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20" yWindow="-120" windowWidth="19440" windowHeight="13140" firstSheet="1" activeTab="1"/>
  </bookViews>
  <sheets>
    <sheet name="консолидированный (короткая)" sheetId="11" state="hidden" r:id="rId1"/>
    <sheet name="конс." sheetId="1" r:id="rId2"/>
    <sheet name="сортавала" sheetId="5" state="hidden" r:id="rId3"/>
    <sheet name="бюджет округа (района)" sheetId="8" state="hidden" r:id="rId4"/>
    <sheet name="бюджеты поселений" sheetId="9" state="hidden" r:id="rId5"/>
    <sheet name="КРЕДИТ ДЛЯ ПОСЕЛЕНИЯ" sheetId="10" state="hidden" r:id="rId6"/>
    <sheet name="Лист1" sheetId="12" state="hidden" r:id="rId7"/>
  </sheets>
  <externalReferences>
    <externalReference r:id="rId8"/>
    <externalReference r:id="rId9"/>
    <externalReference r:id="rId10"/>
  </externalReferences>
  <definedNames>
    <definedName name="_xlnm.Print_Titles" localSheetId="3">'бюджет округа (района)'!$A:$B,'бюджет округа (района)'!$5:$8</definedName>
    <definedName name="_xlnm.Print_Titles" localSheetId="4">'бюджеты поселений'!$A:$B,'бюджеты поселений'!$5:$8</definedName>
    <definedName name="_xlnm.Print_Titles" localSheetId="1">конс.!$A:$B,конс.!$6:$9</definedName>
    <definedName name="_xlnm.Print_Titles" localSheetId="0">'консолидированный (короткая)'!$A:$B,'консолидированный (короткая)'!$5:$8</definedName>
    <definedName name="_xlnm.Print_Titles" localSheetId="5">'КРЕДИТ ДЛЯ ПОСЕЛЕНИЯ'!$A:$B,'КРЕДИТ ДЛЯ ПОСЕЛЕНИЯ'!$5:$8</definedName>
    <definedName name="_xlnm.Print_Titles" localSheetId="2">сортавала!$4:$7</definedName>
    <definedName name="_xlnm.Print_Area" localSheetId="3">'бюджет округа (района)'!$A$2:$BL$131</definedName>
    <definedName name="_xlnm.Print_Area" localSheetId="4">'бюджеты поселений'!$A$2:$BL$131</definedName>
    <definedName name="_xlnm.Print_Area" localSheetId="1">конс.!$A$1:$DX$58</definedName>
    <definedName name="_xlnm.Print_Area" localSheetId="0">'консолидированный (короткая)'!$A$2:$DV$130</definedName>
    <definedName name="_xlnm.Print_Area" localSheetId="5">'КРЕДИТ ДЛЯ ПОСЕЛЕНИЯ'!$A$2:$BL$128</definedName>
    <definedName name="_xlnm.Print_Area" localSheetId="2">сортавала!$A$1:$DV$111</definedName>
  </definedNames>
  <calcPr calcId="145621" iterate="1"/>
</workbook>
</file>

<file path=xl/calcChain.xml><?xml version="1.0" encoding="utf-8"?>
<calcChain xmlns="http://schemas.openxmlformats.org/spreadsheetml/2006/main">
  <c r="AX14" i="1" l="1"/>
  <c r="AW14" i="1"/>
  <c r="H14" i="1" l="1"/>
  <c r="G14" i="1"/>
  <c r="DT12" i="1" l="1"/>
  <c r="DK12" i="1" l="1"/>
  <c r="AW12" i="1" l="1"/>
  <c r="DM27" i="1" l="1"/>
  <c r="DM28" i="1"/>
  <c r="DM29" i="1"/>
  <c r="DM30" i="1"/>
  <c r="DM31" i="1"/>
  <c r="DM32" i="1"/>
  <c r="DM33" i="1"/>
  <c r="DM34" i="1"/>
  <c r="DM35" i="1"/>
  <c r="DM36" i="1"/>
  <c r="DM37" i="1"/>
  <c r="DM38" i="1"/>
  <c r="DM39" i="1"/>
  <c r="DM40" i="1"/>
  <c r="DM41" i="1"/>
  <c r="DM42" i="1"/>
  <c r="DM43" i="1"/>
  <c r="DM46" i="1"/>
  <c r="DM47" i="1"/>
  <c r="DM48" i="1"/>
  <c r="DM49" i="1"/>
  <c r="DM50" i="1"/>
  <c r="DM51" i="1"/>
  <c r="DM52" i="1"/>
  <c r="DM53" i="1"/>
  <c r="DM54" i="1"/>
  <c r="DM26" i="1"/>
  <c r="DN33" i="1"/>
  <c r="DN34" i="1"/>
  <c r="DN35" i="1"/>
  <c r="DN36" i="1"/>
  <c r="DN37" i="1"/>
  <c r="DN38" i="1"/>
  <c r="DN39" i="1"/>
  <c r="DN40" i="1"/>
  <c r="DN41" i="1"/>
  <c r="DN42" i="1"/>
  <c r="DN43" i="1"/>
  <c r="DN46" i="1"/>
  <c r="DN47" i="1"/>
  <c r="DN48" i="1"/>
  <c r="DN49" i="1"/>
  <c r="DN50" i="1"/>
  <c r="DN51" i="1"/>
  <c r="DN52" i="1"/>
  <c r="DN53" i="1"/>
  <c r="DN54" i="1"/>
  <c r="DN27" i="1"/>
  <c r="DN28" i="1"/>
  <c r="DN29" i="1"/>
  <c r="DN30" i="1"/>
  <c r="DN31" i="1"/>
  <c r="DN32" i="1"/>
  <c r="DN26" i="1"/>
  <c r="DN17" i="1" l="1"/>
  <c r="DM17" i="1"/>
  <c r="DL45" i="1" l="1"/>
  <c r="DL44" i="1" l="1"/>
  <c r="DV25" i="1" l="1"/>
  <c r="BC17" i="1"/>
  <c r="BD17" i="1"/>
  <c r="BD18" i="1"/>
  <c r="BD19" i="1"/>
  <c r="BD20" i="1"/>
  <c r="BD21" i="1"/>
  <c r="CG12" i="1"/>
  <c r="CH12" i="1"/>
  <c r="CS12" i="1"/>
  <c r="CT12" i="1"/>
  <c r="DL12" i="1"/>
  <c r="DL11" i="1" s="1"/>
  <c r="DS12" i="1"/>
  <c r="BF12" i="1"/>
  <c r="BE12" i="1"/>
  <c r="BB12" i="1"/>
  <c r="BA12" i="1"/>
  <c r="AX45" i="1" l="1"/>
  <c r="AW45" i="1"/>
  <c r="AW44" i="1" s="1"/>
  <c r="AX12" i="1"/>
  <c r="DN12" i="1" l="1"/>
  <c r="DM12" i="1"/>
  <c r="AX44" i="1"/>
  <c r="DN44" i="1" s="1"/>
  <c r="DN45" i="1"/>
  <c r="AW11" i="1"/>
  <c r="AX11" i="1"/>
  <c r="DN11" i="1" s="1"/>
  <c r="AW10" i="1"/>
  <c r="AX10" i="1" l="1"/>
  <c r="O12" i="1"/>
  <c r="P12" i="1"/>
  <c r="F45" i="1"/>
  <c r="F44" i="1" s="1"/>
  <c r="E45" i="1"/>
  <c r="E44" i="1" s="1"/>
  <c r="F12" i="1"/>
  <c r="E12" i="1"/>
  <c r="D45" i="1"/>
  <c r="D44" i="1" s="1"/>
  <c r="C45" i="1"/>
  <c r="C44" i="1" s="1"/>
  <c r="D12" i="1"/>
  <c r="D11" i="1" s="1"/>
  <c r="C12" i="1"/>
  <c r="F11" i="1" l="1"/>
  <c r="D10" i="1"/>
  <c r="F10" i="1"/>
  <c r="C11" i="1"/>
  <c r="C10" i="1"/>
  <c r="E10" i="1"/>
  <c r="E11" i="1"/>
  <c r="G45" i="1" l="1"/>
  <c r="G44" i="1" s="1"/>
  <c r="H45" i="1"/>
  <c r="H44" i="1" s="1"/>
  <c r="H12" i="1"/>
  <c r="G12" i="1"/>
  <c r="G10" i="1" l="1"/>
  <c r="H11" i="1"/>
  <c r="G11" i="1"/>
  <c r="H10" i="1"/>
  <c r="DU25" i="1" l="1"/>
  <c r="CJ42" i="1" l="1"/>
  <c r="CI42" i="1"/>
  <c r="CJ40" i="1"/>
  <c r="CI40" i="1"/>
  <c r="CJ39" i="1"/>
  <c r="CI39" i="1"/>
  <c r="CJ36" i="1"/>
  <c r="CI36" i="1"/>
  <c r="CJ35" i="1"/>
  <c r="CI35" i="1"/>
  <c r="CJ34" i="1"/>
  <c r="CI34" i="1"/>
  <c r="CJ31" i="1"/>
  <c r="CI31" i="1"/>
  <c r="CJ30" i="1"/>
  <c r="CI30" i="1"/>
  <c r="CJ29" i="1"/>
  <c r="CI29" i="1"/>
  <c r="CJ28" i="1"/>
  <c r="CI28" i="1"/>
  <c r="CJ27" i="1"/>
  <c r="CI27" i="1"/>
  <c r="CI21" i="1"/>
  <c r="CI20" i="1"/>
  <c r="BD13" i="1" l="1"/>
  <c r="BD14" i="1"/>
  <c r="BC13" i="1"/>
  <c r="BC14" i="1"/>
  <c r="N46" i="1" l="1"/>
  <c r="N47" i="1"/>
  <c r="N48" i="1"/>
  <c r="N49" i="1"/>
  <c r="N50" i="1"/>
  <c r="N51" i="1"/>
  <c r="N52" i="1"/>
  <c r="N53" i="1"/>
  <c r="N54" i="1"/>
  <c r="M47" i="1"/>
  <c r="M48" i="1"/>
  <c r="M49" i="1"/>
  <c r="M50" i="1"/>
  <c r="M51" i="1"/>
  <c r="M52" i="1"/>
  <c r="M53" i="1"/>
  <c r="M54" i="1"/>
  <c r="M46" i="1"/>
  <c r="M13" i="1"/>
  <c r="M14" i="1"/>
  <c r="M15" i="1"/>
  <c r="M16" i="1"/>
  <c r="M18" i="1"/>
  <c r="M19" i="1"/>
  <c r="M20" i="1"/>
  <c r="M21" i="1"/>
  <c r="M22" i="1"/>
  <c r="M23" i="1"/>
  <c r="M24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N14" i="1"/>
  <c r="N15" i="1"/>
  <c r="N16" i="1"/>
  <c r="N18" i="1"/>
  <c r="N19" i="1"/>
  <c r="N20" i="1"/>
  <c r="N21" i="1"/>
  <c r="N22" i="1"/>
  <c r="N23" i="1"/>
  <c r="N24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13" i="1"/>
  <c r="BD46" i="1" l="1"/>
  <c r="BD47" i="1"/>
  <c r="BD48" i="1"/>
  <c r="BD49" i="1"/>
  <c r="BD50" i="1"/>
  <c r="BD51" i="1"/>
  <c r="BD52" i="1"/>
  <c r="BD53" i="1"/>
  <c r="BD54" i="1"/>
  <c r="BC46" i="1"/>
  <c r="BC47" i="1"/>
  <c r="BC48" i="1"/>
  <c r="BC49" i="1"/>
  <c r="BC50" i="1"/>
  <c r="BC51" i="1"/>
  <c r="BC52" i="1"/>
  <c r="BC53" i="1"/>
  <c r="BC54" i="1"/>
  <c r="DW13" i="1" l="1"/>
  <c r="DX13" i="1"/>
  <c r="DW14" i="1"/>
  <c r="DX14" i="1"/>
  <c r="DW15" i="1"/>
  <c r="DX15" i="1"/>
  <c r="DW16" i="1"/>
  <c r="DX16" i="1"/>
  <c r="DW18" i="1"/>
  <c r="DX18" i="1"/>
  <c r="DW19" i="1"/>
  <c r="DX19" i="1"/>
  <c r="DW20" i="1"/>
  <c r="DX20" i="1"/>
  <c r="DW21" i="1"/>
  <c r="DX21" i="1"/>
  <c r="DW22" i="1"/>
  <c r="DX22" i="1"/>
  <c r="DW23" i="1"/>
  <c r="DX23" i="1"/>
  <c r="DW24" i="1"/>
  <c r="DX24" i="1"/>
  <c r="DW26" i="1"/>
  <c r="DX26" i="1"/>
  <c r="DW27" i="1"/>
  <c r="DX27" i="1"/>
  <c r="DW28" i="1"/>
  <c r="DX28" i="1"/>
  <c r="DW29" i="1"/>
  <c r="DX29" i="1"/>
  <c r="DW30" i="1"/>
  <c r="DX30" i="1"/>
  <c r="DW31" i="1"/>
  <c r="DX31" i="1"/>
  <c r="DW32" i="1"/>
  <c r="DX32" i="1"/>
  <c r="DW33" i="1"/>
  <c r="DX33" i="1"/>
  <c r="DW34" i="1"/>
  <c r="DX34" i="1"/>
  <c r="DW35" i="1"/>
  <c r="DX35" i="1"/>
  <c r="DW36" i="1"/>
  <c r="DX36" i="1"/>
  <c r="DW37" i="1"/>
  <c r="DX37" i="1"/>
  <c r="DW38" i="1"/>
  <c r="DX38" i="1"/>
  <c r="DW39" i="1"/>
  <c r="DX39" i="1"/>
  <c r="DW40" i="1"/>
  <c r="DX40" i="1"/>
  <c r="DW41" i="1"/>
  <c r="DX41" i="1"/>
  <c r="DW42" i="1"/>
  <c r="DX42" i="1"/>
  <c r="DW43" i="1"/>
  <c r="DX43" i="1"/>
  <c r="DW46" i="1"/>
  <c r="DX46" i="1"/>
  <c r="DW47" i="1"/>
  <c r="DX47" i="1"/>
  <c r="DW48" i="1"/>
  <c r="DX48" i="1"/>
  <c r="DW49" i="1"/>
  <c r="DX49" i="1"/>
  <c r="DW50" i="1"/>
  <c r="DX50" i="1"/>
  <c r="DW51" i="1"/>
  <c r="DX51" i="1"/>
  <c r="DW52" i="1"/>
  <c r="DX52" i="1"/>
  <c r="DW53" i="1"/>
  <c r="DX53" i="1"/>
  <c r="DW54" i="1"/>
  <c r="DX54" i="1"/>
  <c r="DM13" i="1"/>
  <c r="DN13" i="1"/>
  <c r="DM14" i="1"/>
  <c r="DN14" i="1"/>
  <c r="DM15" i="1"/>
  <c r="DN15" i="1"/>
  <c r="DM16" i="1"/>
  <c r="DN16" i="1"/>
  <c r="DM18" i="1"/>
  <c r="DN18" i="1"/>
  <c r="DM19" i="1"/>
  <c r="DN19" i="1"/>
  <c r="DM20" i="1"/>
  <c r="DN20" i="1"/>
  <c r="DM21" i="1"/>
  <c r="DN21" i="1"/>
  <c r="DM22" i="1"/>
  <c r="DN22" i="1"/>
  <c r="DM23" i="1"/>
  <c r="DN23" i="1"/>
  <c r="DM24" i="1"/>
  <c r="DN24" i="1"/>
  <c r="DU13" i="1"/>
  <c r="DV13" i="1"/>
  <c r="DU14" i="1"/>
  <c r="DV14" i="1"/>
  <c r="DU15" i="1"/>
  <c r="DV15" i="1"/>
  <c r="DU16" i="1"/>
  <c r="DV16" i="1"/>
  <c r="DU18" i="1"/>
  <c r="DV18" i="1"/>
  <c r="DU19" i="1"/>
  <c r="DV19" i="1"/>
  <c r="DU20" i="1"/>
  <c r="DV20" i="1"/>
  <c r="DU21" i="1"/>
  <c r="DV21" i="1"/>
  <c r="DU22" i="1"/>
  <c r="DV22" i="1"/>
  <c r="DU23" i="1"/>
  <c r="DV23" i="1"/>
  <c r="DU24" i="1"/>
  <c r="DV24" i="1"/>
  <c r="DU26" i="1"/>
  <c r="DV26" i="1"/>
  <c r="DU27" i="1"/>
  <c r="DV27" i="1"/>
  <c r="DU28" i="1"/>
  <c r="DV28" i="1"/>
  <c r="DU29" i="1"/>
  <c r="DV29" i="1"/>
  <c r="DU30" i="1"/>
  <c r="DV30" i="1"/>
  <c r="DU31" i="1"/>
  <c r="DV31" i="1"/>
  <c r="DU32" i="1"/>
  <c r="DV32" i="1"/>
  <c r="DU33" i="1"/>
  <c r="DV33" i="1"/>
  <c r="DU34" i="1"/>
  <c r="DV34" i="1"/>
  <c r="DU35" i="1"/>
  <c r="DV35" i="1"/>
  <c r="DU36" i="1"/>
  <c r="DV36" i="1"/>
  <c r="DU37" i="1"/>
  <c r="DV37" i="1"/>
  <c r="DU38" i="1"/>
  <c r="DV38" i="1"/>
  <c r="DU39" i="1"/>
  <c r="DV39" i="1"/>
  <c r="DU40" i="1"/>
  <c r="DV40" i="1"/>
  <c r="DU41" i="1"/>
  <c r="DV41" i="1"/>
  <c r="DU42" i="1"/>
  <c r="DV42" i="1"/>
  <c r="DU43" i="1"/>
  <c r="DV43" i="1"/>
  <c r="DU46" i="1"/>
  <c r="DV46" i="1"/>
  <c r="DU47" i="1"/>
  <c r="DV47" i="1"/>
  <c r="DU48" i="1"/>
  <c r="DV48" i="1"/>
  <c r="DU49" i="1"/>
  <c r="DV49" i="1"/>
  <c r="DU50" i="1"/>
  <c r="DV50" i="1"/>
  <c r="DU51" i="1"/>
  <c r="DV51" i="1"/>
  <c r="DU52" i="1"/>
  <c r="DV52" i="1"/>
  <c r="DU53" i="1"/>
  <c r="DV53" i="1"/>
  <c r="DU54" i="1"/>
  <c r="DV54" i="1"/>
  <c r="BD42" i="1" l="1"/>
  <c r="BC42" i="1"/>
  <c r="BD40" i="1"/>
  <c r="BC40" i="1"/>
  <c r="BD39" i="1"/>
  <c r="BC39" i="1"/>
  <c r="BD36" i="1"/>
  <c r="BC36" i="1"/>
  <c r="BD35" i="1"/>
  <c r="BC35" i="1"/>
  <c r="BD34" i="1"/>
  <c r="BC34" i="1"/>
  <c r="BD31" i="1"/>
  <c r="BD30" i="1"/>
  <c r="BD29" i="1"/>
  <c r="BD28" i="1"/>
  <c r="BD27" i="1"/>
  <c r="BC31" i="1"/>
  <c r="BC30" i="1"/>
  <c r="BC29" i="1"/>
  <c r="BC28" i="1"/>
  <c r="BC27" i="1"/>
  <c r="BC21" i="1"/>
  <c r="BC20" i="1"/>
  <c r="BC32" i="1" l="1"/>
  <c r="BD32" i="1"/>
  <c r="BG32" i="1"/>
  <c r="BI32" i="1" s="1"/>
  <c r="BK32" i="1" s="1"/>
  <c r="BH32" i="1"/>
  <c r="BJ32" i="1" s="1"/>
  <c r="BL32" i="1" s="1"/>
  <c r="BM32" i="1"/>
  <c r="BN32" i="1"/>
  <c r="BS32" i="1"/>
  <c r="BT32" i="1"/>
  <c r="BY32" i="1"/>
  <c r="BZ32" i="1"/>
  <c r="CE32" i="1"/>
  <c r="CF32" i="1"/>
  <c r="CI32" i="1"/>
  <c r="CJ32" i="1"/>
  <c r="CK32" i="1"/>
  <c r="CL32" i="1"/>
  <c r="CO32" i="1"/>
  <c r="CP32" i="1"/>
  <c r="CQ32" i="1"/>
  <c r="CR32" i="1"/>
  <c r="CU32" i="1"/>
  <c r="CV32" i="1"/>
  <c r="CW32" i="1"/>
  <c r="CX32" i="1"/>
  <c r="DC32" i="1"/>
  <c r="DD32" i="1"/>
  <c r="DG32" i="1"/>
  <c r="DH32" i="1"/>
  <c r="DI32" i="1"/>
  <c r="DJ32" i="1"/>
  <c r="DO32" i="1"/>
  <c r="DP32" i="1"/>
  <c r="DQ32" i="1"/>
  <c r="DR32" i="1"/>
  <c r="BO32" i="1" l="1"/>
  <c r="BP32" i="1"/>
  <c r="BV32" i="1" l="1"/>
  <c r="BR32" i="1"/>
  <c r="BU32" i="1"/>
  <c r="BQ32" i="1"/>
  <c r="DT45" i="1"/>
  <c r="DS45" i="1"/>
  <c r="DS11" i="1" s="1"/>
  <c r="DK45" i="1"/>
  <c r="DM45" i="1" s="1"/>
  <c r="DJ45" i="1"/>
  <c r="DJ44" i="1" s="1"/>
  <c r="DI45" i="1"/>
  <c r="DI44" i="1" s="1"/>
  <c r="DH45" i="1"/>
  <c r="DH44" i="1" s="1"/>
  <c r="DG45" i="1"/>
  <c r="DG44" i="1" s="1"/>
  <c r="DF45" i="1"/>
  <c r="DF44" i="1" s="1"/>
  <c r="DE45" i="1"/>
  <c r="DE44" i="1" s="1"/>
  <c r="DD45" i="1"/>
  <c r="DC45" i="1"/>
  <c r="DC44" i="1" s="1"/>
  <c r="DB45" i="1"/>
  <c r="DB44" i="1" s="1"/>
  <c r="DA45" i="1"/>
  <c r="DA44" i="1" s="1"/>
  <c r="CZ45" i="1"/>
  <c r="CZ44" i="1" s="1"/>
  <c r="CY45" i="1"/>
  <c r="CY44" i="1" s="1"/>
  <c r="CX45" i="1"/>
  <c r="CX44" i="1" s="1"/>
  <c r="CW45" i="1"/>
  <c r="CW44" i="1" s="1"/>
  <c r="CV45" i="1"/>
  <c r="CV44" i="1" s="1"/>
  <c r="CU45" i="1"/>
  <c r="CU44" i="1" s="1"/>
  <c r="CT45" i="1"/>
  <c r="CS45" i="1"/>
  <c r="CR45" i="1"/>
  <c r="CR44" i="1" s="1"/>
  <c r="CQ45" i="1"/>
  <c r="CQ44" i="1" s="1"/>
  <c r="CP45" i="1"/>
  <c r="CO45" i="1"/>
  <c r="CO44" i="1" s="1"/>
  <c r="CN45" i="1"/>
  <c r="CN44" i="1" s="1"/>
  <c r="CM45" i="1"/>
  <c r="CM44" i="1" s="1"/>
  <c r="CL45" i="1"/>
  <c r="CL44" i="1" s="1"/>
  <c r="CK45" i="1"/>
  <c r="CK44" i="1" s="1"/>
  <c r="CJ45" i="1"/>
  <c r="CJ44" i="1" s="1"/>
  <c r="CI45" i="1"/>
  <c r="CI44" i="1" s="1"/>
  <c r="CH45" i="1"/>
  <c r="CG45" i="1"/>
  <c r="CF45" i="1"/>
  <c r="CF44" i="1" s="1"/>
  <c r="CE45" i="1"/>
  <c r="CE44" i="1" s="1"/>
  <c r="CD45" i="1"/>
  <c r="CD44" i="1" s="1"/>
  <c r="CC45" i="1"/>
  <c r="CC44" i="1" s="1"/>
  <c r="CB45" i="1"/>
  <c r="CB44" i="1" s="1"/>
  <c r="CA45" i="1"/>
  <c r="CA44" i="1" s="1"/>
  <c r="BZ45" i="1"/>
  <c r="BZ44" i="1" s="1"/>
  <c r="BY45" i="1"/>
  <c r="BY44" i="1" s="1"/>
  <c r="BX45" i="1"/>
  <c r="BX44" i="1" s="1"/>
  <c r="BW45" i="1"/>
  <c r="BW44" i="1" s="1"/>
  <c r="BV45" i="1"/>
  <c r="BV44" i="1" s="1"/>
  <c r="BU45" i="1"/>
  <c r="BU44" i="1" s="1"/>
  <c r="BT45" i="1"/>
  <c r="BT44" i="1" s="1"/>
  <c r="BS45" i="1"/>
  <c r="BS44" i="1" s="1"/>
  <c r="BR45" i="1"/>
  <c r="BR44" i="1" s="1"/>
  <c r="BQ45" i="1"/>
  <c r="BQ44" i="1" s="1"/>
  <c r="BP45" i="1"/>
  <c r="BP44" i="1" s="1"/>
  <c r="BO45" i="1"/>
  <c r="BO44" i="1" s="1"/>
  <c r="BN45" i="1"/>
  <c r="BN44" i="1" s="1"/>
  <c r="BM45" i="1"/>
  <c r="BM44" i="1" s="1"/>
  <c r="BL45" i="1"/>
  <c r="BL44" i="1" s="1"/>
  <c r="BK45" i="1"/>
  <c r="BK44" i="1" s="1"/>
  <c r="BJ45" i="1"/>
  <c r="BJ44" i="1" s="1"/>
  <c r="BI45" i="1"/>
  <c r="BI44" i="1" s="1"/>
  <c r="BH45" i="1"/>
  <c r="BH44" i="1" s="1"/>
  <c r="BG45" i="1"/>
  <c r="BG44" i="1" s="1"/>
  <c r="BF45" i="1"/>
  <c r="BF44" i="1" s="1"/>
  <c r="BE45" i="1"/>
  <c r="BE44" i="1" s="1"/>
  <c r="BB45" i="1"/>
  <c r="BA45" i="1"/>
  <c r="AZ45" i="1"/>
  <c r="AZ44" i="1" s="1"/>
  <c r="AY45" i="1"/>
  <c r="AY44" i="1" s="1"/>
  <c r="AV45" i="1"/>
  <c r="AV44" i="1" s="1"/>
  <c r="AU45" i="1"/>
  <c r="AU44" i="1" s="1"/>
  <c r="AT45" i="1"/>
  <c r="AT44" i="1" s="1"/>
  <c r="AS45" i="1"/>
  <c r="AS44" i="1" s="1"/>
  <c r="AR45" i="1"/>
  <c r="AR44" i="1" s="1"/>
  <c r="AQ45" i="1"/>
  <c r="AQ44" i="1" s="1"/>
  <c r="AP45" i="1"/>
  <c r="AP44" i="1" s="1"/>
  <c r="AO45" i="1"/>
  <c r="AO44" i="1" s="1"/>
  <c r="AN45" i="1"/>
  <c r="AN44" i="1" s="1"/>
  <c r="AM45" i="1"/>
  <c r="AM44" i="1" s="1"/>
  <c r="AL45" i="1"/>
  <c r="AL44" i="1" s="1"/>
  <c r="AK45" i="1"/>
  <c r="AK44" i="1" s="1"/>
  <c r="AJ45" i="1"/>
  <c r="AJ44" i="1" s="1"/>
  <c r="AI45" i="1"/>
  <c r="AI44" i="1" s="1"/>
  <c r="AH45" i="1"/>
  <c r="AH44" i="1" s="1"/>
  <c r="AG45" i="1"/>
  <c r="AG44" i="1" s="1"/>
  <c r="AF45" i="1"/>
  <c r="AF44" i="1" s="1"/>
  <c r="AE45" i="1"/>
  <c r="AE44" i="1" s="1"/>
  <c r="AD45" i="1"/>
  <c r="AD44" i="1" s="1"/>
  <c r="AC45" i="1"/>
  <c r="AC44" i="1" s="1"/>
  <c r="AB45" i="1"/>
  <c r="AB44" i="1" s="1"/>
  <c r="AA45" i="1"/>
  <c r="AA44" i="1" s="1"/>
  <c r="Z45" i="1"/>
  <c r="Z44" i="1" s="1"/>
  <c r="Y45" i="1"/>
  <c r="Y44" i="1" s="1"/>
  <c r="X45" i="1"/>
  <c r="X44" i="1" s="1"/>
  <c r="W45" i="1"/>
  <c r="W44" i="1" s="1"/>
  <c r="V45" i="1"/>
  <c r="V44" i="1" s="1"/>
  <c r="U45" i="1"/>
  <c r="U44" i="1" s="1"/>
  <c r="T45" i="1"/>
  <c r="T44" i="1" s="1"/>
  <c r="S45" i="1"/>
  <c r="S44" i="1" s="1"/>
  <c r="R45" i="1"/>
  <c r="R44" i="1" s="1"/>
  <c r="Q45" i="1"/>
  <c r="Q44" i="1" s="1"/>
  <c r="P45" i="1"/>
  <c r="P44" i="1" s="1"/>
  <c r="O45" i="1"/>
  <c r="O44" i="1" s="1"/>
  <c r="N45" i="1"/>
  <c r="N44" i="1" s="1"/>
  <c r="M45" i="1"/>
  <c r="M44" i="1" s="1"/>
  <c r="L45" i="1"/>
  <c r="L44" i="1" s="1"/>
  <c r="K45" i="1"/>
  <c r="K44" i="1" s="1"/>
  <c r="J45" i="1"/>
  <c r="J44" i="1" s="1"/>
  <c r="I45" i="1"/>
  <c r="I44" i="1" s="1"/>
  <c r="DD44" i="1"/>
  <c r="CP44" i="1"/>
  <c r="CG44" i="1" l="1"/>
  <c r="CG11" i="1"/>
  <c r="CS44" i="1"/>
  <c r="CS11" i="1"/>
  <c r="CH44" i="1"/>
  <c r="CH11" i="1"/>
  <c r="CT44" i="1"/>
  <c r="CT11" i="1"/>
  <c r="DK11" i="1"/>
  <c r="DM11" i="1" s="1"/>
  <c r="DT44" i="1"/>
  <c r="DT11" i="1"/>
  <c r="DS44" i="1"/>
  <c r="CA32" i="1"/>
  <c r="BW32" i="1"/>
  <c r="CB32" i="1"/>
  <c r="BX32" i="1"/>
  <c r="BC45" i="1"/>
  <c r="DW45" i="1"/>
  <c r="BD45" i="1"/>
  <c r="DX45" i="1"/>
  <c r="BA44" i="1"/>
  <c r="DU45" i="1"/>
  <c r="BB44" i="1"/>
  <c r="BD44" i="1" s="1"/>
  <c r="DV45" i="1"/>
  <c r="DK44" i="1"/>
  <c r="DM44" i="1" s="1"/>
  <c r="DO47" i="1"/>
  <c r="DP47" i="1"/>
  <c r="DQ47" i="1"/>
  <c r="DR47" i="1"/>
  <c r="BG117" i="8"/>
  <c r="BG116" i="8"/>
  <c r="BG115" i="8"/>
  <c r="BD117" i="8"/>
  <c r="BD116" i="8"/>
  <c r="BD115" i="8"/>
  <c r="AR117" i="8"/>
  <c r="AR116" i="8"/>
  <c r="AR115" i="8"/>
  <c r="AL117" i="8"/>
  <c r="AL116" i="8"/>
  <c r="AL115" i="8"/>
  <c r="AI117" i="8"/>
  <c r="AI116" i="8"/>
  <c r="AI115" i="8"/>
  <c r="AF117" i="8"/>
  <c r="AF116" i="8"/>
  <c r="AF115" i="8"/>
  <c r="AF114" i="8"/>
  <c r="BG117" i="9"/>
  <c r="BG116" i="9"/>
  <c r="BG115" i="9"/>
  <c r="BD117" i="9"/>
  <c r="BD116" i="9"/>
  <c r="BD115" i="9"/>
  <c r="BG117" i="10"/>
  <c r="BG116" i="10"/>
  <c r="BG115" i="10"/>
  <c r="BD117" i="10"/>
  <c r="BD116" i="10"/>
  <c r="BD115" i="10"/>
  <c r="AX117" i="9"/>
  <c r="AX116" i="9"/>
  <c r="AX115" i="9"/>
  <c r="AX117" i="10"/>
  <c r="AX116" i="10"/>
  <c r="AX115" i="10"/>
  <c r="AR117" i="9"/>
  <c r="AR116" i="9"/>
  <c r="AR115" i="9"/>
  <c r="AR117" i="10"/>
  <c r="AR116" i="10"/>
  <c r="AR115" i="10"/>
  <c r="AL117" i="9"/>
  <c r="AL116" i="9"/>
  <c r="AL115" i="9"/>
  <c r="AL117" i="10"/>
  <c r="AL116" i="10"/>
  <c r="AL115" i="10"/>
  <c r="AI117" i="9"/>
  <c r="AI116" i="9"/>
  <c r="AI115" i="9"/>
  <c r="AI117" i="10"/>
  <c r="AI116" i="10"/>
  <c r="AI115" i="10"/>
  <c r="AF117" i="9"/>
  <c r="AF116" i="9"/>
  <c r="AF115" i="9"/>
  <c r="AF114" i="9"/>
  <c r="AF117" i="10"/>
  <c r="AF116" i="10"/>
  <c r="AF115" i="10"/>
  <c r="AF114" i="10"/>
  <c r="BI94" i="9"/>
  <c r="BJ94" i="9"/>
  <c r="BI94" i="10"/>
  <c r="BJ94" i="10"/>
  <c r="BI94" i="8"/>
  <c r="BJ94" i="8"/>
  <c r="B14" i="1"/>
  <c r="CN32" i="1" l="1"/>
  <c r="CZ32" i="1" s="1"/>
  <c r="CD32" i="1"/>
  <c r="CM32" i="1"/>
  <c r="CY32" i="1" s="1"/>
  <c r="CC32" i="1"/>
  <c r="DV44" i="1"/>
  <c r="DX44" i="1"/>
  <c r="DW44" i="1"/>
  <c r="BC44" i="1"/>
  <c r="DU44" i="1"/>
  <c r="Y117" i="10"/>
  <c r="Y116" i="10"/>
  <c r="Y115" i="10"/>
  <c r="W117" i="10"/>
  <c r="BA117" i="10" s="1"/>
  <c r="W116" i="10"/>
  <c r="BA116" i="10" s="1"/>
  <c r="W115" i="10"/>
  <c r="BA115" i="10" s="1"/>
  <c r="U117" i="10"/>
  <c r="U116" i="10"/>
  <c r="U115" i="10"/>
  <c r="S117" i="10"/>
  <c r="S116" i="10"/>
  <c r="S115" i="10"/>
  <c r="Q117" i="10"/>
  <c r="Q116" i="10"/>
  <c r="Q115" i="10"/>
  <c r="O117" i="10"/>
  <c r="O116" i="10"/>
  <c r="O115" i="10"/>
  <c r="M117" i="10"/>
  <c r="M116" i="10"/>
  <c r="M115" i="10"/>
  <c r="K117" i="10"/>
  <c r="AO117" i="10" s="1"/>
  <c r="K116" i="10"/>
  <c r="AO116" i="10" s="1"/>
  <c r="K115" i="10"/>
  <c r="AO115" i="10" s="1"/>
  <c r="Y117" i="9"/>
  <c r="Y116" i="9"/>
  <c r="Y115" i="9"/>
  <c r="W117" i="9"/>
  <c r="BA117" i="9" s="1"/>
  <c r="W116" i="9"/>
  <c r="BA116" i="9" s="1"/>
  <c r="W115" i="9"/>
  <c r="BA115" i="9" s="1"/>
  <c r="U117" i="9"/>
  <c r="U116" i="9"/>
  <c r="U115" i="9"/>
  <c r="S117" i="9"/>
  <c r="S116" i="9"/>
  <c r="S115" i="9"/>
  <c r="Q117" i="9"/>
  <c r="Q116" i="9"/>
  <c r="Q115" i="9"/>
  <c r="O117" i="9"/>
  <c r="O116" i="9"/>
  <c r="O115" i="9"/>
  <c r="M117" i="9"/>
  <c r="M116" i="9"/>
  <c r="M115" i="9"/>
  <c r="K117" i="9"/>
  <c r="AO117" i="9" s="1"/>
  <c r="K116" i="9"/>
  <c r="AO116" i="9" s="1"/>
  <c r="K115" i="9"/>
  <c r="AO115" i="9" s="1"/>
  <c r="I115" i="10"/>
  <c r="I115" i="9"/>
  <c r="G115" i="10"/>
  <c r="G115" i="9"/>
  <c r="G116" i="10"/>
  <c r="G117" i="10"/>
  <c r="G116" i="9"/>
  <c r="G117" i="9"/>
  <c r="I116" i="10"/>
  <c r="I117" i="10"/>
  <c r="I116" i="9"/>
  <c r="I117" i="9"/>
  <c r="CB117" i="8"/>
  <c r="CB116" i="8"/>
  <c r="CB115" i="8"/>
  <c r="BP117" i="8"/>
  <c r="BP116" i="8"/>
  <c r="BP115" i="8"/>
  <c r="DJ117" i="8"/>
  <c r="DI117" i="8"/>
  <c r="DJ116" i="8"/>
  <c r="DI116" i="8"/>
  <c r="DJ115" i="8"/>
  <c r="DI115" i="8"/>
  <c r="DD117" i="8"/>
  <c r="DC117" i="8"/>
  <c r="DD116" i="8"/>
  <c r="DC116" i="8"/>
  <c r="DD115" i="8"/>
  <c r="DC115" i="8"/>
  <c r="CX117" i="8"/>
  <c r="CW117" i="8"/>
  <c r="CX116" i="8"/>
  <c r="CW116" i="8"/>
  <c r="CX115" i="8"/>
  <c r="CW115" i="8"/>
  <c r="CR117" i="8"/>
  <c r="CQ117" i="8"/>
  <c r="CR116" i="8"/>
  <c r="CQ116" i="8"/>
  <c r="CR115" i="8"/>
  <c r="CQ115" i="8"/>
  <c r="CL117" i="8"/>
  <c r="CL116" i="8"/>
  <c r="CL115" i="8"/>
  <c r="CK115" i="8"/>
  <c r="CF117" i="8"/>
  <c r="CF116" i="8"/>
  <c r="CF115" i="8"/>
  <c r="CE115" i="8"/>
  <c r="BZ117" i="8"/>
  <c r="BZ116" i="8"/>
  <c r="BZ115" i="8"/>
  <c r="BY115" i="8"/>
  <c r="BT117" i="8"/>
  <c r="BT116" i="8"/>
  <c r="BT115" i="8"/>
  <c r="BS115" i="8"/>
  <c r="AA117" i="8"/>
  <c r="W117" i="8"/>
  <c r="S117" i="8"/>
  <c r="O117" i="8"/>
  <c r="K115" i="8"/>
  <c r="K117" i="8"/>
  <c r="A1" i="11"/>
  <c r="BK117" i="9"/>
  <c r="D117" i="9"/>
  <c r="BK116" i="9"/>
  <c r="D116" i="9"/>
  <c r="BK115" i="9"/>
  <c r="D115" i="9"/>
  <c r="BK117" i="10"/>
  <c r="D117" i="10"/>
  <c r="AT117" i="10" s="1"/>
  <c r="BK116" i="10"/>
  <c r="D116" i="10"/>
  <c r="BK115" i="10"/>
  <c r="D115" i="10"/>
  <c r="BK117" i="8"/>
  <c r="G117" i="8"/>
  <c r="BK116" i="8"/>
  <c r="G116" i="8"/>
  <c r="BK115" i="8"/>
  <c r="BM115" i="8" s="1"/>
  <c r="G115" i="8"/>
  <c r="AY5" i="11"/>
  <c r="E5" i="11"/>
  <c r="C5" i="11"/>
  <c r="C3" i="9"/>
  <c r="DR130" i="11"/>
  <c r="DQ130" i="11"/>
  <c r="DP130" i="11"/>
  <c r="DO130" i="11"/>
  <c r="DN130" i="11"/>
  <c r="DM130" i="11"/>
  <c r="DH130" i="11"/>
  <c r="DG130" i="11"/>
  <c r="DB130" i="11"/>
  <c r="DA130" i="11"/>
  <c r="CV130" i="11"/>
  <c r="CU130" i="11"/>
  <c r="CP130" i="11"/>
  <c r="CO130" i="11"/>
  <c r="CJ130" i="11"/>
  <c r="CI130" i="11"/>
  <c r="CD130" i="11"/>
  <c r="CC130" i="11"/>
  <c r="BX130" i="11"/>
  <c r="BW130" i="11"/>
  <c r="BR130" i="11"/>
  <c r="BQ130" i="11"/>
  <c r="BL130" i="11"/>
  <c r="BK130" i="11"/>
  <c r="BF130" i="11"/>
  <c r="BE130" i="11"/>
  <c r="BD130" i="11"/>
  <c r="BC130" i="11"/>
  <c r="AZ130" i="11"/>
  <c r="AY130" i="11"/>
  <c r="AX130" i="11"/>
  <c r="AW130" i="11"/>
  <c r="AT130" i="11"/>
  <c r="AS130" i="11"/>
  <c r="AP130" i="11"/>
  <c r="AO130" i="11"/>
  <c r="AL130" i="11"/>
  <c r="AK130" i="11"/>
  <c r="AH130" i="11"/>
  <c r="AG130" i="11"/>
  <c r="AD130" i="11"/>
  <c r="AC130" i="11"/>
  <c r="Z130" i="11"/>
  <c r="Y130" i="11"/>
  <c r="V130" i="11"/>
  <c r="U130" i="11"/>
  <c r="R130" i="11"/>
  <c r="Q130" i="11"/>
  <c r="N130" i="11"/>
  <c r="M130" i="11"/>
  <c r="J130" i="11"/>
  <c r="I130" i="11"/>
  <c r="H130" i="11"/>
  <c r="G130" i="11"/>
  <c r="F130" i="11"/>
  <c r="DV130" i="11" s="1"/>
  <c r="E130" i="11"/>
  <c r="DU130" i="11" s="1"/>
  <c r="D130" i="11"/>
  <c r="C130" i="11"/>
  <c r="DR129" i="11"/>
  <c r="DQ129" i="11"/>
  <c r="DP129" i="11"/>
  <c r="DO129" i="11"/>
  <c r="DN129" i="11"/>
  <c r="DM129" i="11"/>
  <c r="DH129" i="11"/>
  <c r="DG129" i="11"/>
  <c r="DB129" i="11"/>
  <c r="DA129" i="11"/>
  <c r="CV129" i="11"/>
  <c r="CU129" i="11"/>
  <c r="CP129" i="11"/>
  <c r="CO129" i="11"/>
  <c r="CJ129" i="11"/>
  <c r="CI129" i="11"/>
  <c r="CD129" i="11"/>
  <c r="CC129" i="11"/>
  <c r="BX129" i="11"/>
  <c r="BW129" i="11"/>
  <c r="BR129" i="11"/>
  <c r="BQ129" i="11"/>
  <c r="BL129" i="11"/>
  <c r="BK129" i="11"/>
  <c r="BF129" i="11"/>
  <c r="BE129" i="11"/>
  <c r="BD129" i="11"/>
  <c r="BC129" i="11"/>
  <c r="AZ129" i="11"/>
  <c r="AY129" i="11"/>
  <c r="AX129" i="11"/>
  <c r="AW129" i="11"/>
  <c r="AT129" i="11"/>
  <c r="AS129" i="11"/>
  <c r="AP129" i="11"/>
  <c r="AO129" i="11"/>
  <c r="AL129" i="11"/>
  <c r="AK129" i="11"/>
  <c r="AH129" i="11"/>
  <c r="AG129" i="11"/>
  <c r="AD129" i="11"/>
  <c r="AC129" i="11"/>
  <c r="Z129" i="11"/>
  <c r="Y129" i="11"/>
  <c r="V129" i="11"/>
  <c r="U129" i="11"/>
  <c r="R129" i="11"/>
  <c r="Q129" i="11"/>
  <c r="N129" i="11"/>
  <c r="M129" i="11"/>
  <c r="J129" i="11"/>
  <c r="I129" i="11"/>
  <c r="H129" i="11"/>
  <c r="G129" i="11"/>
  <c r="F129" i="11"/>
  <c r="DV129" i="11" s="1"/>
  <c r="E129" i="11"/>
  <c r="DU129" i="11" s="1"/>
  <c r="D129" i="11"/>
  <c r="C129" i="11"/>
  <c r="DR128" i="11"/>
  <c r="DQ128" i="11"/>
  <c r="DP128" i="11"/>
  <c r="DO128" i="11"/>
  <c r="DN128" i="11"/>
  <c r="DM128" i="11"/>
  <c r="DH128" i="11"/>
  <c r="DG128" i="11"/>
  <c r="DB128" i="11"/>
  <c r="DA128" i="11"/>
  <c r="CV128" i="11"/>
  <c r="CU128" i="11"/>
  <c r="CP128" i="11"/>
  <c r="CO128" i="11"/>
  <c r="CJ128" i="11"/>
  <c r="CI128" i="11"/>
  <c r="CD128" i="11"/>
  <c r="CC128" i="11"/>
  <c r="BX128" i="11"/>
  <c r="BW128" i="11"/>
  <c r="BR128" i="11"/>
  <c r="BQ128" i="11"/>
  <c r="BL128" i="11"/>
  <c r="BK128" i="11"/>
  <c r="BF128" i="11"/>
  <c r="BE128" i="11"/>
  <c r="BD128" i="11"/>
  <c r="BC128" i="11"/>
  <c r="AZ128" i="11"/>
  <c r="AY128" i="11"/>
  <c r="AX128" i="11"/>
  <c r="AW128" i="11"/>
  <c r="AT128" i="11"/>
  <c r="AS128" i="11"/>
  <c r="AP128" i="11"/>
  <c r="AO128" i="11"/>
  <c r="AL128" i="11"/>
  <c r="AK128" i="11"/>
  <c r="AH128" i="11"/>
  <c r="AG128" i="11"/>
  <c r="AD128" i="11"/>
  <c r="AC128" i="11"/>
  <c r="Z128" i="11"/>
  <c r="Y128" i="11"/>
  <c r="V128" i="11"/>
  <c r="U128" i="11"/>
  <c r="R128" i="11"/>
  <c r="Q128" i="11"/>
  <c r="N128" i="11"/>
  <c r="M128" i="11"/>
  <c r="J128" i="11"/>
  <c r="I128" i="11"/>
  <c r="H128" i="11"/>
  <c r="G128" i="11"/>
  <c r="F128" i="11"/>
  <c r="DV128" i="11" s="1"/>
  <c r="E128" i="11"/>
  <c r="DU128" i="11" s="1"/>
  <c r="D128" i="11"/>
  <c r="C128" i="11"/>
  <c r="DR127" i="11"/>
  <c r="DQ127" i="11"/>
  <c r="DP127" i="11"/>
  <c r="DO127" i="11"/>
  <c r="DN127" i="11"/>
  <c r="DM127" i="11"/>
  <c r="DH127" i="11"/>
  <c r="DG127" i="11"/>
  <c r="DB127" i="11"/>
  <c r="DA127" i="11"/>
  <c r="CV127" i="11"/>
  <c r="CU127" i="11"/>
  <c r="CP127" i="11"/>
  <c r="CO127" i="11"/>
  <c r="CJ127" i="11"/>
  <c r="CI127" i="11"/>
  <c r="CD127" i="11"/>
  <c r="CC127" i="11"/>
  <c r="BX127" i="11"/>
  <c r="BW127" i="11"/>
  <c r="BR127" i="11"/>
  <c r="BQ127" i="11"/>
  <c r="BL127" i="11"/>
  <c r="BK127" i="11"/>
  <c r="BF127" i="11"/>
  <c r="BE127" i="11"/>
  <c r="BD127" i="11"/>
  <c r="BC127" i="11"/>
  <c r="AZ127" i="11"/>
  <c r="AY127" i="11"/>
  <c r="AX127" i="11"/>
  <c r="AW127" i="11"/>
  <c r="AT127" i="11"/>
  <c r="AS127" i="11"/>
  <c r="AP127" i="11"/>
  <c r="AO127" i="11"/>
  <c r="AL127" i="11"/>
  <c r="AK127" i="11"/>
  <c r="AH127" i="11"/>
  <c r="AG127" i="11"/>
  <c r="AD127" i="11"/>
  <c r="AC127" i="11"/>
  <c r="Z127" i="11"/>
  <c r="Y127" i="11"/>
  <c r="V127" i="11"/>
  <c r="U127" i="11"/>
  <c r="R127" i="11"/>
  <c r="Q127" i="11"/>
  <c r="N127" i="11"/>
  <c r="M127" i="11"/>
  <c r="J127" i="11"/>
  <c r="I127" i="11"/>
  <c r="H127" i="11"/>
  <c r="G127" i="11"/>
  <c r="F127" i="11"/>
  <c r="DV127" i="11" s="1"/>
  <c r="E127" i="11"/>
  <c r="DU127" i="11" s="1"/>
  <c r="D127" i="11"/>
  <c r="C127" i="11"/>
  <c r="DR126" i="11"/>
  <c r="DQ126" i="11"/>
  <c r="DP126" i="11"/>
  <c r="DO126" i="11"/>
  <c r="DN126" i="11"/>
  <c r="DM126" i="11"/>
  <c r="DH126" i="11"/>
  <c r="DG126" i="11"/>
  <c r="DB126" i="11"/>
  <c r="DA126" i="11"/>
  <c r="CV126" i="11"/>
  <c r="CU126" i="11"/>
  <c r="CP126" i="11"/>
  <c r="CO126" i="11"/>
  <c r="CJ126" i="11"/>
  <c r="CI126" i="11"/>
  <c r="CD126" i="11"/>
  <c r="CC126" i="11"/>
  <c r="BX126" i="11"/>
  <c r="BW126" i="11"/>
  <c r="BR126" i="11"/>
  <c r="BQ126" i="11"/>
  <c r="BL126" i="11"/>
  <c r="BK126" i="11"/>
  <c r="BF126" i="11"/>
  <c r="BE126" i="11"/>
  <c r="BD126" i="11"/>
  <c r="BC126" i="11"/>
  <c r="AZ126" i="11"/>
  <c r="AY126" i="11"/>
  <c r="AX126" i="11"/>
  <c r="AW126" i="11"/>
  <c r="AT126" i="11"/>
  <c r="AS126" i="11"/>
  <c r="AP126" i="11"/>
  <c r="AO126" i="11"/>
  <c r="AL126" i="11"/>
  <c r="AK126" i="11"/>
  <c r="AH126" i="11"/>
  <c r="AG126" i="11"/>
  <c r="AD126" i="11"/>
  <c r="AC126" i="11"/>
  <c r="Z126" i="11"/>
  <c r="Y126" i="11"/>
  <c r="V126" i="11"/>
  <c r="U126" i="11"/>
  <c r="R126" i="11"/>
  <c r="Q126" i="11"/>
  <c r="N126" i="11"/>
  <c r="M126" i="11"/>
  <c r="J126" i="11"/>
  <c r="I126" i="11"/>
  <c r="H126" i="11"/>
  <c r="G126" i="11"/>
  <c r="F126" i="11"/>
  <c r="DV126" i="11" s="1"/>
  <c r="E126" i="11"/>
  <c r="DU126" i="11" s="1"/>
  <c r="D126" i="11"/>
  <c r="C126" i="11"/>
  <c r="DR125" i="11"/>
  <c r="DQ125" i="11"/>
  <c r="DP125" i="11"/>
  <c r="DO125" i="11"/>
  <c r="DN125" i="11"/>
  <c r="DM125" i="11"/>
  <c r="DH125" i="11"/>
  <c r="DG125" i="11"/>
  <c r="DB125" i="11"/>
  <c r="DA125" i="11"/>
  <c r="CV125" i="11"/>
  <c r="CU125" i="11"/>
  <c r="CP125" i="11"/>
  <c r="CO125" i="11"/>
  <c r="CJ125" i="11"/>
  <c r="CI125" i="11"/>
  <c r="CD125" i="11"/>
  <c r="CC125" i="11"/>
  <c r="BX125" i="11"/>
  <c r="BW125" i="11"/>
  <c r="BR125" i="11"/>
  <c r="BQ125" i="11"/>
  <c r="BL125" i="11"/>
  <c r="BK125" i="11"/>
  <c r="BF125" i="11"/>
  <c r="BE125" i="11"/>
  <c r="BD125" i="11"/>
  <c r="BC125" i="11"/>
  <c r="AZ125" i="11"/>
  <c r="AY125" i="11"/>
  <c r="AX125" i="11"/>
  <c r="AW125" i="11"/>
  <c r="AT125" i="11"/>
  <c r="AS125" i="11"/>
  <c r="AP125" i="11"/>
  <c r="AO125" i="11"/>
  <c r="AL125" i="11"/>
  <c r="AK125" i="11"/>
  <c r="AH125" i="11"/>
  <c r="AG125" i="11"/>
  <c r="AD125" i="11"/>
  <c r="AC125" i="11"/>
  <c r="Z125" i="11"/>
  <c r="Y125" i="11"/>
  <c r="V125" i="11"/>
  <c r="U125" i="11"/>
  <c r="R125" i="11"/>
  <c r="Q125" i="11"/>
  <c r="N125" i="11"/>
  <c r="M125" i="11"/>
  <c r="J125" i="11"/>
  <c r="I125" i="11"/>
  <c r="H125" i="11"/>
  <c r="G125" i="11"/>
  <c r="F125" i="11"/>
  <c r="DV125" i="11" s="1"/>
  <c r="E125" i="11"/>
  <c r="DU125" i="11" s="1"/>
  <c r="D125" i="11"/>
  <c r="C125" i="11"/>
  <c r="DR124" i="11"/>
  <c r="DQ124" i="11"/>
  <c r="DP124" i="11"/>
  <c r="DO124" i="11"/>
  <c r="DN124" i="11"/>
  <c r="DM124" i="11"/>
  <c r="DH124" i="11"/>
  <c r="DG124" i="11"/>
  <c r="DB124" i="11"/>
  <c r="DA124" i="11"/>
  <c r="CV124" i="11"/>
  <c r="CU124" i="11"/>
  <c r="CP124" i="11"/>
  <c r="CO124" i="11"/>
  <c r="CJ124" i="11"/>
  <c r="CI124" i="11"/>
  <c r="CD124" i="11"/>
  <c r="CC124" i="11"/>
  <c r="BX124" i="11"/>
  <c r="BW124" i="11"/>
  <c r="BR124" i="11"/>
  <c r="BQ124" i="11"/>
  <c r="BL124" i="11"/>
  <c r="BK124" i="11"/>
  <c r="BF124" i="11"/>
  <c r="BE124" i="11"/>
  <c r="BD124" i="11"/>
  <c r="BC124" i="11"/>
  <c r="AZ124" i="11"/>
  <c r="AY124" i="11"/>
  <c r="AX124" i="11"/>
  <c r="AW124" i="11"/>
  <c r="AT124" i="11"/>
  <c r="AS124" i="11"/>
  <c r="AP124" i="11"/>
  <c r="AO124" i="11"/>
  <c r="AL124" i="11"/>
  <c r="AK124" i="11"/>
  <c r="AH124" i="11"/>
  <c r="AG124" i="11"/>
  <c r="AD124" i="11"/>
  <c r="AC124" i="11"/>
  <c r="Z124" i="11"/>
  <c r="Y124" i="11"/>
  <c r="V124" i="11"/>
  <c r="U124" i="11"/>
  <c r="R124" i="11"/>
  <c r="Q124" i="11"/>
  <c r="N124" i="11"/>
  <c r="M124" i="11"/>
  <c r="J124" i="11"/>
  <c r="I124" i="11"/>
  <c r="H124" i="11"/>
  <c r="G124" i="11"/>
  <c r="F124" i="11"/>
  <c r="DV124" i="11" s="1"/>
  <c r="E124" i="11"/>
  <c r="DU124" i="11" s="1"/>
  <c r="D124" i="11"/>
  <c r="C124" i="11"/>
  <c r="DR123" i="11"/>
  <c r="DQ123" i="11"/>
  <c r="DP123" i="11"/>
  <c r="DO123" i="11"/>
  <c r="DN123" i="11"/>
  <c r="DM123" i="11"/>
  <c r="DH123" i="11"/>
  <c r="DG123" i="11"/>
  <c r="DB123" i="11"/>
  <c r="DA123" i="11"/>
  <c r="CV123" i="11"/>
  <c r="CU123" i="11"/>
  <c r="CP123" i="11"/>
  <c r="CO123" i="11"/>
  <c r="CJ123" i="11"/>
  <c r="CI123" i="11"/>
  <c r="CD123" i="11"/>
  <c r="CC123" i="11"/>
  <c r="BX123" i="11"/>
  <c r="BW123" i="11"/>
  <c r="BR123" i="11"/>
  <c r="BQ123" i="11"/>
  <c r="BL123" i="11"/>
  <c r="BK123" i="11"/>
  <c r="BF123" i="11"/>
  <c r="BE123" i="11"/>
  <c r="BD123" i="11"/>
  <c r="BC123" i="11"/>
  <c r="AZ123" i="11"/>
  <c r="AY123" i="11"/>
  <c r="AX123" i="11"/>
  <c r="AW123" i="11"/>
  <c r="AT123" i="11"/>
  <c r="AS123" i="11"/>
  <c r="AP123" i="11"/>
  <c r="AO123" i="11"/>
  <c r="AL123" i="11"/>
  <c r="AK123" i="11"/>
  <c r="AH123" i="11"/>
  <c r="AG123" i="11"/>
  <c r="AD123" i="11"/>
  <c r="AC123" i="11"/>
  <c r="Z123" i="11"/>
  <c r="Y123" i="11"/>
  <c r="V123" i="11"/>
  <c r="U123" i="11"/>
  <c r="R123" i="11"/>
  <c r="Q123" i="11"/>
  <c r="N123" i="11"/>
  <c r="M123" i="11"/>
  <c r="J123" i="11"/>
  <c r="I123" i="11"/>
  <c r="H123" i="11"/>
  <c r="G123" i="11"/>
  <c r="F123" i="11"/>
  <c r="DV123" i="11" s="1"/>
  <c r="E123" i="11"/>
  <c r="DU123" i="11" s="1"/>
  <c r="D123" i="11"/>
  <c r="C123" i="11"/>
  <c r="DR122" i="11"/>
  <c r="DQ122" i="11"/>
  <c r="DP122" i="11"/>
  <c r="DO122" i="11"/>
  <c r="DN122" i="11"/>
  <c r="DM122" i="11"/>
  <c r="DH122" i="11"/>
  <c r="DG122" i="11"/>
  <c r="DB122" i="11"/>
  <c r="DA122" i="11"/>
  <c r="CV122" i="11"/>
  <c r="CU122" i="11"/>
  <c r="CP122" i="11"/>
  <c r="CO122" i="11"/>
  <c r="CJ122" i="11"/>
  <c r="CI122" i="11"/>
  <c r="CD122" i="11"/>
  <c r="CC122" i="11"/>
  <c r="BX122" i="11"/>
  <c r="BW122" i="11"/>
  <c r="BR122" i="11"/>
  <c r="BQ122" i="11"/>
  <c r="BL122" i="11"/>
  <c r="BK122" i="11"/>
  <c r="BF122" i="11"/>
  <c r="BE122" i="11"/>
  <c r="BD122" i="11"/>
  <c r="BC122" i="11"/>
  <c r="AZ122" i="11"/>
  <c r="AY122" i="11"/>
  <c r="AX122" i="11"/>
  <c r="AW122" i="11"/>
  <c r="AT122" i="11"/>
  <c r="AS122" i="11"/>
  <c r="AP122" i="11"/>
  <c r="AO122" i="11"/>
  <c r="AL122" i="11"/>
  <c r="AK122" i="11"/>
  <c r="AH122" i="11"/>
  <c r="AG122" i="11"/>
  <c r="AD122" i="11"/>
  <c r="AC122" i="11"/>
  <c r="Z122" i="11"/>
  <c r="Y122" i="11"/>
  <c r="V122" i="11"/>
  <c r="U122" i="11"/>
  <c r="R122" i="11"/>
  <c r="Q122" i="11"/>
  <c r="N122" i="11"/>
  <c r="M122" i="11"/>
  <c r="J122" i="11"/>
  <c r="I122" i="11"/>
  <c r="H122" i="11"/>
  <c r="G122" i="11"/>
  <c r="F122" i="11"/>
  <c r="DV122" i="11" s="1"/>
  <c r="E122" i="11"/>
  <c r="DU122" i="11" s="1"/>
  <c r="D122" i="11"/>
  <c r="C122" i="11"/>
  <c r="DR121" i="11"/>
  <c r="DQ121" i="11"/>
  <c r="DP121" i="11"/>
  <c r="DO121" i="11"/>
  <c r="DN121" i="11"/>
  <c r="DM121" i="11"/>
  <c r="DH121" i="11"/>
  <c r="DG121" i="11"/>
  <c r="DB121" i="11"/>
  <c r="DA121" i="11"/>
  <c r="CV121" i="11"/>
  <c r="CU121" i="11"/>
  <c r="CP121" i="11"/>
  <c r="CO121" i="11"/>
  <c r="CJ121" i="11"/>
  <c r="CI121" i="11"/>
  <c r="CD121" i="11"/>
  <c r="CC121" i="11"/>
  <c r="BX121" i="11"/>
  <c r="BW121" i="11"/>
  <c r="BR121" i="11"/>
  <c r="BQ121" i="11"/>
  <c r="BL121" i="11"/>
  <c r="BK121" i="11"/>
  <c r="BF121" i="11"/>
  <c r="BE121" i="11"/>
  <c r="BD121" i="11"/>
  <c r="BC121" i="11"/>
  <c r="AZ121" i="11"/>
  <c r="AY121" i="11"/>
  <c r="AX121" i="11"/>
  <c r="AW121" i="11"/>
  <c r="AT121" i="11"/>
  <c r="AS121" i="11"/>
  <c r="AP121" i="11"/>
  <c r="AO121" i="11"/>
  <c r="AL121" i="11"/>
  <c r="AK121" i="11"/>
  <c r="AH121" i="11"/>
  <c r="AG121" i="11"/>
  <c r="AD121" i="11"/>
  <c r="AC121" i="11"/>
  <c r="Z121" i="11"/>
  <c r="Y121" i="11"/>
  <c r="V121" i="11"/>
  <c r="U121" i="11"/>
  <c r="R121" i="11"/>
  <c r="Q121" i="11"/>
  <c r="N121" i="11"/>
  <c r="M121" i="11"/>
  <c r="J121" i="11"/>
  <c r="I121" i="11"/>
  <c r="H121" i="11"/>
  <c r="G121" i="11"/>
  <c r="F121" i="11"/>
  <c r="DV121" i="11" s="1"/>
  <c r="E121" i="11"/>
  <c r="DU121" i="11" s="1"/>
  <c r="D121" i="11"/>
  <c r="C121" i="11"/>
  <c r="DR120" i="11"/>
  <c r="DQ120" i="11"/>
  <c r="DP120" i="11"/>
  <c r="DO120" i="11"/>
  <c r="DN120" i="11"/>
  <c r="DM120" i="11"/>
  <c r="DH120" i="11"/>
  <c r="DG120" i="11"/>
  <c r="DB120" i="11"/>
  <c r="DA120" i="11"/>
  <c r="CV120" i="11"/>
  <c r="CU120" i="11"/>
  <c r="CP120" i="11"/>
  <c r="CO120" i="11"/>
  <c r="CJ120" i="11"/>
  <c r="CI120" i="11"/>
  <c r="CD120" i="11"/>
  <c r="CC120" i="11"/>
  <c r="BX120" i="11"/>
  <c r="BW120" i="11"/>
  <c r="BR120" i="11"/>
  <c r="BQ120" i="11"/>
  <c r="BL120" i="11"/>
  <c r="BK120" i="11"/>
  <c r="BF120" i="11"/>
  <c r="BE120" i="11"/>
  <c r="BD120" i="11"/>
  <c r="BC120" i="11"/>
  <c r="AZ120" i="11"/>
  <c r="AY120" i="11"/>
  <c r="AX120" i="11"/>
  <c r="AW120" i="11"/>
  <c r="AT120" i="11"/>
  <c r="AS120" i="11"/>
  <c r="AP120" i="11"/>
  <c r="AO120" i="11"/>
  <c r="AL120" i="11"/>
  <c r="AK120" i="11"/>
  <c r="AH120" i="11"/>
  <c r="AG120" i="11"/>
  <c r="AD120" i="11"/>
  <c r="AC120" i="11"/>
  <c r="Z120" i="11"/>
  <c r="Y120" i="11"/>
  <c r="V120" i="11"/>
  <c r="U120" i="11"/>
  <c r="R120" i="11"/>
  <c r="Q120" i="11"/>
  <c r="N120" i="11"/>
  <c r="M120" i="11"/>
  <c r="J120" i="11"/>
  <c r="I120" i="11"/>
  <c r="H120" i="11"/>
  <c r="G120" i="11"/>
  <c r="F120" i="11"/>
  <c r="DV120" i="11" s="1"/>
  <c r="E120" i="11"/>
  <c r="DU120" i="11" s="1"/>
  <c r="D120" i="11"/>
  <c r="C120" i="11"/>
  <c r="DR119" i="11"/>
  <c r="DQ119" i="11"/>
  <c r="DP119" i="11"/>
  <c r="DO119" i="11"/>
  <c r="DN119" i="11"/>
  <c r="DM119" i="11"/>
  <c r="DH119" i="11"/>
  <c r="DG119" i="11"/>
  <c r="DB119" i="11"/>
  <c r="DA119" i="11"/>
  <c r="CV119" i="11"/>
  <c r="CU119" i="11"/>
  <c r="CP119" i="11"/>
  <c r="CO119" i="11"/>
  <c r="CJ119" i="11"/>
  <c r="CI119" i="11"/>
  <c r="CD119" i="11"/>
  <c r="CC119" i="11"/>
  <c r="BX119" i="11"/>
  <c r="BW119" i="11"/>
  <c r="BR119" i="11"/>
  <c r="BQ119" i="11"/>
  <c r="BL119" i="11"/>
  <c r="BK119" i="11"/>
  <c r="BF119" i="11"/>
  <c r="BE119" i="11"/>
  <c r="BD119" i="11"/>
  <c r="BC119" i="11"/>
  <c r="AZ119" i="11"/>
  <c r="AY119" i="11"/>
  <c r="AX119" i="11"/>
  <c r="AW119" i="11"/>
  <c r="E119" i="11" s="1"/>
  <c r="DU119" i="11" s="1"/>
  <c r="AT119" i="11"/>
  <c r="AS119" i="11"/>
  <c r="AP119" i="11"/>
  <c r="AO119" i="11"/>
  <c r="AL119" i="11"/>
  <c r="AK119" i="11"/>
  <c r="AH119" i="11"/>
  <c r="AG119" i="11"/>
  <c r="AD119" i="11"/>
  <c r="AC119" i="11"/>
  <c r="Z119" i="11"/>
  <c r="Y119" i="11"/>
  <c r="V119" i="11"/>
  <c r="U119" i="11"/>
  <c r="R119" i="11"/>
  <c r="Q119" i="11"/>
  <c r="N119" i="11"/>
  <c r="M119" i="11"/>
  <c r="J119" i="11"/>
  <c r="I119" i="11"/>
  <c r="H119" i="11"/>
  <c r="G119" i="11"/>
  <c r="F119" i="11"/>
  <c r="DV119" i="11" s="1"/>
  <c r="D119" i="11"/>
  <c r="C119" i="11"/>
  <c r="DV114" i="11"/>
  <c r="DU114" i="11"/>
  <c r="DP114" i="11"/>
  <c r="DO114" i="11"/>
  <c r="BB114" i="11"/>
  <c r="BA114" i="11"/>
  <c r="AZ114" i="11"/>
  <c r="AY114" i="11"/>
  <c r="D114" i="11"/>
  <c r="C114" i="11"/>
  <c r="DU113" i="11"/>
  <c r="DS113" i="11"/>
  <c r="DM113" i="11"/>
  <c r="DK113" i="11"/>
  <c r="DE113" i="11"/>
  <c r="CY113" i="11"/>
  <c r="CS113" i="11"/>
  <c r="CM113" i="11"/>
  <c r="CG113" i="11"/>
  <c r="CA113" i="11"/>
  <c r="BU113" i="11"/>
  <c r="BO113" i="11"/>
  <c r="BI113" i="11"/>
  <c r="BA113" i="11"/>
  <c r="C113" i="11"/>
  <c r="E113" i="11" s="1"/>
  <c r="AW113" i="11" s="1"/>
  <c r="DR112" i="11"/>
  <c r="DQ112" i="11"/>
  <c r="DP112" i="11"/>
  <c r="DO112" i="11"/>
  <c r="DN112" i="11"/>
  <c r="DM112" i="11"/>
  <c r="DH112" i="11"/>
  <c r="DG112" i="11"/>
  <c r="DB112" i="11"/>
  <c r="DA112" i="11"/>
  <c r="CV112" i="11"/>
  <c r="CU112" i="11"/>
  <c r="CP112" i="11"/>
  <c r="CO112" i="11"/>
  <c r="CJ112" i="11"/>
  <c r="CI112" i="11"/>
  <c r="CD112" i="11"/>
  <c r="CC112" i="11"/>
  <c r="BX112" i="11"/>
  <c r="BW112" i="11"/>
  <c r="BR112" i="11"/>
  <c r="BQ112" i="11"/>
  <c r="BL112" i="11"/>
  <c r="BK112" i="11"/>
  <c r="BF112" i="11"/>
  <c r="BE112" i="11"/>
  <c r="BD112" i="11"/>
  <c r="BC112" i="11"/>
  <c r="AZ112" i="11"/>
  <c r="AY112" i="11"/>
  <c r="AX112" i="11"/>
  <c r="AW112" i="11"/>
  <c r="AT112" i="11"/>
  <c r="AS112" i="11"/>
  <c r="AP112" i="11"/>
  <c r="AO112" i="11"/>
  <c r="AL112" i="11"/>
  <c r="AK112" i="11"/>
  <c r="AH112" i="11"/>
  <c r="AG112" i="11"/>
  <c r="AD112" i="11"/>
  <c r="AC112" i="11"/>
  <c r="Z112" i="11"/>
  <c r="Y112" i="11"/>
  <c r="V112" i="11"/>
  <c r="U112" i="11"/>
  <c r="R112" i="11"/>
  <c r="Q112" i="11"/>
  <c r="N112" i="11"/>
  <c r="M112" i="11"/>
  <c r="J112" i="11"/>
  <c r="I112" i="11"/>
  <c r="H112" i="11"/>
  <c r="G112" i="11"/>
  <c r="D112" i="11"/>
  <c r="C112" i="11"/>
  <c r="DR111" i="11"/>
  <c r="DQ111" i="11"/>
  <c r="DP111" i="11"/>
  <c r="DO111" i="11"/>
  <c r="DN111" i="11"/>
  <c r="DM111" i="11"/>
  <c r="DH111" i="11"/>
  <c r="DG111" i="11"/>
  <c r="DB111" i="11"/>
  <c r="DA111" i="11"/>
  <c r="CV111" i="11"/>
  <c r="CU111" i="11"/>
  <c r="CP111" i="11"/>
  <c r="CO111" i="11"/>
  <c r="CJ111" i="11"/>
  <c r="CI111" i="11"/>
  <c r="CD111" i="11"/>
  <c r="CC111" i="11"/>
  <c r="BX111" i="11"/>
  <c r="BW111" i="11"/>
  <c r="BR111" i="11"/>
  <c r="BQ111" i="11"/>
  <c r="BL111" i="11"/>
  <c r="BK111" i="11"/>
  <c r="BF111" i="11"/>
  <c r="BE111" i="11"/>
  <c r="BD111" i="11"/>
  <c r="BH111" i="11" s="1"/>
  <c r="BN111" i="11" s="1"/>
  <c r="BT111" i="11" s="1"/>
  <c r="BZ111" i="11" s="1"/>
  <c r="CF111" i="11" s="1"/>
  <c r="CL111" i="11" s="1"/>
  <c r="CR111" i="11" s="1"/>
  <c r="CX111" i="11" s="1"/>
  <c r="DD111" i="11" s="1"/>
  <c r="DJ111" i="11" s="1"/>
  <c r="BC111" i="11"/>
  <c r="AZ111" i="11"/>
  <c r="AY111" i="11"/>
  <c r="AX111" i="11"/>
  <c r="AW111" i="11"/>
  <c r="AT111" i="11"/>
  <c r="AS111" i="11"/>
  <c r="AP111" i="11"/>
  <c r="AO111" i="11"/>
  <c r="AL111" i="11"/>
  <c r="AK111" i="11"/>
  <c r="AH111" i="11"/>
  <c r="AG111" i="11"/>
  <c r="AD111" i="11"/>
  <c r="AC111" i="11"/>
  <c r="Z111" i="11"/>
  <c r="Y111" i="11"/>
  <c r="V111" i="11"/>
  <c r="U111" i="11"/>
  <c r="R111" i="11"/>
  <c r="Q111" i="11"/>
  <c r="N111" i="11"/>
  <c r="M111" i="11"/>
  <c r="J111" i="11"/>
  <c r="I111" i="11"/>
  <c r="H111" i="11"/>
  <c r="G111" i="11"/>
  <c r="F111" i="11"/>
  <c r="DV111" i="11" s="1"/>
  <c r="D111" i="11"/>
  <c r="C111" i="11"/>
  <c r="DR110" i="11"/>
  <c r="DQ110" i="11"/>
  <c r="DP110" i="11"/>
  <c r="DO110" i="11"/>
  <c r="DN110" i="11"/>
  <c r="DM110" i="11"/>
  <c r="DH110" i="11"/>
  <c r="DG110" i="11"/>
  <c r="DB110" i="11"/>
  <c r="DA110" i="11"/>
  <c r="CV110" i="11"/>
  <c r="CU110" i="11"/>
  <c r="CP110" i="11"/>
  <c r="CO110" i="11"/>
  <c r="CJ110" i="11"/>
  <c r="CI110" i="11"/>
  <c r="CD110" i="11"/>
  <c r="CC110" i="11"/>
  <c r="BX110" i="11"/>
  <c r="BW110" i="11"/>
  <c r="BR110" i="11"/>
  <c r="BQ110" i="11"/>
  <c r="BL110" i="11"/>
  <c r="BK110" i="11"/>
  <c r="BF110" i="11"/>
  <c r="BE110" i="11"/>
  <c r="BD110" i="11"/>
  <c r="BC110" i="11"/>
  <c r="AZ110" i="11"/>
  <c r="AY110" i="11"/>
  <c r="AX110" i="11"/>
  <c r="AW110" i="11"/>
  <c r="AT110" i="11"/>
  <c r="AS110" i="11"/>
  <c r="AP110" i="11"/>
  <c r="AO110" i="11"/>
  <c r="AL110" i="11"/>
  <c r="AK110" i="11"/>
  <c r="AH110" i="11"/>
  <c r="AG110" i="11"/>
  <c r="AD110" i="11"/>
  <c r="AC110" i="11"/>
  <c r="Z110" i="11"/>
  <c r="Y110" i="11"/>
  <c r="V110" i="11"/>
  <c r="U110" i="11"/>
  <c r="R110" i="11"/>
  <c r="Q110" i="11"/>
  <c r="N110" i="11"/>
  <c r="M110" i="11"/>
  <c r="J110" i="11"/>
  <c r="I110" i="11"/>
  <c r="H110" i="11"/>
  <c r="G110" i="11"/>
  <c r="E110" i="11" s="1"/>
  <c r="DU110" i="11" s="1"/>
  <c r="D110" i="11"/>
  <c r="C110" i="11"/>
  <c r="DR109" i="11"/>
  <c r="DQ109" i="11"/>
  <c r="DP109" i="11"/>
  <c r="DO109" i="11"/>
  <c r="DN109" i="11"/>
  <c r="DM109" i="11"/>
  <c r="DH109" i="11"/>
  <c r="DG109" i="11"/>
  <c r="DB109" i="11"/>
  <c r="DA109" i="11"/>
  <c r="CV109" i="11"/>
  <c r="CU109" i="11"/>
  <c r="CP109" i="11"/>
  <c r="CO109" i="11"/>
  <c r="CJ109" i="11"/>
  <c r="CI109" i="11"/>
  <c r="CD109" i="11"/>
  <c r="CC109" i="11"/>
  <c r="BX109" i="11"/>
  <c r="BW109" i="11"/>
  <c r="BR109" i="11"/>
  <c r="BQ109" i="11"/>
  <c r="BL109" i="11"/>
  <c r="BK109" i="11"/>
  <c r="BF109" i="11"/>
  <c r="BE109" i="11"/>
  <c r="BD109" i="11"/>
  <c r="BC109" i="11"/>
  <c r="AZ109" i="11"/>
  <c r="AY109" i="11"/>
  <c r="AX109" i="11"/>
  <c r="AW109" i="11"/>
  <c r="AT109" i="11"/>
  <c r="AS109" i="11"/>
  <c r="AP109" i="11"/>
  <c r="AO109" i="11"/>
  <c r="AL109" i="11"/>
  <c r="AK109" i="11"/>
  <c r="AH109" i="11"/>
  <c r="AG109" i="11"/>
  <c r="AD109" i="11"/>
  <c r="AC109" i="11"/>
  <c r="Z109" i="11"/>
  <c r="Y109" i="11"/>
  <c r="V109" i="11"/>
  <c r="U109" i="11"/>
  <c r="R109" i="11"/>
  <c r="Q109" i="11"/>
  <c r="N109" i="11"/>
  <c r="M109" i="11"/>
  <c r="J109" i="11"/>
  <c r="I109" i="11"/>
  <c r="H109" i="11"/>
  <c r="G109" i="11"/>
  <c r="K109" i="11" s="1"/>
  <c r="BI109" i="11" s="1"/>
  <c r="D109" i="11"/>
  <c r="C109" i="11"/>
  <c r="DR108" i="11"/>
  <c r="DQ108" i="11"/>
  <c r="DP108" i="11"/>
  <c r="DO108" i="11"/>
  <c r="DN108" i="11"/>
  <c r="DM108" i="11"/>
  <c r="DH108" i="11"/>
  <c r="DG108" i="11"/>
  <c r="DB108" i="11"/>
  <c r="DA108" i="11"/>
  <c r="CV108" i="11"/>
  <c r="CU108" i="11"/>
  <c r="CP108" i="11"/>
  <c r="CO108" i="11"/>
  <c r="CJ108" i="11"/>
  <c r="CI108" i="11"/>
  <c r="CD108" i="11"/>
  <c r="CC108" i="11"/>
  <c r="BX108" i="11"/>
  <c r="BW108" i="11"/>
  <c r="BR108" i="11"/>
  <c r="BQ108" i="11"/>
  <c r="BL108" i="11"/>
  <c r="BK108" i="11"/>
  <c r="BF108" i="11"/>
  <c r="BE108" i="11"/>
  <c r="BD108" i="11"/>
  <c r="BC108" i="11"/>
  <c r="AZ108" i="11"/>
  <c r="AY108" i="11"/>
  <c r="AX108" i="11"/>
  <c r="AW108" i="11"/>
  <c r="AT108" i="11"/>
  <c r="AS108" i="11"/>
  <c r="AP108" i="11"/>
  <c r="AO108" i="11"/>
  <c r="AL108" i="11"/>
  <c r="AK108" i="11"/>
  <c r="AH108" i="11"/>
  <c r="AG108" i="11"/>
  <c r="AD108" i="11"/>
  <c r="AC108" i="11"/>
  <c r="Z108" i="11"/>
  <c r="Y108" i="11"/>
  <c r="V108" i="11"/>
  <c r="U108" i="11"/>
  <c r="R108" i="11"/>
  <c r="Q108" i="11"/>
  <c r="N108" i="11"/>
  <c r="M108" i="11"/>
  <c r="J108" i="11"/>
  <c r="I108" i="11"/>
  <c r="H108" i="11"/>
  <c r="G108" i="11"/>
  <c r="E108" i="11" s="1"/>
  <c r="D108" i="11"/>
  <c r="C108" i="11"/>
  <c r="DR107" i="11"/>
  <c r="DQ107" i="11"/>
  <c r="DP107" i="11"/>
  <c r="DO107" i="11"/>
  <c r="DN107" i="11"/>
  <c r="DM107" i="11"/>
  <c r="DH107" i="11"/>
  <c r="DG107" i="11"/>
  <c r="DB107" i="11"/>
  <c r="DA107" i="11"/>
  <c r="CV107" i="11"/>
  <c r="CU107" i="11"/>
  <c r="CP107" i="11"/>
  <c r="CO107" i="11"/>
  <c r="CJ107" i="11"/>
  <c r="CI107" i="11"/>
  <c r="CD107" i="11"/>
  <c r="CC107" i="11"/>
  <c r="BX107" i="11"/>
  <c r="BW107" i="11"/>
  <c r="BR107" i="11"/>
  <c r="BQ107" i="11"/>
  <c r="BL107" i="11"/>
  <c r="BK107" i="11"/>
  <c r="BF107" i="11"/>
  <c r="BE107" i="11"/>
  <c r="BD107" i="11"/>
  <c r="BC107" i="11"/>
  <c r="AZ107" i="11"/>
  <c r="AY107" i="11"/>
  <c r="AX107" i="11"/>
  <c r="AW107" i="11"/>
  <c r="AT107" i="11"/>
  <c r="AS107" i="11"/>
  <c r="AP107" i="11"/>
  <c r="AO107" i="11"/>
  <c r="AL107" i="11"/>
  <c r="AK107" i="11"/>
  <c r="AH107" i="11"/>
  <c r="AG107" i="11"/>
  <c r="AD107" i="11"/>
  <c r="AC107" i="11"/>
  <c r="Z107" i="11"/>
  <c r="Y107" i="11"/>
  <c r="V107" i="11"/>
  <c r="U107" i="11"/>
  <c r="R107" i="11"/>
  <c r="Q107" i="11"/>
  <c r="N107" i="11"/>
  <c r="M107" i="11"/>
  <c r="J107" i="11"/>
  <c r="I107" i="11"/>
  <c r="H107" i="11"/>
  <c r="G107" i="11"/>
  <c r="D107" i="11"/>
  <c r="C107" i="11"/>
  <c r="DR106" i="11"/>
  <c r="DQ106" i="11"/>
  <c r="DP106" i="11"/>
  <c r="DO106" i="11"/>
  <c r="DN106" i="11"/>
  <c r="DM106" i="11"/>
  <c r="DH106" i="11"/>
  <c r="DG106" i="11"/>
  <c r="DB106" i="11"/>
  <c r="DA106" i="11"/>
  <c r="CV106" i="11"/>
  <c r="CU106" i="11"/>
  <c r="CP106" i="11"/>
  <c r="CO106" i="11"/>
  <c r="CJ106" i="11"/>
  <c r="CI106" i="11"/>
  <c r="CD106" i="11"/>
  <c r="CC106" i="11"/>
  <c r="BX106" i="11"/>
  <c r="BW106" i="11"/>
  <c r="BR106" i="11"/>
  <c r="BQ106" i="11"/>
  <c r="BL106" i="11"/>
  <c r="BK106" i="11"/>
  <c r="BF106" i="11"/>
  <c r="BE106" i="11"/>
  <c r="BD106" i="11"/>
  <c r="BH106" i="11" s="1"/>
  <c r="BN106" i="11" s="1"/>
  <c r="BT106" i="11" s="1"/>
  <c r="BZ106" i="11" s="1"/>
  <c r="CF106" i="11" s="1"/>
  <c r="CL106" i="11" s="1"/>
  <c r="CR106" i="11" s="1"/>
  <c r="CX106" i="11" s="1"/>
  <c r="DD106" i="11" s="1"/>
  <c r="DJ106" i="11" s="1"/>
  <c r="BC106" i="11"/>
  <c r="AZ106" i="11"/>
  <c r="AY106" i="11"/>
  <c r="AX106" i="11"/>
  <c r="AW106" i="11"/>
  <c r="AT106" i="11"/>
  <c r="AS106" i="11"/>
  <c r="AP106" i="11"/>
  <c r="AO106" i="11"/>
  <c r="AL106" i="11"/>
  <c r="AK106" i="11"/>
  <c r="AH106" i="11"/>
  <c r="AG106" i="11"/>
  <c r="AD106" i="11"/>
  <c r="AC106" i="11"/>
  <c r="Z106" i="11"/>
  <c r="Y106" i="11"/>
  <c r="V106" i="11"/>
  <c r="U106" i="11"/>
  <c r="R106" i="11"/>
  <c r="Q106" i="11"/>
  <c r="N106" i="11"/>
  <c r="M106" i="11"/>
  <c r="J106" i="11"/>
  <c r="I106" i="11"/>
  <c r="H106" i="11"/>
  <c r="G106" i="11"/>
  <c r="E106" i="11" s="1"/>
  <c r="DU106" i="11" s="1"/>
  <c r="F106" i="11"/>
  <c r="DV106" i="11" s="1"/>
  <c r="D106" i="11"/>
  <c r="C106" i="11"/>
  <c r="DR105" i="11"/>
  <c r="DQ105" i="11"/>
  <c r="DP105" i="11"/>
  <c r="DO105" i="11"/>
  <c r="DN105" i="11"/>
  <c r="DM105" i="11"/>
  <c r="DH105" i="11"/>
  <c r="DG105" i="11"/>
  <c r="DB105" i="11"/>
  <c r="DA105" i="11"/>
  <c r="CV105" i="11"/>
  <c r="CU105" i="11"/>
  <c r="CP105" i="11"/>
  <c r="CO105" i="11"/>
  <c r="CJ105" i="11"/>
  <c r="CI105" i="11"/>
  <c r="CD105" i="11"/>
  <c r="CC105" i="11"/>
  <c r="BX105" i="11"/>
  <c r="BW105" i="11"/>
  <c r="BR105" i="11"/>
  <c r="BQ105" i="11"/>
  <c r="BL105" i="11"/>
  <c r="BK105" i="11"/>
  <c r="BF105" i="11"/>
  <c r="BE105" i="11"/>
  <c r="BD105" i="11"/>
  <c r="BC105" i="11"/>
  <c r="AZ105" i="11"/>
  <c r="AY105" i="11"/>
  <c r="AX105" i="11"/>
  <c r="AW105" i="11"/>
  <c r="AT105" i="11"/>
  <c r="AS105" i="11"/>
  <c r="AP105" i="11"/>
  <c r="AO105" i="11"/>
  <c r="AL105" i="11"/>
  <c r="AK105" i="11"/>
  <c r="AH105" i="11"/>
  <c r="AG105" i="11"/>
  <c r="AD105" i="11"/>
  <c r="AC105" i="11"/>
  <c r="Z105" i="11"/>
  <c r="Y105" i="11"/>
  <c r="V105" i="11"/>
  <c r="U105" i="11"/>
  <c r="R105" i="11"/>
  <c r="Q105" i="11"/>
  <c r="N105" i="11"/>
  <c r="M105" i="11"/>
  <c r="J105" i="11"/>
  <c r="I105" i="11"/>
  <c r="H105" i="11"/>
  <c r="L105" i="11" s="1"/>
  <c r="BJ105" i="11" s="1"/>
  <c r="G105" i="11"/>
  <c r="D105" i="11"/>
  <c r="C105" i="11"/>
  <c r="DR104" i="11"/>
  <c r="DQ104" i="11"/>
  <c r="DP104" i="11"/>
  <c r="DO104" i="11"/>
  <c r="DN104" i="11"/>
  <c r="DM104" i="11"/>
  <c r="DH104" i="11"/>
  <c r="DG104" i="11"/>
  <c r="DB104" i="11"/>
  <c r="DA104" i="11"/>
  <c r="CV104" i="11"/>
  <c r="CU104" i="11"/>
  <c r="CP104" i="11"/>
  <c r="CO104" i="11"/>
  <c r="CJ104" i="11"/>
  <c r="CI104" i="11"/>
  <c r="CD104" i="11"/>
  <c r="CC104" i="11"/>
  <c r="BX104" i="11"/>
  <c r="BW104" i="11"/>
  <c r="BR104" i="11"/>
  <c r="BQ104" i="11"/>
  <c r="BL104" i="11"/>
  <c r="BK104" i="11"/>
  <c r="BF104" i="11"/>
  <c r="BE104" i="11"/>
  <c r="BD104" i="11"/>
  <c r="BC104" i="11"/>
  <c r="AZ104" i="11"/>
  <c r="DT104" i="11" s="1"/>
  <c r="AY104" i="11"/>
  <c r="DS104" i="11" s="1"/>
  <c r="AX104" i="11"/>
  <c r="AW104" i="11"/>
  <c r="AT104" i="11"/>
  <c r="AS104" i="11"/>
  <c r="AP104" i="11"/>
  <c r="AO104" i="11"/>
  <c r="AL104" i="11"/>
  <c r="AK104" i="11"/>
  <c r="AH104" i="11"/>
  <c r="AG104" i="11"/>
  <c r="AD104" i="11"/>
  <c r="AC104" i="11"/>
  <c r="Z104" i="11"/>
  <c r="Y104" i="11"/>
  <c r="V104" i="11"/>
  <c r="U104" i="11"/>
  <c r="R104" i="11"/>
  <c r="Q104" i="11"/>
  <c r="N104" i="11"/>
  <c r="M104" i="11"/>
  <c r="J104" i="11"/>
  <c r="I104" i="11"/>
  <c r="H104" i="11"/>
  <c r="G104" i="11"/>
  <c r="E104" i="11" s="1"/>
  <c r="DU104" i="11" s="1"/>
  <c r="D104" i="11"/>
  <c r="C104" i="11"/>
  <c r="DR103" i="11"/>
  <c r="DQ103" i="11"/>
  <c r="DP103" i="11"/>
  <c r="DO103" i="11"/>
  <c r="DN103" i="11"/>
  <c r="DM103" i="11"/>
  <c r="DH103" i="11"/>
  <c r="DG103" i="11"/>
  <c r="DB103" i="11"/>
  <c r="DA103" i="11"/>
  <c r="CV103" i="11"/>
  <c r="CU103" i="11"/>
  <c r="CP103" i="11"/>
  <c r="CO103" i="11"/>
  <c r="CJ103" i="11"/>
  <c r="CI103" i="11"/>
  <c r="CD103" i="11"/>
  <c r="CC103" i="11"/>
  <c r="BX103" i="11"/>
  <c r="BW103" i="11"/>
  <c r="BR103" i="11"/>
  <c r="BQ103" i="11"/>
  <c r="BL103" i="11"/>
  <c r="BK103" i="11"/>
  <c r="BF103" i="11"/>
  <c r="BE103" i="11"/>
  <c r="BD103" i="11"/>
  <c r="BC103" i="11"/>
  <c r="AZ103" i="11"/>
  <c r="DT103" i="11" s="1"/>
  <c r="AY103" i="11"/>
  <c r="DS103" i="11" s="1"/>
  <c r="AX103" i="11"/>
  <c r="AW103" i="11"/>
  <c r="AT103" i="11"/>
  <c r="AS103" i="11"/>
  <c r="AP103" i="11"/>
  <c r="AO103" i="11"/>
  <c r="AL103" i="11"/>
  <c r="AK103" i="11"/>
  <c r="AH103" i="11"/>
  <c r="AG103" i="11"/>
  <c r="AD103" i="11"/>
  <c r="AC103" i="11"/>
  <c r="Z103" i="11"/>
  <c r="Y103" i="11"/>
  <c r="V103" i="11"/>
  <c r="U103" i="11"/>
  <c r="U101" i="11" s="1"/>
  <c r="R103" i="11"/>
  <c r="Q103" i="11"/>
  <c r="N103" i="11"/>
  <c r="M103" i="11"/>
  <c r="J103" i="11"/>
  <c r="I103" i="11"/>
  <c r="H103" i="11"/>
  <c r="F103" i="11" s="1"/>
  <c r="DV103" i="11" s="1"/>
  <c r="G103" i="11"/>
  <c r="E103" i="11" s="1"/>
  <c r="DU103" i="11" s="1"/>
  <c r="D103" i="11"/>
  <c r="C103" i="11"/>
  <c r="DR102" i="11"/>
  <c r="DQ102" i="11"/>
  <c r="DP102" i="11"/>
  <c r="DO102" i="11"/>
  <c r="DN102" i="11"/>
  <c r="DM102" i="11"/>
  <c r="DH102" i="11"/>
  <c r="DG102" i="11"/>
  <c r="DB102" i="11"/>
  <c r="DA102" i="11"/>
  <c r="CV102" i="11"/>
  <c r="CU102" i="11"/>
  <c r="CP102" i="11"/>
  <c r="CO102" i="11"/>
  <c r="CJ102" i="11"/>
  <c r="CI102" i="11"/>
  <c r="CD102" i="11"/>
  <c r="CC102" i="11"/>
  <c r="BX102" i="11"/>
  <c r="BW102" i="11"/>
  <c r="BR102" i="11"/>
  <c r="BQ102" i="11"/>
  <c r="BL102" i="11"/>
  <c r="BK102" i="11"/>
  <c r="BF102" i="11"/>
  <c r="BE102" i="11"/>
  <c r="BD102" i="11"/>
  <c r="BC102" i="11"/>
  <c r="AZ102" i="11"/>
  <c r="AY102" i="11"/>
  <c r="DS102" i="11" s="1"/>
  <c r="AX102" i="11"/>
  <c r="AW102" i="11"/>
  <c r="AT102" i="11"/>
  <c r="AS102" i="11"/>
  <c r="AP102" i="11"/>
  <c r="AO102" i="11"/>
  <c r="AL102" i="11"/>
  <c r="AK102" i="11"/>
  <c r="AH102" i="11"/>
  <c r="AG102" i="11"/>
  <c r="AD102" i="11"/>
  <c r="AC102" i="11"/>
  <c r="Z102" i="11"/>
  <c r="Y102" i="11"/>
  <c r="V102" i="11"/>
  <c r="U102" i="11"/>
  <c r="R102" i="11"/>
  <c r="Q102" i="11"/>
  <c r="N102" i="11"/>
  <c r="M102" i="11"/>
  <c r="J102" i="11"/>
  <c r="I102" i="11"/>
  <c r="H102" i="11"/>
  <c r="G102" i="11"/>
  <c r="D102" i="11"/>
  <c r="C102" i="11"/>
  <c r="CO101" i="11"/>
  <c r="DR100" i="11"/>
  <c r="DQ100" i="11"/>
  <c r="DP100" i="11"/>
  <c r="DO100" i="11"/>
  <c r="DN100" i="11"/>
  <c r="DM100" i="11"/>
  <c r="DH100" i="11"/>
  <c r="DG100" i="11"/>
  <c r="DB100" i="11"/>
  <c r="DA100" i="11"/>
  <c r="CV100" i="11"/>
  <c r="CU100" i="11"/>
  <c r="CP100" i="11"/>
  <c r="CO100" i="11"/>
  <c r="CJ100" i="11"/>
  <c r="CI100" i="11"/>
  <c r="CD100" i="11"/>
  <c r="CC100" i="11"/>
  <c r="BX100" i="11"/>
  <c r="BW100" i="11"/>
  <c r="BR100" i="11"/>
  <c r="BQ100" i="11"/>
  <c r="BL100" i="11"/>
  <c r="BK100" i="11"/>
  <c r="BF100" i="11"/>
  <c r="BE100" i="11"/>
  <c r="BD100" i="11"/>
  <c r="BC100" i="11"/>
  <c r="AZ100" i="11"/>
  <c r="AY100" i="11"/>
  <c r="AX100" i="11"/>
  <c r="AW100" i="11"/>
  <c r="AT100" i="11"/>
  <c r="AS100" i="11"/>
  <c r="AP100" i="11"/>
  <c r="AO100" i="11"/>
  <c r="AL100" i="11"/>
  <c r="AK100" i="11"/>
  <c r="AH100" i="11"/>
  <c r="AG100" i="11"/>
  <c r="AD100" i="11"/>
  <c r="AC100" i="11"/>
  <c r="Z100" i="11"/>
  <c r="Y100" i="11"/>
  <c r="V100" i="11"/>
  <c r="U100" i="11"/>
  <c r="R100" i="11"/>
  <c r="Q100" i="11"/>
  <c r="N100" i="11"/>
  <c r="M100" i="11"/>
  <c r="J100" i="11"/>
  <c r="I100" i="11"/>
  <c r="H100" i="11"/>
  <c r="F100" i="11" s="1"/>
  <c r="DV100" i="11" s="1"/>
  <c r="G100" i="11"/>
  <c r="D100" i="11"/>
  <c r="C100" i="11"/>
  <c r="DR99" i="11"/>
  <c r="DQ99" i="11"/>
  <c r="DP99" i="11"/>
  <c r="DO99" i="11"/>
  <c r="DN99" i="11"/>
  <c r="DM99" i="11"/>
  <c r="DH99" i="11"/>
  <c r="DG99" i="11"/>
  <c r="DB99" i="11"/>
  <c r="DA99" i="11"/>
  <c r="CV99" i="11"/>
  <c r="CU99" i="11"/>
  <c r="CP99" i="11"/>
  <c r="CO99" i="11"/>
  <c r="CJ99" i="11"/>
  <c r="CI99" i="11"/>
  <c r="CD99" i="11"/>
  <c r="CC99" i="11"/>
  <c r="BX99" i="11"/>
  <c r="BW99" i="11"/>
  <c r="BR99" i="11"/>
  <c r="BQ99" i="11"/>
  <c r="BL99" i="11"/>
  <c r="BK99" i="11"/>
  <c r="BF99" i="11"/>
  <c r="BE99" i="11"/>
  <c r="BD99" i="11"/>
  <c r="BC99" i="11"/>
  <c r="AZ99" i="11"/>
  <c r="AY99" i="11"/>
  <c r="AX99" i="11"/>
  <c r="AW99" i="11"/>
  <c r="AT99" i="11"/>
  <c r="AS99" i="11"/>
  <c r="AP99" i="11"/>
  <c r="AO99" i="11"/>
  <c r="AL99" i="11"/>
  <c r="AK99" i="11"/>
  <c r="AH99" i="11"/>
  <c r="AG99" i="11"/>
  <c r="AD99" i="11"/>
  <c r="AC99" i="11"/>
  <c r="Z99" i="11"/>
  <c r="Y99" i="11"/>
  <c r="V99" i="11"/>
  <c r="U99" i="11"/>
  <c r="R99" i="11"/>
  <c r="Q99" i="11"/>
  <c r="N99" i="11"/>
  <c r="M99" i="11"/>
  <c r="J99" i="11"/>
  <c r="I99" i="11"/>
  <c r="H99" i="11"/>
  <c r="L99" i="11" s="1"/>
  <c r="G99" i="11"/>
  <c r="E99" i="11" s="1"/>
  <c r="DU99" i="11" s="1"/>
  <c r="D99" i="11"/>
  <c r="C99" i="11"/>
  <c r="DR98" i="11"/>
  <c r="DQ98" i="11"/>
  <c r="DP98" i="11"/>
  <c r="DO98" i="11"/>
  <c r="DN98" i="11"/>
  <c r="DM98" i="11"/>
  <c r="DH98" i="11"/>
  <c r="DG98" i="11"/>
  <c r="DB98" i="11"/>
  <c r="DA98" i="11"/>
  <c r="CV98" i="11"/>
  <c r="CU98" i="11"/>
  <c r="CP98" i="11"/>
  <c r="CO98" i="11"/>
  <c r="CJ98" i="11"/>
  <c r="CI98" i="11"/>
  <c r="CD98" i="11"/>
  <c r="CC98" i="11"/>
  <c r="BX98" i="11"/>
  <c r="BW98" i="11"/>
  <c r="BR98" i="11"/>
  <c r="BQ98" i="11"/>
  <c r="BL98" i="11"/>
  <c r="BK98" i="11"/>
  <c r="BF98" i="11"/>
  <c r="BE98" i="11"/>
  <c r="BD98" i="11"/>
  <c r="BC98" i="11"/>
  <c r="AZ98" i="11"/>
  <c r="AY98" i="11"/>
  <c r="AX98" i="11"/>
  <c r="AW98" i="11"/>
  <c r="AT98" i="11"/>
  <c r="AS98" i="11"/>
  <c r="AP98" i="11"/>
  <c r="AO98" i="11"/>
  <c r="AL98" i="11"/>
  <c r="AK98" i="11"/>
  <c r="AH98" i="11"/>
  <c r="AG98" i="11"/>
  <c r="AD98" i="11"/>
  <c r="AC98" i="11"/>
  <c r="Z98" i="11"/>
  <c r="Y98" i="11"/>
  <c r="V98" i="11"/>
  <c r="U98" i="11"/>
  <c r="R98" i="11"/>
  <c r="Q98" i="11"/>
  <c r="N98" i="11"/>
  <c r="M98" i="11"/>
  <c r="J98" i="11"/>
  <c r="I98" i="11"/>
  <c r="H98" i="11"/>
  <c r="F98" i="11" s="1"/>
  <c r="DV98" i="11" s="1"/>
  <c r="G98" i="11"/>
  <c r="D98" i="11"/>
  <c r="C98" i="11"/>
  <c r="DR97" i="11"/>
  <c r="DQ97" i="11"/>
  <c r="DP97" i="11"/>
  <c r="DO97" i="11"/>
  <c r="DN97" i="11"/>
  <c r="DM97" i="11"/>
  <c r="DH97" i="11"/>
  <c r="DG97" i="11"/>
  <c r="DB97" i="11"/>
  <c r="DA97" i="11"/>
  <c r="CV97" i="11"/>
  <c r="CU97" i="11"/>
  <c r="CP97" i="11"/>
  <c r="CO97" i="11"/>
  <c r="CJ97" i="11"/>
  <c r="CI97" i="11"/>
  <c r="CD97" i="11"/>
  <c r="CC97" i="11"/>
  <c r="BX97" i="11"/>
  <c r="BW97" i="11"/>
  <c r="BR97" i="11"/>
  <c r="BQ97" i="11"/>
  <c r="BL97" i="11"/>
  <c r="BK97" i="11"/>
  <c r="BF97" i="11"/>
  <c r="BE97" i="11"/>
  <c r="BD97" i="11"/>
  <c r="BH97" i="11" s="1"/>
  <c r="BN97" i="11" s="1"/>
  <c r="BT97" i="11" s="1"/>
  <c r="BZ97" i="11" s="1"/>
  <c r="CF97" i="11" s="1"/>
  <c r="CL97" i="11" s="1"/>
  <c r="CR97" i="11" s="1"/>
  <c r="CX97" i="11" s="1"/>
  <c r="DD97" i="11" s="1"/>
  <c r="DJ97" i="11" s="1"/>
  <c r="BC97" i="11"/>
  <c r="AZ97" i="11"/>
  <c r="AY97" i="11"/>
  <c r="AX97" i="11"/>
  <c r="AW97" i="11"/>
  <c r="AT97" i="11"/>
  <c r="AS97" i="11"/>
  <c r="AP97" i="11"/>
  <c r="AO97" i="11"/>
  <c r="AL97" i="11"/>
  <c r="AK97" i="11"/>
  <c r="AH97" i="11"/>
  <c r="AG97" i="11"/>
  <c r="AD97" i="11"/>
  <c r="AC97" i="11"/>
  <c r="Z97" i="11"/>
  <c r="Y97" i="11"/>
  <c r="V97" i="11"/>
  <c r="U97" i="11"/>
  <c r="R97" i="11"/>
  <c r="Q97" i="11"/>
  <c r="N97" i="11"/>
  <c r="M97" i="11"/>
  <c r="J97" i="11"/>
  <c r="I97" i="11"/>
  <c r="H97" i="11"/>
  <c r="G97" i="11"/>
  <c r="F97" i="11"/>
  <c r="DV97" i="11" s="1"/>
  <c r="D97" i="11"/>
  <c r="C97" i="11"/>
  <c r="DR96" i="11"/>
  <c r="DQ96" i="11"/>
  <c r="DP96" i="11"/>
  <c r="DO96" i="11"/>
  <c r="DN96" i="11"/>
  <c r="DM96" i="11"/>
  <c r="DH96" i="11"/>
  <c r="DG96" i="11"/>
  <c r="DB96" i="11"/>
  <c r="DA96" i="11"/>
  <c r="CV96" i="11"/>
  <c r="CU96" i="11"/>
  <c r="CP96" i="11"/>
  <c r="CO96" i="11"/>
  <c r="CJ96" i="11"/>
  <c r="CI96" i="11"/>
  <c r="CD96" i="11"/>
  <c r="CC96" i="11"/>
  <c r="BX96" i="11"/>
  <c r="BW96" i="11"/>
  <c r="BR96" i="11"/>
  <c r="BQ96" i="11"/>
  <c r="BL96" i="11"/>
  <c r="BK96" i="11"/>
  <c r="BF96" i="11"/>
  <c r="BE96" i="11"/>
  <c r="BD96" i="11"/>
  <c r="BC96" i="11"/>
  <c r="AZ96" i="11"/>
  <c r="DT100" i="11" s="1"/>
  <c r="AY96" i="11"/>
  <c r="DS100" i="11" s="1"/>
  <c r="AX96" i="11"/>
  <c r="AW96" i="11"/>
  <c r="AT96" i="11"/>
  <c r="AS96" i="11"/>
  <c r="AP96" i="11"/>
  <c r="AO96" i="11"/>
  <c r="AL96" i="11"/>
  <c r="AK96" i="11"/>
  <c r="AH96" i="11"/>
  <c r="AG96" i="11"/>
  <c r="AD96" i="11"/>
  <c r="AC96" i="11"/>
  <c r="Z96" i="11"/>
  <c r="Y96" i="11"/>
  <c r="V96" i="11"/>
  <c r="U96" i="11"/>
  <c r="R96" i="11"/>
  <c r="Q96" i="11"/>
  <c r="N96" i="11"/>
  <c r="M96" i="11"/>
  <c r="J96" i="11"/>
  <c r="I96" i="11"/>
  <c r="H96" i="11"/>
  <c r="G96" i="11"/>
  <c r="E96" i="11" s="1"/>
  <c r="DU96" i="11" s="1"/>
  <c r="D96" i="11"/>
  <c r="C96" i="11"/>
  <c r="DR95" i="11"/>
  <c r="DQ95" i="11"/>
  <c r="DP95" i="11"/>
  <c r="DO95" i="11"/>
  <c r="DN95" i="11"/>
  <c r="DM95" i="11"/>
  <c r="DH95" i="11"/>
  <c r="DG95" i="11"/>
  <c r="DB95" i="11"/>
  <c r="DA95" i="11"/>
  <c r="CV95" i="11"/>
  <c r="CU95" i="11"/>
  <c r="CP95" i="11"/>
  <c r="CO95" i="11"/>
  <c r="CJ95" i="11"/>
  <c r="CI95" i="11"/>
  <c r="CD95" i="11"/>
  <c r="CC95" i="11"/>
  <c r="BX95" i="11"/>
  <c r="BW95" i="11"/>
  <c r="BR95" i="11"/>
  <c r="BQ95" i="11"/>
  <c r="BL95" i="11"/>
  <c r="BK95" i="11"/>
  <c r="BF95" i="11"/>
  <c r="BE95" i="11"/>
  <c r="BD95" i="11"/>
  <c r="BC95" i="11"/>
  <c r="AZ95" i="11"/>
  <c r="DT95" i="11" s="1"/>
  <c r="AY95" i="11"/>
  <c r="DS95" i="11" s="1"/>
  <c r="AX95" i="11"/>
  <c r="AW95" i="11"/>
  <c r="AT95" i="11"/>
  <c r="AS95" i="11"/>
  <c r="AP95" i="11"/>
  <c r="AO95" i="11"/>
  <c r="AL95" i="11"/>
  <c r="AK95" i="11"/>
  <c r="AH95" i="11"/>
  <c r="AG95" i="11"/>
  <c r="AD95" i="11"/>
  <c r="AC95" i="11"/>
  <c r="Z95" i="11"/>
  <c r="Y95" i="11"/>
  <c r="V95" i="11"/>
  <c r="U95" i="11"/>
  <c r="R95" i="11"/>
  <c r="Q95" i="11"/>
  <c r="N95" i="11"/>
  <c r="M95" i="11"/>
  <c r="J95" i="11"/>
  <c r="I95" i="11"/>
  <c r="H95" i="11"/>
  <c r="G95" i="11"/>
  <c r="D95" i="11"/>
  <c r="C95" i="11"/>
  <c r="DR93" i="11"/>
  <c r="DQ93" i="11"/>
  <c r="DP93" i="11"/>
  <c r="DO93" i="11"/>
  <c r="DN93" i="11"/>
  <c r="DM93" i="11"/>
  <c r="DH93" i="11"/>
  <c r="DG93" i="11"/>
  <c r="DB93" i="11"/>
  <c r="DA93" i="11"/>
  <c r="CV93" i="11"/>
  <c r="CU93" i="11"/>
  <c r="CP93" i="11"/>
  <c r="CO93" i="11"/>
  <c r="CJ93" i="11"/>
  <c r="CI93" i="11"/>
  <c r="CD93" i="11"/>
  <c r="CC93" i="11"/>
  <c r="BX93" i="11"/>
  <c r="BW93" i="11"/>
  <c r="BR93" i="11"/>
  <c r="BQ93" i="11"/>
  <c r="BL93" i="11"/>
  <c r="BK93" i="11"/>
  <c r="BF93" i="11"/>
  <c r="BE93" i="11"/>
  <c r="BD93" i="11"/>
  <c r="BH93" i="11" s="1"/>
  <c r="BN93" i="11" s="1"/>
  <c r="BT93" i="11" s="1"/>
  <c r="BZ93" i="11" s="1"/>
  <c r="CF93" i="11" s="1"/>
  <c r="CL93" i="11" s="1"/>
  <c r="CR93" i="11" s="1"/>
  <c r="CX93" i="11" s="1"/>
  <c r="DD93" i="11" s="1"/>
  <c r="DJ93" i="11" s="1"/>
  <c r="BC93" i="11"/>
  <c r="AZ93" i="11"/>
  <c r="DT93" i="11" s="1"/>
  <c r="AY93" i="11"/>
  <c r="DS93" i="11" s="1"/>
  <c r="AX93" i="11"/>
  <c r="AW93" i="11"/>
  <c r="AT93" i="11"/>
  <c r="AS93" i="11"/>
  <c r="AP93" i="11"/>
  <c r="AO93" i="11"/>
  <c r="AL93" i="11"/>
  <c r="AK93" i="11"/>
  <c r="AH93" i="11"/>
  <c r="AG93" i="11"/>
  <c r="AD93" i="11"/>
  <c r="AC93" i="11"/>
  <c r="Z93" i="11"/>
  <c r="Y93" i="11"/>
  <c r="V93" i="11"/>
  <c r="U93" i="11"/>
  <c r="R93" i="11"/>
  <c r="Q93" i="11"/>
  <c r="N93" i="11"/>
  <c r="M93" i="11"/>
  <c r="J93" i="11"/>
  <c r="I93" i="11"/>
  <c r="H93" i="11"/>
  <c r="G93" i="11"/>
  <c r="F93" i="11"/>
  <c r="DV93" i="11" s="1"/>
  <c r="D93" i="11"/>
  <c r="C93" i="11"/>
  <c r="DR92" i="11"/>
  <c r="DQ92" i="11"/>
  <c r="DP92" i="11"/>
  <c r="DO92" i="11"/>
  <c r="DN92" i="11"/>
  <c r="DM92" i="11"/>
  <c r="DH92" i="11"/>
  <c r="DG92" i="11"/>
  <c r="DB92" i="11"/>
  <c r="DA92" i="11"/>
  <c r="CV92" i="11"/>
  <c r="CU92" i="11"/>
  <c r="CP92" i="11"/>
  <c r="CO92" i="11"/>
  <c r="CJ92" i="11"/>
  <c r="CI92" i="11"/>
  <c r="CD92" i="11"/>
  <c r="CC92" i="11"/>
  <c r="BX92" i="11"/>
  <c r="BW92" i="11"/>
  <c r="BR92" i="11"/>
  <c r="BQ92" i="11"/>
  <c r="BL92" i="11"/>
  <c r="BK92" i="11"/>
  <c r="BF92" i="11"/>
  <c r="BE92" i="11"/>
  <c r="BD92" i="11"/>
  <c r="BC92" i="11"/>
  <c r="AZ92" i="11"/>
  <c r="DT92" i="11" s="1"/>
  <c r="AY92" i="11"/>
  <c r="DS92" i="11" s="1"/>
  <c r="AX92" i="11"/>
  <c r="AW92" i="11"/>
  <c r="AT92" i="11"/>
  <c r="AS92" i="11"/>
  <c r="AP92" i="11"/>
  <c r="AO92" i="11"/>
  <c r="AL92" i="11"/>
  <c r="AK92" i="11"/>
  <c r="AH92" i="11"/>
  <c r="AG92" i="11"/>
  <c r="AD92" i="11"/>
  <c r="AC92" i="11"/>
  <c r="Z92" i="11"/>
  <c r="Y92" i="11"/>
  <c r="V92" i="11"/>
  <c r="U92" i="11"/>
  <c r="R92" i="11"/>
  <c r="Q92" i="11"/>
  <c r="N92" i="11"/>
  <c r="M92" i="11"/>
  <c r="J92" i="11"/>
  <c r="I92" i="11"/>
  <c r="H92" i="11"/>
  <c r="G92" i="11"/>
  <c r="E92" i="11" s="1"/>
  <c r="DU92" i="11" s="1"/>
  <c r="D92" i="11"/>
  <c r="C92" i="11"/>
  <c r="DR86" i="11"/>
  <c r="DR84" i="11" s="1"/>
  <c r="DQ86" i="11"/>
  <c r="DP86" i="11"/>
  <c r="DO86" i="11"/>
  <c r="DN86" i="11"/>
  <c r="DM86" i="11"/>
  <c r="DH86" i="11"/>
  <c r="DG86" i="11"/>
  <c r="DB86" i="11"/>
  <c r="DB84" i="11" s="1"/>
  <c r="DA86" i="11"/>
  <c r="CV86" i="11"/>
  <c r="CU86" i="11"/>
  <c r="CP86" i="11"/>
  <c r="CP84" i="11" s="1"/>
  <c r="CO86" i="11"/>
  <c r="CJ86" i="11"/>
  <c r="CI86" i="11"/>
  <c r="CD86" i="11"/>
  <c r="CD84" i="11" s="1"/>
  <c r="CC86" i="11"/>
  <c r="BX86" i="11"/>
  <c r="BW86" i="11"/>
  <c r="BR86" i="11"/>
  <c r="BQ86" i="11"/>
  <c r="BL86" i="11"/>
  <c r="BK86" i="11"/>
  <c r="BF86" i="11"/>
  <c r="BF84" i="11" s="1"/>
  <c r="BE86" i="11"/>
  <c r="BD86" i="11"/>
  <c r="BC86" i="11"/>
  <c r="AZ86" i="11"/>
  <c r="AY86" i="11"/>
  <c r="AX86" i="11"/>
  <c r="AW86" i="11"/>
  <c r="AT86" i="11"/>
  <c r="AT84" i="11" s="1"/>
  <c r="AS86" i="11"/>
  <c r="AP86" i="11"/>
  <c r="AO86" i="11"/>
  <c r="AL86" i="11"/>
  <c r="AK86" i="11"/>
  <c r="AH86" i="11"/>
  <c r="AG86" i="11"/>
  <c r="AD86" i="11"/>
  <c r="AD84" i="11" s="1"/>
  <c r="AC86" i="11"/>
  <c r="Z86" i="11"/>
  <c r="Y86" i="11"/>
  <c r="V86" i="11"/>
  <c r="V84" i="11" s="1"/>
  <c r="U86" i="11"/>
  <c r="R86" i="11"/>
  <c r="Q86" i="11"/>
  <c r="N86" i="11"/>
  <c r="N84" i="11" s="1"/>
  <c r="M86" i="11"/>
  <c r="J86" i="11"/>
  <c r="I86" i="11"/>
  <c r="H86" i="11"/>
  <c r="F86" i="11" s="1"/>
  <c r="G86" i="11"/>
  <c r="E86" i="11" s="1"/>
  <c r="D86" i="11"/>
  <c r="C86" i="11"/>
  <c r="DR85" i="11"/>
  <c r="DQ85" i="11"/>
  <c r="DQ84" i="11" s="1"/>
  <c r="DP85" i="11"/>
  <c r="DP84" i="11" s="1"/>
  <c r="DO85" i="11"/>
  <c r="DN85" i="11"/>
  <c r="DM85" i="11"/>
  <c r="DM84" i="11" s="1"/>
  <c r="DH85" i="11"/>
  <c r="DG85" i="11"/>
  <c r="DB85" i="11"/>
  <c r="DA85" i="11"/>
  <c r="DA84" i="11" s="1"/>
  <c r="CV85" i="11"/>
  <c r="CU85" i="11"/>
  <c r="CP85" i="11"/>
  <c r="CO85" i="11"/>
  <c r="CO84" i="11" s="1"/>
  <c r="CJ85" i="11"/>
  <c r="CJ84" i="11" s="1"/>
  <c r="CI85" i="11"/>
  <c r="CD85" i="11"/>
  <c r="CC85" i="11"/>
  <c r="CC84" i="11" s="1"/>
  <c r="BX85" i="11"/>
  <c r="BW85" i="11"/>
  <c r="BR85" i="11"/>
  <c r="BQ85" i="11"/>
  <c r="BQ84" i="11" s="1"/>
  <c r="BL85" i="11"/>
  <c r="BL84" i="11" s="1"/>
  <c r="BK85" i="11"/>
  <c r="BF85" i="11"/>
  <c r="BE85" i="11"/>
  <c r="BE84" i="11" s="1"/>
  <c r="BD85" i="11"/>
  <c r="BD84" i="11" s="1"/>
  <c r="BC85" i="11"/>
  <c r="AZ85" i="11"/>
  <c r="DT85" i="11" s="1"/>
  <c r="AY85" i="11"/>
  <c r="AX85" i="11"/>
  <c r="AW85" i="11"/>
  <c r="AT85" i="11"/>
  <c r="AS85" i="11"/>
  <c r="AS84" i="11" s="1"/>
  <c r="AP85" i="11"/>
  <c r="AP84" i="11" s="1"/>
  <c r="AO85" i="11"/>
  <c r="AL85" i="11"/>
  <c r="AK85" i="11"/>
  <c r="AK84" i="11" s="1"/>
  <c r="AH85" i="11"/>
  <c r="AG85" i="11"/>
  <c r="AD85" i="11"/>
  <c r="AC85" i="11"/>
  <c r="AC84" i="11" s="1"/>
  <c r="Z85" i="11"/>
  <c r="Y85" i="11"/>
  <c r="V85" i="11"/>
  <c r="U85" i="11"/>
  <c r="U84" i="11" s="1"/>
  <c r="R85" i="11"/>
  <c r="R84" i="11" s="1"/>
  <c r="Q85" i="11"/>
  <c r="N85" i="11"/>
  <c r="M85" i="11"/>
  <c r="M84" i="11" s="1"/>
  <c r="J85" i="11"/>
  <c r="I85" i="11"/>
  <c r="H85" i="11"/>
  <c r="G85" i="11"/>
  <c r="D85" i="11"/>
  <c r="D84" i="11" s="1"/>
  <c r="C85" i="11"/>
  <c r="C84" i="11" s="1"/>
  <c r="DN84" i="11"/>
  <c r="DH84" i="11"/>
  <c r="CV84" i="11"/>
  <c r="BX84" i="11"/>
  <c r="BR84" i="11"/>
  <c r="AZ84" i="11"/>
  <c r="DT84" i="11" s="1"/>
  <c r="AX84" i="11"/>
  <c r="AL84" i="11"/>
  <c r="AH84" i="11"/>
  <c r="Z84" i="11"/>
  <c r="J84" i="11"/>
  <c r="H84" i="11"/>
  <c r="DR83" i="11"/>
  <c r="DQ83" i="11"/>
  <c r="DP83" i="11"/>
  <c r="DO83" i="11"/>
  <c r="DN83" i="11"/>
  <c r="DM83" i="11"/>
  <c r="DH83" i="11"/>
  <c r="DG83" i="11"/>
  <c r="DB83" i="11"/>
  <c r="DA83" i="11"/>
  <c r="CV83" i="11"/>
  <c r="CU83" i="11"/>
  <c r="CP83" i="11"/>
  <c r="CO83" i="11"/>
  <c r="CJ83" i="11"/>
  <c r="CI83" i="11"/>
  <c r="CD83" i="11"/>
  <c r="CC83" i="11"/>
  <c r="BX83" i="11"/>
  <c r="BW83" i="11"/>
  <c r="BR83" i="11"/>
  <c r="BQ83" i="11"/>
  <c r="BL83" i="11"/>
  <c r="BK83" i="11"/>
  <c r="BF83" i="11"/>
  <c r="BE83" i="11"/>
  <c r="BD83" i="11"/>
  <c r="BC83" i="11"/>
  <c r="AZ83" i="11"/>
  <c r="DT83" i="11" s="1"/>
  <c r="AY83" i="11"/>
  <c r="DS83" i="11" s="1"/>
  <c r="AX83" i="11"/>
  <c r="AW83" i="11"/>
  <c r="AT83" i="11"/>
  <c r="AS83" i="11"/>
  <c r="AP83" i="11"/>
  <c r="AO83" i="11"/>
  <c r="AL83" i="11"/>
  <c r="AK83" i="11"/>
  <c r="AH83" i="11"/>
  <c r="AG83" i="11"/>
  <c r="AD83" i="11"/>
  <c r="AC83" i="11"/>
  <c r="Z83" i="11"/>
  <c r="Y83" i="11"/>
  <c r="V83" i="11"/>
  <c r="U83" i="11"/>
  <c r="R83" i="11"/>
  <c r="Q83" i="11"/>
  <c r="N83" i="11"/>
  <c r="M83" i="11"/>
  <c r="J83" i="11"/>
  <c r="I83" i="11"/>
  <c r="H83" i="11"/>
  <c r="G83" i="11"/>
  <c r="D83" i="11"/>
  <c r="C83" i="11"/>
  <c r="DR82" i="11"/>
  <c r="DQ82" i="11"/>
  <c r="DP82" i="11"/>
  <c r="DO82" i="11"/>
  <c r="DN82" i="11"/>
  <c r="DM82" i="11"/>
  <c r="DH82" i="11"/>
  <c r="DG82" i="11"/>
  <c r="DB82" i="11"/>
  <c r="DA82" i="11"/>
  <c r="CV82" i="11"/>
  <c r="CU82" i="11"/>
  <c r="CP82" i="11"/>
  <c r="CO82" i="11"/>
  <c r="CJ82" i="11"/>
  <c r="CI82" i="11"/>
  <c r="CD82" i="11"/>
  <c r="CC82" i="11"/>
  <c r="BX82" i="11"/>
  <c r="BW82" i="11"/>
  <c r="BR82" i="11"/>
  <c r="BQ82" i="11"/>
  <c r="BL82" i="11"/>
  <c r="BK82" i="11"/>
  <c r="BF82" i="11"/>
  <c r="BE82" i="11"/>
  <c r="BD82" i="11"/>
  <c r="BC82" i="11"/>
  <c r="AZ82" i="11"/>
  <c r="DT82" i="11" s="1"/>
  <c r="AY82" i="11"/>
  <c r="DS82" i="11" s="1"/>
  <c r="AX82" i="11"/>
  <c r="AW82" i="11"/>
  <c r="AT82" i="11"/>
  <c r="AS82" i="11"/>
  <c r="AP82" i="11"/>
  <c r="AO82" i="11"/>
  <c r="AL82" i="11"/>
  <c r="AK82" i="11"/>
  <c r="AH82" i="11"/>
  <c r="AG82" i="11"/>
  <c r="AD82" i="11"/>
  <c r="AC82" i="11"/>
  <c r="Z82" i="11"/>
  <c r="Y82" i="11"/>
  <c r="V82" i="11"/>
  <c r="U82" i="11"/>
  <c r="R82" i="11"/>
  <c r="Q82" i="11"/>
  <c r="N82" i="11"/>
  <c r="M82" i="11"/>
  <c r="J82" i="11"/>
  <c r="I82" i="11"/>
  <c r="H82" i="11"/>
  <c r="G82" i="11"/>
  <c r="D82" i="11"/>
  <c r="C82" i="11"/>
  <c r="DR80" i="11"/>
  <c r="DQ80" i="11"/>
  <c r="DP80" i="11"/>
  <c r="DO80" i="11"/>
  <c r="DN80" i="11"/>
  <c r="DM80" i="11"/>
  <c r="DH80" i="11"/>
  <c r="DG80" i="11"/>
  <c r="DB80" i="11"/>
  <c r="DA80" i="11"/>
  <c r="CV80" i="11"/>
  <c r="CU80" i="11"/>
  <c r="CP80" i="11"/>
  <c r="CO80" i="11"/>
  <c r="CJ80" i="11"/>
  <c r="CI80" i="11"/>
  <c r="CD80" i="11"/>
  <c r="CC80" i="11"/>
  <c r="BX80" i="11"/>
  <c r="BW80" i="11"/>
  <c r="BR80" i="11"/>
  <c r="BQ80" i="11"/>
  <c r="BL80" i="11"/>
  <c r="BK80" i="11"/>
  <c r="BF80" i="11"/>
  <c r="BE80" i="11"/>
  <c r="BD80" i="11"/>
  <c r="BH80" i="11" s="1"/>
  <c r="BN80" i="11" s="1"/>
  <c r="BT80" i="11" s="1"/>
  <c r="BZ80" i="11" s="1"/>
  <c r="CF80" i="11" s="1"/>
  <c r="CL80" i="11" s="1"/>
  <c r="CR80" i="11" s="1"/>
  <c r="CX80" i="11" s="1"/>
  <c r="DD80" i="11" s="1"/>
  <c r="DJ80" i="11" s="1"/>
  <c r="BC80" i="11"/>
  <c r="AZ80" i="11"/>
  <c r="DT80" i="11" s="1"/>
  <c r="AY80" i="11"/>
  <c r="DS80" i="11" s="1"/>
  <c r="AX80" i="11"/>
  <c r="AW80" i="11"/>
  <c r="AT80" i="11"/>
  <c r="AS80" i="11"/>
  <c r="AP80" i="11"/>
  <c r="AO80" i="11"/>
  <c r="AL80" i="11"/>
  <c r="AK80" i="11"/>
  <c r="AH80" i="11"/>
  <c r="AG80" i="11"/>
  <c r="AD80" i="11"/>
  <c r="AC80" i="11"/>
  <c r="Z80" i="11"/>
  <c r="Y80" i="11"/>
  <c r="V80" i="11"/>
  <c r="U80" i="11"/>
  <c r="R80" i="11"/>
  <c r="Q80" i="11"/>
  <c r="N80" i="11"/>
  <c r="M80" i="11"/>
  <c r="J80" i="11"/>
  <c r="I80" i="11"/>
  <c r="H80" i="11"/>
  <c r="G80" i="11"/>
  <c r="F80" i="11"/>
  <c r="DV80" i="11" s="1"/>
  <c r="D80" i="11"/>
  <c r="C80" i="11"/>
  <c r="DR79" i="11"/>
  <c r="DQ79" i="11"/>
  <c r="DP79" i="11"/>
  <c r="DO79" i="11"/>
  <c r="DN79" i="11"/>
  <c r="DM79" i="11"/>
  <c r="DH79" i="11"/>
  <c r="DG79" i="11"/>
  <c r="DB79" i="11"/>
  <c r="DA79" i="11"/>
  <c r="CV79" i="11"/>
  <c r="CU79" i="11"/>
  <c r="CP79" i="11"/>
  <c r="CO79" i="11"/>
  <c r="CJ79" i="11"/>
  <c r="CI79" i="11"/>
  <c r="CD79" i="11"/>
  <c r="CC79" i="11"/>
  <c r="BX79" i="11"/>
  <c r="BW79" i="11"/>
  <c r="BR79" i="11"/>
  <c r="BQ79" i="11"/>
  <c r="BL79" i="11"/>
  <c r="BK79" i="11"/>
  <c r="BF79" i="11"/>
  <c r="BE79" i="11"/>
  <c r="BD79" i="11"/>
  <c r="BC79" i="11"/>
  <c r="AZ79" i="11"/>
  <c r="DT79" i="11" s="1"/>
  <c r="AY79" i="11"/>
  <c r="DS79" i="11" s="1"/>
  <c r="AX79" i="11"/>
  <c r="AW79" i="11"/>
  <c r="AT79" i="11"/>
  <c r="AS79" i="11"/>
  <c r="AP79" i="11"/>
  <c r="AO79" i="11"/>
  <c r="AL79" i="11"/>
  <c r="AK79" i="11"/>
  <c r="AH79" i="11"/>
  <c r="AG79" i="11"/>
  <c r="AD79" i="11"/>
  <c r="AC79" i="11"/>
  <c r="Z79" i="11"/>
  <c r="Y79" i="11"/>
  <c r="V79" i="11"/>
  <c r="U79" i="11"/>
  <c r="R79" i="11"/>
  <c r="Q79" i="11"/>
  <c r="N79" i="11"/>
  <c r="M79" i="11"/>
  <c r="J79" i="11"/>
  <c r="I79" i="11"/>
  <c r="H79" i="11"/>
  <c r="F79" i="11" s="1"/>
  <c r="DV79" i="11" s="1"/>
  <c r="G79" i="11"/>
  <c r="K79" i="11" s="1"/>
  <c r="D79" i="11"/>
  <c r="D78" i="11" s="1"/>
  <c r="C79" i="11"/>
  <c r="CP78" i="11"/>
  <c r="DR73" i="11"/>
  <c r="DQ73" i="11"/>
  <c r="DP73" i="11"/>
  <c r="DO73" i="11"/>
  <c r="DN73" i="11"/>
  <c r="DM73" i="11"/>
  <c r="DL73" i="11"/>
  <c r="DK73" i="11"/>
  <c r="DH73" i="11"/>
  <c r="DG73" i="11"/>
  <c r="DF73" i="11"/>
  <c r="DE73" i="11"/>
  <c r="DB73" i="11"/>
  <c r="DA73" i="11"/>
  <c r="CZ73" i="11"/>
  <c r="CY73" i="11"/>
  <c r="CV73" i="11"/>
  <c r="CU73" i="11"/>
  <c r="CT73" i="11"/>
  <c r="CS73" i="11"/>
  <c r="CP73" i="11"/>
  <c r="CO73" i="11"/>
  <c r="CN73" i="11"/>
  <c r="CM73" i="11"/>
  <c r="CJ73" i="11"/>
  <c r="CI73" i="11"/>
  <c r="CH73" i="11"/>
  <c r="CG73" i="11"/>
  <c r="CD73" i="11"/>
  <c r="CC73" i="11"/>
  <c r="CB73" i="11"/>
  <c r="CA73" i="11"/>
  <c r="BX73" i="11"/>
  <c r="BW73" i="11"/>
  <c r="BV73" i="11"/>
  <c r="BU73" i="11"/>
  <c r="BR73" i="11"/>
  <c r="BQ73" i="11"/>
  <c r="BP73" i="11"/>
  <c r="BO73" i="11"/>
  <c r="BL73" i="11"/>
  <c r="BK73" i="11"/>
  <c r="BF73" i="11"/>
  <c r="BE73" i="11"/>
  <c r="BD73" i="11"/>
  <c r="BC73" i="11"/>
  <c r="AZ73" i="11"/>
  <c r="AY73" i="11"/>
  <c r="AX73" i="11"/>
  <c r="AW73" i="11"/>
  <c r="AT73" i="11"/>
  <c r="AS73" i="11"/>
  <c r="AP73" i="11"/>
  <c r="AO73" i="11"/>
  <c r="AL73" i="11"/>
  <c r="AK73" i="11"/>
  <c r="AH73" i="11"/>
  <c r="AG73" i="11"/>
  <c r="AD73" i="11"/>
  <c r="AC73" i="11"/>
  <c r="Z73" i="11"/>
  <c r="Y73" i="11"/>
  <c r="V73" i="11"/>
  <c r="U73" i="11"/>
  <c r="R73" i="11"/>
  <c r="Q73" i="11"/>
  <c r="N73" i="11"/>
  <c r="M73" i="11"/>
  <c r="J73" i="11"/>
  <c r="I73" i="11"/>
  <c r="H73" i="11"/>
  <c r="F73" i="11" s="1"/>
  <c r="BB73" i="11" s="1"/>
  <c r="G73" i="11"/>
  <c r="E73" i="11" s="1"/>
  <c r="BA73" i="11" s="1"/>
  <c r="D73" i="11"/>
  <c r="C73" i="11"/>
  <c r="DR72" i="11"/>
  <c r="DQ72" i="11"/>
  <c r="DP72" i="11"/>
  <c r="DO72" i="11"/>
  <c r="DN72" i="11"/>
  <c r="DM72" i="11"/>
  <c r="DL72" i="11"/>
  <c r="DK72" i="11"/>
  <c r="DH72" i="11"/>
  <c r="DG72" i="11"/>
  <c r="DF72" i="11"/>
  <c r="DE72" i="11"/>
  <c r="DB72" i="11"/>
  <c r="DA72" i="11"/>
  <c r="CZ72" i="11"/>
  <c r="CY72" i="11"/>
  <c r="CV72" i="11"/>
  <c r="CU72" i="11"/>
  <c r="CT72" i="11"/>
  <c r="CS72" i="11"/>
  <c r="CP72" i="11"/>
  <c r="CO72" i="11"/>
  <c r="CN72" i="11"/>
  <c r="CM72" i="11"/>
  <c r="CJ72" i="11"/>
  <c r="CI72" i="11"/>
  <c r="CH72" i="11"/>
  <c r="CG72" i="11"/>
  <c r="CD72" i="11"/>
  <c r="CC72" i="11"/>
  <c r="CB72" i="11"/>
  <c r="CA72" i="11"/>
  <c r="BX72" i="11"/>
  <c r="BW72" i="11"/>
  <c r="BV72" i="11"/>
  <c r="BU72" i="11"/>
  <c r="BR72" i="11"/>
  <c r="BQ72" i="11"/>
  <c r="BP72" i="11"/>
  <c r="BO72" i="11"/>
  <c r="BL72" i="11"/>
  <c r="BK72" i="11"/>
  <c r="BF72" i="11"/>
  <c r="BE72" i="11"/>
  <c r="BD72" i="11"/>
  <c r="BH72" i="11" s="1"/>
  <c r="BC72" i="11"/>
  <c r="AZ72" i="11"/>
  <c r="AY72" i="11"/>
  <c r="AX72" i="11"/>
  <c r="AW72" i="11"/>
  <c r="AT72" i="11"/>
  <c r="AS72" i="11"/>
  <c r="AP72" i="11"/>
  <c r="AO72" i="11"/>
  <c r="AL72" i="11"/>
  <c r="AK72" i="11"/>
  <c r="AH72" i="11"/>
  <c r="AG72" i="11"/>
  <c r="AD72" i="11"/>
  <c r="AC72" i="11"/>
  <c r="Z72" i="11"/>
  <c r="Y72" i="11"/>
  <c r="V72" i="11"/>
  <c r="U72" i="11"/>
  <c r="R72" i="11"/>
  <c r="Q72" i="11"/>
  <c r="N72" i="11"/>
  <c r="M72" i="11"/>
  <c r="J72" i="11"/>
  <c r="I72" i="11"/>
  <c r="H72" i="11"/>
  <c r="G72" i="11"/>
  <c r="E72" i="11" s="1"/>
  <c r="BA72" i="11" s="1"/>
  <c r="F72" i="11"/>
  <c r="BB72" i="11" s="1"/>
  <c r="D72" i="11"/>
  <c r="C72" i="11"/>
  <c r="DR71" i="11"/>
  <c r="DQ71" i="11"/>
  <c r="DP71" i="11"/>
  <c r="DO71" i="11"/>
  <c r="DN71" i="11"/>
  <c r="DM71" i="11"/>
  <c r="DL71" i="11"/>
  <c r="DK71" i="11"/>
  <c r="DH71" i="11"/>
  <c r="DG71" i="11"/>
  <c r="DF71" i="11"/>
  <c r="DE71" i="11"/>
  <c r="DB71" i="11"/>
  <c r="DA71" i="11"/>
  <c r="CZ71" i="11"/>
  <c r="CY71" i="11"/>
  <c r="CV71" i="11"/>
  <c r="CU71" i="11"/>
  <c r="CT71" i="11"/>
  <c r="CS71" i="11"/>
  <c r="CP71" i="11"/>
  <c r="CO71" i="11"/>
  <c r="CN71" i="11"/>
  <c r="CM71" i="11"/>
  <c r="CJ71" i="11"/>
  <c r="CI71" i="11"/>
  <c r="CH71" i="11"/>
  <c r="CG71" i="11"/>
  <c r="CD71" i="11"/>
  <c r="CC71" i="11"/>
  <c r="CB71" i="11"/>
  <c r="CA71" i="11"/>
  <c r="BX71" i="11"/>
  <c r="BW71" i="11"/>
  <c r="BV71" i="11"/>
  <c r="BU71" i="11"/>
  <c r="BR71" i="11"/>
  <c r="BQ71" i="11"/>
  <c r="BP71" i="11"/>
  <c r="BO71" i="11"/>
  <c r="BL71" i="11"/>
  <c r="BK71" i="11"/>
  <c r="BF71" i="11"/>
  <c r="BE71" i="11"/>
  <c r="BD71" i="11"/>
  <c r="BH71" i="11" s="1"/>
  <c r="BC71" i="11"/>
  <c r="AZ71" i="11"/>
  <c r="AY71" i="11"/>
  <c r="AX71" i="11"/>
  <c r="AW71" i="11"/>
  <c r="AT71" i="11"/>
  <c r="AS71" i="11"/>
  <c r="AP71" i="11"/>
  <c r="AO71" i="11"/>
  <c r="AL71" i="11"/>
  <c r="AK71" i="11"/>
  <c r="AH71" i="11"/>
  <c r="AG71" i="11"/>
  <c r="AD71" i="11"/>
  <c r="AC71" i="11"/>
  <c r="Z71" i="11"/>
  <c r="Y71" i="11"/>
  <c r="V71" i="11"/>
  <c r="U71" i="11"/>
  <c r="R71" i="11"/>
  <c r="Q71" i="11"/>
  <c r="N71" i="11"/>
  <c r="M71" i="11"/>
  <c r="J71" i="11"/>
  <c r="I71" i="11"/>
  <c r="H71" i="11"/>
  <c r="G71" i="11"/>
  <c r="F71" i="11"/>
  <c r="BB71" i="11" s="1"/>
  <c r="D71" i="11"/>
  <c r="C71" i="11"/>
  <c r="DR70" i="11"/>
  <c r="DQ70" i="11"/>
  <c r="DP70" i="11"/>
  <c r="DO70" i="11"/>
  <c r="DN70" i="11"/>
  <c r="DM70" i="11"/>
  <c r="DL70" i="11"/>
  <c r="DK70" i="11"/>
  <c r="DH70" i="11"/>
  <c r="DG70" i="11"/>
  <c r="DF70" i="11"/>
  <c r="DE70" i="11"/>
  <c r="DB70" i="11"/>
  <c r="DA70" i="11"/>
  <c r="CZ70" i="11"/>
  <c r="CY70" i="11"/>
  <c r="CV70" i="11"/>
  <c r="CU70" i="11"/>
  <c r="CT70" i="11"/>
  <c r="CS70" i="11"/>
  <c r="CP70" i="11"/>
  <c r="CO70" i="11"/>
  <c r="CN70" i="11"/>
  <c r="CM70" i="11"/>
  <c r="CJ70" i="11"/>
  <c r="CI70" i="11"/>
  <c r="CH70" i="11"/>
  <c r="CG70" i="11"/>
  <c r="CD70" i="11"/>
  <c r="CC70" i="11"/>
  <c r="CB70" i="11"/>
  <c r="CA70" i="11"/>
  <c r="BX70" i="11"/>
  <c r="BW70" i="11"/>
  <c r="BV70" i="11"/>
  <c r="BU70" i="11"/>
  <c r="BR70" i="11"/>
  <c r="BQ70" i="11"/>
  <c r="BP70" i="11"/>
  <c r="BO70" i="11"/>
  <c r="BL70" i="11"/>
  <c r="BK70" i="11"/>
  <c r="BF70" i="11"/>
  <c r="BE70" i="11"/>
  <c r="BD70" i="11"/>
  <c r="BC70" i="11"/>
  <c r="AZ70" i="11"/>
  <c r="AY70" i="11"/>
  <c r="AX70" i="11"/>
  <c r="AW70" i="11"/>
  <c r="AT70" i="11"/>
  <c r="AS70" i="11"/>
  <c r="AP70" i="11"/>
  <c r="AO70" i="11"/>
  <c r="AL70" i="11"/>
  <c r="AK70" i="11"/>
  <c r="AH70" i="11"/>
  <c r="AG70" i="11"/>
  <c r="AD70" i="11"/>
  <c r="AC70" i="11"/>
  <c r="Z70" i="11"/>
  <c r="Y70" i="11"/>
  <c r="V70" i="11"/>
  <c r="U70" i="11"/>
  <c r="R70" i="11"/>
  <c r="Q70" i="11"/>
  <c r="N70" i="11"/>
  <c r="M70" i="11"/>
  <c r="J70" i="11"/>
  <c r="I70" i="11"/>
  <c r="H70" i="11"/>
  <c r="F70" i="11" s="1"/>
  <c r="BB70" i="11" s="1"/>
  <c r="G70" i="11"/>
  <c r="D70" i="11"/>
  <c r="C70" i="11"/>
  <c r="DR69" i="11"/>
  <c r="DQ69" i="11"/>
  <c r="DP69" i="11"/>
  <c r="DO69" i="11"/>
  <c r="DN69" i="11"/>
  <c r="DM69" i="11"/>
  <c r="DL69" i="11"/>
  <c r="DK69" i="11"/>
  <c r="DH69" i="11"/>
  <c r="DG69" i="11"/>
  <c r="DF69" i="11"/>
  <c r="DE69" i="11"/>
  <c r="DB69" i="11"/>
  <c r="DA69" i="11"/>
  <c r="CZ69" i="11"/>
  <c r="CY69" i="11"/>
  <c r="CV69" i="11"/>
  <c r="CU69" i="11"/>
  <c r="CT69" i="11"/>
  <c r="CS69" i="11"/>
  <c r="CP69" i="11"/>
  <c r="CO69" i="11"/>
  <c r="CN69" i="11"/>
  <c r="CM69" i="11"/>
  <c r="CJ69" i="11"/>
  <c r="CI69" i="11"/>
  <c r="CH69" i="11"/>
  <c r="CG69" i="11"/>
  <c r="CD69" i="11"/>
  <c r="CC69" i="11"/>
  <c r="CB69" i="11"/>
  <c r="CA69" i="11"/>
  <c r="BX69" i="11"/>
  <c r="BW69" i="11"/>
  <c r="BV69" i="11"/>
  <c r="BU69" i="11"/>
  <c r="BR69" i="11"/>
  <c r="BQ69" i="11"/>
  <c r="BP69" i="11"/>
  <c r="BO69" i="11"/>
  <c r="BL69" i="11"/>
  <c r="BK69" i="11"/>
  <c r="BF69" i="11"/>
  <c r="BE69" i="11"/>
  <c r="BD69" i="11"/>
  <c r="BC69" i="11"/>
  <c r="AZ69" i="11"/>
  <c r="AY69" i="11"/>
  <c r="AX69" i="11"/>
  <c r="AW69" i="11"/>
  <c r="AT69" i="11"/>
  <c r="AS69" i="11"/>
  <c r="AP69" i="11"/>
  <c r="AO69" i="11"/>
  <c r="AL69" i="11"/>
  <c r="AK69" i="11"/>
  <c r="AH69" i="11"/>
  <c r="AG69" i="11"/>
  <c r="AD69" i="11"/>
  <c r="AC69" i="11"/>
  <c r="Z69" i="11"/>
  <c r="Y69" i="11"/>
  <c r="V69" i="11"/>
  <c r="U69" i="11"/>
  <c r="R69" i="11"/>
  <c r="Q69" i="11"/>
  <c r="N69" i="11"/>
  <c r="M69" i="11"/>
  <c r="J69" i="11"/>
  <c r="I69" i="11"/>
  <c r="H69" i="11"/>
  <c r="F69" i="11" s="1"/>
  <c r="BB69" i="11" s="1"/>
  <c r="G69" i="11"/>
  <c r="E69" i="11" s="1"/>
  <c r="BA69" i="11" s="1"/>
  <c r="D69" i="11"/>
  <c r="C69" i="11"/>
  <c r="DR68" i="11"/>
  <c r="DQ68" i="11"/>
  <c r="DP68" i="11"/>
  <c r="DO68" i="11"/>
  <c r="DN68" i="11"/>
  <c r="DM68" i="11"/>
  <c r="DL68" i="11"/>
  <c r="DK68" i="11"/>
  <c r="DH68" i="11"/>
  <c r="DG68" i="11"/>
  <c r="DF68" i="11"/>
  <c r="DE68" i="11"/>
  <c r="DB68" i="11"/>
  <c r="DA68" i="11"/>
  <c r="CZ68" i="11"/>
  <c r="CY68" i="11"/>
  <c r="CV68" i="11"/>
  <c r="CU68" i="11"/>
  <c r="CT68" i="11"/>
  <c r="CS68" i="11"/>
  <c r="CP68" i="11"/>
  <c r="CO68" i="11"/>
  <c r="CN68" i="11"/>
  <c r="CM68" i="11"/>
  <c r="CJ68" i="11"/>
  <c r="CI68" i="11"/>
  <c r="CH68" i="11"/>
  <c r="CG68" i="11"/>
  <c r="CD68" i="11"/>
  <c r="CC68" i="11"/>
  <c r="CB68" i="11"/>
  <c r="CA68" i="11"/>
  <c r="BX68" i="11"/>
  <c r="BW68" i="11"/>
  <c r="BV68" i="11"/>
  <c r="BU68" i="11"/>
  <c r="BR68" i="11"/>
  <c r="BQ68" i="11"/>
  <c r="BP68" i="11"/>
  <c r="BO68" i="11"/>
  <c r="BL68" i="11"/>
  <c r="BK68" i="11"/>
  <c r="BF68" i="11"/>
  <c r="BE68" i="11"/>
  <c r="BD68" i="11"/>
  <c r="BH68" i="11" s="1"/>
  <c r="BC68" i="11"/>
  <c r="AZ68" i="11"/>
  <c r="AY68" i="11"/>
  <c r="AX68" i="11"/>
  <c r="AW68" i="11"/>
  <c r="AT68" i="11"/>
  <c r="AS68" i="11"/>
  <c r="AP68" i="11"/>
  <c r="AO68" i="11"/>
  <c r="AL68" i="11"/>
  <c r="AK68" i="11"/>
  <c r="AH68" i="11"/>
  <c r="AG68" i="11"/>
  <c r="AD68" i="11"/>
  <c r="AC68" i="11"/>
  <c r="Z68" i="11"/>
  <c r="Y68" i="11"/>
  <c r="V68" i="11"/>
  <c r="U68" i="11"/>
  <c r="R68" i="11"/>
  <c r="Q68" i="11"/>
  <c r="N68" i="11"/>
  <c r="M68" i="11"/>
  <c r="J68" i="11"/>
  <c r="I68" i="11"/>
  <c r="H68" i="11"/>
  <c r="G68" i="11"/>
  <c r="E68" i="11" s="1"/>
  <c r="BA68" i="11" s="1"/>
  <c r="F68" i="11"/>
  <c r="BB68" i="11" s="1"/>
  <c r="D68" i="11"/>
  <c r="C68" i="11"/>
  <c r="DR67" i="11"/>
  <c r="DQ67" i="11"/>
  <c r="DP67" i="11"/>
  <c r="DO67" i="11"/>
  <c r="DN67" i="11"/>
  <c r="DM67" i="11"/>
  <c r="DL67" i="11"/>
  <c r="DK67" i="11"/>
  <c r="DH67" i="11"/>
  <c r="DG67" i="11"/>
  <c r="DF67" i="11"/>
  <c r="DE67" i="11"/>
  <c r="DB67" i="11"/>
  <c r="DA67" i="11"/>
  <c r="CZ67" i="11"/>
  <c r="CY67" i="11"/>
  <c r="CV67" i="11"/>
  <c r="CU67" i="11"/>
  <c r="CT67" i="11"/>
  <c r="CS67" i="11"/>
  <c r="CP67" i="11"/>
  <c r="CO67" i="11"/>
  <c r="CN67" i="11"/>
  <c r="CM67" i="11"/>
  <c r="CJ67" i="11"/>
  <c r="CI67" i="11"/>
  <c r="CH67" i="11"/>
  <c r="CG67" i="11"/>
  <c r="CD67" i="11"/>
  <c r="CC67" i="11"/>
  <c r="CB67" i="11"/>
  <c r="CA67" i="11"/>
  <c r="BX67" i="11"/>
  <c r="BW67" i="11"/>
  <c r="BV67" i="11"/>
  <c r="BU67" i="11"/>
  <c r="BR67" i="11"/>
  <c r="BQ67" i="11"/>
  <c r="BP67" i="11"/>
  <c r="BO67" i="11"/>
  <c r="BL67" i="11"/>
  <c r="BK67" i="11"/>
  <c r="BF67" i="11"/>
  <c r="BE67" i="11"/>
  <c r="BD67" i="11"/>
  <c r="BH67" i="11" s="1"/>
  <c r="BC67" i="11"/>
  <c r="AZ67" i="11"/>
  <c r="AY67" i="11"/>
  <c r="AX67" i="11"/>
  <c r="AW67" i="11"/>
  <c r="AT67" i="11"/>
  <c r="AS67" i="11"/>
  <c r="AP67" i="11"/>
  <c r="AO67" i="11"/>
  <c r="AL67" i="11"/>
  <c r="AK67" i="11"/>
  <c r="AH67" i="11"/>
  <c r="AG67" i="11"/>
  <c r="AD67" i="11"/>
  <c r="AC67" i="11"/>
  <c r="Z67" i="11"/>
  <c r="Y67" i="11"/>
  <c r="V67" i="11"/>
  <c r="U67" i="11"/>
  <c r="R67" i="11"/>
  <c r="Q67" i="11"/>
  <c r="N67" i="11"/>
  <c r="M67" i="11"/>
  <c r="J67" i="11"/>
  <c r="I67" i="11"/>
  <c r="H67" i="11"/>
  <c r="G67" i="11"/>
  <c r="F67" i="11"/>
  <c r="BB67" i="11" s="1"/>
  <c r="D67" i="11"/>
  <c r="C67" i="11"/>
  <c r="DR66" i="11"/>
  <c r="DQ66" i="11"/>
  <c r="DP66" i="11"/>
  <c r="DO66" i="11"/>
  <c r="DN66" i="11"/>
  <c r="DM66" i="11"/>
  <c r="DL66" i="11"/>
  <c r="DK66" i="11"/>
  <c r="DH66" i="11"/>
  <c r="DG66" i="11"/>
  <c r="DF66" i="11"/>
  <c r="DE66" i="11"/>
  <c r="DB66" i="11"/>
  <c r="DA66" i="11"/>
  <c r="CZ66" i="11"/>
  <c r="CY66" i="11"/>
  <c r="CV66" i="11"/>
  <c r="CU66" i="11"/>
  <c r="CT66" i="11"/>
  <c r="CS66" i="11"/>
  <c r="CP66" i="11"/>
  <c r="CO66" i="11"/>
  <c r="CN66" i="11"/>
  <c r="CM66" i="11"/>
  <c r="CJ66" i="11"/>
  <c r="CI66" i="11"/>
  <c r="CH66" i="11"/>
  <c r="CG66" i="11"/>
  <c r="CD66" i="11"/>
  <c r="CC66" i="11"/>
  <c r="CB66" i="11"/>
  <c r="CA66" i="11"/>
  <c r="BX66" i="11"/>
  <c r="BW66" i="11"/>
  <c r="BV66" i="11"/>
  <c r="BU66" i="11"/>
  <c r="BR66" i="11"/>
  <c r="BQ66" i="11"/>
  <c r="BP66" i="11"/>
  <c r="BO66" i="11"/>
  <c r="BL66" i="11"/>
  <c r="BK66" i="11"/>
  <c r="BF66" i="11"/>
  <c r="BE66" i="11"/>
  <c r="BD66" i="11"/>
  <c r="BC66" i="11"/>
  <c r="BG66" i="11" s="1"/>
  <c r="AZ66" i="11"/>
  <c r="AY66" i="11"/>
  <c r="AX66" i="11"/>
  <c r="AW66" i="11"/>
  <c r="AT66" i="11"/>
  <c r="AS66" i="11"/>
  <c r="AP66" i="11"/>
  <c r="AO66" i="11"/>
  <c r="AL66" i="11"/>
  <c r="AK66" i="11"/>
  <c r="AH66" i="11"/>
  <c r="AG66" i="11"/>
  <c r="AD66" i="11"/>
  <c r="AC66" i="11"/>
  <c r="Z66" i="11"/>
  <c r="Y66" i="11"/>
  <c r="V66" i="11"/>
  <c r="U66" i="11"/>
  <c r="R66" i="11"/>
  <c r="Q66" i="11"/>
  <c r="N66" i="11"/>
  <c r="M66" i="11"/>
  <c r="J66" i="11"/>
  <c r="I66" i="11"/>
  <c r="E66" i="11" s="1"/>
  <c r="BA66" i="11" s="1"/>
  <c r="H66" i="11"/>
  <c r="G66" i="11"/>
  <c r="D66" i="11"/>
  <c r="C66" i="11"/>
  <c r="DR65" i="11"/>
  <c r="DQ65" i="11"/>
  <c r="DP65" i="11"/>
  <c r="DO65" i="11"/>
  <c r="DN65" i="11"/>
  <c r="DM65" i="11"/>
  <c r="DL65" i="11"/>
  <c r="DK65" i="11"/>
  <c r="DH65" i="11"/>
  <c r="DG65" i="11"/>
  <c r="DF65" i="11"/>
  <c r="DE65" i="11"/>
  <c r="DB65" i="11"/>
  <c r="DA65" i="11"/>
  <c r="CZ65" i="11"/>
  <c r="CY65" i="11"/>
  <c r="CV65" i="11"/>
  <c r="CU65" i="11"/>
  <c r="CT65" i="11"/>
  <c r="CS65" i="11"/>
  <c r="CP65" i="11"/>
  <c r="CO65" i="11"/>
  <c r="CN65" i="11"/>
  <c r="CM65" i="11"/>
  <c r="CJ65" i="11"/>
  <c r="CI65" i="11"/>
  <c r="CH65" i="11"/>
  <c r="CG65" i="11"/>
  <c r="CD65" i="11"/>
  <c r="CC65" i="11"/>
  <c r="CB65" i="11"/>
  <c r="CA65" i="11"/>
  <c r="BX65" i="11"/>
  <c r="BW65" i="11"/>
  <c r="BV65" i="11"/>
  <c r="BU65" i="11"/>
  <c r="BR65" i="11"/>
  <c r="BQ65" i="11"/>
  <c r="BP65" i="11"/>
  <c r="BO65" i="11"/>
  <c r="BL65" i="11"/>
  <c r="BK65" i="11"/>
  <c r="BF65" i="11"/>
  <c r="BE65" i="11"/>
  <c r="BD65" i="11"/>
  <c r="BC65" i="11"/>
  <c r="AZ65" i="11"/>
  <c r="AY65" i="11"/>
  <c r="AX65" i="11"/>
  <c r="AW65" i="11"/>
  <c r="AT65" i="11"/>
  <c r="AS65" i="11"/>
  <c r="AP65" i="11"/>
  <c r="AO65" i="11"/>
  <c r="AL65" i="11"/>
  <c r="AK65" i="11"/>
  <c r="AH65" i="11"/>
  <c r="AG65" i="11"/>
  <c r="AD65" i="11"/>
  <c r="AC65" i="11"/>
  <c r="Z65" i="11"/>
  <c r="Y65" i="11"/>
  <c r="V65" i="11"/>
  <c r="U65" i="11"/>
  <c r="R65" i="11"/>
  <c r="Q65" i="11"/>
  <c r="N65" i="11"/>
  <c r="M65" i="11"/>
  <c r="J65" i="11"/>
  <c r="I65" i="11"/>
  <c r="H65" i="11"/>
  <c r="G65" i="11"/>
  <c r="D65" i="11"/>
  <c r="C65" i="11"/>
  <c r="DR64" i="11"/>
  <c r="DQ64" i="11"/>
  <c r="DP64" i="11"/>
  <c r="DO64" i="11"/>
  <c r="DN64" i="11"/>
  <c r="DM64" i="11"/>
  <c r="DL64" i="11"/>
  <c r="DK64" i="11"/>
  <c r="DH64" i="11"/>
  <c r="DG64" i="11"/>
  <c r="DF64" i="11"/>
  <c r="DE64" i="11"/>
  <c r="DB64" i="11"/>
  <c r="DA64" i="11"/>
  <c r="CZ64" i="11"/>
  <c r="CY64" i="11"/>
  <c r="CV64" i="11"/>
  <c r="CU64" i="11"/>
  <c r="CT64" i="11"/>
  <c r="CS64" i="11"/>
  <c r="CP64" i="11"/>
  <c r="CO64" i="11"/>
  <c r="CN64" i="11"/>
  <c r="CM64" i="11"/>
  <c r="CJ64" i="11"/>
  <c r="CI64" i="11"/>
  <c r="CH64" i="11"/>
  <c r="CG64" i="11"/>
  <c r="CD64" i="11"/>
  <c r="CC64" i="11"/>
  <c r="CB64" i="11"/>
  <c r="CA64" i="11"/>
  <c r="BX64" i="11"/>
  <c r="BW64" i="11"/>
  <c r="BV64" i="11"/>
  <c r="BU64" i="11"/>
  <c r="BR64" i="11"/>
  <c r="BQ64" i="11"/>
  <c r="BP64" i="11"/>
  <c r="BO64" i="11"/>
  <c r="BL64" i="11"/>
  <c r="BK64" i="11"/>
  <c r="BF64" i="11"/>
  <c r="BE64" i="11"/>
  <c r="BD64" i="11"/>
  <c r="BC64" i="11"/>
  <c r="AZ64" i="11"/>
  <c r="AY64" i="11"/>
  <c r="AX64" i="11"/>
  <c r="AW64" i="11"/>
  <c r="AT64" i="11"/>
  <c r="AS64" i="11"/>
  <c r="AP64" i="11"/>
  <c r="AO64" i="11"/>
  <c r="AL64" i="11"/>
  <c r="AK64" i="11"/>
  <c r="AH64" i="11"/>
  <c r="AG64" i="11"/>
  <c r="AD64" i="11"/>
  <c r="AC64" i="11"/>
  <c r="Z64" i="11"/>
  <c r="Y64" i="11"/>
  <c r="V64" i="11"/>
  <c r="U64" i="11"/>
  <c r="R64" i="11"/>
  <c r="Q64" i="11"/>
  <c r="N64" i="11"/>
  <c r="M64" i="11"/>
  <c r="J64" i="11"/>
  <c r="I64" i="11"/>
  <c r="H64" i="11"/>
  <c r="G64" i="11"/>
  <c r="E64" i="11" s="1"/>
  <c r="BA64" i="11" s="1"/>
  <c r="D64" i="11"/>
  <c r="C64" i="11"/>
  <c r="DR63" i="11"/>
  <c r="DQ63" i="11"/>
  <c r="DP63" i="11"/>
  <c r="DO63" i="11"/>
  <c r="DN63" i="11"/>
  <c r="DM63" i="11"/>
  <c r="DL63" i="11"/>
  <c r="DK63" i="11"/>
  <c r="DH63" i="11"/>
  <c r="DG63" i="11"/>
  <c r="DF63" i="11"/>
  <c r="DE63" i="11"/>
  <c r="DB63" i="11"/>
  <c r="DA63" i="11"/>
  <c r="CZ63" i="11"/>
  <c r="CY63" i="11"/>
  <c r="CV63" i="11"/>
  <c r="CU63" i="11"/>
  <c r="CT63" i="11"/>
  <c r="CS63" i="11"/>
  <c r="CP63" i="11"/>
  <c r="CO63" i="11"/>
  <c r="CN63" i="11"/>
  <c r="CM63" i="11"/>
  <c r="CJ63" i="11"/>
  <c r="CI63" i="11"/>
  <c r="CH63" i="11"/>
  <c r="CG63" i="11"/>
  <c r="CD63" i="11"/>
  <c r="CC63" i="11"/>
  <c r="CB63" i="11"/>
  <c r="CA63" i="11"/>
  <c r="BX63" i="11"/>
  <c r="BW63" i="11"/>
  <c r="BV63" i="11"/>
  <c r="BU63" i="11"/>
  <c r="BR63" i="11"/>
  <c r="BQ63" i="11"/>
  <c r="BP63" i="11"/>
  <c r="BO63" i="11"/>
  <c r="BL63" i="11"/>
  <c r="BK63" i="11"/>
  <c r="BF63" i="11"/>
  <c r="BE63" i="11"/>
  <c r="BD63" i="11"/>
  <c r="BC63" i="11"/>
  <c r="AZ63" i="11"/>
  <c r="DT73" i="11" s="1"/>
  <c r="AY63" i="11"/>
  <c r="DS73" i="11" s="1"/>
  <c r="AX63" i="11"/>
  <c r="AW63" i="11"/>
  <c r="AT63" i="11"/>
  <c r="AS63" i="11"/>
  <c r="AP63" i="11"/>
  <c r="AO63" i="11"/>
  <c r="AL63" i="11"/>
  <c r="AK63" i="11"/>
  <c r="AH63" i="11"/>
  <c r="AG63" i="11"/>
  <c r="AD63" i="11"/>
  <c r="AC63" i="11"/>
  <c r="Z63" i="11"/>
  <c r="Y63" i="11"/>
  <c r="V63" i="11"/>
  <c r="U63" i="11"/>
  <c r="R63" i="11"/>
  <c r="Q63" i="11"/>
  <c r="N63" i="11"/>
  <c r="M63" i="11"/>
  <c r="J63" i="11"/>
  <c r="I63" i="11"/>
  <c r="H63" i="11"/>
  <c r="G63" i="11"/>
  <c r="D63" i="11"/>
  <c r="C63" i="11"/>
  <c r="DR62" i="11"/>
  <c r="DQ62" i="11"/>
  <c r="DP62" i="11"/>
  <c r="DO62" i="11"/>
  <c r="DN62" i="11"/>
  <c r="DM62" i="11"/>
  <c r="DL62" i="11"/>
  <c r="DK62" i="11"/>
  <c r="DH62" i="11"/>
  <c r="DG62" i="11"/>
  <c r="DF62" i="11"/>
  <c r="DE62" i="11"/>
  <c r="DB62" i="11"/>
  <c r="DA62" i="11"/>
  <c r="CZ62" i="11"/>
  <c r="CY62" i="11"/>
  <c r="CV62" i="11"/>
  <c r="CU62" i="11"/>
  <c r="CT62" i="11"/>
  <c r="CS62" i="11"/>
  <c r="CP62" i="11"/>
  <c r="CO62" i="11"/>
  <c r="CN62" i="11"/>
  <c r="CM62" i="11"/>
  <c r="CJ62" i="11"/>
  <c r="CI62" i="11"/>
  <c r="CH62" i="11"/>
  <c r="CG62" i="11"/>
  <c r="CD62" i="11"/>
  <c r="CC62" i="11"/>
  <c r="CB62" i="11"/>
  <c r="CA62" i="11"/>
  <c r="BX62" i="11"/>
  <c r="BW62" i="11"/>
  <c r="BV62" i="11"/>
  <c r="BU62" i="11"/>
  <c r="BR62" i="11"/>
  <c r="BQ62" i="11"/>
  <c r="BP62" i="11"/>
  <c r="BO62" i="11"/>
  <c r="BL62" i="11"/>
  <c r="BK62" i="11"/>
  <c r="BF62" i="11"/>
  <c r="BE62" i="11"/>
  <c r="BD62" i="11"/>
  <c r="BC62" i="11"/>
  <c r="AZ62" i="11"/>
  <c r="DT62" i="11" s="1"/>
  <c r="AY62" i="11"/>
  <c r="DS62" i="11" s="1"/>
  <c r="AX62" i="11"/>
  <c r="AW62" i="11"/>
  <c r="AT62" i="11"/>
  <c r="AS62" i="11"/>
  <c r="AP62" i="11"/>
  <c r="AO62" i="11"/>
  <c r="AL62" i="11"/>
  <c r="AK62" i="11"/>
  <c r="AH62" i="11"/>
  <c r="AG62" i="11"/>
  <c r="AD62" i="11"/>
  <c r="AC62" i="11"/>
  <c r="Z62" i="11"/>
  <c r="Y62" i="11"/>
  <c r="V62" i="11"/>
  <c r="U62" i="11"/>
  <c r="R62" i="11"/>
  <c r="Q62" i="11"/>
  <c r="N62" i="11"/>
  <c r="M62" i="11"/>
  <c r="J62" i="11"/>
  <c r="I62" i="11"/>
  <c r="H62" i="11"/>
  <c r="G62" i="11"/>
  <c r="D62" i="11"/>
  <c r="C62" i="11"/>
  <c r="DR61" i="11"/>
  <c r="DQ61" i="11"/>
  <c r="DP61" i="11"/>
  <c r="DO61" i="11"/>
  <c r="DN61" i="11"/>
  <c r="DM61" i="11"/>
  <c r="DH61" i="11"/>
  <c r="DG61" i="11"/>
  <c r="DB61" i="11"/>
  <c r="DA61" i="11"/>
  <c r="CV61" i="11"/>
  <c r="CU61" i="11"/>
  <c r="CP61" i="11"/>
  <c r="CO61" i="11"/>
  <c r="CJ61" i="11"/>
  <c r="CI61" i="11"/>
  <c r="CD61" i="11"/>
  <c r="CC61" i="11"/>
  <c r="BX61" i="11"/>
  <c r="BW61" i="11"/>
  <c r="BR61" i="11"/>
  <c r="BQ61" i="11"/>
  <c r="BL61" i="11"/>
  <c r="BK61" i="11"/>
  <c r="BF61" i="11"/>
  <c r="BE61" i="11"/>
  <c r="BD61" i="11"/>
  <c r="BC61" i="11"/>
  <c r="AZ61" i="11"/>
  <c r="DT61" i="11" s="1"/>
  <c r="AY61" i="11"/>
  <c r="DS61" i="11" s="1"/>
  <c r="AX61" i="11"/>
  <c r="AW61" i="11"/>
  <c r="AT61" i="11"/>
  <c r="AS61" i="11"/>
  <c r="AP61" i="11"/>
  <c r="AO61" i="11"/>
  <c r="AL61" i="11"/>
  <c r="AK61" i="11"/>
  <c r="AH61" i="11"/>
  <c r="AG61" i="11"/>
  <c r="AD61" i="11"/>
  <c r="AC61" i="11"/>
  <c r="Z61" i="11"/>
  <c r="Y61" i="11"/>
  <c r="V61" i="11"/>
  <c r="U61" i="11"/>
  <c r="R61" i="11"/>
  <c r="Q61" i="11"/>
  <c r="N61" i="11"/>
  <c r="M61" i="11"/>
  <c r="J61" i="11"/>
  <c r="I61" i="11"/>
  <c r="H61" i="11"/>
  <c r="G61" i="11"/>
  <c r="D61" i="11"/>
  <c r="C61" i="11"/>
  <c r="DR60" i="11"/>
  <c r="DQ60" i="11"/>
  <c r="DP60" i="11"/>
  <c r="DO60" i="11"/>
  <c r="DN60" i="11"/>
  <c r="DM60" i="11"/>
  <c r="DL60" i="11"/>
  <c r="DK60" i="11"/>
  <c r="DH60" i="11"/>
  <c r="DG60" i="11"/>
  <c r="DF60" i="11"/>
  <c r="DE60" i="11"/>
  <c r="DB60" i="11"/>
  <c r="DA60" i="11"/>
  <c r="CZ60" i="11"/>
  <c r="CY60" i="11"/>
  <c r="CV60" i="11"/>
  <c r="CU60" i="11"/>
  <c r="CT60" i="11"/>
  <c r="CS60" i="11"/>
  <c r="CP60" i="11"/>
  <c r="CO60" i="11"/>
  <c r="CN60" i="11"/>
  <c r="CM60" i="11"/>
  <c r="CJ60" i="11"/>
  <c r="CI60" i="11"/>
  <c r="CH60" i="11"/>
  <c r="CG60" i="11"/>
  <c r="CD60" i="11"/>
  <c r="CC60" i="11"/>
  <c r="CB60" i="11"/>
  <c r="CA60" i="11"/>
  <c r="BX60" i="11"/>
  <c r="BW60" i="11"/>
  <c r="BV60" i="11"/>
  <c r="BU60" i="11"/>
  <c r="BR60" i="11"/>
  <c r="BQ60" i="11"/>
  <c r="BP60" i="11"/>
  <c r="BO60" i="11"/>
  <c r="BL60" i="11"/>
  <c r="BK60" i="11"/>
  <c r="BF60" i="11"/>
  <c r="BE60" i="11"/>
  <c r="BD60" i="11"/>
  <c r="BC60" i="11"/>
  <c r="AZ60" i="11"/>
  <c r="DT60" i="11" s="1"/>
  <c r="AY60" i="11"/>
  <c r="DS60" i="11" s="1"/>
  <c r="AX60" i="11"/>
  <c r="AW60" i="11"/>
  <c r="AT60" i="11"/>
  <c r="AS60" i="11"/>
  <c r="AP60" i="11"/>
  <c r="AO60" i="11"/>
  <c r="AL60" i="11"/>
  <c r="AK60" i="11"/>
  <c r="AH60" i="11"/>
  <c r="AG60" i="11"/>
  <c r="AD60" i="11"/>
  <c r="AC60" i="11"/>
  <c r="Z60" i="11"/>
  <c r="Y60" i="11"/>
  <c r="V60" i="11"/>
  <c r="U60" i="11"/>
  <c r="R60" i="11"/>
  <c r="Q60" i="11"/>
  <c r="N60" i="11"/>
  <c r="M60" i="11"/>
  <c r="J60" i="11"/>
  <c r="I60" i="11"/>
  <c r="H60" i="11"/>
  <c r="G60" i="11"/>
  <c r="D60" i="11"/>
  <c r="C60" i="11"/>
  <c r="DR59" i="11"/>
  <c r="DQ59" i="11"/>
  <c r="DP59" i="11"/>
  <c r="DO59" i="11"/>
  <c r="DN59" i="11"/>
  <c r="DM59" i="11"/>
  <c r="DL59" i="11"/>
  <c r="DK59" i="11"/>
  <c r="DH59" i="11"/>
  <c r="DG59" i="11"/>
  <c r="DF59" i="11"/>
  <c r="DE59" i="11"/>
  <c r="DB59" i="11"/>
  <c r="DA59" i="11"/>
  <c r="CZ59" i="11"/>
  <c r="CY59" i="11"/>
  <c r="CV59" i="11"/>
  <c r="CU59" i="11"/>
  <c r="CT59" i="11"/>
  <c r="CS59" i="11"/>
  <c r="CP59" i="11"/>
  <c r="CO59" i="11"/>
  <c r="CN59" i="11"/>
  <c r="CM59" i="11"/>
  <c r="CJ59" i="11"/>
  <c r="CI59" i="11"/>
  <c r="CH59" i="11"/>
  <c r="CG59" i="11"/>
  <c r="CD59" i="11"/>
  <c r="CC59" i="11"/>
  <c r="CB59" i="11"/>
  <c r="CA59" i="11"/>
  <c r="BX59" i="11"/>
  <c r="BW59" i="11"/>
  <c r="BV59" i="11"/>
  <c r="BU59" i="11"/>
  <c r="BR59" i="11"/>
  <c r="BQ59" i="11"/>
  <c r="BP59" i="11"/>
  <c r="BO59" i="11"/>
  <c r="BL59" i="11"/>
  <c r="BK59" i="11"/>
  <c r="BF59" i="11"/>
  <c r="BE59" i="11"/>
  <c r="BD59" i="11"/>
  <c r="BC59" i="11"/>
  <c r="AZ59" i="11"/>
  <c r="DT59" i="11" s="1"/>
  <c r="AY59" i="11"/>
  <c r="DS59" i="11" s="1"/>
  <c r="AX59" i="11"/>
  <c r="AW59" i="11"/>
  <c r="AT59" i="11"/>
  <c r="AS59" i="11"/>
  <c r="AP59" i="11"/>
  <c r="AO59" i="11"/>
  <c r="AL59" i="11"/>
  <c r="AK59" i="11"/>
  <c r="AH59" i="11"/>
  <c r="AG59" i="11"/>
  <c r="AD59" i="11"/>
  <c r="AC59" i="11"/>
  <c r="Z59" i="11"/>
  <c r="Y59" i="11"/>
  <c r="V59" i="11"/>
  <c r="U59" i="11"/>
  <c r="R59" i="11"/>
  <c r="Q59" i="11"/>
  <c r="N59" i="11"/>
  <c r="M59" i="11"/>
  <c r="J59" i="11"/>
  <c r="I59" i="11"/>
  <c r="H59" i="11"/>
  <c r="G59" i="11"/>
  <c r="D59" i="11"/>
  <c r="C59" i="11"/>
  <c r="DR58" i="11"/>
  <c r="DQ58" i="11"/>
  <c r="DP58" i="11"/>
  <c r="DO58" i="11"/>
  <c r="DN58" i="11"/>
  <c r="DM58" i="11"/>
  <c r="DH58" i="11"/>
  <c r="DG58" i="11"/>
  <c r="DB58" i="11"/>
  <c r="DA58" i="11"/>
  <c r="CV58" i="11"/>
  <c r="CU58" i="11"/>
  <c r="CP58" i="11"/>
  <c r="CO58" i="11"/>
  <c r="CJ58" i="11"/>
  <c r="CI58" i="11"/>
  <c r="CD58" i="11"/>
  <c r="CC58" i="11"/>
  <c r="BX58" i="11"/>
  <c r="BW58" i="11"/>
  <c r="BR58" i="11"/>
  <c r="BQ58" i="11"/>
  <c r="BL58" i="11"/>
  <c r="BK58" i="11"/>
  <c r="BF58" i="11"/>
  <c r="BE58" i="11"/>
  <c r="BD58" i="11"/>
  <c r="BC58" i="11"/>
  <c r="BG58" i="11" s="1"/>
  <c r="BM58" i="11" s="1"/>
  <c r="BS58" i="11" s="1"/>
  <c r="BY58" i="11" s="1"/>
  <c r="CE58" i="11" s="1"/>
  <c r="CK58" i="11" s="1"/>
  <c r="CQ58" i="11" s="1"/>
  <c r="CW58" i="11" s="1"/>
  <c r="DC58" i="11" s="1"/>
  <c r="DI58" i="11" s="1"/>
  <c r="AZ58" i="11"/>
  <c r="DT58" i="11" s="1"/>
  <c r="AY58" i="11"/>
  <c r="DS58" i="11" s="1"/>
  <c r="AX58" i="11"/>
  <c r="AW58" i="11"/>
  <c r="AT58" i="11"/>
  <c r="AS58" i="11"/>
  <c r="AP58" i="11"/>
  <c r="AO58" i="11"/>
  <c r="AL58" i="11"/>
  <c r="AK58" i="11"/>
  <c r="AH58" i="11"/>
  <c r="AG58" i="11"/>
  <c r="AD58" i="11"/>
  <c r="AC58" i="11"/>
  <c r="Z58" i="11"/>
  <c r="Y58" i="11"/>
  <c r="V58" i="11"/>
  <c r="U58" i="11"/>
  <c r="R58" i="11"/>
  <c r="Q58" i="11"/>
  <c r="N58" i="11"/>
  <c r="M58" i="11"/>
  <c r="J58" i="11"/>
  <c r="I58" i="11"/>
  <c r="H58" i="11"/>
  <c r="G58" i="11"/>
  <c r="D58" i="11"/>
  <c r="C58" i="11"/>
  <c r="DR57" i="11"/>
  <c r="DQ57" i="11"/>
  <c r="DP57" i="11"/>
  <c r="DO57" i="11"/>
  <c r="DN57" i="11"/>
  <c r="DM57" i="11"/>
  <c r="DL57" i="11"/>
  <c r="DK57" i="11"/>
  <c r="DH57" i="11"/>
  <c r="DG57" i="11"/>
  <c r="DF57" i="11"/>
  <c r="DE57" i="11"/>
  <c r="DB57" i="11"/>
  <c r="DA57" i="11"/>
  <c r="CZ57" i="11"/>
  <c r="CY57" i="11"/>
  <c r="CV57" i="11"/>
  <c r="CU57" i="11"/>
  <c r="CT57" i="11"/>
  <c r="CS57" i="11"/>
  <c r="CP57" i="11"/>
  <c r="CO57" i="11"/>
  <c r="CN57" i="11"/>
  <c r="CM57" i="11"/>
  <c r="CJ57" i="11"/>
  <c r="CI57" i="11"/>
  <c r="CH57" i="11"/>
  <c r="CG57" i="11"/>
  <c r="CD57" i="11"/>
  <c r="CC57" i="11"/>
  <c r="CB57" i="11"/>
  <c r="CA57" i="11"/>
  <c r="BX57" i="11"/>
  <c r="BW57" i="11"/>
  <c r="BV57" i="11"/>
  <c r="BU57" i="11"/>
  <c r="BR57" i="11"/>
  <c r="BQ57" i="11"/>
  <c r="BP57" i="11"/>
  <c r="BO57" i="11"/>
  <c r="BL57" i="11"/>
  <c r="BK57" i="11"/>
  <c r="BF57" i="11"/>
  <c r="BE57" i="11"/>
  <c r="BD57" i="11"/>
  <c r="BC57" i="11"/>
  <c r="AZ57" i="11"/>
  <c r="DT57" i="11" s="1"/>
  <c r="AY57" i="11"/>
  <c r="DS57" i="11" s="1"/>
  <c r="AX57" i="11"/>
  <c r="AW57" i="11"/>
  <c r="AT57" i="11"/>
  <c r="AS57" i="11"/>
  <c r="AP57" i="11"/>
  <c r="AO57" i="11"/>
  <c r="AL57" i="11"/>
  <c r="AK57" i="11"/>
  <c r="AH57" i="11"/>
  <c r="AG57" i="11"/>
  <c r="AD57" i="11"/>
  <c r="AC57" i="11"/>
  <c r="Z57" i="11"/>
  <c r="Y57" i="11"/>
  <c r="V57" i="11"/>
  <c r="U57" i="11"/>
  <c r="R57" i="11"/>
  <c r="Q57" i="11"/>
  <c r="N57" i="11"/>
  <c r="M57" i="11"/>
  <c r="J57" i="11"/>
  <c r="I57" i="11"/>
  <c r="H57" i="11"/>
  <c r="G57" i="11"/>
  <c r="K57" i="11" s="1"/>
  <c r="BI57" i="11" s="1"/>
  <c r="D57" i="11"/>
  <c r="C57" i="11"/>
  <c r="DR56" i="11"/>
  <c r="DQ56" i="11"/>
  <c r="DP56" i="11"/>
  <c r="DO56" i="11"/>
  <c r="DN56" i="11"/>
  <c r="DM56" i="11"/>
  <c r="DH56" i="11"/>
  <c r="DG56" i="11"/>
  <c r="DB56" i="11"/>
  <c r="DA56" i="11"/>
  <c r="CV56" i="11"/>
  <c r="CU56" i="11"/>
  <c r="CP56" i="11"/>
  <c r="CO56" i="11"/>
  <c r="CJ56" i="11"/>
  <c r="CI56" i="11"/>
  <c r="CD56" i="11"/>
  <c r="CC56" i="11"/>
  <c r="BX56" i="11"/>
  <c r="BW56" i="11"/>
  <c r="BR56" i="11"/>
  <c r="BQ56" i="11"/>
  <c r="BL56" i="11"/>
  <c r="BK56" i="11"/>
  <c r="BF56" i="11"/>
  <c r="BE56" i="11"/>
  <c r="BD56" i="11"/>
  <c r="BC56" i="11"/>
  <c r="AZ56" i="11"/>
  <c r="DT56" i="11" s="1"/>
  <c r="AY56" i="11"/>
  <c r="DS56" i="11" s="1"/>
  <c r="AX56" i="11"/>
  <c r="AW56" i="11"/>
  <c r="AT56" i="11"/>
  <c r="AS56" i="11"/>
  <c r="AP56" i="11"/>
  <c r="AO56" i="11"/>
  <c r="AL56" i="11"/>
  <c r="AK56" i="11"/>
  <c r="AH56" i="11"/>
  <c r="AG56" i="11"/>
  <c r="AD56" i="11"/>
  <c r="AC56" i="11"/>
  <c r="Z56" i="11"/>
  <c r="Y56" i="11"/>
  <c r="V56" i="11"/>
  <c r="U56" i="11"/>
  <c r="R56" i="11"/>
  <c r="Q56" i="11"/>
  <c r="N56" i="11"/>
  <c r="M56" i="11"/>
  <c r="J56" i="11"/>
  <c r="I56" i="11"/>
  <c r="H56" i="11"/>
  <c r="F56" i="11" s="1"/>
  <c r="DV56" i="11" s="1"/>
  <c r="G56" i="11"/>
  <c r="D56" i="11"/>
  <c r="C56" i="11"/>
  <c r="DR55" i="11"/>
  <c r="DQ55" i="11"/>
  <c r="DP55" i="11"/>
  <c r="DO55" i="11"/>
  <c r="DN55" i="11"/>
  <c r="DM55" i="11"/>
  <c r="DH55" i="11"/>
  <c r="DG55" i="11"/>
  <c r="DB55" i="11"/>
  <c r="DA55" i="11"/>
  <c r="CV55" i="11"/>
  <c r="CU55" i="11"/>
  <c r="CP55" i="11"/>
  <c r="CO55" i="11"/>
  <c r="CJ55" i="11"/>
  <c r="CI55" i="11"/>
  <c r="CD55" i="11"/>
  <c r="CC55" i="11"/>
  <c r="BX55" i="11"/>
  <c r="BW55" i="11"/>
  <c r="BR55" i="11"/>
  <c r="BQ55" i="11"/>
  <c r="BL55" i="11"/>
  <c r="BK55" i="11"/>
  <c r="BF55" i="11"/>
  <c r="BE55" i="11"/>
  <c r="BD55" i="11"/>
  <c r="BC55" i="11"/>
  <c r="AZ55" i="11"/>
  <c r="DT55" i="11" s="1"/>
  <c r="AY55" i="11"/>
  <c r="DS55" i="11" s="1"/>
  <c r="AX55" i="11"/>
  <c r="AW55" i="11"/>
  <c r="AT55" i="11"/>
  <c r="AS55" i="11"/>
  <c r="AP55" i="11"/>
  <c r="AO55" i="11"/>
  <c r="AL55" i="11"/>
  <c r="AK55" i="11"/>
  <c r="AH55" i="11"/>
  <c r="AG55" i="11"/>
  <c r="AD55" i="11"/>
  <c r="AC55" i="11"/>
  <c r="Z55" i="11"/>
  <c r="Y55" i="11"/>
  <c r="V55" i="11"/>
  <c r="U55" i="11"/>
  <c r="R55" i="11"/>
  <c r="Q55" i="11"/>
  <c r="N55" i="11"/>
  <c r="M55" i="11"/>
  <c r="J55" i="11"/>
  <c r="I55" i="11"/>
  <c r="H55" i="11"/>
  <c r="F55" i="11" s="1"/>
  <c r="DV55" i="11" s="1"/>
  <c r="G55" i="11"/>
  <c r="D55" i="11"/>
  <c r="C55" i="11"/>
  <c r="DR54" i="11"/>
  <c r="DQ54" i="11"/>
  <c r="DP54" i="11"/>
  <c r="DO54" i="11"/>
  <c r="DN54" i="11"/>
  <c r="DM54" i="11"/>
  <c r="DL54" i="11"/>
  <c r="DK54" i="11"/>
  <c r="DH54" i="11"/>
  <c r="DG54" i="11"/>
  <c r="DF54" i="11"/>
  <c r="DE54" i="11"/>
  <c r="DB54" i="11"/>
  <c r="DA54" i="11"/>
  <c r="CZ54" i="11"/>
  <c r="CY54" i="11"/>
  <c r="CV54" i="11"/>
  <c r="CU54" i="11"/>
  <c r="CT54" i="11"/>
  <c r="CS54" i="11"/>
  <c r="CP54" i="11"/>
  <c r="CO54" i="11"/>
  <c r="CN54" i="11"/>
  <c r="CM54" i="11"/>
  <c r="CJ54" i="11"/>
  <c r="CI54" i="11"/>
  <c r="CH54" i="11"/>
  <c r="CG54" i="11"/>
  <c r="CD54" i="11"/>
  <c r="CC54" i="11"/>
  <c r="CB54" i="11"/>
  <c r="CA54" i="11"/>
  <c r="BX54" i="11"/>
  <c r="BW54" i="11"/>
  <c r="BV54" i="11"/>
  <c r="BU54" i="11"/>
  <c r="BR54" i="11"/>
  <c r="BQ54" i="11"/>
  <c r="BP54" i="11"/>
  <c r="BO54" i="11"/>
  <c r="BL54" i="11"/>
  <c r="BK54" i="11"/>
  <c r="BF54" i="11"/>
  <c r="BE54" i="11"/>
  <c r="BD54" i="11"/>
  <c r="BH54" i="11" s="1"/>
  <c r="BC54" i="11"/>
  <c r="AZ54" i="11"/>
  <c r="DT54" i="11" s="1"/>
  <c r="AY54" i="11"/>
  <c r="DS54" i="11" s="1"/>
  <c r="AX54" i="11"/>
  <c r="AW54" i="11"/>
  <c r="AT54" i="11"/>
  <c r="AS54" i="11"/>
  <c r="AP54" i="11"/>
  <c r="AO54" i="11"/>
  <c r="AL54" i="11"/>
  <c r="AK54" i="11"/>
  <c r="AH54" i="11"/>
  <c r="AG54" i="11"/>
  <c r="AD54" i="11"/>
  <c r="AC54" i="11"/>
  <c r="Z54" i="11"/>
  <c r="Y54" i="11"/>
  <c r="V54" i="11"/>
  <c r="U54" i="11"/>
  <c r="R54" i="11"/>
  <c r="Q54" i="11"/>
  <c r="N54" i="11"/>
  <c r="M54" i="11"/>
  <c r="J54" i="11"/>
  <c r="F54" i="11" s="1"/>
  <c r="DV54" i="11" s="1"/>
  <c r="I54" i="11"/>
  <c r="H54" i="11"/>
  <c r="G54" i="11"/>
  <c r="E54" i="11" s="1"/>
  <c r="DU54" i="11" s="1"/>
  <c r="D54" i="11"/>
  <c r="C54" i="11"/>
  <c r="DR53" i="11"/>
  <c r="DQ53" i="11"/>
  <c r="DP53" i="11"/>
  <c r="DO53" i="11"/>
  <c r="DN53" i="11"/>
  <c r="DM53" i="11"/>
  <c r="DH53" i="11"/>
  <c r="DG53" i="11"/>
  <c r="DB53" i="11"/>
  <c r="DA53" i="11"/>
  <c r="CV53" i="11"/>
  <c r="CU53" i="11"/>
  <c r="CP53" i="11"/>
  <c r="CO53" i="11"/>
  <c r="CJ53" i="11"/>
  <c r="CI53" i="11"/>
  <c r="CD53" i="11"/>
  <c r="CC53" i="11"/>
  <c r="BX53" i="11"/>
  <c r="BW53" i="11"/>
  <c r="BR53" i="11"/>
  <c r="BQ53" i="11"/>
  <c r="BL53" i="11"/>
  <c r="BK53" i="11"/>
  <c r="BF53" i="11"/>
  <c r="BE53" i="11"/>
  <c r="BD53" i="11"/>
  <c r="BC53" i="11"/>
  <c r="AZ53" i="11"/>
  <c r="DT53" i="11" s="1"/>
  <c r="AY53" i="11"/>
  <c r="DS53" i="11" s="1"/>
  <c r="AX53" i="11"/>
  <c r="AW53" i="11"/>
  <c r="AT53" i="11"/>
  <c r="AS53" i="11"/>
  <c r="AP53" i="11"/>
  <c r="AO53" i="11"/>
  <c r="AL53" i="11"/>
  <c r="AK53" i="11"/>
  <c r="AH53" i="11"/>
  <c r="AG53" i="11"/>
  <c r="AD53" i="11"/>
  <c r="AC53" i="11"/>
  <c r="Z53" i="11"/>
  <c r="Y53" i="11"/>
  <c r="V53" i="11"/>
  <c r="U53" i="11"/>
  <c r="R53" i="11"/>
  <c r="Q53" i="11"/>
  <c r="N53" i="11"/>
  <c r="M53" i="11"/>
  <c r="J53" i="11"/>
  <c r="I53" i="11"/>
  <c r="H53" i="11"/>
  <c r="G53" i="11"/>
  <c r="D53" i="11"/>
  <c r="C53" i="11"/>
  <c r="DR52" i="11"/>
  <c r="DQ52" i="11"/>
  <c r="DP52" i="11"/>
  <c r="DO52" i="11"/>
  <c r="DN52" i="11"/>
  <c r="DM52" i="11"/>
  <c r="DL52" i="11"/>
  <c r="DK52" i="11"/>
  <c r="DH52" i="11"/>
  <c r="DG52" i="11"/>
  <c r="DF52" i="11"/>
  <c r="DE52" i="11"/>
  <c r="DB52" i="11"/>
  <c r="DA52" i="11"/>
  <c r="CZ52" i="11"/>
  <c r="CY52" i="11"/>
  <c r="CV52" i="11"/>
  <c r="CU52" i="11"/>
  <c r="CT52" i="11"/>
  <c r="CS52" i="11"/>
  <c r="CP52" i="11"/>
  <c r="CO52" i="11"/>
  <c r="CN52" i="11"/>
  <c r="CM52" i="11"/>
  <c r="CJ52" i="11"/>
  <c r="CI52" i="11"/>
  <c r="CH52" i="11"/>
  <c r="CG52" i="11"/>
  <c r="CD52" i="11"/>
  <c r="CC52" i="11"/>
  <c r="CB52" i="11"/>
  <c r="CA52" i="11"/>
  <c r="BX52" i="11"/>
  <c r="BW52" i="11"/>
  <c r="BV52" i="11"/>
  <c r="BU52" i="11"/>
  <c r="BR52" i="11"/>
  <c r="BQ52" i="11"/>
  <c r="BP52" i="11"/>
  <c r="BO52" i="11"/>
  <c r="BL52" i="11"/>
  <c r="BK52" i="11"/>
  <c r="BF52" i="11"/>
  <c r="BE52" i="11"/>
  <c r="BD52" i="11"/>
  <c r="BC52" i="11"/>
  <c r="AZ52" i="11"/>
  <c r="DT52" i="11" s="1"/>
  <c r="AY52" i="11"/>
  <c r="DS52" i="11" s="1"/>
  <c r="AX52" i="11"/>
  <c r="AW52" i="11"/>
  <c r="AT52" i="11"/>
  <c r="AS52" i="11"/>
  <c r="AP52" i="11"/>
  <c r="AO52" i="11"/>
  <c r="AL52" i="11"/>
  <c r="AK52" i="11"/>
  <c r="AH52" i="11"/>
  <c r="AG52" i="11"/>
  <c r="AD52" i="11"/>
  <c r="AC52" i="11"/>
  <c r="Z52" i="11"/>
  <c r="Y52" i="11"/>
  <c r="V52" i="11"/>
  <c r="U52" i="11"/>
  <c r="R52" i="11"/>
  <c r="Q52" i="11"/>
  <c r="N52" i="11"/>
  <c r="M52" i="11"/>
  <c r="J52" i="11"/>
  <c r="I52" i="11"/>
  <c r="H52" i="11"/>
  <c r="G52" i="11"/>
  <c r="D52" i="11"/>
  <c r="C52" i="11"/>
  <c r="DR51" i="11"/>
  <c r="DQ51" i="11"/>
  <c r="DP51" i="11"/>
  <c r="DO51" i="11"/>
  <c r="DN51" i="11"/>
  <c r="DM51" i="11"/>
  <c r="DL51" i="11"/>
  <c r="DK51" i="11"/>
  <c r="DH51" i="11"/>
  <c r="DG51" i="11"/>
  <c r="DF51" i="11"/>
  <c r="DE51" i="11"/>
  <c r="DB51" i="11"/>
  <c r="DA51" i="11"/>
  <c r="CZ51" i="11"/>
  <c r="CY51" i="11"/>
  <c r="CV51" i="11"/>
  <c r="CU51" i="11"/>
  <c r="CT51" i="11"/>
  <c r="CS51" i="11"/>
  <c r="CP51" i="11"/>
  <c r="CO51" i="11"/>
  <c r="CN51" i="11"/>
  <c r="CM51" i="11"/>
  <c r="CJ51" i="11"/>
  <c r="CI51" i="11"/>
  <c r="CH51" i="11"/>
  <c r="CG51" i="11"/>
  <c r="CD51" i="11"/>
  <c r="CC51" i="11"/>
  <c r="CB51" i="11"/>
  <c r="CA51" i="11"/>
  <c r="BX51" i="11"/>
  <c r="BW51" i="11"/>
  <c r="BV51" i="11"/>
  <c r="BU51" i="11"/>
  <c r="BR51" i="11"/>
  <c r="BQ51" i="11"/>
  <c r="BP51" i="11"/>
  <c r="BO51" i="11"/>
  <c r="BL51" i="11"/>
  <c r="BK51" i="11"/>
  <c r="BF51" i="11"/>
  <c r="BE51" i="11"/>
  <c r="BD51" i="11"/>
  <c r="BC51" i="11"/>
  <c r="AZ51" i="11"/>
  <c r="DT51" i="11" s="1"/>
  <c r="AY51" i="11"/>
  <c r="DS51" i="11" s="1"/>
  <c r="AX51" i="11"/>
  <c r="AW51" i="11"/>
  <c r="AT51" i="11"/>
  <c r="AS51" i="11"/>
  <c r="AP51" i="11"/>
  <c r="AO51" i="11"/>
  <c r="AL51" i="11"/>
  <c r="AK51" i="11"/>
  <c r="AH51" i="11"/>
  <c r="AG51" i="11"/>
  <c r="AD51" i="11"/>
  <c r="AC51" i="11"/>
  <c r="Z51" i="11"/>
  <c r="Y51" i="11"/>
  <c r="V51" i="11"/>
  <c r="U51" i="11"/>
  <c r="R51" i="11"/>
  <c r="Q51" i="11"/>
  <c r="N51" i="11"/>
  <c r="M51" i="11"/>
  <c r="J51" i="11"/>
  <c r="I51" i="11"/>
  <c r="H51" i="11"/>
  <c r="G51" i="11"/>
  <c r="D51" i="11"/>
  <c r="C51" i="11"/>
  <c r="DR50" i="11"/>
  <c r="DQ50" i="11"/>
  <c r="DP50" i="11"/>
  <c r="DP49" i="11" s="1"/>
  <c r="DO50" i="11"/>
  <c r="DO49" i="11" s="1"/>
  <c r="DN50" i="11"/>
  <c r="DM50" i="11"/>
  <c r="DL50" i="11"/>
  <c r="DK50" i="11"/>
  <c r="DH50" i="11"/>
  <c r="DG50" i="11"/>
  <c r="DF50" i="11"/>
  <c r="DE50" i="11"/>
  <c r="DB50" i="11"/>
  <c r="DA50" i="11"/>
  <c r="CZ50" i="11"/>
  <c r="CY50" i="11"/>
  <c r="CV50" i="11"/>
  <c r="CU50" i="11"/>
  <c r="CT50" i="11"/>
  <c r="CS50" i="11"/>
  <c r="CP50" i="11"/>
  <c r="CO50" i="11"/>
  <c r="CN50" i="11"/>
  <c r="CM50" i="11"/>
  <c r="CJ50" i="11"/>
  <c r="CI50" i="11"/>
  <c r="CH50" i="11"/>
  <c r="CG50" i="11"/>
  <c r="CD50" i="11"/>
  <c r="CC50" i="11"/>
  <c r="CB50" i="11"/>
  <c r="CA50" i="11"/>
  <c r="BX50" i="11"/>
  <c r="BW50" i="11"/>
  <c r="BV50" i="11"/>
  <c r="BU50" i="11"/>
  <c r="BR50" i="11"/>
  <c r="BQ50" i="11"/>
  <c r="BP50" i="11"/>
  <c r="BO50" i="11"/>
  <c r="BL50" i="11"/>
  <c r="BK50" i="11"/>
  <c r="BF50" i="11"/>
  <c r="BE50" i="11"/>
  <c r="BE49" i="11" s="1"/>
  <c r="BE47" i="11" s="1"/>
  <c r="BD50" i="11"/>
  <c r="BC50" i="11"/>
  <c r="AZ50" i="11"/>
  <c r="DT50" i="11" s="1"/>
  <c r="AY50" i="11"/>
  <c r="DS50" i="11" s="1"/>
  <c r="AX50" i="11"/>
  <c r="AW50" i="11"/>
  <c r="AT50" i="11"/>
  <c r="AS50" i="11"/>
  <c r="AP50" i="11"/>
  <c r="AO50" i="11"/>
  <c r="AL50" i="11"/>
  <c r="AK50" i="11"/>
  <c r="AH50" i="11"/>
  <c r="AG50" i="11"/>
  <c r="AD50" i="11"/>
  <c r="AC50" i="11"/>
  <c r="Z50" i="11"/>
  <c r="Y50" i="11"/>
  <c r="V50" i="11"/>
  <c r="U50" i="11"/>
  <c r="R50" i="11"/>
  <c r="Q50" i="11"/>
  <c r="N50" i="11"/>
  <c r="M50" i="11"/>
  <c r="J50" i="11"/>
  <c r="I50" i="11"/>
  <c r="H50" i="11"/>
  <c r="F50" i="11" s="1"/>
  <c r="DV50" i="11" s="1"/>
  <c r="G50" i="11"/>
  <c r="G49" i="11" s="1"/>
  <c r="D50" i="11"/>
  <c r="C50" i="11"/>
  <c r="DQ49" i="11"/>
  <c r="DJ49" i="11"/>
  <c r="DI49" i="11"/>
  <c r="DD49" i="11"/>
  <c r="DC49" i="11"/>
  <c r="CX49" i="11"/>
  <c r="CW49" i="11"/>
  <c r="CU49" i="11"/>
  <c r="CR49" i="11"/>
  <c r="CQ49" i="11"/>
  <c r="CL49" i="11"/>
  <c r="CK49" i="11"/>
  <c r="CF49" i="11"/>
  <c r="CE49" i="11"/>
  <c r="BZ49" i="11"/>
  <c r="BY49" i="11"/>
  <c r="BT49" i="11"/>
  <c r="BS49" i="11"/>
  <c r="BN49" i="11"/>
  <c r="BM49" i="11"/>
  <c r="AV49" i="11"/>
  <c r="DL49" i="11" s="1"/>
  <c r="AU49" i="11"/>
  <c r="DK49" i="11" s="1"/>
  <c r="AR49" i="11"/>
  <c r="DF49" i="11" s="1"/>
  <c r="AQ49" i="11"/>
  <c r="DE49" i="11" s="1"/>
  <c r="AN49" i="11"/>
  <c r="CZ49" i="11" s="1"/>
  <c r="AM49" i="11"/>
  <c r="CY49" i="11" s="1"/>
  <c r="AJ49" i="11"/>
  <c r="CT49" i="11" s="1"/>
  <c r="AI49" i="11"/>
  <c r="CS49" i="11" s="1"/>
  <c r="AF49" i="11"/>
  <c r="CN49" i="11" s="1"/>
  <c r="AE49" i="11"/>
  <c r="CM49" i="11" s="1"/>
  <c r="AB49" i="11"/>
  <c r="CH49" i="11" s="1"/>
  <c r="AA49" i="11"/>
  <c r="CG49" i="11" s="1"/>
  <c r="X49" i="11"/>
  <c r="CB49" i="11" s="1"/>
  <c r="W49" i="11"/>
  <c r="CA49" i="11" s="1"/>
  <c r="T49" i="11"/>
  <c r="BV49" i="11" s="1"/>
  <c r="S49" i="11"/>
  <c r="BU49" i="11" s="1"/>
  <c r="Q49" i="11"/>
  <c r="P49" i="11"/>
  <c r="BP49" i="11" s="1"/>
  <c r="O49" i="11"/>
  <c r="BO49" i="11" s="1"/>
  <c r="DR48" i="11"/>
  <c r="DQ48" i="11"/>
  <c r="DP48" i="11"/>
  <c r="DO48" i="11"/>
  <c r="DN48" i="11"/>
  <c r="DM48" i="11"/>
  <c r="DL48" i="11"/>
  <c r="DK48" i="11"/>
  <c r="DH48" i="11"/>
  <c r="DG48" i="11"/>
  <c r="DF48" i="11"/>
  <c r="DE48" i="11"/>
  <c r="DB48" i="11"/>
  <c r="DA48" i="11"/>
  <c r="CZ48" i="11"/>
  <c r="CY48" i="11"/>
  <c r="CV48" i="11"/>
  <c r="CU48" i="11"/>
  <c r="CT48" i="11"/>
  <c r="CS48" i="11"/>
  <c r="CP48" i="11"/>
  <c r="CO48" i="11"/>
  <c r="CN48" i="11"/>
  <c r="CM48" i="11"/>
  <c r="CJ48" i="11"/>
  <c r="CI48" i="11"/>
  <c r="CH48" i="11"/>
  <c r="CG48" i="11"/>
  <c r="CD48" i="11"/>
  <c r="CC48" i="11"/>
  <c r="CB48" i="11"/>
  <c r="CA48" i="11"/>
  <c r="BX48" i="11"/>
  <c r="BW48" i="11"/>
  <c r="BV48" i="11"/>
  <c r="BU48" i="11"/>
  <c r="BR48" i="11"/>
  <c r="BQ48" i="11"/>
  <c r="BP48" i="11"/>
  <c r="BO48" i="11"/>
  <c r="BL48" i="11"/>
  <c r="BK48" i="11"/>
  <c r="BF48" i="11"/>
  <c r="BE48" i="11"/>
  <c r="BD48" i="11"/>
  <c r="BC48" i="11"/>
  <c r="AZ48" i="11"/>
  <c r="DT48" i="11" s="1"/>
  <c r="AY48" i="11"/>
  <c r="DS48" i="11" s="1"/>
  <c r="AX48" i="11"/>
  <c r="AW48" i="11"/>
  <c r="AT48" i="11"/>
  <c r="AS48" i="11"/>
  <c r="AP48" i="11"/>
  <c r="AO48" i="11"/>
  <c r="AL48" i="11"/>
  <c r="AK48" i="11"/>
  <c r="AH48" i="11"/>
  <c r="AG48" i="11"/>
  <c r="AD48" i="11"/>
  <c r="AC48" i="11"/>
  <c r="Z48" i="11"/>
  <c r="Y48" i="11"/>
  <c r="V48" i="11"/>
  <c r="U48" i="11"/>
  <c r="R48" i="11"/>
  <c r="Q48" i="11"/>
  <c r="N48" i="11"/>
  <c r="M48" i="11"/>
  <c r="J48" i="11"/>
  <c r="I48" i="11"/>
  <c r="H48" i="11"/>
  <c r="F48" i="11" s="1"/>
  <c r="DV48" i="11" s="1"/>
  <c r="G48" i="11"/>
  <c r="D48" i="11"/>
  <c r="C48" i="11"/>
  <c r="DR46" i="11"/>
  <c r="DQ46" i="11"/>
  <c r="DP46" i="11"/>
  <c r="DO46" i="11"/>
  <c r="DN46" i="11"/>
  <c r="DM46" i="11"/>
  <c r="DL46" i="11"/>
  <c r="DK46" i="11"/>
  <c r="DH46" i="11"/>
  <c r="DG46" i="11"/>
  <c r="DF46" i="11"/>
  <c r="DE46" i="11"/>
  <c r="DB46" i="11"/>
  <c r="DA46" i="11"/>
  <c r="CZ46" i="11"/>
  <c r="CY46" i="11"/>
  <c r="CV46" i="11"/>
  <c r="CU46" i="11"/>
  <c r="CT46" i="11"/>
  <c r="CS46" i="11"/>
  <c r="CP46" i="11"/>
  <c r="CO46" i="11"/>
  <c r="CN46" i="11"/>
  <c r="CM46" i="11"/>
  <c r="CJ46" i="11"/>
  <c r="CI46" i="11"/>
  <c r="CH46" i="11"/>
  <c r="CG46" i="11"/>
  <c r="CD46" i="11"/>
  <c r="CC46" i="11"/>
  <c r="CB46" i="11"/>
  <c r="CA46" i="11"/>
  <c r="BX46" i="11"/>
  <c r="BW46" i="11"/>
  <c r="BV46" i="11"/>
  <c r="BU46" i="11"/>
  <c r="BR46" i="11"/>
  <c r="BQ46" i="11"/>
  <c r="BP46" i="11"/>
  <c r="BO46" i="11"/>
  <c r="BL46" i="11"/>
  <c r="BK46" i="11"/>
  <c r="BF46" i="11"/>
  <c r="BE46" i="11"/>
  <c r="BD46" i="11"/>
  <c r="BC46" i="11"/>
  <c r="AZ46" i="11"/>
  <c r="DT46" i="11" s="1"/>
  <c r="AY46" i="11"/>
  <c r="DS46" i="11" s="1"/>
  <c r="AX46" i="11"/>
  <c r="AW46" i="11"/>
  <c r="AT46" i="11"/>
  <c r="AS46" i="11"/>
  <c r="AP46" i="11"/>
  <c r="AO46" i="11"/>
  <c r="AL46" i="11"/>
  <c r="AK46" i="11"/>
  <c r="AH46" i="11"/>
  <c r="AG46" i="11"/>
  <c r="AD46" i="11"/>
  <c r="AC46" i="11"/>
  <c r="Z46" i="11"/>
  <c r="Y46" i="11"/>
  <c r="V46" i="11"/>
  <c r="U46" i="11"/>
  <c r="R46" i="11"/>
  <c r="Q46" i="11"/>
  <c r="N46" i="11"/>
  <c r="M46" i="11"/>
  <c r="J46" i="11"/>
  <c r="I46" i="11"/>
  <c r="H46" i="11"/>
  <c r="F46" i="11" s="1"/>
  <c r="DV46" i="11" s="1"/>
  <c r="G46" i="11"/>
  <c r="D46" i="11"/>
  <c r="C46" i="11"/>
  <c r="DR45" i="11"/>
  <c r="DQ45" i="11"/>
  <c r="DP45" i="11"/>
  <c r="DO45" i="11"/>
  <c r="DN45" i="11"/>
  <c r="DM45" i="11"/>
  <c r="DH45" i="11"/>
  <c r="DG45" i="11"/>
  <c r="DB45" i="11"/>
  <c r="DA45" i="11"/>
  <c r="CV45" i="11"/>
  <c r="CU45" i="11"/>
  <c r="CP45" i="11"/>
  <c r="CO45" i="11"/>
  <c r="CJ45" i="11"/>
  <c r="CI45" i="11"/>
  <c r="CD45" i="11"/>
  <c r="CC45" i="11"/>
  <c r="BX45" i="11"/>
  <c r="BW45" i="11"/>
  <c r="BR45" i="11"/>
  <c r="BQ45" i="11"/>
  <c r="BL45" i="11"/>
  <c r="BK45" i="11"/>
  <c r="BF45" i="11"/>
  <c r="BE45" i="11"/>
  <c r="BD45" i="11"/>
  <c r="BC45" i="11"/>
  <c r="BG45" i="11" s="1"/>
  <c r="BM45" i="11" s="1"/>
  <c r="BS45" i="11" s="1"/>
  <c r="BY45" i="11" s="1"/>
  <c r="CE45" i="11" s="1"/>
  <c r="CK45" i="11" s="1"/>
  <c r="CQ45" i="11" s="1"/>
  <c r="CW45" i="11" s="1"/>
  <c r="DC45" i="11" s="1"/>
  <c r="DI45" i="11" s="1"/>
  <c r="AZ45" i="11"/>
  <c r="DT45" i="11" s="1"/>
  <c r="AY45" i="11"/>
  <c r="DS45" i="11" s="1"/>
  <c r="AX45" i="11"/>
  <c r="AW45" i="11"/>
  <c r="AT45" i="11"/>
  <c r="AS45" i="11"/>
  <c r="AP45" i="11"/>
  <c r="AO45" i="11"/>
  <c r="AL45" i="11"/>
  <c r="AK45" i="11"/>
  <c r="AH45" i="11"/>
  <c r="AG45" i="11"/>
  <c r="AD45" i="11"/>
  <c r="AC45" i="11"/>
  <c r="Z45" i="11"/>
  <c r="Y45" i="11"/>
  <c r="V45" i="11"/>
  <c r="U45" i="11"/>
  <c r="R45" i="11"/>
  <c r="Q45" i="11"/>
  <c r="N45" i="11"/>
  <c r="M45" i="11"/>
  <c r="J45" i="11"/>
  <c r="I45" i="11"/>
  <c r="H45" i="11"/>
  <c r="L45" i="11" s="1"/>
  <c r="G45" i="11"/>
  <c r="E45" i="11" s="1"/>
  <c r="DU45" i="11" s="1"/>
  <c r="D45" i="11"/>
  <c r="C45" i="11"/>
  <c r="DR44" i="11"/>
  <c r="DQ44" i="11"/>
  <c r="DP44" i="11"/>
  <c r="DO44" i="11"/>
  <c r="DN44" i="11"/>
  <c r="DM44" i="11"/>
  <c r="DH44" i="11"/>
  <c r="DG44" i="11"/>
  <c r="DB44" i="11"/>
  <c r="DA44" i="11"/>
  <c r="CV44" i="11"/>
  <c r="CU44" i="11"/>
  <c r="CP44" i="11"/>
  <c r="CO44" i="11"/>
  <c r="CJ44" i="11"/>
  <c r="CI44" i="11"/>
  <c r="CD44" i="11"/>
  <c r="CC44" i="11"/>
  <c r="BX44" i="11"/>
  <c r="BW44" i="11"/>
  <c r="BR44" i="11"/>
  <c r="BQ44" i="11"/>
  <c r="BL44" i="11"/>
  <c r="BK44" i="11"/>
  <c r="BF44" i="11"/>
  <c r="BE44" i="11"/>
  <c r="BD44" i="11"/>
  <c r="BH44" i="11" s="1"/>
  <c r="BN44" i="11" s="1"/>
  <c r="BT44" i="11" s="1"/>
  <c r="BZ44" i="11" s="1"/>
  <c r="CF44" i="11" s="1"/>
  <c r="CL44" i="11" s="1"/>
  <c r="CR44" i="11" s="1"/>
  <c r="CX44" i="11" s="1"/>
  <c r="DD44" i="11" s="1"/>
  <c r="DJ44" i="11" s="1"/>
  <c r="BC44" i="11"/>
  <c r="AZ44" i="11"/>
  <c r="DT44" i="11" s="1"/>
  <c r="AY44" i="11"/>
  <c r="DS44" i="11" s="1"/>
  <c r="AX44" i="11"/>
  <c r="AW44" i="11"/>
  <c r="AT44" i="11"/>
  <c r="AS44" i="11"/>
  <c r="AP44" i="11"/>
  <c r="AO44" i="11"/>
  <c r="AL44" i="11"/>
  <c r="AK44" i="11"/>
  <c r="AH44" i="11"/>
  <c r="AG44" i="11"/>
  <c r="AD44" i="11"/>
  <c r="AC44" i="11"/>
  <c r="Z44" i="11"/>
  <c r="Y44" i="11"/>
  <c r="V44" i="11"/>
  <c r="U44" i="11"/>
  <c r="R44" i="11"/>
  <c r="Q44" i="11"/>
  <c r="N44" i="11"/>
  <c r="M44" i="11"/>
  <c r="J44" i="11"/>
  <c r="I44" i="11"/>
  <c r="H44" i="11"/>
  <c r="G44" i="11"/>
  <c r="F44" i="11"/>
  <c r="DV44" i="11" s="1"/>
  <c r="D44" i="11"/>
  <c r="C44" i="11"/>
  <c r="DR43" i="11"/>
  <c r="DQ43" i="11"/>
  <c r="DP43" i="11"/>
  <c r="DO43" i="11"/>
  <c r="DN43" i="11"/>
  <c r="DM43" i="11"/>
  <c r="DH43" i="11"/>
  <c r="DG43" i="11"/>
  <c r="DB43" i="11"/>
  <c r="DA43" i="11"/>
  <c r="CV43" i="11"/>
  <c r="CU43" i="11"/>
  <c r="CP43" i="11"/>
  <c r="CO43" i="11"/>
  <c r="CJ43" i="11"/>
  <c r="CI43" i="11"/>
  <c r="CD43" i="11"/>
  <c r="CC43" i="11"/>
  <c r="BX43" i="11"/>
  <c r="BW43" i="11"/>
  <c r="BR43" i="11"/>
  <c r="BQ43" i="11"/>
  <c r="BL43" i="11"/>
  <c r="BK43" i="11"/>
  <c r="BF43" i="11"/>
  <c r="BE43" i="11"/>
  <c r="BD43" i="11"/>
  <c r="BH43" i="11" s="1"/>
  <c r="BN43" i="11" s="1"/>
  <c r="BT43" i="11" s="1"/>
  <c r="BZ43" i="11" s="1"/>
  <c r="CF43" i="11" s="1"/>
  <c r="CL43" i="11" s="1"/>
  <c r="CR43" i="11" s="1"/>
  <c r="CX43" i="11" s="1"/>
  <c r="DD43" i="11" s="1"/>
  <c r="DJ43" i="11" s="1"/>
  <c r="BC43" i="11"/>
  <c r="AZ43" i="11"/>
  <c r="DT43" i="11" s="1"/>
  <c r="AY43" i="11"/>
  <c r="DS43" i="11" s="1"/>
  <c r="AX43" i="11"/>
  <c r="AW43" i="11"/>
  <c r="AT43" i="11"/>
  <c r="AS43" i="11"/>
  <c r="AP43" i="11"/>
  <c r="AO43" i="11"/>
  <c r="AL43" i="11"/>
  <c r="AK43" i="11"/>
  <c r="AH43" i="11"/>
  <c r="AG43" i="11"/>
  <c r="AD43" i="11"/>
  <c r="AC43" i="11"/>
  <c r="Z43" i="11"/>
  <c r="Y43" i="11"/>
  <c r="V43" i="11"/>
  <c r="U43" i="11"/>
  <c r="R43" i="11"/>
  <c r="Q43" i="11"/>
  <c r="N43" i="11"/>
  <c r="M43" i="11"/>
  <c r="J43" i="11"/>
  <c r="I43" i="11"/>
  <c r="H43" i="11"/>
  <c r="G43" i="11"/>
  <c r="F43" i="11"/>
  <c r="DV43" i="11" s="1"/>
  <c r="D43" i="11"/>
  <c r="C43" i="11"/>
  <c r="DR42" i="11"/>
  <c r="DQ42" i="11"/>
  <c r="DP42" i="11"/>
  <c r="DO42" i="11"/>
  <c r="DN42" i="11"/>
  <c r="DM42" i="11"/>
  <c r="DH42" i="11"/>
  <c r="DG42" i="11"/>
  <c r="DB42" i="11"/>
  <c r="DA42" i="11"/>
  <c r="CV42" i="11"/>
  <c r="CU42" i="11"/>
  <c r="CP42" i="11"/>
  <c r="CO42" i="11"/>
  <c r="CJ42" i="11"/>
  <c r="CI42" i="11"/>
  <c r="CD42" i="11"/>
  <c r="CC42" i="11"/>
  <c r="BX42" i="11"/>
  <c r="BW42" i="11"/>
  <c r="BR42" i="11"/>
  <c r="BQ42" i="11"/>
  <c r="BL42" i="11"/>
  <c r="BK42" i="11"/>
  <c r="BF42" i="11"/>
  <c r="BE42" i="11"/>
  <c r="BD42" i="11"/>
  <c r="BC42" i="11"/>
  <c r="AZ42" i="11"/>
  <c r="DT42" i="11" s="1"/>
  <c r="AY42" i="11"/>
  <c r="DS42" i="11" s="1"/>
  <c r="AX42" i="11"/>
  <c r="AW42" i="11"/>
  <c r="AT42" i="11"/>
  <c r="AS42" i="11"/>
  <c r="AP42" i="11"/>
  <c r="AO42" i="11"/>
  <c r="AL42" i="11"/>
  <c r="AK42" i="11"/>
  <c r="AH42" i="11"/>
  <c r="AG42" i="11"/>
  <c r="AD42" i="11"/>
  <c r="AC42" i="11"/>
  <c r="Z42" i="11"/>
  <c r="Y42" i="11"/>
  <c r="V42" i="11"/>
  <c r="U42" i="11"/>
  <c r="R42" i="11"/>
  <c r="Q42" i="11"/>
  <c r="N42" i="11"/>
  <c r="M42" i="11"/>
  <c r="J42" i="11"/>
  <c r="I42" i="11"/>
  <c r="H42" i="11"/>
  <c r="F42" i="11" s="1"/>
  <c r="DV42" i="11" s="1"/>
  <c r="G42" i="11"/>
  <c r="K42" i="11" s="1"/>
  <c r="D42" i="11"/>
  <c r="C42" i="11"/>
  <c r="DR41" i="11"/>
  <c r="DQ41" i="11"/>
  <c r="DP41" i="11"/>
  <c r="DO41" i="11"/>
  <c r="DN41" i="11"/>
  <c r="DM41" i="11"/>
  <c r="DL41" i="11"/>
  <c r="DK41" i="11"/>
  <c r="DH41" i="11"/>
  <c r="DG41" i="11"/>
  <c r="DF41" i="11"/>
  <c r="DE41" i="11"/>
  <c r="DB41" i="11"/>
  <c r="DA41" i="11"/>
  <c r="CZ41" i="11"/>
  <c r="CY41" i="11"/>
  <c r="CV41" i="11"/>
  <c r="CU41" i="11"/>
  <c r="CT41" i="11"/>
  <c r="CS41" i="11"/>
  <c r="CP41" i="11"/>
  <c r="CO41" i="11"/>
  <c r="CN41" i="11"/>
  <c r="CM41" i="11"/>
  <c r="CJ41" i="11"/>
  <c r="CI41" i="11"/>
  <c r="CH41" i="11"/>
  <c r="CG41" i="11"/>
  <c r="CD41" i="11"/>
  <c r="CC41" i="11"/>
  <c r="CB41" i="11"/>
  <c r="CA41" i="11"/>
  <c r="BX41" i="11"/>
  <c r="BW41" i="11"/>
  <c r="BV41" i="11"/>
  <c r="BU41" i="11"/>
  <c r="BR41" i="11"/>
  <c r="BQ41" i="11"/>
  <c r="BP41" i="11"/>
  <c r="BO41" i="11"/>
  <c r="BL41" i="11"/>
  <c r="BK41" i="11"/>
  <c r="BF41" i="11"/>
  <c r="BE41" i="11"/>
  <c r="BD41" i="11"/>
  <c r="BC41" i="11"/>
  <c r="AZ41" i="11"/>
  <c r="DT41" i="11" s="1"/>
  <c r="AY41" i="11"/>
  <c r="DS41" i="11" s="1"/>
  <c r="AX41" i="11"/>
  <c r="AW41" i="11"/>
  <c r="AT41" i="11"/>
  <c r="AS41" i="11"/>
  <c r="AP41" i="11"/>
  <c r="AO41" i="11"/>
  <c r="AL41" i="11"/>
  <c r="AK41" i="11"/>
  <c r="AH41" i="11"/>
  <c r="AG41" i="11"/>
  <c r="AD41" i="11"/>
  <c r="AC41" i="11"/>
  <c r="Z41" i="11"/>
  <c r="Y41" i="11"/>
  <c r="V41" i="11"/>
  <c r="U41" i="11"/>
  <c r="R41" i="11"/>
  <c r="Q41" i="11"/>
  <c r="N41" i="11"/>
  <c r="M41" i="11"/>
  <c r="J41" i="11"/>
  <c r="I41" i="11"/>
  <c r="H41" i="11"/>
  <c r="G41" i="11"/>
  <c r="D41" i="11"/>
  <c r="C41" i="11"/>
  <c r="DR40" i="11"/>
  <c r="DQ40" i="11"/>
  <c r="DP40" i="11"/>
  <c r="DO40" i="11"/>
  <c r="DN40" i="11"/>
  <c r="DM40" i="11"/>
  <c r="DH40" i="11"/>
  <c r="DG40" i="11"/>
  <c r="DB40" i="11"/>
  <c r="DA40" i="11"/>
  <c r="CV40" i="11"/>
  <c r="CU40" i="11"/>
  <c r="CP40" i="11"/>
  <c r="CO40" i="11"/>
  <c r="CJ40" i="11"/>
  <c r="CI40" i="11"/>
  <c r="CD40" i="11"/>
  <c r="CC40" i="11"/>
  <c r="BX40" i="11"/>
  <c r="BW40" i="11"/>
  <c r="BR40" i="11"/>
  <c r="BQ40" i="11"/>
  <c r="BL40" i="11"/>
  <c r="BK40" i="11"/>
  <c r="BF40" i="11"/>
  <c r="BE40" i="11"/>
  <c r="BD40" i="11"/>
  <c r="BC40" i="11"/>
  <c r="AZ40" i="11"/>
  <c r="DT40" i="11" s="1"/>
  <c r="AY40" i="11"/>
  <c r="DS40" i="11" s="1"/>
  <c r="AX40" i="11"/>
  <c r="AW40" i="11"/>
  <c r="AT40" i="11"/>
  <c r="AS40" i="11"/>
  <c r="AP40" i="11"/>
  <c r="AO40" i="11"/>
  <c r="AL40" i="11"/>
  <c r="AK40" i="11"/>
  <c r="AH40" i="11"/>
  <c r="AG40" i="11"/>
  <c r="AD40" i="11"/>
  <c r="AC40" i="11"/>
  <c r="Z40" i="11"/>
  <c r="Y40" i="11"/>
  <c r="V40" i="11"/>
  <c r="U40" i="11"/>
  <c r="R40" i="11"/>
  <c r="Q40" i="11"/>
  <c r="N40" i="11"/>
  <c r="M40" i="11"/>
  <c r="J40" i="11"/>
  <c r="I40" i="11"/>
  <c r="H40" i="11"/>
  <c r="G40" i="11"/>
  <c r="D40" i="11"/>
  <c r="C40" i="11"/>
  <c r="DR39" i="11"/>
  <c r="DQ39" i="11"/>
  <c r="DP39" i="11"/>
  <c r="DO39" i="11"/>
  <c r="DN39" i="11"/>
  <c r="DM39" i="11"/>
  <c r="DH39" i="11"/>
  <c r="DG39" i="11"/>
  <c r="DB39" i="11"/>
  <c r="DA39" i="11"/>
  <c r="CV39" i="11"/>
  <c r="CU39" i="11"/>
  <c r="CP39" i="11"/>
  <c r="CO39" i="11"/>
  <c r="CJ39" i="11"/>
  <c r="CI39" i="11"/>
  <c r="CD39" i="11"/>
  <c r="CC39" i="11"/>
  <c r="BX39" i="11"/>
  <c r="BX38" i="11" s="1"/>
  <c r="BW39" i="11"/>
  <c r="BR39" i="11"/>
  <c r="BQ39" i="11"/>
  <c r="BL39" i="11"/>
  <c r="BK39" i="11"/>
  <c r="BF39" i="11"/>
  <c r="BE39" i="11"/>
  <c r="BD39" i="11"/>
  <c r="BD38" i="11" s="1"/>
  <c r="BC39" i="11"/>
  <c r="BG39" i="11" s="1"/>
  <c r="AZ39" i="11"/>
  <c r="AY39" i="11"/>
  <c r="DS39" i="11" s="1"/>
  <c r="AX39" i="11"/>
  <c r="AW39" i="11"/>
  <c r="AT39" i="11"/>
  <c r="AS39" i="11"/>
  <c r="AP39" i="11"/>
  <c r="AO39" i="11"/>
  <c r="AL39" i="11"/>
  <c r="AK39" i="11"/>
  <c r="AH39" i="11"/>
  <c r="AG39" i="11"/>
  <c r="AD39" i="11"/>
  <c r="AC39" i="11"/>
  <c r="Z39" i="11"/>
  <c r="Y39" i="11"/>
  <c r="V39" i="11"/>
  <c r="U39" i="11"/>
  <c r="R39" i="11"/>
  <c r="Q39" i="11"/>
  <c r="N39" i="11"/>
  <c r="M39" i="11"/>
  <c r="J39" i="11"/>
  <c r="I39" i="11"/>
  <c r="H39" i="11"/>
  <c r="G39" i="11"/>
  <c r="D39" i="11"/>
  <c r="C39" i="11"/>
  <c r="AP38" i="11"/>
  <c r="J38" i="11"/>
  <c r="DR36" i="11"/>
  <c r="DQ36" i="11"/>
  <c r="DP36" i="11"/>
  <c r="DO36" i="11"/>
  <c r="DN36" i="11"/>
  <c r="DM36" i="11"/>
  <c r="DH36" i="11"/>
  <c r="DG36" i="11"/>
  <c r="DB36" i="11"/>
  <c r="DA36" i="11"/>
  <c r="CV36" i="11"/>
  <c r="CU36" i="11"/>
  <c r="CP36" i="11"/>
  <c r="CO36" i="11"/>
  <c r="CJ36" i="11"/>
  <c r="CI36" i="11"/>
  <c r="CD36" i="11"/>
  <c r="CC36" i="11"/>
  <c r="BX36" i="11"/>
  <c r="BW36" i="11"/>
  <c r="BR36" i="11"/>
  <c r="BQ36" i="11"/>
  <c r="BL36" i="11"/>
  <c r="BK36" i="11"/>
  <c r="BF36" i="11"/>
  <c r="BE36" i="11"/>
  <c r="BD36" i="11"/>
  <c r="BC36" i="11"/>
  <c r="AZ36" i="11"/>
  <c r="DT36" i="11" s="1"/>
  <c r="AY36" i="11"/>
  <c r="DS36" i="11" s="1"/>
  <c r="AX36" i="11"/>
  <c r="AW36" i="11"/>
  <c r="AT36" i="11"/>
  <c r="AS36" i="11"/>
  <c r="AP36" i="11"/>
  <c r="AO36" i="11"/>
  <c r="AL36" i="11"/>
  <c r="AK36" i="11"/>
  <c r="AH36" i="11"/>
  <c r="AG36" i="11"/>
  <c r="AD36" i="11"/>
  <c r="AC36" i="11"/>
  <c r="Z36" i="11"/>
  <c r="Y36" i="11"/>
  <c r="V36" i="11"/>
  <c r="U36" i="11"/>
  <c r="R36" i="11"/>
  <c r="Q36" i="11"/>
  <c r="N36" i="11"/>
  <c r="M36" i="11"/>
  <c r="J36" i="11"/>
  <c r="I36" i="11"/>
  <c r="H36" i="11"/>
  <c r="G36" i="11"/>
  <c r="D36" i="11"/>
  <c r="C36" i="11"/>
  <c r="DR35" i="11"/>
  <c r="DQ35" i="11"/>
  <c r="DP35" i="11"/>
  <c r="DO35" i="11"/>
  <c r="DN35" i="11"/>
  <c r="DM35" i="11"/>
  <c r="DH35" i="11"/>
  <c r="DG35" i="11"/>
  <c r="DB35" i="11"/>
  <c r="DA35" i="11"/>
  <c r="CV35" i="11"/>
  <c r="CU35" i="11"/>
  <c r="CP35" i="11"/>
  <c r="CO35" i="11"/>
  <c r="CJ35" i="11"/>
  <c r="CI35" i="11"/>
  <c r="CD35" i="11"/>
  <c r="CC35" i="11"/>
  <c r="BX35" i="11"/>
  <c r="BW35" i="11"/>
  <c r="BR35" i="11"/>
  <c r="BQ35" i="11"/>
  <c r="BL35" i="11"/>
  <c r="BK35" i="11"/>
  <c r="BF35" i="11"/>
  <c r="BE35" i="11"/>
  <c r="BD35" i="11"/>
  <c r="BC35" i="11"/>
  <c r="AZ35" i="11"/>
  <c r="DT35" i="11" s="1"/>
  <c r="AY35" i="11"/>
  <c r="DS35" i="11" s="1"/>
  <c r="AX35" i="11"/>
  <c r="AW35" i="11"/>
  <c r="AT35" i="11"/>
  <c r="AS35" i="11"/>
  <c r="AP35" i="11"/>
  <c r="AO35" i="11"/>
  <c r="AL35" i="11"/>
  <c r="AK35" i="11"/>
  <c r="AH35" i="11"/>
  <c r="AG35" i="11"/>
  <c r="AD35" i="11"/>
  <c r="AC35" i="11"/>
  <c r="Z35" i="11"/>
  <c r="Y35" i="11"/>
  <c r="V35" i="11"/>
  <c r="U35" i="11"/>
  <c r="R35" i="11"/>
  <c r="Q35" i="11"/>
  <c r="N35" i="11"/>
  <c r="M35" i="11"/>
  <c r="J35" i="11"/>
  <c r="I35" i="11"/>
  <c r="H35" i="11"/>
  <c r="G35" i="11"/>
  <c r="D35" i="11"/>
  <c r="C35" i="11"/>
  <c r="DR34" i="11"/>
  <c r="DQ34" i="11"/>
  <c r="DP34" i="11"/>
  <c r="DO34" i="11"/>
  <c r="DN34" i="11"/>
  <c r="DM34" i="11"/>
  <c r="DH34" i="11"/>
  <c r="DG34" i="11"/>
  <c r="DB34" i="11"/>
  <c r="DA34" i="11"/>
  <c r="CV34" i="11"/>
  <c r="CU34" i="11"/>
  <c r="CP34" i="11"/>
  <c r="CO34" i="11"/>
  <c r="CJ34" i="11"/>
  <c r="CI34" i="11"/>
  <c r="CD34" i="11"/>
  <c r="CC34" i="11"/>
  <c r="BX34" i="11"/>
  <c r="BW34" i="11"/>
  <c r="BR34" i="11"/>
  <c r="BQ34" i="11"/>
  <c r="BL34" i="11"/>
  <c r="BK34" i="11"/>
  <c r="BF34" i="11"/>
  <c r="BE34" i="11"/>
  <c r="BD34" i="11"/>
  <c r="BH34" i="11" s="1"/>
  <c r="BN34" i="11" s="1"/>
  <c r="BT34" i="11" s="1"/>
  <c r="BZ34" i="11" s="1"/>
  <c r="CF34" i="11" s="1"/>
  <c r="CL34" i="11" s="1"/>
  <c r="CR34" i="11" s="1"/>
  <c r="CX34" i="11" s="1"/>
  <c r="DD34" i="11" s="1"/>
  <c r="DJ34" i="11" s="1"/>
  <c r="BC34" i="11"/>
  <c r="AZ34" i="11"/>
  <c r="DT34" i="11" s="1"/>
  <c r="AY34" i="11"/>
  <c r="DS34" i="11" s="1"/>
  <c r="AX34" i="11"/>
  <c r="AW34" i="11"/>
  <c r="AT34" i="11"/>
  <c r="AS34" i="11"/>
  <c r="AP34" i="11"/>
  <c r="AO34" i="11"/>
  <c r="AL34" i="11"/>
  <c r="AK34" i="11"/>
  <c r="AH34" i="11"/>
  <c r="AG34" i="11"/>
  <c r="AD34" i="11"/>
  <c r="AC34" i="11"/>
  <c r="Z34" i="11"/>
  <c r="Y34" i="11"/>
  <c r="V34" i="11"/>
  <c r="U34" i="11"/>
  <c r="R34" i="11"/>
  <c r="Q34" i="11"/>
  <c r="N34" i="11"/>
  <c r="M34" i="11"/>
  <c r="J34" i="11"/>
  <c r="I34" i="11"/>
  <c r="H34" i="11"/>
  <c r="G34" i="11"/>
  <c r="D34" i="11"/>
  <c r="C34" i="11"/>
  <c r="DR33" i="11"/>
  <c r="DQ33" i="11"/>
  <c r="DP33" i="11"/>
  <c r="DO33" i="11"/>
  <c r="DN33" i="11"/>
  <c r="DM33" i="11"/>
  <c r="DH33" i="11"/>
  <c r="DG33" i="11"/>
  <c r="DB33" i="11"/>
  <c r="DA33" i="11"/>
  <c r="CV33" i="11"/>
  <c r="CU33" i="11"/>
  <c r="CP33" i="11"/>
  <c r="CO33" i="11"/>
  <c r="CJ33" i="11"/>
  <c r="CI33" i="11"/>
  <c r="CD33" i="11"/>
  <c r="CC33" i="11"/>
  <c r="BX33" i="11"/>
  <c r="BW33" i="11"/>
  <c r="BR33" i="11"/>
  <c r="BQ33" i="11"/>
  <c r="BL33" i="11"/>
  <c r="BK33" i="11"/>
  <c r="BF33" i="11"/>
  <c r="BE33" i="11"/>
  <c r="BD33" i="11"/>
  <c r="BH33" i="11" s="1"/>
  <c r="BN33" i="11" s="1"/>
  <c r="BT33" i="11" s="1"/>
  <c r="BZ33" i="11" s="1"/>
  <c r="CF33" i="11" s="1"/>
  <c r="CL33" i="11" s="1"/>
  <c r="CR33" i="11" s="1"/>
  <c r="CX33" i="11" s="1"/>
  <c r="DD33" i="11" s="1"/>
  <c r="DJ33" i="11" s="1"/>
  <c r="BC33" i="11"/>
  <c r="AZ33" i="11"/>
  <c r="DT33" i="11" s="1"/>
  <c r="AY33" i="11"/>
  <c r="DS33" i="11" s="1"/>
  <c r="AX33" i="11"/>
  <c r="AW33" i="11"/>
  <c r="AT33" i="11"/>
  <c r="AS33" i="11"/>
  <c r="AP33" i="11"/>
  <c r="AO33" i="11"/>
  <c r="AL33" i="11"/>
  <c r="AK33" i="11"/>
  <c r="AH33" i="11"/>
  <c r="AG33" i="11"/>
  <c r="AD33" i="11"/>
  <c r="AC33" i="11"/>
  <c r="Z33" i="11"/>
  <c r="Y33" i="11"/>
  <c r="V33" i="11"/>
  <c r="U33" i="11"/>
  <c r="R33" i="11"/>
  <c r="Q33" i="11"/>
  <c r="N33" i="11"/>
  <c r="M33" i="11"/>
  <c r="J33" i="11"/>
  <c r="I33" i="11"/>
  <c r="H33" i="11"/>
  <c r="G33" i="11"/>
  <c r="D33" i="11"/>
  <c r="C33" i="11"/>
  <c r="DR32" i="11"/>
  <c r="DQ32" i="11"/>
  <c r="DP32" i="11"/>
  <c r="DO32" i="11"/>
  <c r="DN32" i="11"/>
  <c r="DM32" i="11"/>
  <c r="DH32" i="11"/>
  <c r="DG32" i="11"/>
  <c r="DB32" i="11"/>
  <c r="DA32" i="11"/>
  <c r="CV32" i="11"/>
  <c r="CU32" i="11"/>
  <c r="CP32" i="11"/>
  <c r="CO32" i="11"/>
  <c r="CJ32" i="11"/>
  <c r="CI32" i="11"/>
  <c r="CD32" i="11"/>
  <c r="CC32" i="11"/>
  <c r="BX32" i="11"/>
  <c r="BW32" i="11"/>
  <c r="BR32" i="11"/>
  <c r="BQ32" i="11"/>
  <c r="BL32" i="11"/>
  <c r="BK32" i="11"/>
  <c r="BF32" i="11"/>
  <c r="BE32" i="11"/>
  <c r="BD32" i="11"/>
  <c r="BH32" i="11" s="1"/>
  <c r="BC32" i="11"/>
  <c r="AZ32" i="11"/>
  <c r="DT32" i="11" s="1"/>
  <c r="AY32" i="11"/>
  <c r="DS32" i="11" s="1"/>
  <c r="AX32" i="11"/>
  <c r="AW32" i="11"/>
  <c r="AT32" i="11"/>
  <c r="AS32" i="11"/>
  <c r="AP32" i="11"/>
  <c r="AO32" i="11"/>
  <c r="AL32" i="11"/>
  <c r="AK32" i="11"/>
  <c r="AH32" i="11"/>
  <c r="AG32" i="11"/>
  <c r="AD32" i="11"/>
  <c r="AC32" i="11"/>
  <c r="Z32" i="11"/>
  <c r="Y32" i="11"/>
  <c r="V32" i="11"/>
  <c r="U32" i="11"/>
  <c r="R32" i="11"/>
  <c r="Q32" i="11"/>
  <c r="N32" i="11"/>
  <c r="M32" i="11"/>
  <c r="J32" i="11"/>
  <c r="I32" i="11"/>
  <c r="H32" i="11"/>
  <c r="G32" i="11"/>
  <c r="D32" i="11"/>
  <c r="C32" i="11"/>
  <c r="DR31" i="11"/>
  <c r="DQ31" i="11"/>
  <c r="DP31" i="11"/>
  <c r="DO31" i="11"/>
  <c r="DN31" i="11"/>
  <c r="DM31" i="11"/>
  <c r="DH31" i="11"/>
  <c r="DG31" i="11"/>
  <c r="DB31" i="11"/>
  <c r="DA31" i="11"/>
  <c r="CV31" i="11"/>
  <c r="CU31" i="11"/>
  <c r="CP31" i="11"/>
  <c r="CO31" i="11"/>
  <c r="CJ31" i="11"/>
  <c r="CI31" i="11"/>
  <c r="CD31" i="11"/>
  <c r="CC31" i="11"/>
  <c r="BX31" i="11"/>
  <c r="BW31" i="11"/>
  <c r="BR31" i="11"/>
  <c r="BQ31" i="11"/>
  <c r="BL31" i="11"/>
  <c r="BK31" i="11"/>
  <c r="BF31" i="11"/>
  <c r="BE31" i="11"/>
  <c r="BD31" i="11"/>
  <c r="BC31" i="11"/>
  <c r="BG31" i="11" s="1"/>
  <c r="BM31" i="11" s="1"/>
  <c r="BS31" i="11" s="1"/>
  <c r="BY31" i="11" s="1"/>
  <c r="CE31" i="11" s="1"/>
  <c r="CK31" i="11" s="1"/>
  <c r="CQ31" i="11" s="1"/>
  <c r="CW31" i="11" s="1"/>
  <c r="DC31" i="11" s="1"/>
  <c r="DI31" i="11" s="1"/>
  <c r="AZ31" i="11"/>
  <c r="DT31" i="11" s="1"/>
  <c r="AY31" i="11"/>
  <c r="DS31" i="11" s="1"/>
  <c r="AX31" i="11"/>
  <c r="AW31" i="11"/>
  <c r="AT31" i="11"/>
  <c r="AS31" i="11"/>
  <c r="AP31" i="11"/>
  <c r="AO31" i="11"/>
  <c r="AL31" i="11"/>
  <c r="AK31" i="11"/>
  <c r="AH31" i="11"/>
  <c r="AG31" i="11"/>
  <c r="AD31" i="11"/>
  <c r="AC31" i="11"/>
  <c r="Z31" i="11"/>
  <c r="Y31" i="11"/>
  <c r="V31" i="11"/>
  <c r="U31" i="11"/>
  <c r="R31" i="11"/>
  <c r="Q31" i="11"/>
  <c r="N31" i="11"/>
  <c r="M31" i="11"/>
  <c r="J31" i="11"/>
  <c r="I31" i="11"/>
  <c r="E31" i="11" s="1"/>
  <c r="DU31" i="11" s="1"/>
  <c r="H31" i="11"/>
  <c r="G31" i="11"/>
  <c r="D31" i="11"/>
  <c r="C31" i="11"/>
  <c r="DR30" i="11"/>
  <c r="DQ30" i="11"/>
  <c r="DP30" i="11"/>
  <c r="DO30" i="11"/>
  <c r="DN30" i="11"/>
  <c r="DM30" i="11"/>
  <c r="DH30" i="11"/>
  <c r="DG30" i="11"/>
  <c r="DB30" i="11"/>
  <c r="DA30" i="11"/>
  <c r="CV30" i="11"/>
  <c r="CU30" i="11"/>
  <c r="CP30" i="11"/>
  <c r="CO30" i="11"/>
  <c r="CJ30" i="11"/>
  <c r="CI30" i="11"/>
  <c r="CD30" i="11"/>
  <c r="CC30" i="11"/>
  <c r="BX30" i="11"/>
  <c r="BW30" i="11"/>
  <c r="BR30" i="11"/>
  <c r="BQ30" i="11"/>
  <c r="BL30" i="11"/>
  <c r="BK30" i="11"/>
  <c r="BF30" i="11"/>
  <c r="BE30" i="11"/>
  <c r="BD30" i="11"/>
  <c r="BH30" i="11" s="1"/>
  <c r="BN30" i="11" s="1"/>
  <c r="BT30" i="11" s="1"/>
  <c r="BZ30" i="11" s="1"/>
  <c r="CF30" i="11" s="1"/>
  <c r="CL30" i="11" s="1"/>
  <c r="CR30" i="11" s="1"/>
  <c r="CX30" i="11" s="1"/>
  <c r="DD30" i="11" s="1"/>
  <c r="DJ30" i="11" s="1"/>
  <c r="BC30" i="11"/>
  <c r="AZ30" i="11"/>
  <c r="DT30" i="11" s="1"/>
  <c r="AY30" i="11"/>
  <c r="DS30" i="11" s="1"/>
  <c r="AX30" i="11"/>
  <c r="AW30" i="11"/>
  <c r="AT30" i="11"/>
  <c r="AS30" i="11"/>
  <c r="AP30" i="11"/>
  <c r="AO30" i="11"/>
  <c r="AL30" i="11"/>
  <c r="AK30" i="11"/>
  <c r="AH30" i="11"/>
  <c r="AG30" i="11"/>
  <c r="AD30" i="11"/>
  <c r="AC30" i="11"/>
  <c r="Z30" i="11"/>
  <c r="Y30" i="11"/>
  <c r="V30" i="11"/>
  <c r="U30" i="11"/>
  <c r="R30" i="11"/>
  <c r="Q30" i="11"/>
  <c r="N30" i="11"/>
  <c r="M30" i="11"/>
  <c r="J30" i="11"/>
  <c r="I30" i="11"/>
  <c r="H30" i="11"/>
  <c r="G30" i="11"/>
  <c r="K30" i="11" s="1"/>
  <c r="F30" i="11"/>
  <c r="DV30" i="11" s="1"/>
  <c r="D30" i="11"/>
  <c r="C30" i="11"/>
  <c r="DR29" i="11"/>
  <c r="DQ29" i="11"/>
  <c r="DP29" i="11"/>
  <c r="DO29" i="11"/>
  <c r="DN29" i="11"/>
  <c r="DM29" i="11"/>
  <c r="DH29" i="11"/>
  <c r="DG29" i="11"/>
  <c r="DB29" i="11"/>
  <c r="DA29" i="11"/>
  <c r="CV29" i="11"/>
  <c r="CU29" i="11"/>
  <c r="CP29" i="11"/>
  <c r="CO29" i="11"/>
  <c r="CJ29" i="11"/>
  <c r="CI29" i="11"/>
  <c r="CD29" i="11"/>
  <c r="CC29" i="11"/>
  <c r="BX29" i="11"/>
  <c r="BW29" i="11"/>
  <c r="BR29" i="11"/>
  <c r="BQ29" i="11"/>
  <c r="BL29" i="11"/>
  <c r="BK29" i="11"/>
  <c r="BF29" i="11"/>
  <c r="BE29" i="11"/>
  <c r="BD29" i="11"/>
  <c r="BC29" i="11"/>
  <c r="AZ29" i="11"/>
  <c r="DT29" i="11" s="1"/>
  <c r="AY29" i="11"/>
  <c r="DS29" i="11" s="1"/>
  <c r="AX29" i="11"/>
  <c r="AW29" i="11"/>
  <c r="AT29" i="11"/>
  <c r="AS29" i="11"/>
  <c r="AP29" i="11"/>
  <c r="AO29" i="11"/>
  <c r="AL29" i="11"/>
  <c r="AK29" i="11"/>
  <c r="AH29" i="11"/>
  <c r="AG29" i="11"/>
  <c r="AD29" i="11"/>
  <c r="AC29" i="11"/>
  <c r="Z29" i="11"/>
  <c r="Y29" i="11"/>
  <c r="V29" i="11"/>
  <c r="U29" i="11"/>
  <c r="R29" i="11"/>
  <c r="Q29" i="11"/>
  <c r="N29" i="11"/>
  <c r="M29" i="11"/>
  <c r="J29" i="11"/>
  <c r="I29" i="11"/>
  <c r="H29" i="11"/>
  <c r="G29" i="11"/>
  <c r="E29" i="11" s="1"/>
  <c r="D29" i="11"/>
  <c r="C29" i="11"/>
  <c r="DR28" i="11"/>
  <c r="DQ28" i="11"/>
  <c r="DP28" i="11"/>
  <c r="DO28" i="11"/>
  <c r="DN28" i="11"/>
  <c r="DM28" i="11"/>
  <c r="DH28" i="11"/>
  <c r="DG28" i="11"/>
  <c r="DB28" i="11"/>
  <c r="DA28" i="11"/>
  <c r="CV28" i="11"/>
  <c r="CU28" i="11"/>
  <c r="CP28" i="11"/>
  <c r="CO28" i="11"/>
  <c r="CJ28" i="11"/>
  <c r="CI28" i="11"/>
  <c r="CD28" i="11"/>
  <c r="CC28" i="11"/>
  <c r="BX28" i="11"/>
  <c r="BW28" i="11"/>
  <c r="BR28" i="11"/>
  <c r="BQ28" i="11"/>
  <c r="BL28" i="11"/>
  <c r="BK28" i="11"/>
  <c r="BF28" i="11"/>
  <c r="BE28" i="11"/>
  <c r="BD28" i="11"/>
  <c r="BC28" i="11"/>
  <c r="AZ28" i="11"/>
  <c r="DT28" i="11" s="1"/>
  <c r="AY28" i="11"/>
  <c r="DS28" i="11" s="1"/>
  <c r="AX28" i="11"/>
  <c r="AW28" i="11"/>
  <c r="AT28" i="11"/>
  <c r="AS28" i="11"/>
  <c r="AP28" i="11"/>
  <c r="AO28" i="11"/>
  <c r="AL28" i="11"/>
  <c r="AK28" i="11"/>
  <c r="AH28" i="11"/>
  <c r="AG28" i="11"/>
  <c r="AD28" i="11"/>
  <c r="AC28" i="11"/>
  <c r="Z28" i="11"/>
  <c r="Y28" i="11"/>
  <c r="V28" i="11"/>
  <c r="U28" i="11"/>
  <c r="R28" i="11"/>
  <c r="Q28" i="11"/>
  <c r="N28" i="11"/>
  <c r="M28" i="11"/>
  <c r="J28" i="11"/>
  <c r="I28" i="11"/>
  <c r="H28" i="11"/>
  <c r="G28" i="11"/>
  <c r="D28" i="11"/>
  <c r="C28" i="11"/>
  <c r="DR26" i="11"/>
  <c r="DQ26" i="11"/>
  <c r="DP26" i="11"/>
  <c r="DO26" i="11"/>
  <c r="DN26" i="11"/>
  <c r="DM26" i="11"/>
  <c r="DH26" i="11"/>
  <c r="DG26" i="11"/>
  <c r="DB26" i="11"/>
  <c r="DA26" i="11"/>
  <c r="CV26" i="11"/>
  <c r="CU26" i="11"/>
  <c r="CP26" i="11"/>
  <c r="CO26" i="11"/>
  <c r="CJ26" i="11"/>
  <c r="CI26" i="11"/>
  <c r="CD26" i="11"/>
  <c r="CC26" i="11"/>
  <c r="BX26" i="11"/>
  <c r="BW26" i="11"/>
  <c r="BR26" i="11"/>
  <c r="BQ26" i="11"/>
  <c r="BL26" i="11"/>
  <c r="BK26" i="11"/>
  <c r="BF26" i="11"/>
  <c r="BE26" i="11"/>
  <c r="BD26" i="11"/>
  <c r="BC26" i="11"/>
  <c r="AZ26" i="11"/>
  <c r="DT26" i="11" s="1"/>
  <c r="AY26" i="11"/>
  <c r="DS26" i="11" s="1"/>
  <c r="AX26" i="11"/>
  <c r="AW26" i="11"/>
  <c r="AT26" i="11"/>
  <c r="AS26" i="11"/>
  <c r="AP26" i="11"/>
  <c r="AO26" i="11"/>
  <c r="AL26" i="11"/>
  <c r="AK26" i="11"/>
  <c r="AH26" i="11"/>
  <c r="AG26" i="11"/>
  <c r="AD26" i="11"/>
  <c r="AC26" i="11"/>
  <c r="Z26" i="11"/>
  <c r="Y26" i="11"/>
  <c r="V26" i="11"/>
  <c r="U26" i="11"/>
  <c r="R26" i="11"/>
  <c r="Q26" i="11"/>
  <c r="N26" i="11"/>
  <c r="M26" i="11"/>
  <c r="J26" i="11"/>
  <c r="I26" i="11"/>
  <c r="H26" i="11"/>
  <c r="G26" i="11"/>
  <c r="E26" i="11" s="1"/>
  <c r="DU26" i="11" s="1"/>
  <c r="D26" i="11"/>
  <c r="C26" i="11"/>
  <c r="DR25" i="11"/>
  <c r="DQ25" i="11"/>
  <c r="DP25" i="11"/>
  <c r="DO25" i="11"/>
  <c r="DN25" i="11"/>
  <c r="DM25" i="11"/>
  <c r="DH25" i="11"/>
  <c r="DG25" i="11"/>
  <c r="DB25" i="11"/>
  <c r="DA25" i="11"/>
  <c r="CV25" i="11"/>
  <c r="CU25" i="11"/>
  <c r="CP25" i="11"/>
  <c r="CO25" i="11"/>
  <c r="CJ25" i="11"/>
  <c r="CI25" i="11"/>
  <c r="CD25" i="11"/>
  <c r="CC25" i="11"/>
  <c r="BX25" i="11"/>
  <c r="BW25" i="11"/>
  <c r="BR25" i="11"/>
  <c r="BQ25" i="11"/>
  <c r="BL25" i="11"/>
  <c r="BK25" i="11"/>
  <c r="BF25" i="11"/>
  <c r="BE25" i="11"/>
  <c r="BD25" i="11"/>
  <c r="BH25" i="11" s="1"/>
  <c r="BN25" i="11" s="1"/>
  <c r="BT25" i="11" s="1"/>
  <c r="BZ25" i="11" s="1"/>
  <c r="CF25" i="11" s="1"/>
  <c r="CL25" i="11" s="1"/>
  <c r="CR25" i="11" s="1"/>
  <c r="CX25" i="11" s="1"/>
  <c r="DD25" i="11" s="1"/>
  <c r="DJ25" i="11" s="1"/>
  <c r="BC25" i="11"/>
  <c r="AZ25" i="11"/>
  <c r="DT25" i="11" s="1"/>
  <c r="AY25" i="11"/>
  <c r="DS25" i="11" s="1"/>
  <c r="AX25" i="11"/>
  <c r="AW25" i="11"/>
  <c r="AT25" i="11"/>
  <c r="AS25" i="11"/>
  <c r="AP25" i="11"/>
  <c r="AO25" i="11"/>
  <c r="AL25" i="11"/>
  <c r="AK25" i="11"/>
  <c r="AH25" i="11"/>
  <c r="AG25" i="11"/>
  <c r="AD25" i="11"/>
  <c r="AC25" i="11"/>
  <c r="Z25" i="11"/>
  <c r="Y25" i="11"/>
  <c r="V25" i="11"/>
  <c r="U25" i="11"/>
  <c r="R25" i="11"/>
  <c r="Q25" i="11"/>
  <c r="N25" i="11"/>
  <c r="M25" i="11"/>
  <c r="J25" i="11"/>
  <c r="I25" i="11"/>
  <c r="H25" i="11"/>
  <c r="G25" i="11"/>
  <c r="F25" i="11"/>
  <c r="DV25" i="11" s="1"/>
  <c r="D25" i="11"/>
  <c r="C25" i="11"/>
  <c r="DR24" i="11"/>
  <c r="DQ24" i="11"/>
  <c r="DP24" i="11"/>
  <c r="DO24" i="11"/>
  <c r="DN24" i="11"/>
  <c r="DM24" i="11"/>
  <c r="DH24" i="11"/>
  <c r="DG24" i="11"/>
  <c r="DB24" i="11"/>
  <c r="DA24" i="11"/>
  <c r="CV24" i="11"/>
  <c r="CU24" i="11"/>
  <c r="CP24" i="11"/>
  <c r="CO24" i="11"/>
  <c r="CJ24" i="11"/>
  <c r="CI24" i="11"/>
  <c r="CD24" i="11"/>
  <c r="CC24" i="11"/>
  <c r="BX24" i="11"/>
  <c r="BW24" i="11"/>
  <c r="BR24" i="11"/>
  <c r="BQ24" i="11"/>
  <c r="BL24" i="11"/>
  <c r="BK24" i="11"/>
  <c r="BF24" i="11"/>
  <c r="BE24" i="11"/>
  <c r="BD24" i="11"/>
  <c r="BC24" i="11"/>
  <c r="AZ24" i="11"/>
  <c r="DT130" i="11" s="1"/>
  <c r="AY24" i="11"/>
  <c r="DS130" i="11" s="1"/>
  <c r="AX24" i="11"/>
  <c r="AW24" i="11"/>
  <c r="AT24" i="11"/>
  <c r="AS24" i="11"/>
  <c r="AP24" i="11"/>
  <c r="AO24" i="11"/>
  <c r="AL24" i="11"/>
  <c r="AK24" i="11"/>
  <c r="AH24" i="11"/>
  <c r="AG24" i="11"/>
  <c r="AD24" i="11"/>
  <c r="AC24" i="11"/>
  <c r="Z24" i="11"/>
  <c r="Y24" i="11"/>
  <c r="V24" i="11"/>
  <c r="U24" i="11"/>
  <c r="R24" i="11"/>
  <c r="Q24" i="11"/>
  <c r="N24" i="11"/>
  <c r="M24" i="11"/>
  <c r="J24" i="11"/>
  <c r="I24" i="11"/>
  <c r="H24" i="11"/>
  <c r="G24" i="11"/>
  <c r="D24" i="11"/>
  <c r="C24" i="11"/>
  <c r="DR23" i="11"/>
  <c r="DQ23" i="11"/>
  <c r="DP23" i="11"/>
  <c r="DO23" i="11"/>
  <c r="DN23" i="11"/>
  <c r="DM23" i="11"/>
  <c r="DH23" i="11"/>
  <c r="DG23" i="11"/>
  <c r="DB23" i="11"/>
  <c r="DA23" i="11"/>
  <c r="CV23" i="11"/>
  <c r="CU23" i="11"/>
  <c r="CP23" i="11"/>
  <c r="CO23" i="11"/>
  <c r="CJ23" i="11"/>
  <c r="CI23" i="11"/>
  <c r="CD23" i="11"/>
  <c r="CC23" i="11"/>
  <c r="BX23" i="11"/>
  <c r="BW23" i="11"/>
  <c r="BR23" i="11"/>
  <c r="BQ23" i="11"/>
  <c r="BL23" i="11"/>
  <c r="BK23" i="11"/>
  <c r="BF23" i="11"/>
  <c r="BE23" i="11"/>
  <c r="BD23" i="11"/>
  <c r="BC23" i="11"/>
  <c r="AZ23" i="11"/>
  <c r="DT23" i="11" s="1"/>
  <c r="AY23" i="11"/>
  <c r="DS23" i="11" s="1"/>
  <c r="AX23" i="11"/>
  <c r="AW23" i="11"/>
  <c r="AT23" i="11"/>
  <c r="AS23" i="11"/>
  <c r="AP23" i="11"/>
  <c r="AO23" i="11"/>
  <c r="AL23" i="11"/>
  <c r="AK23" i="11"/>
  <c r="AH23" i="11"/>
  <c r="AG23" i="11"/>
  <c r="AD23" i="11"/>
  <c r="AC23" i="11"/>
  <c r="Z23" i="11"/>
  <c r="Y23" i="11"/>
  <c r="V23" i="11"/>
  <c r="U23" i="11"/>
  <c r="R23" i="11"/>
  <c r="Q23" i="11"/>
  <c r="N23" i="11"/>
  <c r="M23" i="11"/>
  <c r="J23" i="11"/>
  <c r="I23" i="11"/>
  <c r="H23" i="11"/>
  <c r="G23" i="11"/>
  <c r="D23" i="11"/>
  <c r="C23" i="11"/>
  <c r="DR22" i="11"/>
  <c r="DQ22" i="11"/>
  <c r="DP22" i="11"/>
  <c r="DO22" i="11"/>
  <c r="DN22" i="11"/>
  <c r="DM22" i="11"/>
  <c r="DH22" i="11"/>
  <c r="DG22" i="11"/>
  <c r="DB22" i="11"/>
  <c r="DA22" i="11"/>
  <c r="CV22" i="11"/>
  <c r="CU22" i="11"/>
  <c r="CP22" i="11"/>
  <c r="CO22" i="11"/>
  <c r="CJ22" i="11"/>
  <c r="CI22" i="11"/>
  <c r="CD22" i="11"/>
  <c r="CC22" i="11"/>
  <c r="BX22" i="11"/>
  <c r="BW22" i="11"/>
  <c r="BR22" i="11"/>
  <c r="BQ22" i="11"/>
  <c r="BL22" i="11"/>
  <c r="BK22" i="11"/>
  <c r="BF22" i="11"/>
  <c r="BE22" i="11"/>
  <c r="BD22" i="11"/>
  <c r="BH22" i="11" s="1"/>
  <c r="BN22" i="11" s="1"/>
  <c r="BT22" i="11" s="1"/>
  <c r="BZ22" i="11" s="1"/>
  <c r="CF22" i="11" s="1"/>
  <c r="CL22" i="11" s="1"/>
  <c r="CR22" i="11" s="1"/>
  <c r="CX22" i="11" s="1"/>
  <c r="DD22" i="11" s="1"/>
  <c r="DJ22" i="11" s="1"/>
  <c r="BC22" i="11"/>
  <c r="AZ22" i="11"/>
  <c r="DT22" i="11" s="1"/>
  <c r="AY22" i="11"/>
  <c r="DS22" i="11" s="1"/>
  <c r="AX22" i="11"/>
  <c r="AW22" i="11"/>
  <c r="AT22" i="11"/>
  <c r="AS22" i="11"/>
  <c r="AP22" i="11"/>
  <c r="AO22" i="11"/>
  <c r="AL22" i="11"/>
  <c r="AK22" i="11"/>
  <c r="AH22" i="11"/>
  <c r="AG22" i="11"/>
  <c r="AD22" i="11"/>
  <c r="AC22" i="11"/>
  <c r="Z22" i="11"/>
  <c r="Y22" i="11"/>
  <c r="V22" i="11"/>
  <c r="U22" i="11"/>
  <c r="R22" i="11"/>
  <c r="Q22" i="11"/>
  <c r="N22" i="11"/>
  <c r="M22" i="11"/>
  <c r="J22" i="11"/>
  <c r="I22" i="11"/>
  <c r="H22" i="11"/>
  <c r="G22" i="11"/>
  <c r="F22" i="11"/>
  <c r="DV22" i="11" s="1"/>
  <c r="D22" i="11"/>
  <c r="C22" i="11"/>
  <c r="DR21" i="11"/>
  <c r="DQ21" i="11"/>
  <c r="DP21" i="11"/>
  <c r="DO21" i="11"/>
  <c r="DN21" i="11"/>
  <c r="DM21" i="11"/>
  <c r="DH21" i="11"/>
  <c r="DG21" i="11"/>
  <c r="DB21" i="11"/>
  <c r="DA21" i="11"/>
  <c r="CV21" i="11"/>
  <c r="CU21" i="11"/>
  <c r="CP21" i="11"/>
  <c r="CO21" i="11"/>
  <c r="CJ21" i="11"/>
  <c r="CI21" i="11"/>
  <c r="CD21" i="11"/>
  <c r="CC21" i="11"/>
  <c r="BX21" i="11"/>
  <c r="BW21" i="11"/>
  <c r="BR21" i="11"/>
  <c r="BQ21" i="11"/>
  <c r="BL21" i="11"/>
  <c r="BK21" i="11"/>
  <c r="BF21" i="11"/>
  <c r="BE21" i="11"/>
  <c r="BD21" i="11"/>
  <c r="BC21" i="11"/>
  <c r="AZ21" i="11"/>
  <c r="DT21" i="11" s="1"/>
  <c r="AY21" i="11"/>
  <c r="DS21" i="11" s="1"/>
  <c r="AX21" i="11"/>
  <c r="AW21" i="11"/>
  <c r="AT21" i="11"/>
  <c r="AS21" i="11"/>
  <c r="AP21" i="11"/>
  <c r="AO21" i="11"/>
  <c r="AL21" i="11"/>
  <c r="AK21" i="11"/>
  <c r="AH21" i="11"/>
  <c r="AG21" i="11"/>
  <c r="AD21" i="11"/>
  <c r="AC21" i="11"/>
  <c r="Z21" i="11"/>
  <c r="Y21" i="11"/>
  <c r="V21" i="11"/>
  <c r="U21" i="11"/>
  <c r="R21" i="11"/>
  <c r="Q21" i="11"/>
  <c r="N21" i="11"/>
  <c r="M21" i="11"/>
  <c r="J21" i="11"/>
  <c r="I21" i="11"/>
  <c r="H21" i="11"/>
  <c r="G21" i="11"/>
  <c r="D21" i="11"/>
  <c r="C21" i="11"/>
  <c r="DR20" i="11"/>
  <c r="DQ20" i="11"/>
  <c r="DP20" i="11"/>
  <c r="DO20" i="11"/>
  <c r="DN20" i="11"/>
  <c r="DM20" i="11"/>
  <c r="DH20" i="11"/>
  <c r="DG20" i="11"/>
  <c r="DB20" i="11"/>
  <c r="DA20" i="11"/>
  <c r="CV20" i="11"/>
  <c r="CU20" i="11"/>
  <c r="CP20" i="11"/>
  <c r="CO20" i="11"/>
  <c r="CJ20" i="11"/>
  <c r="CI20" i="11"/>
  <c r="CD20" i="11"/>
  <c r="CC20" i="11"/>
  <c r="BX20" i="11"/>
  <c r="BW20" i="11"/>
  <c r="BR20" i="11"/>
  <c r="BQ20" i="11"/>
  <c r="BL20" i="11"/>
  <c r="BK20" i="11"/>
  <c r="BF20" i="11"/>
  <c r="BE20" i="11"/>
  <c r="BD20" i="11"/>
  <c r="BC20" i="11"/>
  <c r="AZ20" i="11"/>
  <c r="DT20" i="11" s="1"/>
  <c r="AY20" i="11"/>
  <c r="DS20" i="11" s="1"/>
  <c r="AX20" i="11"/>
  <c r="AW20" i="11"/>
  <c r="AT20" i="11"/>
  <c r="AS20" i="11"/>
  <c r="AP20" i="11"/>
  <c r="AO20" i="11"/>
  <c r="AL20" i="11"/>
  <c r="AK20" i="11"/>
  <c r="AH20" i="11"/>
  <c r="AG20" i="11"/>
  <c r="AD20" i="11"/>
  <c r="AC20" i="11"/>
  <c r="Z20" i="11"/>
  <c r="Y20" i="11"/>
  <c r="V20" i="11"/>
  <c r="U20" i="11"/>
  <c r="R20" i="11"/>
  <c r="Q20" i="11"/>
  <c r="N20" i="11"/>
  <c r="M20" i="11"/>
  <c r="J20" i="11"/>
  <c r="I20" i="11"/>
  <c r="H20" i="11"/>
  <c r="G20" i="11"/>
  <c r="D20" i="11"/>
  <c r="C20" i="11"/>
  <c r="DR19" i="11"/>
  <c r="DQ19" i="11"/>
  <c r="DP19" i="11"/>
  <c r="DO19" i="11"/>
  <c r="DN19" i="11"/>
  <c r="DM19" i="11"/>
  <c r="DH19" i="11"/>
  <c r="DG19" i="11"/>
  <c r="DB19" i="11"/>
  <c r="DA19" i="11"/>
  <c r="CV19" i="11"/>
  <c r="CU19" i="11"/>
  <c r="CP19" i="11"/>
  <c r="CO19" i="11"/>
  <c r="CJ19" i="11"/>
  <c r="CI19" i="11"/>
  <c r="CD19" i="11"/>
  <c r="CC19" i="11"/>
  <c r="BX19" i="11"/>
  <c r="BW19" i="11"/>
  <c r="BR19" i="11"/>
  <c r="BQ19" i="11"/>
  <c r="BL19" i="11"/>
  <c r="BK19" i="11"/>
  <c r="BF19" i="11"/>
  <c r="BE19" i="11"/>
  <c r="BD19" i="11"/>
  <c r="BC19" i="11"/>
  <c r="AZ19" i="11"/>
  <c r="DT19" i="11" s="1"/>
  <c r="AY19" i="11"/>
  <c r="DS19" i="11" s="1"/>
  <c r="AX19" i="11"/>
  <c r="AW19" i="11"/>
  <c r="AT19" i="11"/>
  <c r="AS19" i="11"/>
  <c r="AP19" i="11"/>
  <c r="AO19" i="11"/>
  <c r="AL19" i="11"/>
  <c r="AK19" i="11"/>
  <c r="AH19" i="11"/>
  <c r="AG19" i="11"/>
  <c r="AD19" i="11"/>
  <c r="AC19" i="11"/>
  <c r="Z19" i="11"/>
  <c r="Y19" i="11"/>
  <c r="V19" i="11"/>
  <c r="U19" i="11"/>
  <c r="R19" i="11"/>
  <c r="Q19" i="11"/>
  <c r="N19" i="11"/>
  <c r="M19" i="11"/>
  <c r="J19" i="11"/>
  <c r="I19" i="11"/>
  <c r="H19" i="11"/>
  <c r="F19" i="11" s="1"/>
  <c r="DV19" i="11" s="1"/>
  <c r="G19" i="11"/>
  <c r="D19" i="11"/>
  <c r="C19" i="11"/>
  <c r="DR18" i="11"/>
  <c r="DQ18" i="11"/>
  <c r="DP18" i="11"/>
  <c r="DO18" i="11"/>
  <c r="DN18" i="11"/>
  <c r="DM18" i="11"/>
  <c r="DH18" i="11"/>
  <c r="DG18" i="11"/>
  <c r="DB18" i="11"/>
  <c r="DA18" i="11"/>
  <c r="CV18" i="11"/>
  <c r="CU18" i="11"/>
  <c r="CP18" i="11"/>
  <c r="CO18" i="11"/>
  <c r="CJ18" i="11"/>
  <c r="CI18" i="11"/>
  <c r="CD18" i="11"/>
  <c r="CC18" i="11"/>
  <c r="BX18" i="11"/>
  <c r="BW18" i="11"/>
  <c r="BR18" i="11"/>
  <c r="BQ18" i="11"/>
  <c r="BL18" i="11"/>
  <c r="BK18" i="11"/>
  <c r="BF18" i="11"/>
  <c r="BE18" i="11"/>
  <c r="BD18" i="11"/>
  <c r="BC18" i="11"/>
  <c r="AZ18" i="11"/>
  <c r="DT18" i="11" s="1"/>
  <c r="AY18" i="11"/>
  <c r="DS18" i="11" s="1"/>
  <c r="AX18" i="11"/>
  <c r="AW18" i="11"/>
  <c r="AT18" i="11"/>
  <c r="AS18" i="11"/>
  <c r="AP18" i="11"/>
  <c r="AO18" i="11"/>
  <c r="AL18" i="11"/>
  <c r="AK18" i="11"/>
  <c r="AH18" i="11"/>
  <c r="AG18" i="11"/>
  <c r="AD18" i="11"/>
  <c r="AC18" i="11"/>
  <c r="Z18" i="11"/>
  <c r="Y18" i="11"/>
  <c r="V18" i="11"/>
  <c r="U18" i="11"/>
  <c r="R18" i="11"/>
  <c r="Q18" i="11"/>
  <c r="N18" i="11"/>
  <c r="M18" i="11"/>
  <c r="J18" i="11"/>
  <c r="I18" i="11"/>
  <c r="H18" i="11"/>
  <c r="F18" i="11" s="1"/>
  <c r="DV18" i="11" s="1"/>
  <c r="G18" i="11"/>
  <c r="D18" i="11"/>
  <c r="C18" i="11"/>
  <c r="DR17" i="11"/>
  <c r="DQ17" i="11"/>
  <c r="DP17" i="11"/>
  <c r="DO17" i="11"/>
  <c r="DN17" i="11"/>
  <c r="DM17" i="11"/>
  <c r="DH17" i="11"/>
  <c r="DG17" i="11"/>
  <c r="DB17" i="11"/>
  <c r="DA17" i="11"/>
  <c r="CV17" i="11"/>
  <c r="CU17" i="11"/>
  <c r="CP17" i="11"/>
  <c r="CO17" i="11"/>
  <c r="CJ17" i="11"/>
  <c r="CI17" i="11"/>
  <c r="CD17" i="11"/>
  <c r="CC17" i="11"/>
  <c r="BX17" i="11"/>
  <c r="BW17" i="11"/>
  <c r="BR17" i="11"/>
  <c r="BQ17" i="11"/>
  <c r="BL17" i="11"/>
  <c r="BK17" i="11"/>
  <c r="BF17" i="11"/>
  <c r="BE17" i="11"/>
  <c r="BD17" i="11"/>
  <c r="BC17" i="11"/>
  <c r="AZ17" i="11"/>
  <c r="DT17" i="11" s="1"/>
  <c r="AY17" i="11"/>
  <c r="DS17" i="11" s="1"/>
  <c r="AX17" i="11"/>
  <c r="AW17" i="11"/>
  <c r="AT17" i="11"/>
  <c r="AS17" i="11"/>
  <c r="AP17" i="11"/>
  <c r="AO17" i="11"/>
  <c r="AL17" i="11"/>
  <c r="AK17" i="11"/>
  <c r="AH17" i="11"/>
  <c r="AG17" i="11"/>
  <c r="AD17" i="11"/>
  <c r="AC17" i="11"/>
  <c r="Z17" i="11"/>
  <c r="Y17" i="11"/>
  <c r="V17" i="11"/>
  <c r="U17" i="11"/>
  <c r="R17" i="11"/>
  <c r="Q17" i="11"/>
  <c r="N17" i="11"/>
  <c r="M17" i="11"/>
  <c r="J17" i="11"/>
  <c r="I17" i="11"/>
  <c r="H17" i="11"/>
  <c r="L17" i="11" s="1"/>
  <c r="G17" i="11"/>
  <c r="D17" i="11"/>
  <c r="C17" i="11"/>
  <c r="DQ16" i="11"/>
  <c r="DO16" i="11"/>
  <c r="DM16" i="11"/>
  <c r="DG16" i="11"/>
  <c r="DA16" i="11"/>
  <c r="CU16" i="11"/>
  <c r="CO16" i="11"/>
  <c r="CI16" i="11"/>
  <c r="CC16" i="11"/>
  <c r="BW16" i="11"/>
  <c r="BQ16" i="11"/>
  <c r="BK16" i="11"/>
  <c r="BE16" i="11"/>
  <c r="BC16" i="11"/>
  <c r="AY16" i="11"/>
  <c r="DS16" i="11" s="1"/>
  <c r="AW16" i="11"/>
  <c r="AS16" i="11"/>
  <c r="AO16" i="11"/>
  <c r="AK16" i="11"/>
  <c r="AG16" i="11"/>
  <c r="AC16" i="11"/>
  <c r="Y16" i="11"/>
  <c r="U16" i="11"/>
  <c r="Q16" i="11"/>
  <c r="M16" i="11"/>
  <c r="I16" i="11"/>
  <c r="G16" i="11"/>
  <c r="C16" i="11"/>
  <c r="DQ15" i="11"/>
  <c r="DO15" i="11"/>
  <c r="DM15" i="11"/>
  <c r="DG15" i="11"/>
  <c r="DA15" i="11"/>
  <c r="CU15" i="11"/>
  <c r="CO15" i="11"/>
  <c r="CI15" i="11"/>
  <c r="CC15" i="11"/>
  <c r="BW15" i="11"/>
  <c r="BQ15" i="11"/>
  <c r="BK15" i="11"/>
  <c r="BE15" i="11"/>
  <c r="BC15" i="11"/>
  <c r="AY15" i="11"/>
  <c r="DS15" i="11" s="1"/>
  <c r="AW15" i="11"/>
  <c r="AS15" i="11"/>
  <c r="AO15" i="11"/>
  <c r="AK15" i="11"/>
  <c r="AG15" i="11"/>
  <c r="AC15" i="11"/>
  <c r="Y15" i="11"/>
  <c r="U15" i="11"/>
  <c r="Q15" i="11"/>
  <c r="M15" i="11"/>
  <c r="I15" i="11"/>
  <c r="G15" i="11"/>
  <c r="C15" i="11"/>
  <c r="DR14" i="11"/>
  <c r="DQ14" i="11"/>
  <c r="DP14" i="11"/>
  <c r="DO14" i="11"/>
  <c r="DN14" i="11"/>
  <c r="DM14" i="11"/>
  <c r="DH14" i="11"/>
  <c r="DG14" i="11"/>
  <c r="DB14" i="11"/>
  <c r="DA14" i="11"/>
  <c r="CV14" i="11"/>
  <c r="CU14" i="11"/>
  <c r="CP14" i="11"/>
  <c r="CO14" i="11"/>
  <c r="CJ14" i="11"/>
  <c r="CI14" i="11"/>
  <c r="CD14" i="11"/>
  <c r="CC14" i="11"/>
  <c r="BX14" i="11"/>
  <c r="BW14" i="11"/>
  <c r="BR14" i="11"/>
  <c r="BQ14" i="11"/>
  <c r="BL14" i="11"/>
  <c r="BK14" i="11"/>
  <c r="BF14" i="11"/>
  <c r="BE14" i="11"/>
  <c r="BD14" i="11"/>
  <c r="BC14" i="11"/>
  <c r="AZ14" i="11"/>
  <c r="DT14" i="11" s="1"/>
  <c r="AY14" i="11"/>
  <c r="DS14" i="11" s="1"/>
  <c r="AX14" i="11"/>
  <c r="AW14" i="11"/>
  <c r="AT14" i="11"/>
  <c r="AS14" i="11"/>
  <c r="AP14" i="11"/>
  <c r="AO14" i="11"/>
  <c r="AL14" i="11"/>
  <c r="AK14" i="11"/>
  <c r="AH14" i="11"/>
  <c r="AG14" i="11"/>
  <c r="AD14" i="11"/>
  <c r="AC14" i="11"/>
  <c r="Z14" i="11"/>
  <c r="Y14" i="11"/>
  <c r="V14" i="11"/>
  <c r="U14" i="11"/>
  <c r="R14" i="11"/>
  <c r="Q14" i="11"/>
  <c r="N14" i="11"/>
  <c r="M14" i="11"/>
  <c r="J14" i="11"/>
  <c r="I14" i="11"/>
  <c r="H14" i="11"/>
  <c r="L14" i="11" s="1"/>
  <c r="G14" i="11"/>
  <c r="D14" i="11"/>
  <c r="C14" i="11"/>
  <c r="DR13" i="11"/>
  <c r="DQ13" i="11"/>
  <c r="DP13" i="11"/>
  <c r="DO13" i="11"/>
  <c r="DN13" i="11"/>
  <c r="DM13" i="11"/>
  <c r="DH13" i="11"/>
  <c r="DG13" i="11"/>
  <c r="DB13" i="11"/>
  <c r="DA13" i="11"/>
  <c r="CV13" i="11"/>
  <c r="CU13" i="11"/>
  <c r="CP13" i="11"/>
  <c r="CO13" i="11"/>
  <c r="CJ13" i="11"/>
  <c r="CI13" i="11"/>
  <c r="CD13" i="11"/>
  <c r="CC13" i="11"/>
  <c r="BX13" i="11"/>
  <c r="BW13" i="11"/>
  <c r="BR13" i="11"/>
  <c r="BQ13" i="11"/>
  <c r="BL13" i="11"/>
  <c r="BK13" i="11"/>
  <c r="BF13" i="11"/>
  <c r="BE13" i="11"/>
  <c r="BD13" i="11"/>
  <c r="BC13" i="11"/>
  <c r="AZ13" i="11"/>
  <c r="DT13" i="11" s="1"/>
  <c r="AY13" i="11"/>
  <c r="DS13" i="11" s="1"/>
  <c r="AX13" i="11"/>
  <c r="AW13" i="11"/>
  <c r="AT13" i="11"/>
  <c r="AS13" i="11"/>
  <c r="AP13" i="11"/>
  <c r="AO13" i="11"/>
  <c r="AL13" i="11"/>
  <c r="AK13" i="11"/>
  <c r="AH13" i="11"/>
  <c r="AG13" i="11"/>
  <c r="AD13" i="11"/>
  <c r="AC13" i="11"/>
  <c r="Z13" i="11"/>
  <c r="Y13" i="11"/>
  <c r="V13" i="11"/>
  <c r="U13" i="11"/>
  <c r="R13" i="11"/>
  <c r="Q13" i="11"/>
  <c r="N13" i="11"/>
  <c r="M13" i="11"/>
  <c r="J13" i="11"/>
  <c r="I13" i="11"/>
  <c r="H13" i="11"/>
  <c r="L13" i="11" s="1"/>
  <c r="G13" i="11"/>
  <c r="D13" i="11"/>
  <c r="C13" i="11"/>
  <c r="AX12" i="11"/>
  <c r="AW12" i="11"/>
  <c r="AT12" i="11"/>
  <c r="AS12" i="11"/>
  <c r="AP12" i="11"/>
  <c r="AO12" i="11"/>
  <c r="AL12" i="11"/>
  <c r="AK12" i="11"/>
  <c r="AH12" i="11"/>
  <c r="AG12" i="11"/>
  <c r="AD12" i="11"/>
  <c r="AC12" i="11"/>
  <c r="Z12" i="11"/>
  <c r="Y12" i="11"/>
  <c r="V12" i="11"/>
  <c r="U12" i="11"/>
  <c r="R12" i="11"/>
  <c r="Q12" i="11"/>
  <c r="N12" i="11"/>
  <c r="M12" i="11"/>
  <c r="J12" i="11"/>
  <c r="I12" i="11"/>
  <c r="H12" i="11"/>
  <c r="G12" i="11"/>
  <c r="K12" i="11" s="1"/>
  <c r="D12" i="11"/>
  <c r="C12" i="11"/>
  <c r="DR11" i="11"/>
  <c r="DQ11" i="11"/>
  <c r="DP11" i="11"/>
  <c r="DO11" i="11"/>
  <c r="DN11" i="11"/>
  <c r="DM11" i="11"/>
  <c r="DH11" i="11"/>
  <c r="DG11" i="11"/>
  <c r="DB11" i="11"/>
  <c r="DA11" i="11"/>
  <c r="CV11" i="11"/>
  <c r="CU11" i="11"/>
  <c r="CP11" i="11"/>
  <c r="CO11" i="11"/>
  <c r="CJ11" i="11"/>
  <c r="CI11" i="11"/>
  <c r="CD11" i="11"/>
  <c r="CC11" i="11"/>
  <c r="BX11" i="11"/>
  <c r="BW11" i="11"/>
  <c r="BR11" i="11"/>
  <c r="BQ11" i="11"/>
  <c r="BL11" i="11"/>
  <c r="BK11" i="11"/>
  <c r="BF11" i="11"/>
  <c r="BE11" i="11"/>
  <c r="BD11" i="11"/>
  <c r="BH11" i="11" s="1"/>
  <c r="BC11" i="11"/>
  <c r="AZ11" i="11"/>
  <c r="DT11" i="11" s="1"/>
  <c r="AY11" i="11"/>
  <c r="DS11" i="11" s="1"/>
  <c r="AX11" i="11"/>
  <c r="AW11" i="11"/>
  <c r="AT11" i="11"/>
  <c r="AS11" i="11"/>
  <c r="AP11" i="11"/>
  <c r="AO11" i="11"/>
  <c r="AL11" i="11"/>
  <c r="AK11" i="11"/>
  <c r="AH11" i="11"/>
  <c r="AG11" i="11"/>
  <c r="AD11" i="11"/>
  <c r="AC11" i="11"/>
  <c r="Z11" i="11"/>
  <c r="Y11" i="11"/>
  <c r="V11" i="11"/>
  <c r="U11" i="11"/>
  <c r="R11" i="11"/>
  <c r="Q11" i="11"/>
  <c r="N11" i="11"/>
  <c r="M11" i="11"/>
  <c r="J11" i="11"/>
  <c r="I11" i="11"/>
  <c r="H11" i="11"/>
  <c r="G11" i="11"/>
  <c r="D11" i="11"/>
  <c r="C11" i="11"/>
  <c r="BN8" i="11"/>
  <c r="BR8" i="11" s="1"/>
  <c r="BT8" i="11" s="1"/>
  <c r="BM8" i="11"/>
  <c r="BQ8" i="11" s="1"/>
  <c r="BS8" i="11" s="1"/>
  <c r="BH8" i="11"/>
  <c r="BJ8" i="11" s="1"/>
  <c r="BG8" i="11"/>
  <c r="BI8" i="11" s="1"/>
  <c r="AY8" i="11"/>
  <c r="BA8" i="11" s="1"/>
  <c r="H8" i="11"/>
  <c r="J8" i="11" s="1"/>
  <c r="L8" i="11" s="1"/>
  <c r="N8" i="11" s="1"/>
  <c r="P8" i="11" s="1"/>
  <c r="R8" i="11" s="1"/>
  <c r="T8" i="11" s="1"/>
  <c r="V8" i="11" s="1"/>
  <c r="X8" i="11" s="1"/>
  <c r="Z8" i="11" s="1"/>
  <c r="AB8" i="11" s="1"/>
  <c r="AD8" i="11" s="1"/>
  <c r="AF8" i="11" s="1"/>
  <c r="AH8" i="11" s="1"/>
  <c r="AJ8" i="11" s="1"/>
  <c r="AL8" i="11" s="1"/>
  <c r="AN8" i="11" s="1"/>
  <c r="AP8" i="11" s="1"/>
  <c r="AR8" i="11" s="1"/>
  <c r="AT8" i="11" s="1"/>
  <c r="AV8" i="11" s="1"/>
  <c r="AX8" i="11" s="1"/>
  <c r="G8" i="11"/>
  <c r="I8" i="11" s="1"/>
  <c r="K8" i="11" s="1"/>
  <c r="M8" i="11" s="1"/>
  <c r="O8" i="11" s="1"/>
  <c r="Q8" i="11" s="1"/>
  <c r="S8" i="11" s="1"/>
  <c r="U8" i="11" s="1"/>
  <c r="W8" i="11" s="1"/>
  <c r="Y8" i="11" s="1"/>
  <c r="AA8" i="11" s="1"/>
  <c r="AC8" i="11" s="1"/>
  <c r="AE8" i="11" s="1"/>
  <c r="AG8" i="11" s="1"/>
  <c r="AI8" i="11" s="1"/>
  <c r="AK8" i="11" s="1"/>
  <c r="AM8" i="11" s="1"/>
  <c r="AO8" i="11" s="1"/>
  <c r="AQ8" i="11" s="1"/>
  <c r="AS8" i="11" s="1"/>
  <c r="AU8" i="11" s="1"/>
  <c r="AW8" i="11" s="1"/>
  <c r="DO7" i="11"/>
  <c r="DO113" i="11" s="1"/>
  <c r="AA5" i="9"/>
  <c r="D5" i="9"/>
  <c r="C5" i="9"/>
  <c r="BI7" i="10"/>
  <c r="BI7" i="9"/>
  <c r="BI113" i="9" s="1"/>
  <c r="DF32" i="1" l="1"/>
  <c r="DB32" i="1"/>
  <c r="DE32" i="1"/>
  <c r="DA32" i="1"/>
  <c r="F23" i="11"/>
  <c r="DV23" i="11" s="1"/>
  <c r="L24" i="11"/>
  <c r="K25" i="11"/>
  <c r="K36" i="11"/>
  <c r="K41" i="11"/>
  <c r="BI41" i="11" s="1"/>
  <c r="BH48" i="11"/>
  <c r="F51" i="11"/>
  <c r="DV51" i="11" s="1"/>
  <c r="L53" i="11"/>
  <c r="E61" i="11"/>
  <c r="DU61" i="11" s="1"/>
  <c r="K62" i="11"/>
  <c r="BI62" i="11" s="1"/>
  <c r="L65" i="11"/>
  <c r="BJ65" i="11" s="1"/>
  <c r="BH70" i="11"/>
  <c r="E71" i="11"/>
  <c r="BA71" i="11" s="1"/>
  <c r="F82" i="11"/>
  <c r="DV82" i="11" s="1"/>
  <c r="F83" i="11"/>
  <c r="DV83" i="11" s="1"/>
  <c r="F96" i="11"/>
  <c r="DV96" i="11" s="1"/>
  <c r="BH98" i="11"/>
  <c r="BN98" i="11" s="1"/>
  <c r="BT98" i="11" s="1"/>
  <c r="BZ98" i="11" s="1"/>
  <c r="CF98" i="11" s="1"/>
  <c r="CL98" i="11" s="1"/>
  <c r="CR98" i="11" s="1"/>
  <c r="CX98" i="11" s="1"/>
  <c r="DD98" i="11" s="1"/>
  <c r="DJ98" i="11" s="1"/>
  <c r="BG99" i="11"/>
  <c r="BM99" i="11" s="1"/>
  <c r="BS99" i="11" s="1"/>
  <c r="BY99" i="11" s="1"/>
  <c r="CE99" i="11" s="1"/>
  <c r="CK99" i="11" s="1"/>
  <c r="CQ99" i="11" s="1"/>
  <c r="CW99" i="11" s="1"/>
  <c r="DC99" i="11" s="1"/>
  <c r="DI99" i="11" s="1"/>
  <c r="BG103" i="11"/>
  <c r="BM103" i="11" s="1"/>
  <c r="BS103" i="11" s="1"/>
  <c r="BY103" i="11" s="1"/>
  <c r="CE103" i="11" s="1"/>
  <c r="CK103" i="11" s="1"/>
  <c r="CQ103" i="11" s="1"/>
  <c r="CW103" i="11" s="1"/>
  <c r="DC103" i="11" s="1"/>
  <c r="DI103" i="11" s="1"/>
  <c r="K18" i="11"/>
  <c r="BH19" i="11"/>
  <c r="BN19" i="11" s="1"/>
  <c r="BT19" i="11" s="1"/>
  <c r="BZ19" i="11" s="1"/>
  <c r="CF19" i="11" s="1"/>
  <c r="CL19" i="11" s="1"/>
  <c r="CR19" i="11" s="1"/>
  <c r="CX19" i="11" s="1"/>
  <c r="DD19" i="11" s="1"/>
  <c r="DJ19" i="11" s="1"/>
  <c r="BG23" i="11"/>
  <c r="BM23" i="11" s="1"/>
  <c r="BS23" i="11" s="1"/>
  <c r="BY23" i="11" s="1"/>
  <c r="CE23" i="11" s="1"/>
  <c r="CK23" i="11" s="1"/>
  <c r="CQ23" i="11" s="1"/>
  <c r="CW23" i="11" s="1"/>
  <c r="DC23" i="11" s="1"/>
  <c r="DI23" i="11" s="1"/>
  <c r="AP27" i="11"/>
  <c r="F35" i="11"/>
  <c r="DV35" i="11" s="1"/>
  <c r="L36" i="11"/>
  <c r="F39" i="11"/>
  <c r="DV39" i="11" s="1"/>
  <c r="L40" i="11"/>
  <c r="F41" i="11"/>
  <c r="DV41" i="11" s="1"/>
  <c r="DP38" i="11"/>
  <c r="K46" i="11"/>
  <c r="BI46" i="11" s="1"/>
  <c r="C49" i="11"/>
  <c r="AG49" i="11"/>
  <c r="AW49" i="11"/>
  <c r="AW47" i="11" s="1"/>
  <c r="BW49" i="11"/>
  <c r="K52" i="11"/>
  <c r="BI52" i="11" s="1"/>
  <c r="K55" i="11"/>
  <c r="BH56" i="11"/>
  <c r="BN56" i="11" s="1"/>
  <c r="BT56" i="11" s="1"/>
  <c r="BZ56" i="11" s="1"/>
  <c r="CF56" i="11" s="1"/>
  <c r="CL56" i="11" s="1"/>
  <c r="CR56" i="11" s="1"/>
  <c r="CX56" i="11" s="1"/>
  <c r="DD56" i="11" s="1"/>
  <c r="DJ56" i="11" s="1"/>
  <c r="L58" i="11"/>
  <c r="L59" i="11"/>
  <c r="BJ59" i="11" s="1"/>
  <c r="L61" i="11"/>
  <c r="L62" i="11"/>
  <c r="BJ62" i="11" s="1"/>
  <c r="K64" i="11"/>
  <c r="BI64" i="11" s="1"/>
  <c r="BG65" i="11"/>
  <c r="BH69" i="11"/>
  <c r="E70" i="11"/>
  <c r="BA70" i="11" s="1"/>
  <c r="BH73" i="11"/>
  <c r="BH79" i="11"/>
  <c r="BG80" i="11"/>
  <c r="BM80" i="11" s="1"/>
  <c r="BS80" i="11" s="1"/>
  <c r="BY80" i="11" s="1"/>
  <c r="CE80" i="11" s="1"/>
  <c r="CK80" i="11" s="1"/>
  <c r="CQ80" i="11" s="1"/>
  <c r="CW80" i="11" s="1"/>
  <c r="DC80" i="11" s="1"/>
  <c r="DI80" i="11" s="1"/>
  <c r="AY101" i="11"/>
  <c r="DS101" i="11" s="1"/>
  <c r="K102" i="11"/>
  <c r="BI102" i="11" s="1"/>
  <c r="F108" i="11"/>
  <c r="F109" i="11"/>
  <c r="DV109" i="11" s="1"/>
  <c r="E112" i="11"/>
  <c r="DU112" i="11" s="1"/>
  <c r="M101" i="11"/>
  <c r="AC101" i="11"/>
  <c r="AK101" i="11"/>
  <c r="AS101" i="11"/>
  <c r="BE101" i="11"/>
  <c r="BQ101" i="11"/>
  <c r="CC101" i="11"/>
  <c r="DA101" i="11"/>
  <c r="DM101" i="11"/>
  <c r="DQ101" i="11"/>
  <c r="K105" i="11"/>
  <c r="BI105" i="11" s="1"/>
  <c r="BG106" i="11"/>
  <c r="BM106" i="11" s="1"/>
  <c r="BS106" i="11" s="1"/>
  <c r="BY106" i="11" s="1"/>
  <c r="CE106" i="11" s="1"/>
  <c r="CK106" i="11" s="1"/>
  <c r="CQ106" i="11" s="1"/>
  <c r="CW106" i="11" s="1"/>
  <c r="DC106" i="11" s="1"/>
  <c r="DI106" i="11" s="1"/>
  <c r="C101" i="11"/>
  <c r="BG108" i="11"/>
  <c r="BM108" i="11" s="1"/>
  <c r="BS108" i="11" s="1"/>
  <c r="BY108" i="11" s="1"/>
  <c r="CE108" i="11" s="1"/>
  <c r="CK108" i="11" s="1"/>
  <c r="CQ108" i="11" s="1"/>
  <c r="CW108" i="11" s="1"/>
  <c r="DC108" i="11" s="1"/>
  <c r="DI108" i="11" s="1"/>
  <c r="F32" i="11"/>
  <c r="DV32" i="11" s="1"/>
  <c r="Z38" i="11"/>
  <c r="CV38" i="11"/>
  <c r="Q47" i="11"/>
  <c r="BW47" i="11"/>
  <c r="AK49" i="11"/>
  <c r="D101" i="11"/>
  <c r="CU47" i="11"/>
  <c r="DQ47" i="11"/>
  <c r="L20" i="11"/>
  <c r="L21" i="11"/>
  <c r="K22" i="11"/>
  <c r="BH23" i="11"/>
  <c r="BN23" i="11" s="1"/>
  <c r="BT23" i="11" s="1"/>
  <c r="BZ23" i="11" s="1"/>
  <c r="CF23" i="11" s="1"/>
  <c r="CL23" i="11" s="1"/>
  <c r="CR23" i="11" s="1"/>
  <c r="CX23" i="11" s="1"/>
  <c r="DD23" i="11" s="1"/>
  <c r="DJ23" i="11" s="1"/>
  <c r="L26" i="11"/>
  <c r="K28" i="11"/>
  <c r="J27" i="11"/>
  <c r="R27" i="11"/>
  <c r="AH27" i="11"/>
  <c r="BH29" i="11"/>
  <c r="BN29" i="11" s="1"/>
  <c r="BT29" i="11" s="1"/>
  <c r="BZ29" i="11" s="1"/>
  <c r="CF29" i="11" s="1"/>
  <c r="CL29" i="11" s="1"/>
  <c r="CR29" i="11" s="1"/>
  <c r="CX29" i="11" s="1"/>
  <c r="DD29" i="11" s="1"/>
  <c r="DJ29" i="11" s="1"/>
  <c r="BL27" i="11"/>
  <c r="BX27" i="11"/>
  <c r="CJ27" i="11"/>
  <c r="CV27" i="11"/>
  <c r="L31" i="11"/>
  <c r="K40" i="11"/>
  <c r="BH41" i="11"/>
  <c r="K48" i="11"/>
  <c r="BI48" i="11" s="1"/>
  <c r="K82" i="11"/>
  <c r="BH83" i="11"/>
  <c r="BN83" i="11" s="1"/>
  <c r="BT83" i="11" s="1"/>
  <c r="BZ83" i="11" s="1"/>
  <c r="CF83" i="11" s="1"/>
  <c r="CL83" i="11" s="1"/>
  <c r="CR83" i="11" s="1"/>
  <c r="CX83" i="11" s="1"/>
  <c r="DD83" i="11" s="1"/>
  <c r="DJ83" i="11" s="1"/>
  <c r="BG96" i="11"/>
  <c r="BM96" i="11" s="1"/>
  <c r="BS96" i="11" s="1"/>
  <c r="BY96" i="11" s="1"/>
  <c r="CE96" i="11" s="1"/>
  <c r="CK96" i="11" s="1"/>
  <c r="CQ96" i="11" s="1"/>
  <c r="CW96" i="11" s="1"/>
  <c r="DC96" i="11" s="1"/>
  <c r="DI96" i="11" s="1"/>
  <c r="DR94" i="11"/>
  <c r="K98" i="11"/>
  <c r="G101" i="11"/>
  <c r="Q101" i="11"/>
  <c r="AG101" i="11"/>
  <c r="AW101" i="11"/>
  <c r="BK101" i="11"/>
  <c r="CI101" i="11"/>
  <c r="DG101" i="11"/>
  <c r="I101" i="11"/>
  <c r="Y101" i="11"/>
  <c r="AO101" i="11"/>
  <c r="BG104" i="11"/>
  <c r="BM104" i="11" s="1"/>
  <c r="BS104" i="11" s="1"/>
  <c r="BY104" i="11" s="1"/>
  <c r="CE104" i="11" s="1"/>
  <c r="CK104" i="11" s="1"/>
  <c r="CQ104" i="11" s="1"/>
  <c r="CW104" i="11" s="1"/>
  <c r="DC104" i="11" s="1"/>
  <c r="DI104" i="11" s="1"/>
  <c r="BC101" i="11"/>
  <c r="BG101" i="11" s="1"/>
  <c r="BM101" i="11" s="1"/>
  <c r="BS101" i="11" s="1"/>
  <c r="BY101" i="11" s="1"/>
  <c r="CE101" i="11" s="1"/>
  <c r="BW101" i="11"/>
  <c r="CU101" i="11"/>
  <c r="DO101" i="11"/>
  <c r="K107" i="11"/>
  <c r="BI107" i="11" s="1"/>
  <c r="BG110" i="11"/>
  <c r="BM110" i="11" s="1"/>
  <c r="BS110" i="11" s="1"/>
  <c r="BY110" i="11" s="1"/>
  <c r="CE110" i="11" s="1"/>
  <c r="CK110" i="11" s="1"/>
  <c r="CQ110" i="11" s="1"/>
  <c r="CW110" i="11" s="1"/>
  <c r="DC110" i="11" s="1"/>
  <c r="DI110" i="11" s="1"/>
  <c r="D38" i="11"/>
  <c r="AG47" i="11"/>
  <c r="U49" i="11"/>
  <c r="U47" i="11" s="1"/>
  <c r="K13" i="11"/>
  <c r="K14" i="11"/>
  <c r="K17" i="11"/>
  <c r="BH18" i="11"/>
  <c r="BN18" i="11" s="1"/>
  <c r="BT18" i="11" s="1"/>
  <c r="BZ18" i="11" s="1"/>
  <c r="CF18" i="11" s="1"/>
  <c r="CL18" i="11" s="1"/>
  <c r="CR18" i="11" s="1"/>
  <c r="CX18" i="11" s="1"/>
  <c r="DD18" i="11" s="1"/>
  <c r="DJ18" i="11" s="1"/>
  <c r="BG19" i="11"/>
  <c r="BM19" i="11" s="1"/>
  <c r="BS19" i="11" s="1"/>
  <c r="BY19" i="11" s="1"/>
  <c r="CE19" i="11" s="1"/>
  <c r="CK19" i="11" s="1"/>
  <c r="CQ19" i="11" s="1"/>
  <c r="CW19" i="11" s="1"/>
  <c r="DC19" i="11" s="1"/>
  <c r="DI19" i="11" s="1"/>
  <c r="BG20" i="11"/>
  <c r="BM20" i="11" s="1"/>
  <c r="BS20" i="11" s="1"/>
  <c r="BY20" i="11" s="1"/>
  <c r="CE20" i="11" s="1"/>
  <c r="CK20" i="11" s="1"/>
  <c r="CQ20" i="11" s="1"/>
  <c r="CW20" i="11" s="1"/>
  <c r="DC20" i="11" s="1"/>
  <c r="DI20" i="11" s="1"/>
  <c r="BG21" i="11"/>
  <c r="BM21" i="11" s="1"/>
  <c r="BS21" i="11" s="1"/>
  <c r="BY21" i="11" s="1"/>
  <c r="CE21" i="11" s="1"/>
  <c r="CK21" i="11" s="1"/>
  <c r="CQ21" i="11" s="1"/>
  <c r="CW21" i="11" s="1"/>
  <c r="DC21" i="11" s="1"/>
  <c r="DI21" i="11" s="1"/>
  <c r="BG35" i="11"/>
  <c r="BM35" i="11" s="1"/>
  <c r="BS35" i="11" s="1"/>
  <c r="BY35" i="11" s="1"/>
  <c r="CE35" i="11" s="1"/>
  <c r="CK35" i="11" s="1"/>
  <c r="CQ35" i="11" s="1"/>
  <c r="CW35" i="11" s="1"/>
  <c r="DC35" i="11" s="1"/>
  <c r="DI35" i="11" s="1"/>
  <c r="K44" i="11"/>
  <c r="AZ49" i="11"/>
  <c r="DT49" i="11" s="1"/>
  <c r="K51" i="11"/>
  <c r="BI51" i="11" s="1"/>
  <c r="K53" i="11"/>
  <c r="BG54" i="11"/>
  <c r="BH55" i="11"/>
  <c r="BN55" i="11" s="1"/>
  <c r="BG56" i="11"/>
  <c r="BM56" i="11" s="1"/>
  <c r="BS56" i="11" s="1"/>
  <c r="BY56" i="11" s="1"/>
  <c r="CE56" i="11" s="1"/>
  <c r="CK56" i="11" s="1"/>
  <c r="CQ56" i="11" s="1"/>
  <c r="CW56" i="11" s="1"/>
  <c r="DC56" i="11" s="1"/>
  <c r="DI56" i="11" s="1"/>
  <c r="K59" i="11"/>
  <c r="BI59" i="11" s="1"/>
  <c r="AK47" i="11"/>
  <c r="BG60" i="11"/>
  <c r="L63" i="11"/>
  <c r="BJ63" i="11" s="1"/>
  <c r="L66" i="11"/>
  <c r="BJ66" i="11" s="1"/>
  <c r="BG67" i="11"/>
  <c r="BG68" i="11"/>
  <c r="BG69" i="11"/>
  <c r="BG70" i="11"/>
  <c r="BG71" i="11"/>
  <c r="BG72" i="11"/>
  <c r="BG73" i="11"/>
  <c r="L92" i="11"/>
  <c r="K93" i="11"/>
  <c r="K100" i="11"/>
  <c r="BH103" i="11"/>
  <c r="BN103" i="11" s="1"/>
  <c r="BT103" i="11" s="1"/>
  <c r="BZ103" i="11" s="1"/>
  <c r="CF103" i="11" s="1"/>
  <c r="CL103" i="11" s="1"/>
  <c r="CR103" i="11" s="1"/>
  <c r="CX103" i="11" s="1"/>
  <c r="DD103" i="11" s="1"/>
  <c r="DJ103" i="11" s="1"/>
  <c r="BH109" i="11"/>
  <c r="BN109" i="11" s="1"/>
  <c r="BT109" i="11" s="1"/>
  <c r="BZ109" i="11" s="1"/>
  <c r="CF109" i="11" s="1"/>
  <c r="CL109" i="11" s="1"/>
  <c r="CR109" i="11" s="1"/>
  <c r="CX109" i="11" s="1"/>
  <c r="DD109" i="11" s="1"/>
  <c r="DJ109" i="11" s="1"/>
  <c r="BG112" i="11"/>
  <c r="BM112" i="11" s="1"/>
  <c r="BS112" i="11" s="1"/>
  <c r="BY112" i="11" s="1"/>
  <c r="CE112" i="11" s="1"/>
  <c r="CK112" i="11" s="1"/>
  <c r="CQ112" i="11" s="1"/>
  <c r="CW112" i="11" s="1"/>
  <c r="DC112" i="11" s="1"/>
  <c r="DI112" i="11" s="1"/>
  <c r="BG24" i="11"/>
  <c r="BM24" i="11" s="1"/>
  <c r="BS24" i="11" s="1"/>
  <c r="BY24" i="11" s="1"/>
  <c r="CE24" i="11" s="1"/>
  <c r="CK24" i="11" s="1"/>
  <c r="CQ24" i="11" s="1"/>
  <c r="CW24" i="11" s="1"/>
  <c r="DC24" i="11" s="1"/>
  <c r="DI24" i="11" s="1"/>
  <c r="K26" i="11"/>
  <c r="BH28" i="11"/>
  <c r="BG29" i="11"/>
  <c r="BM29" i="11" s="1"/>
  <c r="BS29" i="11" s="1"/>
  <c r="BY29" i="11" s="1"/>
  <c r="CE29" i="11" s="1"/>
  <c r="CK29" i="11" s="1"/>
  <c r="CQ29" i="11" s="1"/>
  <c r="CW29" i="11" s="1"/>
  <c r="DC29" i="11" s="1"/>
  <c r="DI29" i="11" s="1"/>
  <c r="K32" i="11"/>
  <c r="K33" i="11"/>
  <c r="BH35" i="11"/>
  <c r="BN35" i="11" s="1"/>
  <c r="BT35" i="11" s="1"/>
  <c r="BZ35" i="11" s="1"/>
  <c r="CF35" i="11" s="1"/>
  <c r="CL35" i="11" s="1"/>
  <c r="CR35" i="11" s="1"/>
  <c r="CX35" i="11" s="1"/>
  <c r="DD35" i="11" s="1"/>
  <c r="DJ35" i="11" s="1"/>
  <c r="R38" i="11"/>
  <c r="AX38" i="11"/>
  <c r="BH39" i="11"/>
  <c r="CJ38" i="11"/>
  <c r="AH38" i="11"/>
  <c r="BL38" i="11"/>
  <c r="DH38" i="11"/>
  <c r="BH42" i="11"/>
  <c r="BN42" i="11" s="1"/>
  <c r="BT42" i="11" s="1"/>
  <c r="BZ42" i="11" s="1"/>
  <c r="CF42" i="11" s="1"/>
  <c r="CL42" i="11" s="1"/>
  <c r="CR42" i="11" s="1"/>
  <c r="CX42" i="11" s="1"/>
  <c r="DD42" i="11" s="1"/>
  <c r="DJ42" i="11" s="1"/>
  <c r="BG43" i="11"/>
  <c r="BM43" i="11" s="1"/>
  <c r="BS43" i="11" s="1"/>
  <c r="BY43" i="11" s="1"/>
  <c r="CE43" i="11" s="1"/>
  <c r="CK43" i="11" s="1"/>
  <c r="CQ43" i="11" s="1"/>
  <c r="CW43" i="11" s="1"/>
  <c r="DC43" i="11" s="1"/>
  <c r="DI43" i="11" s="1"/>
  <c r="BH46" i="11"/>
  <c r="D49" i="11"/>
  <c r="I49" i="11"/>
  <c r="I47" i="11" s="1"/>
  <c r="Y49" i="11"/>
  <c r="Y47" i="11" s="1"/>
  <c r="AO49" i="11"/>
  <c r="AO47" i="11" s="1"/>
  <c r="BK49" i="11"/>
  <c r="BK47" i="11" s="1"/>
  <c r="BQ49" i="11"/>
  <c r="BQ47" i="11" s="1"/>
  <c r="CC49" i="11"/>
  <c r="CC47" i="11" s="1"/>
  <c r="CI49" i="11"/>
  <c r="CI47" i="11" s="1"/>
  <c r="CO49" i="11"/>
  <c r="CO47" i="11" s="1"/>
  <c r="DA49" i="11"/>
  <c r="DA47" i="11" s="1"/>
  <c r="DG49" i="11"/>
  <c r="DG47" i="11" s="1"/>
  <c r="DM49" i="11"/>
  <c r="DM47" i="11" s="1"/>
  <c r="J49" i="11"/>
  <c r="BH51" i="11"/>
  <c r="L52" i="11"/>
  <c r="BJ52" i="11" s="1"/>
  <c r="BF49" i="11"/>
  <c r="L57" i="11"/>
  <c r="BJ57" i="11" s="1"/>
  <c r="L60" i="11"/>
  <c r="BJ60" i="11" s="1"/>
  <c r="BG61" i="11"/>
  <c r="BM61" i="11" s="1"/>
  <c r="BS61" i="11" s="1"/>
  <c r="BY61" i="11" s="1"/>
  <c r="CE61" i="11" s="1"/>
  <c r="CK61" i="11" s="1"/>
  <c r="CQ61" i="11" s="1"/>
  <c r="CW61" i="11" s="1"/>
  <c r="DC61" i="11" s="1"/>
  <c r="DI61" i="11" s="1"/>
  <c r="K63" i="11"/>
  <c r="BI63" i="11" s="1"/>
  <c r="L64" i="11"/>
  <c r="BJ64" i="11" s="1"/>
  <c r="C78" i="11"/>
  <c r="V78" i="11"/>
  <c r="BH82" i="11"/>
  <c r="CJ81" i="11"/>
  <c r="BG83" i="11"/>
  <c r="BM83" i="11" s="1"/>
  <c r="BS83" i="11" s="1"/>
  <c r="BY83" i="11" s="1"/>
  <c r="CE83" i="11" s="1"/>
  <c r="CK83" i="11" s="1"/>
  <c r="CQ83" i="11" s="1"/>
  <c r="CW83" i="11" s="1"/>
  <c r="DC83" i="11" s="1"/>
  <c r="DI83" i="11" s="1"/>
  <c r="L85" i="11"/>
  <c r="BG92" i="11"/>
  <c r="L95" i="11"/>
  <c r="BH96" i="11"/>
  <c r="BN96" i="11" s="1"/>
  <c r="BT96" i="11" s="1"/>
  <c r="BZ96" i="11" s="1"/>
  <c r="CF96" i="11" s="1"/>
  <c r="CL96" i="11" s="1"/>
  <c r="CR96" i="11" s="1"/>
  <c r="CX96" i="11" s="1"/>
  <c r="DD96" i="11" s="1"/>
  <c r="DJ96" i="11" s="1"/>
  <c r="BG97" i="11"/>
  <c r="BM97" i="11" s="1"/>
  <c r="BS97" i="11" s="1"/>
  <c r="BY97" i="11" s="1"/>
  <c r="CE97" i="11" s="1"/>
  <c r="CK97" i="11" s="1"/>
  <c r="CQ97" i="11" s="1"/>
  <c r="CW97" i="11" s="1"/>
  <c r="DC97" i="11" s="1"/>
  <c r="DI97" i="11" s="1"/>
  <c r="BH100" i="11"/>
  <c r="BN100" i="11" s="1"/>
  <c r="BT100" i="11" s="1"/>
  <c r="BZ100" i="11" s="1"/>
  <c r="CF100" i="11" s="1"/>
  <c r="CL100" i="11" s="1"/>
  <c r="CR100" i="11" s="1"/>
  <c r="CX100" i="11" s="1"/>
  <c r="DD100" i="11" s="1"/>
  <c r="DJ100" i="11" s="1"/>
  <c r="BH108" i="11"/>
  <c r="BN108" i="11" s="1"/>
  <c r="BT108" i="11" s="1"/>
  <c r="BZ108" i="11" s="1"/>
  <c r="CF108" i="11" s="1"/>
  <c r="CL108" i="11" s="1"/>
  <c r="CR108" i="11" s="1"/>
  <c r="CX108" i="11" s="1"/>
  <c r="DD108" i="11" s="1"/>
  <c r="DJ108" i="11" s="1"/>
  <c r="L110" i="11"/>
  <c r="BJ110" i="11" s="1"/>
  <c r="K111" i="11"/>
  <c r="BI111" i="11" s="1"/>
  <c r="C81" i="11"/>
  <c r="BG13" i="11"/>
  <c r="BM13" i="11" s="1"/>
  <c r="BS13" i="11" s="1"/>
  <c r="BY13" i="11" s="1"/>
  <c r="CE13" i="11" s="1"/>
  <c r="CK13" i="11" s="1"/>
  <c r="CQ13" i="11" s="1"/>
  <c r="CW13" i="11" s="1"/>
  <c r="DC13" i="11" s="1"/>
  <c r="DI13" i="11" s="1"/>
  <c r="BG14" i="11"/>
  <c r="BM14" i="11" s="1"/>
  <c r="BS14" i="11" s="1"/>
  <c r="BY14" i="11" s="1"/>
  <c r="CE14" i="11" s="1"/>
  <c r="CK14" i="11" s="1"/>
  <c r="CQ14" i="11" s="1"/>
  <c r="CW14" i="11" s="1"/>
  <c r="DC14" i="11" s="1"/>
  <c r="DI14" i="11" s="1"/>
  <c r="BG17" i="11"/>
  <c r="BM17" i="11" s="1"/>
  <c r="BS17" i="11" s="1"/>
  <c r="BY17" i="11" s="1"/>
  <c r="CE17" i="11" s="1"/>
  <c r="CK17" i="11" s="1"/>
  <c r="CQ17" i="11" s="1"/>
  <c r="CW17" i="11" s="1"/>
  <c r="DC17" i="11" s="1"/>
  <c r="DI17" i="11" s="1"/>
  <c r="L18" i="11"/>
  <c r="BJ18" i="11" s="1"/>
  <c r="K19" i="11"/>
  <c r="F20" i="11"/>
  <c r="DV20" i="11" s="1"/>
  <c r="BH20" i="11"/>
  <c r="BN20" i="11" s="1"/>
  <c r="BT20" i="11" s="1"/>
  <c r="BZ20" i="11" s="1"/>
  <c r="CF20" i="11" s="1"/>
  <c r="CL20" i="11" s="1"/>
  <c r="CR20" i="11" s="1"/>
  <c r="CX20" i="11" s="1"/>
  <c r="DD20" i="11" s="1"/>
  <c r="DJ20" i="11" s="1"/>
  <c r="K24" i="11"/>
  <c r="BI24" i="11" s="1"/>
  <c r="E25" i="11"/>
  <c r="DU25" i="11" s="1"/>
  <c r="BG25" i="11"/>
  <c r="BM25" i="11" s="1"/>
  <c r="BS25" i="11" s="1"/>
  <c r="BY25" i="11" s="1"/>
  <c r="CE25" i="11" s="1"/>
  <c r="CK25" i="11" s="1"/>
  <c r="CQ25" i="11" s="1"/>
  <c r="CW25" i="11" s="1"/>
  <c r="DC25" i="11" s="1"/>
  <c r="DI25" i="11" s="1"/>
  <c r="BG28" i="11"/>
  <c r="L29" i="11"/>
  <c r="P29" i="11" s="1"/>
  <c r="DR27" i="11"/>
  <c r="L32" i="11"/>
  <c r="BJ32" i="11" s="1"/>
  <c r="L33" i="11"/>
  <c r="F36" i="11"/>
  <c r="DV36" i="11" s="1"/>
  <c r="BH36" i="11"/>
  <c r="BN36" i="11" s="1"/>
  <c r="BT36" i="11" s="1"/>
  <c r="BZ36" i="11" s="1"/>
  <c r="CF36" i="11" s="1"/>
  <c r="CL36" i="11" s="1"/>
  <c r="CR36" i="11" s="1"/>
  <c r="CX36" i="11" s="1"/>
  <c r="DD36" i="11" s="1"/>
  <c r="DJ36" i="11" s="1"/>
  <c r="F40" i="11"/>
  <c r="BB40" i="11" s="1"/>
  <c r="BH40" i="11"/>
  <c r="BN40" i="11" s="1"/>
  <c r="BT40" i="11" s="1"/>
  <c r="BZ40" i="11" s="1"/>
  <c r="CF40" i="11" s="1"/>
  <c r="CL40" i="11" s="1"/>
  <c r="CR40" i="11" s="1"/>
  <c r="CX40" i="11" s="1"/>
  <c r="DD40" i="11" s="1"/>
  <c r="DJ40" i="11" s="1"/>
  <c r="BG41" i="11"/>
  <c r="E42" i="11"/>
  <c r="DU42" i="11" s="1"/>
  <c r="BG42" i="11"/>
  <c r="BM42" i="11" s="1"/>
  <c r="BS42" i="11" s="1"/>
  <c r="BY42" i="11" s="1"/>
  <c r="CE42" i="11" s="1"/>
  <c r="CK42" i="11" s="1"/>
  <c r="CQ42" i="11" s="1"/>
  <c r="CW42" i="11" s="1"/>
  <c r="DC42" i="11" s="1"/>
  <c r="DI42" i="11" s="1"/>
  <c r="L43" i="11"/>
  <c r="L46" i="11"/>
  <c r="BJ46" i="11" s="1"/>
  <c r="DO47" i="11"/>
  <c r="BG50" i="11"/>
  <c r="BC49" i="11"/>
  <c r="BG59" i="11"/>
  <c r="F60" i="11"/>
  <c r="DV60" i="11" s="1"/>
  <c r="BH60" i="11"/>
  <c r="F61" i="11"/>
  <c r="DV61" i="11" s="1"/>
  <c r="BH61" i="11"/>
  <c r="BN61" i="11" s="1"/>
  <c r="BT61" i="11" s="1"/>
  <c r="BZ61" i="11" s="1"/>
  <c r="CF61" i="11" s="1"/>
  <c r="CL61" i="11" s="1"/>
  <c r="CR61" i="11" s="1"/>
  <c r="CX61" i="11" s="1"/>
  <c r="DD61" i="11" s="1"/>
  <c r="DJ61" i="11" s="1"/>
  <c r="K65" i="11"/>
  <c r="BI65" i="11" s="1"/>
  <c r="E65" i="11"/>
  <c r="BA65" i="11" s="1"/>
  <c r="L107" i="11"/>
  <c r="BJ107" i="11" s="1"/>
  <c r="F107" i="11"/>
  <c r="DV107" i="11" s="1"/>
  <c r="L11" i="11"/>
  <c r="E22" i="11"/>
  <c r="DU22" i="11" s="1"/>
  <c r="BG22" i="11"/>
  <c r="BM22" i="11" s="1"/>
  <c r="BS22" i="11" s="1"/>
  <c r="BY22" i="11" s="1"/>
  <c r="CE22" i="11" s="1"/>
  <c r="CK22" i="11" s="1"/>
  <c r="CQ22" i="11" s="1"/>
  <c r="CW22" i="11" s="1"/>
  <c r="DC22" i="11" s="1"/>
  <c r="DI22" i="11" s="1"/>
  <c r="L23" i="11"/>
  <c r="BJ23" i="11" s="1"/>
  <c r="BG26" i="11"/>
  <c r="BM26" i="11" s="1"/>
  <c r="BS26" i="11" s="1"/>
  <c r="BY26" i="11" s="1"/>
  <c r="CE26" i="11" s="1"/>
  <c r="CK26" i="11" s="1"/>
  <c r="CQ26" i="11" s="1"/>
  <c r="CW26" i="11" s="1"/>
  <c r="DC26" i="11" s="1"/>
  <c r="DI26" i="11" s="1"/>
  <c r="Z27" i="11"/>
  <c r="DH27" i="11"/>
  <c r="L30" i="11"/>
  <c r="BJ30" i="11" s="1"/>
  <c r="F31" i="11"/>
  <c r="DV31" i="11" s="1"/>
  <c r="BH31" i="11"/>
  <c r="BN31" i="11" s="1"/>
  <c r="BT31" i="11" s="1"/>
  <c r="BZ31" i="11" s="1"/>
  <c r="CF31" i="11" s="1"/>
  <c r="CL31" i="11" s="1"/>
  <c r="CR31" i="11" s="1"/>
  <c r="CX31" i="11" s="1"/>
  <c r="DD31" i="11" s="1"/>
  <c r="DJ31" i="11" s="1"/>
  <c r="BG34" i="11"/>
  <c r="BM34" i="11" s="1"/>
  <c r="BS34" i="11" s="1"/>
  <c r="BY34" i="11" s="1"/>
  <c r="CE34" i="11" s="1"/>
  <c r="CK34" i="11" s="1"/>
  <c r="CQ34" i="11" s="1"/>
  <c r="CW34" i="11" s="1"/>
  <c r="DC34" i="11" s="1"/>
  <c r="DI34" i="11" s="1"/>
  <c r="L35" i="11"/>
  <c r="BJ35" i="11" s="1"/>
  <c r="L39" i="11"/>
  <c r="H38" i="11"/>
  <c r="N38" i="11"/>
  <c r="V38" i="11"/>
  <c r="AD38" i="11"/>
  <c r="AL38" i="11"/>
  <c r="AT38" i="11"/>
  <c r="DT39" i="11"/>
  <c r="AZ38" i="11"/>
  <c r="DT38" i="11" s="1"/>
  <c r="BF38" i="11"/>
  <c r="BR38" i="11"/>
  <c r="CD38" i="11"/>
  <c r="CP38" i="11"/>
  <c r="DB38" i="11"/>
  <c r="DN38" i="11"/>
  <c r="DR38" i="11"/>
  <c r="L44" i="11"/>
  <c r="F45" i="11"/>
  <c r="DV45" i="11" s="1"/>
  <c r="BH45" i="11"/>
  <c r="BN45" i="11" s="1"/>
  <c r="BT45" i="11" s="1"/>
  <c r="BZ45" i="11" s="1"/>
  <c r="CF45" i="11" s="1"/>
  <c r="CL45" i="11" s="1"/>
  <c r="CR45" i="11" s="1"/>
  <c r="CX45" i="11" s="1"/>
  <c r="DD45" i="11" s="1"/>
  <c r="DJ45" i="11" s="1"/>
  <c r="L48" i="11"/>
  <c r="BJ48" i="11" s="1"/>
  <c r="M49" i="11"/>
  <c r="M47" i="11" s="1"/>
  <c r="AC49" i="11"/>
  <c r="AC47" i="11" s="1"/>
  <c r="AS49" i="11"/>
  <c r="AS47" i="11" s="1"/>
  <c r="F53" i="11"/>
  <c r="DV53" i="11" s="1"/>
  <c r="BH53" i="11"/>
  <c r="BN53" i="11" s="1"/>
  <c r="BT53" i="11" s="1"/>
  <c r="BZ53" i="11" s="1"/>
  <c r="CF53" i="11" s="1"/>
  <c r="CL53" i="11" s="1"/>
  <c r="CR53" i="11" s="1"/>
  <c r="CX53" i="11" s="1"/>
  <c r="DD53" i="11" s="1"/>
  <c r="DJ53" i="11" s="1"/>
  <c r="L54" i="11"/>
  <c r="BJ54" i="11" s="1"/>
  <c r="BG55" i="11"/>
  <c r="BM55" i="11" s="1"/>
  <c r="L56" i="11"/>
  <c r="P56" i="11" s="1"/>
  <c r="BG63" i="11"/>
  <c r="L82" i="11"/>
  <c r="P82" i="11" s="1"/>
  <c r="K83" i="11"/>
  <c r="I84" i="11"/>
  <c r="Q84" i="11"/>
  <c r="Y84" i="11"/>
  <c r="AG84" i="11"/>
  <c r="AO84" i="11"/>
  <c r="AW84" i="11"/>
  <c r="BG85" i="11"/>
  <c r="BM85" i="11" s="1"/>
  <c r="BC84" i="11"/>
  <c r="BK84" i="11"/>
  <c r="BW84" i="11"/>
  <c r="CI84" i="11"/>
  <c r="CU84" i="11"/>
  <c r="DG84" i="11"/>
  <c r="DO84" i="11"/>
  <c r="BG95" i="11"/>
  <c r="BM95" i="11" s="1"/>
  <c r="BS95" i="11" s="1"/>
  <c r="BY95" i="11" s="1"/>
  <c r="CE95" i="11" s="1"/>
  <c r="CK95" i="11" s="1"/>
  <c r="CQ95" i="11" s="1"/>
  <c r="CW95" i="11" s="1"/>
  <c r="DC95" i="11" s="1"/>
  <c r="DI95" i="11" s="1"/>
  <c r="K96" i="11"/>
  <c r="J101" i="11"/>
  <c r="R101" i="11"/>
  <c r="Z101" i="11"/>
  <c r="AH101" i="11"/>
  <c r="AP101" i="11"/>
  <c r="AX101" i="11"/>
  <c r="BL101" i="11"/>
  <c r="BX101" i="11"/>
  <c r="CJ101" i="11"/>
  <c r="CV101" i="11"/>
  <c r="DH101" i="11"/>
  <c r="DP101" i="11"/>
  <c r="BN32" i="11"/>
  <c r="BT32" i="11" s="1"/>
  <c r="BZ32" i="11" s="1"/>
  <c r="CF32" i="11" s="1"/>
  <c r="CL32" i="11" s="1"/>
  <c r="CR32" i="11" s="1"/>
  <c r="CX32" i="11" s="1"/>
  <c r="DD32" i="11" s="1"/>
  <c r="DJ32" i="11" s="1"/>
  <c r="D47" i="11"/>
  <c r="D37" i="11" s="1"/>
  <c r="L104" i="11"/>
  <c r="BJ104" i="11" s="1"/>
  <c r="F104" i="11"/>
  <c r="DV104" i="11" s="1"/>
  <c r="L112" i="11"/>
  <c r="BJ112" i="11" s="1"/>
  <c r="F112" i="11"/>
  <c r="DV112" i="11" s="1"/>
  <c r="K34" i="11"/>
  <c r="E34" i="11"/>
  <c r="DU34" i="11" s="1"/>
  <c r="G47" i="11"/>
  <c r="K85" i="11"/>
  <c r="BI85" i="11" s="1"/>
  <c r="E85" i="11"/>
  <c r="G84" i="11"/>
  <c r="DS85" i="11"/>
  <c r="AY84" i="11"/>
  <c r="DS84" i="11" s="1"/>
  <c r="K95" i="11"/>
  <c r="E95" i="11"/>
  <c r="DU95" i="11" s="1"/>
  <c r="L102" i="11"/>
  <c r="BJ102" i="11" s="1"/>
  <c r="H101" i="11"/>
  <c r="F102" i="11"/>
  <c r="N101" i="11"/>
  <c r="V101" i="11"/>
  <c r="AD101" i="11"/>
  <c r="AL101" i="11"/>
  <c r="AT101" i="11"/>
  <c r="DT102" i="11"/>
  <c r="AZ101" i="11"/>
  <c r="DT101" i="11" s="1"/>
  <c r="BF101" i="11"/>
  <c r="BR101" i="11"/>
  <c r="CD101" i="11"/>
  <c r="CP101" i="11"/>
  <c r="DB101" i="11"/>
  <c r="DN101" i="11"/>
  <c r="DR101" i="11"/>
  <c r="L97" i="11"/>
  <c r="BJ97" i="11" s="1"/>
  <c r="L100" i="11"/>
  <c r="BH102" i="11"/>
  <c r="BN102" i="11" s="1"/>
  <c r="BT102" i="11" s="1"/>
  <c r="BZ102" i="11" s="1"/>
  <c r="CF102" i="11" s="1"/>
  <c r="CL102" i="11" s="1"/>
  <c r="CR102" i="11" s="1"/>
  <c r="CX102" i="11" s="1"/>
  <c r="DD102" i="11" s="1"/>
  <c r="DJ102" i="11" s="1"/>
  <c r="L103" i="11"/>
  <c r="BJ103" i="11" s="1"/>
  <c r="BH104" i="11"/>
  <c r="BN104" i="11" s="1"/>
  <c r="BT104" i="11" s="1"/>
  <c r="BZ104" i="11" s="1"/>
  <c r="CF104" i="11" s="1"/>
  <c r="CL104" i="11" s="1"/>
  <c r="CR104" i="11" s="1"/>
  <c r="CX104" i="11" s="1"/>
  <c r="DD104" i="11" s="1"/>
  <c r="DJ104" i="11" s="1"/>
  <c r="BH107" i="11"/>
  <c r="BN107" i="11" s="1"/>
  <c r="BT107" i="11" s="1"/>
  <c r="BZ107" i="11" s="1"/>
  <c r="CF107" i="11" s="1"/>
  <c r="CL107" i="11" s="1"/>
  <c r="CR107" i="11" s="1"/>
  <c r="CX107" i="11" s="1"/>
  <c r="DD107" i="11" s="1"/>
  <c r="DJ107" i="11" s="1"/>
  <c r="L108" i="11"/>
  <c r="BJ108" i="11" s="1"/>
  <c r="L111" i="11"/>
  <c r="BJ111" i="11" s="1"/>
  <c r="BH112" i="11"/>
  <c r="BN112" i="11" s="1"/>
  <c r="BT112" i="11" s="1"/>
  <c r="BZ112" i="11" s="1"/>
  <c r="CF112" i="11" s="1"/>
  <c r="CL112" i="11" s="1"/>
  <c r="CR112" i="11" s="1"/>
  <c r="CX112" i="11" s="1"/>
  <c r="DD112" i="11" s="1"/>
  <c r="DJ112" i="11" s="1"/>
  <c r="BG11" i="11"/>
  <c r="F13" i="11"/>
  <c r="DV13" i="11" s="1"/>
  <c r="BH13" i="11"/>
  <c r="BN13" i="11" s="1"/>
  <c r="BT13" i="11" s="1"/>
  <c r="BZ13" i="11" s="1"/>
  <c r="CF13" i="11" s="1"/>
  <c r="CL13" i="11" s="1"/>
  <c r="CR13" i="11" s="1"/>
  <c r="CX13" i="11" s="1"/>
  <c r="DD13" i="11" s="1"/>
  <c r="DJ13" i="11" s="1"/>
  <c r="BH14" i="11"/>
  <c r="BN14" i="11" s="1"/>
  <c r="BT14" i="11" s="1"/>
  <c r="BZ14" i="11" s="1"/>
  <c r="CF14" i="11" s="1"/>
  <c r="CL14" i="11" s="1"/>
  <c r="CR14" i="11" s="1"/>
  <c r="CX14" i="11" s="1"/>
  <c r="DD14" i="11" s="1"/>
  <c r="DJ14" i="11" s="1"/>
  <c r="BH17" i="11"/>
  <c r="BN17" i="11" s="1"/>
  <c r="BT17" i="11" s="1"/>
  <c r="BZ17" i="11" s="1"/>
  <c r="CF17" i="11" s="1"/>
  <c r="CL17" i="11" s="1"/>
  <c r="CR17" i="11" s="1"/>
  <c r="CX17" i="11" s="1"/>
  <c r="DD17" i="11" s="1"/>
  <c r="DJ17" i="11" s="1"/>
  <c r="BG18" i="11"/>
  <c r="BM18" i="11" s="1"/>
  <c r="BS18" i="11" s="1"/>
  <c r="BY18" i="11" s="1"/>
  <c r="CE18" i="11" s="1"/>
  <c r="CK18" i="11" s="1"/>
  <c r="CQ18" i="11" s="1"/>
  <c r="CW18" i="11" s="1"/>
  <c r="DC18" i="11" s="1"/>
  <c r="DI18" i="11" s="1"/>
  <c r="L19" i="11"/>
  <c r="K20" i="11"/>
  <c r="BI20" i="11" s="1"/>
  <c r="F21" i="11"/>
  <c r="DV21" i="11" s="1"/>
  <c r="BH21" i="11"/>
  <c r="BN21" i="11" s="1"/>
  <c r="BT21" i="11" s="1"/>
  <c r="BZ21" i="11" s="1"/>
  <c r="CF21" i="11" s="1"/>
  <c r="CL21" i="11" s="1"/>
  <c r="CR21" i="11" s="1"/>
  <c r="CX21" i="11" s="1"/>
  <c r="DD21" i="11" s="1"/>
  <c r="DJ21" i="11" s="1"/>
  <c r="L22" i="11"/>
  <c r="K23" i="11"/>
  <c r="BI23" i="11" s="1"/>
  <c r="F24" i="11"/>
  <c r="DV24" i="11" s="1"/>
  <c r="BH24" i="11"/>
  <c r="BN24" i="11" s="1"/>
  <c r="BT24" i="11" s="1"/>
  <c r="BZ24" i="11" s="1"/>
  <c r="CF24" i="11" s="1"/>
  <c r="CL24" i="11" s="1"/>
  <c r="CR24" i="11" s="1"/>
  <c r="CX24" i="11" s="1"/>
  <c r="DD24" i="11" s="1"/>
  <c r="DJ24" i="11" s="1"/>
  <c r="L25" i="11"/>
  <c r="F26" i="11"/>
  <c r="DV26" i="11" s="1"/>
  <c r="BH26" i="11"/>
  <c r="BN26" i="11" s="1"/>
  <c r="BT26" i="11" s="1"/>
  <c r="BZ26" i="11" s="1"/>
  <c r="CF26" i="11" s="1"/>
  <c r="CL26" i="11" s="1"/>
  <c r="CR26" i="11" s="1"/>
  <c r="CX26" i="11" s="1"/>
  <c r="DD26" i="11" s="1"/>
  <c r="DJ26" i="11" s="1"/>
  <c r="L28" i="11"/>
  <c r="BJ28" i="11" s="1"/>
  <c r="K29" i="11"/>
  <c r="E30" i="11"/>
  <c r="DU30" i="11" s="1"/>
  <c r="BG30" i="11"/>
  <c r="BM30" i="11" s="1"/>
  <c r="BS30" i="11" s="1"/>
  <c r="BY30" i="11" s="1"/>
  <c r="CE30" i="11" s="1"/>
  <c r="CK30" i="11" s="1"/>
  <c r="CQ30" i="11" s="1"/>
  <c r="CW30" i="11" s="1"/>
  <c r="DC30" i="11" s="1"/>
  <c r="DI30" i="11" s="1"/>
  <c r="K31" i="11"/>
  <c r="BI31" i="11" s="1"/>
  <c r="E32" i="11"/>
  <c r="DU32" i="11" s="1"/>
  <c r="BG32" i="11"/>
  <c r="BM32" i="11" s="1"/>
  <c r="BS32" i="11" s="1"/>
  <c r="BY32" i="11" s="1"/>
  <c r="CE32" i="11" s="1"/>
  <c r="CK32" i="11" s="1"/>
  <c r="CQ32" i="11" s="1"/>
  <c r="CW32" i="11" s="1"/>
  <c r="DC32" i="11" s="1"/>
  <c r="DI32" i="11" s="1"/>
  <c r="BG33" i="11"/>
  <c r="BM33" i="11" s="1"/>
  <c r="BS33" i="11" s="1"/>
  <c r="BY33" i="11" s="1"/>
  <c r="CE33" i="11" s="1"/>
  <c r="CK33" i="11" s="1"/>
  <c r="CQ33" i="11" s="1"/>
  <c r="CW33" i="11" s="1"/>
  <c r="DC33" i="11" s="1"/>
  <c r="DI33" i="11" s="1"/>
  <c r="L34" i="11"/>
  <c r="BJ34" i="11" s="1"/>
  <c r="K35" i="11"/>
  <c r="E36" i="11"/>
  <c r="DU36" i="11" s="1"/>
  <c r="BG36" i="11"/>
  <c r="BM36" i="11" s="1"/>
  <c r="BS36" i="11" s="1"/>
  <c r="BY36" i="11" s="1"/>
  <c r="CE36" i="11" s="1"/>
  <c r="CK36" i="11" s="1"/>
  <c r="CQ36" i="11" s="1"/>
  <c r="CW36" i="11" s="1"/>
  <c r="DC36" i="11" s="1"/>
  <c r="DI36" i="11" s="1"/>
  <c r="K39" i="11"/>
  <c r="BI39" i="11" s="1"/>
  <c r="M38" i="11"/>
  <c r="M37" i="11" s="1"/>
  <c r="U38" i="11"/>
  <c r="U37" i="11" s="1"/>
  <c r="AC38" i="11"/>
  <c r="AK38" i="11"/>
  <c r="AK37" i="11" s="1"/>
  <c r="AS38" i="11"/>
  <c r="AS37" i="11" s="1"/>
  <c r="BE38" i="11"/>
  <c r="BE37" i="11" s="1"/>
  <c r="BQ38" i="11"/>
  <c r="BQ37" i="11" s="1"/>
  <c r="CC38" i="11"/>
  <c r="CO38" i="11"/>
  <c r="CO37" i="11" s="1"/>
  <c r="DA38" i="11"/>
  <c r="DM38" i="11"/>
  <c r="DM37" i="11" s="1"/>
  <c r="DQ38" i="11"/>
  <c r="DQ37" i="11" s="1"/>
  <c r="E40" i="11"/>
  <c r="DU40" i="11" s="1"/>
  <c r="BG40" i="11"/>
  <c r="BM40" i="11" s="1"/>
  <c r="BS40" i="11" s="1"/>
  <c r="BY40" i="11" s="1"/>
  <c r="CE40" i="11" s="1"/>
  <c r="CK40" i="11" s="1"/>
  <c r="CQ40" i="11" s="1"/>
  <c r="CW40" i="11" s="1"/>
  <c r="DC40" i="11" s="1"/>
  <c r="DI40" i="11" s="1"/>
  <c r="L41" i="11"/>
  <c r="BJ41" i="11" s="1"/>
  <c r="L42" i="11"/>
  <c r="P42" i="11" s="1"/>
  <c r="K43" i="11"/>
  <c r="E44" i="11"/>
  <c r="DU44" i="11" s="1"/>
  <c r="BG44" i="11"/>
  <c r="BM44" i="11" s="1"/>
  <c r="BS44" i="11" s="1"/>
  <c r="BY44" i="11" s="1"/>
  <c r="CE44" i="11" s="1"/>
  <c r="CK44" i="11" s="1"/>
  <c r="CQ44" i="11" s="1"/>
  <c r="CW44" i="11" s="1"/>
  <c r="DC44" i="11" s="1"/>
  <c r="DI44" i="11" s="1"/>
  <c r="K45" i="11"/>
  <c r="O45" i="11" s="1"/>
  <c r="E46" i="11"/>
  <c r="DU46" i="11" s="1"/>
  <c r="BG46" i="11"/>
  <c r="E48" i="11"/>
  <c r="DU48" i="11" s="1"/>
  <c r="BG48" i="11"/>
  <c r="AY49" i="11"/>
  <c r="L50" i="11"/>
  <c r="BJ50" i="11" s="1"/>
  <c r="H49" i="11"/>
  <c r="L49" i="11" s="1"/>
  <c r="BJ49" i="11" s="1"/>
  <c r="N49" i="11"/>
  <c r="V49" i="11"/>
  <c r="V47" i="11" s="1"/>
  <c r="V37" i="11" s="1"/>
  <c r="AD49" i="11"/>
  <c r="AL49" i="11"/>
  <c r="AL47" i="11" s="1"/>
  <c r="AL37" i="11" s="1"/>
  <c r="AT49" i="11"/>
  <c r="BG51" i="11"/>
  <c r="F52" i="11"/>
  <c r="DV52" i="11" s="1"/>
  <c r="BH52" i="11"/>
  <c r="BG57" i="11"/>
  <c r="F58" i="11"/>
  <c r="DV58" i="11" s="1"/>
  <c r="BH58" i="11"/>
  <c r="BN58" i="11" s="1"/>
  <c r="BT58" i="11" s="1"/>
  <c r="BZ58" i="11" s="1"/>
  <c r="CF58" i="11" s="1"/>
  <c r="CL58" i="11" s="1"/>
  <c r="CR58" i="11" s="1"/>
  <c r="CX58" i="11" s="1"/>
  <c r="DD58" i="11" s="1"/>
  <c r="DJ58" i="11" s="1"/>
  <c r="F62" i="11"/>
  <c r="DV62" i="11" s="1"/>
  <c r="BH62" i="11"/>
  <c r="BG64" i="11"/>
  <c r="K66" i="11"/>
  <c r="BI66" i="11" s="1"/>
  <c r="L67" i="11"/>
  <c r="BJ67" i="11" s="1"/>
  <c r="L68" i="11"/>
  <c r="BJ68" i="11" s="1"/>
  <c r="L69" i="11"/>
  <c r="BJ69" i="11" s="1"/>
  <c r="L70" i="11"/>
  <c r="BJ70" i="11" s="1"/>
  <c r="L71" i="11"/>
  <c r="BJ71" i="11" s="1"/>
  <c r="L72" i="11"/>
  <c r="BJ72" i="11" s="1"/>
  <c r="L73" i="11"/>
  <c r="BJ73" i="11" s="1"/>
  <c r="L79" i="11"/>
  <c r="K80" i="11"/>
  <c r="K78" i="11" s="1"/>
  <c r="D81" i="11"/>
  <c r="K92" i="11"/>
  <c r="O92" i="11" s="1"/>
  <c r="E93" i="11"/>
  <c r="DU93" i="11" s="1"/>
  <c r="BG93" i="11"/>
  <c r="BM93" i="11" s="1"/>
  <c r="BS93" i="11" s="1"/>
  <c r="BY93" i="11" s="1"/>
  <c r="CE93" i="11" s="1"/>
  <c r="CK93" i="11" s="1"/>
  <c r="CQ93" i="11" s="1"/>
  <c r="CW93" i="11" s="1"/>
  <c r="DC93" i="11" s="1"/>
  <c r="DI93" i="11" s="1"/>
  <c r="L98" i="11"/>
  <c r="F99" i="11"/>
  <c r="DV99" i="11" s="1"/>
  <c r="BH99" i="11"/>
  <c r="BN99" i="11" s="1"/>
  <c r="BT99" i="11" s="1"/>
  <c r="BZ99" i="11" s="1"/>
  <c r="CF99" i="11" s="1"/>
  <c r="CL99" i="11" s="1"/>
  <c r="CR99" i="11" s="1"/>
  <c r="CX99" i="11" s="1"/>
  <c r="DD99" i="11" s="1"/>
  <c r="DJ99" i="11" s="1"/>
  <c r="F105" i="11"/>
  <c r="DV105" i="11" s="1"/>
  <c r="BH105" i="11"/>
  <c r="BN105" i="11" s="1"/>
  <c r="BT105" i="11" s="1"/>
  <c r="BZ105" i="11" s="1"/>
  <c r="CF105" i="11" s="1"/>
  <c r="CL105" i="11" s="1"/>
  <c r="CR105" i="11" s="1"/>
  <c r="CX105" i="11" s="1"/>
  <c r="DD105" i="11" s="1"/>
  <c r="DJ105" i="11" s="1"/>
  <c r="L106" i="11"/>
  <c r="BJ106" i="11" s="1"/>
  <c r="L109" i="11"/>
  <c r="BJ109" i="11" s="1"/>
  <c r="F110" i="11"/>
  <c r="DV110" i="11" s="1"/>
  <c r="BH110" i="11"/>
  <c r="BN110" i="11" s="1"/>
  <c r="BT110" i="11" s="1"/>
  <c r="BZ110" i="11" s="1"/>
  <c r="CF110" i="11" s="1"/>
  <c r="CL110" i="11" s="1"/>
  <c r="CR110" i="11" s="1"/>
  <c r="CX110" i="11" s="1"/>
  <c r="DD110" i="11" s="1"/>
  <c r="DJ110" i="11" s="1"/>
  <c r="BL116" i="10"/>
  <c r="BC116" i="10"/>
  <c r="BF116" i="10"/>
  <c r="AW116" i="10"/>
  <c r="AQ116" i="10"/>
  <c r="AN116" i="10"/>
  <c r="AK116" i="10"/>
  <c r="AH116" i="10"/>
  <c r="AE116" i="10"/>
  <c r="AZ116" i="10"/>
  <c r="AB116" i="10"/>
  <c r="AT116" i="10"/>
  <c r="BL115" i="9"/>
  <c r="BF115" i="9"/>
  <c r="AQ115" i="9"/>
  <c r="AN115" i="9"/>
  <c r="AK115" i="9"/>
  <c r="AH115" i="9"/>
  <c r="AE115" i="9"/>
  <c r="AW115" i="9"/>
  <c r="AB115" i="9"/>
  <c r="AZ115" i="9"/>
  <c r="BC115" i="9"/>
  <c r="AT115" i="9"/>
  <c r="BL117" i="9"/>
  <c r="BF117" i="9"/>
  <c r="AQ117" i="9"/>
  <c r="AN117" i="9"/>
  <c r="AK117" i="9"/>
  <c r="AH117" i="9"/>
  <c r="AE117" i="9"/>
  <c r="AW117" i="9"/>
  <c r="AZ117" i="9"/>
  <c r="BC117" i="9"/>
  <c r="AB117" i="9"/>
  <c r="AO117" i="8"/>
  <c r="BA117" i="8"/>
  <c r="I38" i="11"/>
  <c r="I37" i="11" s="1"/>
  <c r="Q38" i="11"/>
  <c r="Q37" i="11" s="1"/>
  <c r="Y38" i="11"/>
  <c r="Y37" i="11" s="1"/>
  <c r="AG38" i="11"/>
  <c r="AG37" i="11" s="1"/>
  <c r="AO38" i="11"/>
  <c r="AO37" i="11" s="1"/>
  <c r="AW38" i="11"/>
  <c r="AW37" i="11" s="1"/>
  <c r="BK38" i="11"/>
  <c r="BK37" i="11" s="1"/>
  <c r="BW38" i="11"/>
  <c r="BW37" i="11" s="1"/>
  <c r="CI38" i="11"/>
  <c r="CI37" i="11" s="1"/>
  <c r="CU38" i="11"/>
  <c r="CU37" i="11" s="1"/>
  <c r="DG38" i="11"/>
  <c r="DG37" i="11" s="1"/>
  <c r="DO38" i="11"/>
  <c r="DO37" i="11" s="1"/>
  <c r="C47" i="11"/>
  <c r="R49" i="11"/>
  <c r="Z49" i="11"/>
  <c r="AH49" i="11"/>
  <c r="AH47" i="11" s="1"/>
  <c r="AH37" i="11" s="1"/>
  <c r="AP49" i="11"/>
  <c r="AX49" i="11"/>
  <c r="BH50" i="11"/>
  <c r="BD49" i="11"/>
  <c r="BH49" i="11" s="1"/>
  <c r="BL49" i="11"/>
  <c r="BR49" i="11"/>
  <c r="BX49" i="11"/>
  <c r="CD49" i="11"/>
  <c r="CD47" i="11" s="1"/>
  <c r="CD37" i="11" s="1"/>
  <c r="CJ49" i="11"/>
  <c r="CP49" i="11"/>
  <c r="CV49" i="11"/>
  <c r="DB49" i="11"/>
  <c r="DB47" i="11" s="1"/>
  <c r="DH49" i="11"/>
  <c r="DN49" i="11"/>
  <c r="DR49" i="11"/>
  <c r="DR47" i="11" s="1"/>
  <c r="DR37" i="11" s="1"/>
  <c r="BD101" i="11"/>
  <c r="BH101" i="11" s="1"/>
  <c r="BL115" i="10"/>
  <c r="AW115" i="10"/>
  <c r="AQ115" i="10"/>
  <c r="AN115" i="10"/>
  <c r="AK115" i="10"/>
  <c r="AH115" i="10"/>
  <c r="AE115" i="10"/>
  <c r="AT115" i="10"/>
  <c r="AB115" i="10"/>
  <c r="AZ115" i="10"/>
  <c r="BC115" i="10"/>
  <c r="BF115" i="10"/>
  <c r="BL117" i="10"/>
  <c r="AW117" i="10"/>
  <c r="AQ117" i="10"/>
  <c r="AN117" i="10"/>
  <c r="AK117" i="10"/>
  <c r="AH117" i="10"/>
  <c r="AE117" i="10"/>
  <c r="AZ117" i="10"/>
  <c r="BC117" i="10"/>
  <c r="AB117" i="10"/>
  <c r="BF117" i="10"/>
  <c r="BL116" i="9"/>
  <c r="AZ116" i="9"/>
  <c r="BC116" i="9"/>
  <c r="BF116" i="9"/>
  <c r="AQ116" i="9"/>
  <c r="AN116" i="9"/>
  <c r="AK116" i="9"/>
  <c r="AH116" i="9"/>
  <c r="AE116" i="9"/>
  <c r="AB116" i="9"/>
  <c r="AW116" i="9"/>
  <c r="AT116" i="9"/>
  <c r="AT117" i="9"/>
  <c r="K50" i="11"/>
  <c r="BI50" i="11" s="1"/>
  <c r="L51" i="11"/>
  <c r="BJ51" i="11" s="1"/>
  <c r="BG52" i="11"/>
  <c r="E53" i="11"/>
  <c r="DU53" i="11" s="1"/>
  <c r="BG53" i="11"/>
  <c r="BM53" i="11" s="1"/>
  <c r="BS53" i="11" s="1"/>
  <c r="BY53" i="11" s="1"/>
  <c r="CE53" i="11" s="1"/>
  <c r="CK53" i="11" s="1"/>
  <c r="CQ53" i="11" s="1"/>
  <c r="CW53" i="11" s="1"/>
  <c r="DC53" i="11" s="1"/>
  <c r="DI53" i="11" s="1"/>
  <c r="K54" i="11"/>
  <c r="BI54" i="11" s="1"/>
  <c r="L55" i="11"/>
  <c r="P55" i="11" s="1"/>
  <c r="K56" i="11"/>
  <c r="F57" i="11"/>
  <c r="DV57" i="11" s="1"/>
  <c r="BH57" i="11"/>
  <c r="K58" i="11"/>
  <c r="O58" i="11" s="1"/>
  <c r="F59" i="11"/>
  <c r="DV59" i="11" s="1"/>
  <c r="BH59" i="11"/>
  <c r="K60" i="11"/>
  <c r="BI60" i="11" s="1"/>
  <c r="K61" i="11"/>
  <c r="O61" i="11" s="1"/>
  <c r="E62" i="11"/>
  <c r="DU62" i="11" s="1"/>
  <c r="BG62" i="11"/>
  <c r="F63" i="11"/>
  <c r="DV63" i="11" s="1"/>
  <c r="BH63" i="11"/>
  <c r="F64" i="11"/>
  <c r="BB64" i="11" s="1"/>
  <c r="BH64" i="11"/>
  <c r="F65" i="11"/>
  <c r="BB65" i="11" s="1"/>
  <c r="BH65" i="11"/>
  <c r="F66" i="11"/>
  <c r="BB66" i="11" s="1"/>
  <c r="BH66" i="11"/>
  <c r="K67" i="11"/>
  <c r="BI67" i="11" s="1"/>
  <c r="K68" i="11"/>
  <c r="BI68" i="11" s="1"/>
  <c r="K69" i="11"/>
  <c r="BI69" i="11" s="1"/>
  <c r="K70" i="11"/>
  <c r="BI70" i="11" s="1"/>
  <c r="K71" i="11"/>
  <c r="BI71" i="11" s="1"/>
  <c r="K72" i="11"/>
  <c r="BI72" i="11" s="1"/>
  <c r="K73" i="11"/>
  <c r="BI73" i="11" s="1"/>
  <c r="E79" i="11"/>
  <c r="DU79" i="11" s="1"/>
  <c r="BG79" i="11"/>
  <c r="L80" i="11"/>
  <c r="L78" i="11" s="1"/>
  <c r="E82" i="11"/>
  <c r="DU82" i="11" s="1"/>
  <c r="BG82" i="11"/>
  <c r="BM82" i="11" s="1"/>
  <c r="L83" i="11"/>
  <c r="K104" i="11"/>
  <c r="BI104" i="11" s="1"/>
  <c r="E105" i="11"/>
  <c r="DU105" i="11" s="1"/>
  <c r="BG105" i="11"/>
  <c r="BM105" i="11" s="1"/>
  <c r="BS105" i="11" s="1"/>
  <c r="BY105" i="11" s="1"/>
  <c r="CE105" i="11" s="1"/>
  <c r="CK105" i="11" s="1"/>
  <c r="CQ105" i="11" s="1"/>
  <c r="CW105" i="11" s="1"/>
  <c r="DC105" i="11" s="1"/>
  <c r="DI105" i="11" s="1"/>
  <c r="K106" i="11"/>
  <c r="BI106" i="11" s="1"/>
  <c r="E107" i="11"/>
  <c r="DU107" i="11" s="1"/>
  <c r="BG107" i="11"/>
  <c r="BM107" i="11" s="1"/>
  <c r="BS107" i="11" s="1"/>
  <c r="BY107" i="11" s="1"/>
  <c r="CE107" i="11" s="1"/>
  <c r="CK107" i="11" s="1"/>
  <c r="CQ107" i="11" s="1"/>
  <c r="CW107" i="11" s="1"/>
  <c r="DC107" i="11" s="1"/>
  <c r="DI107" i="11" s="1"/>
  <c r="K108" i="11"/>
  <c r="BI108" i="11" s="1"/>
  <c r="E109" i="11"/>
  <c r="DU109" i="11" s="1"/>
  <c r="BG109" i="11"/>
  <c r="BM109" i="11" s="1"/>
  <c r="BS109" i="11" s="1"/>
  <c r="BY109" i="11" s="1"/>
  <c r="CE109" i="11" s="1"/>
  <c r="CK109" i="11" s="1"/>
  <c r="CQ109" i="11" s="1"/>
  <c r="CW109" i="11" s="1"/>
  <c r="DC109" i="11" s="1"/>
  <c r="DI109" i="11" s="1"/>
  <c r="K110" i="11"/>
  <c r="BI110" i="11" s="1"/>
  <c r="E111" i="11"/>
  <c r="DU111" i="11" s="1"/>
  <c r="BG111" i="11"/>
  <c r="BM111" i="11" s="1"/>
  <c r="BS111" i="11" s="1"/>
  <c r="BY111" i="11" s="1"/>
  <c r="CE111" i="11" s="1"/>
  <c r="CK111" i="11" s="1"/>
  <c r="CQ111" i="11" s="1"/>
  <c r="CW111" i="11" s="1"/>
  <c r="DC111" i="11" s="1"/>
  <c r="DI111" i="11" s="1"/>
  <c r="K112" i="11"/>
  <c r="BI112" i="11" s="1"/>
  <c r="F85" i="11"/>
  <c r="BH85" i="11"/>
  <c r="BN85" i="11" s="1"/>
  <c r="F92" i="11"/>
  <c r="DV92" i="11" s="1"/>
  <c r="BH92" i="11"/>
  <c r="BN92" i="11" s="1"/>
  <c r="L93" i="11"/>
  <c r="F95" i="11"/>
  <c r="DV95" i="11" s="1"/>
  <c r="BH95" i="11"/>
  <c r="BN95" i="11" s="1"/>
  <c r="BT95" i="11" s="1"/>
  <c r="BZ95" i="11" s="1"/>
  <c r="CF95" i="11" s="1"/>
  <c r="CL95" i="11" s="1"/>
  <c r="CR95" i="11" s="1"/>
  <c r="CX95" i="11" s="1"/>
  <c r="DD95" i="11" s="1"/>
  <c r="DJ95" i="11" s="1"/>
  <c r="L96" i="11"/>
  <c r="BJ96" i="11" s="1"/>
  <c r="K97" i="11"/>
  <c r="E98" i="11"/>
  <c r="DU98" i="11" s="1"/>
  <c r="BG98" i="11"/>
  <c r="BM98" i="11" s="1"/>
  <c r="BS98" i="11" s="1"/>
  <c r="BY98" i="11" s="1"/>
  <c r="CE98" i="11" s="1"/>
  <c r="CK98" i="11" s="1"/>
  <c r="CQ98" i="11" s="1"/>
  <c r="CW98" i="11" s="1"/>
  <c r="DC98" i="11" s="1"/>
  <c r="DI98" i="11" s="1"/>
  <c r="K99" i="11"/>
  <c r="O99" i="11" s="1"/>
  <c r="E100" i="11"/>
  <c r="DU100" i="11" s="1"/>
  <c r="BG100" i="11"/>
  <c r="BM100" i="11" s="1"/>
  <c r="BS100" i="11" s="1"/>
  <c r="BY100" i="11" s="1"/>
  <c r="CE100" i="11" s="1"/>
  <c r="CK100" i="11" s="1"/>
  <c r="CQ100" i="11" s="1"/>
  <c r="CW100" i="11" s="1"/>
  <c r="DC100" i="11" s="1"/>
  <c r="DI100" i="11" s="1"/>
  <c r="K101" i="11"/>
  <c r="BI101" i="11" s="1"/>
  <c r="E102" i="11"/>
  <c r="BG102" i="11"/>
  <c r="BM102" i="11" s="1"/>
  <c r="BS102" i="11" s="1"/>
  <c r="BY102" i="11" s="1"/>
  <c r="CE102" i="11" s="1"/>
  <c r="CK102" i="11" s="1"/>
  <c r="CQ102" i="11" s="1"/>
  <c r="CW102" i="11" s="1"/>
  <c r="DC102" i="11" s="1"/>
  <c r="DI102" i="11" s="1"/>
  <c r="K103" i="11"/>
  <c r="BI103" i="11" s="1"/>
  <c r="L115" i="8"/>
  <c r="AO115" i="8"/>
  <c r="DQ27" i="11"/>
  <c r="J47" i="11"/>
  <c r="N47" i="11"/>
  <c r="N37" i="11" s="1"/>
  <c r="R47" i="11"/>
  <c r="R37" i="11" s="1"/>
  <c r="Z47" i="11"/>
  <c r="Z37" i="11" s="1"/>
  <c r="AD47" i="11"/>
  <c r="AD37" i="11" s="1"/>
  <c r="AP47" i="11"/>
  <c r="AP37" i="11" s="1"/>
  <c r="AT47" i="11"/>
  <c r="AT37" i="11" s="1"/>
  <c r="AX47" i="11"/>
  <c r="BF47" i="11"/>
  <c r="BL47" i="11"/>
  <c r="BL37" i="11" s="1"/>
  <c r="BR47" i="11"/>
  <c r="BX47" i="11"/>
  <c r="BX37" i="11" s="1"/>
  <c r="CJ47" i="11"/>
  <c r="CJ37" i="11" s="1"/>
  <c r="CP47" i="11"/>
  <c r="CP37" i="11" s="1"/>
  <c r="CV47" i="11"/>
  <c r="CV37" i="11" s="1"/>
  <c r="DH47" i="11"/>
  <c r="DH37" i="11" s="1"/>
  <c r="DN47" i="11"/>
  <c r="DN37" i="11" s="1"/>
  <c r="DP47" i="11"/>
  <c r="DP37" i="11" s="1"/>
  <c r="AZ78" i="11"/>
  <c r="DT78" i="11" s="1"/>
  <c r="AL78" i="11"/>
  <c r="BR78" i="11"/>
  <c r="DR78" i="11"/>
  <c r="Z81" i="11"/>
  <c r="DR81" i="11"/>
  <c r="AZ27" i="11"/>
  <c r="DT27" i="11" s="1"/>
  <c r="D27" i="11"/>
  <c r="N27" i="11"/>
  <c r="V27" i="11"/>
  <c r="AD27" i="11"/>
  <c r="AL27" i="11"/>
  <c r="AT27" i="11"/>
  <c r="AX27" i="11"/>
  <c r="BF27" i="11"/>
  <c r="BR27" i="11"/>
  <c r="CD27" i="11"/>
  <c r="CP27" i="11"/>
  <c r="DB27" i="11"/>
  <c r="DN27" i="11"/>
  <c r="DP27" i="11"/>
  <c r="E33" i="11"/>
  <c r="DU33" i="11" s="1"/>
  <c r="K47" i="11"/>
  <c r="BI47" i="11" s="1"/>
  <c r="J37" i="11"/>
  <c r="K11" i="11"/>
  <c r="F29" i="11"/>
  <c r="DV29" i="11" s="1"/>
  <c r="F33" i="11"/>
  <c r="DV33" i="11" s="1"/>
  <c r="F34" i="11"/>
  <c r="DV34" i="11" s="1"/>
  <c r="E41" i="11"/>
  <c r="DU41" i="11" s="1"/>
  <c r="E50" i="11"/>
  <c r="BA50" i="11" s="1"/>
  <c r="E51" i="11"/>
  <c r="DU51" i="11" s="1"/>
  <c r="E52" i="11"/>
  <c r="DU52" i="11" s="1"/>
  <c r="E57" i="11"/>
  <c r="DU57" i="11" s="1"/>
  <c r="D10" i="11"/>
  <c r="D118" i="11" s="1"/>
  <c r="C27" i="11"/>
  <c r="AX37" i="11"/>
  <c r="AZ47" i="11"/>
  <c r="DT47" i="11" s="1"/>
  <c r="BD47" i="11"/>
  <c r="BD37" i="11" s="1"/>
  <c r="J78" i="11"/>
  <c r="N78" i="11"/>
  <c r="R78" i="11"/>
  <c r="Z78" i="11"/>
  <c r="AD78" i="11"/>
  <c r="AH78" i="11"/>
  <c r="AP78" i="11"/>
  <c r="AT78" i="11"/>
  <c r="BF78" i="11"/>
  <c r="BL78" i="11"/>
  <c r="BX78" i="11"/>
  <c r="CD78" i="11"/>
  <c r="CJ78" i="11"/>
  <c r="DB78" i="11"/>
  <c r="BL81" i="11"/>
  <c r="DH81" i="11"/>
  <c r="D94" i="11"/>
  <c r="J94" i="11"/>
  <c r="J91" i="11" s="1"/>
  <c r="N94" i="11"/>
  <c r="R94" i="11"/>
  <c r="V94" i="11"/>
  <c r="Z94" i="11"/>
  <c r="Z91" i="11" s="1"/>
  <c r="AD94" i="11"/>
  <c r="AD91" i="11" s="1"/>
  <c r="AH94" i="11"/>
  <c r="AL94" i="11"/>
  <c r="AP94" i="11"/>
  <c r="AP91" i="11" s="1"/>
  <c r="AT94" i="11"/>
  <c r="AT91" i="11" s="1"/>
  <c r="AX94" i="11"/>
  <c r="BF94" i="11"/>
  <c r="BL94" i="11"/>
  <c r="BL91" i="11" s="1"/>
  <c r="BR94" i="11"/>
  <c r="BX94" i="11"/>
  <c r="CD94" i="11"/>
  <c r="CJ94" i="11"/>
  <c r="CJ91" i="11" s="1"/>
  <c r="CP94" i="11"/>
  <c r="CP91" i="11" s="1"/>
  <c r="CV94" i="11"/>
  <c r="DB94" i="11"/>
  <c r="DH94" i="11"/>
  <c r="DH91" i="11" s="1"/>
  <c r="DN94" i="11"/>
  <c r="DP94" i="11"/>
  <c r="DP91" i="11" s="1"/>
  <c r="I94" i="11"/>
  <c r="M94" i="11"/>
  <c r="M91" i="11" s="1"/>
  <c r="Q94" i="11"/>
  <c r="U94" i="11"/>
  <c r="U91" i="11" s="1"/>
  <c r="Y94" i="11"/>
  <c r="AG94" i="11"/>
  <c r="AG91" i="11" s="1"/>
  <c r="AK94" i="11"/>
  <c r="AK91" i="11" s="1"/>
  <c r="AO94" i="11"/>
  <c r="AO91" i="11" s="1"/>
  <c r="AS94" i="11"/>
  <c r="AW94" i="11"/>
  <c r="AW91" i="11" s="1"/>
  <c r="AY94" i="11"/>
  <c r="AY91" i="11" s="1"/>
  <c r="DS91" i="11" s="1"/>
  <c r="BE94" i="11"/>
  <c r="BK94" i="11"/>
  <c r="BQ94" i="11"/>
  <c r="BQ91" i="11" s="1"/>
  <c r="BW94" i="11"/>
  <c r="BW91" i="11" s="1"/>
  <c r="CC94" i="11"/>
  <c r="CI94" i="11"/>
  <c r="CO94" i="11"/>
  <c r="CO91" i="11" s="1"/>
  <c r="CU94" i="11"/>
  <c r="CU91" i="11" s="1"/>
  <c r="DA94" i="11"/>
  <c r="DG94" i="11"/>
  <c r="DM94" i="11"/>
  <c r="DM91" i="11" s="1"/>
  <c r="DO94" i="11"/>
  <c r="DO91" i="11" s="1"/>
  <c r="DQ94" i="11"/>
  <c r="K119" i="11"/>
  <c r="O119" i="11"/>
  <c r="S119" i="11"/>
  <c r="W119" i="11"/>
  <c r="AA119" i="11"/>
  <c r="AE119" i="11"/>
  <c r="AI119" i="11"/>
  <c r="AM119" i="11"/>
  <c r="AQ119" i="11"/>
  <c r="AU119" i="11"/>
  <c r="BR37" i="11"/>
  <c r="J81" i="11"/>
  <c r="AP81" i="11"/>
  <c r="CV78" i="11"/>
  <c r="DH78" i="11"/>
  <c r="R81" i="11"/>
  <c r="AH81" i="11"/>
  <c r="BX81" i="11"/>
  <c r="CV81" i="11"/>
  <c r="DQ81" i="11"/>
  <c r="AY78" i="11"/>
  <c r="DS78" i="11" s="1"/>
  <c r="BC78" i="11"/>
  <c r="AZ81" i="11"/>
  <c r="DT81" i="11" s="1"/>
  <c r="BR91" i="11"/>
  <c r="N91" i="11"/>
  <c r="D91" i="11"/>
  <c r="V91" i="11"/>
  <c r="AL91" i="11"/>
  <c r="BF91" i="11"/>
  <c r="CD91" i="11"/>
  <c r="DB91" i="11"/>
  <c r="N81" i="11"/>
  <c r="V81" i="11"/>
  <c r="AD81" i="11"/>
  <c r="AL81" i="11"/>
  <c r="AT81" i="11"/>
  <c r="BF81" i="11"/>
  <c r="BR81" i="11"/>
  <c r="CD81" i="11"/>
  <c r="CP81" i="11"/>
  <c r="DB81" i="11"/>
  <c r="DR91" i="11"/>
  <c r="R91" i="11"/>
  <c r="AH91" i="11"/>
  <c r="AX91" i="11"/>
  <c r="BX91" i="11"/>
  <c r="CV91" i="11"/>
  <c r="DN91" i="11"/>
  <c r="I116" i="8"/>
  <c r="K116" i="8" s="1"/>
  <c r="I115" i="8"/>
  <c r="I117" i="8"/>
  <c r="C38" i="11"/>
  <c r="C94" i="11"/>
  <c r="C91" i="11" s="1"/>
  <c r="I78" i="11"/>
  <c r="M78" i="11"/>
  <c r="Q78" i="11"/>
  <c r="U78" i="11"/>
  <c r="Y78" i="11"/>
  <c r="AC78" i="11"/>
  <c r="AG78" i="11"/>
  <c r="AK78" i="11"/>
  <c r="AO78" i="11"/>
  <c r="AS78" i="11"/>
  <c r="AW78" i="11"/>
  <c r="BE78" i="11"/>
  <c r="BK78" i="11"/>
  <c r="BQ78" i="11"/>
  <c r="BW78" i="11"/>
  <c r="CC78" i="11"/>
  <c r="CI78" i="11"/>
  <c r="CO78" i="11"/>
  <c r="CU78" i="11"/>
  <c r="DA78" i="11"/>
  <c r="DG78" i="11"/>
  <c r="DM78" i="11"/>
  <c r="DO78" i="11"/>
  <c r="DQ78" i="11"/>
  <c r="I81" i="11"/>
  <c r="M81" i="11"/>
  <c r="Q81" i="11"/>
  <c r="U81" i="11"/>
  <c r="Y81" i="11"/>
  <c r="AC81" i="11"/>
  <c r="AG81" i="11"/>
  <c r="AK81" i="11"/>
  <c r="AO81" i="11"/>
  <c r="AS81" i="11"/>
  <c r="AW81" i="11"/>
  <c r="BE81" i="11"/>
  <c r="BK81" i="11"/>
  <c r="BQ81" i="11"/>
  <c r="BW81" i="11"/>
  <c r="CC81" i="11"/>
  <c r="CI81" i="11"/>
  <c r="CO81" i="11"/>
  <c r="CU81" i="11"/>
  <c r="DA81" i="11"/>
  <c r="DG81" i="11"/>
  <c r="DM81" i="11"/>
  <c r="DO81" i="11"/>
  <c r="AX81" i="11"/>
  <c r="DN81" i="11"/>
  <c r="DP81" i="11"/>
  <c r="AZ94" i="11"/>
  <c r="G78" i="11"/>
  <c r="I91" i="11"/>
  <c r="Q91" i="11"/>
  <c r="Y91" i="11"/>
  <c r="AX78" i="11"/>
  <c r="DN78" i="11"/>
  <c r="DP78" i="11"/>
  <c r="G81" i="11"/>
  <c r="AY81" i="11"/>
  <c r="DS81" i="11" s="1"/>
  <c r="BC81" i="11"/>
  <c r="G94" i="11"/>
  <c r="BD94" i="11"/>
  <c r="AS91" i="11"/>
  <c r="BE91" i="11"/>
  <c r="BK91" i="11"/>
  <c r="CC91" i="11"/>
  <c r="CI91" i="11"/>
  <c r="DA91" i="11"/>
  <c r="DG91" i="11"/>
  <c r="DQ91" i="11"/>
  <c r="DS94" i="11"/>
  <c r="I27" i="11"/>
  <c r="M27" i="11"/>
  <c r="Q27" i="11"/>
  <c r="U27" i="11"/>
  <c r="Y27" i="11"/>
  <c r="AC27" i="11"/>
  <c r="AG27" i="11"/>
  <c r="AK27" i="11"/>
  <c r="AO27" i="11"/>
  <c r="AS27" i="11"/>
  <c r="AW27" i="11"/>
  <c r="BE27" i="11"/>
  <c r="BK27" i="11"/>
  <c r="BQ27" i="11"/>
  <c r="BW27" i="11"/>
  <c r="CC27" i="11"/>
  <c r="CI27" i="11"/>
  <c r="CO27" i="11"/>
  <c r="CU27" i="11"/>
  <c r="DA27" i="11"/>
  <c r="DG27" i="11"/>
  <c r="DM27" i="11"/>
  <c r="DO27" i="11"/>
  <c r="G38" i="11"/>
  <c r="G37" i="11" s="1"/>
  <c r="AY38" i="11"/>
  <c r="BC38" i="11"/>
  <c r="F78" i="11"/>
  <c r="DV78" i="11" s="1"/>
  <c r="H78" i="11"/>
  <c r="BD78" i="11"/>
  <c r="F81" i="11"/>
  <c r="DV81" i="11" s="1"/>
  <c r="H81" i="11"/>
  <c r="BD81" i="11"/>
  <c r="H94" i="11"/>
  <c r="BC94" i="11"/>
  <c r="E97" i="11"/>
  <c r="DU97" i="11" s="1"/>
  <c r="E43" i="11"/>
  <c r="DU43" i="11" s="1"/>
  <c r="E58" i="11"/>
  <c r="DU58" i="11" s="1"/>
  <c r="E83" i="11"/>
  <c r="F28" i="11"/>
  <c r="DV28" i="11" s="1"/>
  <c r="E39" i="11"/>
  <c r="E55" i="11"/>
  <c r="E56" i="11"/>
  <c r="DU56" i="11" s="1"/>
  <c r="E59" i="11"/>
  <c r="DU59" i="11" s="1"/>
  <c r="E60" i="11"/>
  <c r="DU60" i="11" s="1"/>
  <c r="E63" i="11"/>
  <c r="DU73" i="11" s="1"/>
  <c r="E67" i="11"/>
  <c r="BA67" i="11" s="1"/>
  <c r="E80" i="11"/>
  <c r="AC94" i="11"/>
  <c r="AC91" i="11" s="1"/>
  <c r="Q10" i="11"/>
  <c r="E20" i="11"/>
  <c r="DU20" i="11" s="1"/>
  <c r="E24" i="11"/>
  <c r="DU24" i="11" s="1"/>
  <c r="G27" i="11"/>
  <c r="AY27" i="11"/>
  <c r="DS27" i="11" s="1"/>
  <c r="BC27" i="11"/>
  <c r="E19" i="11"/>
  <c r="DU19" i="11" s="1"/>
  <c r="AW10" i="11"/>
  <c r="CI10" i="11"/>
  <c r="DO10" i="11"/>
  <c r="DO9" i="11" s="1"/>
  <c r="DO74" i="11" s="1"/>
  <c r="H27" i="11"/>
  <c r="BD27" i="11"/>
  <c r="F11" i="11"/>
  <c r="DV11" i="11" s="1"/>
  <c r="E28" i="11"/>
  <c r="E35" i="11"/>
  <c r="DU35" i="11" s="1"/>
  <c r="AG10" i="11"/>
  <c r="BK10" i="11"/>
  <c r="BK9" i="11" s="1"/>
  <c r="BK74" i="11" s="1"/>
  <c r="DG10" i="11"/>
  <c r="E23" i="11"/>
  <c r="DU23" i="11" s="1"/>
  <c r="E12" i="11"/>
  <c r="DU12" i="11" s="1"/>
  <c r="E17" i="11"/>
  <c r="DU17" i="11" s="1"/>
  <c r="E21" i="11"/>
  <c r="DU21" i="11" s="1"/>
  <c r="F14" i="11"/>
  <c r="DV14" i="11" s="1"/>
  <c r="F17" i="11"/>
  <c r="DV17" i="11" s="1"/>
  <c r="C10" i="11"/>
  <c r="C9" i="11" s="1"/>
  <c r="J10" i="11"/>
  <c r="J9" i="11" s="1"/>
  <c r="N10" i="11"/>
  <c r="N9" i="11" s="1"/>
  <c r="N74" i="11" s="1"/>
  <c r="N75" i="11" s="1"/>
  <c r="R10" i="11"/>
  <c r="R9" i="11" s="1"/>
  <c r="V10" i="11"/>
  <c r="V9" i="11" s="1"/>
  <c r="Z10" i="11"/>
  <c r="AD10" i="11"/>
  <c r="AH10" i="11"/>
  <c r="AH9" i="11" s="1"/>
  <c r="AL10" i="11"/>
  <c r="AL9" i="11" s="1"/>
  <c r="AP10" i="11"/>
  <c r="AP9" i="11" s="1"/>
  <c r="AT10" i="11"/>
  <c r="AT9" i="11" s="1"/>
  <c r="AX10" i="11"/>
  <c r="AX9" i="11" s="1"/>
  <c r="BF10" i="11"/>
  <c r="BF9" i="11" s="1"/>
  <c r="BL10" i="11"/>
  <c r="BL9" i="11" s="1"/>
  <c r="BR10" i="11"/>
  <c r="BR9" i="11" s="1"/>
  <c r="BX10" i="11"/>
  <c r="BX9" i="11" s="1"/>
  <c r="CD10" i="11"/>
  <c r="CD9" i="11" s="1"/>
  <c r="CJ10" i="11"/>
  <c r="CJ9" i="11" s="1"/>
  <c r="CP10" i="11"/>
  <c r="CP9" i="11" s="1"/>
  <c r="CV10" i="11"/>
  <c r="CV9" i="11" s="1"/>
  <c r="DB10" i="11"/>
  <c r="DB9" i="11" s="1"/>
  <c r="DH10" i="11"/>
  <c r="DH9" i="11" s="1"/>
  <c r="DN10" i="11"/>
  <c r="DN9" i="11" s="1"/>
  <c r="DP10" i="11"/>
  <c r="DR10" i="11"/>
  <c r="DR9" i="11" s="1"/>
  <c r="K21" i="11"/>
  <c r="BI21" i="11" s="1"/>
  <c r="F12" i="11"/>
  <c r="DV12" i="11" s="1"/>
  <c r="I10" i="11"/>
  <c r="M10" i="11"/>
  <c r="M9" i="11" s="1"/>
  <c r="M74" i="11" s="1"/>
  <c r="M75" i="11" s="1"/>
  <c r="U10" i="11"/>
  <c r="Y10" i="11"/>
  <c r="Y9" i="11" s="1"/>
  <c r="Y74" i="11" s="1"/>
  <c r="Y75" i="11" s="1"/>
  <c r="AC10" i="11"/>
  <c r="AK10" i="11"/>
  <c r="AK9" i="11" s="1"/>
  <c r="AK74" i="11" s="1"/>
  <c r="AK75" i="11" s="1"/>
  <c r="AO10" i="11"/>
  <c r="AS10" i="11"/>
  <c r="BE10" i="11"/>
  <c r="BQ10" i="11"/>
  <c r="BQ9" i="11" s="1"/>
  <c r="BQ74" i="11" s="1"/>
  <c r="BW10" i="11"/>
  <c r="CC10" i="11"/>
  <c r="CC9" i="11" s="1"/>
  <c r="CO10" i="11"/>
  <c r="CU10" i="11"/>
  <c r="CU9" i="11" s="1"/>
  <c r="CU74" i="11" s="1"/>
  <c r="DA10" i="11"/>
  <c r="DM10" i="11"/>
  <c r="DQ10" i="11"/>
  <c r="L12" i="11"/>
  <c r="BJ12" i="11" s="1"/>
  <c r="BC10" i="11"/>
  <c r="G10" i="11"/>
  <c r="G9" i="11" s="1"/>
  <c r="G74" i="11" s="1"/>
  <c r="G75" i="11" s="1"/>
  <c r="AY10" i="11"/>
  <c r="F10" i="11"/>
  <c r="F118" i="11" s="1"/>
  <c r="DV118" i="11" s="1"/>
  <c r="H10" i="11"/>
  <c r="AZ10" i="11"/>
  <c r="BD10" i="11"/>
  <c r="BD9" i="11" s="1"/>
  <c r="BG15" i="11"/>
  <c r="BM15" i="11" s="1"/>
  <c r="BS15" i="11" s="1"/>
  <c r="BY15" i="11" s="1"/>
  <c r="CE15" i="11" s="1"/>
  <c r="CK15" i="11" s="1"/>
  <c r="CQ15" i="11" s="1"/>
  <c r="CW15" i="11" s="1"/>
  <c r="DC15" i="11" s="1"/>
  <c r="DI15" i="11" s="1"/>
  <c r="BG16" i="11"/>
  <c r="BM16" i="11" s="1"/>
  <c r="BS16" i="11" s="1"/>
  <c r="BY16" i="11" s="1"/>
  <c r="CE16" i="11" s="1"/>
  <c r="CK16" i="11" s="1"/>
  <c r="CQ16" i="11" s="1"/>
  <c r="CW16" i="11" s="1"/>
  <c r="DC16" i="11" s="1"/>
  <c r="DI16" i="11" s="1"/>
  <c r="E11" i="11"/>
  <c r="DU11" i="11" s="1"/>
  <c r="E14" i="11"/>
  <c r="DU14" i="11" s="1"/>
  <c r="E18" i="11"/>
  <c r="DU18" i="11" s="1"/>
  <c r="K15" i="11"/>
  <c r="O15" i="11" s="1"/>
  <c r="K16" i="11"/>
  <c r="O16" i="11" s="1"/>
  <c r="P102" i="11"/>
  <c r="P103" i="11"/>
  <c r="BP103" i="11" s="1"/>
  <c r="P104" i="11"/>
  <c r="P105" i="11"/>
  <c r="BP105" i="11" s="1"/>
  <c r="P106" i="11"/>
  <c r="P107" i="11"/>
  <c r="BP107" i="11" s="1"/>
  <c r="E13" i="11"/>
  <c r="DU13" i="11" s="1"/>
  <c r="O102" i="11"/>
  <c r="S102" i="11" s="1"/>
  <c r="O103" i="11"/>
  <c r="O104" i="11"/>
  <c r="BO104" i="11" s="1"/>
  <c r="O105" i="11"/>
  <c r="O106" i="11"/>
  <c r="BO106" i="11" s="1"/>
  <c r="O107" i="11"/>
  <c r="O108" i="11"/>
  <c r="BO108" i="11" s="1"/>
  <c r="O109" i="11"/>
  <c r="O110" i="11"/>
  <c r="BO110" i="11" s="1"/>
  <c r="O111" i="11"/>
  <c r="O112" i="11"/>
  <c r="BO112" i="11" s="1"/>
  <c r="P109" i="11"/>
  <c r="P110" i="11"/>
  <c r="BP110" i="11" s="1"/>
  <c r="P111" i="11"/>
  <c r="P112" i="11"/>
  <c r="BP112" i="11" s="1"/>
  <c r="L119" i="11"/>
  <c r="P119" i="11"/>
  <c r="T119" i="11"/>
  <c r="X119" i="11"/>
  <c r="AB119" i="11"/>
  <c r="AF119" i="11"/>
  <c r="AJ119" i="11"/>
  <c r="L120" i="11"/>
  <c r="P120" i="11"/>
  <c r="T120" i="11"/>
  <c r="X120" i="11"/>
  <c r="AB120" i="11"/>
  <c r="AF120" i="11"/>
  <c r="AJ120" i="11"/>
  <c r="AN120" i="11"/>
  <c r="AR120" i="11"/>
  <c r="AV120" i="11"/>
  <c r="BH120" i="11"/>
  <c r="BN120" i="11"/>
  <c r="BT120" i="11"/>
  <c r="BZ120" i="11"/>
  <c r="CF120" i="11"/>
  <c r="CL120" i="11"/>
  <c r="CR120" i="11"/>
  <c r="CX120" i="11"/>
  <c r="DD120" i="11"/>
  <c r="DJ120" i="11"/>
  <c r="L121" i="11"/>
  <c r="P121" i="11"/>
  <c r="T121" i="11"/>
  <c r="X121" i="11"/>
  <c r="AB121" i="11"/>
  <c r="AF121" i="11"/>
  <c r="AJ121" i="11"/>
  <c r="AN121" i="11"/>
  <c r="AR121" i="11"/>
  <c r="AV121" i="11"/>
  <c r="BH121" i="11"/>
  <c r="BN121" i="11"/>
  <c r="BT121" i="11"/>
  <c r="BZ121" i="11"/>
  <c r="CF121" i="11"/>
  <c r="CL121" i="11"/>
  <c r="CR121" i="11"/>
  <c r="CX121" i="11"/>
  <c r="DD121" i="11"/>
  <c r="DJ121" i="11"/>
  <c r="L122" i="11"/>
  <c r="P122" i="11"/>
  <c r="T122" i="11"/>
  <c r="X122" i="11"/>
  <c r="AB122" i="11"/>
  <c r="AF122" i="11"/>
  <c r="AJ122" i="11"/>
  <c r="AN122" i="11"/>
  <c r="AR122" i="11"/>
  <c r="AV122" i="11"/>
  <c r="BH122" i="11"/>
  <c r="BN122" i="11"/>
  <c r="BT122" i="11"/>
  <c r="BZ122" i="11"/>
  <c r="CF122" i="11"/>
  <c r="CL122" i="11"/>
  <c r="CR122" i="11"/>
  <c r="CX122" i="11"/>
  <c r="DD122" i="11"/>
  <c r="DJ122" i="11"/>
  <c r="L123" i="11"/>
  <c r="P123" i="11"/>
  <c r="T123" i="11"/>
  <c r="X123" i="11"/>
  <c r="AB123" i="11"/>
  <c r="AF123" i="11"/>
  <c r="AJ123" i="11"/>
  <c r="AN123" i="11"/>
  <c r="AR123" i="11"/>
  <c r="AV123" i="11"/>
  <c r="BH123" i="11"/>
  <c r="BN123" i="11"/>
  <c r="BT123" i="11"/>
  <c r="BZ123" i="11"/>
  <c r="CF123" i="11"/>
  <c r="CL123" i="11"/>
  <c r="CR123" i="11"/>
  <c r="CX123" i="11"/>
  <c r="DD123" i="11"/>
  <c r="DJ123" i="11"/>
  <c r="L124" i="11"/>
  <c r="P124" i="11"/>
  <c r="T124" i="11"/>
  <c r="X124" i="11"/>
  <c r="AB124" i="11"/>
  <c r="AF124" i="11"/>
  <c r="AJ124" i="11"/>
  <c r="AN124" i="11"/>
  <c r="AR124" i="11"/>
  <c r="AV124" i="11"/>
  <c r="BH124" i="11"/>
  <c r="BN124" i="11"/>
  <c r="BT124" i="11"/>
  <c r="BZ124" i="11"/>
  <c r="CF124" i="11"/>
  <c r="CL124" i="11"/>
  <c r="CR124" i="11"/>
  <c r="CX124" i="11"/>
  <c r="DD124" i="11"/>
  <c r="DJ124" i="11"/>
  <c r="L125" i="11"/>
  <c r="P125" i="11"/>
  <c r="T125" i="11"/>
  <c r="X125" i="11"/>
  <c r="AB125" i="11"/>
  <c r="AF125" i="11"/>
  <c r="AJ125" i="11"/>
  <c r="AN125" i="11"/>
  <c r="AR125" i="11"/>
  <c r="AV125" i="11"/>
  <c r="BH125" i="11"/>
  <c r="BN125" i="11"/>
  <c r="BT125" i="11"/>
  <c r="BZ125" i="11"/>
  <c r="CF125" i="11"/>
  <c r="CL125" i="11"/>
  <c r="CR125" i="11"/>
  <c r="CX125" i="11"/>
  <c r="DD125" i="11"/>
  <c r="DJ125" i="11"/>
  <c r="L126" i="11"/>
  <c r="P126" i="11"/>
  <c r="T126" i="11"/>
  <c r="X126" i="11"/>
  <c r="AB126" i="11"/>
  <c r="AF126" i="11"/>
  <c r="AJ126" i="11"/>
  <c r="AN126" i="11"/>
  <c r="AR126" i="11"/>
  <c r="AV126" i="11"/>
  <c r="BH126" i="11"/>
  <c r="BN126" i="11"/>
  <c r="BT126" i="11"/>
  <c r="BZ126" i="11"/>
  <c r="CF126" i="11"/>
  <c r="CL126" i="11"/>
  <c r="CR126" i="11"/>
  <c r="CX126" i="11"/>
  <c r="DD126" i="11"/>
  <c r="DJ126" i="11"/>
  <c r="L127" i="11"/>
  <c r="P127" i="11"/>
  <c r="T127" i="11"/>
  <c r="X127" i="11"/>
  <c r="AB127" i="11"/>
  <c r="AF127" i="11"/>
  <c r="AJ127" i="11"/>
  <c r="AN127" i="11"/>
  <c r="AR127" i="11"/>
  <c r="AV127" i="11"/>
  <c r="BH127" i="11"/>
  <c r="BN127" i="11"/>
  <c r="BT127" i="11"/>
  <c r="BZ127" i="11"/>
  <c r="CF127" i="11"/>
  <c r="CL127" i="11"/>
  <c r="CR127" i="11"/>
  <c r="CX127" i="11"/>
  <c r="DD127" i="11"/>
  <c r="DJ127" i="11"/>
  <c r="L128" i="11"/>
  <c r="P128" i="11"/>
  <c r="T128" i="11"/>
  <c r="X128" i="11"/>
  <c r="AB128" i="11"/>
  <c r="AF128" i="11"/>
  <c r="AJ128" i="11"/>
  <c r="AN128" i="11"/>
  <c r="AR128" i="11"/>
  <c r="AV128" i="11"/>
  <c r="BH128" i="11"/>
  <c r="BN128" i="11"/>
  <c r="BT128" i="11"/>
  <c r="BZ128" i="11"/>
  <c r="CF128" i="11"/>
  <c r="CL128" i="11"/>
  <c r="CR128" i="11"/>
  <c r="CX128" i="11"/>
  <c r="DD128" i="11"/>
  <c r="DJ128" i="11"/>
  <c r="L129" i="11"/>
  <c r="P129" i="11"/>
  <c r="T129" i="11"/>
  <c r="X129" i="11"/>
  <c r="AB129" i="11"/>
  <c r="AF129" i="11"/>
  <c r="AJ129" i="11"/>
  <c r="AN129" i="11"/>
  <c r="AR129" i="11"/>
  <c r="AV129" i="11"/>
  <c r="BH129" i="11"/>
  <c r="BN129" i="11"/>
  <c r="BT129" i="11"/>
  <c r="BZ129" i="11"/>
  <c r="CF129" i="11"/>
  <c r="CL129" i="11"/>
  <c r="CR129" i="11"/>
  <c r="CX129" i="11"/>
  <c r="DD129" i="11"/>
  <c r="DJ129" i="11"/>
  <c r="L130" i="11"/>
  <c r="BJ130" i="11" s="1"/>
  <c r="P130" i="11"/>
  <c r="BP130" i="11" s="1"/>
  <c r="T130" i="11"/>
  <c r="BV130" i="11" s="1"/>
  <c r="X130" i="11"/>
  <c r="CB130" i="11" s="1"/>
  <c r="AB130" i="11"/>
  <c r="CH130" i="11" s="1"/>
  <c r="AF130" i="11"/>
  <c r="CN130" i="11" s="1"/>
  <c r="AJ130" i="11"/>
  <c r="CT130" i="11" s="1"/>
  <c r="AN130" i="11"/>
  <c r="CZ130" i="11" s="1"/>
  <c r="AR130" i="11"/>
  <c r="DF130" i="11" s="1"/>
  <c r="AV130" i="11"/>
  <c r="DL130" i="11" s="1"/>
  <c r="BH130" i="11"/>
  <c r="BN130" i="11"/>
  <c r="BT130" i="11"/>
  <c r="BZ130" i="11"/>
  <c r="CF130" i="11"/>
  <c r="CL130" i="11"/>
  <c r="CR130" i="11"/>
  <c r="CX130" i="11"/>
  <c r="DD130" i="11"/>
  <c r="DJ130" i="11"/>
  <c r="K120" i="11"/>
  <c r="O120" i="11"/>
  <c r="S120" i="11"/>
  <c r="W120" i="11"/>
  <c r="AA120" i="11"/>
  <c r="AE120" i="11"/>
  <c r="AI120" i="11"/>
  <c r="AM120" i="11"/>
  <c r="AQ120" i="11"/>
  <c r="AU120" i="11"/>
  <c r="BG120" i="11"/>
  <c r="BM120" i="11"/>
  <c r="BS120" i="11"/>
  <c r="BY120" i="11"/>
  <c r="CE120" i="11"/>
  <c r="CK120" i="11"/>
  <c r="CQ120" i="11"/>
  <c r="CW120" i="11"/>
  <c r="DC120" i="11"/>
  <c r="DI120" i="11"/>
  <c r="K121" i="11"/>
  <c r="O121" i="11"/>
  <c r="S121" i="11"/>
  <c r="W121" i="11"/>
  <c r="AA121" i="11"/>
  <c r="AE121" i="11"/>
  <c r="AI121" i="11"/>
  <c r="AM121" i="11"/>
  <c r="AQ121" i="11"/>
  <c r="AU121" i="11"/>
  <c r="BG121" i="11"/>
  <c r="BM121" i="11"/>
  <c r="BS121" i="11"/>
  <c r="BY121" i="11"/>
  <c r="CE121" i="11"/>
  <c r="CK121" i="11"/>
  <c r="CQ121" i="11"/>
  <c r="CW121" i="11"/>
  <c r="DC121" i="11"/>
  <c r="DI121" i="11"/>
  <c r="K122" i="11"/>
  <c r="O122" i="11"/>
  <c r="S122" i="11"/>
  <c r="W122" i="11"/>
  <c r="AA122" i="11"/>
  <c r="AE122" i="11"/>
  <c r="AI122" i="11"/>
  <c r="AM122" i="11"/>
  <c r="AQ122" i="11"/>
  <c r="AU122" i="11"/>
  <c r="BG122" i="11"/>
  <c r="BM122" i="11"/>
  <c r="BS122" i="11"/>
  <c r="BY122" i="11"/>
  <c r="CE122" i="11"/>
  <c r="CK122" i="11"/>
  <c r="CQ122" i="11"/>
  <c r="CW122" i="11"/>
  <c r="DC122" i="11"/>
  <c r="DI122" i="11"/>
  <c r="K123" i="11"/>
  <c r="O123" i="11"/>
  <c r="S123" i="11"/>
  <c r="W123" i="11"/>
  <c r="AA123" i="11"/>
  <c r="AE123" i="11"/>
  <c r="AI123" i="11"/>
  <c r="AM123" i="11"/>
  <c r="AQ123" i="11"/>
  <c r="AU123" i="11"/>
  <c r="BG123" i="11"/>
  <c r="BM123" i="11"/>
  <c r="BS123" i="11"/>
  <c r="BY123" i="11"/>
  <c r="CE123" i="11"/>
  <c r="CK123" i="11"/>
  <c r="CQ123" i="11"/>
  <c r="CW123" i="11"/>
  <c r="DC123" i="11"/>
  <c r="DI123" i="11"/>
  <c r="K124" i="11"/>
  <c r="O124" i="11"/>
  <c r="S124" i="11"/>
  <c r="W124" i="11"/>
  <c r="AA124" i="11"/>
  <c r="AE124" i="11"/>
  <c r="AI124" i="11"/>
  <c r="AM124" i="11"/>
  <c r="AQ124" i="11"/>
  <c r="AU124" i="11"/>
  <c r="BG124" i="11"/>
  <c r="BM124" i="11"/>
  <c r="BS124" i="11"/>
  <c r="BY124" i="11"/>
  <c r="CE124" i="11"/>
  <c r="CK124" i="11"/>
  <c r="CQ124" i="11"/>
  <c r="CW124" i="11"/>
  <c r="DC124" i="11"/>
  <c r="DI124" i="11"/>
  <c r="K125" i="11"/>
  <c r="O125" i="11"/>
  <c r="S125" i="11"/>
  <c r="W125" i="11"/>
  <c r="AA125" i="11"/>
  <c r="AE125" i="11"/>
  <c r="AI125" i="11"/>
  <c r="AM125" i="11"/>
  <c r="AQ125" i="11"/>
  <c r="AU125" i="11"/>
  <c r="BG125" i="11"/>
  <c r="BM125" i="11"/>
  <c r="BS125" i="11"/>
  <c r="BY125" i="11"/>
  <c r="CE125" i="11"/>
  <c r="CK125" i="11"/>
  <c r="CQ125" i="11"/>
  <c r="CW125" i="11"/>
  <c r="DC125" i="11"/>
  <c r="DI125" i="11"/>
  <c r="K126" i="11"/>
  <c r="O126" i="11"/>
  <c r="S126" i="11"/>
  <c r="W126" i="11"/>
  <c r="AA126" i="11"/>
  <c r="AE126" i="11"/>
  <c r="AI126" i="11"/>
  <c r="AM126" i="11"/>
  <c r="AQ126" i="11"/>
  <c r="AU126" i="11"/>
  <c r="BG126" i="11"/>
  <c r="BM126" i="11"/>
  <c r="BS126" i="11"/>
  <c r="BY126" i="11"/>
  <c r="CE126" i="11"/>
  <c r="CK126" i="11"/>
  <c r="CQ126" i="11"/>
  <c r="CW126" i="11"/>
  <c r="DC126" i="11"/>
  <c r="DI126" i="11"/>
  <c r="K127" i="11"/>
  <c r="O127" i="11"/>
  <c r="S127" i="11"/>
  <c r="W127" i="11"/>
  <c r="AA127" i="11"/>
  <c r="AE127" i="11"/>
  <c r="AI127" i="11"/>
  <c r="AM127" i="11"/>
  <c r="AQ127" i="11"/>
  <c r="AU127" i="11"/>
  <c r="BG127" i="11"/>
  <c r="BM127" i="11"/>
  <c r="BS127" i="11"/>
  <c r="BY127" i="11"/>
  <c r="CE127" i="11"/>
  <c r="CK127" i="11"/>
  <c r="CQ127" i="11"/>
  <c r="CW127" i="11"/>
  <c r="DC127" i="11"/>
  <c r="DI127" i="11"/>
  <c r="K128" i="11"/>
  <c r="O128" i="11"/>
  <c r="S128" i="11"/>
  <c r="W128" i="11"/>
  <c r="AA128" i="11"/>
  <c r="AE128" i="11"/>
  <c r="AI128" i="11"/>
  <c r="AM128" i="11"/>
  <c r="AQ128" i="11"/>
  <c r="AU128" i="11"/>
  <c r="BG128" i="11"/>
  <c r="BM128" i="11"/>
  <c r="BS128" i="11"/>
  <c r="BY128" i="11"/>
  <c r="CE128" i="11"/>
  <c r="CK128" i="11"/>
  <c r="CQ128" i="11"/>
  <c r="CW128" i="11"/>
  <c r="DC128" i="11"/>
  <c r="DI128" i="11"/>
  <c r="K129" i="11"/>
  <c r="O129" i="11"/>
  <c r="S129" i="11"/>
  <c r="W129" i="11"/>
  <c r="AA129" i="11"/>
  <c r="AE129" i="11"/>
  <c r="AI129" i="11"/>
  <c r="AM129" i="11"/>
  <c r="AQ129" i="11"/>
  <c r="AU129" i="11"/>
  <c r="BG129" i="11"/>
  <c r="BM129" i="11"/>
  <c r="BS129" i="11"/>
  <c r="BY129" i="11"/>
  <c r="CE129" i="11"/>
  <c r="CK129" i="11"/>
  <c r="CQ129" i="11"/>
  <c r="CW129" i="11"/>
  <c r="DC129" i="11"/>
  <c r="DI129" i="11"/>
  <c r="K130" i="11"/>
  <c r="BI130" i="11" s="1"/>
  <c r="O130" i="11"/>
  <c r="BO130" i="11" s="1"/>
  <c r="S130" i="11"/>
  <c r="BU130" i="11" s="1"/>
  <c r="W130" i="11"/>
  <c r="CA130" i="11" s="1"/>
  <c r="AA130" i="11"/>
  <c r="CG130" i="11" s="1"/>
  <c r="AE130" i="11"/>
  <c r="CM130" i="11" s="1"/>
  <c r="AI130" i="11"/>
  <c r="CS130" i="11" s="1"/>
  <c r="AM130" i="11"/>
  <c r="CY130" i="11" s="1"/>
  <c r="AQ130" i="11"/>
  <c r="DE130" i="11" s="1"/>
  <c r="AU130" i="11"/>
  <c r="DK130" i="11" s="1"/>
  <c r="BG130" i="11"/>
  <c r="BM130" i="11"/>
  <c r="BS130" i="11"/>
  <c r="BY130" i="11"/>
  <c r="CE130" i="11"/>
  <c r="CK130" i="11"/>
  <c r="CQ130" i="11"/>
  <c r="CW130" i="11"/>
  <c r="DC130" i="11"/>
  <c r="DI130" i="11"/>
  <c r="BX8" i="11"/>
  <c r="BZ8" i="11" s="1"/>
  <c r="BV8" i="11"/>
  <c r="BJ11" i="11"/>
  <c r="P11" i="11"/>
  <c r="L10" i="11"/>
  <c r="BN11" i="11"/>
  <c r="BH10" i="11"/>
  <c r="BJ13" i="11"/>
  <c r="P13" i="11"/>
  <c r="BJ14" i="11"/>
  <c r="P14" i="11"/>
  <c r="BI15" i="11"/>
  <c r="BI16" i="11"/>
  <c r="BJ17" i="11"/>
  <c r="P17" i="11"/>
  <c r="P18" i="11"/>
  <c r="BJ19" i="11"/>
  <c r="P19" i="11"/>
  <c r="BJ20" i="11"/>
  <c r="P20" i="11"/>
  <c r="BJ21" i="11"/>
  <c r="P21" i="11"/>
  <c r="BJ22" i="11"/>
  <c r="P22" i="11"/>
  <c r="P23" i="11"/>
  <c r="BJ24" i="11"/>
  <c r="P24" i="11"/>
  <c r="BJ25" i="11"/>
  <c r="P25" i="11"/>
  <c r="BJ26" i="11"/>
  <c r="P26" i="11"/>
  <c r="P28" i="11"/>
  <c r="BN28" i="11"/>
  <c r="BJ29" i="11"/>
  <c r="BW8" i="11"/>
  <c r="BY8" i="11" s="1"/>
  <c r="BU8" i="11"/>
  <c r="BI11" i="11"/>
  <c r="O11" i="11"/>
  <c r="BM11" i="11"/>
  <c r="BG10" i="11"/>
  <c r="BI12" i="11"/>
  <c r="O12" i="11"/>
  <c r="BI13" i="11"/>
  <c r="O13" i="11"/>
  <c r="BI14" i="11"/>
  <c r="O14" i="11"/>
  <c r="BI17" i="11"/>
  <c r="O17" i="11"/>
  <c r="BI18" i="11"/>
  <c r="O18" i="11"/>
  <c r="BI19" i="11"/>
  <c r="O19" i="11"/>
  <c r="O20" i="11"/>
  <c r="O21" i="11"/>
  <c r="BI22" i="11"/>
  <c r="O22" i="11"/>
  <c r="O23" i="11"/>
  <c r="O24" i="11"/>
  <c r="BI25" i="11"/>
  <c r="O25" i="11"/>
  <c r="BI26" i="11"/>
  <c r="O26" i="11"/>
  <c r="BI28" i="11"/>
  <c r="O28" i="11"/>
  <c r="BM28" i="11"/>
  <c r="BG27" i="11"/>
  <c r="BI29" i="11"/>
  <c r="O29" i="11"/>
  <c r="BB29" i="11"/>
  <c r="P30" i="11"/>
  <c r="BJ31" i="11"/>
  <c r="P31" i="11"/>
  <c r="P32" i="11"/>
  <c r="BJ33" i="11"/>
  <c r="P33" i="11"/>
  <c r="P34" i="11"/>
  <c r="P35" i="11"/>
  <c r="BJ36" i="11"/>
  <c r="P36" i="11"/>
  <c r="BJ39" i="11"/>
  <c r="P39" i="11"/>
  <c r="BN39" i="11"/>
  <c r="BH38" i="11"/>
  <c r="BJ40" i="11"/>
  <c r="P40" i="11"/>
  <c r="BJ42" i="11"/>
  <c r="BJ43" i="11"/>
  <c r="P43" i="11"/>
  <c r="BJ44" i="11"/>
  <c r="P44" i="11"/>
  <c r="BJ45" i="11"/>
  <c r="P45" i="11"/>
  <c r="BJ53" i="11"/>
  <c r="P53" i="11"/>
  <c r="BJ55" i="11"/>
  <c r="BT55" i="11"/>
  <c r="BJ56" i="11"/>
  <c r="BJ58" i="11"/>
  <c r="P58" i="11"/>
  <c r="BJ61" i="11"/>
  <c r="P61" i="11"/>
  <c r="BP8" i="11"/>
  <c r="N76" i="11"/>
  <c r="BB10" i="11"/>
  <c r="DV10" i="11"/>
  <c r="BB12" i="11"/>
  <c r="BB14" i="11"/>
  <c r="E15" i="11"/>
  <c r="E16" i="11"/>
  <c r="BB17" i="11"/>
  <c r="BB18" i="11"/>
  <c r="BB19" i="11"/>
  <c r="BB20" i="11"/>
  <c r="BB21" i="11"/>
  <c r="BB22" i="11"/>
  <c r="BB23" i="11"/>
  <c r="BB24" i="11"/>
  <c r="DT24" i="11"/>
  <c r="BB25" i="11"/>
  <c r="BB28" i="11"/>
  <c r="DU29" i="11"/>
  <c r="BA29" i="11"/>
  <c r="BI30" i="11"/>
  <c r="O30" i="11"/>
  <c r="O31" i="11"/>
  <c r="BI32" i="11"/>
  <c r="O32" i="11"/>
  <c r="BI33" i="11"/>
  <c r="O33" i="11"/>
  <c r="BI34" i="11"/>
  <c r="O34" i="11"/>
  <c r="BI35" i="11"/>
  <c r="O35" i="11"/>
  <c r="BI36" i="11"/>
  <c r="O36" i="11"/>
  <c r="O39" i="11"/>
  <c r="BM39" i="11"/>
  <c r="BI40" i="11"/>
  <c r="O40" i="11"/>
  <c r="BI42" i="11"/>
  <c r="O42" i="11"/>
  <c r="BI43" i="11"/>
  <c r="O43" i="11"/>
  <c r="BI44" i="11"/>
  <c r="O44" i="11"/>
  <c r="BI45" i="11"/>
  <c r="BI53" i="11"/>
  <c r="O53" i="11"/>
  <c r="BI55" i="11"/>
  <c r="O55" i="11"/>
  <c r="BS55" i="11"/>
  <c r="BM47" i="11"/>
  <c r="BI56" i="11"/>
  <c r="O56" i="11"/>
  <c r="BI58" i="11"/>
  <c r="BI61" i="11"/>
  <c r="BO8" i="11"/>
  <c r="G76" i="11"/>
  <c r="AK76" i="11"/>
  <c r="DS10" i="11"/>
  <c r="BA12" i="11"/>
  <c r="BA13" i="11"/>
  <c r="BA14" i="11"/>
  <c r="BA18" i="11"/>
  <c r="BA19" i="11"/>
  <c r="BA20" i="11"/>
  <c r="BA21" i="11"/>
  <c r="BA22" i="11"/>
  <c r="BA24" i="11"/>
  <c r="DS24" i="11"/>
  <c r="BA25" i="11"/>
  <c r="BA26" i="11"/>
  <c r="BA28" i="11"/>
  <c r="BJ79" i="11"/>
  <c r="P79" i="11"/>
  <c r="BN79" i="11"/>
  <c r="BH78" i="11"/>
  <c r="BJ80" i="11"/>
  <c r="BJ82" i="11"/>
  <c r="L81" i="11"/>
  <c r="BJ81" i="11" s="1"/>
  <c r="BN82" i="11"/>
  <c r="BH81" i="11"/>
  <c r="BJ83" i="11"/>
  <c r="P83" i="11"/>
  <c r="BJ85" i="11"/>
  <c r="P85" i="11"/>
  <c r="BJ92" i="11"/>
  <c r="P92" i="11"/>
  <c r="BJ93" i="11"/>
  <c r="P93" i="11"/>
  <c r="BB30" i="11"/>
  <c r="BB31" i="11"/>
  <c r="BB32" i="11"/>
  <c r="BB33" i="11"/>
  <c r="BB34" i="11"/>
  <c r="BB35" i="11"/>
  <c r="BB36" i="11"/>
  <c r="BB39" i="11"/>
  <c r="BB41" i="11"/>
  <c r="BB42" i="11"/>
  <c r="BB43" i="11"/>
  <c r="BB44" i="11"/>
  <c r="BB45" i="11"/>
  <c r="BB46" i="11"/>
  <c r="BB48" i="11"/>
  <c r="BB50" i="11"/>
  <c r="BB51" i="11"/>
  <c r="BB52" i="11"/>
  <c r="BB53" i="11"/>
  <c r="BB54" i="11"/>
  <c r="BB55" i="11"/>
  <c r="BB56" i="11"/>
  <c r="BB57" i="11"/>
  <c r="BB59" i="11"/>
  <c r="BB60" i="11"/>
  <c r="BB61" i="11"/>
  <c r="BB63" i="11"/>
  <c r="DT63" i="11"/>
  <c r="DT64" i="11"/>
  <c r="DV64" i="11"/>
  <c r="DT65" i="11"/>
  <c r="DV65" i="11"/>
  <c r="DT66" i="11"/>
  <c r="DV66" i="11"/>
  <c r="DT67" i="11"/>
  <c r="DV67" i="11"/>
  <c r="DT68" i="11"/>
  <c r="DV68" i="11"/>
  <c r="DT69" i="11"/>
  <c r="DV69" i="11"/>
  <c r="DT70" i="11"/>
  <c r="DV70" i="11"/>
  <c r="DT71" i="11"/>
  <c r="DV71" i="11"/>
  <c r="DT72" i="11"/>
  <c r="DV72" i="11"/>
  <c r="DV73" i="11"/>
  <c r="J87" i="11"/>
  <c r="J77" i="11" s="1"/>
  <c r="AX87" i="11"/>
  <c r="AX77" i="11" s="1"/>
  <c r="BR87" i="11"/>
  <c r="BR77" i="11" s="1"/>
  <c r="BI79" i="11"/>
  <c r="O79" i="11"/>
  <c r="BM79" i="11"/>
  <c r="BG78" i="11"/>
  <c r="BI80" i="11"/>
  <c r="BI82" i="11"/>
  <c r="O82" i="11"/>
  <c r="K81" i="11"/>
  <c r="BI81" i="11" s="1"/>
  <c r="BG81" i="11"/>
  <c r="BI83" i="11"/>
  <c r="O83" i="11"/>
  <c r="O85" i="11"/>
  <c r="BI92" i="11"/>
  <c r="BM92" i="11"/>
  <c r="BI93" i="11"/>
  <c r="O93" i="11"/>
  <c r="BA31" i="11"/>
  <c r="BA32" i="11"/>
  <c r="BA33" i="11"/>
  <c r="BA35" i="11"/>
  <c r="BA39" i="11"/>
  <c r="BA40" i="11"/>
  <c r="BA41" i="11"/>
  <c r="BA42" i="11"/>
  <c r="BA43" i="11"/>
  <c r="BA45" i="11"/>
  <c r="BA46" i="11"/>
  <c r="BA48" i="11"/>
  <c r="BA51" i="11"/>
  <c r="BA53" i="11"/>
  <c r="BA54" i="11"/>
  <c r="BA55" i="11"/>
  <c r="BA57" i="11"/>
  <c r="BA58" i="11"/>
  <c r="BA59" i="11"/>
  <c r="BA61" i="11"/>
  <c r="BA62" i="11"/>
  <c r="BA63" i="11"/>
  <c r="DS63" i="11"/>
  <c r="DU63" i="11"/>
  <c r="DS64" i="11"/>
  <c r="DU64" i="11"/>
  <c r="DS65" i="11"/>
  <c r="DU65" i="11"/>
  <c r="DS66" i="11"/>
  <c r="DU66" i="11"/>
  <c r="DS67" i="11"/>
  <c r="DU67" i="11"/>
  <c r="DS68" i="11"/>
  <c r="DU68" i="11"/>
  <c r="DS69" i="11"/>
  <c r="DU69" i="11"/>
  <c r="DS70" i="11"/>
  <c r="DU70" i="11"/>
  <c r="DS71" i="11"/>
  <c r="DU71" i="11"/>
  <c r="DS72" i="11"/>
  <c r="DU72" i="11"/>
  <c r="G87" i="11"/>
  <c r="G77" i="11" s="1"/>
  <c r="Y87" i="11"/>
  <c r="Y77" i="11" s="1"/>
  <c r="BK87" i="11"/>
  <c r="BK77" i="11" s="1"/>
  <c r="BJ95" i="11"/>
  <c r="P95" i="11"/>
  <c r="P96" i="11"/>
  <c r="P97" i="11"/>
  <c r="BJ98" i="11"/>
  <c r="P98" i="11"/>
  <c r="BJ99" i="11"/>
  <c r="P99" i="11"/>
  <c r="BJ100" i="11"/>
  <c r="P100" i="11"/>
  <c r="BP102" i="11"/>
  <c r="T102" i="11"/>
  <c r="T103" i="11"/>
  <c r="BP104" i="11"/>
  <c r="T104" i="11"/>
  <c r="T105" i="11"/>
  <c r="BP106" i="11"/>
  <c r="T106" i="11"/>
  <c r="T107" i="11"/>
  <c r="BB79" i="11"/>
  <c r="BB80" i="11"/>
  <c r="BB81" i="11"/>
  <c r="BB82" i="11"/>
  <c r="BB83" i="11"/>
  <c r="BB85" i="11"/>
  <c r="L86" i="11"/>
  <c r="L84" i="11" s="1"/>
  <c r="BJ84" i="11" s="1"/>
  <c r="BB86" i="11"/>
  <c r="BH86" i="11"/>
  <c r="DT86" i="11"/>
  <c r="DV86" i="11"/>
  <c r="BB92" i="11"/>
  <c r="BB93" i="11"/>
  <c r="BI95" i="11"/>
  <c r="O95" i="11"/>
  <c r="BI96" i="11"/>
  <c r="O96" i="11"/>
  <c r="BI97" i="11"/>
  <c r="O97" i="11"/>
  <c r="BI98" i="11"/>
  <c r="O98" i="11"/>
  <c r="BI99" i="11"/>
  <c r="BI100" i="11"/>
  <c r="O100" i="11"/>
  <c r="BO102" i="11"/>
  <c r="O101" i="11"/>
  <c r="BO103" i="11"/>
  <c r="S103" i="11"/>
  <c r="S104" i="11"/>
  <c r="BO105" i="11"/>
  <c r="S105" i="11"/>
  <c r="S106" i="11"/>
  <c r="BO107" i="11"/>
  <c r="S107" i="11"/>
  <c r="S108" i="11"/>
  <c r="BA80" i="11"/>
  <c r="BA82" i="11"/>
  <c r="BA83" i="11"/>
  <c r="BA85" i="11"/>
  <c r="K86" i="11"/>
  <c r="BA86" i="11"/>
  <c r="BG86" i="11"/>
  <c r="DS86" i="11"/>
  <c r="DU86" i="11"/>
  <c r="BA92" i="11"/>
  <c r="BA93" i="11"/>
  <c r="DS112" i="11"/>
  <c r="DS111" i="11"/>
  <c r="DS110" i="11"/>
  <c r="DS109" i="11"/>
  <c r="DS108" i="11"/>
  <c r="DU108" i="11"/>
  <c r="BA108" i="11"/>
  <c r="BP109" i="11"/>
  <c r="T109" i="11"/>
  <c r="T110" i="11"/>
  <c r="BP111" i="11"/>
  <c r="T111" i="11"/>
  <c r="T112" i="11"/>
  <c r="BA96" i="11"/>
  <c r="DS96" i="11"/>
  <c r="BA97" i="11"/>
  <c r="DS97" i="11"/>
  <c r="BA98" i="11"/>
  <c r="DS98" i="11"/>
  <c r="BA99" i="11"/>
  <c r="DS99" i="11"/>
  <c r="BA100" i="11"/>
  <c r="BA102" i="11"/>
  <c r="BA103" i="11"/>
  <c r="BA104" i="11"/>
  <c r="BA105" i="11"/>
  <c r="DS105" i="11"/>
  <c r="BA106" i="11"/>
  <c r="DS106" i="11"/>
  <c r="DS107" i="11"/>
  <c r="DT112" i="11"/>
  <c r="DT111" i="11"/>
  <c r="DT110" i="11"/>
  <c r="DT109" i="11"/>
  <c r="DT108" i="11"/>
  <c r="DV108" i="11"/>
  <c r="BB108" i="11"/>
  <c r="BO109" i="11"/>
  <c r="S109" i="11"/>
  <c r="S110" i="11"/>
  <c r="BO111" i="11"/>
  <c r="S111" i="11"/>
  <c r="S112" i="11"/>
  <c r="BB95" i="11"/>
  <c r="BB96" i="11"/>
  <c r="DT96" i="11"/>
  <c r="BB97" i="11"/>
  <c r="DT97" i="11"/>
  <c r="BB98" i="11"/>
  <c r="DT98" i="11"/>
  <c r="DT99" i="11"/>
  <c r="BB100" i="11"/>
  <c r="BB102" i="11"/>
  <c r="BB103" i="11"/>
  <c r="BB105" i="11"/>
  <c r="DT105" i="11"/>
  <c r="BB106" i="11"/>
  <c r="DT106" i="11"/>
  <c r="BB107" i="11"/>
  <c r="DT107" i="11"/>
  <c r="P108" i="11"/>
  <c r="BG119" i="11"/>
  <c r="BM119" i="11"/>
  <c r="BS119" i="11"/>
  <c r="BY119" i="11"/>
  <c r="CE119" i="11"/>
  <c r="CK119" i="11"/>
  <c r="CQ119" i="11"/>
  <c r="CW119" i="11"/>
  <c r="DC119" i="11"/>
  <c r="BB109" i="11"/>
  <c r="BB110" i="11"/>
  <c r="BB111" i="11"/>
  <c r="BB112" i="11"/>
  <c r="AN119" i="11"/>
  <c r="AV119" i="11"/>
  <c r="BN119" i="11"/>
  <c r="BZ119" i="11"/>
  <c r="CL119" i="11"/>
  <c r="CX119" i="11"/>
  <c r="DJ119" i="11"/>
  <c r="BA109" i="11"/>
  <c r="BA110" i="11"/>
  <c r="BA111" i="11"/>
  <c r="BA112" i="11"/>
  <c r="AR119" i="11"/>
  <c r="BH119" i="11"/>
  <c r="BT119" i="11"/>
  <c r="CF119" i="11"/>
  <c r="CR119" i="11"/>
  <c r="DD119" i="11"/>
  <c r="DI119" i="11"/>
  <c r="CP87" i="11" l="1"/>
  <c r="CP77" i="11" s="1"/>
  <c r="BL87" i="11"/>
  <c r="BL77" i="11" s="1"/>
  <c r="CK101" i="11"/>
  <c r="CQ101" i="11" s="1"/>
  <c r="CW101" i="11" s="1"/>
  <c r="DC101" i="11" s="1"/>
  <c r="DI101" i="11" s="1"/>
  <c r="DN87" i="11"/>
  <c r="DN77" i="11" s="1"/>
  <c r="DH87" i="11"/>
  <c r="DH77" i="11" s="1"/>
  <c r="CD87" i="11"/>
  <c r="CD77" i="11" s="1"/>
  <c r="BH47" i="11"/>
  <c r="AH87" i="11"/>
  <c r="AH77" i="11" s="1"/>
  <c r="K10" i="11"/>
  <c r="DQ9" i="11"/>
  <c r="DQ87" i="11" s="1"/>
  <c r="DQ77" i="11" s="1"/>
  <c r="F94" i="11"/>
  <c r="DV94" i="11" s="1"/>
  <c r="AL87" i="11"/>
  <c r="AL77" i="11" s="1"/>
  <c r="DB37" i="11"/>
  <c r="DB87" i="11" s="1"/>
  <c r="DB77" i="11" s="1"/>
  <c r="BF37" i="11"/>
  <c r="BF87" i="11" s="1"/>
  <c r="BF77" i="11" s="1"/>
  <c r="K49" i="11"/>
  <c r="BI49" i="11" s="1"/>
  <c r="AZ9" i="11"/>
  <c r="DT9" i="11" s="1"/>
  <c r="DM9" i="11"/>
  <c r="AS9" i="11"/>
  <c r="DN74" i="11"/>
  <c r="CP74" i="11"/>
  <c r="BR74" i="11"/>
  <c r="AT74" i="11"/>
  <c r="AD9" i="11"/>
  <c r="AD74" i="11" s="1"/>
  <c r="CV87" i="11"/>
  <c r="CV77" i="11" s="1"/>
  <c r="BX87" i="11"/>
  <c r="BX77" i="11" s="1"/>
  <c r="DA37" i="11"/>
  <c r="L101" i="11"/>
  <c r="BJ101" i="11" s="1"/>
  <c r="V87" i="11"/>
  <c r="V77" i="11" s="1"/>
  <c r="CD74" i="11"/>
  <c r="CJ87" i="11"/>
  <c r="CJ77" i="11" s="1"/>
  <c r="AP87" i="11"/>
  <c r="AP77" i="11" s="1"/>
  <c r="R87" i="11"/>
  <c r="R77" i="11" s="1"/>
  <c r="DR87" i="11"/>
  <c r="DR77" i="11" s="1"/>
  <c r="CC37" i="11"/>
  <c r="CC87" i="11" s="1"/>
  <c r="CC77" i="11" s="1"/>
  <c r="AK87" i="11"/>
  <c r="AK77" i="11" s="1"/>
  <c r="AW9" i="11"/>
  <c r="AO116" i="8"/>
  <c r="L116" i="8"/>
  <c r="M116" i="8" s="1"/>
  <c r="O116" i="8" s="1"/>
  <c r="P116" i="8" s="1"/>
  <c r="BV116" i="8" s="1"/>
  <c r="DU102" i="11"/>
  <c r="E101" i="11"/>
  <c r="BB99" i="11"/>
  <c r="BB94" i="11"/>
  <c r="C118" i="11"/>
  <c r="BA95" i="11"/>
  <c r="BA79" i="11"/>
  <c r="BH84" i="11"/>
  <c r="CU87" i="11"/>
  <c r="CU77" i="11" s="1"/>
  <c r="M87" i="11"/>
  <c r="M77" i="11" s="1"/>
  <c r="BA44" i="11"/>
  <c r="BA34" i="11"/>
  <c r="BA30" i="11"/>
  <c r="O80" i="11"/>
  <c r="BA17" i="11"/>
  <c r="M76" i="11"/>
  <c r="K38" i="11"/>
  <c r="K37" i="11" s="1"/>
  <c r="BI37" i="11" s="1"/>
  <c r="BB26" i="11"/>
  <c r="BB11" i="11"/>
  <c r="L38" i="11"/>
  <c r="K27" i="11"/>
  <c r="BI27" i="11" s="1"/>
  <c r="L27" i="11"/>
  <c r="BJ27" i="11" s="1"/>
  <c r="DH74" i="11"/>
  <c r="CJ74" i="11"/>
  <c r="BL74" i="11"/>
  <c r="AP74" i="11"/>
  <c r="Z9" i="11"/>
  <c r="J74" i="11"/>
  <c r="D9" i="11"/>
  <c r="D74" i="11" s="1"/>
  <c r="D75" i="11" s="1"/>
  <c r="C37" i="11"/>
  <c r="C87" i="11" s="1"/>
  <c r="C77" i="11" s="1"/>
  <c r="AC37" i="11"/>
  <c r="DV102" i="11"/>
  <c r="F101" i="11"/>
  <c r="DU85" i="11"/>
  <c r="E84" i="11"/>
  <c r="BG49" i="11"/>
  <c r="BG47" i="11" s="1"/>
  <c r="BC47" i="11"/>
  <c r="DR74" i="11"/>
  <c r="DB74" i="11"/>
  <c r="BF74" i="11"/>
  <c r="AL74" i="11"/>
  <c r="V74" i="11"/>
  <c r="DS49" i="11"/>
  <c r="AY47" i="11"/>
  <c r="DS47" i="11" s="1"/>
  <c r="DV40" i="11"/>
  <c r="F38" i="11"/>
  <c r="BB104" i="11"/>
  <c r="BA107" i="11"/>
  <c r="BB78" i="11"/>
  <c r="DO87" i="11"/>
  <c r="DO77" i="11" s="1"/>
  <c r="BQ87" i="11"/>
  <c r="BQ77" i="11" s="1"/>
  <c r="BA60" i="11"/>
  <c r="BA56" i="11"/>
  <c r="BA52" i="11"/>
  <c r="BA36" i="11"/>
  <c r="AT87" i="11"/>
  <c r="AT77" i="11" s="1"/>
  <c r="N87" i="11"/>
  <c r="N77" i="11" s="1"/>
  <c r="BB62" i="11"/>
  <c r="BB58" i="11"/>
  <c r="P80" i="11"/>
  <c r="BA23" i="11"/>
  <c r="BG38" i="11"/>
  <c r="BB13" i="11"/>
  <c r="DT10" i="11"/>
  <c r="BN47" i="11"/>
  <c r="BH37" i="11"/>
  <c r="BH27" i="11"/>
  <c r="BH9" i="11" s="1"/>
  <c r="P12" i="11"/>
  <c r="T12" i="11" s="1"/>
  <c r="DQ74" i="11"/>
  <c r="DP9" i="11"/>
  <c r="DP74" i="11" s="1"/>
  <c r="CV74" i="11"/>
  <c r="BX74" i="11"/>
  <c r="AX74" i="11"/>
  <c r="AH74" i="11"/>
  <c r="R74" i="11"/>
  <c r="L94" i="11"/>
  <c r="BC37" i="11"/>
  <c r="AZ37" i="11"/>
  <c r="H47" i="11"/>
  <c r="L47" i="11" s="1"/>
  <c r="BJ47" i="11" s="1"/>
  <c r="DV85" i="11"/>
  <c r="F84" i="11"/>
  <c r="BN101" i="11"/>
  <c r="BT101" i="11" s="1"/>
  <c r="BZ101" i="11" s="1"/>
  <c r="CF101" i="11" s="1"/>
  <c r="CL101" i="11" s="1"/>
  <c r="CR101" i="11" s="1"/>
  <c r="CX101" i="11" s="1"/>
  <c r="DD101" i="11" s="1"/>
  <c r="DJ101" i="11" s="1"/>
  <c r="F49" i="11"/>
  <c r="BD87" i="11"/>
  <c r="BD77" i="11" s="1"/>
  <c r="BD74" i="11"/>
  <c r="BC9" i="11"/>
  <c r="BW9" i="11"/>
  <c r="AO9" i="11"/>
  <c r="I9" i="11"/>
  <c r="DG9" i="11"/>
  <c r="AG9" i="11"/>
  <c r="CI9" i="11"/>
  <c r="Q9" i="11"/>
  <c r="DU50" i="11"/>
  <c r="E49" i="11"/>
  <c r="M115" i="8"/>
  <c r="O115" i="8" s="1"/>
  <c r="P115" i="8" s="1"/>
  <c r="BV115" i="8" s="1"/>
  <c r="DT94" i="11"/>
  <c r="AZ91" i="11"/>
  <c r="DT91" i="11" s="1"/>
  <c r="K94" i="11"/>
  <c r="G91" i="11"/>
  <c r="BH94" i="11"/>
  <c r="BD91" i="11"/>
  <c r="E94" i="11"/>
  <c r="BA94" i="11" s="1"/>
  <c r="BG94" i="11"/>
  <c r="BC91" i="11"/>
  <c r="DS38" i="11"/>
  <c r="BA11" i="11"/>
  <c r="Y76" i="11"/>
  <c r="D76" i="11"/>
  <c r="H9" i="11"/>
  <c r="AY9" i="11"/>
  <c r="DA9" i="11"/>
  <c r="CO9" i="11"/>
  <c r="BE9" i="11"/>
  <c r="AC9" i="11"/>
  <c r="U9" i="11"/>
  <c r="F27" i="11"/>
  <c r="F9" i="11" s="1"/>
  <c r="H91" i="11"/>
  <c r="DU39" i="11"/>
  <c r="E38" i="11"/>
  <c r="DU83" i="11"/>
  <c r="E81" i="11"/>
  <c r="DU80" i="11"/>
  <c r="E78" i="11"/>
  <c r="DU55" i="11"/>
  <c r="E91" i="11"/>
  <c r="DU28" i="11"/>
  <c r="E27" i="11"/>
  <c r="BP108" i="11"/>
  <c r="T108" i="11"/>
  <c r="BU112" i="11"/>
  <c r="W112" i="11"/>
  <c r="BU111" i="11"/>
  <c r="W111" i="11"/>
  <c r="BU110" i="11"/>
  <c r="W110" i="11"/>
  <c r="BU109" i="11"/>
  <c r="W109" i="11"/>
  <c r="BV112" i="11"/>
  <c r="X112" i="11"/>
  <c r="BV111" i="11"/>
  <c r="X111" i="11"/>
  <c r="BV110" i="11"/>
  <c r="X110" i="11"/>
  <c r="BV109" i="11"/>
  <c r="X109" i="11"/>
  <c r="BM86" i="11"/>
  <c r="BM84" i="11" s="1"/>
  <c r="BI86" i="11"/>
  <c r="O86" i="11"/>
  <c r="O84" i="11" s="1"/>
  <c r="BO84" i="11" s="1"/>
  <c r="BU102" i="11"/>
  <c r="W102" i="11"/>
  <c r="BO100" i="11"/>
  <c r="S100" i="11"/>
  <c r="BO99" i="11"/>
  <c r="S99" i="11"/>
  <c r="BO98" i="11"/>
  <c r="S98" i="11"/>
  <c r="BO97" i="11"/>
  <c r="S97" i="11"/>
  <c r="BO96" i="11"/>
  <c r="S96" i="11"/>
  <c r="BO95" i="11"/>
  <c r="S95" i="11"/>
  <c r="BV107" i="11"/>
  <c r="X107" i="11"/>
  <c r="BV106" i="11"/>
  <c r="X106" i="11"/>
  <c r="BV105" i="11"/>
  <c r="X105" i="11"/>
  <c r="BV104" i="11"/>
  <c r="X104" i="11"/>
  <c r="BV103" i="11"/>
  <c r="X103" i="11"/>
  <c r="BO93" i="11"/>
  <c r="S93" i="11"/>
  <c r="BS85" i="11"/>
  <c r="BO85" i="11"/>
  <c r="S85" i="11"/>
  <c r="BO83" i="11"/>
  <c r="S83" i="11"/>
  <c r="BS79" i="11"/>
  <c r="BM78" i="11"/>
  <c r="BO79" i="11"/>
  <c r="S79" i="11"/>
  <c r="O78" i="11"/>
  <c r="BT92" i="11"/>
  <c r="BP92" i="11"/>
  <c r="T92" i="11"/>
  <c r="BT82" i="11"/>
  <c r="BN81" i="11"/>
  <c r="BP82" i="11"/>
  <c r="T82" i="11"/>
  <c r="P81" i="11"/>
  <c r="BP81" i="11" s="1"/>
  <c r="BP80" i="11"/>
  <c r="T80" i="11"/>
  <c r="BJ78" i="11"/>
  <c r="BY55" i="11"/>
  <c r="BS47" i="11"/>
  <c r="BS39" i="11"/>
  <c r="BM38" i="11"/>
  <c r="BM37" i="11" s="1"/>
  <c r="BO39" i="11"/>
  <c r="S39" i="11"/>
  <c r="O38" i="11"/>
  <c r="BO36" i="11"/>
  <c r="S36" i="11"/>
  <c r="BO35" i="11"/>
  <c r="S35" i="11"/>
  <c r="BO34" i="11"/>
  <c r="S34" i="11"/>
  <c r="BO33" i="11"/>
  <c r="S33" i="11"/>
  <c r="BO32" i="11"/>
  <c r="S32" i="11"/>
  <c r="BO31" i="11"/>
  <c r="S31" i="11"/>
  <c r="BO30" i="11"/>
  <c r="S30" i="11"/>
  <c r="E10" i="11"/>
  <c r="DU15" i="11"/>
  <c r="BA15" i="11"/>
  <c r="BP61" i="11"/>
  <c r="T61" i="11"/>
  <c r="BP58" i="11"/>
  <c r="T58" i="11"/>
  <c r="BP56" i="11"/>
  <c r="T56" i="11"/>
  <c r="BP55" i="11"/>
  <c r="T55" i="11"/>
  <c r="P47" i="11"/>
  <c r="BP47" i="11" s="1"/>
  <c r="BP53" i="11"/>
  <c r="T53" i="11"/>
  <c r="BP45" i="11"/>
  <c r="T45" i="11"/>
  <c r="BP44" i="11"/>
  <c r="T44" i="11"/>
  <c r="BP43" i="11"/>
  <c r="T43" i="11"/>
  <c r="BP42" i="11"/>
  <c r="T42" i="11"/>
  <c r="BP40" i="11"/>
  <c r="T40" i="11"/>
  <c r="BJ38" i="11"/>
  <c r="BS28" i="11"/>
  <c r="BM27" i="11"/>
  <c r="BO28" i="11"/>
  <c r="S28" i="11"/>
  <c r="O27" i="11"/>
  <c r="BO27" i="11" s="1"/>
  <c r="BO26" i="11"/>
  <c r="S26" i="11"/>
  <c r="BO25" i="11"/>
  <c r="S25" i="11"/>
  <c r="BO24" i="11"/>
  <c r="S24" i="11"/>
  <c r="BO23" i="11"/>
  <c r="S23" i="11"/>
  <c r="BO22" i="11"/>
  <c r="S22" i="11"/>
  <c r="BO21" i="11"/>
  <c r="S21" i="11"/>
  <c r="BO20" i="11"/>
  <c r="S20" i="11"/>
  <c r="BO19" i="11"/>
  <c r="S19" i="11"/>
  <c r="BO18" i="11"/>
  <c r="S18" i="11"/>
  <c r="BO17" i="11"/>
  <c r="S17" i="11"/>
  <c r="BO14" i="11"/>
  <c r="S14" i="11"/>
  <c r="BO13" i="11"/>
  <c r="S13" i="11"/>
  <c r="BO12" i="11"/>
  <c r="S12" i="11"/>
  <c r="BG9" i="11"/>
  <c r="BI10" i="11"/>
  <c r="CC8" i="11"/>
  <c r="CE8" i="11" s="1"/>
  <c r="CA8" i="11"/>
  <c r="BT28" i="11"/>
  <c r="BN27" i="11"/>
  <c r="BP28" i="11"/>
  <c r="T28" i="11"/>
  <c r="P27" i="11"/>
  <c r="BP27" i="11" s="1"/>
  <c r="BP26" i="11"/>
  <c r="T26" i="11"/>
  <c r="BP25" i="11"/>
  <c r="T25" i="11"/>
  <c r="BP24" i="11"/>
  <c r="T24" i="11"/>
  <c r="BP23" i="11"/>
  <c r="T23" i="11"/>
  <c r="BP22" i="11"/>
  <c r="T22" i="11"/>
  <c r="BP21" i="11"/>
  <c r="T21" i="11"/>
  <c r="BP20" i="11"/>
  <c r="T20" i="11"/>
  <c r="BP19" i="11"/>
  <c r="T19" i="11"/>
  <c r="BP18" i="11"/>
  <c r="T18" i="11"/>
  <c r="BP17" i="11"/>
  <c r="T17" i="11"/>
  <c r="BP14" i="11"/>
  <c r="T14" i="11"/>
  <c r="BP13" i="11"/>
  <c r="T13" i="11"/>
  <c r="BP12" i="11"/>
  <c r="BJ10" i="11"/>
  <c r="L9" i="11"/>
  <c r="CD8" i="11"/>
  <c r="CF8" i="11" s="1"/>
  <c r="CB8" i="11"/>
  <c r="P101" i="11"/>
  <c r="BU108" i="11"/>
  <c r="W108" i="11"/>
  <c r="BU107" i="11"/>
  <c r="W107" i="11"/>
  <c r="BU106" i="11"/>
  <c r="W106" i="11"/>
  <c r="BU105" i="11"/>
  <c r="W105" i="11"/>
  <c r="BU104" i="11"/>
  <c r="W104" i="11"/>
  <c r="BU103" i="11"/>
  <c r="W103" i="11"/>
  <c r="BO101" i="11"/>
  <c r="S101" i="11"/>
  <c r="BN86" i="11"/>
  <c r="BJ86" i="11"/>
  <c r="P86" i="11"/>
  <c r="BV102" i="11"/>
  <c r="X102" i="11"/>
  <c r="BP100" i="11"/>
  <c r="T100" i="11"/>
  <c r="BP99" i="11"/>
  <c r="T99" i="11"/>
  <c r="BP98" i="11"/>
  <c r="T98" i="11"/>
  <c r="BP97" i="11"/>
  <c r="T97" i="11"/>
  <c r="BP96" i="11"/>
  <c r="T96" i="11"/>
  <c r="BP95" i="11"/>
  <c r="T95" i="11"/>
  <c r="BS92" i="11"/>
  <c r="BO92" i="11"/>
  <c r="S92" i="11"/>
  <c r="BS82" i="11"/>
  <c r="BM81" i="11"/>
  <c r="BO82" i="11"/>
  <c r="S82" i="11"/>
  <c r="O81" i="11"/>
  <c r="BO81" i="11" s="1"/>
  <c r="BO80" i="11"/>
  <c r="S80" i="11"/>
  <c r="BI78" i="11"/>
  <c r="BP93" i="11"/>
  <c r="T93" i="11"/>
  <c r="BT85" i="11"/>
  <c r="BN84" i="11"/>
  <c r="BP85" i="11"/>
  <c r="T85" i="11"/>
  <c r="P84" i="11"/>
  <c r="BP84" i="11" s="1"/>
  <c r="BP83" i="11"/>
  <c r="T83" i="11"/>
  <c r="BT79" i="11"/>
  <c r="BN78" i="11"/>
  <c r="BP79" i="11"/>
  <c r="T79" i="11"/>
  <c r="P78" i="11"/>
  <c r="BO61" i="11"/>
  <c r="S61" i="11"/>
  <c r="BO58" i="11"/>
  <c r="S58" i="11"/>
  <c r="BO56" i="11"/>
  <c r="S56" i="11"/>
  <c r="BO55" i="11"/>
  <c r="S55" i="11"/>
  <c r="O47" i="11"/>
  <c r="BO47" i="11" s="1"/>
  <c r="BO53" i="11"/>
  <c r="S53" i="11"/>
  <c r="BO45" i="11"/>
  <c r="S45" i="11"/>
  <c r="BO44" i="11"/>
  <c r="S44" i="11"/>
  <c r="BO43" i="11"/>
  <c r="S43" i="11"/>
  <c r="BO42" i="11"/>
  <c r="S42" i="11"/>
  <c r="BO40" i="11"/>
  <c r="S40" i="11"/>
  <c r="BI38" i="11"/>
  <c r="DU16" i="11"/>
  <c r="BA16" i="11"/>
  <c r="BZ55" i="11"/>
  <c r="BT47" i="11"/>
  <c r="BT39" i="11"/>
  <c r="BN38" i="11"/>
  <c r="BP39" i="11"/>
  <c r="T39" i="11"/>
  <c r="P38" i="11"/>
  <c r="BP36" i="11"/>
  <c r="T36" i="11"/>
  <c r="BP35" i="11"/>
  <c r="T35" i="11"/>
  <c r="BP34" i="11"/>
  <c r="T34" i="11"/>
  <c r="BP33" i="11"/>
  <c r="T33" i="11"/>
  <c r="BP32" i="11"/>
  <c r="T32" i="11"/>
  <c r="BP31" i="11"/>
  <c r="T31" i="11"/>
  <c r="BP30" i="11"/>
  <c r="T30" i="11"/>
  <c r="BO29" i="11"/>
  <c r="S29" i="11"/>
  <c r="BS11" i="11"/>
  <c r="BM10" i="11"/>
  <c r="BO11" i="11"/>
  <c r="S11" i="11"/>
  <c r="O10" i="11"/>
  <c r="BP29" i="11"/>
  <c r="T29" i="11"/>
  <c r="BO16" i="11"/>
  <c r="S16" i="11"/>
  <c r="BO15" i="11"/>
  <c r="S15" i="11"/>
  <c r="BT11" i="11"/>
  <c r="BN10" i="11"/>
  <c r="BP11" i="11"/>
  <c r="T11" i="11"/>
  <c r="P10" i="11"/>
  <c r="BG84" i="11"/>
  <c r="K84" i="11"/>
  <c r="BI84" i="11" s="1"/>
  <c r="BL114" i="8"/>
  <c r="BL114" i="9"/>
  <c r="BL114" i="10"/>
  <c r="Y131" i="8"/>
  <c r="Y130" i="8"/>
  <c r="Y129" i="8"/>
  <c r="Y128" i="8"/>
  <c r="Y127" i="8"/>
  <c r="Y126" i="8"/>
  <c r="Y125" i="8"/>
  <c r="Y124" i="8"/>
  <c r="Y123" i="8"/>
  <c r="Y122" i="8"/>
  <c r="Y121" i="8"/>
  <c r="Y120" i="8"/>
  <c r="W131" i="8"/>
  <c r="W130" i="8"/>
  <c r="W129" i="8"/>
  <c r="W128" i="8"/>
  <c r="W127" i="8"/>
  <c r="W126" i="8"/>
  <c r="W125" i="8"/>
  <c r="W124" i="8"/>
  <c r="W123" i="8"/>
  <c r="W122" i="8"/>
  <c r="W121" i="8"/>
  <c r="W120" i="8"/>
  <c r="U131" i="8"/>
  <c r="U130" i="8"/>
  <c r="U129" i="8"/>
  <c r="U128" i="8"/>
  <c r="U127" i="8"/>
  <c r="U126" i="8"/>
  <c r="U125" i="8"/>
  <c r="U124" i="8"/>
  <c r="U123" i="8"/>
  <c r="U122" i="8"/>
  <c r="U121" i="8"/>
  <c r="U120" i="8"/>
  <c r="Y131" i="9"/>
  <c r="Y130" i="9"/>
  <c r="Y129" i="9"/>
  <c r="Y128" i="9"/>
  <c r="Y127" i="9"/>
  <c r="Y126" i="9"/>
  <c r="Y125" i="9"/>
  <c r="Y124" i="9"/>
  <c r="Y123" i="9"/>
  <c r="Y122" i="9"/>
  <c r="Y121" i="9"/>
  <c r="Y120" i="9"/>
  <c r="W131" i="9"/>
  <c r="W130" i="9"/>
  <c r="W129" i="9"/>
  <c r="W128" i="9"/>
  <c r="W127" i="9"/>
  <c r="W126" i="9"/>
  <c r="W125" i="9"/>
  <c r="W124" i="9"/>
  <c r="W123" i="9"/>
  <c r="W122" i="9"/>
  <c r="W121" i="9"/>
  <c r="W120" i="9"/>
  <c r="U131" i="9"/>
  <c r="U130" i="9"/>
  <c r="U129" i="9"/>
  <c r="U128" i="9"/>
  <c r="U127" i="9"/>
  <c r="U126" i="9"/>
  <c r="U125" i="9"/>
  <c r="U124" i="9"/>
  <c r="U123" i="9"/>
  <c r="U122" i="9"/>
  <c r="U121" i="9"/>
  <c r="U120" i="9"/>
  <c r="Y128" i="10"/>
  <c r="Y127" i="10"/>
  <c r="Y126" i="10"/>
  <c r="Y125" i="10"/>
  <c r="Y124" i="10"/>
  <c r="Y123" i="10"/>
  <c r="Y122" i="10"/>
  <c r="Y121" i="10"/>
  <c r="Y120" i="10"/>
  <c r="Y118" i="10"/>
  <c r="W128" i="10"/>
  <c r="W127" i="10"/>
  <c r="W126" i="10"/>
  <c r="W125" i="10"/>
  <c r="W124" i="10"/>
  <c r="W123" i="10"/>
  <c r="W122" i="10"/>
  <c r="W121" i="10"/>
  <c r="W120" i="10"/>
  <c r="W118" i="10"/>
  <c r="U128" i="10"/>
  <c r="U127" i="10"/>
  <c r="U126" i="10"/>
  <c r="U125" i="10"/>
  <c r="U124" i="10"/>
  <c r="U123" i="10"/>
  <c r="U122" i="10"/>
  <c r="U121" i="10"/>
  <c r="U120" i="10"/>
  <c r="U118" i="10"/>
  <c r="S131" i="8"/>
  <c r="S130" i="8"/>
  <c r="S129" i="8"/>
  <c r="S128" i="8"/>
  <c r="S127" i="8"/>
  <c r="S126" i="8"/>
  <c r="S125" i="8"/>
  <c r="S124" i="8"/>
  <c r="S123" i="8"/>
  <c r="S122" i="8"/>
  <c r="S121" i="8"/>
  <c r="S120" i="8"/>
  <c r="Q131" i="8"/>
  <c r="Q130" i="8"/>
  <c r="Q129" i="8"/>
  <c r="Q128" i="8"/>
  <c r="Q127" i="8"/>
  <c r="Q126" i="8"/>
  <c r="Q125" i="8"/>
  <c r="Q124" i="8"/>
  <c r="Q123" i="8"/>
  <c r="Q122" i="8"/>
  <c r="Q121" i="8"/>
  <c r="Q120" i="8"/>
  <c r="S131" i="9"/>
  <c r="S130" i="9"/>
  <c r="S129" i="9"/>
  <c r="S128" i="9"/>
  <c r="S127" i="9"/>
  <c r="S126" i="9"/>
  <c r="S125" i="9"/>
  <c r="S124" i="9"/>
  <c r="S123" i="9"/>
  <c r="S122" i="9"/>
  <c r="S121" i="9"/>
  <c r="S120" i="9"/>
  <c r="Q131" i="9"/>
  <c r="Q130" i="9"/>
  <c r="Q129" i="9"/>
  <c r="Q128" i="9"/>
  <c r="Q127" i="9"/>
  <c r="Q126" i="9"/>
  <c r="Q125" i="9"/>
  <c r="Q124" i="9"/>
  <c r="Q123" i="9"/>
  <c r="Q122" i="9"/>
  <c r="Q121" i="9"/>
  <c r="Q120" i="9"/>
  <c r="S128" i="10"/>
  <c r="S127" i="10"/>
  <c r="S126" i="10"/>
  <c r="S125" i="10"/>
  <c r="S124" i="10"/>
  <c r="S123" i="10"/>
  <c r="S122" i="10"/>
  <c r="S121" i="10"/>
  <c r="S120" i="10"/>
  <c r="S118" i="10"/>
  <c r="Q128" i="10"/>
  <c r="Q127" i="10"/>
  <c r="Q126" i="10"/>
  <c r="Q125" i="10"/>
  <c r="Q124" i="10"/>
  <c r="Q123" i="10"/>
  <c r="Q122" i="10"/>
  <c r="Q121" i="10"/>
  <c r="Q120" i="10"/>
  <c r="Q118" i="10"/>
  <c r="O131" i="8"/>
  <c r="O130" i="8"/>
  <c r="O129" i="8"/>
  <c r="O128" i="8"/>
  <c r="O127" i="8"/>
  <c r="O126" i="8"/>
  <c r="O125" i="8"/>
  <c r="O124" i="8"/>
  <c r="O123" i="8"/>
  <c r="O122" i="8"/>
  <c r="O121" i="8"/>
  <c r="O120" i="8"/>
  <c r="M131" i="8"/>
  <c r="M130" i="8"/>
  <c r="M129" i="8"/>
  <c r="M128" i="8"/>
  <c r="M127" i="8"/>
  <c r="M126" i="8"/>
  <c r="M125" i="8"/>
  <c r="M124" i="8"/>
  <c r="M123" i="8"/>
  <c r="M122" i="8"/>
  <c r="M121" i="8"/>
  <c r="M120" i="8"/>
  <c r="K131" i="8"/>
  <c r="K130" i="8"/>
  <c r="K129" i="8"/>
  <c r="K128" i="8"/>
  <c r="K127" i="8"/>
  <c r="K126" i="8"/>
  <c r="K125" i="8"/>
  <c r="K124" i="8"/>
  <c r="K123" i="8"/>
  <c r="K122" i="8"/>
  <c r="K121" i="8"/>
  <c r="K120" i="8"/>
  <c r="O131" i="9"/>
  <c r="O130" i="9"/>
  <c r="O129" i="9"/>
  <c r="O128" i="9"/>
  <c r="O127" i="9"/>
  <c r="O126" i="9"/>
  <c r="O125" i="9"/>
  <c r="O124" i="9"/>
  <c r="O123" i="9"/>
  <c r="O122" i="9"/>
  <c r="O121" i="9"/>
  <c r="O120" i="9"/>
  <c r="M131" i="9"/>
  <c r="M130" i="9"/>
  <c r="M129" i="9"/>
  <c r="M128" i="9"/>
  <c r="M127" i="9"/>
  <c r="M126" i="9"/>
  <c r="M125" i="9"/>
  <c r="M124" i="9"/>
  <c r="M123" i="9"/>
  <c r="M122" i="9"/>
  <c r="M121" i="9"/>
  <c r="M120" i="9"/>
  <c r="K131" i="9"/>
  <c r="K130" i="9"/>
  <c r="K129" i="9"/>
  <c r="K128" i="9"/>
  <c r="K127" i="9"/>
  <c r="K126" i="9"/>
  <c r="K125" i="9"/>
  <c r="K124" i="9"/>
  <c r="K123" i="9"/>
  <c r="K122" i="9"/>
  <c r="K121" i="9"/>
  <c r="K120" i="9"/>
  <c r="O128" i="10"/>
  <c r="O127" i="10"/>
  <c r="O126" i="10"/>
  <c r="O125" i="10"/>
  <c r="O124" i="10"/>
  <c r="O123" i="10"/>
  <c r="O122" i="10"/>
  <c r="O121" i="10"/>
  <c r="O120" i="10"/>
  <c r="O118" i="10"/>
  <c r="M128" i="10"/>
  <c r="M127" i="10"/>
  <c r="M126" i="10"/>
  <c r="M125" i="10"/>
  <c r="M124" i="10"/>
  <c r="M123" i="10"/>
  <c r="M122" i="10"/>
  <c r="M121" i="10"/>
  <c r="M120" i="10"/>
  <c r="M118" i="10"/>
  <c r="K128" i="10"/>
  <c r="K127" i="10"/>
  <c r="K126" i="10"/>
  <c r="K125" i="10"/>
  <c r="K124" i="10"/>
  <c r="K123" i="10"/>
  <c r="K122" i="10"/>
  <c r="K121" i="10"/>
  <c r="K120" i="10"/>
  <c r="K118" i="10"/>
  <c r="I131" i="8"/>
  <c r="I130" i="8"/>
  <c r="I129" i="8"/>
  <c r="I128" i="8"/>
  <c r="I127" i="8"/>
  <c r="I126" i="8"/>
  <c r="I125" i="8"/>
  <c r="I124" i="8"/>
  <c r="I123" i="8"/>
  <c r="I122" i="8"/>
  <c r="I121" i="8"/>
  <c r="I120" i="8"/>
  <c r="I131" i="9"/>
  <c r="I130" i="9"/>
  <c r="I129" i="9"/>
  <c r="I128" i="9"/>
  <c r="I127" i="9"/>
  <c r="I126" i="9"/>
  <c r="I125" i="9"/>
  <c r="I124" i="9"/>
  <c r="I123" i="9"/>
  <c r="I122" i="9"/>
  <c r="I121" i="9"/>
  <c r="I120" i="9"/>
  <c r="I128" i="10"/>
  <c r="I127" i="10"/>
  <c r="I126" i="10"/>
  <c r="I125" i="10"/>
  <c r="I124" i="10"/>
  <c r="I123" i="10"/>
  <c r="I122" i="10"/>
  <c r="I121" i="10"/>
  <c r="I120" i="10"/>
  <c r="I118" i="10"/>
  <c r="G131" i="8"/>
  <c r="G130" i="8"/>
  <c r="G129" i="8"/>
  <c r="G128" i="8"/>
  <c r="G127" i="8"/>
  <c r="G126" i="8"/>
  <c r="G125" i="8"/>
  <c r="G124" i="8"/>
  <c r="G123" i="8"/>
  <c r="G122" i="8"/>
  <c r="G121" i="8"/>
  <c r="G120" i="8"/>
  <c r="G131" i="9"/>
  <c r="G130" i="9"/>
  <c r="G129" i="9"/>
  <c r="G128" i="9"/>
  <c r="G127" i="9"/>
  <c r="G126" i="9"/>
  <c r="G125" i="9"/>
  <c r="G124" i="9"/>
  <c r="G123" i="9"/>
  <c r="G122" i="9"/>
  <c r="G121" i="9"/>
  <c r="G120" i="9"/>
  <c r="G128" i="10"/>
  <c r="G127" i="10"/>
  <c r="G126" i="10"/>
  <c r="G125" i="10"/>
  <c r="G124" i="10"/>
  <c r="G123" i="10"/>
  <c r="G122" i="10"/>
  <c r="G121" i="10"/>
  <c r="G120" i="10"/>
  <c r="G118" i="10"/>
  <c r="AB113" i="8"/>
  <c r="AB113" i="9"/>
  <c r="AB113" i="10"/>
  <c r="BL113" i="8"/>
  <c r="BL113" i="9"/>
  <c r="BL113" i="10"/>
  <c r="BK113" i="8"/>
  <c r="BK113" i="9"/>
  <c r="BK113" i="10"/>
  <c r="BI113" i="8"/>
  <c r="BI113" i="10"/>
  <c r="BG113" i="8"/>
  <c r="BG113" i="9"/>
  <c r="BG113" i="10"/>
  <c r="BD113" i="8"/>
  <c r="BD113" i="9"/>
  <c r="BD113" i="10"/>
  <c r="BA113" i="8"/>
  <c r="BA113" i="9"/>
  <c r="BA113" i="10"/>
  <c r="AX113" i="8"/>
  <c r="AX113" i="9"/>
  <c r="AX113" i="10"/>
  <c r="AU113" i="8"/>
  <c r="AU113" i="9"/>
  <c r="AU113" i="10"/>
  <c r="AR113" i="8"/>
  <c r="AR113" i="9"/>
  <c r="AR113" i="10"/>
  <c r="AO113" i="8"/>
  <c r="AO113" i="9"/>
  <c r="AO113" i="10"/>
  <c r="AL113" i="8"/>
  <c r="AL113" i="9"/>
  <c r="AL113" i="10"/>
  <c r="AI113" i="8"/>
  <c r="AI113" i="9"/>
  <c r="AI113" i="10"/>
  <c r="AF113" i="8"/>
  <c r="AF113" i="9"/>
  <c r="AF113" i="10"/>
  <c r="BC74" i="11" l="1"/>
  <c r="C74" i="11"/>
  <c r="AT75" i="11"/>
  <c r="AT76" i="11"/>
  <c r="AS74" i="11"/>
  <c r="AS87" i="11"/>
  <c r="AS77" i="11" s="1"/>
  <c r="F91" i="11"/>
  <c r="CC74" i="11"/>
  <c r="AD75" i="11"/>
  <c r="AD76" i="11"/>
  <c r="AZ74" i="11"/>
  <c r="AD87" i="11"/>
  <c r="AD77" i="11" s="1"/>
  <c r="DM74" i="11"/>
  <c r="DM87" i="11"/>
  <c r="DM77" i="11" s="1"/>
  <c r="BH74" i="11"/>
  <c r="BH87" i="11"/>
  <c r="BH77" i="11" s="1"/>
  <c r="DV84" i="11"/>
  <c r="BB84" i="11"/>
  <c r="AX75" i="11"/>
  <c r="AX76" i="11"/>
  <c r="AL75" i="11"/>
  <c r="AL76" i="11"/>
  <c r="DV101" i="11"/>
  <c r="BB101" i="11"/>
  <c r="DU101" i="11"/>
  <c r="BA101" i="11"/>
  <c r="AW74" i="11"/>
  <c r="AW87" i="11"/>
  <c r="AW77" i="11" s="1"/>
  <c r="BN37" i="11"/>
  <c r="K9" i="11"/>
  <c r="K74" i="11" s="1"/>
  <c r="AY37" i="11"/>
  <c r="BC87" i="11"/>
  <c r="BC77" i="11" s="1"/>
  <c r="L91" i="11"/>
  <c r="BJ91" i="11" s="1"/>
  <c r="BJ94" i="11"/>
  <c r="P94" i="11"/>
  <c r="J75" i="11"/>
  <c r="J76" i="11"/>
  <c r="DV49" i="11"/>
  <c r="F47" i="11"/>
  <c r="BB49" i="11"/>
  <c r="R75" i="11"/>
  <c r="R76" i="11"/>
  <c r="DV38" i="11"/>
  <c r="BB38" i="11"/>
  <c r="DU84" i="11"/>
  <c r="BA84" i="11"/>
  <c r="Z74" i="11"/>
  <c r="Z87" i="11"/>
  <c r="Z77" i="11" s="1"/>
  <c r="D87" i="11"/>
  <c r="D77" i="11" s="1"/>
  <c r="L37" i="11"/>
  <c r="L74" i="11" s="1"/>
  <c r="H37" i="11"/>
  <c r="H87" i="11" s="1"/>
  <c r="H77" i="11" s="1"/>
  <c r="F37" i="11"/>
  <c r="DT37" i="11"/>
  <c r="AZ87" i="11"/>
  <c r="AH75" i="11"/>
  <c r="AH76" i="11"/>
  <c r="BG37" i="11"/>
  <c r="BG87" i="11" s="1"/>
  <c r="BG77" i="11" s="1"/>
  <c r="V75" i="11"/>
  <c r="V76" i="11"/>
  <c r="AP75" i="11"/>
  <c r="AP76" i="11"/>
  <c r="DP87" i="11"/>
  <c r="DP77" i="11" s="1"/>
  <c r="DU49" i="11"/>
  <c r="BA49" i="11"/>
  <c r="Q74" i="11"/>
  <c r="Q87" i="11"/>
  <c r="Q77" i="11" s="1"/>
  <c r="AG74" i="11"/>
  <c r="AG87" i="11"/>
  <c r="AG77" i="11" s="1"/>
  <c r="I74" i="11"/>
  <c r="I87" i="11"/>
  <c r="I77" i="11" s="1"/>
  <c r="BW74" i="11"/>
  <c r="BW87" i="11"/>
  <c r="BW77" i="11" s="1"/>
  <c r="CI74" i="11"/>
  <c r="CI87" i="11"/>
  <c r="CI77" i="11" s="1"/>
  <c r="DG74" i="11"/>
  <c r="DG87" i="11"/>
  <c r="DG77" i="11" s="1"/>
  <c r="AO74" i="11"/>
  <c r="AO87" i="11"/>
  <c r="AO77" i="11" s="1"/>
  <c r="DV37" i="11"/>
  <c r="BB37" i="11"/>
  <c r="E47" i="11"/>
  <c r="BA47" i="11" s="1"/>
  <c r="DU94" i="11"/>
  <c r="BN94" i="11"/>
  <c r="BH91" i="11"/>
  <c r="K91" i="11"/>
  <c r="BI91" i="11" s="1"/>
  <c r="BI94" i="11"/>
  <c r="O94" i="11"/>
  <c r="DV91" i="11"/>
  <c r="BB91" i="11"/>
  <c r="U74" i="11"/>
  <c r="U87" i="11"/>
  <c r="U77" i="11" s="1"/>
  <c r="BE74" i="11"/>
  <c r="BE87" i="11"/>
  <c r="BE77" i="11" s="1"/>
  <c r="DA74" i="11"/>
  <c r="DA87" i="11"/>
  <c r="DA77" i="11" s="1"/>
  <c r="AY74" i="11"/>
  <c r="DS9" i="11"/>
  <c r="DS37" i="11"/>
  <c r="AY87" i="11"/>
  <c r="F74" i="11"/>
  <c r="BB9" i="11"/>
  <c r="DV9" i="11"/>
  <c r="F87" i="11"/>
  <c r="DV27" i="11"/>
  <c r="BB27" i="11"/>
  <c r="AC74" i="11"/>
  <c r="AC87" i="11"/>
  <c r="AC77" i="11" s="1"/>
  <c r="CO74" i="11"/>
  <c r="CO87" i="11"/>
  <c r="CO77" i="11" s="1"/>
  <c r="H74" i="11"/>
  <c r="BM94" i="11"/>
  <c r="BG91" i="11"/>
  <c r="DU91" i="11"/>
  <c r="BA91" i="11"/>
  <c r="DU47" i="11"/>
  <c r="DU78" i="11"/>
  <c r="BA78" i="11"/>
  <c r="DU81" i="11"/>
  <c r="BA81" i="11"/>
  <c r="DU38" i="11"/>
  <c r="BA38" i="11"/>
  <c r="DU27" i="11"/>
  <c r="BA27" i="11"/>
  <c r="BV11" i="11"/>
  <c r="X11" i="11"/>
  <c r="T10" i="11"/>
  <c r="BN9" i="11"/>
  <c r="BN74" i="11" s="1"/>
  <c r="W15" i="11"/>
  <c r="BU15" i="11"/>
  <c r="W16" i="11"/>
  <c r="BU16" i="11"/>
  <c r="BV29" i="11"/>
  <c r="X29" i="11"/>
  <c r="BO10" i="11"/>
  <c r="O9" i="11"/>
  <c r="BY11" i="11"/>
  <c r="BS10" i="11"/>
  <c r="BV39" i="11"/>
  <c r="X39" i="11"/>
  <c r="T38" i="11"/>
  <c r="BU40" i="11"/>
  <c r="W40" i="11"/>
  <c r="BU42" i="11"/>
  <c r="W42" i="11"/>
  <c r="BU43" i="11"/>
  <c r="W43" i="11"/>
  <c r="BU44" i="11"/>
  <c r="W44" i="11"/>
  <c r="BU45" i="11"/>
  <c r="W45" i="11"/>
  <c r="BU53" i="11"/>
  <c r="W53" i="11"/>
  <c r="BV79" i="11"/>
  <c r="X79" i="11"/>
  <c r="T78" i="11"/>
  <c r="BV83" i="11"/>
  <c r="X83" i="11"/>
  <c r="BZ85" i="11"/>
  <c r="BU80" i="11"/>
  <c r="W80" i="11"/>
  <c r="BY82" i="11"/>
  <c r="BS81" i="11"/>
  <c r="BU92" i="11"/>
  <c r="W92" i="11"/>
  <c r="BT86" i="11"/>
  <c r="BT84" i="11" s="1"/>
  <c r="BU101" i="11"/>
  <c r="W101" i="11"/>
  <c r="CA103" i="11"/>
  <c r="AA103" i="11"/>
  <c r="CA104" i="11"/>
  <c r="AA104" i="11"/>
  <c r="CA105" i="11"/>
  <c r="AA105" i="11"/>
  <c r="CA106" i="11"/>
  <c r="AA106" i="11"/>
  <c r="CA107" i="11"/>
  <c r="AA107" i="11"/>
  <c r="CA108" i="11"/>
  <c r="AA108" i="11"/>
  <c r="BJ9" i="11"/>
  <c r="BV28" i="11"/>
  <c r="X28" i="11"/>
  <c r="T27" i="11"/>
  <c r="BV27" i="11" s="1"/>
  <c r="BU28" i="11"/>
  <c r="W28" i="11"/>
  <c r="S27" i="11"/>
  <c r="BU27" i="11" s="1"/>
  <c r="BV40" i="11"/>
  <c r="X40" i="11"/>
  <c r="BV42" i="11"/>
  <c r="X42" i="11"/>
  <c r="BV43" i="11"/>
  <c r="X43" i="11"/>
  <c r="BV44" i="11"/>
  <c r="X44" i="11"/>
  <c r="BV45" i="11"/>
  <c r="X45" i="11"/>
  <c r="BV53" i="11"/>
  <c r="X53" i="11"/>
  <c r="BU30" i="11"/>
  <c r="W30" i="11"/>
  <c r="BU31" i="11"/>
  <c r="W31" i="11"/>
  <c r="BU32" i="11"/>
  <c r="W32" i="11"/>
  <c r="BU33" i="11"/>
  <c r="W33" i="11"/>
  <c r="BU34" i="11"/>
  <c r="W34" i="11"/>
  <c r="BU35" i="11"/>
  <c r="W35" i="11"/>
  <c r="BU36" i="11"/>
  <c r="W36" i="11"/>
  <c r="BO38" i="11"/>
  <c r="O37" i="11"/>
  <c r="BO37" i="11" s="1"/>
  <c r="BY39" i="11"/>
  <c r="BS38" i="11"/>
  <c r="BS37" i="11" s="1"/>
  <c r="CE55" i="11"/>
  <c r="BY47" i="11"/>
  <c r="BV82" i="11"/>
  <c r="X82" i="11"/>
  <c r="T81" i="11"/>
  <c r="BV81" i="11" s="1"/>
  <c r="BZ92" i="11"/>
  <c r="BO78" i="11"/>
  <c r="BY79" i="11"/>
  <c r="BS78" i="11"/>
  <c r="BU85" i="11"/>
  <c r="W85" i="11"/>
  <c r="BU93" i="11"/>
  <c r="W93" i="11"/>
  <c r="CB103" i="11"/>
  <c r="AB103" i="11"/>
  <c r="CB104" i="11"/>
  <c r="AB104" i="11"/>
  <c r="CB105" i="11"/>
  <c r="AB105" i="11"/>
  <c r="CB106" i="11"/>
  <c r="AB106" i="11"/>
  <c r="CB107" i="11"/>
  <c r="AB107" i="11"/>
  <c r="BU95" i="11"/>
  <c r="W95" i="11"/>
  <c r="BU96" i="11"/>
  <c r="W96" i="11"/>
  <c r="BU97" i="11"/>
  <c r="W97" i="11"/>
  <c r="BU98" i="11"/>
  <c r="W98" i="11"/>
  <c r="BU99" i="11"/>
  <c r="W99" i="11"/>
  <c r="BU100" i="11"/>
  <c r="W100" i="11"/>
  <c r="CA102" i="11"/>
  <c r="AA102" i="11"/>
  <c r="BO86" i="11"/>
  <c r="S86" i="11"/>
  <c r="S84" i="11" s="1"/>
  <c r="BU84" i="11" s="1"/>
  <c r="K87" i="11"/>
  <c r="BI87" i="11" s="1"/>
  <c r="BP10" i="11"/>
  <c r="P9" i="11"/>
  <c r="BZ11" i="11"/>
  <c r="BT10" i="11"/>
  <c r="BU11" i="11"/>
  <c r="W11" i="11"/>
  <c r="S10" i="11"/>
  <c r="BM9" i="11"/>
  <c r="BM74" i="11" s="1"/>
  <c r="BU29" i="11"/>
  <c r="W29" i="11"/>
  <c r="BV30" i="11"/>
  <c r="X30" i="11"/>
  <c r="BV31" i="11"/>
  <c r="X31" i="11"/>
  <c r="BV32" i="11"/>
  <c r="X32" i="11"/>
  <c r="BV33" i="11"/>
  <c r="X33" i="11"/>
  <c r="BV34" i="11"/>
  <c r="X34" i="11"/>
  <c r="BV35" i="11"/>
  <c r="X35" i="11"/>
  <c r="BV36" i="11"/>
  <c r="X36" i="11"/>
  <c r="BP38" i="11"/>
  <c r="P37" i="11"/>
  <c r="BP37" i="11" s="1"/>
  <c r="BZ39" i="11"/>
  <c r="BT38" i="11"/>
  <c r="BT37" i="11" s="1"/>
  <c r="CF55" i="11"/>
  <c r="BZ47" i="11"/>
  <c r="BU55" i="11"/>
  <c r="W55" i="11"/>
  <c r="S47" i="11"/>
  <c r="BU47" i="11" s="1"/>
  <c r="BU56" i="11"/>
  <c r="W56" i="11"/>
  <c r="BU58" i="11"/>
  <c r="W58" i="11"/>
  <c r="BU61" i="11"/>
  <c r="W61" i="11"/>
  <c r="BP78" i="11"/>
  <c r="BZ79" i="11"/>
  <c r="BT78" i="11"/>
  <c r="BV85" i="11"/>
  <c r="X85" i="11"/>
  <c r="BV93" i="11"/>
  <c r="X93" i="11"/>
  <c r="BU82" i="11"/>
  <c r="W82" i="11"/>
  <c r="S81" i="11"/>
  <c r="BU81" i="11" s="1"/>
  <c r="BY92" i="11"/>
  <c r="BV95" i="11"/>
  <c r="X95" i="11"/>
  <c r="BV96" i="11"/>
  <c r="X96" i="11"/>
  <c r="BV97" i="11"/>
  <c r="X97" i="11"/>
  <c r="BV98" i="11"/>
  <c r="X98" i="11"/>
  <c r="BV99" i="11"/>
  <c r="X99" i="11"/>
  <c r="BV100" i="11"/>
  <c r="X100" i="11"/>
  <c r="CB102" i="11"/>
  <c r="AB102" i="11"/>
  <c r="BP86" i="11"/>
  <c r="T86" i="11"/>
  <c r="BP101" i="11"/>
  <c r="T101" i="11"/>
  <c r="CJ8" i="11"/>
  <c r="CL8" i="11" s="1"/>
  <c r="CH8" i="11"/>
  <c r="BV12" i="11"/>
  <c r="X12" i="11"/>
  <c r="BV13" i="11"/>
  <c r="X13" i="11"/>
  <c r="BV14" i="11"/>
  <c r="X14" i="11"/>
  <c r="BV17" i="11"/>
  <c r="X17" i="11"/>
  <c r="BV18" i="11"/>
  <c r="X18" i="11"/>
  <c r="BV19" i="11"/>
  <c r="X19" i="11"/>
  <c r="BV20" i="11"/>
  <c r="X20" i="11"/>
  <c r="BV21" i="11"/>
  <c r="X21" i="11"/>
  <c r="BV22" i="11"/>
  <c r="X22" i="11"/>
  <c r="BV23" i="11"/>
  <c r="X23" i="11"/>
  <c r="BV24" i="11"/>
  <c r="X24" i="11"/>
  <c r="BV25" i="11"/>
  <c r="X25" i="11"/>
  <c r="BV26" i="11"/>
  <c r="X26" i="11"/>
  <c r="BZ28" i="11"/>
  <c r="BT27" i="11"/>
  <c r="CI8" i="11"/>
  <c r="CK8" i="11" s="1"/>
  <c r="CG8" i="11"/>
  <c r="BU12" i="11"/>
  <c r="W12" i="11"/>
  <c r="BU13" i="11"/>
  <c r="W13" i="11"/>
  <c r="BU14" i="11"/>
  <c r="W14" i="11"/>
  <c r="BU17" i="11"/>
  <c r="W17" i="11"/>
  <c r="BU18" i="11"/>
  <c r="W18" i="11"/>
  <c r="BU19" i="11"/>
  <c r="W19" i="11"/>
  <c r="BU20" i="11"/>
  <c r="W20" i="11"/>
  <c r="BU21" i="11"/>
  <c r="W21" i="11"/>
  <c r="BU22" i="11"/>
  <c r="W22" i="11"/>
  <c r="BU23" i="11"/>
  <c r="W23" i="11"/>
  <c r="BU24" i="11"/>
  <c r="W24" i="11"/>
  <c r="BU25" i="11"/>
  <c r="W25" i="11"/>
  <c r="BU26" i="11"/>
  <c r="W26" i="11"/>
  <c r="BY28" i="11"/>
  <c r="BS27" i="11"/>
  <c r="BV55" i="11"/>
  <c r="X55" i="11"/>
  <c r="T47" i="11"/>
  <c r="BV47" i="11" s="1"/>
  <c r="BV56" i="11"/>
  <c r="X56" i="11"/>
  <c r="BV58" i="11"/>
  <c r="X58" i="11"/>
  <c r="BV61" i="11"/>
  <c r="X61" i="11"/>
  <c r="E118" i="11"/>
  <c r="DU118" i="11" s="1"/>
  <c r="DU10" i="11"/>
  <c r="BA10" i="11"/>
  <c r="E9" i="11"/>
  <c r="BU39" i="11"/>
  <c r="W39" i="11"/>
  <c r="S38" i="11"/>
  <c r="BV80" i="11"/>
  <c r="X80" i="11"/>
  <c r="BZ82" i="11"/>
  <c r="BT81" i="11"/>
  <c r="BV92" i="11"/>
  <c r="X92" i="11"/>
  <c r="BU79" i="11"/>
  <c r="W79" i="11"/>
  <c r="S78" i="11"/>
  <c r="BU83" i="11"/>
  <c r="W83" i="11"/>
  <c r="BY85" i="11"/>
  <c r="BS86" i="11"/>
  <c r="CB109" i="11"/>
  <c r="AB109" i="11"/>
  <c r="CB110" i="11"/>
  <c r="AB110" i="11"/>
  <c r="CB111" i="11"/>
  <c r="AB111" i="11"/>
  <c r="CB112" i="11"/>
  <c r="AB112" i="11"/>
  <c r="CA109" i="11"/>
  <c r="AA109" i="11"/>
  <c r="CA110" i="11"/>
  <c r="AA110" i="11"/>
  <c r="CA111" i="11"/>
  <c r="AA111" i="11"/>
  <c r="CA112" i="11"/>
  <c r="AA112" i="11"/>
  <c r="BV108" i="11"/>
  <c r="X108" i="11"/>
  <c r="DR54" i="1"/>
  <c r="DQ54" i="1"/>
  <c r="DR53" i="1"/>
  <c r="DQ53" i="1"/>
  <c r="DR52" i="1"/>
  <c r="DQ52" i="1"/>
  <c r="DR51" i="1"/>
  <c r="DQ51" i="1"/>
  <c r="DR49" i="1"/>
  <c r="DQ49" i="1"/>
  <c r="DR46" i="1"/>
  <c r="DQ46" i="1"/>
  <c r="DR43" i="1"/>
  <c r="DQ43" i="1"/>
  <c r="DR41" i="1"/>
  <c r="DQ41" i="1"/>
  <c r="DR38" i="1"/>
  <c r="DQ38" i="1"/>
  <c r="DR37" i="1"/>
  <c r="DQ37" i="1"/>
  <c r="DR33" i="1"/>
  <c r="DQ33" i="1"/>
  <c r="DR26" i="1"/>
  <c r="DQ26" i="1"/>
  <c r="DR24" i="1"/>
  <c r="DQ24" i="1"/>
  <c r="DR23" i="1"/>
  <c r="DQ23" i="1"/>
  <c r="DR22" i="1"/>
  <c r="DQ22" i="1"/>
  <c r="DQ19" i="1"/>
  <c r="DQ18" i="1"/>
  <c r="DR16" i="1"/>
  <c r="DQ16" i="1"/>
  <c r="DR15" i="1"/>
  <c r="DQ15" i="1"/>
  <c r="DR13" i="1"/>
  <c r="DR12" i="1" s="1"/>
  <c r="DR11" i="1" s="1"/>
  <c r="DQ13" i="1"/>
  <c r="DQ12" i="1" s="1"/>
  <c r="DQ11" i="1" s="1"/>
  <c r="DP54" i="1"/>
  <c r="DO54" i="1"/>
  <c r="DP53" i="1"/>
  <c r="DO53" i="1"/>
  <c r="DP52" i="1"/>
  <c r="DO52" i="1"/>
  <c r="DP51" i="1"/>
  <c r="DO51" i="1"/>
  <c r="DP49" i="1"/>
  <c r="DO49" i="1"/>
  <c r="DP46" i="1"/>
  <c r="DO46" i="1"/>
  <c r="DP43" i="1"/>
  <c r="DO43" i="1"/>
  <c r="DP41" i="1"/>
  <c r="DO41" i="1"/>
  <c r="DP38" i="1"/>
  <c r="DO38" i="1"/>
  <c r="DP37" i="1"/>
  <c r="DO37" i="1"/>
  <c r="DP33" i="1"/>
  <c r="DO33" i="1"/>
  <c r="DP26" i="1"/>
  <c r="DO26" i="1"/>
  <c r="DP24" i="1"/>
  <c r="DO24" i="1"/>
  <c r="DP23" i="1"/>
  <c r="DO23" i="1"/>
  <c r="DP22" i="1"/>
  <c r="DO22" i="1"/>
  <c r="DO19" i="1"/>
  <c r="DO18" i="1"/>
  <c r="DP16" i="1"/>
  <c r="DO16" i="1"/>
  <c r="DP15" i="1"/>
  <c r="DO15" i="1"/>
  <c r="DP13" i="1"/>
  <c r="DO13" i="1"/>
  <c r="DJ43" i="1"/>
  <c r="DI43" i="1"/>
  <c r="DJ41" i="1"/>
  <c r="DI41" i="1"/>
  <c r="DJ38" i="1"/>
  <c r="DI38" i="1"/>
  <c r="DJ37" i="1"/>
  <c r="DI37" i="1"/>
  <c r="DJ33" i="1"/>
  <c r="DI33" i="1"/>
  <c r="DJ26" i="1"/>
  <c r="DI26" i="1"/>
  <c r="DJ24" i="1"/>
  <c r="DI24" i="1"/>
  <c r="DJ23" i="1"/>
  <c r="DI23" i="1"/>
  <c r="DJ22" i="1"/>
  <c r="DI22" i="1"/>
  <c r="DI19" i="1"/>
  <c r="DI18" i="1"/>
  <c r="DJ16" i="1"/>
  <c r="DI16" i="1"/>
  <c r="DJ15" i="1"/>
  <c r="DI15" i="1"/>
  <c r="DI14" i="1"/>
  <c r="DJ14" i="1" s="1"/>
  <c r="BE12" i="8" s="1"/>
  <c r="DD43" i="1"/>
  <c r="DC43" i="1"/>
  <c r="DD41" i="1"/>
  <c r="DC41" i="1"/>
  <c r="DD38" i="1"/>
  <c r="DC38" i="1"/>
  <c r="DD37" i="1"/>
  <c r="DC37" i="1"/>
  <c r="DD33" i="1"/>
  <c r="DC33" i="1"/>
  <c r="DD26" i="1"/>
  <c r="DC26" i="1"/>
  <c r="DD24" i="1"/>
  <c r="DC24" i="1"/>
  <c r="DD23" i="1"/>
  <c r="DC23" i="1"/>
  <c r="DD22" i="1"/>
  <c r="DC22" i="1"/>
  <c r="DC19" i="1"/>
  <c r="DC18" i="1"/>
  <c r="DD16" i="1"/>
  <c r="DC16" i="1"/>
  <c r="DD15" i="1"/>
  <c r="DC15" i="1"/>
  <c r="DC14" i="1"/>
  <c r="DD14" i="1" s="1"/>
  <c r="BB12" i="8" s="1"/>
  <c r="CX43" i="1"/>
  <c r="CW43" i="1"/>
  <c r="CX41" i="1"/>
  <c r="CW41" i="1"/>
  <c r="CX38" i="1"/>
  <c r="CW38" i="1"/>
  <c r="CX37" i="1"/>
  <c r="CW37" i="1"/>
  <c r="CX33" i="1"/>
  <c r="CW33" i="1"/>
  <c r="CX26" i="1"/>
  <c r="CW26" i="1"/>
  <c r="CX24" i="1"/>
  <c r="CW24" i="1"/>
  <c r="CX23" i="1"/>
  <c r="CW23" i="1"/>
  <c r="CX22" i="1"/>
  <c r="CW22" i="1"/>
  <c r="CW19" i="1"/>
  <c r="CW18" i="1"/>
  <c r="CX16" i="1"/>
  <c r="CW16" i="1"/>
  <c r="CX15" i="1"/>
  <c r="CW15" i="1"/>
  <c r="CW14" i="1"/>
  <c r="CX14" i="1" s="1"/>
  <c r="AY12" i="8" s="1"/>
  <c r="CR43" i="1"/>
  <c r="CQ43" i="1"/>
  <c r="CR41" i="1"/>
  <c r="CQ41" i="1"/>
  <c r="CR38" i="1"/>
  <c r="CQ38" i="1"/>
  <c r="CR37" i="1"/>
  <c r="CQ37" i="1"/>
  <c r="CR33" i="1"/>
  <c r="CQ33" i="1"/>
  <c r="CR26" i="1"/>
  <c r="CQ26" i="1"/>
  <c r="CR24" i="1"/>
  <c r="CQ24" i="1"/>
  <c r="CR23" i="1"/>
  <c r="CQ23" i="1"/>
  <c r="CR22" i="1"/>
  <c r="CQ22" i="1"/>
  <c r="CQ19" i="1"/>
  <c r="CQ18" i="1"/>
  <c r="CR16" i="1"/>
  <c r="CQ16" i="1"/>
  <c r="CR15" i="1"/>
  <c r="CQ15" i="1"/>
  <c r="CQ14" i="1"/>
  <c r="CR14" i="1" s="1"/>
  <c r="AV12" i="8" s="1"/>
  <c r="CL43" i="1"/>
  <c r="CK43" i="1"/>
  <c r="CL41" i="1"/>
  <c r="CK41" i="1"/>
  <c r="CL38" i="1"/>
  <c r="CK38" i="1"/>
  <c r="CL37" i="1"/>
  <c r="CK37" i="1"/>
  <c r="CL33" i="1"/>
  <c r="CK33" i="1"/>
  <c r="CL26" i="1"/>
  <c r="CK26" i="1"/>
  <c r="CL24" i="1"/>
  <c r="CK24" i="1"/>
  <c r="CL23" i="1"/>
  <c r="CK23" i="1"/>
  <c r="CL22" i="1"/>
  <c r="CK22" i="1"/>
  <c r="CK19" i="1"/>
  <c r="CK18" i="1"/>
  <c r="CL16" i="1"/>
  <c r="CK16" i="1"/>
  <c r="CL15" i="1"/>
  <c r="CK15" i="1"/>
  <c r="CK14" i="1"/>
  <c r="CL14" i="1" s="1"/>
  <c r="AS12" i="8" s="1"/>
  <c r="CF43" i="1"/>
  <c r="CE43" i="1"/>
  <c r="CF41" i="1"/>
  <c r="CE41" i="1"/>
  <c r="CF38" i="1"/>
  <c r="CE38" i="1"/>
  <c r="CF37" i="1"/>
  <c r="CE37" i="1"/>
  <c r="CF33" i="1"/>
  <c r="CE33" i="1"/>
  <c r="CF26" i="1"/>
  <c r="CE26" i="1"/>
  <c r="CF24" i="1"/>
  <c r="CE24" i="1"/>
  <c r="CF23" i="1"/>
  <c r="CE23" i="1"/>
  <c r="CF22" i="1"/>
  <c r="CE22" i="1"/>
  <c r="CE19" i="1"/>
  <c r="CE18" i="1"/>
  <c r="CF16" i="1"/>
  <c r="CE16" i="1"/>
  <c r="CF15" i="1"/>
  <c r="CF12" i="1" s="1"/>
  <c r="CF11" i="1" s="1"/>
  <c r="CE15" i="1"/>
  <c r="CE14" i="1"/>
  <c r="CF14" i="1" s="1"/>
  <c r="AP12" i="8" s="1"/>
  <c r="BZ43" i="1"/>
  <c r="BY43" i="1"/>
  <c r="BZ41" i="1"/>
  <c r="BY41" i="1"/>
  <c r="BZ38" i="1"/>
  <c r="BY38" i="1"/>
  <c r="BZ37" i="1"/>
  <c r="BY37" i="1"/>
  <c r="BZ33" i="1"/>
  <c r="BY33" i="1"/>
  <c r="BZ26" i="1"/>
  <c r="BY26" i="1"/>
  <c r="BZ24" i="1"/>
  <c r="BY24" i="1"/>
  <c r="BZ23" i="1"/>
  <c r="BY23" i="1"/>
  <c r="BZ22" i="1"/>
  <c r="BY22" i="1"/>
  <c r="BY19" i="1"/>
  <c r="BY18" i="1"/>
  <c r="BZ16" i="1"/>
  <c r="BY16" i="1"/>
  <c r="BZ15" i="1"/>
  <c r="BZ12" i="1" s="1"/>
  <c r="BZ11" i="1" s="1"/>
  <c r="BY15" i="1"/>
  <c r="BY14" i="1"/>
  <c r="BZ14" i="1" s="1"/>
  <c r="AM12" i="8" s="1"/>
  <c r="BT43" i="1"/>
  <c r="BS43" i="1"/>
  <c r="BT41" i="1"/>
  <c r="BS41" i="1"/>
  <c r="BT38" i="1"/>
  <c r="BS38" i="1"/>
  <c r="BT37" i="1"/>
  <c r="BS37" i="1"/>
  <c r="BT33" i="1"/>
  <c r="BS33" i="1"/>
  <c r="BT26" i="1"/>
  <c r="BS26" i="1"/>
  <c r="BT24" i="1"/>
  <c r="BS24" i="1"/>
  <c r="BT23" i="1"/>
  <c r="BS23" i="1"/>
  <c r="BT22" i="1"/>
  <c r="BS22" i="1"/>
  <c r="BS19" i="1"/>
  <c r="BS18" i="1"/>
  <c r="BT16" i="1"/>
  <c r="BS16" i="1"/>
  <c r="BT15" i="1"/>
  <c r="BS15" i="1"/>
  <c r="BS14" i="1"/>
  <c r="BN43" i="1"/>
  <c r="BM43" i="1"/>
  <c r="BN41" i="1"/>
  <c r="BM41" i="1"/>
  <c r="BN38" i="1"/>
  <c r="BM38" i="1"/>
  <c r="BN37" i="1"/>
  <c r="BM37" i="1"/>
  <c r="BN33" i="1"/>
  <c r="BM33" i="1"/>
  <c r="BN26" i="1"/>
  <c r="BM26" i="1"/>
  <c r="BN24" i="1"/>
  <c r="BM24" i="1"/>
  <c r="BN23" i="1"/>
  <c r="BM23" i="1"/>
  <c r="BN22" i="1"/>
  <c r="BM22" i="1"/>
  <c r="BM19" i="1"/>
  <c r="BM18" i="1"/>
  <c r="BN16" i="1"/>
  <c r="BM16" i="1"/>
  <c r="BN15" i="1"/>
  <c r="BM15" i="1"/>
  <c r="BM14" i="1"/>
  <c r="BN14" i="1" s="1"/>
  <c r="AG12" i="8" s="1"/>
  <c r="BH43" i="1"/>
  <c r="BG43" i="1"/>
  <c r="BH41" i="1"/>
  <c r="BG41" i="1"/>
  <c r="BH38" i="1"/>
  <c r="BG38" i="1"/>
  <c r="BH37" i="1"/>
  <c r="BG37" i="1"/>
  <c r="BH33" i="1"/>
  <c r="BG33" i="1"/>
  <c r="BH26" i="1"/>
  <c r="BG26" i="1"/>
  <c r="BH24" i="1"/>
  <c r="BG24" i="1"/>
  <c r="BH23" i="1"/>
  <c r="BG23" i="1"/>
  <c r="BH22" i="1"/>
  <c r="BG22" i="1"/>
  <c r="BG19" i="1"/>
  <c r="BG18" i="1"/>
  <c r="BH16" i="1"/>
  <c r="BG16" i="1"/>
  <c r="BH15" i="1"/>
  <c r="BH12" i="1" s="1"/>
  <c r="BH11" i="1" s="1"/>
  <c r="BG15" i="1"/>
  <c r="BG14" i="1"/>
  <c r="BH14" i="1" s="1"/>
  <c r="AD12" i="8" s="1"/>
  <c r="AC12" i="8"/>
  <c r="BF11" i="1"/>
  <c r="AZ12" i="1"/>
  <c r="AZ11" i="1" s="1"/>
  <c r="AV12" i="1"/>
  <c r="AR12" i="1"/>
  <c r="AN12" i="1"/>
  <c r="AJ12" i="1"/>
  <c r="AF12" i="1"/>
  <c r="AB12" i="1"/>
  <c r="X12" i="1"/>
  <c r="T12" i="1"/>
  <c r="L12" i="1"/>
  <c r="L10" i="1" s="1"/>
  <c r="J12" i="1"/>
  <c r="J10" i="1" s="1"/>
  <c r="BK128" i="10"/>
  <c r="D128" i="10"/>
  <c r="D127" i="10"/>
  <c r="D126" i="10"/>
  <c r="D125" i="10"/>
  <c r="D124" i="10"/>
  <c r="D123" i="10"/>
  <c r="D122" i="10"/>
  <c r="D121" i="10"/>
  <c r="D120" i="10"/>
  <c r="D118" i="10"/>
  <c r="AB114" i="10"/>
  <c r="BH113" i="10"/>
  <c r="C113" i="10"/>
  <c r="D113" i="10" s="1"/>
  <c r="Z113" i="10" s="1"/>
  <c r="BK112" i="10"/>
  <c r="AE112" i="10"/>
  <c r="AH112" i="10" s="1"/>
  <c r="AK112" i="10" s="1"/>
  <c r="AN112" i="10" s="1"/>
  <c r="AQ112" i="10" s="1"/>
  <c r="AT112" i="10" s="1"/>
  <c r="AW112" i="10" s="1"/>
  <c r="AZ112" i="10" s="1"/>
  <c r="BC112" i="10" s="1"/>
  <c r="BF112" i="10" s="1"/>
  <c r="I112" i="10"/>
  <c r="AI112" i="10" s="1"/>
  <c r="G112" i="10"/>
  <c r="AF112" i="10" s="1"/>
  <c r="D112" i="10"/>
  <c r="BK111" i="10"/>
  <c r="AE111" i="10"/>
  <c r="AH111" i="10" s="1"/>
  <c r="AK111" i="10" s="1"/>
  <c r="AN111" i="10" s="1"/>
  <c r="AQ111" i="10" s="1"/>
  <c r="AT111" i="10" s="1"/>
  <c r="AW111" i="10" s="1"/>
  <c r="AZ111" i="10" s="1"/>
  <c r="BC111" i="10" s="1"/>
  <c r="BF111" i="10" s="1"/>
  <c r="I111" i="10"/>
  <c r="AI111" i="10" s="1"/>
  <c r="G111" i="10"/>
  <c r="AF111" i="10" s="1"/>
  <c r="D111" i="10"/>
  <c r="BK110" i="10"/>
  <c r="AE110" i="10"/>
  <c r="AH110" i="10" s="1"/>
  <c r="AK110" i="10" s="1"/>
  <c r="AN110" i="10" s="1"/>
  <c r="AQ110" i="10" s="1"/>
  <c r="AT110" i="10" s="1"/>
  <c r="AW110" i="10" s="1"/>
  <c r="AZ110" i="10" s="1"/>
  <c r="BC110" i="10" s="1"/>
  <c r="BF110" i="10" s="1"/>
  <c r="I110" i="10"/>
  <c r="AI110" i="10" s="1"/>
  <c r="G110" i="10"/>
  <c r="AF110" i="10" s="1"/>
  <c r="D110" i="10"/>
  <c r="BK109" i="10"/>
  <c r="AE109" i="10"/>
  <c r="AH109" i="10" s="1"/>
  <c r="AK109" i="10" s="1"/>
  <c r="AN109" i="10" s="1"/>
  <c r="AQ109" i="10" s="1"/>
  <c r="AT109" i="10" s="1"/>
  <c r="AW109" i="10" s="1"/>
  <c r="AZ109" i="10" s="1"/>
  <c r="BC109" i="10" s="1"/>
  <c r="BF109" i="10" s="1"/>
  <c r="I109" i="10"/>
  <c r="AI109" i="10" s="1"/>
  <c r="G109" i="10"/>
  <c r="AF109" i="10" s="1"/>
  <c r="D109" i="10"/>
  <c r="BK108" i="10"/>
  <c r="AE108" i="10"/>
  <c r="AH108" i="10" s="1"/>
  <c r="AK108" i="10" s="1"/>
  <c r="AN108" i="10" s="1"/>
  <c r="AQ108" i="10" s="1"/>
  <c r="AT108" i="10" s="1"/>
  <c r="AW108" i="10" s="1"/>
  <c r="AZ108" i="10" s="1"/>
  <c r="BC108" i="10" s="1"/>
  <c r="BF108" i="10" s="1"/>
  <c r="I108" i="10"/>
  <c r="AI108" i="10" s="1"/>
  <c r="G108" i="10"/>
  <c r="AF108" i="10" s="1"/>
  <c r="D108" i="10"/>
  <c r="BK107" i="10"/>
  <c r="AE107" i="10"/>
  <c r="AH107" i="10" s="1"/>
  <c r="AK107" i="10" s="1"/>
  <c r="AN107" i="10" s="1"/>
  <c r="AQ107" i="10" s="1"/>
  <c r="AT107" i="10" s="1"/>
  <c r="AW107" i="10" s="1"/>
  <c r="AZ107" i="10" s="1"/>
  <c r="BC107" i="10" s="1"/>
  <c r="BF107" i="10" s="1"/>
  <c r="I107" i="10"/>
  <c r="AI107" i="10" s="1"/>
  <c r="G107" i="10"/>
  <c r="AF107" i="10" s="1"/>
  <c r="D107" i="10"/>
  <c r="BK106" i="10"/>
  <c r="AE106" i="10"/>
  <c r="AH106" i="10" s="1"/>
  <c r="AK106" i="10" s="1"/>
  <c r="AN106" i="10" s="1"/>
  <c r="AQ106" i="10" s="1"/>
  <c r="AT106" i="10" s="1"/>
  <c r="AW106" i="10" s="1"/>
  <c r="AZ106" i="10" s="1"/>
  <c r="BC106" i="10" s="1"/>
  <c r="BF106" i="10" s="1"/>
  <c r="I106" i="10"/>
  <c r="AI106" i="10" s="1"/>
  <c r="G106" i="10"/>
  <c r="AF106" i="10" s="1"/>
  <c r="D106" i="10"/>
  <c r="BK105" i="10"/>
  <c r="AE105" i="10"/>
  <c r="AH105" i="10" s="1"/>
  <c r="AK105" i="10" s="1"/>
  <c r="AN105" i="10" s="1"/>
  <c r="AQ105" i="10" s="1"/>
  <c r="AT105" i="10" s="1"/>
  <c r="AW105" i="10" s="1"/>
  <c r="AZ105" i="10" s="1"/>
  <c r="BC105" i="10" s="1"/>
  <c r="BF105" i="10" s="1"/>
  <c r="I105" i="10"/>
  <c r="AI105" i="10" s="1"/>
  <c r="G105" i="10"/>
  <c r="AF105" i="10" s="1"/>
  <c r="D105" i="10"/>
  <c r="BL105" i="10" s="1"/>
  <c r="BK104" i="10"/>
  <c r="AE104" i="10"/>
  <c r="AH104" i="10" s="1"/>
  <c r="AK104" i="10" s="1"/>
  <c r="AN104" i="10" s="1"/>
  <c r="AQ104" i="10" s="1"/>
  <c r="AT104" i="10" s="1"/>
  <c r="AW104" i="10" s="1"/>
  <c r="AZ104" i="10" s="1"/>
  <c r="BC104" i="10" s="1"/>
  <c r="BF104" i="10" s="1"/>
  <c r="I104" i="10"/>
  <c r="AI104" i="10" s="1"/>
  <c r="G104" i="10"/>
  <c r="AF104" i="10" s="1"/>
  <c r="D104" i="10"/>
  <c r="BL104" i="10" s="1"/>
  <c r="BK103" i="10"/>
  <c r="AE103" i="10"/>
  <c r="AH103" i="10" s="1"/>
  <c r="AK103" i="10" s="1"/>
  <c r="AN103" i="10" s="1"/>
  <c r="AQ103" i="10" s="1"/>
  <c r="AT103" i="10" s="1"/>
  <c r="AW103" i="10" s="1"/>
  <c r="AZ103" i="10" s="1"/>
  <c r="BC103" i="10" s="1"/>
  <c r="BF103" i="10" s="1"/>
  <c r="I103" i="10"/>
  <c r="AI103" i="10" s="1"/>
  <c r="G103" i="10"/>
  <c r="AF103" i="10" s="1"/>
  <c r="D103" i="10"/>
  <c r="BL103" i="10" s="1"/>
  <c r="BK102" i="10"/>
  <c r="AE102" i="10"/>
  <c r="AH102" i="10" s="1"/>
  <c r="AK102" i="10" s="1"/>
  <c r="AN102" i="10" s="1"/>
  <c r="AQ102" i="10" s="1"/>
  <c r="AT102" i="10" s="1"/>
  <c r="AW102" i="10" s="1"/>
  <c r="AZ102" i="10" s="1"/>
  <c r="BC102" i="10" s="1"/>
  <c r="BF102" i="10" s="1"/>
  <c r="I102" i="10"/>
  <c r="AI102" i="10" s="1"/>
  <c r="G102" i="10"/>
  <c r="AF102" i="10" s="1"/>
  <c r="D102" i="10"/>
  <c r="BL102" i="10" s="1"/>
  <c r="BJ101" i="10"/>
  <c r="BI101" i="10"/>
  <c r="BH101" i="10"/>
  <c r="BE101" i="10"/>
  <c r="BB101" i="10"/>
  <c r="AY101" i="10"/>
  <c r="AV101" i="10"/>
  <c r="AS101" i="10"/>
  <c r="AP101" i="10"/>
  <c r="AM101" i="10"/>
  <c r="AJ101" i="10"/>
  <c r="AG101" i="10"/>
  <c r="AD101" i="10"/>
  <c r="AC101" i="10"/>
  <c r="AA101" i="10"/>
  <c r="BK101" i="10" s="1"/>
  <c r="Z101" i="10"/>
  <c r="X101" i="10"/>
  <c r="V101" i="10"/>
  <c r="T101" i="10"/>
  <c r="R101" i="10"/>
  <c r="P101" i="10"/>
  <c r="N101" i="10"/>
  <c r="L101" i="10"/>
  <c r="J101" i="10"/>
  <c r="H101" i="10"/>
  <c r="F101" i="10"/>
  <c r="E101" i="10"/>
  <c r="C101" i="10"/>
  <c r="BK100" i="10"/>
  <c r="AE100" i="10"/>
  <c r="AH100" i="10" s="1"/>
  <c r="AK100" i="10" s="1"/>
  <c r="AN100" i="10" s="1"/>
  <c r="AQ100" i="10" s="1"/>
  <c r="AT100" i="10" s="1"/>
  <c r="AW100" i="10" s="1"/>
  <c r="AZ100" i="10" s="1"/>
  <c r="BC100" i="10" s="1"/>
  <c r="BF100" i="10" s="1"/>
  <c r="G100" i="10"/>
  <c r="AF100" i="10" s="1"/>
  <c r="D100" i="10"/>
  <c r="BK99" i="10"/>
  <c r="AE99" i="10"/>
  <c r="AH99" i="10" s="1"/>
  <c r="AK99" i="10" s="1"/>
  <c r="AN99" i="10" s="1"/>
  <c r="AQ99" i="10" s="1"/>
  <c r="AT99" i="10" s="1"/>
  <c r="AW99" i="10" s="1"/>
  <c r="AZ99" i="10" s="1"/>
  <c r="BC99" i="10" s="1"/>
  <c r="BF99" i="10" s="1"/>
  <c r="G99" i="10"/>
  <c r="AF99" i="10" s="1"/>
  <c r="D99" i="10"/>
  <c r="BK98" i="10"/>
  <c r="AE98" i="10"/>
  <c r="AH98" i="10" s="1"/>
  <c r="AK98" i="10" s="1"/>
  <c r="AN98" i="10" s="1"/>
  <c r="AQ98" i="10" s="1"/>
  <c r="AT98" i="10" s="1"/>
  <c r="AW98" i="10" s="1"/>
  <c r="AZ98" i="10" s="1"/>
  <c r="BC98" i="10" s="1"/>
  <c r="BF98" i="10" s="1"/>
  <c r="G98" i="10"/>
  <c r="AF98" i="10" s="1"/>
  <c r="D98" i="10"/>
  <c r="BK97" i="10"/>
  <c r="AE97" i="10"/>
  <c r="AH97" i="10" s="1"/>
  <c r="AK97" i="10" s="1"/>
  <c r="AN97" i="10" s="1"/>
  <c r="AQ97" i="10" s="1"/>
  <c r="AT97" i="10" s="1"/>
  <c r="AW97" i="10" s="1"/>
  <c r="AZ97" i="10" s="1"/>
  <c r="BC97" i="10" s="1"/>
  <c r="BF97" i="10" s="1"/>
  <c r="G97" i="10"/>
  <c r="AF97" i="10" s="1"/>
  <c r="D97" i="10"/>
  <c r="BK96" i="10"/>
  <c r="AE96" i="10"/>
  <c r="AH96" i="10" s="1"/>
  <c r="AK96" i="10" s="1"/>
  <c r="AN96" i="10" s="1"/>
  <c r="AQ96" i="10" s="1"/>
  <c r="AT96" i="10" s="1"/>
  <c r="AW96" i="10" s="1"/>
  <c r="AZ96" i="10" s="1"/>
  <c r="BC96" i="10" s="1"/>
  <c r="BF96" i="10" s="1"/>
  <c r="G96" i="10"/>
  <c r="AF96" i="10" s="1"/>
  <c r="D96" i="10"/>
  <c r="BL96" i="10" s="1"/>
  <c r="BK95" i="10"/>
  <c r="AE95" i="10"/>
  <c r="AH95" i="10" s="1"/>
  <c r="AK95" i="10" s="1"/>
  <c r="AN95" i="10" s="1"/>
  <c r="AQ95" i="10" s="1"/>
  <c r="AT95" i="10" s="1"/>
  <c r="AW95" i="10" s="1"/>
  <c r="AZ95" i="10" s="1"/>
  <c r="BC95" i="10" s="1"/>
  <c r="BF95" i="10" s="1"/>
  <c r="G95" i="10"/>
  <c r="AF95" i="10" s="1"/>
  <c r="D95" i="10"/>
  <c r="BL95" i="10" s="1"/>
  <c r="BK94" i="10"/>
  <c r="BH94" i="10"/>
  <c r="BH91" i="10" s="1"/>
  <c r="BE94" i="10"/>
  <c r="BE91" i="10" s="1"/>
  <c r="BB94" i="10"/>
  <c r="BB91" i="10" s="1"/>
  <c r="AY94" i="10"/>
  <c r="AY91" i="10" s="1"/>
  <c r="AV94" i="10"/>
  <c r="AV91" i="10" s="1"/>
  <c r="AS94" i="10"/>
  <c r="AS91" i="10" s="1"/>
  <c r="AP94" i="10"/>
  <c r="AP91" i="10" s="1"/>
  <c r="AM94" i="10"/>
  <c r="AM91" i="10" s="1"/>
  <c r="AJ94" i="10"/>
  <c r="AJ91" i="10" s="1"/>
  <c r="AG94" i="10"/>
  <c r="AG91" i="10" s="1"/>
  <c r="AD94" i="10"/>
  <c r="AD91" i="10" s="1"/>
  <c r="AC94" i="10"/>
  <c r="AC91" i="10" s="1"/>
  <c r="Z94" i="10"/>
  <c r="Z91" i="10" s="1"/>
  <c r="X94" i="10"/>
  <c r="X91" i="10" s="1"/>
  <c r="V94" i="10"/>
  <c r="V91" i="10" s="1"/>
  <c r="T94" i="10"/>
  <c r="T91" i="10" s="1"/>
  <c r="R94" i="10"/>
  <c r="R91" i="10" s="1"/>
  <c r="P94" i="10"/>
  <c r="P91" i="10" s="1"/>
  <c r="N94" i="10"/>
  <c r="N91" i="10" s="1"/>
  <c r="L94" i="10"/>
  <c r="L91" i="10" s="1"/>
  <c r="J94" i="10"/>
  <c r="J91" i="10" s="1"/>
  <c r="H94" i="10"/>
  <c r="H91" i="10" s="1"/>
  <c r="F94" i="10"/>
  <c r="F91" i="10" s="1"/>
  <c r="E94" i="10"/>
  <c r="E91" i="10" s="1"/>
  <c r="C94" i="10"/>
  <c r="C91" i="10" s="1"/>
  <c r="BK93" i="10"/>
  <c r="AE93" i="10"/>
  <c r="AH93" i="10" s="1"/>
  <c r="AK93" i="10" s="1"/>
  <c r="AN93" i="10" s="1"/>
  <c r="AQ93" i="10" s="1"/>
  <c r="AT93" i="10" s="1"/>
  <c r="AW93" i="10" s="1"/>
  <c r="AZ93" i="10" s="1"/>
  <c r="BC93" i="10" s="1"/>
  <c r="BF93" i="10" s="1"/>
  <c r="G93" i="10"/>
  <c r="AF93" i="10" s="1"/>
  <c r="D93" i="10"/>
  <c r="BL93" i="10" s="1"/>
  <c r="BK92" i="10"/>
  <c r="AE92" i="10"/>
  <c r="AH92" i="10" s="1"/>
  <c r="G92" i="10"/>
  <c r="AF92" i="10" s="1"/>
  <c r="D92" i="10"/>
  <c r="BL92" i="10" s="1"/>
  <c r="BJ91" i="10"/>
  <c r="BI91" i="10"/>
  <c r="AA91" i="10"/>
  <c r="BK91" i="10" s="1"/>
  <c r="BK86" i="10"/>
  <c r="AE86" i="10"/>
  <c r="G86" i="10"/>
  <c r="D86" i="10"/>
  <c r="BL86" i="10" s="1"/>
  <c r="BK85" i="10"/>
  <c r="AE85" i="10"/>
  <c r="AH85" i="10" s="1"/>
  <c r="G85" i="10"/>
  <c r="AF85" i="10" s="1"/>
  <c r="D85" i="10"/>
  <c r="BL85" i="10" s="1"/>
  <c r="BJ84" i="10"/>
  <c r="BI84" i="10"/>
  <c r="BH84" i="10"/>
  <c r="BE84" i="10"/>
  <c r="BB84" i="10"/>
  <c r="AY84" i="10"/>
  <c r="AV84" i="10"/>
  <c r="AS84" i="10"/>
  <c r="AP84" i="10"/>
  <c r="AM84" i="10"/>
  <c r="AJ84" i="10"/>
  <c r="AG84" i="10"/>
  <c r="AD84" i="10"/>
  <c r="AC84" i="10"/>
  <c r="AA84" i="10"/>
  <c r="BK84" i="10" s="1"/>
  <c r="Z84" i="10"/>
  <c r="X84" i="10"/>
  <c r="V84" i="10"/>
  <c r="T84" i="10"/>
  <c r="R84" i="10"/>
  <c r="P84" i="10"/>
  <c r="N84" i="10"/>
  <c r="L84" i="10"/>
  <c r="J84" i="10"/>
  <c r="H84" i="10"/>
  <c r="F84" i="10"/>
  <c r="E84" i="10"/>
  <c r="C84" i="10"/>
  <c r="BK83" i="10"/>
  <c r="AE83" i="10"/>
  <c r="AH83" i="10" s="1"/>
  <c r="AK83" i="10" s="1"/>
  <c r="AN83" i="10" s="1"/>
  <c r="AQ83" i="10" s="1"/>
  <c r="AT83" i="10" s="1"/>
  <c r="AW83" i="10" s="1"/>
  <c r="AZ83" i="10" s="1"/>
  <c r="BC83" i="10" s="1"/>
  <c r="BF83" i="10" s="1"/>
  <c r="G83" i="10"/>
  <c r="AF83" i="10" s="1"/>
  <c r="D83" i="10"/>
  <c r="BL83" i="10" s="1"/>
  <c r="BK82" i="10"/>
  <c r="AE82" i="10"/>
  <c r="AH82" i="10" s="1"/>
  <c r="G82" i="10"/>
  <c r="AF82" i="10" s="1"/>
  <c r="D82" i="10"/>
  <c r="BL82" i="10" s="1"/>
  <c r="BJ81" i="10"/>
  <c r="BI81" i="10"/>
  <c r="BH81" i="10"/>
  <c r="BE81" i="10"/>
  <c r="BB81" i="10"/>
  <c r="AY81" i="10"/>
  <c r="AV81" i="10"/>
  <c r="AS81" i="10"/>
  <c r="AP81" i="10"/>
  <c r="AM81" i="10"/>
  <c r="AJ81" i="10"/>
  <c r="AG81" i="10"/>
  <c r="AD81" i="10"/>
  <c r="AC81" i="10"/>
  <c r="AA81" i="10"/>
  <c r="BK81" i="10" s="1"/>
  <c r="Z81" i="10"/>
  <c r="X81" i="10"/>
  <c r="V81" i="10"/>
  <c r="T81" i="10"/>
  <c r="R81" i="10"/>
  <c r="P81" i="10"/>
  <c r="N81" i="10"/>
  <c r="L81" i="10"/>
  <c r="J81" i="10"/>
  <c r="H81" i="10"/>
  <c r="F81" i="10"/>
  <c r="E81" i="10"/>
  <c r="C81" i="10"/>
  <c r="BK80" i="10"/>
  <c r="AE80" i="10"/>
  <c r="AH80" i="10" s="1"/>
  <c r="AK80" i="10" s="1"/>
  <c r="AN80" i="10" s="1"/>
  <c r="AQ80" i="10" s="1"/>
  <c r="AT80" i="10" s="1"/>
  <c r="AW80" i="10" s="1"/>
  <c r="AZ80" i="10" s="1"/>
  <c r="BC80" i="10" s="1"/>
  <c r="BF80" i="10" s="1"/>
  <c r="G80" i="10"/>
  <c r="AF80" i="10" s="1"/>
  <c r="D80" i="10"/>
  <c r="BL80" i="10" s="1"/>
  <c r="BK79" i="10"/>
  <c r="AE79" i="10"/>
  <c r="AH79" i="10" s="1"/>
  <c r="G79" i="10"/>
  <c r="AF79" i="10" s="1"/>
  <c r="D79" i="10"/>
  <c r="BL79" i="10" s="1"/>
  <c r="BJ78" i="10"/>
  <c r="BI78" i="10"/>
  <c r="BH78" i="10"/>
  <c r="BE78" i="10"/>
  <c r="BB78" i="10"/>
  <c r="AY78" i="10"/>
  <c r="AV78" i="10"/>
  <c r="AS78" i="10"/>
  <c r="AP78" i="10"/>
  <c r="AM78" i="10"/>
  <c r="AJ78" i="10"/>
  <c r="AG78" i="10"/>
  <c r="AD78" i="10"/>
  <c r="AC78" i="10"/>
  <c r="AA78" i="10"/>
  <c r="BK78" i="10" s="1"/>
  <c r="Z78" i="10"/>
  <c r="X78" i="10"/>
  <c r="V78" i="10"/>
  <c r="T78" i="10"/>
  <c r="R78" i="10"/>
  <c r="P78" i="10"/>
  <c r="N78" i="10"/>
  <c r="L78" i="10"/>
  <c r="J78" i="10"/>
  <c r="H78" i="10"/>
  <c r="F78" i="10"/>
  <c r="E78" i="10"/>
  <c r="C78" i="10"/>
  <c r="BK73" i="10"/>
  <c r="BG73" i="10"/>
  <c r="BD73" i="10"/>
  <c r="BA73" i="10"/>
  <c r="AX73" i="10"/>
  <c r="AU73" i="10"/>
  <c r="AR73" i="10"/>
  <c r="AO73" i="10"/>
  <c r="AL73" i="10"/>
  <c r="AI73" i="10"/>
  <c r="AE73" i="10"/>
  <c r="G73" i="10"/>
  <c r="AF73" i="10" s="1"/>
  <c r="D73" i="10"/>
  <c r="AB73" i="10" s="1"/>
  <c r="BK72" i="10"/>
  <c r="BG72" i="10"/>
  <c r="BD72" i="10"/>
  <c r="BA72" i="10"/>
  <c r="AX72" i="10"/>
  <c r="AU72" i="10"/>
  <c r="AR72" i="10"/>
  <c r="AO72" i="10"/>
  <c r="AL72" i="10"/>
  <c r="AI72" i="10"/>
  <c r="AE72" i="10"/>
  <c r="G72" i="10"/>
  <c r="AF72" i="10" s="1"/>
  <c r="D72" i="10"/>
  <c r="AB72" i="10" s="1"/>
  <c r="BK71" i="10"/>
  <c r="BG71" i="10"/>
  <c r="BD71" i="10"/>
  <c r="BA71" i="10"/>
  <c r="AX71" i="10"/>
  <c r="AU71" i="10"/>
  <c r="AR71" i="10"/>
  <c r="AO71" i="10"/>
  <c r="AL71" i="10"/>
  <c r="AI71" i="10"/>
  <c r="AE71" i="10"/>
  <c r="G71" i="10"/>
  <c r="AF71" i="10" s="1"/>
  <c r="D71" i="10"/>
  <c r="AB71" i="10" s="1"/>
  <c r="BK70" i="10"/>
  <c r="BG70" i="10"/>
  <c r="BD70" i="10"/>
  <c r="BA70" i="10"/>
  <c r="AX70" i="10"/>
  <c r="AU70" i="10"/>
  <c r="AR70" i="10"/>
  <c r="AO70" i="10"/>
  <c r="AL70" i="10"/>
  <c r="AI70" i="10"/>
  <c r="AE70" i="10"/>
  <c r="G70" i="10"/>
  <c r="AF70" i="10" s="1"/>
  <c r="D70" i="10"/>
  <c r="AB70" i="10" s="1"/>
  <c r="BK69" i="10"/>
  <c r="BG69" i="10"/>
  <c r="BD69" i="10"/>
  <c r="BA69" i="10"/>
  <c r="AX69" i="10"/>
  <c r="AU69" i="10"/>
  <c r="AR69" i="10"/>
  <c r="AO69" i="10"/>
  <c r="AL69" i="10"/>
  <c r="AI69" i="10"/>
  <c r="AE69" i="10"/>
  <c r="G69" i="10"/>
  <c r="AF69" i="10" s="1"/>
  <c r="D69" i="10"/>
  <c r="AB69" i="10" s="1"/>
  <c r="BK68" i="10"/>
  <c r="BG68" i="10"/>
  <c r="BD68" i="10"/>
  <c r="BA68" i="10"/>
  <c r="AX68" i="10"/>
  <c r="AU68" i="10"/>
  <c r="AR68" i="10"/>
  <c r="AO68" i="10"/>
  <c r="AL68" i="10"/>
  <c r="AI68" i="10"/>
  <c r="AE68" i="10"/>
  <c r="G68" i="10"/>
  <c r="AF68" i="10" s="1"/>
  <c r="D68" i="10"/>
  <c r="AB68" i="10" s="1"/>
  <c r="BK67" i="10"/>
  <c r="BG67" i="10"/>
  <c r="BD67" i="10"/>
  <c r="BA67" i="10"/>
  <c r="AX67" i="10"/>
  <c r="AU67" i="10"/>
  <c r="AR67" i="10"/>
  <c r="AO67" i="10"/>
  <c r="AL67" i="10"/>
  <c r="AI67" i="10"/>
  <c r="AE67" i="10"/>
  <c r="G67" i="10"/>
  <c r="AF67" i="10" s="1"/>
  <c r="D67" i="10"/>
  <c r="AB67" i="10" s="1"/>
  <c r="BK66" i="10"/>
  <c r="BG66" i="10"/>
  <c r="BD66" i="10"/>
  <c r="BA66" i="10"/>
  <c r="AX66" i="10"/>
  <c r="AU66" i="10"/>
  <c r="AR66" i="10"/>
  <c r="AO66" i="10"/>
  <c r="AL66" i="10"/>
  <c r="AI66" i="10"/>
  <c r="AE66" i="10"/>
  <c r="G66" i="10"/>
  <c r="AF66" i="10" s="1"/>
  <c r="D66" i="10"/>
  <c r="AB66" i="10" s="1"/>
  <c r="BK65" i="10"/>
  <c r="BG65" i="10"/>
  <c r="BD65" i="10"/>
  <c r="BA65" i="10"/>
  <c r="AX65" i="10"/>
  <c r="AU65" i="10"/>
  <c r="AR65" i="10"/>
  <c r="AO65" i="10"/>
  <c r="AL65" i="10"/>
  <c r="AI65" i="10"/>
  <c r="AE65" i="10"/>
  <c r="G65" i="10"/>
  <c r="AF65" i="10" s="1"/>
  <c r="D65" i="10"/>
  <c r="AB65" i="10" s="1"/>
  <c r="BK64" i="10"/>
  <c r="BG64" i="10"/>
  <c r="BD64" i="10"/>
  <c r="BA64" i="10"/>
  <c r="AX64" i="10"/>
  <c r="AU64" i="10"/>
  <c r="AR64" i="10"/>
  <c r="AO64" i="10"/>
  <c r="AL64" i="10"/>
  <c r="AI64" i="10"/>
  <c r="AE64" i="10"/>
  <c r="G64" i="10"/>
  <c r="AF64" i="10" s="1"/>
  <c r="D64" i="10"/>
  <c r="AB64" i="10" s="1"/>
  <c r="BK63" i="10"/>
  <c r="BG63" i="10"/>
  <c r="BD63" i="10"/>
  <c r="BA63" i="10"/>
  <c r="AX63" i="10"/>
  <c r="AU63" i="10"/>
  <c r="AR63" i="10"/>
  <c r="AO63" i="10"/>
  <c r="AL63" i="10"/>
  <c r="AI63" i="10"/>
  <c r="AE63" i="10"/>
  <c r="G63" i="10"/>
  <c r="AF63" i="10" s="1"/>
  <c r="D63" i="10"/>
  <c r="BK62" i="10"/>
  <c r="BG62" i="10"/>
  <c r="BD62" i="10"/>
  <c r="BA62" i="10"/>
  <c r="AX62" i="10"/>
  <c r="AU62" i="10"/>
  <c r="AR62" i="10"/>
  <c r="AO62" i="10"/>
  <c r="AL62" i="10"/>
  <c r="AI62" i="10"/>
  <c r="AE62" i="10"/>
  <c r="G62" i="10"/>
  <c r="AF62" i="10" s="1"/>
  <c r="D62" i="10"/>
  <c r="BL62" i="10" s="1"/>
  <c r="BK61" i="10"/>
  <c r="AE61" i="10"/>
  <c r="AH61" i="10" s="1"/>
  <c r="AK61" i="10" s="1"/>
  <c r="AN61" i="10" s="1"/>
  <c r="AQ61" i="10" s="1"/>
  <c r="AT61" i="10" s="1"/>
  <c r="AW61" i="10" s="1"/>
  <c r="AZ61" i="10" s="1"/>
  <c r="BC61" i="10" s="1"/>
  <c r="BF61" i="10" s="1"/>
  <c r="G61" i="10"/>
  <c r="AF61" i="10" s="1"/>
  <c r="D61" i="10"/>
  <c r="BL61" i="10" s="1"/>
  <c r="BK60" i="10"/>
  <c r="BG60" i="10"/>
  <c r="BD60" i="10"/>
  <c r="BA60" i="10"/>
  <c r="AX60" i="10"/>
  <c r="AU60" i="10"/>
  <c r="AR60" i="10"/>
  <c r="AO60" i="10"/>
  <c r="AL60" i="10"/>
  <c r="AI60" i="10"/>
  <c r="AE60" i="10"/>
  <c r="G60" i="10"/>
  <c r="AF60" i="10" s="1"/>
  <c r="D60" i="10"/>
  <c r="BL60" i="10" s="1"/>
  <c r="BK59" i="10"/>
  <c r="BG59" i="10"/>
  <c r="BD59" i="10"/>
  <c r="BA59" i="10"/>
  <c r="AX59" i="10"/>
  <c r="AU59" i="10"/>
  <c r="AR59" i="10"/>
  <c r="AO59" i="10"/>
  <c r="AL59" i="10"/>
  <c r="AI59" i="10"/>
  <c r="AE59" i="10"/>
  <c r="G59" i="10"/>
  <c r="AF59" i="10" s="1"/>
  <c r="D59" i="10"/>
  <c r="BL59" i="10" s="1"/>
  <c r="BK58" i="10"/>
  <c r="AE58" i="10"/>
  <c r="AH58" i="10" s="1"/>
  <c r="AK58" i="10" s="1"/>
  <c r="AN58" i="10" s="1"/>
  <c r="AQ58" i="10" s="1"/>
  <c r="AT58" i="10" s="1"/>
  <c r="AW58" i="10" s="1"/>
  <c r="AZ58" i="10" s="1"/>
  <c r="BC58" i="10" s="1"/>
  <c r="BF58" i="10" s="1"/>
  <c r="G58" i="10"/>
  <c r="AF58" i="10" s="1"/>
  <c r="D58" i="10"/>
  <c r="BL58" i="10" s="1"/>
  <c r="BK57" i="10"/>
  <c r="BG57" i="10"/>
  <c r="BD57" i="10"/>
  <c r="BA57" i="10"/>
  <c r="AX57" i="10"/>
  <c r="AU57" i="10"/>
  <c r="AR57" i="10"/>
  <c r="AO57" i="10"/>
  <c r="AL57" i="10"/>
  <c r="AI57" i="10"/>
  <c r="AE57" i="10"/>
  <c r="G57" i="10"/>
  <c r="AF57" i="10" s="1"/>
  <c r="D57" i="10"/>
  <c r="BL57" i="10" s="1"/>
  <c r="BK56" i="10"/>
  <c r="AE56" i="10"/>
  <c r="AH56" i="10" s="1"/>
  <c r="AK56" i="10" s="1"/>
  <c r="AN56" i="10" s="1"/>
  <c r="AQ56" i="10" s="1"/>
  <c r="AT56" i="10" s="1"/>
  <c r="AW56" i="10" s="1"/>
  <c r="AZ56" i="10" s="1"/>
  <c r="BC56" i="10" s="1"/>
  <c r="BF56" i="10" s="1"/>
  <c r="G56" i="10"/>
  <c r="AF56" i="10" s="1"/>
  <c r="D56" i="10"/>
  <c r="BL56" i="10" s="1"/>
  <c r="BK55" i="10"/>
  <c r="AE55" i="10"/>
  <c r="AH55" i="10" s="1"/>
  <c r="G55" i="10"/>
  <c r="AF55" i="10" s="1"/>
  <c r="D55" i="10"/>
  <c r="BL55" i="10" s="1"/>
  <c r="BK54" i="10"/>
  <c r="BG54" i="10"/>
  <c r="BD54" i="10"/>
  <c r="BA54" i="10"/>
  <c r="AX54" i="10"/>
  <c r="AU54" i="10"/>
  <c r="AR54" i="10"/>
  <c r="AO54" i="10"/>
  <c r="AL54" i="10"/>
  <c r="AI54" i="10"/>
  <c r="AE54" i="10"/>
  <c r="G54" i="10"/>
  <c r="AF54" i="10" s="1"/>
  <c r="D54" i="10"/>
  <c r="BL54" i="10" s="1"/>
  <c r="BK53" i="10"/>
  <c r="AE53" i="10"/>
  <c r="AH53" i="10" s="1"/>
  <c r="AK53" i="10" s="1"/>
  <c r="AN53" i="10" s="1"/>
  <c r="AQ53" i="10" s="1"/>
  <c r="AT53" i="10" s="1"/>
  <c r="AW53" i="10" s="1"/>
  <c r="AZ53" i="10" s="1"/>
  <c r="BC53" i="10" s="1"/>
  <c r="BF53" i="10" s="1"/>
  <c r="G53" i="10"/>
  <c r="AF53" i="10" s="1"/>
  <c r="D53" i="10"/>
  <c r="BL53" i="10" s="1"/>
  <c r="BK52" i="10"/>
  <c r="BG52" i="10"/>
  <c r="BD52" i="10"/>
  <c r="BA52" i="10"/>
  <c r="AX52" i="10"/>
  <c r="AU52" i="10"/>
  <c r="AR52" i="10"/>
  <c r="AO52" i="10"/>
  <c r="AL52" i="10"/>
  <c r="AI52" i="10"/>
  <c r="AE52" i="10"/>
  <c r="G52" i="10"/>
  <c r="AF52" i="10" s="1"/>
  <c r="D52" i="10"/>
  <c r="BL52" i="10" s="1"/>
  <c r="BK51" i="10"/>
  <c r="BG51" i="10"/>
  <c r="BD51" i="10"/>
  <c r="BA51" i="10"/>
  <c r="AX51" i="10"/>
  <c r="AU51" i="10"/>
  <c r="AR51" i="10"/>
  <c r="AO51" i="10"/>
  <c r="AL51" i="10"/>
  <c r="AI51" i="10"/>
  <c r="AE51" i="10"/>
  <c r="G51" i="10"/>
  <c r="AF51" i="10" s="1"/>
  <c r="D51" i="10"/>
  <c r="BL51" i="10" s="1"/>
  <c r="BK50" i="10"/>
  <c r="BG50" i="10"/>
  <c r="BD50" i="10"/>
  <c r="BA50" i="10"/>
  <c r="AX50" i="10"/>
  <c r="AU50" i="10"/>
  <c r="AR50" i="10"/>
  <c r="AO50" i="10"/>
  <c r="AL50" i="10"/>
  <c r="AI50" i="10"/>
  <c r="AE50" i="10"/>
  <c r="G50" i="10"/>
  <c r="AF50" i="10" s="1"/>
  <c r="D50" i="10"/>
  <c r="BL50" i="10" s="1"/>
  <c r="BJ49" i="10"/>
  <c r="BJ47" i="10" s="1"/>
  <c r="BI49" i="10"/>
  <c r="BI47" i="10" s="1"/>
  <c r="BH49" i="10"/>
  <c r="BH47" i="10" s="1"/>
  <c r="BF49" i="10"/>
  <c r="BE49" i="10"/>
  <c r="BE47" i="10" s="1"/>
  <c r="BC49" i="10"/>
  <c r="BB49" i="10"/>
  <c r="BB47" i="10" s="1"/>
  <c r="AZ49" i="10"/>
  <c r="AY49" i="10"/>
  <c r="AY47" i="10" s="1"/>
  <c r="AW49" i="10"/>
  <c r="AV49" i="10"/>
  <c r="AV47" i="10" s="1"/>
  <c r="AT49" i="10"/>
  <c r="AS49" i="10"/>
  <c r="AS47" i="10" s="1"/>
  <c r="AQ49" i="10"/>
  <c r="AP49" i="10"/>
  <c r="AP47" i="10" s="1"/>
  <c r="AN49" i="10"/>
  <c r="AM49" i="10"/>
  <c r="AM47" i="10" s="1"/>
  <c r="AK49" i="10"/>
  <c r="AJ49" i="10"/>
  <c r="AJ47" i="10" s="1"/>
  <c r="AH49" i="10"/>
  <c r="AG49" i="10"/>
  <c r="AG47" i="10" s="1"/>
  <c r="AD49" i="10"/>
  <c r="AD47" i="10" s="1"/>
  <c r="AC49" i="10"/>
  <c r="AA49" i="10"/>
  <c r="BK49" i="10" s="1"/>
  <c r="Z49" i="10"/>
  <c r="Z47" i="10" s="1"/>
  <c r="Y49" i="10"/>
  <c r="BG49" i="10" s="1"/>
  <c r="X49" i="10"/>
  <c r="X47" i="10" s="1"/>
  <c r="W49" i="10"/>
  <c r="BD49" i="10" s="1"/>
  <c r="V49" i="10"/>
  <c r="V47" i="10" s="1"/>
  <c r="U49" i="10"/>
  <c r="BA49" i="10" s="1"/>
  <c r="T49" i="10"/>
  <c r="T47" i="10" s="1"/>
  <c r="S49" i="10"/>
  <c r="AX49" i="10" s="1"/>
  <c r="R49" i="10"/>
  <c r="R47" i="10" s="1"/>
  <c r="Q49" i="10"/>
  <c r="AU49" i="10" s="1"/>
  <c r="P49" i="10"/>
  <c r="P47" i="10" s="1"/>
  <c r="O49" i="10"/>
  <c r="AR49" i="10" s="1"/>
  <c r="N49" i="10"/>
  <c r="N47" i="10" s="1"/>
  <c r="M49" i="10"/>
  <c r="AO49" i="10" s="1"/>
  <c r="L49" i="10"/>
  <c r="L47" i="10" s="1"/>
  <c r="K49" i="10"/>
  <c r="AL49" i="10" s="1"/>
  <c r="J49" i="10"/>
  <c r="J47" i="10" s="1"/>
  <c r="I49" i="10"/>
  <c r="AI49" i="10" s="1"/>
  <c r="H49" i="10"/>
  <c r="H47" i="10" s="1"/>
  <c r="F49" i="10"/>
  <c r="F47" i="10" s="1"/>
  <c r="E49" i="10"/>
  <c r="E47" i="10" s="1"/>
  <c r="C49" i="10"/>
  <c r="BK48" i="10"/>
  <c r="BG48" i="10"/>
  <c r="BD48" i="10"/>
  <c r="BA48" i="10"/>
  <c r="AX48" i="10"/>
  <c r="AU48" i="10"/>
  <c r="AR48" i="10"/>
  <c r="AO48" i="10"/>
  <c r="AL48" i="10"/>
  <c r="AI48" i="10"/>
  <c r="AE48" i="10"/>
  <c r="G48" i="10"/>
  <c r="AF48" i="10" s="1"/>
  <c r="D48" i="10"/>
  <c r="BL48" i="10" s="1"/>
  <c r="C47" i="10"/>
  <c r="BK46" i="10"/>
  <c r="BG46" i="10"/>
  <c r="BD46" i="10"/>
  <c r="BA46" i="10"/>
  <c r="AX46" i="10"/>
  <c r="AU46" i="10"/>
  <c r="AR46" i="10"/>
  <c r="AO46" i="10"/>
  <c r="AL46" i="10"/>
  <c r="AI46" i="10"/>
  <c r="AE46" i="10"/>
  <c r="G46" i="10"/>
  <c r="AF46" i="10" s="1"/>
  <c r="D46" i="10"/>
  <c r="BL46" i="10" s="1"/>
  <c r="BK45" i="10"/>
  <c r="AE45" i="10"/>
  <c r="AH45" i="10" s="1"/>
  <c r="AK45" i="10" s="1"/>
  <c r="AN45" i="10" s="1"/>
  <c r="AQ45" i="10" s="1"/>
  <c r="AT45" i="10" s="1"/>
  <c r="AW45" i="10" s="1"/>
  <c r="AZ45" i="10" s="1"/>
  <c r="BC45" i="10" s="1"/>
  <c r="BF45" i="10" s="1"/>
  <c r="G45" i="10"/>
  <c r="AF45" i="10" s="1"/>
  <c r="D45" i="10"/>
  <c r="BL45" i="10" s="1"/>
  <c r="BK44" i="10"/>
  <c r="AE44" i="10"/>
  <c r="AH44" i="10" s="1"/>
  <c r="AK44" i="10" s="1"/>
  <c r="AN44" i="10" s="1"/>
  <c r="AQ44" i="10" s="1"/>
  <c r="AT44" i="10" s="1"/>
  <c r="AW44" i="10" s="1"/>
  <c r="AZ44" i="10" s="1"/>
  <c r="BC44" i="10" s="1"/>
  <c r="BF44" i="10" s="1"/>
  <c r="G44" i="10"/>
  <c r="AF44" i="10" s="1"/>
  <c r="D44" i="10"/>
  <c r="BL44" i="10" s="1"/>
  <c r="BK43" i="10"/>
  <c r="AE43" i="10"/>
  <c r="AH43" i="10" s="1"/>
  <c r="AK43" i="10" s="1"/>
  <c r="AN43" i="10" s="1"/>
  <c r="AQ43" i="10" s="1"/>
  <c r="AT43" i="10" s="1"/>
  <c r="AW43" i="10" s="1"/>
  <c r="AZ43" i="10" s="1"/>
  <c r="BC43" i="10" s="1"/>
  <c r="BF43" i="10" s="1"/>
  <c r="G43" i="10"/>
  <c r="AF43" i="10" s="1"/>
  <c r="D43" i="10"/>
  <c r="BL43" i="10" s="1"/>
  <c r="BK42" i="10"/>
  <c r="AE42" i="10"/>
  <c r="AH42" i="10" s="1"/>
  <c r="AK42" i="10" s="1"/>
  <c r="AN42" i="10" s="1"/>
  <c r="AQ42" i="10" s="1"/>
  <c r="AT42" i="10" s="1"/>
  <c r="AW42" i="10" s="1"/>
  <c r="AZ42" i="10" s="1"/>
  <c r="BC42" i="10" s="1"/>
  <c r="BF42" i="10" s="1"/>
  <c r="G42" i="10"/>
  <c r="AF42" i="10" s="1"/>
  <c r="D42" i="10"/>
  <c r="BL42" i="10" s="1"/>
  <c r="BK41" i="10"/>
  <c r="BG41" i="10"/>
  <c r="BD41" i="10"/>
  <c r="BA41" i="10"/>
  <c r="AX41" i="10"/>
  <c r="AU41" i="10"/>
  <c r="AR41" i="10"/>
  <c r="AO41" i="10"/>
  <c r="AL41" i="10"/>
  <c r="AI41" i="10"/>
  <c r="AE41" i="10"/>
  <c r="G41" i="10"/>
  <c r="AF41" i="10" s="1"/>
  <c r="D41" i="10"/>
  <c r="BL41" i="10" s="1"/>
  <c r="BK40" i="10"/>
  <c r="AE40" i="10"/>
  <c r="AH40" i="10" s="1"/>
  <c r="AK40" i="10" s="1"/>
  <c r="AN40" i="10" s="1"/>
  <c r="AQ40" i="10" s="1"/>
  <c r="AT40" i="10" s="1"/>
  <c r="AW40" i="10" s="1"/>
  <c r="AZ40" i="10" s="1"/>
  <c r="BC40" i="10" s="1"/>
  <c r="BF40" i="10" s="1"/>
  <c r="G40" i="10"/>
  <c r="AF40" i="10" s="1"/>
  <c r="D40" i="10"/>
  <c r="BL40" i="10" s="1"/>
  <c r="BK39" i="10"/>
  <c r="AE39" i="10"/>
  <c r="AH39" i="10" s="1"/>
  <c r="G39" i="10"/>
  <c r="AF39" i="10" s="1"/>
  <c r="D39" i="10"/>
  <c r="BL39" i="10" s="1"/>
  <c r="BJ38" i="10"/>
  <c r="BI38" i="10"/>
  <c r="BH38" i="10"/>
  <c r="BE38" i="10"/>
  <c r="BB38" i="10"/>
  <c r="AY38" i="10"/>
  <c r="AV38" i="10"/>
  <c r="AS38" i="10"/>
  <c r="AP38" i="10"/>
  <c r="AM38" i="10"/>
  <c r="AJ38" i="10"/>
  <c r="AG38" i="10"/>
  <c r="AD38" i="10"/>
  <c r="AC38" i="10"/>
  <c r="AA38" i="10"/>
  <c r="BK38" i="10" s="1"/>
  <c r="Z38" i="10"/>
  <c r="X38" i="10"/>
  <c r="V38" i="10"/>
  <c r="T38" i="10"/>
  <c r="R38" i="10"/>
  <c r="P38" i="10"/>
  <c r="N38" i="10"/>
  <c r="L38" i="10"/>
  <c r="J38" i="10"/>
  <c r="H38" i="10"/>
  <c r="F38" i="10"/>
  <c r="E38" i="10"/>
  <c r="C38" i="10"/>
  <c r="BK36" i="10"/>
  <c r="AE36" i="10"/>
  <c r="AH36" i="10" s="1"/>
  <c r="AK36" i="10" s="1"/>
  <c r="AN36" i="10" s="1"/>
  <c r="AQ36" i="10" s="1"/>
  <c r="AT36" i="10" s="1"/>
  <c r="AW36" i="10" s="1"/>
  <c r="AZ36" i="10" s="1"/>
  <c r="BC36" i="10" s="1"/>
  <c r="BF36" i="10" s="1"/>
  <c r="G36" i="10"/>
  <c r="AF36" i="10" s="1"/>
  <c r="D36" i="10"/>
  <c r="BL36" i="10" s="1"/>
  <c r="BK35" i="10"/>
  <c r="AE35" i="10"/>
  <c r="AH35" i="10" s="1"/>
  <c r="AK35" i="10" s="1"/>
  <c r="AN35" i="10" s="1"/>
  <c r="AQ35" i="10" s="1"/>
  <c r="AT35" i="10" s="1"/>
  <c r="AW35" i="10" s="1"/>
  <c r="AZ35" i="10" s="1"/>
  <c r="BC35" i="10" s="1"/>
  <c r="BF35" i="10" s="1"/>
  <c r="G35" i="10"/>
  <c r="AF35" i="10" s="1"/>
  <c r="D35" i="10"/>
  <c r="BL35" i="10" s="1"/>
  <c r="BK34" i="10"/>
  <c r="AE34" i="10"/>
  <c r="AH34" i="10" s="1"/>
  <c r="AK34" i="10" s="1"/>
  <c r="AN34" i="10" s="1"/>
  <c r="AQ34" i="10" s="1"/>
  <c r="AT34" i="10" s="1"/>
  <c r="AW34" i="10" s="1"/>
  <c r="AZ34" i="10" s="1"/>
  <c r="BC34" i="10" s="1"/>
  <c r="BF34" i="10" s="1"/>
  <c r="G34" i="10"/>
  <c r="AF34" i="10" s="1"/>
  <c r="D34" i="10"/>
  <c r="BL34" i="10" s="1"/>
  <c r="BK33" i="10"/>
  <c r="AE33" i="10"/>
  <c r="AH33" i="10" s="1"/>
  <c r="AK33" i="10" s="1"/>
  <c r="AN33" i="10" s="1"/>
  <c r="AQ33" i="10" s="1"/>
  <c r="AT33" i="10" s="1"/>
  <c r="AW33" i="10" s="1"/>
  <c r="AZ33" i="10" s="1"/>
  <c r="BC33" i="10" s="1"/>
  <c r="BF33" i="10" s="1"/>
  <c r="G33" i="10"/>
  <c r="AF33" i="10" s="1"/>
  <c r="D33" i="10"/>
  <c r="BL33" i="10" s="1"/>
  <c r="BK32" i="10"/>
  <c r="AE32" i="10"/>
  <c r="AH32" i="10" s="1"/>
  <c r="AK32" i="10" s="1"/>
  <c r="AN32" i="10" s="1"/>
  <c r="AQ32" i="10" s="1"/>
  <c r="AT32" i="10" s="1"/>
  <c r="AW32" i="10" s="1"/>
  <c r="AZ32" i="10" s="1"/>
  <c r="BC32" i="10" s="1"/>
  <c r="BF32" i="10" s="1"/>
  <c r="G32" i="10"/>
  <c r="AF32" i="10" s="1"/>
  <c r="D32" i="10"/>
  <c r="BL32" i="10" s="1"/>
  <c r="BK31" i="10"/>
  <c r="AE31" i="10"/>
  <c r="AH31" i="10" s="1"/>
  <c r="AK31" i="10" s="1"/>
  <c r="AN31" i="10" s="1"/>
  <c r="AQ31" i="10" s="1"/>
  <c r="AT31" i="10" s="1"/>
  <c r="AW31" i="10" s="1"/>
  <c r="AZ31" i="10" s="1"/>
  <c r="BC31" i="10" s="1"/>
  <c r="BF31" i="10" s="1"/>
  <c r="G31" i="10"/>
  <c r="AF31" i="10" s="1"/>
  <c r="D31" i="10"/>
  <c r="BL31" i="10" s="1"/>
  <c r="BK30" i="10"/>
  <c r="AE30" i="10"/>
  <c r="AH30" i="10" s="1"/>
  <c r="AK30" i="10" s="1"/>
  <c r="AN30" i="10" s="1"/>
  <c r="AQ30" i="10" s="1"/>
  <c r="AT30" i="10" s="1"/>
  <c r="AW30" i="10" s="1"/>
  <c r="AZ30" i="10" s="1"/>
  <c r="BC30" i="10" s="1"/>
  <c r="BF30" i="10" s="1"/>
  <c r="G30" i="10"/>
  <c r="AF30" i="10" s="1"/>
  <c r="D30" i="10"/>
  <c r="BL30" i="10" s="1"/>
  <c r="BK29" i="10"/>
  <c r="AE29" i="10"/>
  <c r="AH29" i="10" s="1"/>
  <c r="AK29" i="10" s="1"/>
  <c r="AN29" i="10" s="1"/>
  <c r="AQ29" i="10" s="1"/>
  <c r="AT29" i="10" s="1"/>
  <c r="AW29" i="10" s="1"/>
  <c r="AZ29" i="10" s="1"/>
  <c r="BC29" i="10" s="1"/>
  <c r="BF29" i="10" s="1"/>
  <c r="G29" i="10"/>
  <c r="AF29" i="10" s="1"/>
  <c r="D29" i="10"/>
  <c r="BL29" i="10" s="1"/>
  <c r="BK28" i="10"/>
  <c r="AE28" i="10"/>
  <c r="AH28" i="10" s="1"/>
  <c r="G28" i="10"/>
  <c r="AF28" i="10" s="1"/>
  <c r="D28" i="10"/>
  <c r="BL28" i="10" s="1"/>
  <c r="BJ27" i="10"/>
  <c r="BI27" i="10"/>
  <c r="BH27" i="10"/>
  <c r="BE27" i="10"/>
  <c r="BB27" i="10"/>
  <c r="AY27" i="10"/>
  <c r="AV27" i="10"/>
  <c r="AS27" i="10"/>
  <c r="AP27" i="10"/>
  <c r="AM27" i="10"/>
  <c r="AJ27" i="10"/>
  <c r="AG27" i="10"/>
  <c r="AD27" i="10"/>
  <c r="AC27" i="10"/>
  <c r="AA27" i="10"/>
  <c r="BK27" i="10" s="1"/>
  <c r="Z27" i="10"/>
  <c r="X27" i="10"/>
  <c r="V27" i="10"/>
  <c r="T27" i="10"/>
  <c r="R27" i="10"/>
  <c r="P27" i="10"/>
  <c r="N27" i="10"/>
  <c r="L27" i="10"/>
  <c r="J27" i="10"/>
  <c r="H27" i="10"/>
  <c r="F27" i="10"/>
  <c r="E27" i="10"/>
  <c r="C27" i="10"/>
  <c r="BK26" i="10"/>
  <c r="AE26" i="10"/>
  <c r="AH26" i="10" s="1"/>
  <c r="AK26" i="10" s="1"/>
  <c r="AN26" i="10" s="1"/>
  <c r="AQ26" i="10" s="1"/>
  <c r="AT26" i="10" s="1"/>
  <c r="AW26" i="10" s="1"/>
  <c r="AZ26" i="10" s="1"/>
  <c r="BC26" i="10" s="1"/>
  <c r="BF26" i="10" s="1"/>
  <c r="G26" i="10"/>
  <c r="AF26" i="10" s="1"/>
  <c r="D26" i="10"/>
  <c r="BL26" i="10" s="1"/>
  <c r="BK25" i="10"/>
  <c r="AE25" i="10"/>
  <c r="AH25" i="10" s="1"/>
  <c r="AK25" i="10" s="1"/>
  <c r="AN25" i="10" s="1"/>
  <c r="AQ25" i="10" s="1"/>
  <c r="AT25" i="10" s="1"/>
  <c r="AW25" i="10" s="1"/>
  <c r="AZ25" i="10" s="1"/>
  <c r="BC25" i="10" s="1"/>
  <c r="BF25" i="10" s="1"/>
  <c r="G25" i="10"/>
  <c r="AF25" i="10" s="1"/>
  <c r="D25" i="10"/>
  <c r="BL25" i="10" s="1"/>
  <c r="BK24" i="10"/>
  <c r="AE24" i="10"/>
  <c r="AH24" i="10" s="1"/>
  <c r="AK24" i="10" s="1"/>
  <c r="AN24" i="10" s="1"/>
  <c r="AQ24" i="10" s="1"/>
  <c r="AT24" i="10" s="1"/>
  <c r="AW24" i="10" s="1"/>
  <c r="AZ24" i="10" s="1"/>
  <c r="BC24" i="10" s="1"/>
  <c r="BF24" i="10" s="1"/>
  <c r="G24" i="10"/>
  <c r="AF24" i="10" s="1"/>
  <c r="D24" i="10"/>
  <c r="BL24" i="10" s="1"/>
  <c r="BK23" i="10"/>
  <c r="AE23" i="10"/>
  <c r="AH23" i="10" s="1"/>
  <c r="AK23" i="10" s="1"/>
  <c r="AN23" i="10" s="1"/>
  <c r="AQ23" i="10" s="1"/>
  <c r="AT23" i="10" s="1"/>
  <c r="AW23" i="10" s="1"/>
  <c r="AZ23" i="10" s="1"/>
  <c r="BC23" i="10" s="1"/>
  <c r="BF23" i="10" s="1"/>
  <c r="G23" i="10"/>
  <c r="AF23" i="10" s="1"/>
  <c r="D23" i="10"/>
  <c r="BL23" i="10" s="1"/>
  <c r="BK22" i="10"/>
  <c r="AE22" i="10"/>
  <c r="AH22" i="10" s="1"/>
  <c r="AK22" i="10" s="1"/>
  <c r="AN22" i="10" s="1"/>
  <c r="AQ22" i="10" s="1"/>
  <c r="AT22" i="10" s="1"/>
  <c r="AW22" i="10" s="1"/>
  <c r="AZ22" i="10" s="1"/>
  <c r="BC22" i="10" s="1"/>
  <c r="BF22" i="10" s="1"/>
  <c r="G22" i="10"/>
  <c r="AF22" i="10" s="1"/>
  <c r="D22" i="10"/>
  <c r="BL22" i="10" s="1"/>
  <c r="BK21" i="10"/>
  <c r="AE21" i="10"/>
  <c r="AH21" i="10" s="1"/>
  <c r="AK21" i="10" s="1"/>
  <c r="AN21" i="10" s="1"/>
  <c r="AQ21" i="10" s="1"/>
  <c r="AT21" i="10" s="1"/>
  <c r="AW21" i="10" s="1"/>
  <c r="AZ21" i="10" s="1"/>
  <c r="BC21" i="10" s="1"/>
  <c r="BF21" i="10" s="1"/>
  <c r="G21" i="10"/>
  <c r="AF21" i="10" s="1"/>
  <c r="D21" i="10"/>
  <c r="BL21" i="10" s="1"/>
  <c r="BK20" i="10"/>
  <c r="AE20" i="10"/>
  <c r="AH20" i="10" s="1"/>
  <c r="AK20" i="10" s="1"/>
  <c r="AN20" i="10" s="1"/>
  <c r="AQ20" i="10" s="1"/>
  <c r="AT20" i="10" s="1"/>
  <c r="AW20" i="10" s="1"/>
  <c r="AZ20" i="10" s="1"/>
  <c r="BC20" i="10" s="1"/>
  <c r="BF20" i="10" s="1"/>
  <c r="G20" i="10"/>
  <c r="AF20" i="10" s="1"/>
  <c r="D20" i="10"/>
  <c r="BL20" i="10" s="1"/>
  <c r="BK19" i="10"/>
  <c r="AE19" i="10"/>
  <c r="AH19" i="10" s="1"/>
  <c r="AK19" i="10" s="1"/>
  <c r="AN19" i="10" s="1"/>
  <c r="AQ19" i="10" s="1"/>
  <c r="AT19" i="10" s="1"/>
  <c r="AW19" i="10" s="1"/>
  <c r="AZ19" i="10" s="1"/>
  <c r="BC19" i="10" s="1"/>
  <c r="BF19" i="10" s="1"/>
  <c r="G19" i="10"/>
  <c r="AF19" i="10" s="1"/>
  <c r="D19" i="10"/>
  <c r="BL19" i="10" s="1"/>
  <c r="BK18" i="10"/>
  <c r="AE18" i="10"/>
  <c r="AH18" i="10" s="1"/>
  <c r="AK18" i="10" s="1"/>
  <c r="AN18" i="10" s="1"/>
  <c r="AQ18" i="10" s="1"/>
  <c r="AT18" i="10" s="1"/>
  <c r="AW18" i="10" s="1"/>
  <c r="AZ18" i="10" s="1"/>
  <c r="BC18" i="10" s="1"/>
  <c r="BF18" i="10" s="1"/>
  <c r="G18" i="10"/>
  <c r="AF18" i="10" s="1"/>
  <c r="D18" i="10"/>
  <c r="BL18" i="10" s="1"/>
  <c r="BK17" i="10"/>
  <c r="AE17" i="10"/>
  <c r="AH17" i="10" s="1"/>
  <c r="AK17" i="10" s="1"/>
  <c r="AN17" i="10" s="1"/>
  <c r="AQ17" i="10" s="1"/>
  <c r="AT17" i="10" s="1"/>
  <c r="AW17" i="10" s="1"/>
  <c r="AZ17" i="10" s="1"/>
  <c r="BC17" i="10" s="1"/>
  <c r="BF17" i="10" s="1"/>
  <c r="G17" i="10"/>
  <c r="AF17" i="10" s="1"/>
  <c r="D17" i="10"/>
  <c r="BL17" i="10" s="1"/>
  <c r="BK16" i="10"/>
  <c r="AE16" i="10"/>
  <c r="AH16" i="10" s="1"/>
  <c r="AK16" i="10" s="1"/>
  <c r="AN16" i="10" s="1"/>
  <c r="AQ16" i="10" s="1"/>
  <c r="AT16" i="10" s="1"/>
  <c r="AW16" i="10" s="1"/>
  <c r="AZ16" i="10" s="1"/>
  <c r="BC16" i="10" s="1"/>
  <c r="BF16" i="10" s="1"/>
  <c r="G16" i="10"/>
  <c r="AF16" i="10" s="1"/>
  <c r="D16" i="10"/>
  <c r="BL16" i="10" s="1"/>
  <c r="BK15" i="10"/>
  <c r="AE15" i="10"/>
  <c r="AH15" i="10" s="1"/>
  <c r="AK15" i="10" s="1"/>
  <c r="AN15" i="10" s="1"/>
  <c r="AQ15" i="10" s="1"/>
  <c r="AT15" i="10" s="1"/>
  <c r="AW15" i="10" s="1"/>
  <c r="AZ15" i="10" s="1"/>
  <c r="BC15" i="10" s="1"/>
  <c r="BF15" i="10" s="1"/>
  <c r="G15" i="10"/>
  <c r="AF15" i="10" s="1"/>
  <c r="D15" i="10"/>
  <c r="BL15" i="10" s="1"/>
  <c r="BK14" i="10"/>
  <c r="AE14" i="10"/>
  <c r="AH14" i="10" s="1"/>
  <c r="AK14" i="10" s="1"/>
  <c r="AN14" i="10" s="1"/>
  <c r="AQ14" i="10" s="1"/>
  <c r="AT14" i="10" s="1"/>
  <c r="AW14" i="10" s="1"/>
  <c r="AZ14" i="10" s="1"/>
  <c r="BC14" i="10" s="1"/>
  <c r="BF14" i="10" s="1"/>
  <c r="G14" i="10"/>
  <c r="AF14" i="10" s="1"/>
  <c r="D14" i="10"/>
  <c r="BL14" i="10" s="1"/>
  <c r="BK13" i="10"/>
  <c r="AE13" i="10"/>
  <c r="AH13" i="10" s="1"/>
  <c r="AK13" i="10" s="1"/>
  <c r="AN13" i="10" s="1"/>
  <c r="AQ13" i="10" s="1"/>
  <c r="AT13" i="10" s="1"/>
  <c r="AW13" i="10" s="1"/>
  <c r="AZ13" i="10" s="1"/>
  <c r="BC13" i="10" s="1"/>
  <c r="BF13" i="10" s="1"/>
  <c r="G13" i="10"/>
  <c r="AF13" i="10" s="1"/>
  <c r="D13" i="10"/>
  <c r="BL13" i="10" s="1"/>
  <c r="BJ12" i="10"/>
  <c r="BI12" i="10"/>
  <c r="BH12" i="10"/>
  <c r="BE12" i="10"/>
  <c r="BB12" i="10"/>
  <c r="AY12" i="10"/>
  <c r="AV12" i="10"/>
  <c r="AS12" i="10"/>
  <c r="AP12" i="10"/>
  <c r="AM12" i="10"/>
  <c r="AJ12" i="10"/>
  <c r="AG12" i="10"/>
  <c r="AD12" i="10"/>
  <c r="AC12" i="10"/>
  <c r="AA12" i="10"/>
  <c r="G12" i="10"/>
  <c r="AF12" i="10" s="1"/>
  <c r="D12" i="10"/>
  <c r="BL12" i="10" s="1"/>
  <c r="BK11" i="10"/>
  <c r="AE11" i="10"/>
  <c r="AH11" i="10" s="1"/>
  <c r="G11" i="10"/>
  <c r="AF11" i="10" s="1"/>
  <c r="D11" i="10"/>
  <c r="BL11" i="10" s="1"/>
  <c r="BJ10" i="10"/>
  <c r="BI10" i="10"/>
  <c r="BH10" i="10"/>
  <c r="BE10" i="10"/>
  <c r="BB10" i="10"/>
  <c r="AY10" i="10"/>
  <c r="AV10" i="10"/>
  <c r="AS10" i="10"/>
  <c r="AP10" i="10"/>
  <c r="AM10" i="10"/>
  <c r="AJ10" i="10"/>
  <c r="AG10" i="10"/>
  <c r="AD10" i="10"/>
  <c r="AC10" i="10"/>
  <c r="AA10" i="10"/>
  <c r="Z10" i="10"/>
  <c r="X10" i="10"/>
  <c r="V10" i="10"/>
  <c r="T10" i="10"/>
  <c r="R10" i="10"/>
  <c r="P10" i="10"/>
  <c r="N10" i="10"/>
  <c r="L10" i="10"/>
  <c r="J10" i="10"/>
  <c r="H10" i="10"/>
  <c r="F10" i="10"/>
  <c r="E10" i="10"/>
  <c r="C10" i="10"/>
  <c r="AH8" i="10"/>
  <c r="AJ8" i="10" s="1"/>
  <c r="AK8" i="10" s="1"/>
  <c r="AE8" i="10"/>
  <c r="AF8" i="10" s="1"/>
  <c r="AA8" i="10"/>
  <c r="AB8" i="10" s="1"/>
  <c r="E8" i="10"/>
  <c r="F8" i="10" s="1"/>
  <c r="G8" i="10" s="1"/>
  <c r="H8" i="10" s="1"/>
  <c r="I8" i="10" s="1"/>
  <c r="J8" i="10" s="1"/>
  <c r="K8" i="10" s="1"/>
  <c r="L8" i="10" s="1"/>
  <c r="M8" i="10" s="1"/>
  <c r="N8" i="10" s="1"/>
  <c r="O8" i="10" s="1"/>
  <c r="P8" i="10" s="1"/>
  <c r="Q8" i="10" s="1"/>
  <c r="R8" i="10" s="1"/>
  <c r="S8" i="10" s="1"/>
  <c r="T8" i="10" s="1"/>
  <c r="U8" i="10" s="1"/>
  <c r="V8" i="10" s="1"/>
  <c r="W8" i="10" s="1"/>
  <c r="X8" i="10" s="1"/>
  <c r="Y8" i="10" s="1"/>
  <c r="Z8" i="10" s="1"/>
  <c r="BK131" i="9"/>
  <c r="D131" i="9"/>
  <c r="D130" i="9"/>
  <c r="D129" i="9"/>
  <c r="D128" i="9"/>
  <c r="D127" i="9"/>
  <c r="D126" i="9"/>
  <c r="D125" i="9"/>
  <c r="D124" i="9"/>
  <c r="D123" i="9"/>
  <c r="D122" i="9"/>
  <c r="D121" i="9"/>
  <c r="D120" i="9"/>
  <c r="AB114" i="9"/>
  <c r="BH113" i="9"/>
  <c r="C113" i="9"/>
  <c r="D113" i="9" s="1"/>
  <c r="Z113" i="9" s="1"/>
  <c r="BK112" i="9"/>
  <c r="AE112" i="9"/>
  <c r="AH112" i="9" s="1"/>
  <c r="AK112" i="9" s="1"/>
  <c r="AN112" i="9" s="1"/>
  <c r="AQ112" i="9" s="1"/>
  <c r="AT112" i="9" s="1"/>
  <c r="AW112" i="9" s="1"/>
  <c r="AZ112" i="9" s="1"/>
  <c r="BC112" i="9" s="1"/>
  <c r="BF112" i="9" s="1"/>
  <c r="I112" i="9"/>
  <c r="AI112" i="9" s="1"/>
  <c r="G112" i="9"/>
  <c r="AF112" i="9" s="1"/>
  <c r="D112" i="9"/>
  <c r="BK111" i="9"/>
  <c r="AE111" i="9"/>
  <c r="AH111" i="9" s="1"/>
  <c r="AK111" i="9" s="1"/>
  <c r="AN111" i="9" s="1"/>
  <c r="AQ111" i="9" s="1"/>
  <c r="AT111" i="9" s="1"/>
  <c r="AW111" i="9" s="1"/>
  <c r="AZ111" i="9" s="1"/>
  <c r="BC111" i="9" s="1"/>
  <c r="BF111" i="9" s="1"/>
  <c r="I111" i="9"/>
  <c r="AI111" i="9" s="1"/>
  <c r="G111" i="9"/>
  <c r="AF111" i="9" s="1"/>
  <c r="D111" i="9"/>
  <c r="BK110" i="9"/>
  <c r="AE110" i="9"/>
  <c r="AH110" i="9" s="1"/>
  <c r="AK110" i="9" s="1"/>
  <c r="AN110" i="9" s="1"/>
  <c r="AQ110" i="9" s="1"/>
  <c r="AT110" i="9" s="1"/>
  <c r="AW110" i="9" s="1"/>
  <c r="AZ110" i="9" s="1"/>
  <c r="BC110" i="9" s="1"/>
  <c r="BF110" i="9" s="1"/>
  <c r="I110" i="9"/>
  <c r="AI110" i="9" s="1"/>
  <c r="G110" i="9"/>
  <c r="AF110" i="9" s="1"/>
  <c r="D110" i="9"/>
  <c r="BK109" i="9"/>
  <c r="AE109" i="9"/>
  <c r="AH109" i="9" s="1"/>
  <c r="AK109" i="9" s="1"/>
  <c r="AN109" i="9" s="1"/>
  <c r="AQ109" i="9" s="1"/>
  <c r="AT109" i="9" s="1"/>
  <c r="AW109" i="9" s="1"/>
  <c r="AZ109" i="9" s="1"/>
  <c r="BC109" i="9" s="1"/>
  <c r="BF109" i="9" s="1"/>
  <c r="I109" i="9"/>
  <c r="AI109" i="9" s="1"/>
  <c r="G109" i="9"/>
  <c r="AF109" i="9" s="1"/>
  <c r="D109" i="9"/>
  <c r="BK108" i="9"/>
  <c r="AE108" i="9"/>
  <c r="AH108" i="9" s="1"/>
  <c r="AK108" i="9" s="1"/>
  <c r="AN108" i="9" s="1"/>
  <c r="AQ108" i="9" s="1"/>
  <c r="AT108" i="9" s="1"/>
  <c r="AW108" i="9" s="1"/>
  <c r="AZ108" i="9" s="1"/>
  <c r="BC108" i="9" s="1"/>
  <c r="BF108" i="9" s="1"/>
  <c r="I108" i="9"/>
  <c r="AI108" i="9" s="1"/>
  <c r="G108" i="9"/>
  <c r="AF108" i="9" s="1"/>
  <c r="D108" i="9"/>
  <c r="BK107" i="9"/>
  <c r="AE107" i="9"/>
  <c r="AH107" i="9" s="1"/>
  <c r="AK107" i="9" s="1"/>
  <c r="AN107" i="9" s="1"/>
  <c r="AQ107" i="9" s="1"/>
  <c r="AT107" i="9" s="1"/>
  <c r="AW107" i="9" s="1"/>
  <c r="AZ107" i="9" s="1"/>
  <c r="BC107" i="9" s="1"/>
  <c r="BF107" i="9" s="1"/>
  <c r="I107" i="9"/>
  <c r="AI107" i="9" s="1"/>
  <c r="G107" i="9"/>
  <c r="AF107" i="9" s="1"/>
  <c r="D107" i="9"/>
  <c r="BK106" i="9"/>
  <c r="AE106" i="9"/>
  <c r="AH106" i="9" s="1"/>
  <c r="AK106" i="9" s="1"/>
  <c r="AN106" i="9" s="1"/>
  <c r="AQ106" i="9" s="1"/>
  <c r="AT106" i="9" s="1"/>
  <c r="AW106" i="9" s="1"/>
  <c r="AZ106" i="9" s="1"/>
  <c r="BC106" i="9" s="1"/>
  <c r="BF106" i="9" s="1"/>
  <c r="I106" i="9"/>
  <c r="AI106" i="9" s="1"/>
  <c r="G106" i="9"/>
  <c r="AF106" i="9" s="1"/>
  <c r="D106" i="9"/>
  <c r="BK105" i="9"/>
  <c r="AE105" i="9"/>
  <c r="AH105" i="9" s="1"/>
  <c r="AK105" i="9" s="1"/>
  <c r="AN105" i="9" s="1"/>
  <c r="AQ105" i="9" s="1"/>
  <c r="AT105" i="9" s="1"/>
  <c r="AW105" i="9" s="1"/>
  <c r="AZ105" i="9" s="1"/>
  <c r="BC105" i="9" s="1"/>
  <c r="BF105" i="9" s="1"/>
  <c r="I105" i="9"/>
  <c r="AI105" i="9" s="1"/>
  <c r="G105" i="9"/>
  <c r="AF105" i="9" s="1"/>
  <c r="D105" i="9"/>
  <c r="BL105" i="9" s="1"/>
  <c r="BK104" i="9"/>
  <c r="AE104" i="9"/>
  <c r="AH104" i="9" s="1"/>
  <c r="AK104" i="9" s="1"/>
  <c r="AN104" i="9" s="1"/>
  <c r="AQ104" i="9" s="1"/>
  <c r="AT104" i="9" s="1"/>
  <c r="AW104" i="9" s="1"/>
  <c r="AZ104" i="9" s="1"/>
  <c r="BC104" i="9" s="1"/>
  <c r="BF104" i="9" s="1"/>
  <c r="I104" i="9"/>
  <c r="AI104" i="9" s="1"/>
  <c r="G104" i="9"/>
  <c r="AF104" i="9" s="1"/>
  <c r="D104" i="9"/>
  <c r="BL104" i="9" s="1"/>
  <c r="BK103" i="9"/>
  <c r="AE103" i="9"/>
  <c r="AH103" i="9" s="1"/>
  <c r="AK103" i="9" s="1"/>
  <c r="AN103" i="9" s="1"/>
  <c r="AQ103" i="9" s="1"/>
  <c r="AT103" i="9" s="1"/>
  <c r="AW103" i="9" s="1"/>
  <c r="AZ103" i="9" s="1"/>
  <c r="BC103" i="9" s="1"/>
  <c r="BF103" i="9" s="1"/>
  <c r="I103" i="9"/>
  <c r="AI103" i="9" s="1"/>
  <c r="G103" i="9"/>
  <c r="AF103" i="9" s="1"/>
  <c r="D103" i="9"/>
  <c r="BL103" i="9" s="1"/>
  <c r="BK102" i="9"/>
  <c r="AE102" i="9"/>
  <c r="AH102" i="9" s="1"/>
  <c r="AK102" i="9" s="1"/>
  <c r="AN102" i="9" s="1"/>
  <c r="AQ102" i="9" s="1"/>
  <c r="AT102" i="9" s="1"/>
  <c r="AW102" i="9" s="1"/>
  <c r="AZ102" i="9" s="1"/>
  <c r="BC102" i="9" s="1"/>
  <c r="BF102" i="9" s="1"/>
  <c r="I102" i="9"/>
  <c r="AI102" i="9" s="1"/>
  <c r="G102" i="9"/>
  <c r="AF102" i="9" s="1"/>
  <c r="D102" i="9"/>
  <c r="BL102" i="9" s="1"/>
  <c r="BJ101" i="9"/>
  <c r="BI101" i="9"/>
  <c r="BH101" i="9"/>
  <c r="BE101" i="9"/>
  <c r="BB101" i="9"/>
  <c r="AY101" i="9"/>
  <c r="AV101" i="9"/>
  <c r="AS101" i="9"/>
  <c r="AP101" i="9"/>
  <c r="AM101" i="9"/>
  <c r="AJ101" i="9"/>
  <c r="AG101" i="9"/>
  <c r="AD101" i="9"/>
  <c r="AC101" i="9"/>
  <c r="AA101" i="9"/>
  <c r="BK101" i="9" s="1"/>
  <c r="Z101" i="9"/>
  <c r="X101" i="9"/>
  <c r="V101" i="9"/>
  <c r="T101" i="9"/>
  <c r="R101" i="9"/>
  <c r="P101" i="9"/>
  <c r="N101" i="9"/>
  <c r="L101" i="9"/>
  <c r="J101" i="9"/>
  <c r="H101" i="9"/>
  <c r="F101" i="9"/>
  <c r="E101" i="9"/>
  <c r="C101" i="9"/>
  <c r="BK100" i="9"/>
  <c r="AE100" i="9"/>
  <c r="AH100" i="9" s="1"/>
  <c r="AK100" i="9" s="1"/>
  <c r="AN100" i="9" s="1"/>
  <c r="AQ100" i="9" s="1"/>
  <c r="AT100" i="9" s="1"/>
  <c r="AW100" i="9" s="1"/>
  <c r="AZ100" i="9" s="1"/>
  <c r="BC100" i="9" s="1"/>
  <c r="BF100" i="9" s="1"/>
  <c r="G100" i="9"/>
  <c r="AF100" i="9" s="1"/>
  <c r="D100" i="9"/>
  <c r="BK99" i="9"/>
  <c r="AE99" i="9"/>
  <c r="AH99" i="9" s="1"/>
  <c r="AK99" i="9" s="1"/>
  <c r="AN99" i="9" s="1"/>
  <c r="AQ99" i="9" s="1"/>
  <c r="AT99" i="9" s="1"/>
  <c r="AW99" i="9" s="1"/>
  <c r="AZ99" i="9" s="1"/>
  <c r="BC99" i="9" s="1"/>
  <c r="BF99" i="9" s="1"/>
  <c r="G99" i="9"/>
  <c r="AF99" i="9" s="1"/>
  <c r="D99" i="9"/>
  <c r="BK98" i="9"/>
  <c r="AE98" i="9"/>
  <c r="AH98" i="9" s="1"/>
  <c r="AK98" i="9" s="1"/>
  <c r="AN98" i="9" s="1"/>
  <c r="AQ98" i="9" s="1"/>
  <c r="AT98" i="9" s="1"/>
  <c r="AW98" i="9" s="1"/>
  <c r="AZ98" i="9" s="1"/>
  <c r="BC98" i="9" s="1"/>
  <c r="BF98" i="9" s="1"/>
  <c r="G98" i="9"/>
  <c r="AF98" i="9" s="1"/>
  <c r="D98" i="9"/>
  <c r="BK97" i="9"/>
  <c r="AE97" i="9"/>
  <c r="AH97" i="9" s="1"/>
  <c r="AK97" i="9" s="1"/>
  <c r="AN97" i="9" s="1"/>
  <c r="AQ97" i="9" s="1"/>
  <c r="AT97" i="9" s="1"/>
  <c r="AW97" i="9" s="1"/>
  <c r="AZ97" i="9" s="1"/>
  <c r="BC97" i="9" s="1"/>
  <c r="BF97" i="9" s="1"/>
  <c r="G97" i="9"/>
  <c r="AF97" i="9" s="1"/>
  <c r="D97" i="9"/>
  <c r="BK96" i="9"/>
  <c r="AE96" i="9"/>
  <c r="AH96" i="9" s="1"/>
  <c r="AK96" i="9" s="1"/>
  <c r="AN96" i="9" s="1"/>
  <c r="AQ96" i="9" s="1"/>
  <c r="AT96" i="9" s="1"/>
  <c r="AW96" i="9" s="1"/>
  <c r="AZ96" i="9" s="1"/>
  <c r="BC96" i="9" s="1"/>
  <c r="BF96" i="9" s="1"/>
  <c r="G96" i="9"/>
  <c r="AF96" i="9" s="1"/>
  <c r="D96" i="9"/>
  <c r="BL96" i="9" s="1"/>
  <c r="BK95" i="9"/>
  <c r="AE95" i="9"/>
  <c r="AH95" i="9" s="1"/>
  <c r="AK95" i="9" s="1"/>
  <c r="AN95" i="9" s="1"/>
  <c r="AQ95" i="9" s="1"/>
  <c r="AT95" i="9" s="1"/>
  <c r="AW95" i="9" s="1"/>
  <c r="AZ95" i="9" s="1"/>
  <c r="BC95" i="9" s="1"/>
  <c r="BF95" i="9" s="1"/>
  <c r="G95" i="9"/>
  <c r="AF95" i="9" s="1"/>
  <c r="D95" i="9"/>
  <c r="BL95" i="9" s="1"/>
  <c r="BK94" i="9"/>
  <c r="BH94" i="9"/>
  <c r="BH91" i="9" s="1"/>
  <c r="BE94" i="9"/>
  <c r="BE91" i="9" s="1"/>
  <c r="BB94" i="9"/>
  <c r="BB91" i="9" s="1"/>
  <c r="AY94" i="9"/>
  <c r="AY91" i="9" s="1"/>
  <c r="AV94" i="9"/>
  <c r="AV91" i="9" s="1"/>
  <c r="AS94" i="9"/>
  <c r="AS91" i="9" s="1"/>
  <c r="AP94" i="9"/>
  <c r="AP91" i="9" s="1"/>
  <c r="AM94" i="9"/>
  <c r="AM91" i="9" s="1"/>
  <c r="AJ94" i="9"/>
  <c r="AJ91" i="9" s="1"/>
  <c r="AG94" i="9"/>
  <c r="AG91" i="9" s="1"/>
  <c r="AD94" i="9"/>
  <c r="AD91" i="9" s="1"/>
  <c r="AC94" i="9"/>
  <c r="Z94" i="9"/>
  <c r="Z91" i="9" s="1"/>
  <c r="X94" i="9"/>
  <c r="X91" i="9" s="1"/>
  <c r="V94" i="9"/>
  <c r="V91" i="9" s="1"/>
  <c r="T94" i="9"/>
  <c r="T91" i="9" s="1"/>
  <c r="R94" i="9"/>
  <c r="P94" i="9"/>
  <c r="P91" i="9" s="1"/>
  <c r="N94" i="9"/>
  <c r="N91" i="9" s="1"/>
  <c r="L94" i="9"/>
  <c r="L91" i="9" s="1"/>
  <c r="J94" i="9"/>
  <c r="J91" i="9" s="1"/>
  <c r="H94" i="9"/>
  <c r="H91" i="9" s="1"/>
  <c r="F94" i="9"/>
  <c r="F91" i="9" s="1"/>
  <c r="E94" i="9"/>
  <c r="C94" i="9"/>
  <c r="C91" i="9" s="1"/>
  <c r="BK93" i="9"/>
  <c r="AE93" i="9"/>
  <c r="AH93" i="9" s="1"/>
  <c r="AK93" i="9" s="1"/>
  <c r="AN93" i="9" s="1"/>
  <c r="AQ93" i="9" s="1"/>
  <c r="AT93" i="9" s="1"/>
  <c r="AW93" i="9" s="1"/>
  <c r="AZ93" i="9" s="1"/>
  <c r="BC93" i="9" s="1"/>
  <c r="BF93" i="9" s="1"/>
  <c r="G93" i="9"/>
  <c r="AF93" i="9" s="1"/>
  <c r="D93" i="9"/>
  <c r="BL93" i="9" s="1"/>
  <c r="BK92" i="9"/>
  <c r="AE92" i="9"/>
  <c r="AH92" i="9" s="1"/>
  <c r="G92" i="9"/>
  <c r="AF92" i="9" s="1"/>
  <c r="D92" i="9"/>
  <c r="BL92" i="9" s="1"/>
  <c r="BJ91" i="9"/>
  <c r="BI91" i="9"/>
  <c r="AA91" i="9"/>
  <c r="BK91" i="9" s="1"/>
  <c r="R91" i="9"/>
  <c r="BK86" i="9"/>
  <c r="AE86" i="9"/>
  <c r="G86" i="9"/>
  <c r="D86" i="9"/>
  <c r="BL86" i="9" s="1"/>
  <c r="BK85" i="9"/>
  <c r="AE85" i="9"/>
  <c r="AH85" i="9" s="1"/>
  <c r="G85" i="9"/>
  <c r="AF85" i="9" s="1"/>
  <c r="D85" i="9"/>
  <c r="BL85" i="9" s="1"/>
  <c r="BJ84" i="9"/>
  <c r="BI84" i="9"/>
  <c r="BH84" i="9"/>
  <c r="BE84" i="9"/>
  <c r="BB84" i="9"/>
  <c r="AY84" i="9"/>
  <c r="AV84" i="9"/>
  <c r="AS84" i="9"/>
  <c r="AP84" i="9"/>
  <c r="AM84" i="9"/>
  <c r="AJ84" i="9"/>
  <c r="AG84" i="9"/>
  <c r="AD84" i="9"/>
  <c r="AC84" i="9"/>
  <c r="AA84" i="9"/>
  <c r="BK84" i="9" s="1"/>
  <c r="Z84" i="9"/>
  <c r="X84" i="9"/>
  <c r="V84" i="9"/>
  <c r="T84" i="9"/>
  <c r="R84" i="9"/>
  <c r="P84" i="9"/>
  <c r="N84" i="9"/>
  <c r="L84" i="9"/>
  <c r="J84" i="9"/>
  <c r="H84" i="9"/>
  <c r="F84" i="9"/>
  <c r="E84" i="9"/>
  <c r="C84" i="9"/>
  <c r="BK83" i="9"/>
  <c r="AE83" i="9"/>
  <c r="AH83" i="9" s="1"/>
  <c r="AK83" i="9" s="1"/>
  <c r="AN83" i="9" s="1"/>
  <c r="AQ83" i="9" s="1"/>
  <c r="AT83" i="9" s="1"/>
  <c r="AW83" i="9" s="1"/>
  <c r="AZ83" i="9" s="1"/>
  <c r="BC83" i="9" s="1"/>
  <c r="BF83" i="9" s="1"/>
  <c r="G83" i="9"/>
  <c r="AF83" i="9" s="1"/>
  <c r="D83" i="9"/>
  <c r="BL83" i="9" s="1"/>
  <c r="BK82" i="9"/>
  <c r="AE82" i="9"/>
  <c r="AH82" i="9" s="1"/>
  <c r="G82" i="9"/>
  <c r="AF82" i="9" s="1"/>
  <c r="D82" i="9"/>
  <c r="BL82" i="9" s="1"/>
  <c r="BJ81" i="9"/>
  <c r="BI81" i="9"/>
  <c r="BH81" i="9"/>
  <c r="BE81" i="9"/>
  <c r="BB81" i="9"/>
  <c r="AY81" i="9"/>
  <c r="AV81" i="9"/>
  <c r="AS81" i="9"/>
  <c r="AP81" i="9"/>
  <c r="AM81" i="9"/>
  <c r="AJ81" i="9"/>
  <c r="AG81" i="9"/>
  <c r="AD81" i="9"/>
  <c r="AC81" i="9"/>
  <c r="AA81" i="9"/>
  <c r="BK81" i="9" s="1"/>
  <c r="Z81" i="9"/>
  <c r="X81" i="9"/>
  <c r="V81" i="9"/>
  <c r="T81" i="9"/>
  <c r="R81" i="9"/>
  <c r="P81" i="9"/>
  <c r="N81" i="9"/>
  <c r="L81" i="9"/>
  <c r="J81" i="9"/>
  <c r="H81" i="9"/>
  <c r="F81" i="9"/>
  <c r="E81" i="9"/>
  <c r="C81" i="9"/>
  <c r="BK80" i="9"/>
  <c r="AE80" i="9"/>
  <c r="AH80" i="9" s="1"/>
  <c r="AK80" i="9" s="1"/>
  <c r="AN80" i="9" s="1"/>
  <c r="AQ80" i="9" s="1"/>
  <c r="AT80" i="9" s="1"/>
  <c r="AW80" i="9" s="1"/>
  <c r="AZ80" i="9" s="1"/>
  <c r="BC80" i="9" s="1"/>
  <c r="BF80" i="9" s="1"/>
  <c r="G80" i="9"/>
  <c r="AF80" i="9" s="1"/>
  <c r="D80" i="9"/>
  <c r="BL80" i="9" s="1"/>
  <c r="BK79" i="9"/>
  <c r="AE79" i="9"/>
  <c r="AH79" i="9" s="1"/>
  <c r="G79" i="9"/>
  <c r="AF79" i="9" s="1"/>
  <c r="D79" i="9"/>
  <c r="BL79" i="9" s="1"/>
  <c r="BJ78" i="9"/>
  <c r="BI78" i="9"/>
  <c r="BH78" i="9"/>
  <c r="BE78" i="9"/>
  <c r="BB78" i="9"/>
  <c r="AY78" i="9"/>
  <c r="AV78" i="9"/>
  <c r="AS78" i="9"/>
  <c r="AP78" i="9"/>
  <c r="AM78" i="9"/>
  <c r="AJ78" i="9"/>
  <c r="AG78" i="9"/>
  <c r="AD78" i="9"/>
  <c r="AC78" i="9"/>
  <c r="AC114" i="9" s="1"/>
  <c r="BG114" i="9" s="1"/>
  <c r="AA78" i="9"/>
  <c r="BK78" i="9" s="1"/>
  <c r="Z78" i="9"/>
  <c r="X78" i="9"/>
  <c r="V78" i="9"/>
  <c r="T78" i="9"/>
  <c r="R78" i="9"/>
  <c r="P78" i="9"/>
  <c r="N78" i="9"/>
  <c r="L78" i="9"/>
  <c r="J78" i="9"/>
  <c r="H78" i="9"/>
  <c r="F78" i="9"/>
  <c r="E78" i="9"/>
  <c r="E114" i="9" s="1"/>
  <c r="AI114" i="9" s="1"/>
  <c r="C78" i="9"/>
  <c r="BK73" i="9"/>
  <c r="BG73" i="9"/>
  <c r="BD73" i="9"/>
  <c r="BA73" i="9"/>
  <c r="AX73" i="9"/>
  <c r="AU73" i="9"/>
  <c r="AR73" i="9"/>
  <c r="AO73" i="9"/>
  <c r="AL73" i="9"/>
  <c r="AI73" i="9"/>
  <c r="AE73" i="9"/>
  <c r="G73" i="9"/>
  <c r="AF73" i="9" s="1"/>
  <c r="D73" i="9"/>
  <c r="AB73" i="9" s="1"/>
  <c r="BK72" i="9"/>
  <c r="BG72" i="9"/>
  <c r="BD72" i="9"/>
  <c r="BA72" i="9"/>
  <c r="AX72" i="9"/>
  <c r="AU72" i="9"/>
  <c r="AR72" i="9"/>
  <c r="AO72" i="9"/>
  <c r="AL72" i="9"/>
  <c r="AI72" i="9"/>
  <c r="AE72" i="9"/>
  <c r="G72" i="9"/>
  <c r="AF72" i="9" s="1"/>
  <c r="D72" i="9"/>
  <c r="AB72" i="9" s="1"/>
  <c r="BK71" i="9"/>
  <c r="BG71" i="9"/>
  <c r="BD71" i="9"/>
  <c r="BA71" i="9"/>
  <c r="AX71" i="9"/>
  <c r="AU71" i="9"/>
  <c r="AR71" i="9"/>
  <c r="AO71" i="9"/>
  <c r="AL71" i="9"/>
  <c r="AI71" i="9"/>
  <c r="AE71" i="9"/>
  <c r="G71" i="9"/>
  <c r="AF71" i="9" s="1"/>
  <c r="D71" i="9"/>
  <c r="AB71" i="9" s="1"/>
  <c r="BK70" i="9"/>
  <c r="BG70" i="9"/>
  <c r="BD70" i="9"/>
  <c r="BA70" i="9"/>
  <c r="AX70" i="9"/>
  <c r="AU70" i="9"/>
  <c r="AR70" i="9"/>
  <c r="AO70" i="9"/>
  <c r="AL70" i="9"/>
  <c r="AI70" i="9"/>
  <c r="AE70" i="9"/>
  <c r="G70" i="9"/>
  <c r="AF70" i="9" s="1"/>
  <c r="D70" i="9"/>
  <c r="AB70" i="9" s="1"/>
  <c r="BK69" i="9"/>
  <c r="BG69" i="9"/>
  <c r="BD69" i="9"/>
  <c r="BA69" i="9"/>
  <c r="AX69" i="9"/>
  <c r="AU69" i="9"/>
  <c r="AR69" i="9"/>
  <c r="AO69" i="9"/>
  <c r="AL69" i="9"/>
  <c r="AI69" i="9"/>
  <c r="AE69" i="9"/>
  <c r="G69" i="9"/>
  <c r="AF69" i="9" s="1"/>
  <c r="D69" i="9"/>
  <c r="AB69" i="9" s="1"/>
  <c r="BK68" i="9"/>
  <c r="BG68" i="9"/>
  <c r="BD68" i="9"/>
  <c r="BA68" i="9"/>
  <c r="AX68" i="9"/>
  <c r="AU68" i="9"/>
  <c r="AR68" i="9"/>
  <c r="AO68" i="9"/>
  <c r="AL68" i="9"/>
  <c r="AI68" i="9"/>
  <c r="AE68" i="9"/>
  <c r="G68" i="9"/>
  <c r="AF68" i="9" s="1"/>
  <c r="D68" i="9"/>
  <c r="AB68" i="9" s="1"/>
  <c r="BK67" i="9"/>
  <c r="BG67" i="9"/>
  <c r="BD67" i="9"/>
  <c r="BA67" i="9"/>
  <c r="AX67" i="9"/>
  <c r="AU67" i="9"/>
  <c r="AR67" i="9"/>
  <c r="AO67" i="9"/>
  <c r="AL67" i="9"/>
  <c r="AI67" i="9"/>
  <c r="AE67" i="9"/>
  <c r="G67" i="9"/>
  <c r="AF67" i="9" s="1"/>
  <c r="D67" i="9"/>
  <c r="AB67" i="9" s="1"/>
  <c r="BK66" i="9"/>
  <c r="BG66" i="9"/>
  <c r="BD66" i="9"/>
  <c r="BA66" i="9"/>
  <c r="AX66" i="9"/>
  <c r="AU66" i="9"/>
  <c r="AR66" i="9"/>
  <c r="AO66" i="9"/>
  <c r="AL66" i="9"/>
  <c r="AI66" i="9"/>
  <c r="AE66" i="9"/>
  <c r="G66" i="9"/>
  <c r="AF66" i="9" s="1"/>
  <c r="D66" i="9"/>
  <c r="AB66" i="9" s="1"/>
  <c r="BK65" i="9"/>
  <c r="BG65" i="9"/>
  <c r="BD65" i="9"/>
  <c r="BA65" i="9"/>
  <c r="AX65" i="9"/>
  <c r="AU65" i="9"/>
  <c r="AR65" i="9"/>
  <c r="AO65" i="9"/>
  <c r="AL65" i="9"/>
  <c r="AI65" i="9"/>
  <c r="AE65" i="9"/>
  <c r="G65" i="9"/>
  <c r="AF65" i="9" s="1"/>
  <c r="D65" i="9"/>
  <c r="AB65" i="9" s="1"/>
  <c r="BK64" i="9"/>
  <c r="BG64" i="9"/>
  <c r="BD64" i="9"/>
  <c r="BA64" i="9"/>
  <c r="AX64" i="9"/>
  <c r="AU64" i="9"/>
  <c r="AR64" i="9"/>
  <c r="AO64" i="9"/>
  <c r="AL64" i="9"/>
  <c r="AI64" i="9"/>
  <c r="AE64" i="9"/>
  <c r="G64" i="9"/>
  <c r="AF64" i="9" s="1"/>
  <c r="D64" i="9"/>
  <c r="AB64" i="9" s="1"/>
  <c r="BK63" i="9"/>
  <c r="BG63" i="9"/>
  <c r="BD63" i="9"/>
  <c r="BA63" i="9"/>
  <c r="AX63" i="9"/>
  <c r="AU63" i="9"/>
  <c r="AR63" i="9"/>
  <c r="AO63" i="9"/>
  <c r="AL63" i="9"/>
  <c r="AI63" i="9"/>
  <c r="AE63" i="9"/>
  <c r="G63" i="9"/>
  <c r="AF63" i="9" s="1"/>
  <c r="D63" i="9"/>
  <c r="BK62" i="9"/>
  <c r="BG62" i="9"/>
  <c r="BD62" i="9"/>
  <c r="BA62" i="9"/>
  <c r="AX62" i="9"/>
  <c r="AU62" i="9"/>
  <c r="AR62" i="9"/>
  <c r="AO62" i="9"/>
  <c r="AL62" i="9"/>
  <c r="AI62" i="9"/>
  <c r="AE62" i="9"/>
  <c r="G62" i="9"/>
  <c r="AF62" i="9" s="1"/>
  <c r="D62" i="9"/>
  <c r="BL62" i="9" s="1"/>
  <c r="BK61" i="9"/>
  <c r="AE61" i="9"/>
  <c r="AH61" i="9" s="1"/>
  <c r="AK61" i="9" s="1"/>
  <c r="AN61" i="9" s="1"/>
  <c r="AQ61" i="9" s="1"/>
  <c r="AT61" i="9" s="1"/>
  <c r="AW61" i="9" s="1"/>
  <c r="AZ61" i="9" s="1"/>
  <c r="BC61" i="9" s="1"/>
  <c r="BF61" i="9" s="1"/>
  <c r="G61" i="9"/>
  <c r="AF61" i="9" s="1"/>
  <c r="D61" i="9"/>
  <c r="BL61" i="9" s="1"/>
  <c r="BK60" i="9"/>
  <c r="BG60" i="9"/>
  <c r="BD60" i="9"/>
  <c r="BA60" i="9"/>
  <c r="AX60" i="9"/>
  <c r="AU60" i="9"/>
  <c r="AR60" i="9"/>
  <c r="AO60" i="9"/>
  <c r="AL60" i="9"/>
  <c r="AI60" i="9"/>
  <c r="AE60" i="9"/>
  <c r="G60" i="9"/>
  <c r="AF60" i="9" s="1"/>
  <c r="D60" i="9"/>
  <c r="BL60" i="9" s="1"/>
  <c r="BK59" i="9"/>
  <c r="BG59" i="9"/>
  <c r="BD59" i="9"/>
  <c r="BA59" i="9"/>
  <c r="AX59" i="9"/>
  <c r="AU59" i="9"/>
  <c r="AR59" i="9"/>
  <c r="AO59" i="9"/>
  <c r="AL59" i="9"/>
  <c r="AI59" i="9"/>
  <c r="AE59" i="9"/>
  <c r="G59" i="9"/>
  <c r="AF59" i="9" s="1"/>
  <c r="D59" i="9"/>
  <c r="BL59" i="9" s="1"/>
  <c r="BK58" i="9"/>
  <c r="AE58" i="9"/>
  <c r="AH58" i="9" s="1"/>
  <c r="AK58" i="9" s="1"/>
  <c r="AN58" i="9" s="1"/>
  <c r="AQ58" i="9" s="1"/>
  <c r="AT58" i="9" s="1"/>
  <c r="AW58" i="9" s="1"/>
  <c r="AZ58" i="9" s="1"/>
  <c r="BC58" i="9" s="1"/>
  <c r="BF58" i="9" s="1"/>
  <c r="G58" i="9"/>
  <c r="AF58" i="9" s="1"/>
  <c r="D58" i="9"/>
  <c r="BL58" i="9" s="1"/>
  <c r="BK57" i="9"/>
  <c r="BG57" i="9"/>
  <c r="BD57" i="9"/>
  <c r="BA57" i="9"/>
  <c r="AX57" i="9"/>
  <c r="AU57" i="9"/>
  <c r="AR57" i="9"/>
  <c r="AO57" i="9"/>
  <c r="AL57" i="9"/>
  <c r="AI57" i="9"/>
  <c r="AE57" i="9"/>
  <c r="G57" i="9"/>
  <c r="AF57" i="9" s="1"/>
  <c r="D57" i="9"/>
  <c r="BL57" i="9" s="1"/>
  <c r="BK56" i="9"/>
  <c r="AE56" i="9"/>
  <c r="AH56" i="9" s="1"/>
  <c r="AK56" i="9" s="1"/>
  <c r="AN56" i="9" s="1"/>
  <c r="AQ56" i="9" s="1"/>
  <c r="AT56" i="9" s="1"/>
  <c r="AW56" i="9" s="1"/>
  <c r="AZ56" i="9" s="1"/>
  <c r="BC56" i="9" s="1"/>
  <c r="BF56" i="9" s="1"/>
  <c r="G56" i="9"/>
  <c r="AF56" i="9" s="1"/>
  <c r="D56" i="9"/>
  <c r="BL56" i="9" s="1"/>
  <c r="BK55" i="9"/>
  <c r="AE55" i="9"/>
  <c r="AH55" i="9" s="1"/>
  <c r="G55" i="9"/>
  <c r="AF55" i="9" s="1"/>
  <c r="D55" i="9"/>
  <c r="BL55" i="9" s="1"/>
  <c r="BK54" i="9"/>
  <c r="BG54" i="9"/>
  <c r="BD54" i="9"/>
  <c r="BA54" i="9"/>
  <c r="AX54" i="9"/>
  <c r="AU54" i="9"/>
  <c r="AR54" i="9"/>
  <c r="AO54" i="9"/>
  <c r="AL54" i="9"/>
  <c r="AI54" i="9"/>
  <c r="AE54" i="9"/>
  <c r="G54" i="9"/>
  <c r="AF54" i="9" s="1"/>
  <c r="D54" i="9"/>
  <c r="BL54" i="9" s="1"/>
  <c r="BK53" i="9"/>
  <c r="AE53" i="9"/>
  <c r="AH53" i="9" s="1"/>
  <c r="AK53" i="9" s="1"/>
  <c r="AN53" i="9" s="1"/>
  <c r="AQ53" i="9" s="1"/>
  <c r="AT53" i="9" s="1"/>
  <c r="AW53" i="9" s="1"/>
  <c r="AZ53" i="9" s="1"/>
  <c r="BC53" i="9" s="1"/>
  <c r="BF53" i="9" s="1"/>
  <c r="G53" i="9"/>
  <c r="AF53" i="9" s="1"/>
  <c r="D53" i="9"/>
  <c r="BL53" i="9" s="1"/>
  <c r="BK52" i="9"/>
  <c r="BG52" i="9"/>
  <c r="BD52" i="9"/>
  <c r="BA52" i="9"/>
  <c r="AX52" i="9"/>
  <c r="AU52" i="9"/>
  <c r="AR52" i="9"/>
  <c r="AO52" i="9"/>
  <c r="AL52" i="9"/>
  <c r="AI52" i="9"/>
  <c r="AE52" i="9"/>
  <c r="G52" i="9"/>
  <c r="AF52" i="9" s="1"/>
  <c r="D52" i="9"/>
  <c r="BL52" i="9" s="1"/>
  <c r="BK51" i="9"/>
  <c r="BG51" i="9"/>
  <c r="BD51" i="9"/>
  <c r="BA51" i="9"/>
  <c r="AX51" i="9"/>
  <c r="AU51" i="9"/>
  <c r="AR51" i="9"/>
  <c r="AO51" i="9"/>
  <c r="AL51" i="9"/>
  <c r="AI51" i="9"/>
  <c r="AE51" i="9"/>
  <c r="G51" i="9"/>
  <c r="AF51" i="9" s="1"/>
  <c r="D51" i="9"/>
  <c r="BL51" i="9" s="1"/>
  <c r="BK50" i="9"/>
  <c r="BG50" i="9"/>
  <c r="BD50" i="9"/>
  <c r="BA50" i="9"/>
  <c r="AX50" i="9"/>
  <c r="AU50" i="9"/>
  <c r="AR50" i="9"/>
  <c r="AO50" i="9"/>
  <c r="AL50" i="9"/>
  <c r="AI50" i="9"/>
  <c r="AE50" i="9"/>
  <c r="G50" i="9"/>
  <c r="AF50" i="9" s="1"/>
  <c r="D50" i="9"/>
  <c r="BL50" i="9" s="1"/>
  <c r="BJ49" i="9"/>
  <c r="BJ47" i="9" s="1"/>
  <c r="BI49" i="9"/>
  <c r="BI47" i="9" s="1"/>
  <c r="BH49" i="9"/>
  <c r="BH47" i="9" s="1"/>
  <c r="BF49" i="9"/>
  <c r="BE49" i="9"/>
  <c r="BE47" i="9" s="1"/>
  <c r="BC49" i="9"/>
  <c r="BB49" i="9"/>
  <c r="BB47" i="9" s="1"/>
  <c r="AZ49" i="9"/>
  <c r="AY49" i="9"/>
  <c r="AY47" i="9" s="1"/>
  <c r="AW49" i="9"/>
  <c r="AV49" i="9"/>
  <c r="AV47" i="9" s="1"/>
  <c r="AT49" i="9"/>
  <c r="AS49" i="9"/>
  <c r="AS47" i="9" s="1"/>
  <c r="AQ49" i="9"/>
  <c r="AP49" i="9"/>
  <c r="AP47" i="9" s="1"/>
  <c r="AN49" i="9"/>
  <c r="AM49" i="9"/>
  <c r="AM47" i="9" s="1"/>
  <c r="AK49" i="9"/>
  <c r="AJ49" i="9"/>
  <c r="AJ47" i="9" s="1"/>
  <c r="AH49" i="9"/>
  <c r="AG49" i="9"/>
  <c r="AG47" i="9" s="1"/>
  <c r="AD49" i="9"/>
  <c r="AC49" i="9"/>
  <c r="AC47" i="9" s="1"/>
  <c r="AA49" i="9"/>
  <c r="BK49" i="9" s="1"/>
  <c r="Z49" i="9"/>
  <c r="Z47" i="9" s="1"/>
  <c r="Y49" i="9"/>
  <c r="BG49" i="9" s="1"/>
  <c r="X49" i="9"/>
  <c r="X47" i="9" s="1"/>
  <c r="W49" i="9"/>
  <c r="BD49" i="9" s="1"/>
  <c r="V49" i="9"/>
  <c r="V47" i="9" s="1"/>
  <c r="U49" i="9"/>
  <c r="BA49" i="9" s="1"/>
  <c r="T49" i="9"/>
  <c r="T47" i="9" s="1"/>
  <c r="S49" i="9"/>
  <c r="AX49" i="9" s="1"/>
  <c r="R49" i="9"/>
  <c r="R47" i="9" s="1"/>
  <c r="Q49" i="9"/>
  <c r="AU49" i="9" s="1"/>
  <c r="P49" i="9"/>
  <c r="P47" i="9" s="1"/>
  <c r="O49" i="9"/>
  <c r="AR49" i="9" s="1"/>
  <c r="N49" i="9"/>
  <c r="N47" i="9" s="1"/>
  <c r="M49" i="9"/>
  <c r="AO49" i="9" s="1"/>
  <c r="L49" i="9"/>
  <c r="L47" i="9" s="1"/>
  <c r="K49" i="9"/>
  <c r="AL49" i="9" s="1"/>
  <c r="J49" i="9"/>
  <c r="J47" i="9" s="1"/>
  <c r="I49" i="9"/>
  <c r="AI49" i="9" s="1"/>
  <c r="H49" i="9"/>
  <c r="H47" i="9" s="1"/>
  <c r="F49" i="9"/>
  <c r="F47" i="9" s="1"/>
  <c r="E49" i="9"/>
  <c r="E47" i="9" s="1"/>
  <c r="C49" i="9"/>
  <c r="C47" i="9" s="1"/>
  <c r="BK48" i="9"/>
  <c r="BG48" i="9"/>
  <c r="BD48" i="9"/>
  <c r="BA48" i="9"/>
  <c r="AX48" i="9"/>
  <c r="AU48" i="9"/>
  <c r="AR48" i="9"/>
  <c r="AO48" i="9"/>
  <c r="AL48" i="9"/>
  <c r="AI48" i="9"/>
  <c r="AE48" i="9"/>
  <c r="G48" i="9"/>
  <c r="AF48" i="9" s="1"/>
  <c r="D48" i="9"/>
  <c r="BL48" i="9" s="1"/>
  <c r="AD47" i="9"/>
  <c r="AA47" i="9"/>
  <c r="BK47" i="9" s="1"/>
  <c r="BK46" i="9"/>
  <c r="BG46" i="9"/>
  <c r="BD46" i="9"/>
  <c r="BA46" i="9"/>
  <c r="AX46" i="9"/>
  <c r="AU46" i="9"/>
  <c r="AR46" i="9"/>
  <c r="AO46" i="9"/>
  <c r="AL46" i="9"/>
  <c r="AI46" i="9"/>
  <c r="AE46" i="9"/>
  <c r="G46" i="9"/>
  <c r="AF46" i="9" s="1"/>
  <c r="D46" i="9"/>
  <c r="BL46" i="9" s="1"/>
  <c r="BK45" i="9"/>
  <c r="AE45" i="9"/>
  <c r="AH45" i="9" s="1"/>
  <c r="AK45" i="9" s="1"/>
  <c r="AN45" i="9" s="1"/>
  <c r="AQ45" i="9" s="1"/>
  <c r="AT45" i="9" s="1"/>
  <c r="AW45" i="9" s="1"/>
  <c r="AZ45" i="9" s="1"/>
  <c r="BC45" i="9" s="1"/>
  <c r="BF45" i="9" s="1"/>
  <c r="G45" i="9"/>
  <c r="AF45" i="9" s="1"/>
  <c r="D45" i="9"/>
  <c r="BL45" i="9" s="1"/>
  <c r="BK44" i="9"/>
  <c r="AE44" i="9"/>
  <c r="AH44" i="9" s="1"/>
  <c r="AK44" i="9" s="1"/>
  <c r="AN44" i="9" s="1"/>
  <c r="AQ44" i="9" s="1"/>
  <c r="AT44" i="9" s="1"/>
  <c r="AW44" i="9" s="1"/>
  <c r="AZ44" i="9" s="1"/>
  <c r="BC44" i="9" s="1"/>
  <c r="BF44" i="9" s="1"/>
  <c r="G44" i="9"/>
  <c r="AF44" i="9" s="1"/>
  <c r="D44" i="9"/>
  <c r="BL44" i="9" s="1"/>
  <c r="BK43" i="9"/>
  <c r="AE43" i="9"/>
  <c r="AH43" i="9" s="1"/>
  <c r="AK43" i="9" s="1"/>
  <c r="AN43" i="9" s="1"/>
  <c r="AQ43" i="9" s="1"/>
  <c r="AT43" i="9" s="1"/>
  <c r="AW43" i="9" s="1"/>
  <c r="AZ43" i="9" s="1"/>
  <c r="BC43" i="9" s="1"/>
  <c r="BF43" i="9" s="1"/>
  <c r="G43" i="9"/>
  <c r="AF43" i="9" s="1"/>
  <c r="D43" i="9"/>
  <c r="BL43" i="9" s="1"/>
  <c r="BK42" i="9"/>
  <c r="AE42" i="9"/>
  <c r="AH42" i="9" s="1"/>
  <c r="AK42" i="9" s="1"/>
  <c r="AN42" i="9" s="1"/>
  <c r="AQ42" i="9" s="1"/>
  <c r="AT42" i="9" s="1"/>
  <c r="AW42" i="9" s="1"/>
  <c r="AZ42" i="9" s="1"/>
  <c r="BC42" i="9" s="1"/>
  <c r="BF42" i="9" s="1"/>
  <c r="G42" i="9"/>
  <c r="AF42" i="9" s="1"/>
  <c r="D42" i="9"/>
  <c r="BL42" i="9" s="1"/>
  <c r="BK41" i="9"/>
  <c r="BG41" i="9"/>
  <c r="BD41" i="9"/>
  <c r="BA41" i="9"/>
  <c r="AX41" i="9"/>
  <c r="AU41" i="9"/>
  <c r="AR41" i="9"/>
  <c r="AO41" i="9"/>
  <c r="AL41" i="9"/>
  <c r="AI41" i="9"/>
  <c r="AE41" i="9"/>
  <c r="G41" i="9"/>
  <c r="AF41" i="9" s="1"/>
  <c r="D41" i="9"/>
  <c r="BL41" i="9" s="1"/>
  <c r="BK40" i="9"/>
  <c r="AE40" i="9"/>
  <c r="AH40" i="9" s="1"/>
  <c r="AK40" i="9" s="1"/>
  <c r="AN40" i="9" s="1"/>
  <c r="AQ40" i="9" s="1"/>
  <c r="AT40" i="9" s="1"/>
  <c r="AW40" i="9" s="1"/>
  <c r="AZ40" i="9" s="1"/>
  <c r="BC40" i="9" s="1"/>
  <c r="BF40" i="9" s="1"/>
  <c r="G40" i="9"/>
  <c r="AF40" i="9" s="1"/>
  <c r="D40" i="9"/>
  <c r="BL40" i="9" s="1"/>
  <c r="BK39" i="9"/>
  <c r="AE39" i="9"/>
  <c r="AH39" i="9" s="1"/>
  <c r="G39" i="9"/>
  <c r="AF39" i="9" s="1"/>
  <c r="D39" i="9"/>
  <c r="BL39" i="9" s="1"/>
  <c r="BJ38" i="9"/>
  <c r="BI38" i="9"/>
  <c r="BH38" i="9"/>
  <c r="BE38" i="9"/>
  <c r="BB38" i="9"/>
  <c r="AY38" i="9"/>
  <c r="AV38" i="9"/>
  <c r="AS38" i="9"/>
  <c r="AP38" i="9"/>
  <c r="AM38" i="9"/>
  <c r="AJ38" i="9"/>
  <c r="AG38" i="9"/>
  <c r="AD38" i="9"/>
  <c r="AC38" i="9"/>
  <c r="AA38" i="9"/>
  <c r="BK38" i="9" s="1"/>
  <c r="Z38" i="9"/>
  <c r="X38" i="9"/>
  <c r="V38" i="9"/>
  <c r="T38" i="9"/>
  <c r="R38" i="9"/>
  <c r="P38" i="9"/>
  <c r="N38" i="9"/>
  <c r="L38" i="9"/>
  <c r="J38" i="9"/>
  <c r="H38" i="9"/>
  <c r="F38" i="9"/>
  <c r="E38" i="9"/>
  <c r="C38" i="9"/>
  <c r="BK36" i="9"/>
  <c r="AE36" i="9"/>
  <c r="AH36" i="9" s="1"/>
  <c r="AK36" i="9" s="1"/>
  <c r="AN36" i="9" s="1"/>
  <c r="AQ36" i="9" s="1"/>
  <c r="AT36" i="9" s="1"/>
  <c r="AW36" i="9" s="1"/>
  <c r="AZ36" i="9" s="1"/>
  <c r="BC36" i="9" s="1"/>
  <c r="BF36" i="9" s="1"/>
  <c r="G36" i="9"/>
  <c r="AF36" i="9" s="1"/>
  <c r="D36" i="9"/>
  <c r="BL36" i="9" s="1"/>
  <c r="BK35" i="9"/>
  <c r="AE35" i="9"/>
  <c r="AH35" i="9" s="1"/>
  <c r="AK35" i="9" s="1"/>
  <c r="AN35" i="9" s="1"/>
  <c r="AQ35" i="9" s="1"/>
  <c r="AT35" i="9" s="1"/>
  <c r="AW35" i="9" s="1"/>
  <c r="AZ35" i="9" s="1"/>
  <c r="BC35" i="9" s="1"/>
  <c r="BF35" i="9" s="1"/>
  <c r="G35" i="9"/>
  <c r="AF35" i="9" s="1"/>
  <c r="D35" i="9"/>
  <c r="BL35" i="9" s="1"/>
  <c r="BK34" i="9"/>
  <c r="AE34" i="9"/>
  <c r="AH34" i="9" s="1"/>
  <c r="AK34" i="9" s="1"/>
  <c r="AN34" i="9" s="1"/>
  <c r="AQ34" i="9" s="1"/>
  <c r="AT34" i="9" s="1"/>
  <c r="AW34" i="9" s="1"/>
  <c r="AZ34" i="9" s="1"/>
  <c r="BC34" i="9" s="1"/>
  <c r="BF34" i="9" s="1"/>
  <c r="G34" i="9"/>
  <c r="AF34" i="9" s="1"/>
  <c r="D34" i="9"/>
  <c r="BL34" i="9" s="1"/>
  <c r="BK33" i="9"/>
  <c r="AE33" i="9"/>
  <c r="AH33" i="9" s="1"/>
  <c r="AK33" i="9" s="1"/>
  <c r="AN33" i="9" s="1"/>
  <c r="AQ33" i="9" s="1"/>
  <c r="AT33" i="9" s="1"/>
  <c r="AW33" i="9" s="1"/>
  <c r="AZ33" i="9" s="1"/>
  <c r="BC33" i="9" s="1"/>
  <c r="BF33" i="9" s="1"/>
  <c r="G33" i="9"/>
  <c r="AF33" i="9" s="1"/>
  <c r="D33" i="9"/>
  <c r="BL33" i="9" s="1"/>
  <c r="BK32" i="9"/>
  <c r="AE32" i="9"/>
  <c r="AH32" i="9" s="1"/>
  <c r="AK32" i="9" s="1"/>
  <c r="AN32" i="9" s="1"/>
  <c r="AQ32" i="9" s="1"/>
  <c r="AT32" i="9" s="1"/>
  <c r="AW32" i="9" s="1"/>
  <c r="AZ32" i="9" s="1"/>
  <c r="BC32" i="9" s="1"/>
  <c r="BF32" i="9" s="1"/>
  <c r="G32" i="9"/>
  <c r="AF32" i="9" s="1"/>
  <c r="D32" i="9"/>
  <c r="BL32" i="9" s="1"/>
  <c r="BK31" i="9"/>
  <c r="AE31" i="9"/>
  <c r="AH31" i="9" s="1"/>
  <c r="AK31" i="9" s="1"/>
  <c r="AN31" i="9" s="1"/>
  <c r="AQ31" i="9" s="1"/>
  <c r="AT31" i="9" s="1"/>
  <c r="AW31" i="9" s="1"/>
  <c r="AZ31" i="9" s="1"/>
  <c r="BC31" i="9" s="1"/>
  <c r="BF31" i="9" s="1"/>
  <c r="G31" i="9"/>
  <c r="AF31" i="9" s="1"/>
  <c r="D31" i="9"/>
  <c r="BL31" i="9" s="1"/>
  <c r="BK30" i="9"/>
  <c r="AE30" i="9"/>
  <c r="AH30" i="9" s="1"/>
  <c r="AK30" i="9" s="1"/>
  <c r="AN30" i="9" s="1"/>
  <c r="AQ30" i="9" s="1"/>
  <c r="AT30" i="9" s="1"/>
  <c r="AW30" i="9" s="1"/>
  <c r="AZ30" i="9" s="1"/>
  <c r="BC30" i="9" s="1"/>
  <c r="BF30" i="9" s="1"/>
  <c r="G30" i="9"/>
  <c r="AF30" i="9" s="1"/>
  <c r="D30" i="9"/>
  <c r="BL30" i="9" s="1"/>
  <c r="BK29" i="9"/>
  <c r="AE29" i="9"/>
  <c r="AH29" i="9" s="1"/>
  <c r="AK29" i="9" s="1"/>
  <c r="AN29" i="9" s="1"/>
  <c r="AQ29" i="9" s="1"/>
  <c r="AT29" i="9" s="1"/>
  <c r="AW29" i="9" s="1"/>
  <c r="AZ29" i="9" s="1"/>
  <c r="BC29" i="9" s="1"/>
  <c r="BF29" i="9" s="1"/>
  <c r="G29" i="9"/>
  <c r="AF29" i="9" s="1"/>
  <c r="D29" i="9"/>
  <c r="BL29" i="9" s="1"/>
  <c r="BK28" i="9"/>
  <c r="AE28" i="9"/>
  <c r="AH28" i="9" s="1"/>
  <c r="G28" i="9"/>
  <c r="AF28" i="9" s="1"/>
  <c r="D28" i="9"/>
  <c r="BL28" i="9" s="1"/>
  <c r="BJ27" i="9"/>
  <c r="BI27" i="9"/>
  <c r="BH27" i="9"/>
  <c r="BE27" i="9"/>
  <c r="BB27" i="9"/>
  <c r="AY27" i="9"/>
  <c r="AV27" i="9"/>
  <c r="AS27" i="9"/>
  <c r="AP27" i="9"/>
  <c r="AM27" i="9"/>
  <c r="AJ27" i="9"/>
  <c r="AG27" i="9"/>
  <c r="AD27" i="9"/>
  <c r="AC27" i="9"/>
  <c r="AA27" i="9"/>
  <c r="BK27" i="9" s="1"/>
  <c r="Z27" i="9"/>
  <c r="X27" i="9"/>
  <c r="V27" i="9"/>
  <c r="T27" i="9"/>
  <c r="R27" i="9"/>
  <c r="P27" i="9"/>
  <c r="N27" i="9"/>
  <c r="L27" i="9"/>
  <c r="J27" i="9"/>
  <c r="H27" i="9"/>
  <c r="F27" i="9"/>
  <c r="E27" i="9"/>
  <c r="C27" i="9"/>
  <c r="BK26" i="9"/>
  <c r="AE26" i="9"/>
  <c r="AH26" i="9" s="1"/>
  <c r="AK26" i="9" s="1"/>
  <c r="AN26" i="9" s="1"/>
  <c r="AQ26" i="9" s="1"/>
  <c r="AT26" i="9" s="1"/>
  <c r="AW26" i="9" s="1"/>
  <c r="AZ26" i="9" s="1"/>
  <c r="BC26" i="9" s="1"/>
  <c r="BF26" i="9" s="1"/>
  <c r="G26" i="9"/>
  <c r="AF26" i="9" s="1"/>
  <c r="D26" i="9"/>
  <c r="BL26" i="9" s="1"/>
  <c r="BK25" i="9"/>
  <c r="AE25" i="9"/>
  <c r="AH25" i="9" s="1"/>
  <c r="AK25" i="9" s="1"/>
  <c r="AN25" i="9" s="1"/>
  <c r="AQ25" i="9" s="1"/>
  <c r="AT25" i="9" s="1"/>
  <c r="AW25" i="9" s="1"/>
  <c r="AZ25" i="9" s="1"/>
  <c r="BC25" i="9" s="1"/>
  <c r="BF25" i="9" s="1"/>
  <c r="G25" i="9"/>
  <c r="AF25" i="9" s="1"/>
  <c r="D25" i="9"/>
  <c r="BL25" i="9" s="1"/>
  <c r="BK24" i="9"/>
  <c r="AE24" i="9"/>
  <c r="AH24" i="9" s="1"/>
  <c r="AK24" i="9" s="1"/>
  <c r="AN24" i="9" s="1"/>
  <c r="AQ24" i="9" s="1"/>
  <c r="AT24" i="9" s="1"/>
  <c r="AW24" i="9" s="1"/>
  <c r="AZ24" i="9" s="1"/>
  <c r="BC24" i="9" s="1"/>
  <c r="BF24" i="9" s="1"/>
  <c r="G24" i="9"/>
  <c r="AF24" i="9" s="1"/>
  <c r="D24" i="9"/>
  <c r="BL24" i="9" s="1"/>
  <c r="BK23" i="9"/>
  <c r="AE23" i="9"/>
  <c r="AH23" i="9" s="1"/>
  <c r="AK23" i="9" s="1"/>
  <c r="AN23" i="9" s="1"/>
  <c r="AQ23" i="9" s="1"/>
  <c r="AT23" i="9" s="1"/>
  <c r="AW23" i="9" s="1"/>
  <c r="AZ23" i="9" s="1"/>
  <c r="BC23" i="9" s="1"/>
  <c r="BF23" i="9" s="1"/>
  <c r="G23" i="9"/>
  <c r="AF23" i="9" s="1"/>
  <c r="D23" i="9"/>
  <c r="BL23" i="9" s="1"/>
  <c r="BK22" i="9"/>
  <c r="AE22" i="9"/>
  <c r="AH22" i="9" s="1"/>
  <c r="AK22" i="9" s="1"/>
  <c r="AN22" i="9" s="1"/>
  <c r="AQ22" i="9" s="1"/>
  <c r="AT22" i="9" s="1"/>
  <c r="AW22" i="9" s="1"/>
  <c r="AZ22" i="9" s="1"/>
  <c r="BC22" i="9" s="1"/>
  <c r="BF22" i="9" s="1"/>
  <c r="G22" i="9"/>
  <c r="AF22" i="9" s="1"/>
  <c r="D22" i="9"/>
  <c r="BL22" i="9" s="1"/>
  <c r="BK21" i="9"/>
  <c r="AE21" i="9"/>
  <c r="AH21" i="9" s="1"/>
  <c r="AK21" i="9" s="1"/>
  <c r="AN21" i="9" s="1"/>
  <c r="AQ21" i="9" s="1"/>
  <c r="AT21" i="9" s="1"/>
  <c r="AW21" i="9" s="1"/>
  <c r="AZ21" i="9" s="1"/>
  <c r="BC21" i="9" s="1"/>
  <c r="BF21" i="9" s="1"/>
  <c r="G21" i="9"/>
  <c r="AF21" i="9" s="1"/>
  <c r="D21" i="9"/>
  <c r="BL21" i="9" s="1"/>
  <c r="BK20" i="9"/>
  <c r="AE20" i="9"/>
  <c r="AH20" i="9" s="1"/>
  <c r="AK20" i="9" s="1"/>
  <c r="AN20" i="9" s="1"/>
  <c r="AQ20" i="9" s="1"/>
  <c r="AT20" i="9" s="1"/>
  <c r="AW20" i="9" s="1"/>
  <c r="AZ20" i="9" s="1"/>
  <c r="BC20" i="9" s="1"/>
  <c r="BF20" i="9" s="1"/>
  <c r="G20" i="9"/>
  <c r="AF20" i="9" s="1"/>
  <c r="D20" i="9"/>
  <c r="BL20" i="9" s="1"/>
  <c r="BK19" i="9"/>
  <c r="AE19" i="9"/>
  <c r="AH19" i="9" s="1"/>
  <c r="AK19" i="9" s="1"/>
  <c r="AN19" i="9" s="1"/>
  <c r="AQ19" i="9" s="1"/>
  <c r="AT19" i="9" s="1"/>
  <c r="AW19" i="9" s="1"/>
  <c r="AZ19" i="9" s="1"/>
  <c r="BC19" i="9" s="1"/>
  <c r="BF19" i="9" s="1"/>
  <c r="G19" i="9"/>
  <c r="AF19" i="9" s="1"/>
  <c r="D19" i="9"/>
  <c r="BL19" i="9" s="1"/>
  <c r="BK18" i="9"/>
  <c r="AE18" i="9"/>
  <c r="AH18" i="9" s="1"/>
  <c r="AK18" i="9" s="1"/>
  <c r="AN18" i="9" s="1"/>
  <c r="AQ18" i="9" s="1"/>
  <c r="AT18" i="9" s="1"/>
  <c r="AW18" i="9" s="1"/>
  <c r="AZ18" i="9" s="1"/>
  <c r="BC18" i="9" s="1"/>
  <c r="BF18" i="9" s="1"/>
  <c r="G18" i="9"/>
  <c r="AF18" i="9" s="1"/>
  <c r="D18" i="9"/>
  <c r="BL18" i="9" s="1"/>
  <c r="BK17" i="9"/>
  <c r="AE17" i="9"/>
  <c r="AH17" i="9" s="1"/>
  <c r="AK17" i="9" s="1"/>
  <c r="AN17" i="9" s="1"/>
  <c r="AQ17" i="9" s="1"/>
  <c r="AT17" i="9" s="1"/>
  <c r="AW17" i="9" s="1"/>
  <c r="AZ17" i="9" s="1"/>
  <c r="BC17" i="9" s="1"/>
  <c r="BF17" i="9" s="1"/>
  <c r="G17" i="9"/>
  <c r="AF17" i="9" s="1"/>
  <c r="D17" i="9"/>
  <c r="BL17" i="9" s="1"/>
  <c r="BK16" i="9"/>
  <c r="AE16" i="9"/>
  <c r="AH16" i="9" s="1"/>
  <c r="AK16" i="9" s="1"/>
  <c r="AN16" i="9" s="1"/>
  <c r="AQ16" i="9" s="1"/>
  <c r="AT16" i="9" s="1"/>
  <c r="AW16" i="9" s="1"/>
  <c r="AZ16" i="9" s="1"/>
  <c r="BC16" i="9" s="1"/>
  <c r="BF16" i="9" s="1"/>
  <c r="G16" i="9"/>
  <c r="AF16" i="9" s="1"/>
  <c r="D16" i="9"/>
  <c r="BL16" i="9" s="1"/>
  <c r="BK15" i="9"/>
  <c r="AE15" i="9"/>
  <c r="AH15" i="9" s="1"/>
  <c r="AK15" i="9" s="1"/>
  <c r="AN15" i="9" s="1"/>
  <c r="AQ15" i="9" s="1"/>
  <c r="AT15" i="9" s="1"/>
  <c r="AW15" i="9" s="1"/>
  <c r="AZ15" i="9" s="1"/>
  <c r="BC15" i="9" s="1"/>
  <c r="BF15" i="9" s="1"/>
  <c r="G15" i="9"/>
  <c r="AF15" i="9" s="1"/>
  <c r="D15" i="9"/>
  <c r="BL15" i="9" s="1"/>
  <c r="BK14" i="9"/>
  <c r="AE14" i="9"/>
  <c r="AH14" i="9" s="1"/>
  <c r="AK14" i="9" s="1"/>
  <c r="AN14" i="9" s="1"/>
  <c r="AQ14" i="9" s="1"/>
  <c r="AT14" i="9" s="1"/>
  <c r="AW14" i="9" s="1"/>
  <c r="AZ14" i="9" s="1"/>
  <c r="BC14" i="9" s="1"/>
  <c r="BF14" i="9" s="1"/>
  <c r="G14" i="9"/>
  <c r="AF14" i="9" s="1"/>
  <c r="D14" i="9"/>
  <c r="BL14" i="9" s="1"/>
  <c r="BK13" i="9"/>
  <c r="AE13" i="9"/>
  <c r="AH13" i="9" s="1"/>
  <c r="AK13" i="9" s="1"/>
  <c r="AN13" i="9" s="1"/>
  <c r="AQ13" i="9" s="1"/>
  <c r="AT13" i="9" s="1"/>
  <c r="AW13" i="9" s="1"/>
  <c r="AZ13" i="9" s="1"/>
  <c r="BC13" i="9" s="1"/>
  <c r="BF13" i="9" s="1"/>
  <c r="G13" i="9"/>
  <c r="AF13" i="9" s="1"/>
  <c r="D13" i="9"/>
  <c r="BL13" i="9" s="1"/>
  <c r="BJ12" i="9"/>
  <c r="BI12" i="9"/>
  <c r="BH12" i="9"/>
  <c r="BE12" i="9"/>
  <c r="BB12" i="9"/>
  <c r="AY12" i="9"/>
  <c r="AV12" i="9"/>
  <c r="AS12" i="9"/>
  <c r="AP12" i="9"/>
  <c r="AM12" i="9"/>
  <c r="AJ12" i="9"/>
  <c r="AG12" i="9"/>
  <c r="AD12" i="9"/>
  <c r="AC12" i="9"/>
  <c r="AA12" i="9"/>
  <c r="G12" i="9"/>
  <c r="AF12" i="9" s="1"/>
  <c r="D12" i="9"/>
  <c r="BL12" i="9" s="1"/>
  <c r="BK11" i="9"/>
  <c r="AE11" i="9"/>
  <c r="AH11" i="9" s="1"/>
  <c r="G11" i="9"/>
  <c r="AF11" i="9" s="1"/>
  <c r="D11" i="9"/>
  <c r="BL11" i="9" s="1"/>
  <c r="BJ10" i="9"/>
  <c r="BI10" i="9"/>
  <c r="BH10" i="9"/>
  <c r="BE10" i="9"/>
  <c r="BB10" i="9"/>
  <c r="AY10" i="9"/>
  <c r="AV10" i="9"/>
  <c r="AS10" i="9"/>
  <c r="AP10" i="9"/>
  <c r="AM10" i="9"/>
  <c r="AJ10" i="9"/>
  <c r="AG10" i="9"/>
  <c r="AD10" i="9"/>
  <c r="AD9" i="9" s="1"/>
  <c r="AC10" i="9"/>
  <c r="AA10" i="9"/>
  <c r="AA9" i="9" s="1"/>
  <c r="Z10" i="9"/>
  <c r="X10" i="9"/>
  <c r="X9" i="9" s="1"/>
  <c r="V10" i="9"/>
  <c r="T10" i="9"/>
  <c r="T9" i="9" s="1"/>
  <c r="R10" i="9"/>
  <c r="P10" i="9"/>
  <c r="P9" i="9" s="1"/>
  <c r="N10" i="9"/>
  <c r="L10" i="9"/>
  <c r="L9" i="9" s="1"/>
  <c r="J10" i="9"/>
  <c r="H10" i="9"/>
  <c r="H9" i="9" s="1"/>
  <c r="F10" i="9"/>
  <c r="E10" i="9"/>
  <c r="E9" i="9" s="1"/>
  <c r="C10" i="9"/>
  <c r="R9" i="9"/>
  <c r="AH8" i="9"/>
  <c r="AJ8" i="9" s="1"/>
  <c r="AK8" i="9" s="1"/>
  <c r="AE8" i="9"/>
  <c r="AF8" i="9" s="1"/>
  <c r="AA8" i="9"/>
  <c r="AB8" i="9" s="1"/>
  <c r="E8" i="9"/>
  <c r="F8" i="9" s="1"/>
  <c r="G8" i="9" s="1"/>
  <c r="H8" i="9" s="1"/>
  <c r="I8" i="9" s="1"/>
  <c r="J8" i="9" s="1"/>
  <c r="K8" i="9" s="1"/>
  <c r="L8" i="9" s="1"/>
  <c r="M8" i="9" s="1"/>
  <c r="N8" i="9" s="1"/>
  <c r="O8" i="9" s="1"/>
  <c r="P8" i="9" s="1"/>
  <c r="Q8" i="9" s="1"/>
  <c r="R8" i="9" s="1"/>
  <c r="S8" i="9" s="1"/>
  <c r="T8" i="9" s="1"/>
  <c r="U8" i="9" s="1"/>
  <c r="V8" i="9" s="1"/>
  <c r="W8" i="9" s="1"/>
  <c r="X8" i="9" s="1"/>
  <c r="Y8" i="9" s="1"/>
  <c r="Z8" i="9" s="1"/>
  <c r="BK131" i="8"/>
  <c r="D131" i="8"/>
  <c r="D130" i="8"/>
  <c r="D129" i="8"/>
  <c r="D128" i="8"/>
  <c r="D127" i="8"/>
  <c r="D126" i="8"/>
  <c r="D125" i="8"/>
  <c r="D124" i="8"/>
  <c r="D123" i="8"/>
  <c r="D122" i="8"/>
  <c r="D121" i="8"/>
  <c r="D120" i="8"/>
  <c r="AB114" i="8"/>
  <c r="BH113" i="8"/>
  <c r="C113" i="8"/>
  <c r="D113" i="8" s="1"/>
  <c r="Z113" i="8" s="1"/>
  <c r="BK112" i="8"/>
  <c r="AE112" i="8"/>
  <c r="AH112" i="8" s="1"/>
  <c r="AK112" i="8" s="1"/>
  <c r="AN112" i="8" s="1"/>
  <c r="AQ112" i="8" s="1"/>
  <c r="AT112" i="8" s="1"/>
  <c r="AW112" i="8" s="1"/>
  <c r="AZ112" i="8" s="1"/>
  <c r="BC112" i="8" s="1"/>
  <c r="BF112" i="8" s="1"/>
  <c r="I112" i="8"/>
  <c r="AI112" i="8" s="1"/>
  <c r="G112" i="8"/>
  <c r="AF112" i="8" s="1"/>
  <c r="D112" i="8"/>
  <c r="BK111" i="8"/>
  <c r="AE111" i="8"/>
  <c r="AH111" i="8" s="1"/>
  <c r="AK111" i="8" s="1"/>
  <c r="AN111" i="8" s="1"/>
  <c r="AQ111" i="8" s="1"/>
  <c r="AT111" i="8" s="1"/>
  <c r="AW111" i="8" s="1"/>
  <c r="AZ111" i="8" s="1"/>
  <c r="BC111" i="8" s="1"/>
  <c r="BF111" i="8" s="1"/>
  <c r="I111" i="8"/>
  <c r="AI111" i="8" s="1"/>
  <c r="G111" i="8"/>
  <c r="AF111" i="8" s="1"/>
  <c r="D111" i="8"/>
  <c r="BK110" i="8"/>
  <c r="AE110" i="8"/>
  <c r="AH110" i="8" s="1"/>
  <c r="AK110" i="8" s="1"/>
  <c r="AN110" i="8" s="1"/>
  <c r="AQ110" i="8" s="1"/>
  <c r="AT110" i="8" s="1"/>
  <c r="AW110" i="8" s="1"/>
  <c r="AZ110" i="8" s="1"/>
  <c r="BC110" i="8" s="1"/>
  <c r="BF110" i="8" s="1"/>
  <c r="I110" i="8"/>
  <c r="AI110" i="8" s="1"/>
  <c r="G110" i="8"/>
  <c r="AF110" i="8" s="1"/>
  <c r="D110" i="8"/>
  <c r="BK109" i="8"/>
  <c r="AE109" i="8"/>
  <c r="AH109" i="8" s="1"/>
  <c r="AK109" i="8" s="1"/>
  <c r="AN109" i="8" s="1"/>
  <c r="AQ109" i="8" s="1"/>
  <c r="AT109" i="8" s="1"/>
  <c r="AW109" i="8" s="1"/>
  <c r="AZ109" i="8" s="1"/>
  <c r="BC109" i="8" s="1"/>
  <c r="BF109" i="8" s="1"/>
  <c r="I109" i="8"/>
  <c r="AI109" i="8" s="1"/>
  <c r="G109" i="8"/>
  <c r="AF109" i="8" s="1"/>
  <c r="D109" i="8"/>
  <c r="BK108" i="8"/>
  <c r="AE108" i="8"/>
  <c r="AH108" i="8" s="1"/>
  <c r="AK108" i="8" s="1"/>
  <c r="AN108" i="8" s="1"/>
  <c r="AQ108" i="8" s="1"/>
  <c r="AT108" i="8" s="1"/>
  <c r="AW108" i="8" s="1"/>
  <c r="AZ108" i="8" s="1"/>
  <c r="BC108" i="8" s="1"/>
  <c r="BF108" i="8" s="1"/>
  <c r="I108" i="8"/>
  <c r="AI108" i="8" s="1"/>
  <c r="G108" i="8"/>
  <c r="AF108" i="8" s="1"/>
  <c r="D108" i="8"/>
  <c r="BK107" i="8"/>
  <c r="AE107" i="8"/>
  <c r="AH107" i="8" s="1"/>
  <c r="AK107" i="8" s="1"/>
  <c r="AN107" i="8" s="1"/>
  <c r="AQ107" i="8" s="1"/>
  <c r="AT107" i="8" s="1"/>
  <c r="AW107" i="8" s="1"/>
  <c r="AZ107" i="8" s="1"/>
  <c r="BC107" i="8" s="1"/>
  <c r="BF107" i="8" s="1"/>
  <c r="I107" i="8"/>
  <c r="AI107" i="8" s="1"/>
  <c r="G107" i="8"/>
  <c r="AF107" i="8" s="1"/>
  <c r="D107" i="8"/>
  <c r="BK106" i="8"/>
  <c r="AE106" i="8"/>
  <c r="AH106" i="8" s="1"/>
  <c r="AK106" i="8" s="1"/>
  <c r="AN106" i="8" s="1"/>
  <c r="AQ106" i="8" s="1"/>
  <c r="AT106" i="8" s="1"/>
  <c r="AW106" i="8" s="1"/>
  <c r="AZ106" i="8" s="1"/>
  <c r="BC106" i="8" s="1"/>
  <c r="BF106" i="8" s="1"/>
  <c r="I106" i="8"/>
  <c r="AI106" i="8" s="1"/>
  <c r="G106" i="8"/>
  <c r="AF106" i="8" s="1"/>
  <c r="D106" i="8"/>
  <c r="BK105" i="8"/>
  <c r="AE105" i="8"/>
  <c r="AH105" i="8" s="1"/>
  <c r="AK105" i="8" s="1"/>
  <c r="AN105" i="8" s="1"/>
  <c r="AQ105" i="8" s="1"/>
  <c r="AT105" i="8" s="1"/>
  <c r="AW105" i="8" s="1"/>
  <c r="AZ105" i="8" s="1"/>
  <c r="BC105" i="8" s="1"/>
  <c r="BF105" i="8" s="1"/>
  <c r="I105" i="8"/>
  <c r="AI105" i="8" s="1"/>
  <c r="G105" i="8"/>
  <c r="AF105" i="8" s="1"/>
  <c r="D105" i="8"/>
  <c r="BL105" i="8" s="1"/>
  <c r="BK104" i="8"/>
  <c r="AE104" i="8"/>
  <c r="AH104" i="8" s="1"/>
  <c r="AK104" i="8" s="1"/>
  <c r="AN104" i="8" s="1"/>
  <c r="AQ104" i="8" s="1"/>
  <c r="AT104" i="8" s="1"/>
  <c r="AW104" i="8" s="1"/>
  <c r="AZ104" i="8" s="1"/>
  <c r="BC104" i="8" s="1"/>
  <c r="BF104" i="8" s="1"/>
  <c r="I104" i="8"/>
  <c r="AI104" i="8" s="1"/>
  <c r="G104" i="8"/>
  <c r="AF104" i="8" s="1"/>
  <c r="D104" i="8"/>
  <c r="BL104" i="8" s="1"/>
  <c r="BK103" i="8"/>
  <c r="AE103" i="8"/>
  <c r="AH103" i="8" s="1"/>
  <c r="AK103" i="8" s="1"/>
  <c r="AN103" i="8" s="1"/>
  <c r="AQ103" i="8" s="1"/>
  <c r="AT103" i="8" s="1"/>
  <c r="AW103" i="8" s="1"/>
  <c r="AZ103" i="8" s="1"/>
  <c r="BC103" i="8" s="1"/>
  <c r="BF103" i="8" s="1"/>
  <c r="I103" i="8"/>
  <c r="AI103" i="8" s="1"/>
  <c r="G103" i="8"/>
  <c r="AF103" i="8" s="1"/>
  <c r="D103" i="8"/>
  <c r="BL103" i="8" s="1"/>
  <c r="BK102" i="8"/>
  <c r="AE102" i="8"/>
  <c r="AH102" i="8" s="1"/>
  <c r="AK102" i="8" s="1"/>
  <c r="AN102" i="8" s="1"/>
  <c r="AQ102" i="8" s="1"/>
  <c r="AT102" i="8" s="1"/>
  <c r="AW102" i="8" s="1"/>
  <c r="AZ102" i="8" s="1"/>
  <c r="BC102" i="8" s="1"/>
  <c r="BF102" i="8" s="1"/>
  <c r="I102" i="8"/>
  <c r="AI102" i="8" s="1"/>
  <c r="G102" i="8"/>
  <c r="AF102" i="8" s="1"/>
  <c r="D102" i="8"/>
  <c r="BL102" i="8" s="1"/>
  <c r="BJ101" i="8"/>
  <c r="BI101" i="8"/>
  <c r="BH101" i="8"/>
  <c r="BE101" i="8"/>
  <c r="BB101" i="8"/>
  <c r="AY101" i="8"/>
  <c r="AV101" i="8"/>
  <c r="AS101" i="8"/>
  <c r="AP101" i="8"/>
  <c r="AM101" i="8"/>
  <c r="AJ101" i="8"/>
  <c r="AG101" i="8"/>
  <c r="AD101" i="8"/>
  <c r="AC101" i="8"/>
  <c r="AA101" i="8"/>
  <c r="BK101" i="8" s="1"/>
  <c r="Z101" i="8"/>
  <c r="X101" i="8"/>
  <c r="V101" i="8"/>
  <c r="T101" i="8"/>
  <c r="R101" i="8"/>
  <c r="P101" i="8"/>
  <c r="N101" i="8"/>
  <c r="L101" i="8"/>
  <c r="J101" i="8"/>
  <c r="H101" i="8"/>
  <c r="F101" i="8"/>
  <c r="E101" i="8"/>
  <c r="G101" i="8" s="1"/>
  <c r="AF101" i="8" s="1"/>
  <c r="C101" i="8"/>
  <c r="BK100" i="8"/>
  <c r="AE100" i="8"/>
  <c r="AH100" i="8" s="1"/>
  <c r="AK100" i="8" s="1"/>
  <c r="AN100" i="8" s="1"/>
  <c r="AQ100" i="8" s="1"/>
  <c r="AT100" i="8" s="1"/>
  <c r="AW100" i="8" s="1"/>
  <c r="AZ100" i="8" s="1"/>
  <c r="BC100" i="8" s="1"/>
  <c r="BF100" i="8" s="1"/>
  <c r="G100" i="8"/>
  <c r="AF100" i="8" s="1"/>
  <c r="D100" i="8"/>
  <c r="BK99" i="8"/>
  <c r="AE99" i="8"/>
  <c r="AH99" i="8" s="1"/>
  <c r="AK99" i="8" s="1"/>
  <c r="AN99" i="8" s="1"/>
  <c r="AQ99" i="8" s="1"/>
  <c r="AT99" i="8" s="1"/>
  <c r="AW99" i="8" s="1"/>
  <c r="AZ99" i="8" s="1"/>
  <c r="BC99" i="8" s="1"/>
  <c r="BF99" i="8" s="1"/>
  <c r="G99" i="8"/>
  <c r="AF99" i="8" s="1"/>
  <c r="D99" i="8"/>
  <c r="BK98" i="8"/>
  <c r="AE98" i="8"/>
  <c r="AH98" i="8" s="1"/>
  <c r="AK98" i="8" s="1"/>
  <c r="AN98" i="8" s="1"/>
  <c r="AQ98" i="8" s="1"/>
  <c r="AT98" i="8" s="1"/>
  <c r="AW98" i="8" s="1"/>
  <c r="AZ98" i="8" s="1"/>
  <c r="BC98" i="8" s="1"/>
  <c r="BF98" i="8" s="1"/>
  <c r="G98" i="8"/>
  <c r="AF98" i="8" s="1"/>
  <c r="D98" i="8"/>
  <c r="BK97" i="8"/>
  <c r="AE97" i="8"/>
  <c r="AH97" i="8" s="1"/>
  <c r="AK97" i="8" s="1"/>
  <c r="AN97" i="8" s="1"/>
  <c r="AQ97" i="8" s="1"/>
  <c r="AT97" i="8" s="1"/>
  <c r="AW97" i="8" s="1"/>
  <c r="AZ97" i="8" s="1"/>
  <c r="BC97" i="8" s="1"/>
  <c r="BF97" i="8" s="1"/>
  <c r="G97" i="8"/>
  <c r="AF97" i="8" s="1"/>
  <c r="D97" i="8"/>
  <c r="BK96" i="8"/>
  <c r="AE96" i="8"/>
  <c r="AH96" i="8" s="1"/>
  <c r="AK96" i="8" s="1"/>
  <c r="AN96" i="8" s="1"/>
  <c r="AQ96" i="8" s="1"/>
  <c r="AT96" i="8" s="1"/>
  <c r="AW96" i="8" s="1"/>
  <c r="AZ96" i="8" s="1"/>
  <c r="BC96" i="8" s="1"/>
  <c r="BF96" i="8" s="1"/>
  <c r="G96" i="8"/>
  <c r="AF96" i="8" s="1"/>
  <c r="D96" i="8"/>
  <c r="BL96" i="8" s="1"/>
  <c r="BK95" i="8"/>
  <c r="AE95" i="8"/>
  <c r="AH95" i="8" s="1"/>
  <c r="AK95" i="8" s="1"/>
  <c r="AN95" i="8" s="1"/>
  <c r="AQ95" i="8" s="1"/>
  <c r="AT95" i="8" s="1"/>
  <c r="AW95" i="8" s="1"/>
  <c r="AZ95" i="8" s="1"/>
  <c r="BC95" i="8" s="1"/>
  <c r="BF95" i="8" s="1"/>
  <c r="G95" i="8"/>
  <c r="AF95" i="8" s="1"/>
  <c r="D95" i="8"/>
  <c r="BL95" i="8" s="1"/>
  <c r="BK94" i="8"/>
  <c r="BH94" i="8"/>
  <c r="BH91" i="8" s="1"/>
  <c r="BE94" i="8"/>
  <c r="BE91" i="8" s="1"/>
  <c r="BB94" i="8"/>
  <c r="BB91" i="8" s="1"/>
  <c r="AY94" i="8"/>
  <c r="AY91" i="8" s="1"/>
  <c r="AV94" i="8"/>
  <c r="AV91" i="8" s="1"/>
  <c r="AS94" i="8"/>
  <c r="AS91" i="8" s="1"/>
  <c r="AP94" i="8"/>
  <c r="AP91" i="8" s="1"/>
  <c r="AM94" i="8"/>
  <c r="AM91" i="8" s="1"/>
  <c r="AJ94" i="8"/>
  <c r="AJ91" i="8" s="1"/>
  <c r="AG94" i="8"/>
  <c r="AG91" i="8" s="1"/>
  <c r="AD94" i="8"/>
  <c r="AD91" i="8" s="1"/>
  <c r="AC94" i="8"/>
  <c r="Z94" i="8"/>
  <c r="Z91" i="8" s="1"/>
  <c r="X94" i="8"/>
  <c r="X91" i="8" s="1"/>
  <c r="V94" i="8"/>
  <c r="V91" i="8" s="1"/>
  <c r="T94" i="8"/>
  <c r="T91" i="8" s="1"/>
  <c r="R94" i="8"/>
  <c r="R91" i="8" s="1"/>
  <c r="P94" i="8"/>
  <c r="P91" i="8" s="1"/>
  <c r="N94" i="8"/>
  <c r="N91" i="8" s="1"/>
  <c r="L94" i="8"/>
  <c r="L91" i="8" s="1"/>
  <c r="J94" i="8"/>
  <c r="J91" i="8" s="1"/>
  <c r="H94" i="8"/>
  <c r="H91" i="8" s="1"/>
  <c r="F94" i="8"/>
  <c r="F91" i="8" s="1"/>
  <c r="E94" i="8"/>
  <c r="C94" i="8"/>
  <c r="C91" i="8" s="1"/>
  <c r="BK93" i="8"/>
  <c r="AE93" i="8"/>
  <c r="AH93" i="8" s="1"/>
  <c r="AK93" i="8" s="1"/>
  <c r="AN93" i="8" s="1"/>
  <c r="AQ93" i="8" s="1"/>
  <c r="AT93" i="8" s="1"/>
  <c r="AW93" i="8" s="1"/>
  <c r="AZ93" i="8" s="1"/>
  <c r="BC93" i="8" s="1"/>
  <c r="BF93" i="8" s="1"/>
  <c r="G93" i="8"/>
  <c r="AF93" i="8" s="1"/>
  <c r="D93" i="8"/>
  <c r="BL93" i="8" s="1"/>
  <c r="BK92" i="8"/>
  <c r="AE92" i="8"/>
  <c r="AH92" i="8" s="1"/>
  <c r="G92" i="8"/>
  <c r="AF92" i="8" s="1"/>
  <c r="D92" i="8"/>
  <c r="BL92" i="8" s="1"/>
  <c r="BJ91" i="8"/>
  <c r="BI91" i="8"/>
  <c r="AA91" i="8"/>
  <c r="BK91" i="8" s="1"/>
  <c r="BK86" i="8"/>
  <c r="AE86" i="8"/>
  <c r="G86" i="8"/>
  <c r="D86" i="8"/>
  <c r="BL86" i="8" s="1"/>
  <c r="BK85" i="8"/>
  <c r="AE85" i="8"/>
  <c r="AH85" i="8" s="1"/>
  <c r="G85" i="8"/>
  <c r="AF85" i="8" s="1"/>
  <c r="D85" i="8"/>
  <c r="BL85" i="8" s="1"/>
  <c r="BJ84" i="8"/>
  <c r="BI84" i="8"/>
  <c r="BH84" i="8"/>
  <c r="BE84" i="8"/>
  <c r="BB84" i="8"/>
  <c r="AY84" i="8"/>
  <c r="AV84" i="8"/>
  <c r="AS84" i="8"/>
  <c r="AP84" i="8"/>
  <c r="AM84" i="8"/>
  <c r="AJ84" i="8"/>
  <c r="AG84" i="8"/>
  <c r="AD84" i="8"/>
  <c r="AC84" i="8"/>
  <c r="AA84" i="8"/>
  <c r="BK84" i="8" s="1"/>
  <c r="Z84" i="8"/>
  <c r="X84" i="8"/>
  <c r="V84" i="8"/>
  <c r="T84" i="8"/>
  <c r="R84" i="8"/>
  <c r="P84" i="8"/>
  <c r="N84" i="8"/>
  <c r="L84" i="8"/>
  <c r="J84" i="8"/>
  <c r="H84" i="8"/>
  <c r="F84" i="8"/>
  <c r="E84" i="8"/>
  <c r="C84" i="8"/>
  <c r="BK83" i="8"/>
  <c r="AE83" i="8"/>
  <c r="AH83" i="8" s="1"/>
  <c r="AK83" i="8" s="1"/>
  <c r="AN83" i="8" s="1"/>
  <c r="AQ83" i="8" s="1"/>
  <c r="AT83" i="8" s="1"/>
  <c r="AW83" i="8" s="1"/>
  <c r="AZ83" i="8" s="1"/>
  <c r="BC83" i="8" s="1"/>
  <c r="BF83" i="8" s="1"/>
  <c r="G83" i="8"/>
  <c r="AF83" i="8" s="1"/>
  <c r="D83" i="8"/>
  <c r="BL83" i="8" s="1"/>
  <c r="BK82" i="8"/>
  <c r="AE82" i="8"/>
  <c r="AH82" i="8" s="1"/>
  <c r="G82" i="8"/>
  <c r="AF82" i="8" s="1"/>
  <c r="D82" i="8"/>
  <c r="BL82" i="8" s="1"/>
  <c r="BJ81" i="8"/>
  <c r="BI81" i="8"/>
  <c r="BH81" i="8"/>
  <c r="BE81" i="8"/>
  <c r="BB81" i="8"/>
  <c r="AY81" i="8"/>
  <c r="AV81" i="8"/>
  <c r="AS81" i="8"/>
  <c r="AP81" i="8"/>
  <c r="AM81" i="8"/>
  <c r="AJ81" i="8"/>
  <c r="AG81" i="8"/>
  <c r="AD81" i="8"/>
  <c r="AC81" i="8"/>
  <c r="AA81" i="8"/>
  <c r="BK81" i="8" s="1"/>
  <c r="Z81" i="8"/>
  <c r="X81" i="8"/>
  <c r="X117" i="8" s="1"/>
  <c r="V81" i="8"/>
  <c r="T81" i="8"/>
  <c r="T117" i="8" s="1"/>
  <c r="AX117" i="8" s="1"/>
  <c r="R81" i="8"/>
  <c r="P81" i="8"/>
  <c r="P117" i="8" s="1"/>
  <c r="BV117" i="8" s="1"/>
  <c r="N81" i="8"/>
  <c r="L81" i="8"/>
  <c r="L117" i="8" s="1"/>
  <c r="J81" i="8"/>
  <c r="H81" i="8"/>
  <c r="F81" i="8"/>
  <c r="E81" i="8"/>
  <c r="D81" i="8"/>
  <c r="BL81" i="8" s="1"/>
  <c r="C81" i="8"/>
  <c r="BK80" i="8"/>
  <c r="AE80" i="8"/>
  <c r="AH80" i="8" s="1"/>
  <c r="AK80" i="8" s="1"/>
  <c r="AN80" i="8" s="1"/>
  <c r="AQ80" i="8" s="1"/>
  <c r="AT80" i="8" s="1"/>
  <c r="AW80" i="8" s="1"/>
  <c r="AZ80" i="8" s="1"/>
  <c r="BC80" i="8" s="1"/>
  <c r="BF80" i="8" s="1"/>
  <c r="G80" i="8"/>
  <c r="AF80" i="8" s="1"/>
  <c r="D80" i="8"/>
  <c r="BL80" i="8" s="1"/>
  <c r="BK79" i="8"/>
  <c r="AE79" i="8"/>
  <c r="AH79" i="8" s="1"/>
  <c r="G79" i="8"/>
  <c r="AF79" i="8" s="1"/>
  <c r="D79" i="8"/>
  <c r="BL79" i="8" s="1"/>
  <c r="BJ78" i="8"/>
  <c r="BI78" i="8"/>
  <c r="BH78" i="8"/>
  <c r="BE78" i="8"/>
  <c r="BB78" i="8"/>
  <c r="AY78" i="8"/>
  <c r="AV78" i="8"/>
  <c r="AS78" i="8"/>
  <c r="AP78" i="8"/>
  <c r="AM78" i="8"/>
  <c r="AJ78" i="8"/>
  <c r="AG78" i="8"/>
  <c r="AD78" i="8"/>
  <c r="AC78" i="8"/>
  <c r="AA78" i="8"/>
  <c r="BK78" i="8" s="1"/>
  <c r="Z78" i="8"/>
  <c r="X78" i="8"/>
  <c r="V78" i="8"/>
  <c r="T78" i="8"/>
  <c r="R78" i="8"/>
  <c r="P78" i="8"/>
  <c r="N78" i="8"/>
  <c r="L78" i="8"/>
  <c r="J78" i="8"/>
  <c r="H78" i="8"/>
  <c r="F78" i="8"/>
  <c r="E78" i="8"/>
  <c r="C78" i="8"/>
  <c r="BK73" i="8"/>
  <c r="BG73" i="8"/>
  <c r="BD73" i="8"/>
  <c r="BA73" i="8"/>
  <c r="AX73" i="8"/>
  <c r="AU73" i="8"/>
  <c r="AR73" i="8"/>
  <c r="AO73" i="8"/>
  <c r="AL73" i="8"/>
  <c r="AI73" i="8"/>
  <c r="AE73" i="8"/>
  <c r="G73" i="8"/>
  <c r="AF73" i="8" s="1"/>
  <c r="D73" i="8"/>
  <c r="AB73" i="8" s="1"/>
  <c r="BK72" i="8"/>
  <c r="BG72" i="8"/>
  <c r="BD72" i="8"/>
  <c r="BA72" i="8"/>
  <c r="AX72" i="8"/>
  <c r="AU72" i="8"/>
  <c r="AR72" i="8"/>
  <c r="AO72" i="8"/>
  <c r="AL72" i="8"/>
  <c r="AI72" i="8"/>
  <c r="AE72" i="8"/>
  <c r="G72" i="8"/>
  <c r="AF72" i="8" s="1"/>
  <c r="D72" i="8"/>
  <c r="AB72" i="8" s="1"/>
  <c r="BK71" i="8"/>
  <c r="BG71" i="8"/>
  <c r="BD71" i="8"/>
  <c r="BA71" i="8"/>
  <c r="AX71" i="8"/>
  <c r="AU71" i="8"/>
  <c r="AR71" i="8"/>
  <c r="AO71" i="8"/>
  <c r="AL71" i="8"/>
  <c r="AI71" i="8"/>
  <c r="AE71" i="8"/>
  <c r="G71" i="8"/>
  <c r="AF71" i="8" s="1"/>
  <c r="D71" i="8"/>
  <c r="AB71" i="8" s="1"/>
  <c r="BK70" i="8"/>
  <c r="BG70" i="8"/>
  <c r="BD70" i="8"/>
  <c r="BA70" i="8"/>
  <c r="AX70" i="8"/>
  <c r="AU70" i="8"/>
  <c r="AR70" i="8"/>
  <c r="AO70" i="8"/>
  <c r="AL70" i="8"/>
  <c r="AI70" i="8"/>
  <c r="AE70" i="8"/>
  <c r="G70" i="8"/>
  <c r="AF70" i="8" s="1"/>
  <c r="D70" i="8"/>
  <c r="AB70" i="8" s="1"/>
  <c r="BK69" i="8"/>
  <c r="BG69" i="8"/>
  <c r="BD69" i="8"/>
  <c r="BA69" i="8"/>
  <c r="AX69" i="8"/>
  <c r="AU69" i="8"/>
  <c r="AR69" i="8"/>
  <c r="AO69" i="8"/>
  <c r="AL69" i="8"/>
  <c r="AI69" i="8"/>
  <c r="AE69" i="8"/>
  <c r="G69" i="8"/>
  <c r="AF69" i="8" s="1"/>
  <c r="D69" i="8"/>
  <c r="AB69" i="8" s="1"/>
  <c r="BK68" i="8"/>
  <c r="BG68" i="8"/>
  <c r="BD68" i="8"/>
  <c r="BA68" i="8"/>
  <c r="AX68" i="8"/>
  <c r="AU68" i="8"/>
  <c r="AR68" i="8"/>
  <c r="AO68" i="8"/>
  <c r="AL68" i="8"/>
  <c r="AI68" i="8"/>
  <c r="AE68" i="8"/>
  <c r="G68" i="8"/>
  <c r="AF68" i="8" s="1"/>
  <c r="D68" i="8"/>
  <c r="AB68" i="8" s="1"/>
  <c r="BK67" i="8"/>
  <c r="BG67" i="8"/>
  <c r="BD67" i="8"/>
  <c r="BA67" i="8"/>
  <c r="AX67" i="8"/>
  <c r="AU67" i="8"/>
  <c r="AR67" i="8"/>
  <c r="AO67" i="8"/>
  <c r="AL67" i="8"/>
  <c r="AI67" i="8"/>
  <c r="AE67" i="8"/>
  <c r="G67" i="8"/>
  <c r="AF67" i="8" s="1"/>
  <c r="D67" i="8"/>
  <c r="AB67" i="8" s="1"/>
  <c r="BK66" i="8"/>
  <c r="BG66" i="8"/>
  <c r="BD66" i="8"/>
  <c r="BA66" i="8"/>
  <c r="AX66" i="8"/>
  <c r="AU66" i="8"/>
  <c r="AR66" i="8"/>
  <c r="AO66" i="8"/>
  <c r="AL66" i="8"/>
  <c r="AI66" i="8"/>
  <c r="AE66" i="8"/>
  <c r="G66" i="8"/>
  <c r="AF66" i="8" s="1"/>
  <c r="D66" i="8"/>
  <c r="AB66" i="8" s="1"/>
  <c r="BK65" i="8"/>
  <c r="BG65" i="8"/>
  <c r="BD65" i="8"/>
  <c r="BA65" i="8"/>
  <c r="AX65" i="8"/>
  <c r="AU65" i="8"/>
  <c r="AR65" i="8"/>
  <c r="AO65" i="8"/>
  <c r="AL65" i="8"/>
  <c r="AI65" i="8"/>
  <c r="AE65" i="8"/>
  <c r="G65" i="8"/>
  <c r="AF65" i="8" s="1"/>
  <c r="D65" i="8"/>
  <c r="AB65" i="8" s="1"/>
  <c r="BK64" i="8"/>
  <c r="BG64" i="8"/>
  <c r="BD64" i="8"/>
  <c r="BA64" i="8"/>
  <c r="AX64" i="8"/>
  <c r="AU64" i="8"/>
  <c r="AR64" i="8"/>
  <c r="AO64" i="8"/>
  <c r="AL64" i="8"/>
  <c r="AI64" i="8"/>
  <c r="AE64" i="8"/>
  <c r="G64" i="8"/>
  <c r="AF64" i="8" s="1"/>
  <c r="D64" i="8"/>
  <c r="AB64" i="8" s="1"/>
  <c r="BK63" i="8"/>
  <c r="BG63" i="8"/>
  <c r="BD63" i="8"/>
  <c r="BA63" i="8"/>
  <c r="AX63" i="8"/>
  <c r="AU63" i="8"/>
  <c r="AR63" i="8"/>
  <c r="AO63" i="8"/>
  <c r="AL63" i="8"/>
  <c r="AI63" i="8"/>
  <c r="AE63" i="8"/>
  <c r="G63" i="8"/>
  <c r="AF63" i="8" s="1"/>
  <c r="D63" i="8"/>
  <c r="BK62" i="8"/>
  <c r="BG62" i="8"/>
  <c r="BD62" i="8"/>
  <c r="BA62" i="8"/>
  <c r="AX62" i="8"/>
  <c r="AU62" i="8"/>
  <c r="AR62" i="8"/>
  <c r="AO62" i="8"/>
  <c r="AL62" i="8"/>
  <c r="AI62" i="8"/>
  <c r="AE62" i="8"/>
  <c r="G62" i="8"/>
  <c r="AF62" i="8" s="1"/>
  <c r="D62" i="8"/>
  <c r="BL62" i="8" s="1"/>
  <c r="BK61" i="8"/>
  <c r="AE61" i="8"/>
  <c r="AH61" i="8" s="1"/>
  <c r="AK61" i="8" s="1"/>
  <c r="AN61" i="8" s="1"/>
  <c r="AQ61" i="8" s="1"/>
  <c r="AT61" i="8" s="1"/>
  <c r="AW61" i="8" s="1"/>
  <c r="AZ61" i="8" s="1"/>
  <c r="BC61" i="8" s="1"/>
  <c r="BF61" i="8" s="1"/>
  <c r="G61" i="8"/>
  <c r="AF61" i="8" s="1"/>
  <c r="D61" i="8"/>
  <c r="BL61" i="8" s="1"/>
  <c r="BK60" i="8"/>
  <c r="BG60" i="8"/>
  <c r="BD60" i="8"/>
  <c r="BA60" i="8"/>
  <c r="AX60" i="8"/>
  <c r="AU60" i="8"/>
  <c r="AR60" i="8"/>
  <c r="AO60" i="8"/>
  <c r="AL60" i="8"/>
  <c r="AI60" i="8"/>
  <c r="AE60" i="8"/>
  <c r="G60" i="8"/>
  <c r="AF60" i="8" s="1"/>
  <c r="D60" i="8"/>
  <c r="BL60" i="8" s="1"/>
  <c r="BK59" i="8"/>
  <c r="BG59" i="8"/>
  <c r="BD59" i="8"/>
  <c r="BA59" i="8"/>
  <c r="AX59" i="8"/>
  <c r="AU59" i="8"/>
  <c r="AR59" i="8"/>
  <c r="AO59" i="8"/>
  <c r="AL59" i="8"/>
  <c r="AI59" i="8"/>
  <c r="AE59" i="8"/>
  <c r="G59" i="8"/>
  <c r="AF59" i="8" s="1"/>
  <c r="D59" i="8"/>
  <c r="BL59" i="8" s="1"/>
  <c r="BK58" i="8"/>
  <c r="AE58" i="8"/>
  <c r="AH58" i="8" s="1"/>
  <c r="AK58" i="8" s="1"/>
  <c r="AN58" i="8" s="1"/>
  <c r="AQ58" i="8" s="1"/>
  <c r="AT58" i="8" s="1"/>
  <c r="AW58" i="8" s="1"/>
  <c r="AZ58" i="8" s="1"/>
  <c r="BC58" i="8" s="1"/>
  <c r="BF58" i="8" s="1"/>
  <c r="G58" i="8"/>
  <c r="AF58" i="8" s="1"/>
  <c r="D58" i="8"/>
  <c r="BL58" i="8" s="1"/>
  <c r="BK57" i="8"/>
  <c r="BG57" i="8"/>
  <c r="BD57" i="8"/>
  <c r="BA57" i="8"/>
  <c r="AX57" i="8"/>
  <c r="AU57" i="8"/>
  <c r="AR57" i="8"/>
  <c r="AO57" i="8"/>
  <c r="AL57" i="8"/>
  <c r="AI57" i="8"/>
  <c r="AE57" i="8"/>
  <c r="G57" i="8"/>
  <c r="AF57" i="8" s="1"/>
  <c r="D57" i="8"/>
  <c r="BL57" i="8" s="1"/>
  <c r="BK56" i="8"/>
  <c r="AE56" i="8"/>
  <c r="AH56" i="8" s="1"/>
  <c r="AK56" i="8" s="1"/>
  <c r="AN56" i="8" s="1"/>
  <c r="AQ56" i="8" s="1"/>
  <c r="AT56" i="8" s="1"/>
  <c r="AW56" i="8" s="1"/>
  <c r="AZ56" i="8" s="1"/>
  <c r="BC56" i="8" s="1"/>
  <c r="BF56" i="8" s="1"/>
  <c r="G56" i="8"/>
  <c r="AF56" i="8" s="1"/>
  <c r="D56" i="8"/>
  <c r="BL56" i="8" s="1"/>
  <c r="BK55" i="8"/>
  <c r="AE55" i="8"/>
  <c r="AH55" i="8" s="1"/>
  <c r="G55" i="8"/>
  <c r="AF55" i="8" s="1"/>
  <c r="D55" i="8"/>
  <c r="BL55" i="8" s="1"/>
  <c r="BK54" i="8"/>
  <c r="BG54" i="8"/>
  <c r="BD54" i="8"/>
  <c r="BA54" i="8"/>
  <c r="AX54" i="8"/>
  <c r="AU54" i="8"/>
  <c r="AR54" i="8"/>
  <c r="AO54" i="8"/>
  <c r="AL54" i="8"/>
  <c r="AI54" i="8"/>
  <c r="AE54" i="8"/>
  <c r="G54" i="8"/>
  <c r="AF54" i="8" s="1"/>
  <c r="D54" i="8"/>
  <c r="BL54" i="8" s="1"/>
  <c r="BK53" i="8"/>
  <c r="AE53" i="8"/>
  <c r="AH53" i="8" s="1"/>
  <c r="AK53" i="8" s="1"/>
  <c r="AN53" i="8" s="1"/>
  <c r="AQ53" i="8" s="1"/>
  <c r="AT53" i="8" s="1"/>
  <c r="AW53" i="8" s="1"/>
  <c r="AZ53" i="8" s="1"/>
  <c r="BC53" i="8" s="1"/>
  <c r="BF53" i="8" s="1"/>
  <c r="G53" i="8"/>
  <c r="AF53" i="8" s="1"/>
  <c r="D53" i="8"/>
  <c r="BL53" i="8" s="1"/>
  <c r="BK52" i="8"/>
  <c r="BG52" i="8"/>
  <c r="BD52" i="8"/>
  <c r="BA52" i="8"/>
  <c r="AX52" i="8"/>
  <c r="AU52" i="8"/>
  <c r="AR52" i="8"/>
  <c r="AO52" i="8"/>
  <c r="AL52" i="8"/>
  <c r="AI52" i="8"/>
  <c r="AE52" i="8"/>
  <c r="G52" i="8"/>
  <c r="AF52" i="8" s="1"/>
  <c r="D52" i="8"/>
  <c r="BL52" i="8" s="1"/>
  <c r="BK51" i="8"/>
  <c r="BG51" i="8"/>
  <c r="BD51" i="8"/>
  <c r="BA51" i="8"/>
  <c r="AX51" i="8"/>
  <c r="AU51" i="8"/>
  <c r="AR51" i="8"/>
  <c r="AO51" i="8"/>
  <c r="AL51" i="8"/>
  <c r="AI51" i="8"/>
  <c r="AE51" i="8"/>
  <c r="G51" i="8"/>
  <c r="AF51" i="8" s="1"/>
  <c r="D51" i="8"/>
  <c r="BL51" i="8" s="1"/>
  <c r="BK50" i="8"/>
  <c r="BG50" i="8"/>
  <c r="BD50" i="8"/>
  <c r="BA50" i="8"/>
  <c r="AX50" i="8"/>
  <c r="AU50" i="8"/>
  <c r="AR50" i="8"/>
  <c r="AO50" i="8"/>
  <c r="AL50" i="8"/>
  <c r="AI50" i="8"/>
  <c r="AE50" i="8"/>
  <c r="G50" i="8"/>
  <c r="AF50" i="8" s="1"/>
  <c r="D50" i="8"/>
  <c r="BL50" i="8" s="1"/>
  <c r="BJ49" i="8"/>
  <c r="BJ47" i="8" s="1"/>
  <c r="BI49" i="8"/>
  <c r="BI47" i="8" s="1"/>
  <c r="BH49" i="8"/>
  <c r="BH47" i="8" s="1"/>
  <c r="BF49" i="8"/>
  <c r="BE49" i="8"/>
  <c r="BC49" i="8"/>
  <c r="BB49" i="8"/>
  <c r="BB47" i="8" s="1"/>
  <c r="AZ49" i="8"/>
  <c r="AY49" i="8"/>
  <c r="AY47" i="8" s="1"/>
  <c r="AW49" i="8"/>
  <c r="AV49" i="8"/>
  <c r="AV47" i="8" s="1"/>
  <c r="AT49" i="8"/>
  <c r="AS49" i="8"/>
  <c r="AQ49" i="8"/>
  <c r="AP49" i="8"/>
  <c r="AP47" i="8" s="1"/>
  <c r="AN49" i="8"/>
  <c r="AM49" i="8"/>
  <c r="AM47" i="8" s="1"/>
  <c r="AK49" i="8"/>
  <c r="AJ49" i="8"/>
  <c r="AJ47" i="8" s="1"/>
  <c r="AH49" i="8"/>
  <c r="AG49" i="8"/>
  <c r="AD49" i="8"/>
  <c r="AD47" i="8" s="1"/>
  <c r="AC49" i="8"/>
  <c r="AC47" i="8" s="1"/>
  <c r="AA49" i="8"/>
  <c r="BK49" i="8" s="1"/>
  <c r="Z49" i="8"/>
  <c r="Z47" i="8" s="1"/>
  <c r="Y49" i="8"/>
  <c r="BG49" i="8" s="1"/>
  <c r="X49" i="8"/>
  <c r="X47" i="8" s="1"/>
  <c r="W49" i="8"/>
  <c r="BD49" i="8" s="1"/>
  <c r="V49" i="8"/>
  <c r="V47" i="8" s="1"/>
  <c r="U49" i="8"/>
  <c r="BA49" i="8" s="1"/>
  <c r="T49" i="8"/>
  <c r="T47" i="8" s="1"/>
  <c r="S49" i="8"/>
  <c r="AX49" i="8" s="1"/>
  <c r="R49" i="8"/>
  <c r="R47" i="8" s="1"/>
  <c r="Q49" i="8"/>
  <c r="AU49" i="8" s="1"/>
  <c r="P49" i="8"/>
  <c r="P47" i="8" s="1"/>
  <c r="O49" i="8"/>
  <c r="AR49" i="8" s="1"/>
  <c r="N49" i="8"/>
  <c r="N47" i="8" s="1"/>
  <c r="M49" i="8"/>
  <c r="AO49" i="8" s="1"/>
  <c r="L49" i="8"/>
  <c r="L47" i="8" s="1"/>
  <c r="K49" i="8"/>
  <c r="AL49" i="8" s="1"/>
  <c r="J49" i="8"/>
  <c r="J47" i="8" s="1"/>
  <c r="I49" i="8"/>
  <c r="AI49" i="8" s="1"/>
  <c r="H49" i="8"/>
  <c r="H47" i="8" s="1"/>
  <c r="F49" i="8"/>
  <c r="E49" i="8"/>
  <c r="E47" i="8" s="1"/>
  <c r="C49" i="8"/>
  <c r="C47" i="8" s="1"/>
  <c r="BK48" i="8"/>
  <c r="BG48" i="8"/>
  <c r="BD48" i="8"/>
  <c r="BA48" i="8"/>
  <c r="AX48" i="8"/>
  <c r="AU48" i="8"/>
  <c r="AR48" i="8"/>
  <c r="AO48" i="8"/>
  <c r="AL48" i="8"/>
  <c r="AI48" i="8"/>
  <c r="AE48" i="8"/>
  <c r="G48" i="8"/>
  <c r="AF48" i="8" s="1"/>
  <c r="D48" i="8"/>
  <c r="BL48" i="8" s="1"/>
  <c r="BE47" i="8"/>
  <c r="AS47" i="8"/>
  <c r="AG47" i="8"/>
  <c r="F47" i="8"/>
  <c r="BK46" i="8"/>
  <c r="BG46" i="8"/>
  <c r="BD46" i="8"/>
  <c r="BA46" i="8"/>
  <c r="AX46" i="8"/>
  <c r="AU46" i="8"/>
  <c r="AR46" i="8"/>
  <c r="AO46" i="8"/>
  <c r="AL46" i="8"/>
  <c r="AI46" i="8"/>
  <c r="AE46" i="8"/>
  <c r="G46" i="8"/>
  <c r="AF46" i="8" s="1"/>
  <c r="D46" i="8"/>
  <c r="BL46" i="8" s="1"/>
  <c r="BK45" i="8"/>
  <c r="AE45" i="8"/>
  <c r="AH45" i="8" s="1"/>
  <c r="AK45" i="8" s="1"/>
  <c r="AN45" i="8" s="1"/>
  <c r="AQ45" i="8" s="1"/>
  <c r="AT45" i="8" s="1"/>
  <c r="AW45" i="8" s="1"/>
  <c r="AZ45" i="8" s="1"/>
  <c r="BC45" i="8" s="1"/>
  <c r="BF45" i="8" s="1"/>
  <c r="G45" i="8"/>
  <c r="AF45" i="8" s="1"/>
  <c r="D45" i="8"/>
  <c r="BL45" i="8" s="1"/>
  <c r="BK44" i="8"/>
  <c r="AE44" i="8"/>
  <c r="AH44" i="8" s="1"/>
  <c r="AK44" i="8" s="1"/>
  <c r="AN44" i="8" s="1"/>
  <c r="AQ44" i="8" s="1"/>
  <c r="AT44" i="8" s="1"/>
  <c r="AW44" i="8" s="1"/>
  <c r="AZ44" i="8" s="1"/>
  <c r="BC44" i="8" s="1"/>
  <c r="BF44" i="8" s="1"/>
  <c r="G44" i="8"/>
  <c r="AF44" i="8" s="1"/>
  <c r="D44" i="8"/>
  <c r="BL44" i="8" s="1"/>
  <c r="BK43" i="8"/>
  <c r="AE43" i="8"/>
  <c r="AH43" i="8" s="1"/>
  <c r="AK43" i="8" s="1"/>
  <c r="AN43" i="8" s="1"/>
  <c r="AQ43" i="8" s="1"/>
  <c r="AT43" i="8" s="1"/>
  <c r="AW43" i="8" s="1"/>
  <c r="AZ43" i="8" s="1"/>
  <c r="BC43" i="8" s="1"/>
  <c r="BF43" i="8" s="1"/>
  <c r="G43" i="8"/>
  <c r="AF43" i="8" s="1"/>
  <c r="D43" i="8"/>
  <c r="BL43" i="8" s="1"/>
  <c r="BK42" i="8"/>
  <c r="AE42" i="8"/>
  <c r="AH42" i="8" s="1"/>
  <c r="AK42" i="8" s="1"/>
  <c r="AN42" i="8" s="1"/>
  <c r="AQ42" i="8" s="1"/>
  <c r="AT42" i="8" s="1"/>
  <c r="AW42" i="8" s="1"/>
  <c r="AZ42" i="8" s="1"/>
  <c r="BC42" i="8" s="1"/>
  <c r="BF42" i="8" s="1"/>
  <c r="G42" i="8"/>
  <c r="AF42" i="8" s="1"/>
  <c r="D42" i="8"/>
  <c r="BK41" i="8"/>
  <c r="BG41" i="8"/>
  <c r="BD41" i="8"/>
  <c r="BA41" i="8"/>
  <c r="AX41" i="8"/>
  <c r="AU41" i="8"/>
  <c r="AR41" i="8"/>
  <c r="AO41" i="8"/>
  <c r="AL41" i="8"/>
  <c r="AI41" i="8"/>
  <c r="AE41" i="8"/>
  <c r="G41" i="8"/>
  <c r="AF41" i="8" s="1"/>
  <c r="D41" i="8"/>
  <c r="BL41" i="8" s="1"/>
  <c r="BK40" i="8"/>
  <c r="AE40" i="8"/>
  <c r="AH40" i="8" s="1"/>
  <c r="AK40" i="8" s="1"/>
  <c r="AN40" i="8" s="1"/>
  <c r="AQ40" i="8" s="1"/>
  <c r="AT40" i="8" s="1"/>
  <c r="AW40" i="8" s="1"/>
  <c r="AZ40" i="8" s="1"/>
  <c r="BC40" i="8" s="1"/>
  <c r="BF40" i="8" s="1"/>
  <c r="G40" i="8"/>
  <c r="AF40" i="8" s="1"/>
  <c r="D40" i="8"/>
  <c r="BL40" i="8" s="1"/>
  <c r="BK39" i="8"/>
  <c r="AE39" i="8"/>
  <c r="AH39" i="8" s="1"/>
  <c r="G39" i="8"/>
  <c r="AF39" i="8" s="1"/>
  <c r="D39" i="8"/>
  <c r="BL39" i="8" s="1"/>
  <c r="BJ38" i="8"/>
  <c r="BI38" i="8"/>
  <c r="BH38" i="8"/>
  <c r="BE38" i="8"/>
  <c r="BB38" i="8"/>
  <c r="AY38" i="8"/>
  <c r="AV38" i="8"/>
  <c r="AS38" i="8"/>
  <c r="AP38" i="8"/>
  <c r="AM38" i="8"/>
  <c r="AJ38" i="8"/>
  <c r="AG38" i="8"/>
  <c r="AD38" i="8"/>
  <c r="AC38" i="8"/>
  <c r="AA38" i="8"/>
  <c r="BK38" i="8" s="1"/>
  <c r="Z38" i="8"/>
  <c r="X38" i="8"/>
  <c r="V38" i="8"/>
  <c r="T38" i="8"/>
  <c r="R38" i="8"/>
  <c r="P38" i="8"/>
  <c r="N38" i="8"/>
  <c r="L38" i="8"/>
  <c r="J38" i="8"/>
  <c r="H38" i="8"/>
  <c r="F38" i="8"/>
  <c r="E38" i="8"/>
  <c r="C38" i="8"/>
  <c r="BK36" i="8"/>
  <c r="AE36" i="8"/>
  <c r="AH36" i="8" s="1"/>
  <c r="AK36" i="8" s="1"/>
  <c r="AN36" i="8" s="1"/>
  <c r="AQ36" i="8" s="1"/>
  <c r="AT36" i="8" s="1"/>
  <c r="AW36" i="8" s="1"/>
  <c r="AZ36" i="8" s="1"/>
  <c r="BC36" i="8" s="1"/>
  <c r="BF36" i="8" s="1"/>
  <c r="G36" i="8"/>
  <c r="AF36" i="8" s="1"/>
  <c r="D36" i="8"/>
  <c r="BL36" i="8" s="1"/>
  <c r="BK35" i="8"/>
  <c r="AE35" i="8"/>
  <c r="AH35" i="8" s="1"/>
  <c r="AK35" i="8" s="1"/>
  <c r="AN35" i="8" s="1"/>
  <c r="AQ35" i="8" s="1"/>
  <c r="AT35" i="8" s="1"/>
  <c r="AW35" i="8" s="1"/>
  <c r="AZ35" i="8" s="1"/>
  <c r="BC35" i="8" s="1"/>
  <c r="BF35" i="8" s="1"/>
  <c r="G35" i="8"/>
  <c r="AF35" i="8" s="1"/>
  <c r="D35" i="8"/>
  <c r="BL35" i="8" s="1"/>
  <c r="BK34" i="8"/>
  <c r="AE34" i="8"/>
  <c r="AH34" i="8" s="1"/>
  <c r="AK34" i="8" s="1"/>
  <c r="AN34" i="8" s="1"/>
  <c r="AQ34" i="8" s="1"/>
  <c r="AT34" i="8" s="1"/>
  <c r="AW34" i="8" s="1"/>
  <c r="AZ34" i="8" s="1"/>
  <c r="BC34" i="8" s="1"/>
  <c r="BF34" i="8" s="1"/>
  <c r="G34" i="8"/>
  <c r="AF34" i="8" s="1"/>
  <c r="D34" i="8"/>
  <c r="BL34" i="8" s="1"/>
  <c r="BK33" i="8"/>
  <c r="AE33" i="8"/>
  <c r="AH33" i="8" s="1"/>
  <c r="AK33" i="8" s="1"/>
  <c r="AN33" i="8" s="1"/>
  <c r="AQ33" i="8" s="1"/>
  <c r="AT33" i="8" s="1"/>
  <c r="AW33" i="8" s="1"/>
  <c r="AZ33" i="8" s="1"/>
  <c r="BC33" i="8" s="1"/>
  <c r="BF33" i="8" s="1"/>
  <c r="G33" i="8"/>
  <c r="AF33" i="8" s="1"/>
  <c r="D33" i="8"/>
  <c r="BL33" i="8" s="1"/>
  <c r="BK32" i="8"/>
  <c r="AE32" i="8"/>
  <c r="AH32" i="8" s="1"/>
  <c r="AK32" i="8" s="1"/>
  <c r="AN32" i="8" s="1"/>
  <c r="AQ32" i="8" s="1"/>
  <c r="AT32" i="8" s="1"/>
  <c r="AW32" i="8" s="1"/>
  <c r="AZ32" i="8" s="1"/>
  <c r="BC32" i="8" s="1"/>
  <c r="BF32" i="8" s="1"/>
  <c r="G32" i="8"/>
  <c r="AF32" i="8" s="1"/>
  <c r="D32" i="8"/>
  <c r="BL32" i="8" s="1"/>
  <c r="BK31" i="8"/>
  <c r="AE31" i="8"/>
  <c r="AH31" i="8" s="1"/>
  <c r="AK31" i="8" s="1"/>
  <c r="AN31" i="8" s="1"/>
  <c r="AQ31" i="8" s="1"/>
  <c r="AT31" i="8" s="1"/>
  <c r="AW31" i="8" s="1"/>
  <c r="AZ31" i="8" s="1"/>
  <c r="BC31" i="8" s="1"/>
  <c r="BF31" i="8" s="1"/>
  <c r="G31" i="8"/>
  <c r="AF31" i="8" s="1"/>
  <c r="D31" i="8"/>
  <c r="BL31" i="8" s="1"/>
  <c r="BK30" i="8"/>
  <c r="AE30" i="8"/>
  <c r="AH30" i="8" s="1"/>
  <c r="AK30" i="8" s="1"/>
  <c r="AN30" i="8" s="1"/>
  <c r="AQ30" i="8" s="1"/>
  <c r="AT30" i="8" s="1"/>
  <c r="AW30" i="8" s="1"/>
  <c r="AZ30" i="8" s="1"/>
  <c r="BC30" i="8" s="1"/>
  <c r="BF30" i="8" s="1"/>
  <c r="G30" i="8"/>
  <c r="AF30" i="8" s="1"/>
  <c r="D30" i="8"/>
  <c r="BL30" i="8" s="1"/>
  <c r="BK29" i="8"/>
  <c r="AE29" i="8"/>
  <c r="AH29" i="8" s="1"/>
  <c r="AK29" i="8" s="1"/>
  <c r="AN29" i="8" s="1"/>
  <c r="AQ29" i="8" s="1"/>
  <c r="AT29" i="8" s="1"/>
  <c r="AW29" i="8" s="1"/>
  <c r="AZ29" i="8" s="1"/>
  <c r="BC29" i="8" s="1"/>
  <c r="BF29" i="8" s="1"/>
  <c r="G29" i="8"/>
  <c r="AF29" i="8" s="1"/>
  <c r="D29" i="8"/>
  <c r="BL29" i="8" s="1"/>
  <c r="BK28" i="8"/>
  <c r="AE28" i="8"/>
  <c r="AH28" i="8" s="1"/>
  <c r="G28" i="8"/>
  <c r="AF28" i="8" s="1"/>
  <c r="D28" i="8"/>
  <c r="BL28" i="8" s="1"/>
  <c r="BJ27" i="8"/>
  <c r="BI27" i="8"/>
  <c r="BH27" i="8"/>
  <c r="BE27" i="8"/>
  <c r="BB27" i="8"/>
  <c r="AY27" i="8"/>
  <c r="AV27" i="8"/>
  <c r="AS27" i="8"/>
  <c r="AP27" i="8"/>
  <c r="AM27" i="8"/>
  <c r="AJ27" i="8"/>
  <c r="AG27" i="8"/>
  <c r="AD27" i="8"/>
  <c r="AC27" i="8"/>
  <c r="AA27" i="8"/>
  <c r="BK27" i="8" s="1"/>
  <c r="Z27" i="8"/>
  <c r="X27" i="8"/>
  <c r="V27" i="8"/>
  <c r="T27" i="8"/>
  <c r="R27" i="8"/>
  <c r="P27" i="8"/>
  <c r="N27" i="8"/>
  <c r="L27" i="8"/>
  <c r="J27" i="8"/>
  <c r="H27" i="8"/>
  <c r="F27" i="8"/>
  <c r="E27" i="8"/>
  <c r="C27" i="8"/>
  <c r="BK26" i="8"/>
  <c r="AE26" i="8"/>
  <c r="AH26" i="8" s="1"/>
  <c r="AK26" i="8" s="1"/>
  <c r="AN26" i="8" s="1"/>
  <c r="AQ26" i="8" s="1"/>
  <c r="AT26" i="8" s="1"/>
  <c r="AW26" i="8" s="1"/>
  <c r="AZ26" i="8" s="1"/>
  <c r="BC26" i="8" s="1"/>
  <c r="BF26" i="8" s="1"/>
  <c r="G26" i="8"/>
  <c r="AF26" i="8" s="1"/>
  <c r="D26" i="8"/>
  <c r="BL26" i="8" s="1"/>
  <c r="BK25" i="8"/>
  <c r="AE25" i="8"/>
  <c r="AH25" i="8" s="1"/>
  <c r="AK25" i="8" s="1"/>
  <c r="AN25" i="8" s="1"/>
  <c r="AQ25" i="8" s="1"/>
  <c r="AT25" i="8" s="1"/>
  <c r="AW25" i="8" s="1"/>
  <c r="AZ25" i="8" s="1"/>
  <c r="BC25" i="8" s="1"/>
  <c r="BF25" i="8" s="1"/>
  <c r="G25" i="8"/>
  <c r="AF25" i="8" s="1"/>
  <c r="D25" i="8"/>
  <c r="BL25" i="8" s="1"/>
  <c r="BK24" i="8"/>
  <c r="AE24" i="8"/>
  <c r="AH24" i="8" s="1"/>
  <c r="AK24" i="8" s="1"/>
  <c r="AN24" i="8" s="1"/>
  <c r="AQ24" i="8" s="1"/>
  <c r="AT24" i="8" s="1"/>
  <c r="AW24" i="8" s="1"/>
  <c r="AZ24" i="8" s="1"/>
  <c r="BC24" i="8" s="1"/>
  <c r="BF24" i="8" s="1"/>
  <c r="G24" i="8"/>
  <c r="AF24" i="8" s="1"/>
  <c r="D24" i="8"/>
  <c r="BL24" i="8" s="1"/>
  <c r="BK23" i="8"/>
  <c r="AE23" i="8"/>
  <c r="AH23" i="8" s="1"/>
  <c r="AK23" i="8" s="1"/>
  <c r="AN23" i="8" s="1"/>
  <c r="AQ23" i="8" s="1"/>
  <c r="AT23" i="8" s="1"/>
  <c r="AW23" i="8" s="1"/>
  <c r="AZ23" i="8" s="1"/>
  <c r="BC23" i="8" s="1"/>
  <c r="BF23" i="8" s="1"/>
  <c r="G23" i="8"/>
  <c r="AF23" i="8" s="1"/>
  <c r="D23" i="8"/>
  <c r="BL23" i="8" s="1"/>
  <c r="BK22" i="8"/>
  <c r="AE22" i="8"/>
  <c r="AH22" i="8" s="1"/>
  <c r="AK22" i="8" s="1"/>
  <c r="AN22" i="8" s="1"/>
  <c r="AQ22" i="8" s="1"/>
  <c r="AT22" i="8" s="1"/>
  <c r="AW22" i="8" s="1"/>
  <c r="AZ22" i="8" s="1"/>
  <c r="BC22" i="8" s="1"/>
  <c r="BF22" i="8" s="1"/>
  <c r="G22" i="8"/>
  <c r="AF22" i="8" s="1"/>
  <c r="D22" i="8"/>
  <c r="BL22" i="8" s="1"/>
  <c r="BK21" i="8"/>
  <c r="AE21" i="8"/>
  <c r="AH21" i="8" s="1"/>
  <c r="AK21" i="8" s="1"/>
  <c r="AN21" i="8" s="1"/>
  <c r="AQ21" i="8" s="1"/>
  <c r="AT21" i="8" s="1"/>
  <c r="AW21" i="8" s="1"/>
  <c r="AZ21" i="8" s="1"/>
  <c r="BC21" i="8" s="1"/>
  <c r="BF21" i="8" s="1"/>
  <c r="G21" i="8"/>
  <c r="AF21" i="8" s="1"/>
  <c r="D21" i="8"/>
  <c r="BL21" i="8" s="1"/>
  <c r="BK20" i="8"/>
  <c r="AE20" i="8"/>
  <c r="AH20" i="8" s="1"/>
  <c r="AK20" i="8" s="1"/>
  <c r="AN20" i="8" s="1"/>
  <c r="AQ20" i="8" s="1"/>
  <c r="AT20" i="8" s="1"/>
  <c r="AW20" i="8" s="1"/>
  <c r="AZ20" i="8" s="1"/>
  <c r="BC20" i="8" s="1"/>
  <c r="BF20" i="8" s="1"/>
  <c r="G20" i="8"/>
  <c r="AF20" i="8" s="1"/>
  <c r="D20" i="8"/>
  <c r="BL20" i="8" s="1"/>
  <c r="BK19" i="8"/>
  <c r="AE19" i="8"/>
  <c r="AH19" i="8" s="1"/>
  <c r="AK19" i="8" s="1"/>
  <c r="AN19" i="8" s="1"/>
  <c r="AQ19" i="8" s="1"/>
  <c r="AT19" i="8" s="1"/>
  <c r="AW19" i="8" s="1"/>
  <c r="AZ19" i="8" s="1"/>
  <c r="BC19" i="8" s="1"/>
  <c r="BF19" i="8" s="1"/>
  <c r="G19" i="8"/>
  <c r="AF19" i="8" s="1"/>
  <c r="D19" i="8"/>
  <c r="BL19" i="8" s="1"/>
  <c r="BK18" i="8"/>
  <c r="AE18" i="8"/>
  <c r="AH18" i="8" s="1"/>
  <c r="AK18" i="8" s="1"/>
  <c r="AN18" i="8" s="1"/>
  <c r="AQ18" i="8" s="1"/>
  <c r="AT18" i="8" s="1"/>
  <c r="AW18" i="8" s="1"/>
  <c r="AZ18" i="8" s="1"/>
  <c r="BC18" i="8" s="1"/>
  <c r="BF18" i="8" s="1"/>
  <c r="G18" i="8"/>
  <c r="AF18" i="8" s="1"/>
  <c r="D18" i="8"/>
  <c r="BL18" i="8" s="1"/>
  <c r="BK17" i="8"/>
  <c r="AE17" i="8"/>
  <c r="AH17" i="8" s="1"/>
  <c r="AK17" i="8" s="1"/>
  <c r="AN17" i="8" s="1"/>
  <c r="AQ17" i="8" s="1"/>
  <c r="AT17" i="8" s="1"/>
  <c r="AW17" i="8" s="1"/>
  <c r="AZ17" i="8" s="1"/>
  <c r="BC17" i="8" s="1"/>
  <c r="BF17" i="8" s="1"/>
  <c r="G17" i="8"/>
  <c r="AF17" i="8" s="1"/>
  <c r="D17" i="8"/>
  <c r="BL17" i="8" s="1"/>
  <c r="BK16" i="8"/>
  <c r="AE16" i="8"/>
  <c r="AH16" i="8" s="1"/>
  <c r="AK16" i="8" s="1"/>
  <c r="AN16" i="8" s="1"/>
  <c r="AQ16" i="8" s="1"/>
  <c r="AT16" i="8" s="1"/>
  <c r="AW16" i="8" s="1"/>
  <c r="AZ16" i="8" s="1"/>
  <c r="BC16" i="8" s="1"/>
  <c r="BF16" i="8" s="1"/>
  <c r="G16" i="8"/>
  <c r="I16" i="8" s="1"/>
  <c r="D16" i="8"/>
  <c r="BL16" i="8" s="1"/>
  <c r="BK15" i="8"/>
  <c r="AE15" i="8"/>
  <c r="AH15" i="8" s="1"/>
  <c r="AK15" i="8" s="1"/>
  <c r="AN15" i="8" s="1"/>
  <c r="AQ15" i="8" s="1"/>
  <c r="AT15" i="8" s="1"/>
  <c r="AW15" i="8" s="1"/>
  <c r="AZ15" i="8" s="1"/>
  <c r="BC15" i="8" s="1"/>
  <c r="BF15" i="8" s="1"/>
  <c r="G15" i="8"/>
  <c r="I15" i="8" s="1"/>
  <c r="D15" i="8"/>
  <c r="BL15" i="8" s="1"/>
  <c r="BK14" i="8"/>
  <c r="AE14" i="8"/>
  <c r="AH14" i="8" s="1"/>
  <c r="AK14" i="8" s="1"/>
  <c r="AN14" i="8" s="1"/>
  <c r="AQ14" i="8" s="1"/>
  <c r="AT14" i="8" s="1"/>
  <c r="AW14" i="8" s="1"/>
  <c r="AZ14" i="8" s="1"/>
  <c r="BC14" i="8" s="1"/>
  <c r="BF14" i="8" s="1"/>
  <c r="G14" i="8"/>
  <c r="AF14" i="8" s="1"/>
  <c r="D14" i="8"/>
  <c r="BL14" i="8" s="1"/>
  <c r="BK13" i="8"/>
  <c r="AE13" i="8"/>
  <c r="AH13" i="8" s="1"/>
  <c r="AK13" i="8" s="1"/>
  <c r="AN13" i="8" s="1"/>
  <c r="AQ13" i="8" s="1"/>
  <c r="AT13" i="8" s="1"/>
  <c r="AW13" i="8" s="1"/>
  <c r="AZ13" i="8" s="1"/>
  <c r="BC13" i="8" s="1"/>
  <c r="BF13" i="8" s="1"/>
  <c r="G13" i="8"/>
  <c r="AF13" i="8" s="1"/>
  <c r="D13" i="8"/>
  <c r="BL13" i="8" s="1"/>
  <c r="AA12" i="8"/>
  <c r="G12" i="8"/>
  <c r="AF12" i="8" s="1"/>
  <c r="D12" i="8"/>
  <c r="BL12" i="8" s="1"/>
  <c r="BK11" i="8"/>
  <c r="AE11" i="8"/>
  <c r="AH11" i="8" s="1"/>
  <c r="G11" i="8"/>
  <c r="D11" i="8"/>
  <c r="BL11" i="8" s="1"/>
  <c r="BJ10" i="8"/>
  <c r="BJ9" i="8" s="1"/>
  <c r="BI10" i="8"/>
  <c r="BH10" i="8"/>
  <c r="BE10" i="8"/>
  <c r="BB10" i="8"/>
  <c r="BB9" i="8" s="1"/>
  <c r="AY10" i="8"/>
  <c r="AV10" i="8"/>
  <c r="AS10" i="8"/>
  <c r="AP10" i="8"/>
  <c r="AP9" i="8" s="1"/>
  <c r="AM10" i="8"/>
  <c r="AJ10" i="8"/>
  <c r="AG10" i="8"/>
  <c r="AG9" i="8" s="1"/>
  <c r="AD10" i="8"/>
  <c r="AD9" i="8" s="1"/>
  <c r="AC10" i="8"/>
  <c r="AA10" i="8"/>
  <c r="Z10" i="8"/>
  <c r="X10" i="8"/>
  <c r="X9" i="8" s="1"/>
  <c r="V10" i="8"/>
  <c r="T10" i="8"/>
  <c r="R10" i="8"/>
  <c r="P10" i="8"/>
  <c r="P9" i="8" s="1"/>
  <c r="N10" i="8"/>
  <c r="L10" i="8"/>
  <c r="J10" i="8"/>
  <c r="H10" i="8"/>
  <c r="H9" i="8" s="1"/>
  <c r="F10" i="8"/>
  <c r="E10" i="8"/>
  <c r="C10" i="8"/>
  <c r="AH8" i="8"/>
  <c r="AJ8" i="8" s="1"/>
  <c r="AK8" i="8" s="1"/>
  <c r="AE8" i="8"/>
  <c r="AF8" i="8" s="1"/>
  <c r="AA8" i="8"/>
  <c r="AB8" i="8" s="1"/>
  <c r="E8" i="8"/>
  <c r="F8" i="8" s="1"/>
  <c r="G8" i="8" s="1"/>
  <c r="H8" i="8" s="1"/>
  <c r="I8" i="8" s="1"/>
  <c r="J8" i="8" s="1"/>
  <c r="K8" i="8" s="1"/>
  <c r="L8" i="8" s="1"/>
  <c r="M8" i="8" s="1"/>
  <c r="N8" i="8" s="1"/>
  <c r="O8" i="8" s="1"/>
  <c r="P8" i="8" s="1"/>
  <c r="Q8" i="8" s="1"/>
  <c r="R8" i="8" s="1"/>
  <c r="S8" i="8" s="1"/>
  <c r="T8" i="8" s="1"/>
  <c r="U8" i="8" s="1"/>
  <c r="V8" i="8" s="1"/>
  <c r="W8" i="8" s="1"/>
  <c r="X8" i="8" s="1"/>
  <c r="Y8" i="8" s="1"/>
  <c r="Z8" i="8" s="1"/>
  <c r="DV111" i="5"/>
  <c r="DU111" i="5"/>
  <c r="DT111" i="5"/>
  <c r="DS111" i="5"/>
  <c r="BH111" i="5"/>
  <c r="BN111" i="5" s="1"/>
  <c r="BT111" i="5" s="1"/>
  <c r="BZ111" i="5" s="1"/>
  <c r="CF111" i="5" s="1"/>
  <c r="CL111" i="5" s="1"/>
  <c r="CR111" i="5" s="1"/>
  <c r="CX111" i="5" s="1"/>
  <c r="DD111" i="5" s="1"/>
  <c r="DJ111" i="5" s="1"/>
  <c r="BG111" i="5"/>
  <c r="BM111" i="5" s="1"/>
  <c r="BS111" i="5" s="1"/>
  <c r="BY111" i="5" s="1"/>
  <c r="CE111" i="5" s="1"/>
  <c r="CK111" i="5" s="1"/>
  <c r="CQ111" i="5" s="1"/>
  <c r="CW111" i="5" s="1"/>
  <c r="DC111" i="5" s="1"/>
  <c r="DI111" i="5" s="1"/>
  <c r="BB111" i="5"/>
  <c r="BA111" i="5"/>
  <c r="L111" i="5"/>
  <c r="BJ111" i="5" s="1"/>
  <c r="K111" i="5"/>
  <c r="BI111" i="5" s="1"/>
  <c r="DJ110" i="5"/>
  <c r="DI110" i="5"/>
  <c r="DD110" i="5"/>
  <c r="DC110" i="5"/>
  <c r="CX110" i="5"/>
  <c r="CW110" i="5"/>
  <c r="CR110" i="5"/>
  <c r="CQ110" i="5"/>
  <c r="CL110" i="5"/>
  <c r="CK110" i="5"/>
  <c r="CF110" i="5"/>
  <c r="CE110" i="5"/>
  <c r="BZ110" i="5"/>
  <c r="BY110" i="5"/>
  <c r="BT110" i="5"/>
  <c r="BS110" i="5"/>
  <c r="BN110" i="5"/>
  <c r="BM110" i="5"/>
  <c r="BH110" i="5"/>
  <c r="BG110" i="5"/>
  <c r="AV110" i="5"/>
  <c r="AU110" i="5"/>
  <c r="AR110" i="5"/>
  <c r="AQ110" i="5"/>
  <c r="AN110" i="5"/>
  <c r="AM110" i="5"/>
  <c r="AJ110" i="5"/>
  <c r="AI110" i="5"/>
  <c r="AF110" i="5"/>
  <c r="AE110" i="5"/>
  <c r="AB110" i="5"/>
  <c r="AA110" i="5"/>
  <c r="X110" i="5"/>
  <c r="W110" i="5"/>
  <c r="T110" i="5"/>
  <c r="S110" i="5"/>
  <c r="P110" i="5"/>
  <c r="O110" i="5"/>
  <c r="L110" i="5"/>
  <c r="K110" i="5"/>
  <c r="D110" i="5"/>
  <c r="C110" i="5"/>
  <c r="DJ109" i="5"/>
  <c r="DI109" i="5"/>
  <c r="DD109" i="5"/>
  <c r="DC109" i="5"/>
  <c r="CX109" i="5"/>
  <c r="CW109" i="5"/>
  <c r="CR109" i="5"/>
  <c r="CQ109" i="5"/>
  <c r="CL109" i="5"/>
  <c r="CK109" i="5"/>
  <c r="CF109" i="5"/>
  <c r="CE109" i="5"/>
  <c r="BZ109" i="5"/>
  <c r="BY109" i="5"/>
  <c r="BT109" i="5"/>
  <c r="BS109" i="5"/>
  <c r="BN109" i="5"/>
  <c r="BM109" i="5"/>
  <c r="BH109" i="5"/>
  <c r="BG109" i="5"/>
  <c r="AV109" i="5"/>
  <c r="AU109" i="5"/>
  <c r="AR109" i="5"/>
  <c r="AQ109" i="5"/>
  <c r="AN109" i="5"/>
  <c r="AM109" i="5"/>
  <c r="AJ109" i="5"/>
  <c r="AI109" i="5"/>
  <c r="AF109" i="5"/>
  <c r="AE109" i="5"/>
  <c r="AB109" i="5"/>
  <c r="AA109" i="5"/>
  <c r="X109" i="5"/>
  <c r="W109" i="5"/>
  <c r="T109" i="5"/>
  <c r="S109" i="5"/>
  <c r="P109" i="5"/>
  <c r="O109" i="5"/>
  <c r="L109" i="5"/>
  <c r="K109" i="5"/>
  <c r="D109" i="5"/>
  <c r="C109" i="5"/>
  <c r="DJ108" i="5"/>
  <c r="DI108" i="5"/>
  <c r="DD108" i="5"/>
  <c r="DC108" i="5"/>
  <c r="CX108" i="5"/>
  <c r="CW108" i="5"/>
  <c r="CR108" i="5"/>
  <c r="CQ108" i="5"/>
  <c r="CL108" i="5"/>
  <c r="CK108" i="5"/>
  <c r="CF108" i="5"/>
  <c r="CE108" i="5"/>
  <c r="BZ108" i="5"/>
  <c r="BY108" i="5"/>
  <c r="BT108" i="5"/>
  <c r="BS108" i="5"/>
  <c r="BN108" i="5"/>
  <c r="BM108" i="5"/>
  <c r="BH108" i="5"/>
  <c r="BG108" i="5"/>
  <c r="AV108" i="5"/>
  <c r="AU108" i="5"/>
  <c r="AR108" i="5"/>
  <c r="AQ108" i="5"/>
  <c r="AN108" i="5"/>
  <c r="AM108" i="5"/>
  <c r="AJ108" i="5"/>
  <c r="AI108" i="5"/>
  <c r="AF108" i="5"/>
  <c r="AE108" i="5"/>
  <c r="AB108" i="5"/>
  <c r="AA108" i="5"/>
  <c r="X108" i="5"/>
  <c r="W108" i="5"/>
  <c r="T108" i="5"/>
  <c r="S108" i="5"/>
  <c r="P108" i="5"/>
  <c r="O108" i="5"/>
  <c r="L108" i="5"/>
  <c r="K108" i="5"/>
  <c r="F108" i="5"/>
  <c r="F109" i="5" s="1"/>
  <c r="E108" i="5"/>
  <c r="E109" i="5" s="1"/>
  <c r="D108" i="5"/>
  <c r="C108" i="5"/>
  <c r="DJ107" i="5"/>
  <c r="DI107" i="5"/>
  <c r="DD107" i="5"/>
  <c r="DC107" i="5"/>
  <c r="CX107" i="5"/>
  <c r="CW107" i="5"/>
  <c r="CR107" i="5"/>
  <c r="CQ107" i="5"/>
  <c r="CL107" i="5"/>
  <c r="CK107" i="5"/>
  <c r="CF107" i="5"/>
  <c r="CE107" i="5"/>
  <c r="BZ107" i="5"/>
  <c r="BY107" i="5"/>
  <c r="BT107" i="5"/>
  <c r="BS107" i="5"/>
  <c r="BN107" i="5"/>
  <c r="BM107" i="5"/>
  <c r="BH107" i="5"/>
  <c r="BG107" i="5"/>
  <c r="AV107" i="5"/>
  <c r="AU107" i="5"/>
  <c r="AR107" i="5"/>
  <c r="AQ107" i="5"/>
  <c r="AN107" i="5"/>
  <c r="AM107" i="5"/>
  <c r="AJ107" i="5"/>
  <c r="AI107" i="5"/>
  <c r="AF107" i="5"/>
  <c r="AE107" i="5"/>
  <c r="AB107" i="5"/>
  <c r="AA107" i="5"/>
  <c r="X107" i="5"/>
  <c r="U107" i="5"/>
  <c r="W107" i="5" s="1"/>
  <c r="S107" i="5"/>
  <c r="R107" i="5"/>
  <c r="T107" i="5" s="1"/>
  <c r="P107" i="5"/>
  <c r="M107" i="5"/>
  <c r="O107" i="5" s="1"/>
  <c r="L107" i="5"/>
  <c r="K107" i="5"/>
  <c r="G107" i="5"/>
  <c r="F107" i="5"/>
  <c r="E107" i="5"/>
  <c r="D107" i="5"/>
  <c r="C107" i="5"/>
  <c r="DJ106" i="5"/>
  <c r="DI106" i="5"/>
  <c r="DD106" i="5"/>
  <c r="DC106" i="5"/>
  <c r="CX106" i="5"/>
  <c r="CW106" i="5"/>
  <c r="CR106" i="5"/>
  <c r="CQ106" i="5"/>
  <c r="CL106" i="5"/>
  <c r="CK106" i="5"/>
  <c r="CF106" i="5"/>
  <c r="CE106" i="5"/>
  <c r="BZ106" i="5"/>
  <c r="BY106" i="5"/>
  <c r="BT106" i="5"/>
  <c r="BS106" i="5"/>
  <c r="BN106" i="5"/>
  <c r="BM106" i="5"/>
  <c r="BH106" i="5"/>
  <c r="BG106" i="5"/>
  <c r="AV106" i="5"/>
  <c r="AU106" i="5"/>
  <c r="AR106" i="5"/>
  <c r="AQ106" i="5"/>
  <c r="AN106" i="5"/>
  <c r="AM106" i="5"/>
  <c r="AJ106" i="5"/>
  <c r="AI106" i="5"/>
  <c r="AF106" i="5"/>
  <c r="AE106" i="5"/>
  <c r="AB106" i="5"/>
  <c r="AA106" i="5"/>
  <c r="X106" i="5"/>
  <c r="W106" i="5"/>
  <c r="T106" i="5"/>
  <c r="S106" i="5"/>
  <c r="P106" i="5"/>
  <c r="O106" i="5"/>
  <c r="L106" i="5"/>
  <c r="K106" i="5"/>
  <c r="D106" i="5"/>
  <c r="C106" i="5"/>
  <c r="DJ105" i="5"/>
  <c r="DI105" i="5"/>
  <c r="DD105" i="5"/>
  <c r="DC105" i="5"/>
  <c r="CX105" i="5"/>
  <c r="CW105" i="5"/>
  <c r="CR105" i="5"/>
  <c r="CQ105" i="5"/>
  <c r="CL105" i="5"/>
  <c r="CK105" i="5"/>
  <c r="CF105" i="5"/>
  <c r="CE105" i="5"/>
  <c r="BZ105" i="5"/>
  <c r="BY105" i="5"/>
  <c r="BT105" i="5"/>
  <c r="BS105" i="5"/>
  <c r="BN105" i="5"/>
  <c r="BM105" i="5"/>
  <c r="BH105" i="5"/>
  <c r="BG105" i="5"/>
  <c r="AV105" i="5"/>
  <c r="AU105" i="5"/>
  <c r="AR105" i="5"/>
  <c r="AQ105" i="5"/>
  <c r="AN105" i="5"/>
  <c r="AM105" i="5"/>
  <c r="AJ105" i="5"/>
  <c r="AI105" i="5"/>
  <c r="AF105" i="5"/>
  <c r="AE105" i="5"/>
  <c r="AB105" i="5"/>
  <c r="AA105" i="5"/>
  <c r="X105" i="5"/>
  <c r="W105" i="5"/>
  <c r="T105" i="5"/>
  <c r="S105" i="5"/>
  <c r="P105" i="5"/>
  <c r="O105" i="5"/>
  <c r="L105" i="5"/>
  <c r="K105" i="5"/>
  <c r="D105" i="5"/>
  <c r="C105" i="5"/>
  <c r="DJ104" i="5"/>
  <c r="DI104" i="5"/>
  <c r="DD104" i="5"/>
  <c r="DC104" i="5"/>
  <c r="CX104" i="5"/>
  <c r="CW104" i="5"/>
  <c r="CR104" i="5"/>
  <c r="CQ104" i="5"/>
  <c r="CL104" i="5"/>
  <c r="CK104" i="5"/>
  <c r="CF104" i="5"/>
  <c r="CE104" i="5"/>
  <c r="BZ104" i="5"/>
  <c r="BY104" i="5"/>
  <c r="BT104" i="5"/>
  <c r="BS104" i="5"/>
  <c r="BN104" i="5"/>
  <c r="BM104" i="5"/>
  <c r="BH104" i="5"/>
  <c r="BG104" i="5"/>
  <c r="AV104" i="5"/>
  <c r="AU104" i="5"/>
  <c r="AR104" i="5"/>
  <c r="AQ104" i="5"/>
  <c r="AN104" i="5"/>
  <c r="AM104" i="5"/>
  <c r="AJ104" i="5"/>
  <c r="AI104" i="5"/>
  <c r="AF104" i="5"/>
  <c r="AE104" i="5"/>
  <c r="AB104" i="5"/>
  <c r="AA104" i="5"/>
  <c r="X104" i="5"/>
  <c r="W104" i="5"/>
  <c r="T104" i="5"/>
  <c r="S104" i="5"/>
  <c r="P104" i="5"/>
  <c r="O104" i="5"/>
  <c r="L104" i="5"/>
  <c r="K104" i="5"/>
  <c r="F104" i="5"/>
  <c r="E104" i="5"/>
  <c r="D104" i="5"/>
  <c r="C104" i="5"/>
  <c r="DJ103" i="5"/>
  <c r="DI103" i="5"/>
  <c r="DD103" i="5"/>
  <c r="DC103" i="5"/>
  <c r="CX103" i="5"/>
  <c r="CW103" i="5"/>
  <c r="CR103" i="5"/>
  <c r="CQ103" i="5"/>
  <c r="CL103" i="5"/>
  <c r="CK103" i="5"/>
  <c r="CF103" i="5"/>
  <c r="CE103" i="5"/>
  <c r="BZ103" i="5"/>
  <c r="BY103" i="5"/>
  <c r="BT103" i="5"/>
  <c r="BS103" i="5"/>
  <c r="BN103" i="5"/>
  <c r="BM103" i="5"/>
  <c r="BH103" i="5"/>
  <c r="BG103" i="5"/>
  <c r="AV103" i="5"/>
  <c r="AU103" i="5"/>
  <c r="AR103" i="5"/>
  <c r="AQ103" i="5"/>
  <c r="AN103" i="5"/>
  <c r="AM103" i="5"/>
  <c r="AJ103" i="5"/>
  <c r="AI103" i="5"/>
  <c r="AF103" i="5"/>
  <c r="AE103" i="5"/>
  <c r="AB103" i="5"/>
  <c r="AA103" i="5"/>
  <c r="X103" i="5"/>
  <c r="W103" i="5"/>
  <c r="T103" i="5"/>
  <c r="S103" i="5"/>
  <c r="P103" i="5"/>
  <c r="O103" i="5"/>
  <c r="L103" i="5"/>
  <c r="K103" i="5"/>
  <c r="F103" i="5"/>
  <c r="E103" i="5"/>
  <c r="D103" i="5"/>
  <c r="C103" i="5"/>
  <c r="DJ102" i="5"/>
  <c r="DI102" i="5"/>
  <c r="DD102" i="5"/>
  <c r="DC102" i="5"/>
  <c r="CX102" i="5"/>
  <c r="CW102" i="5"/>
  <c r="CR102" i="5"/>
  <c r="CQ102" i="5"/>
  <c r="CL102" i="5"/>
  <c r="CK102" i="5"/>
  <c r="CF102" i="5"/>
  <c r="CE102" i="5"/>
  <c r="BZ102" i="5"/>
  <c r="BY102" i="5"/>
  <c r="BT102" i="5"/>
  <c r="BS102" i="5"/>
  <c r="BN102" i="5"/>
  <c r="BM102" i="5"/>
  <c r="BH102" i="5"/>
  <c r="BG102" i="5"/>
  <c r="AV102" i="5"/>
  <c r="AU102" i="5"/>
  <c r="AR102" i="5"/>
  <c r="AQ102" i="5"/>
  <c r="AN102" i="5"/>
  <c r="AM102" i="5"/>
  <c r="AJ102" i="5"/>
  <c r="AI102" i="5"/>
  <c r="AF102" i="5"/>
  <c r="AE102" i="5"/>
  <c r="AB102" i="5"/>
  <c r="AA102" i="5"/>
  <c r="X102" i="5"/>
  <c r="W102" i="5"/>
  <c r="T102" i="5"/>
  <c r="S102" i="5"/>
  <c r="P102" i="5"/>
  <c r="O102" i="5"/>
  <c r="L102" i="5"/>
  <c r="K102" i="5"/>
  <c r="F102" i="5"/>
  <c r="E102" i="5"/>
  <c r="D102" i="5"/>
  <c r="C102" i="5"/>
  <c r="DJ101" i="5"/>
  <c r="DI101" i="5"/>
  <c r="DD101" i="5"/>
  <c r="DC101" i="5"/>
  <c r="CX101" i="5"/>
  <c r="CW101" i="5"/>
  <c r="CR101" i="5"/>
  <c r="CQ101" i="5"/>
  <c r="CL101" i="5"/>
  <c r="CK101" i="5"/>
  <c r="CF101" i="5"/>
  <c r="CE101" i="5"/>
  <c r="BZ101" i="5"/>
  <c r="BY101" i="5"/>
  <c r="BT101" i="5"/>
  <c r="BS101" i="5"/>
  <c r="BN101" i="5"/>
  <c r="BM101" i="5"/>
  <c r="BH101" i="5"/>
  <c r="BG101" i="5"/>
  <c r="AV101" i="5"/>
  <c r="AU101" i="5"/>
  <c r="AR101" i="5"/>
  <c r="AQ101" i="5"/>
  <c r="AN101" i="5"/>
  <c r="AM101" i="5"/>
  <c r="AJ101" i="5"/>
  <c r="AI101" i="5"/>
  <c r="AF101" i="5"/>
  <c r="AE101" i="5"/>
  <c r="AB101" i="5"/>
  <c r="AA101" i="5"/>
  <c r="X101" i="5"/>
  <c r="W101" i="5"/>
  <c r="T101" i="5"/>
  <c r="S101" i="5"/>
  <c r="P101" i="5"/>
  <c r="O101" i="5"/>
  <c r="L101" i="5"/>
  <c r="K101" i="5"/>
  <c r="D101" i="5"/>
  <c r="C101" i="5"/>
  <c r="DJ100" i="5"/>
  <c r="DI100" i="5"/>
  <c r="DD100" i="5"/>
  <c r="DC100" i="5"/>
  <c r="CX100" i="5"/>
  <c r="CW100" i="5"/>
  <c r="CR100" i="5"/>
  <c r="CQ100" i="5"/>
  <c r="CL100" i="5"/>
  <c r="CK100" i="5"/>
  <c r="CF100" i="5"/>
  <c r="CE100" i="5"/>
  <c r="BZ100" i="5"/>
  <c r="BY100" i="5"/>
  <c r="BT100" i="5"/>
  <c r="BS100" i="5"/>
  <c r="BN100" i="5"/>
  <c r="BM100" i="5"/>
  <c r="BH100" i="5"/>
  <c r="BG100" i="5"/>
  <c r="AV100" i="5"/>
  <c r="AU100" i="5"/>
  <c r="AR100" i="5"/>
  <c r="AQ100" i="5"/>
  <c r="AN100" i="5"/>
  <c r="AM100" i="5"/>
  <c r="AJ100" i="5"/>
  <c r="AI100" i="5"/>
  <c r="AF100" i="5"/>
  <c r="AE100" i="5"/>
  <c r="AB100" i="5"/>
  <c r="AA100" i="5"/>
  <c r="X100" i="5"/>
  <c r="W100" i="5"/>
  <c r="T100" i="5"/>
  <c r="S100" i="5"/>
  <c r="P100" i="5"/>
  <c r="O100" i="5"/>
  <c r="L100" i="5"/>
  <c r="K100" i="5"/>
  <c r="F100" i="5"/>
  <c r="E100" i="5"/>
  <c r="D100" i="5"/>
  <c r="C100" i="5"/>
  <c r="BB98" i="5"/>
  <c r="BA98" i="5"/>
  <c r="AW98" i="5"/>
  <c r="AV98" i="5"/>
  <c r="AS98" i="5"/>
  <c r="AU98" i="5" s="1"/>
  <c r="AR98" i="5"/>
  <c r="AO98" i="5"/>
  <c r="AQ98" i="5" s="1"/>
  <c r="AN98" i="5"/>
  <c r="AK98" i="5"/>
  <c r="AM98" i="5" s="1"/>
  <c r="AJ98" i="5"/>
  <c r="AI98" i="5"/>
  <c r="AG98" i="5"/>
  <c r="AF98" i="5"/>
  <c r="AC98" i="5"/>
  <c r="AE98" i="5" s="1"/>
  <c r="AB98" i="5"/>
  <c r="Y98" i="5"/>
  <c r="AA98" i="5" s="1"/>
  <c r="X98" i="5"/>
  <c r="U98" i="5"/>
  <c r="W98" i="5" s="1"/>
  <c r="T98" i="5"/>
  <c r="Q98" i="5"/>
  <c r="S98" i="5" s="1"/>
  <c r="P98" i="5"/>
  <c r="M98" i="5"/>
  <c r="O98" i="5" s="1"/>
  <c r="G98" i="5"/>
  <c r="DM97" i="5"/>
  <c r="DG97" i="5"/>
  <c r="DA97" i="5"/>
  <c r="CU97" i="5"/>
  <c r="BK97" i="5"/>
  <c r="BG97" i="5"/>
  <c r="O97" i="5"/>
  <c r="K97" i="5"/>
  <c r="DT96" i="5"/>
  <c r="DS96" i="5"/>
  <c r="BH96" i="5"/>
  <c r="BN96" i="5" s="1"/>
  <c r="BT96" i="5" s="1"/>
  <c r="BZ96" i="5" s="1"/>
  <c r="CF96" i="5" s="1"/>
  <c r="CL96" i="5" s="1"/>
  <c r="CR96" i="5" s="1"/>
  <c r="CX96" i="5" s="1"/>
  <c r="DD96" i="5" s="1"/>
  <c r="DJ96" i="5" s="1"/>
  <c r="BG96" i="5"/>
  <c r="BM96" i="5" s="1"/>
  <c r="BS96" i="5" s="1"/>
  <c r="BY96" i="5" s="1"/>
  <c r="CE96" i="5" s="1"/>
  <c r="CK96" i="5" s="1"/>
  <c r="CQ96" i="5" s="1"/>
  <c r="CW96" i="5" s="1"/>
  <c r="DC96" i="5" s="1"/>
  <c r="DI96" i="5" s="1"/>
  <c r="P96" i="5"/>
  <c r="O96" i="5"/>
  <c r="BO96" i="5" s="1"/>
  <c r="L96" i="5"/>
  <c r="BJ96" i="5" s="1"/>
  <c r="K96" i="5"/>
  <c r="BI96" i="5" s="1"/>
  <c r="F96" i="5"/>
  <c r="BB96" i="5" s="1"/>
  <c r="E96" i="5"/>
  <c r="DU96" i="5" s="1"/>
  <c r="DT95" i="5"/>
  <c r="DS95" i="5"/>
  <c r="BH95" i="5"/>
  <c r="BN95" i="5" s="1"/>
  <c r="BT95" i="5" s="1"/>
  <c r="BZ95" i="5" s="1"/>
  <c r="CF95" i="5" s="1"/>
  <c r="CL95" i="5" s="1"/>
  <c r="CR95" i="5" s="1"/>
  <c r="CX95" i="5" s="1"/>
  <c r="DD95" i="5" s="1"/>
  <c r="DJ95" i="5" s="1"/>
  <c r="BG95" i="5"/>
  <c r="BM95" i="5" s="1"/>
  <c r="BS95" i="5" s="1"/>
  <c r="BY95" i="5" s="1"/>
  <c r="CE95" i="5" s="1"/>
  <c r="CK95" i="5" s="1"/>
  <c r="CQ95" i="5" s="1"/>
  <c r="CW95" i="5" s="1"/>
  <c r="DC95" i="5" s="1"/>
  <c r="DI95" i="5" s="1"/>
  <c r="P95" i="5"/>
  <c r="T95" i="5" s="1"/>
  <c r="O95" i="5"/>
  <c r="BO95" i="5" s="1"/>
  <c r="L95" i="5"/>
  <c r="BJ95" i="5" s="1"/>
  <c r="K95" i="5"/>
  <c r="BI95" i="5" s="1"/>
  <c r="F95" i="5"/>
  <c r="BB95" i="5" s="1"/>
  <c r="E95" i="5"/>
  <c r="DU95" i="5" s="1"/>
  <c r="DT94" i="5"/>
  <c r="DS94" i="5"/>
  <c r="BH94" i="5"/>
  <c r="BN94" i="5" s="1"/>
  <c r="BT94" i="5" s="1"/>
  <c r="BZ94" i="5" s="1"/>
  <c r="CF94" i="5" s="1"/>
  <c r="CL94" i="5" s="1"/>
  <c r="CR94" i="5" s="1"/>
  <c r="CX94" i="5" s="1"/>
  <c r="DD94" i="5" s="1"/>
  <c r="DJ94" i="5" s="1"/>
  <c r="BG94" i="5"/>
  <c r="BM94" i="5" s="1"/>
  <c r="BS94" i="5" s="1"/>
  <c r="BY94" i="5" s="1"/>
  <c r="CE94" i="5" s="1"/>
  <c r="CK94" i="5" s="1"/>
  <c r="CQ94" i="5" s="1"/>
  <c r="CW94" i="5" s="1"/>
  <c r="DC94" i="5" s="1"/>
  <c r="DI94" i="5" s="1"/>
  <c r="P94" i="5"/>
  <c r="O94" i="5"/>
  <c r="BO94" i="5" s="1"/>
  <c r="L94" i="5"/>
  <c r="BJ94" i="5" s="1"/>
  <c r="K94" i="5"/>
  <c r="BI94" i="5" s="1"/>
  <c r="F94" i="5"/>
  <c r="BB94" i="5" s="1"/>
  <c r="E94" i="5"/>
  <c r="DU94" i="5" s="1"/>
  <c r="DT93" i="5"/>
  <c r="DS93" i="5"/>
  <c r="BH93" i="5"/>
  <c r="BN93" i="5" s="1"/>
  <c r="BT93" i="5" s="1"/>
  <c r="BZ93" i="5" s="1"/>
  <c r="CF93" i="5" s="1"/>
  <c r="CL93" i="5" s="1"/>
  <c r="CR93" i="5" s="1"/>
  <c r="CX93" i="5" s="1"/>
  <c r="DD93" i="5" s="1"/>
  <c r="DJ93" i="5" s="1"/>
  <c r="BG93" i="5"/>
  <c r="BM93" i="5" s="1"/>
  <c r="BS93" i="5" s="1"/>
  <c r="BY93" i="5" s="1"/>
  <c r="CE93" i="5" s="1"/>
  <c r="CK93" i="5" s="1"/>
  <c r="CQ93" i="5" s="1"/>
  <c r="CW93" i="5" s="1"/>
  <c r="DC93" i="5" s="1"/>
  <c r="DI93" i="5" s="1"/>
  <c r="P93" i="5"/>
  <c r="T93" i="5" s="1"/>
  <c r="O93" i="5"/>
  <c r="L93" i="5"/>
  <c r="BJ93" i="5" s="1"/>
  <c r="K93" i="5"/>
  <c r="BI93" i="5" s="1"/>
  <c r="F93" i="5"/>
  <c r="BB93" i="5" s="1"/>
  <c r="E93" i="5"/>
  <c r="DU93" i="5" s="1"/>
  <c r="DT92" i="5"/>
  <c r="DS92" i="5"/>
  <c r="BH92" i="5"/>
  <c r="BN92" i="5" s="1"/>
  <c r="BT92" i="5" s="1"/>
  <c r="BZ92" i="5" s="1"/>
  <c r="CF92" i="5" s="1"/>
  <c r="CL92" i="5" s="1"/>
  <c r="CR92" i="5" s="1"/>
  <c r="CX92" i="5" s="1"/>
  <c r="DD92" i="5" s="1"/>
  <c r="DJ92" i="5" s="1"/>
  <c r="BG92" i="5"/>
  <c r="BM92" i="5" s="1"/>
  <c r="BS92" i="5" s="1"/>
  <c r="BY92" i="5" s="1"/>
  <c r="CE92" i="5" s="1"/>
  <c r="CK92" i="5" s="1"/>
  <c r="CQ92" i="5" s="1"/>
  <c r="CW92" i="5" s="1"/>
  <c r="DC92" i="5" s="1"/>
  <c r="DI92" i="5" s="1"/>
  <c r="P92" i="5"/>
  <c r="O92" i="5"/>
  <c r="BO92" i="5" s="1"/>
  <c r="L92" i="5"/>
  <c r="BJ92" i="5" s="1"/>
  <c r="K92" i="5"/>
  <c r="F92" i="5"/>
  <c r="BB92" i="5" s="1"/>
  <c r="E92" i="5"/>
  <c r="DU92" i="5" s="1"/>
  <c r="DT91" i="5"/>
  <c r="DS91" i="5"/>
  <c r="BH91" i="5"/>
  <c r="BN91" i="5" s="1"/>
  <c r="BT91" i="5" s="1"/>
  <c r="BZ91" i="5" s="1"/>
  <c r="CF91" i="5" s="1"/>
  <c r="CL91" i="5" s="1"/>
  <c r="CR91" i="5" s="1"/>
  <c r="CX91" i="5" s="1"/>
  <c r="DD91" i="5" s="1"/>
  <c r="DJ91" i="5" s="1"/>
  <c r="BG91" i="5"/>
  <c r="BM91" i="5" s="1"/>
  <c r="BS91" i="5" s="1"/>
  <c r="BY91" i="5" s="1"/>
  <c r="CE91" i="5" s="1"/>
  <c r="CK91" i="5" s="1"/>
  <c r="CQ91" i="5" s="1"/>
  <c r="CW91" i="5" s="1"/>
  <c r="DC91" i="5" s="1"/>
  <c r="DI91" i="5" s="1"/>
  <c r="P91" i="5"/>
  <c r="T91" i="5" s="1"/>
  <c r="O91" i="5"/>
  <c r="BO91" i="5" s="1"/>
  <c r="L91" i="5"/>
  <c r="BJ91" i="5" s="1"/>
  <c r="K91" i="5"/>
  <c r="BI91" i="5" s="1"/>
  <c r="F91" i="5"/>
  <c r="BB91" i="5" s="1"/>
  <c r="E91" i="5"/>
  <c r="DT90" i="5"/>
  <c r="DS90" i="5"/>
  <c r="BH90" i="5"/>
  <c r="BG90" i="5"/>
  <c r="BM90" i="5" s="1"/>
  <c r="BS90" i="5" s="1"/>
  <c r="BY90" i="5" s="1"/>
  <c r="CE90" i="5" s="1"/>
  <c r="CK90" i="5" s="1"/>
  <c r="CQ90" i="5" s="1"/>
  <c r="CW90" i="5" s="1"/>
  <c r="DC90" i="5" s="1"/>
  <c r="DI90" i="5" s="1"/>
  <c r="AO90" i="5"/>
  <c r="AO87" i="5" s="1"/>
  <c r="AK90" i="5"/>
  <c r="AG90" i="5"/>
  <c r="AG87" i="5" s="1"/>
  <c r="AC90" i="5"/>
  <c r="AC87" i="5" s="1"/>
  <c r="Y90" i="5"/>
  <c r="U90" i="5"/>
  <c r="Q90" i="5"/>
  <c r="P90" i="5"/>
  <c r="T90" i="5" s="1"/>
  <c r="M90" i="5"/>
  <c r="M87" i="5" s="1"/>
  <c r="L90" i="5"/>
  <c r="BJ90" i="5" s="1"/>
  <c r="I90" i="5"/>
  <c r="K90" i="5" s="1"/>
  <c r="F90" i="5"/>
  <c r="DT89" i="5"/>
  <c r="DS89" i="5"/>
  <c r="BH89" i="5"/>
  <c r="BN89" i="5" s="1"/>
  <c r="BT89" i="5" s="1"/>
  <c r="BZ89" i="5" s="1"/>
  <c r="CF89" i="5" s="1"/>
  <c r="CL89" i="5" s="1"/>
  <c r="CR89" i="5" s="1"/>
  <c r="CX89" i="5" s="1"/>
  <c r="DD89" i="5" s="1"/>
  <c r="DJ89" i="5" s="1"/>
  <c r="BG89" i="5"/>
  <c r="BM89" i="5" s="1"/>
  <c r="BS89" i="5" s="1"/>
  <c r="BY89" i="5" s="1"/>
  <c r="CE89" i="5" s="1"/>
  <c r="CK89" i="5" s="1"/>
  <c r="CQ89" i="5" s="1"/>
  <c r="CW89" i="5" s="1"/>
  <c r="DC89" i="5" s="1"/>
  <c r="DI89" i="5" s="1"/>
  <c r="BB89" i="5"/>
  <c r="P89" i="5"/>
  <c r="BP89" i="5" s="1"/>
  <c r="O89" i="5"/>
  <c r="BO89" i="5" s="1"/>
  <c r="L89" i="5"/>
  <c r="BJ89" i="5" s="1"/>
  <c r="K89" i="5"/>
  <c r="BI89" i="5" s="1"/>
  <c r="E89" i="5"/>
  <c r="DV88" i="5"/>
  <c r="DU88" i="5"/>
  <c r="DT88" i="5"/>
  <c r="DS88" i="5"/>
  <c r="BP88" i="5"/>
  <c r="BO88" i="5"/>
  <c r="BH88" i="5"/>
  <c r="BN88" i="5" s="1"/>
  <c r="BT88" i="5" s="1"/>
  <c r="BZ88" i="5" s="1"/>
  <c r="CF88" i="5" s="1"/>
  <c r="CL88" i="5" s="1"/>
  <c r="CR88" i="5" s="1"/>
  <c r="CX88" i="5" s="1"/>
  <c r="DD88" i="5" s="1"/>
  <c r="DJ88" i="5" s="1"/>
  <c r="BG88" i="5"/>
  <c r="BM88" i="5" s="1"/>
  <c r="BS88" i="5" s="1"/>
  <c r="BY88" i="5" s="1"/>
  <c r="CE88" i="5" s="1"/>
  <c r="CK88" i="5" s="1"/>
  <c r="CQ88" i="5" s="1"/>
  <c r="CW88" i="5" s="1"/>
  <c r="DC88" i="5" s="1"/>
  <c r="DI88" i="5" s="1"/>
  <c r="BB88" i="5"/>
  <c r="BA88" i="5"/>
  <c r="T88" i="5"/>
  <c r="BV88" i="5" s="1"/>
  <c r="S88" i="5"/>
  <c r="BU88" i="5" s="1"/>
  <c r="L88" i="5"/>
  <c r="BJ88" i="5" s="1"/>
  <c r="K88" i="5"/>
  <c r="BI88" i="5" s="1"/>
  <c r="DR87" i="5"/>
  <c r="DQ87" i="5"/>
  <c r="DP87" i="5"/>
  <c r="DO87" i="5"/>
  <c r="DN87" i="5"/>
  <c r="DM87" i="5"/>
  <c r="DH87" i="5"/>
  <c r="DG87" i="5"/>
  <c r="DB87" i="5"/>
  <c r="DA87" i="5"/>
  <c r="CV87" i="5"/>
  <c r="CU87" i="5"/>
  <c r="CP87" i="5"/>
  <c r="CO87" i="5"/>
  <c r="CJ87" i="5"/>
  <c r="CI87" i="5"/>
  <c r="CD87" i="5"/>
  <c r="CC87" i="5"/>
  <c r="BX87" i="5"/>
  <c r="BW87" i="5"/>
  <c r="BR87" i="5"/>
  <c r="BQ87" i="5"/>
  <c r="BK87" i="5"/>
  <c r="BF87" i="5"/>
  <c r="BE87" i="5"/>
  <c r="BD87" i="5"/>
  <c r="BC87" i="5"/>
  <c r="AZ87" i="5"/>
  <c r="AY87" i="5"/>
  <c r="DS87" i="5" s="1"/>
  <c r="AX87" i="5"/>
  <c r="AW87" i="5"/>
  <c r="AT87" i="5"/>
  <c r="AS87" i="5"/>
  <c r="AP87" i="5"/>
  <c r="AL87" i="5"/>
  <c r="AK87" i="5"/>
  <c r="AH87" i="5"/>
  <c r="AD87" i="5"/>
  <c r="Z87" i="5"/>
  <c r="V87" i="5"/>
  <c r="U87" i="5"/>
  <c r="R87" i="5"/>
  <c r="Q87" i="5"/>
  <c r="N87" i="5"/>
  <c r="J87" i="5"/>
  <c r="I87" i="5"/>
  <c r="H87" i="5"/>
  <c r="L87" i="5" s="1"/>
  <c r="G87" i="5"/>
  <c r="D87" i="5"/>
  <c r="C87" i="5"/>
  <c r="DV86" i="5"/>
  <c r="DU86" i="5"/>
  <c r="DT86" i="5"/>
  <c r="DS86" i="5"/>
  <c r="BH86" i="5"/>
  <c r="BN86" i="5" s="1"/>
  <c r="BT86" i="5" s="1"/>
  <c r="BZ86" i="5" s="1"/>
  <c r="CF86" i="5" s="1"/>
  <c r="CL86" i="5" s="1"/>
  <c r="CR86" i="5" s="1"/>
  <c r="CX86" i="5" s="1"/>
  <c r="DD86" i="5" s="1"/>
  <c r="DJ86" i="5" s="1"/>
  <c r="BG86" i="5"/>
  <c r="BM86" i="5" s="1"/>
  <c r="BS86" i="5" s="1"/>
  <c r="BY86" i="5" s="1"/>
  <c r="CE86" i="5" s="1"/>
  <c r="CK86" i="5" s="1"/>
  <c r="CQ86" i="5" s="1"/>
  <c r="CW86" i="5" s="1"/>
  <c r="DC86" i="5" s="1"/>
  <c r="DI86" i="5" s="1"/>
  <c r="BB86" i="5"/>
  <c r="BA86" i="5"/>
  <c r="L86" i="5"/>
  <c r="BJ86" i="5" s="1"/>
  <c r="K86" i="5"/>
  <c r="BI86" i="5" s="1"/>
  <c r="D86" i="5"/>
  <c r="C86" i="5"/>
  <c r="DV85" i="5"/>
  <c r="DU85" i="5"/>
  <c r="DT85" i="5"/>
  <c r="DS85" i="5"/>
  <c r="BH85" i="5"/>
  <c r="BN85" i="5" s="1"/>
  <c r="BT85" i="5" s="1"/>
  <c r="BZ85" i="5" s="1"/>
  <c r="CF85" i="5" s="1"/>
  <c r="CL85" i="5" s="1"/>
  <c r="CR85" i="5" s="1"/>
  <c r="CX85" i="5" s="1"/>
  <c r="DD85" i="5" s="1"/>
  <c r="DJ85" i="5" s="1"/>
  <c r="BG85" i="5"/>
  <c r="BM85" i="5" s="1"/>
  <c r="BS85" i="5" s="1"/>
  <c r="BY85" i="5" s="1"/>
  <c r="CE85" i="5" s="1"/>
  <c r="CK85" i="5" s="1"/>
  <c r="CQ85" i="5" s="1"/>
  <c r="CW85" i="5" s="1"/>
  <c r="DC85" i="5" s="1"/>
  <c r="DI85" i="5" s="1"/>
  <c r="BB85" i="5"/>
  <c r="BA85" i="5"/>
  <c r="L85" i="5"/>
  <c r="BJ85" i="5" s="1"/>
  <c r="K85" i="5"/>
  <c r="BI85" i="5" s="1"/>
  <c r="D85" i="5"/>
  <c r="C85" i="5"/>
  <c r="DV84" i="5"/>
  <c r="DU84" i="5"/>
  <c r="DT84" i="5"/>
  <c r="DS84" i="5"/>
  <c r="BH84" i="5"/>
  <c r="BN84" i="5" s="1"/>
  <c r="BT84" i="5" s="1"/>
  <c r="BZ84" i="5" s="1"/>
  <c r="CF84" i="5" s="1"/>
  <c r="CL84" i="5" s="1"/>
  <c r="CR84" i="5" s="1"/>
  <c r="CX84" i="5" s="1"/>
  <c r="DD84" i="5" s="1"/>
  <c r="DJ84" i="5" s="1"/>
  <c r="BG84" i="5"/>
  <c r="BM84" i="5" s="1"/>
  <c r="BS84" i="5" s="1"/>
  <c r="BY84" i="5" s="1"/>
  <c r="CE84" i="5" s="1"/>
  <c r="CK84" i="5" s="1"/>
  <c r="CQ84" i="5" s="1"/>
  <c r="CW84" i="5" s="1"/>
  <c r="DC84" i="5" s="1"/>
  <c r="DI84" i="5" s="1"/>
  <c r="BB84" i="5"/>
  <c r="BA84" i="5"/>
  <c r="L84" i="5"/>
  <c r="BJ84" i="5" s="1"/>
  <c r="K84" i="5"/>
  <c r="BI84" i="5" s="1"/>
  <c r="D84" i="5"/>
  <c r="C84" i="5"/>
  <c r="BH83" i="5"/>
  <c r="BN83" i="5" s="1"/>
  <c r="BT83" i="5" s="1"/>
  <c r="BZ83" i="5" s="1"/>
  <c r="CF83" i="5" s="1"/>
  <c r="CL83" i="5" s="1"/>
  <c r="CR83" i="5" s="1"/>
  <c r="CX83" i="5" s="1"/>
  <c r="DD83" i="5" s="1"/>
  <c r="DJ83" i="5" s="1"/>
  <c r="BG83" i="5"/>
  <c r="BM83" i="5" s="1"/>
  <c r="BS83" i="5" s="1"/>
  <c r="BY83" i="5" s="1"/>
  <c r="CE83" i="5" s="1"/>
  <c r="CK83" i="5" s="1"/>
  <c r="CQ83" i="5" s="1"/>
  <c r="CW83" i="5" s="1"/>
  <c r="DC83" i="5" s="1"/>
  <c r="DI83" i="5" s="1"/>
  <c r="AZ83" i="5"/>
  <c r="DT83" i="5" s="1"/>
  <c r="AY83" i="5"/>
  <c r="AX83" i="5"/>
  <c r="AW83" i="5"/>
  <c r="AT83" i="5"/>
  <c r="AS83" i="5"/>
  <c r="AP83" i="5"/>
  <c r="AO83" i="5"/>
  <c r="AL83" i="5"/>
  <c r="AK83" i="5"/>
  <c r="AH83" i="5"/>
  <c r="AH80" i="5" s="1"/>
  <c r="AG83" i="5"/>
  <c r="AG80" i="5" s="1"/>
  <c r="AD83" i="5"/>
  <c r="AC83" i="5"/>
  <c r="Z83" i="5"/>
  <c r="Y83" i="5"/>
  <c r="V83" i="5"/>
  <c r="U83" i="5"/>
  <c r="R83" i="5"/>
  <c r="R80" i="5" s="1"/>
  <c r="Q83" i="5"/>
  <c r="Q80" i="5" s="1"/>
  <c r="N83" i="5"/>
  <c r="M83" i="5"/>
  <c r="J83" i="5"/>
  <c r="I83" i="5"/>
  <c r="H83" i="5"/>
  <c r="G83" i="5"/>
  <c r="F83" i="5"/>
  <c r="BB83" i="5" s="1"/>
  <c r="E83" i="5"/>
  <c r="DV83" i="5" s="1"/>
  <c r="D83" i="5"/>
  <c r="C83" i="5"/>
  <c r="DV82" i="5"/>
  <c r="DU82" i="5"/>
  <c r="DT82" i="5"/>
  <c r="DS82" i="5"/>
  <c r="BH82" i="5"/>
  <c r="BN82" i="5" s="1"/>
  <c r="BT82" i="5" s="1"/>
  <c r="BZ82" i="5" s="1"/>
  <c r="CF82" i="5" s="1"/>
  <c r="CL82" i="5" s="1"/>
  <c r="CR82" i="5" s="1"/>
  <c r="CX82" i="5" s="1"/>
  <c r="DD82" i="5" s="1"/>
  <c r="DJ82" i="5" s="1"/>
  <c r="BG82" i="5"/>
  <c r="BM82" i="5" s="1"/>
  <c r="BS82" i="5" s="1"/>
  <c r="BY82" i="5" s="1"/>
  <c r="CE82" i="5" s="1"/>
  <c r="CK82" i="5" s="1"/>
  <c r="CQ82" i="5" s="1"/>
  <c r="CW82" i="5" s="1"/>
  <c r="DC82" i="5" s="1"/>
  <c r="DI82" i="5" s="1"/>
  <c r="BB82" i="5"/>
  <c r="BA82" i="5"/>
  <c r="L82" i="5"/>
  <c r="BJ82" i="5" s="1"/>
  <c r="K82" i="5"/>
  <c r="BI82" i="5" s="1"/>
  <c r="D82" i="5"/>
  <c r="C82" i="5"/>
  <c r="DR81" i="5"/>
  <c r="DR80" i="5" s="1"/>
  <c r="DQ81" i="5"/>
  <c r="DQ80" i="5" s="1"/>
  <c r="BL81" i="5"/>
  <c r="BL90" i="5" s="1"/>
  <c r="BL87" i="5" s="1"/>
  <c r="BF81" i="5"/>
  <c r="BE81" i="5"/>
  <c r="BE80" i="5" s="1"/>
  <c r="BD81" i="5"/>
  <c r="BC81" i="5"/>
  <c r="AZ81" i="5"/>
  <c r="AY81" i="5"/>
  <c r="AX81" i="5"/>
  <c r="AT81" i="5"/>
  <c r="AS81" i="5"/>
  <c r="AS80" i="5" s="1"/>
  <c r="AO81" i="5"/>
  <c r="AK81" i="5"/>
  <c r="AG81" i="5"/>
  <c r="AC81" i="5"/>
  <c r="AC80" i="5" s="1"/>
  <c r="Y81" i="5"/>
  <c r="U81" i="5"/>
  <c r="Q81" i="5"/>
  <c r="M81" i="5"/>
  <c r="M80" i="5" s="1"/>
  <c r="L81" i="5"/>
  <c r="I81" i="5"/>
  <c r="I80" i="5" s="1"/>
  <c r="G81" i="5"/>
  <c r="D81" i="5"/>
  <c r="C81" i="5"/>
  <c r="DP80" i="5"/>
  <c r="DO80" i="5"/>
  <c r="DN80" i="5"/>
  <c r="DM80" i="5"/>
  <c r="DH80" i="5"/>
  <c r="DG80" i="5"/>
  <c r="DB80" i="5"/>
  <c r="DA80" i="5"/>
  <c r="CV80" i="5"/>
  <c r="CU80" i="5"/>
  <c r="CP80" i="5"/>
  <c r="CO80" i="5"/>
  <c r="CJ80" i="5"/>
  <c r="CI80" i="5"/>
  <c r="CD80" i="5"/>
  <c r="CC80" i="5"/>
  <c r="BX80" i="5"/>
  <c r="BW80" i="5"/>
  <c r="BR80" i="5"/>
  <c r="BQ80" i="5"/>
  <c r="BL80" i="5"/>
  <c r="BF80" i="5"/>
  <c r="BC80" i="5"/>
  <c r="AT80" i="5"/>
  <c r="AP80" i="5"/>
  <c r="AL80" i="5"/>
  <c r="AD80" i="5"/>
  <c r="Z80" i="5"/>
  <c r="V80" i="5"/>
  <c r="N80" i="5"/>
  <c r="J80" i="5"/>
  <c r="H80" i="5"/>
  <c r="DV75" i="5"/>
  <c r="DU75" i="5"/>
  <c r="DT75" i="5"/>
  <c r="DS75" i="5"/>
  <c r="BH75" i="5"/>
  <c r="BG75" i="5"/>
  <c r="BB75" i="5"/>
  <c r="BA75" i="5"/>
  <c r="L75" i="5"/>
  <c r="K75" i="5"/>
  <c r="D75" i="5"/>
  <c r="C75" i="5"/>
  <c r="DV74" i="5"/>
  <c r="DU74" i="5"/>
  <c r="DT74" i="5"/>
  <c r="DS74" i="5"/>
  <c r="BH74" i="5"/>
  <c r="BN74" i="5" s="1"/>
  <c r="BG74" i="5"/>
  <c r="BG73" i="5" s="1"/>
  <c r="BA74" i="5"/>
  <c r="L74" i="5"/>
  <c r="K74" i="5"/>
  <c r="F74" i="5"/>
  <c r="BB74" i="5" s="1"/>
  <c r="D74" i="5"/>
  <c r="D73" i="5" s="1"/>
  <c r="C74" i="5"/>
  <c r="DR73" i="5"/>
  <c r="DQ73" i="5"/>
  <c r="DP73" i="5"/>
  <c r="DO73" i="5"/>
  <c r="DN73" i="5"/>
  <c r="DM73" i="5"/>
  <c r="DH73" i="5"/>
  <c r="DG73" i="5"/>
  <c r="DB73" i="5"/>
  <c r="DA73" i="5"/>
  <c r="CV73" i="5"/>
  <c r="CU73" i="5"/>
  <c r="CP73" i="5"/>
  <c r="CO73" i="5"/>
  <c r="CJ73" i="5"/>
  <c r="CI73" i="5"/>
  <c r="CD73" i="5"/>
  <c r="CC73" i="5"/>
  <c r="BX73" i="5"/>
  <c r="BW73" i="5"/>
  <c r="BR73" i="5"/>
  <c r="BQ73" i="5"/>
  <c r="BL73" i="5"/>
  <c r="BK73" i="5"/>
  <c r="BH73" i="5"/>
  <c r="BF73" i="5"/>
  <c r="BE73" i="5"/>
  <c r="BD73" i="5"/>
  <c r="BC73" i="5"/>
  <c r="AZ73" i="5"/>
  <c r="DT73" i="5" s="1"/>
  <c r="AY73" i="5"/>
  <c r="AX73" i="5"/>
  <c r="AW73" i="5"/>
  <c r="AT73" i="5"/>
  <c r="AS73" i="5"/>
  <c r="AP73" i="5"/>
  <c r="AO73" i="5"/>
  <c r="AL73" i="5"/>
  <c r="AK73" i="5"/>
  <c r="AH73" i="5"/>
  <c r="AG73" i="5"/>
  <c r="AD73" i="5"/>
  <c r="AC73" i="5"/>
  <c r="Z73" i="5"/>
  <c r="Y73" i="5"/>
  <c r="V73" i="5"/>
  <c r="U73" i="5"/>
  <c r="R73" i="5"/>
  <c r="Q73" i="5"/>
  <c r="N73" i="5"/>
  <c r="M73" i="5"/>
  <c r="J73" i="5"/>
  <c r="I73" i="5"/>
  <c r="H73" i="5"/>
  <c r="G73" i="5"/>
  <c r="E73" i="5"/>
  <c r="DV72" i="5"/>
  <c r="DU72" i="5"/>
  <c r="DT72" i="5"/>
  <c r="BH72" i="5"/>
  <c r="BN72" i="5" s="1"/>
  <c r="BT72" i="5" s="1"/>
  <c r="BZ72" i="5" s="1"/>
  <c r="CF72" i="5" s="1"/>
  <c r="CL72" i="5" s="1"/>
  <c r="CR72" i="5" s="1"/>
  <c r="CX72" i="5" s="1"/>
  <c r="DD72" i="5" s="1"/>
  <c r="DJ72" i="5" s="1"/>
  <c r="BG72" i="5"/>
  <c r="BM72" i="5" s="1"/>
  <c r="BS72" i="5" s="1"/>
  <c r="BY72" i="5" s="1"/>
  <c r="CE72" i="5" s="1"/>
  <c r="CK72" i="5" s="1"/>
  <c r="CQ72" i="5" s="1"/>
  <c r="CW72" i="5" s="1"/>
  <c r="DC72" i="5" s="1"/>
  <c r="DI72" i="5" s="1"/>
  <c r="AY72" i="5"/>
  <c r="AH72" i="5"/>
  <c r="AH70" i="5" s="1"/>
  <c r="AG72" i="5"/>
  <c r="L72" i="5"/>
  <c r="P72" i="5" s="1"/>
  <c r="K72" i="5"/>
  <c r="F72" i="5"/>
  <c r="BB72" i="5" s="1"/>
  <c r="D72" i="5"/>
  <c r="C72" i="5"/>
  <c r="DV71" i="5"/>
  <c r="DU71" i="5"/>
  <c r="DT71" i="5"/>
  <c r="BH71" i="5"/>
  <c r="BG71" i="5"/>
  <c r="AY71" i="5"/>
  <c r="DS71" i="5" s="1"/>
  <c r="AK71" i="5"/>
  <c r="AG71" i="5"/>
  <c r="AG70" i="5" s="1"/>
  <c r="L71" i="5"/>
  <c r="K71" i="5"/>
  <c r="BI71" i="5" s="1"/>
  <c r="F71" i="5"/>
  <c r="D71" i="5"/>
  <c r="C71" i="5"/>
  <c r="DR70" i="5"/>
  <c r="DQ70" i="5"/>
  <c r="DP70" i="5"/>
  <c r="DO70" i="5"/>
  <c r="DN70" i="5"/>
  <c r="DM70" i="5"/>
  <c r="DH70" i="5"/>
  <c r="DG70" i="5"/>
  <c r="DB70" i="5"/>
  <c r="DA70" i="5"/>
  <c r="CV70" i="5"/>
  <c r="CU70" i="5"/>
  <c r="CP70" i="5"/>
  <c r="CO70" i="5"/>
  <c r="CJ70" i="5"/>
  <c r="CI70" i="5"/>
  <c r="CD70" i="5"/>
  <c r="CC70" i="5"/>
  <c r="BX70" i="5"/>
  <c r="BW70" i="5"/>
  <c r="BR70" i="5"/>
  <c r="BQ70" i="5"/>
  <c r="BL70" i="5"/>
  <c r="BK70" i="5"/>
  <c r="BF70" i="5"/>
  <c r="BE70" i="5"/>
  <c r="BD70" i="5"/>
  <c r="BC70" i="5"/>
  <c r="AZ70" i="5"/>
  <c r="DT70" i="5" s="1"/>
  <c r="AX70" i="5"/>
  <c r="AW70" i="5"/>
  <c r="AT70" i="5"/>
  <c r="AS70" i="5"/>
  <c r="AP70" i="5"/>
  <c r="AL70" i="5"/>
  <c r="AD70" i="5"/>
  <c r="AC70" i="5"/>
  <c r="Z70" i="5"/>
  <c r="Y70" i="5"/>
  <c r="V70" i="5"/>
  <c r="U70" i="5"/>
  <c r="R70" i="5"/>
  <c r="Q70" i="5"/>
  <c r="N70" i="5"/>
  <c r="M70" i="5"/>
  <c r="J70" i="5"/>
  <c r="I70" i="5"/>
  <c r="H70" i="5"/>
  <c r="G70" i="5"/>
  <c r="E70" i="5"/>
  <c r="DT69" i="5"/>
  <c r="BH69" i="5"/>
  <c r="BN69" i="5" s="1"/>
  <c r="BT69" i="5" s="1"/>
  <c r="BZ69" i="5" s="1"/>
  <c r="CF69" i="5" s="1"/>
  <c r="CL69" i="5" s="1"/>
  <c r="CR69" i="5" s="1"/>
  <c r="CX69" i="5" s="1"/>
  <c r="DD69" i="5" s="1"/>
  <c r="DJ69" i="5" s="1"/>
  <c r="BG69" i="5"/>
  <c r="BM69" i="5" s="1"/>
  <c r="BS69" i="5" s="1"/>
  <c r="BY69" i="5" s="1"/>
  <c r="CE69" i="5" s="1"/>
  <c r="CK69" i="5" s="1"/>
  <c r="CQ69" i="5" s="1"/>
  <c r="CW69" i="5" s="1"/>
  <c r="DC69" i="5" s="1"/>
  <c r="DI69" i="5" s="1"/>
  <c r="AY69" i="5"/>
  <c r="DS69" i="5" s="1"/>
  <c r="AG69" i="5"/>
  <c r="AG67" i="5" s="1"/>
  <c r="L69" i="5"/>
  <c r="BJ69" i="5" s="1"/>
  <c r="K69" i="5"/>
  <c r="O69" i="5" s="1"/>
  <c r="F69" i="5"/>
  <c r="BB69" i="5" s="1"/>
  <c r="D69" i="5"/>
  <c r="C69" i="5"/>
  <c r="DT68" i="5"/>
  <c r="BH68" i="5"/>
  <c r="BN68" i="5" s="1"/>
  <c r="BT68" i="5" s="1"/>
  <c r="BZ68" i="5" s="1"/>
  <c r="CF68" i="5" s="1"/>
  <c r="CL68" i="5" s="1"/>
  <c r="CR68" i="5" s="1"/>
  <c r="CX68" i="5" s="1"/>
  <c r="DD68" i="5" s="1"/>
  <c r="DJ68" i="5" s="1"/>
  <c r="BG68" i="5"/>
  <c r="BM68" i="5" s="1"/>
  <c r="AY68" i="5"/>
  <c r="AK68" i="5"/>
  <c r="L68" i="5"/>
  <c r="K68" i="5"/>
  <c r="BI68" i="5" s="1"/>
  <c r="F68" i="5"/>
  <c r="BB68" i="5" s="1"/>
  <c r="D68" i="5"/>
  <c r="C68" i="5"/>
  <c r="DR67" i="5"/>
  <c r="DQ67" i="5"/>
  <c r="DP67" i="5"/>
  <c r="DO67" i="5"/>
  <c r="DN67" i="5"/>
  <c r="DM67" i="5"/>
  <c r="DH67" i="5"/>
  <c r="DG67" i="5"/>
  <c r="DD67" i="5"/>
  <c r="DB67" i="5"/>
  <c r="DA67" i="5"/>
  <c r="CX67" i="5"/>
  <c r="CV67" i="5"/>
  <c r="CU67" i="5"/>
  <c r="CP67" i="5"/>
  <c r="CO67" i="5"/>
  <c r="CL67" i="5"/>
  <c r="CJ67" i="5"/>
  <c r="CI67" i="5"/>
  <c r="CF67" i="5"/>
  <c r="CD67" i="5"/>
  <c r="CC67" i="5"/>
  <c r="BX67" i="5"/>
  <c r="BW67" i="5"/>
  <c r="BR67" i="5"/>
  <c r="BQ67" i="5"/>
  <c r="BN67" i="5"/>
  <c r="BL67" i="5"/>
  <c r="BK67" i="5"/>
  <c r="BH67" i="5"/>
  <c r="BF67" i="5"/>
  <c r="BE67" i="5"/>
  <c r="BD67" i="5"/>
  <c r="BC67" i="5"/>
  <c r="BC98" i="5" s="1"/>
  <c r="AZ67" i="5"/>
  <c r="AX67" i="5"/>
  <c r="AW67" i="5"/>
  <c r="AT67" i="5"/>
  <c r="AS67" i="5"/>
  <c r="AP67" i="5"/>
  <c r="AO67" i="5"/>
  <c r="AL67" i="5"/>
  <c r="AH67" i="5"/>
  <c r="AD67" i="5"/>
  <c r="AC67" i="5"/>
  <c r="Z67" i="5"/>
  <c r="Y67" i="5"/>
  <c r="V67" i="5"/>
  <c r="U67" i="5"/>
  <c r="R67" i="5"/>
  <c r="Q67" i="5"/>
  <c r="N67" i="5"/>
  <c r="M67" i="5"/>
  <c r="L67" i="5"/>
  <c r="BJ67" i="5" s="1"/>
  <c r="J67" i="5"/>
  <c r="I67" i="5"/>
  <c r="H67" i="5"/>
  <c r="G67" i="5"/>
  <c r="D66" i="5"/>
  <c r="C66" i="5"/>
  <c r="DV62" i="5"/>
  <c r="DU62" i="5"/>
  <c r="DT62" i="5"/>
  <c r="DS62" i="5"/>
  <c r="DL62" i="5"/>
  <c r="DK62" i="5"/>
  <c r="DF62" i="5"/>
  <c r="DE62" i="5"/>
  <c r="CZ62" i="5"/>
  <c r="CY62" i="5"/>
  <c r="CT62" i="5"/>
  <c r="CS62" i="5"/>
  <c r="CN62" i="5"/>
  <c r="CM62" i="5"/>
  <c r="CH62" i="5"/>
  <c r="CG62" i="5"/>
  <c r="CB62" i="5"/>
  <c r="CA62" i="5"/>
  <c r="BV62" i="5"/>
  <c r="BU62" i="5"/>
  <c r="BP62" i="5"/>
  <c r="BO62" i="5"/>
  <c r="BH62" i="5"/>
  <c r="BG62" i="5"/>
  <c r="BB62" i="5"/>
  <c r="BA62" i="5"/>
  <c r="L62" i="5"/>
  <c r="BJ62" i="5" s="1"/>
  <c r="K62" i="5"/>
  <c r="BI62" i="5" s="1"/>
  <c r="DV61" i="5"/>
  <c r="DU61" i="5"/>
  <c r="DT61" i="5"/>
  <c r="DS61" i="5"/>
  <c r="DL61" i="5"/>
  <c r="DK61" i="5"/>
  <c r="DF61" i="5"/>
  <c r="DE61" i="5"/>
  <c r="CZ61" i="5"/>
  <c r="CY61" i="5"/>
  <c r="CT61" i="5"/>
  <c r="CS61" i="5"/>
  <c r="CN61" i="5"/>
  <c r="CM61" i="5"/>
  <c r="CH61" i="5"/>
  <c r="CG61" i="5"/>
  <c r="CB61" i="5"/>
  <c r="CA61" i="5"/>
  <c r="BV61" i="5"/>
  <c r="BU61" i="5"/>
  <c r="BP61" i="5"/>
  <c r="BO61" i="5"/>
  <c r="BH61" i="5"/>
  <c r="BG61" i="5"/>
  <c r="BB61" i="5"/>
  <c r="BA61" i="5"/>
  <c r="L61" i="5"/>
  <c r="BJ61" i="5" s="1"/>
  <c r="K61" i="5"/>
  <c r="BI61" i="5" s="1"/>
  <c r="DV60" i="5"/>
  <c r="DU60" i="5"/>
  <c r="DT60" i="5"/>
  <c r="DS60" i="5"/>
  <c r="BH60" i="5"/>
  <c r="BN60" i="5" s="1"/>
  <c r="BT60" i="5" s="1"/>
  <c r="BZ60" i="5" s="1"/>
  <c r="CF60" i="5" s="1"/>
  <c r="CL60" i="5" s="1"/>
  <c r="CR60" i="5" s="1"/>
  <c r="CX60" i="5" s="1"/>
  <c r="DD60" i="5" s="1"/>
  <c r="DJ60" i="5" s="1"/>
  <c r="BG60" i="5"/>
  <c r="BM60" i="5" s="1"/>
  <c r="BS60" i="5" s="1"/>
  <c r="BY60" i="5" s="1"/>
  <c r="CE60" i="5" s="1"/>
  <c r="CK60" i="5" s="1"/>
  <c r="CQ60" i="5" s="1"/>
  <c r="CW60" i="5" s="1"/>
  <c r="DC60" i="5" s="1"/>
  <c r="DI60" i="5" s="1"/>
  <c r="BA60" i="5"/>
  <c r="AW60" i="5"/>
  <c r="AS60" i="5"/>
  <c r="Y60" i="5"/>
  <c r="U60" i="5"/>
  <c r="Q60" i="5"/>
  <c r="M60" i="5"/>
  <c r="L60" i="5"/>
  <c r="I60" i="5"/>
  <c r="G60" i="5"/>
  <c r="F60" i="5"/>
  <c r="BB60" i="5" s="1"/>
  <c r="D60" i="5"/>
  <c r="C60" i="5"/>
  <c r="DV59" i="5"/>
  <c r="DU59" i="5"/>
  <c r="DT59" i="5"/>
  <c r="DS59" i="5"/>
  <c r="DL59" i="5"/>
  <c r="DK59" i="5"/>
  <c r="DF59" i="5"/>
  <c r="DE59" i="5"/>
  <c r="CZ59" i="5"/>
  <c r="CY59" i="5"/>
  <c r="CT59" i="5"/>
  <c r="CS59" i="5"/>
  <c r="CN59" i="5"/>
  <c r="CM59" i="5"/>
  <c r="CH59" i="5"/>
  <c r="CG59" i="5"/>
  <c r="CB59" i="5"/>
  <c r="CA59" i="5"/>
  <c r="BV59" i="5"/>
  <c r="BU59" i="5"/>
  <c r="BP59" i="5"/>
  <c r="BO59" i="5"/>
  <c r="BH59" i="5"/>
  <c r="BG59" i="5"/>
  <c r="BB59" i="5"/>
  <c r="BA59" i="5"/>
  <c r="L59" i="5"/>
  <c r="BJ59" i="5" s="1"/>
  <c r="K59" i="5"/>
  <c r="BI59" i="5" s="1"/>
  <c r="DV58" i="5"/>
  <c r="DU58" i="5"/>
  <c r="DT58" i="5"/>
  <c r="DS58" i="5"/>
  <c r="DL58" i="5"/>
  <c r="DK58" i="5"/>
  <c r="DF58" i="5"/>
  <c r="DE58" i="5"/>
  <c r="CZ58" i="5"/>
  <c r="CY58" i="5"/>
  <c r="CT58" i="5"/>
  <c r="CS58" i="5"/>
  <c r="CN58" i="5"/>
  <c r="CM58" i="5"/>
  <c r="CH58" i="5"/>
  <c r="CG58" i="5"/>
  <c r="CB58" i="5"/>
  <c r="CA58" i="5"/>
  <c r="BV58" i="5"/>
  <c r="BU58" i="5"/>
  <c r="BP58" i="5"/>
  <c r="BO58" i="5"/>
  <c r="BH58" i="5"/>
  <c r="BG58" i="5"/>
  <c r="BB58" i="5"/>
  <c r="BA58" i="5"/>
  <c r="L58" i="5"/>
  <c r="BJ58" i="5" s="1"/>
  <c r="K58" i="5"/>
  <c r="BI58" i="5" s="1"/>
  <c r="DT57" i="5"/>
  <c r="DS57" i="5"/>
  <c r="BH57" i="5"/>
  <c r="BN57" i="5" s="1"/>
  <c r="BT57" i="5" s="1"/>
  <c r="BZ57" i="5" s="1"/>
  <c r="CF57" i="5" s="1"/>
  <c r="CL57" i="5" s="1"/>
  <c r="CR57" i="5" s="1"/>
  <c r="CX57" i="5" s="1"/>
  <c r="DD57" i="5" s="1"/>
  <c r="DJ57" i="5" s="1"/>
  <c r="BG57" i="5"/>
  <c r="BM57" i="5" s="1"/>
  <c r="BS57" i="5" s="1"/>
  <c r="BY57" i="5" s="1"/>
  <c r="CE57" i="5" s="1"/>
  <c r="CK57" i="5" s="1"/>
  <c r="CQ57" i="5" s="1"/>
  <c r="CW57" i="5" s="1"/>
  <c r="DC57" i="5" s="1"/>
  <c r="DI57" i="5" s="1"/>
  <c r="AW57" i="5"/>
  <c r="Y57" i="5"/>
  <c r="U57" i="5"/>
  <c r="L57" i="5"/>
  <c r="P57" i="5" s="1"/>
  <c r="K57" i="5"/>
  <c r="F57" i="5"/>
  <c r="BB57" i="5" s="1"/>
  <c r="D57" i="5"/>
  <c r="C57" i="5"/>
  <c r="DV56" i="5"/>
  <c r="DU56" i="5"/>
  <c r="DT56" i="5"/>
  <c r="DS56" i="5"/>
  <c r="DL56" i="5"/>
  <c r="DK56" i="5"/>
  <c r="DF56" i="5"/>
  <c r="DE56" i="5"/>
  <c r="CZ56" i="5"/>
  <c r="CY56" i="5"/>
  <c r="CT56" i="5"/>
  <c r="CS56" i="5"/>
  <c r="CN56" i="5"/>
  <c r="CM56" i="5"/>
  <c r="CH56" i="5"/>
  <c r="CG56" i="5"/>
  <c r="CB56" i="5"/>
  <c r="CA56" i="5"/>
  <c r="BV56" i="5"/>
  <c r="BU56" i="5"/>
  <c r="BP56" i="5"/>
  <c r="BO56" i="5"/>
  <c r="BH56" i="5"/>
  <c r="BG56" i="5"/>
  <c r="BB56" i="5"/>
  <c r="BA56" i="5"/>
  <c r="L56" i="5"/>
  <c r="BJ56" i="5" s="1"/>
  <c r="K56" i="5"/>
  <c r="BI56" i="5" s="1"/>
  <c r="DU55" i="5"/>
  <c r="DS55" i="5"/>
  <c r="DR55" i="5"/>
  <c r="DV55" i="5" s="1"/>
  <c r="BH55" i="5"/>
  <c r="BN55" i="5" s="1"/>
  <c r="BT55" i="5" s="1"/>
  <c r="BZ55" i="5" s="1"/>
  <c r="CF55" i="5" s="1"/>
  <c r="CL55" i="5" s="1"/>
  <c r="CR55" i="5" s="1"/>
  <c r="CX55" i="5" s="1"/>
  <c r="DD55" i="5" s="1"/>
  <c r="DJ55" i="5" s="1"/>
  <c r="BG55" i="5"/>
  <c r="BA55" i="5"/>
  <c r="AW55" i="5"/>
  <c r="AS55" i="5"/>
  <c r="AC55" i="5"/>
  <c r="Y55" i="5"/>
  <c r="U55" i="5"/>
  <c r="Q55" i="5"/>
  <c r="M55" i="5"/>
  <c r="L55" i="5"/>
  <c r="I55" i="5"/>
  <c r="G55" i="5"/>
  <c r="F55" i="5"/>
  <c r="BB55" i="5" s="1"/>
  <c r="D55" i="5"/>
  <c r="C55" i="5"/>
  <c r="DU54" i="5"/>
  <c r="DS54" i="5"/>
  <c r="DR54" i="5"/>
  <c r="DV54" i="5" s="1"/>
  <c r="BH54" i="5"/>
  <c r="BN54" i="5" s="1"/>
  <c r="BG54" i="5"/>
  <c r="BM54" i="5" s="1"/>
  <c r="BA54" i="5"/>
  <c r="AW54" i="5"/>
  <c r="AS54" i="5"/>
  <c r="AC54" i="5"/>
  <c r="Y54" i="5"/>
  <c r="U54" i="5"/>
  <c r="Q54" i="5"/>
  <c r="M54" i="5"/>
  <c r="L54" i="5"/>
  <c r="I54" i="5"/>
  <c r="G54" i="5"/>
  <c r="F54" i="5"/>
  <c r="BB54" i="5" s="1"/>
  <c r="D54" i="5"/>
  <c r="C54" i="5"/>
  <c r="DV53" i="5"/>
  <c r="DU53" i="5"/>
  <c r="DT53" i="5"/>
  <c r="DS53" i="5"/>
  <c r="DL53" i="5"/>
  <c r="DK53" i="5"/>
  <c r="DF53" i="5"/>
  <c r="DE53" i="5"/>
  <c r="CZ53" i="5"/>
  <c r="CY53" i="5"/>
  <c r="CT53" i="5"/>
  <c r="CS53" i="5"/>
  <c r="CN53" i="5"/>
  <c r="CM53" i="5"/>
  <c r="CH53" i="5"/>
  <c r="CG53" i="5"/>
  <c r="CB53" i="5"/>
  <c r="CA53" i="5"/>
  <c r="BV53" i="5"/>
  <c r="BU53" i="5"/>
  <c r="BP53" i="5"/>
  <c r="BO53" i="5"/>
  <c r="BH53" i="5"/>
  <c r="BG53" i="5"/>
  <c r="BB53" i="5"/>
  <c r="BA53" i="5"/>
  <c r="L53" i="5"/>
  <c r="BJ53" i="5" s="1"/>
  <c r="K53" i="5"/>
  <c r="BI53" i="5" s="1"/>
  <c r="DR52" i="5"/>
  <c r="DT52" i="5" s="1"/>
  <c r="BH52" i="5"/>
  <c r="BN52" i="5" s="1"/>
  <c r="BT52" i="5" s="1"/>
  <c r="BZ52" i="5" s="1"/>
  <c r="CF52" i="5" s="1"/>
  <c r="CL52" i="5" s="1"/>
  <c r="CR52" i="5" s="1"/>
  <c r="CX52" i="5" s="1"/>
  <c r="DD52" i="5" s="1"/>
  <c r="DJ52" i="5" s="1"/>
  <c r="BG52" i="5"/>
  <c r="BM52" i="5" s="1"/>
  <c r="BS52" i="5" s="1"/>
  <c r="BY52" i="5" s="1"/>
  <c r="CE52" i="5" s="1"/>
  <c r="CK52" i="5" s="1"/>
  <c r="CQ52" i="5" s="1"/>
  <c r="CW52" i="5" s="1"/>
  <c r="DC52" i="5" s="1"/>
  <c r="DI52" i="5" s="1"/>
  <c r="AY52" i="5"/>
  <c r="AW52" i="5"/>
  <c r="AS52" i="5"/>
  <c r="L52" i="5"/>
  <c r="BJ52" i="5" s="1"/>
  <c r="K52" i="5"/>
  <c r="O52" i="5" s="1"/>
  <c r="F52" i="5"/>
  <c r="BB52" i="5" s="1"/>
  <c r="D52" i="5"/>
  <c r="C52" i="5"/>
  <c r="DV51" i="5"/>
  <c r="DU51" i="5"/>
  <c r="DT51" i="5"/>
  <c r="DS51" i="5"/>
  <c r="DL51" i="5"/>
  <c r="DK51" i="5"/>
  <c r="DF51" i="5"/>
  <c r="DE51" i="5"/>
  <c r="CZ51" i="5"/>
  <c r="CY51" i="5"/>
  <c r="CT51" i="5"/>
  <c r="CS51" i="5"/>
  <c r="CN51" i="5"/>
  <c r="CM51" i="5"/>
  <c r="CH51" i="5"/>
  <c r="CG51" i="5"/>
  <c r="CB51" i="5"/>
  <c r="CA51" i="5"/>
  <c r="BV51" i="5"/>
  <c r="BU51" i="5"/>
  <c r="BP51" i="5"/>
  <c r="BO51" i="5"/>
  <c r="BH51" i="5"/>
  <c r="BG51" i="5"/>
  <c r="BB51" i="5"/>
  <c r="BA51" i="5"/>
  <c r="L51" i="5"/>
  <c r="BJ51" i="5" s="1"/>
  <c r="K51" i="5"/>
  <c r="BI51" i="5" s="1"/>
  <c r="DV50" i="5"/>
  <c r="DU50" i="5"/>
  <c r="DT50" i="5"/>
  <c r="DS50" i="5"/>
  <c r="DL50" i="5"/>
  <c r="DK50" i="5"/>
  <c r="DF50" i="5"/>
  <c r="DE50" i="5"/>
  <c r="CZ50" i="5"/>
  <c r="CY50" i="5"/>
  <c r="CT50" i="5"/>
  <c r="CS50" i="5"/>
  <c r="CN50" i="5"/>
  <c r="CM50" i="5"/>
  <c r="CH50" i="5"/>
  <c r="CG50" i="5"/>
  <c r="CB50" i="5"/>
  <c r="CA50" i="5"/>
  <c r="BV50" i="5"/>
  <c r="BU50" i="5"/>
  <c r="BP50" i="5"/>
  <c r="BO50" i="5"/>
  <c r="BH50" i="5"/>
  <c r="BG50" i="5"/>
  <c r="BB50" i="5"/>
  <c r="BA50" i="5"/>
  <c r="L50" i="5"/>
  <c r="BJ50" i="5" s="1"/>
  <c r="K50" i="5"/>
  <c r="BI50" i="5" s="1"/>
  <c r="DV49" i="5"/>
  <c r="DU49" i="5"/>
  <c r="DT49" i="5"/>
  <c r="DS49" i="5"/>
  <c r="DL49" i="5"/>
  <c r="DK49" i="5"/>
  <c r="DF49" i="5"/>
  <c r="DE49" i="5"/>
  <c r="CZ49" i="5"/>
  <c r="CY49" i="5"/>
  <c r="CT49" i="5"/>
  <c r="CS49" i="5"/>
  <c r="CN49" i="5"/>
  <c r="CM49" i="5"/>
  <c r="CH49" i="5"/>
  <c r="CG49" i="5"/>
  <c r="CB49" i="5"/>
  <c r="CA49" i="5"/>
  <c r="BV49" i="5"/>
  <c r="BU49" i="5"/>
  <c r="BP49" i="5"/>
  <c r="BO49" i="5"/>
  <c r="BH49" i="5"/>
  <c r="BG49" i="5"/>
  <c r="BB49" i="5"/>
  <c r="BA49" i="5"/>
  <c r="L49" i="5"/>
  <c r="BJ49" i="5" s="1"/>
  <c r="K49" i="5"/>
  <c r="BI49" i="5" s="1"/>
  <c r="DR48" i="5"/>
  <c r="DQ48" i="5"/>
  <c r="DP48" i="5"/>
  <c r="DP46" i="5" s="1"/>
  <c r="DO48" i="5"/>
  <c r="DO46" i="5" s="1"/>
  <c r="DN48" i="5"/>
  <c r="DM48" i="5"/>
  <c r="DJ48" i="5"/>
  <c r="DI48" i="5"/>
  <c r="DH48" i="5"/>
  <c r="DG48" i="5"/>
  <c r="DD48" i="5"/>
  <c r="DC48" i="5"/>
  <c r="DB48" i="5"/>
  <c r="DA48" i="5"/>
  <c r="CX48" i="5"/>
  <c r="CW48" i="5"/>
  <c r="CV48" i="5"/>
  <c r="CU48" i="5"/>
  <c r="CR48" i="5"/>
  <c r="CQ48" i="5"/>
  <c r="CP48" i="5"/>
  <c r="CO48" i="5"/>
  <c r="CL48" i="5"/>
  <c r="CK48" i="5"/>
  <c r="CJ48" i="5"/>
  <c r="CI48" i="5"/>
  <c r="CF48" i="5"/>
  <c r="CE48" i="5"/>
  <c r="CD48" i="5"/>
  <c r="CC48" i="5"/>
  <c r="BZ48" i="5"/>
  <c r="BY48" i="5"/>
  <c r="BX48" i="5"/>
  <c r="BW48" i="5"/>
  <c r="BT48" i="5"/>
  <c r="BS48" i="5"/>
  <c r="BR48" i="5"/>
  <c r="BQ48" i="5"/>
  <c r="BN48" i="5"/>
  <c r="BM48" i="5"/>
  <c r="BH48" i="5"/>
  <c r="BG48" i="5"/>
  <c r="AZ48" i="5"/>
  <c r="DT48" i="5" s="1"/>
  <c r="AY48" i="5"/>
  <c r="DS48" i="5" s="1"/>
  <c r="AX48" i="5"/>
  <c r="AX46" i="5" s="1"/>
  <c r="AW48" i="5"/>
  <c r="AV48" i="5"/>
  <c r="DL48" i="5" s="1"/>
  <c r="AU48" i="5"/>
  <c r="DK48" i="5" s="1"/>
  <c r="AT48" i="5"/>
  <c r="AS48" i="5"/>
  <c r="AR48" i="5"/>
  <c r="DF48" i="5" s="1"/>
  <c r="AQ48" i="5"/>
  <c r="DE48" i="5" s="1"/>
  <c r="AP48" i="5"/>
  <c r="AP46" i="5" s="1"/>
  <c r="AO48" i="5"/>
  <c r="AN48" i="5"/>
  <c r="CZ48" i="5" s="1"/>
  <c r="AM48" i="5"/>
  <c r="CY48" i="5" s="1"/>
  <c r="AL48" i="5"/>
  <c r="AL46" i="5" s="1"/>
  <c r="AK48" i="5"/>
  <c r="AJ48" i="5"/>
  <c r="CT48" i="5" s="1"/>
  <c r="AI48" i="5"/>
  <c r="CS48" i="5" s="1"/>
  <c r="AH48" i="5"/>
  <c r="AH46" i="5" s="1"/>
  <c r="AG48" i="5"/>
  <c r="AF48" i="5"/>
  <c r="CN48" i="5" s="1"/>
  <c r="AE48" i="5"/>
  <c r="CM48" i="5" s="1"/>
  <c r="AD48" i="5"/>
  <c r="AD46" i="5" s="1"/>
  <c r="AC48" i="5"/>
  <c r="AB48" i="5"/>
  <c r="CH48" i="5" s="1"/>
  <c r="AA48" i="5"/>
  <c r="CG48" i="5" s="1"/>
  <c r="Z48" i="5"/>
  <c r="Y48" i="5"/>
  <c r="X48" i="5"/>
  <c r="CB48" i="5" s="1"/>
  <c r="W48" i="5"/>
  <c r="CA48" i="5" s="1"/>
  <c r="V48" i="5"/>
  <c r="V46" i="5" s="1"/>
  <c r="U48" i="5"/>
  <c r="T48" i="5"/>
  <c r="BV48" i="5" s="1"/>
  <c r="S48" i="5"/>
  <c r="BU48" i="5" s="1"/>
  <c r="R48" i="5"/>
  <c r="Q48" i="5"/>
  <c r="P48" i="5"/>
  <c r="BP48" i="5" s="1"/>
  <c r="O48" i="5"/>
  <c r="BO48" i="5" s="1"/>
  <c r="N48" i="5"/>
  <c r="N46" i="5" s="1"/>
  <c r="M48" i="5"/>
  <c r="J48" i="5"/>
  <c r="J46" i="5" s="1"/>
  <c r="I48" i="5"/>
  <c r="H48" i="5"/>
  <c r="G48" i="5"/>
  <c r="F48" i="5"/>
  <c r="BB48" i="5" s="1"/>
  <c r="E48" i="5"/>
  <c r="DU48" i="5" s="1"/>
  <c r="D48" i="5"/>
  <c r="C48" i="5"/>
  <c r="DV47" i="5"/>
  <c r="DU47" i="5"/>
  <c r="DT47" i="5"/>
  <c r="DS47" i="5"/>
  <c r="DL47" i="5"/>
  <c r="DK47" i="5"/>
  <c r="DF47" i="5"/>
  <c r="DE47" i="5"/>
  <c r="CZ47" i="5"/>
  <c r="CY47" i="5"/>
  <c r="CT47" i="5"/>
  <c r="CS47" i="5"/>
  <c r="CN47" i="5"/>
  <c r="CM47" i="5"/>
  <c r="CH47" i="5"/>
  <c r="CG47" i="5"/>
  <c r="CB47" i="5"/>
  <c r="CA47" i="5"/>
  <c r="BV47" i="5"/>
  <c r="BU47" i="5"/>
  <c r="BP47" i="5"/>
  <c r="BO47" i="5"/>
  <c r="BH47" i="5"/>
  <c r="BG47" i="5"/>
  <c r="BB47" i="5"/>
  <c r="BA47" i="5"/>
  <c r="L47" i="5"/>
  <c r="BJ47" i="5" s="1"/>
  <c r="K47" i="5"/>
  <c r="BI47" i="5" s="1"/>
  <c r="DR46" i="5"/>
  <c r="DQ46" i="5"/>
  <c r="DN46" i="5"/>
  <c r="DM46" i="5"/>
  <c r="DH46" i="5"/>
  <c r="DG46" i="5"/>
  <c r="DB46" i="5"/>
  <c r="DA46" i="5"/>
  <c r="CV46" i="5"/>
  <c r="CU46" i="5"/>
  <c r="CP46" i="5"/>
  <c r="CO46" i="5"/>
  <c r="CJ46" i="5"/>
  <c r="CI46" i="5"/>
  <c r="CD46" i="5"/>
  <c r="CC46" i="5"/>
  <c r="BX46" i="5"/>
  <c r="BW46" i="5"/>
  <c r="BR46" i="5"/>
  <c r="BQ46" i="5"/>
  <c r="BL46" i="5"/>
  <c r="BK46" i="5"/>
  <c r="BF46" i="5"/>
  <c r="BE46" i="5"/>
  <c r="BD46" i="5"/>
  <c r="BC46" i="5"/>
  <c r="AT46" i="5"/>
  <c r="AO46" i="5"/>
  <c r="AK46" i="5"/>
  <c r="AG46" i="5"/>
  <c r="Z46" i="5"/>
  <c r="R46" i="5"/>
  <c r="DV45" i="5"/>
  <c r="DU45" i="5"/>
  <c r="DT45" i="5"/>
  <c r="DS45" i="5"/>
  <c r="DL45" i="5"/>
  <c r="DK45" i="5"/>
  <c r="DF45" i="5"/>
  <c r="DE45" i="5"/>
  <c r="CZ45" i="5"/>
  <c r="CY45" i="5"/>
  <c r="CT45" i="5"/>
  <c r="CS45" i="5"/>
  <c r="CN45" i="5"/>
  <c r="CM45" i="5"/>
  <c r="CH45" i="5"/>
  <c r="CG45" i="5"/>
  <c r="CB45" i="5"/>
  <c r="CA45" i="5"/>
  <c r="BV45" i="5"/>
  <c r="BU45" i="5"/>
  <c r="BP45" i="5"/>
  <c r="BO45" i="5"/>
  <c r="BH45" i="5"/>
  <c r="BG45" i="5"/>
  <c r="BB45" i="5"/>
  <c r="BA45" i="5"/>
  <c r="L45" i="5"/>
  <c r="BJ45" i="5" s="1"/>
  <c r="K45" i="5"/>
  <c r="BI45" i="5" s="1"/>
  <c r="DV44" i="5"/>
  <c r="DU44" i="5"/>
  <c r="DT44" i="5"/>
  <c r="DS44" i="5"/>
  <c r="BH44" i="5"/>
  <c r="BN44" i="5" s="1"/>
  <c r="BT44" i="5" s="1"/>
  <c r="BZ44" i="5" s="1"/>
  <c r="CF44" i="5" s="1"/>
  <c r="CL44" i="5" s="1"/>
  <c r="CR44" i="5" s="1"/>
  <c r="CX44" i="5" s="1"/>
  <c r="DD44" i="5" s="1"/>
  <c r="DJ44" i="5" s="1"/>
  <c r="BG44" i="5"/>
  <c r="BM44" i="5" s="1"/>
  <c r="BS44" i="5" s="1"/>
  <c r="BY44" i="5" s="1"/>
  <c r="CE44" i="5" s="1"/>
  <c r="CK44" i="5" s="1"/>
  <c r="CQ44" i="5" s="1"/>
  <c r="CW44" i="5" s="1"/>
  <c r="DC44" i="5" s="1"/>
  <c r="DI44" i="5" s="1"/>
  <c r="BA44" i="5"/>
  <c r="AW44" i="5"/>
  <c r="AS44" i="5"/>
  <c r="AG44" i="5"/>
  <c r="L44" i="5"/>
  <c r="P44" i="5" s="1"/>
  <c r="K44" i="5"/>
  <c r="BI44" i="5" s="1"/>
  <c r="F44" i="5"/>
  <c r="BB44" i="5" s="1"/>
  <c r="D44" i="5"/>
  <c r="C44" i="5"/>
  <c r="DT43" i="5"/>
  <c r="DS43" i="5"/>
  <c r="BH43" i="5"/>
  <c r="BN43" i="5" s="1"/>
  <c r="BT43" i="5" s="1"/>
  <c r="BZ43" i="5" s="1"/>
  <c r="CF43" i="5" s="1"/>
  <c r="CL43" i="5" s="1"/>
  <c r="CR43" i="5" s="1"/>
  <c r="CX43" i="5" s="1"/>
  <c r="DD43" i="5" s="1"/>
  <c r="DJ43" i="5" s="1"/>
  <c r="BG43" i="5"/>
  <c r="BM43" i="5" s="1"/>
  <c r="BS43" i="5" s="1"/>
  <c r="BY43" i="5" s="1"/>
  <c r="CE43" i="5" s="1"/>
  <c r="CK43" i="5" s="1"/>
  <c r="CQ43" i="5" s="1"/>
  <c r="CW43" i="5" s="1"/>
  <c r="DC43" i="5" s="1"/>
  <c r="DI43" i="5" s="1"/>
  <c r="AW43" i="5"/>
  <c r="AS43" i="5"/>
  <c r="AC43" i="5"/>
  <c r="L43" i="5"/>
  <c r="P43" i="5" s="1"/>
  <c r="K43" i="5"/>
  <c r="F43" i="5"/>
  <c r="BB43" i="5" s="1"/>
  <c r="D43" i="5"/>
  <c r="C43" i="5"/>
  <c r="DT42" i="5"/>
  <c r="DS42" i="5"/>
  <c r="BH42" i="5"/>
  <c r="BN42" i="5" s="1"/>
  <c r="BT42" i="5" s="1"/>
  <c r="BZ42" i="5" s="1"/>
  <c r="CF42" i="5" s="1"/>
  <c r="CL42" i="5" s="1"/>
  <c r="CR42" i="5" s="1"/>
  <c r="CX42" i="5" s="1"/>
  <c r="DD42" i="5" s="1"/>
  <c r="DJ42" i="5" s="1"/>
  <c r="BG42" i="5"/>
  <c r="BM42" i="5" s="1"/>
  <c r="BS42" i="5" s="1"/>
  <c r="BY42" i="5" s="1"/>
  <c r="CE42" i="5" s="1"/>
  <c r="CK42" i="5" s="1"/>
  <c r="CQ42" i="5" s="1"/>
  <c r="CW42" i="5" s="1"/>
  <c r="DC42" i="5" s="1"/>
  <c r="DI42" i="5" s="1"/>
  <c r="L42" i="5"/>
  <c r="K42" i="5"/>
  <c r="BI42" i="5" s="1"/>
  <c r="F42" i="5"/>
  <c r="BB42" i="5" s="1"/>
  <c r="E42" i="5"/>
  <c r="D42" i="5"/>
  <c r="C42" i="5"/>
  <c r="DT41" i="5"/>
  <c r="DS41" i="5"/>
  <c r="BH41" i="5"/>
  <c r="BN41" i="5" s="1"/>
  <c r="BT41" i="5" s="1"/>
  <c r="BZ41" i="5" s="1"/>
  <c r="CF41" i="5" s="1"/>
  <c r="CL41" i="5" s="1"/>
  <c r="CR41" i="5" s="1"/>
  <c r="CX41" i="5" s="1"/>
  <c r="DD41" i="5" s="1"/>
  <c r="DJ41" i="5" s="1"/>
  <c r="BE41" i="5"/>
  <c r="BG41" i="5" s="1"/>
  <c r="BM41" i="5" s="1"/>
  <c r="BS41" i="5" s="1"/>
  <c r="BY41" i="5" s="1"/>
  <c r="CE41" i="5" s="1"/>
  <c r="CK41" i="5" s="1"/>
  <c r="CQ41" i="5" s="1"/>
  <c r="CW41" i="5" s="1"/>
  <c r="DC41" i="5" s="1"/>
  <c r="DI41" i="5" s="1"/>
  <c r="AW41" i="5"/>
  <c r="AS41" i="5"/>
  <c r="L41" i="5"/>
  <c r="P41" i="5" s="1"/>
  <c r="K41" i="5"/>
  <c r="F41" i="5"/>
  <c r="BB41" i="5" s="1"/>
  <c r="D41" i="5"/>
  <c r="C41" i="5"/>
  <c r="DV40" i="5"/>
  <c r="DU40" i="5"/>
  <c r="DT40" i="5"/>
  <c r="DS40" i="5"/>
  <c r="DL40" i="5"/>
  <c r="DK40" i="5"/>
  <c r="DF40" i="5"/>
  <c r="DE40" i="5"/>
  <c r="CZ40" i="5"/>
  <c r="CY40" i="5"/>
  <c r="CT40" i="5"/>
  <c r="CS40" i="5"/>
  <c r="CN40" i="5"/>
  <c r="CM40" i="5"/>
  <c r="CH40" i="5"/>
  <c r="CG40" i="5"/>
  <c r="CB40" i="5"/>
  <c r="CA40" i="5"/>
  <c r="BV40" i="5"/>
  <c r="BU40" i="5"/>
  <c r="BP40" i="5"/>
  <c r="BO40" i="5"/>
  <c r="BH40" i="5"/>
  <c r="BG40" i="5"/>
  <c r="BB40" i="5"/>
  <c r="BA40" i="5"/>
  <c r="L40" i="5"/>
  <c r="BJ40" i="5" s="1"/>
  <c r="K40" i="5"/>
  <c r="BI40" i="5" s="1"/>
  <c r="DS39" i="5"/>
  <c r="DR39" i="5"/>
  <c r="DT39" i="5" s="1"/>
  <c r="BH39" i="5"/>
  <c r="BN39" i="5" s="1"/>
  <c r="BE39" i="5"/>
  <c r="BC39" i="5"/>
  <c r="BG39" i="5" s="1"/>
  <c r="BM39" i="5" s="1"/>
  <c r="BS39" i="5" s="1"/>
  <c r="BY39" i="5" s="1"/>
  <c r="CE39" i="5" s="1"/>
  <c r="CK39" i="5" s="1"/>
  <c r="CQ39" i="5" s="1"/>
  <c r="CW39" i="5" s="1"/>
  <c r="DC39" i="5" s="1"/>
  <c r="DI39" i="5" s="1"/>
  <c r="L39" i="5"/>
  <c r="K39" i="5"/>
  <c r="F39" i="5"/>
  <c r="BB39" i="5" s="1"/>
  <c r="E39" i="5"/>
  <c r="D39" i="5"/>
  <c r="C39" i="5"/>
  <c r="DT38" i="5"/>
  <c r="DS38" i="5"/>
  <c r="BK38" i="5"/>
  <c r="BK37" i="5" s="1"/>
  <c r="BK36" i="5" s="1"/>
  <c r="BH38" i="5"/>
  <c r="BN38" i="5" s="1"/>
  <c r="BT38" i="5" s="1"/>
  <c r="BE38" i="5"/>
  <c r="BC38" i="5"/>
  <c r="AC38" i="5"/>
  <c r="Y38" i="5"/>
  <c r="Y37" i="5" s="1"/>
  <c r="U38" i="5"/>
  <c r="U37" i="5" s="1"/>
  <c r="Q38" i="5"/>
  <c r="Q37" i="5" s="1"/>
  <c r="M38" i="5"/>
  <c r="M37" i="5" s="1"/>
  <c r="L38" i="5"/>
  <c r="BJ38" i="5" s="1"/>
  <c r="I38" i="5"/>
  <c r="G38" i="5"/>
  <c r="G37" i="5" s="1"/>
  <c r="F38" i="5"/>
  <c r="D38" i="5"/>
  <c r="C38" i="5"/>
  <c r="DR37" i="5"/>
  <c r="DQ37" i="5"/>
  <c r="DP37" i="5"/>
  <c r="DO37" i="5"/>
  <c r="DN37" i="5"/>
  <c r="DM37" i="5"/>
  <c r="DH37" i="5"/>
  <c r="DG37" i="5"/>
  <c r="DG36" i="5" s="1"/>
  <c r="DB37" i="5"/>
  <c r="DA37" i="5"/>
  <c r="CV37" i="5"/>
  <c r="CU37" i="5"/>
  <c r="CU36" i="5" s="1"/>
  <c r="CP37" i="5"/>
  <c r="CO37" i="5"/>
  <c r="CJ37" i="5"/>
  <c r="CI37" i="5"/>
  <c r="CI36" i="5" s="1"/>
  <c r="CD37" i="5"/>
  <c r="CC37" i="5"/>
  <c r="BX37" i="5"/>
  <c r="BW37" i="5"/>
  <c r="BW36" i="5" s="1"/>
  <c r="BR37" i="5"/>
  <c r="BQ37" i="5"/>
  <c r="BL37" i="5"/>
  <c r="BH37" i="5"/>
  <c r="BF37" i="5"/>
  <c r="BF36" i="5" s="1"/>
  <c r="BD37" i="5"/>
  <c r="BD36" i="5" s="1"/>
  <c r="AZ37" i="5"/>
  <c r="AY37" i="5"/>
  <c r="AX37" i="5"/>
  <c r="AT37" i="5"/>
  <c r="AS37" i="5"/>
  <c r="AP37" i="5"/>
  <c r="AO37" i="5"/>
  <c r="AO36" i="5" s="1"/>
  <c r="AL37" i="5"/>
  <c r="AK37" i="5"/>
  <c r="AK36" i="5" s="1"/>
  <c r="AH37" i="5"/>
  <c r="AG37" i="5"/>
  <c r="AD37" i="5"/>
  <c r="AC37" i="5"/>
  <c r="Z37" i="5"/>
  <c r="V37" i="5"/>
  <c r="R37" i="5"/>
  <c r="N37" i="5"/>
  <c r="L37" i="5"/>
  <c r="J37" i="5"/>
  <c r="H37" i="5"/>
  <c r="BX36" i="5"/>
  <c r="DT35" i="5"/>
  <c r="DS35" i="5"/>
  <c r="BH35" i="5"/>
  <c r="BN35" i="5" s="1"/>
  <c r="BT35" i="5" s="1"/>
  <c r="BZ35" i="5" s="1"/>
  <c r="CF35" i="5" s="1"/>
  <c r="CL35" i="5" s="1"/>
  <c r="CR35" i="5" s="1"/>
  <c r="CX35" i="5" s="1"/>
  <c r="DD35" i="5" s="1"/>
  <c r="DJ35" i="5" s="1"/>
  <c r="BG35" i="5"/>
  <c r="BM35" i="5" s="1"/>
  <c r="BS35" i="5" s="1"/>
  <c r="BY35" i="5" s="1"/>
  <c r="CE35" i="5" s="1"/>
  <c r="CK35" i="5" s="1"/>
  <c r="CQ35" i="5" s="1"/>
  <c r="CW35" i="5" s="1"/>
  <c r="DC35" i="5" s="1"/>
  <c r="DI35" i="5" s="1"/>
  <c r="AW35" i="5"/>
  <c r="AH35" i="5"/>
  <c r="AG35" i="5"/>
  <c r="L35" i="5"/>
  <c r="P35" i="5" s="1"/>
  <c r="K35" i="5"/>
  <c r="BI35" i="5" s="1"/>
  <c r="F35" i="5"/>
  <c r="BB35" i="5" s="1"/>
  <c r="D35" i="5"/>
  <c r="C35" i="5"/>
  <c r="DT34" i="5"/>
  <c r="DS34" i="5"/>
  <c r="DR34" i="5"/>
  <c r="DQ34" i="5"/>
  <c r="BH34" i="5"/>
  <c r="BN34" i="5" s="1"/>
  <c r="BT34" i="5" s="1"/>
  <c r="BZ34" i="5" s="1"/>
  <c r="CF34" i="5" s="1"/>
  <c r="CL34" i="5" s="1"/>
  <c r="CR34" i="5" s="1"/>
  <c r="CX34" i="5" s="1"/>
  <c r="DD34" i="5" s="1"/>
  <c r="DJ34" i="5" s="1"/>
  <c r="BG34" i="5"/>
  <c r="BM34" i="5" s="1"/>
  <c r="BS34" i="5" s="1"/>
  <c r="BY34" i="5" s="1"/>
  <c r="CE34" i="5" s="1"/>
  <c r="CK34" i="5" s="1"/>
  <c r="CQ34" i="5" s="1"/>
  <c r="CW34" i="5" s="1"/>
  <c r="DC34" i="5" s="1"/>
  <c r="DI34" i="5" s="1"/>
  <c r="AL34" i="5"/>
  <c r="AP34" i="5" s="1"/>
  <c r="F34" i="5" s="1"/>
  <c r="BB34" i="5" s="1"/>
  <c r="Y34" i="5"/>
  <c r="AG34" i="5" s="1"/>
  <c r="L34" i="5"/>
  <c r="BJ34" i="5" s="1"/>
  <c r="K34" i="5"/>
  <c r="BI34" i="5" s="1"/>
  <c r="D34" i="5"/>
  <c r="C34" i="5"/>
  <c r="DT33" i="5"/>
  <c r="DS33" i="5"/>
  <c r="BH33" i="5"/>
  <c r="BN33" i="5" s="1"/>
  <c r="BT33" i="5" s="1"/>
  <c r="BZ33" i="5" s="1"/>
  <c r="CF33" i="5" s="1"/>
  <c r="CL33" i="5" s="1"/>
  <c r="CR33" i="5" s="1"/>
  <c r="CX33" i="5" s="1"/>
  <c r="DD33" i="5" s="1"/>
  <c r="DJ33" i="5" s="1"/>
  <c r="BG33" i="5"/>
  <c r="BM33" i="5" s="1"/>
  <c r="BS33" i="5" s="1"/>
  <c r="BY33" i="5" s="1"/>
  <c r="CE33" i="5" s="1"/>
  <c r="CK33" i="5" s="1"/>
  <c r="CQ33" i="5" s="1"/>
  <c r="CW33" i="5" s="1"/>
  <c r="DC33" i="5" s="1"/>
  <c r="DI33" i="5" s="1"/>
  <c r="L33" i="5"/>
  <c r="BJ33" i="5" s="1"/>
  <c r="K33" i="5"/>
  <c r="BI33" i="5" s="1"/>
  <c r="F33" i="5"/>
  <c r="BB33" i="5" s="1"/>
  <c r="E33" i="5"/>
  <c r="DV33" i="5" s="1"/>
  <c r="DR32" i="5"/>
  <c r="DT32" i="5" s="1"/>
  <c r="DQ32" i="5"/>
  <c r="DS32" i="5" s="1"/>
  <c r="BH32" i="5"/>
  <c r="BN32" i="5" s="1"/>
  <c r="BT32" i="5" s="1"/>
  <c r="BZ32" i="5" s="1"/>
  <c r="CF32" i="5" s="1"/>
  <c r="CL32" i="5" s="1"/>
  <c r="CR32" i="5" s="1"/>
  <c r="CX32" i="5" s="1"/>
  <c r="DD32" i="5" s="1"/>
  <c r="DJ32" i="5" s="1"/>
  <c r="BG32" i="5"/>
  <c r="BM32" i="5" s="1"/>
  <c r="BS32" i="5" s="1"/>
  <c r="BY32" i="5" s="1"/>
  <c r="CE32" i="5" s="1"/>
  <c r="CK32" i="5" s="1"/>
  <c r="CQ32" i="5" s="1"/>
  <c r="CW32" i="5" s="1"/>
  <c r="DC32" i="5" s="1"/>
  <c r="DI32" i="5" s="1"/>
  <c r="AW32" i="5"/>
  <c r="AH32" i="5"/>
  <c r="Y32" i="5"/>
  <c r="U32" i="5"/>
  <c r="L32" i="5"/>
  <c r="K32" i="5"/>
  <c r="O32" i="5" s="1"/>
  <c r="D32" i="5"/>
  <c r="C32" i="5"/>
  <c r="DR31" i="5"/>
  <c r="DQ31" i="5"/>
  <c r="DS31" i="5" s="1"/>
  <c r="BH31" i="5"/>
  <c r="BN31" i="5" s="1"/>
  <c r="BT31" i="5" s="1"/>
  <c r="BZ31" i="5" s="1"/>
  <c r="CF31" i="5" s="1"/>
  <c r="CL31" i="5" s="1"/>
  <c r="CR31" i="5" s="1"/>
  <c r="CX31" i="5" s="1"/>
  <c r="DD31" i="5" s="1"/>
  <c r="DJ31" i="5" s="1"/>
  <c r="BG31" i="5"/>
  <c r="BM31" i="5" s="1"/>
  <c r="BS31" i="5" s="1"/>
  <c r="BY31" i="5" s="1"/>
  <c r="CE31" i="5" s="1"/>
  <c r="CK31" i="5" s="1"/>
  <c r="CQ31" i="5" s="1"/>
  <c r="CW31" i="5" s="1"/>
  <c r="DC31" i="5" s="1"/>
  <c r="DI31" i="5" s="1"/>
  <c r="L31" i="5"/>
  <c r="BJ31" i="5" s="1"/>
  <c r="K31" i="5"/>
  <c r="BI31" i="5" s="1"/>
  <c r="F31" i="5"/>
  <c r="BB31" i="5" s="1"/>
  <c r="E31" i="5"/>
  <c r="D31" i="5"/>
  <c r="C31" i="5"/>
  <c r="DR30" i="5"/>
  <c r="DT30" i="5" s="1"/>
  <c r="DQ30" i="5"/>
  <c r="DS30" i="5" s="1"/>
  <c r="BH30" i="5"/>
  <c r="BN30" i="5" s="1"/>
  <c r="BT30" i="5" s="1"/>
  <c r="BZ30" i="5" s="1"/>
  <c r="CF30" i="5" s="1"/>
  <c r="CL30" i="5" s="1"/>
  <c r="CR30" i="5" s="1"/>
  <c r="CX30" i="5" s="1"/>
  <c r="DD30" i="5" s="1"/>
  <c r="DJ30" i="5" s="1"/>
  <c r="BG30" i="5"/>
  <c r="BM30" i="5" s="1"/>
  <c r="BS30" i="5" s="1"/>
  <c r="BY30" i="5" s="1"/>
  <c r="CE30" i="5" s="1"/>
  <c r="CK30" i="5" s="1"/>
  <c r="CQ30" i="5" s="1"/>
  <c r="CW30" i="5" s="1"/>
  <c r="DC30" i="5" s="1"/>
  <c r="DI30" i="5" s="1"/>
  <c r="AH30" i="5"/>
  <c r="Q30" i="5"/>
  <c r="L30" i="5"/>
  <c r="P30" i="5" s="1"/>
  <c r="K30" i="5"/>
  <c r="BI30" i="5" s="1"/>
  <c r="D30" i="5"/>
  <c r="C30" i="5"/>
  <c r="DR29" i="5"/>
  <c r="DT29" i="5" s="1"/>
  <c r="DQ29" i="5"/>
  <c r="DS29" i="5" s="1"/>
  <c r="BH29" i="5"/>
  <c r="BN29" i="5" s="1"/>
  <c r="BT29" i="5" s="1"/>
  <c r="BZ29" i="5" s="1"/>
  <c r="CF29" i="5" s="1"/>
  <c r="CL29" i="5" s="1"/>
  <c r="CR29" i="5" s="1"/>
  <c r="CX29" i="5" s="1"/>
  <c r="DD29" i="5" s="1"/>
  <c r="DJ29" i="5" s="1"/>
  <c r="BG29" i="5"/>
  <c r="BM29" i="5" s="1"/>
  <c r="BS29" i="5" s="1"/>
  <c r="BY29" i="5" s="1"/>
  <c r="CE29" i="5" s="1"/>
  <c r="CK29" i="5" s="1"/>
  <c r="CQ29" i="5" s="1"/>
  <c r="CW29" i="5" s="1"/>
  <c r="DC29" i="5" s="1"/>
  <c r="DI29" i="5" s="1"/>
  <c r="L29" i="5"/>
  <c r="K29" i="5"/>
  <c r="F29" i="5"/>
  <c r="BB29" i="5" s="1"/>
  <c r="E29" i="5"/>
  <c r="D29" i="5"/>
  <c r="C29" i="5"/>
  <c r="DR28" i="5"/>
  <c r="DT28" i="5" s="1"/>
  <c r="DQ28" i="5"/>
  <c r="BH28" i="5"/>
  <c r="BN28" i="5" s="1"/>
  <c r="BT28" i="5" s="1"/>
  <c r="BZ28" i="5" s="1"/>
  <c r="CF28" i="5" s="1"/>
  <c r="CL28" i="5" s="1"/>
  <c r="CR28" i="5" s="1"/>
  <c r="CX28" i="5" s="1"/>
  <c r="DD28" i="5" s="1"/>
  <c r="DJ28" i="5" s="1"/>
  <c r="BG28" i="5"/>
  <c r="AH28" i="5"/>
  <c r="L28" i="5"/>
  <c r="I28" i="5"/>
  <c r="D28" i="5"/>
  <c r="C28" i="5"/>
  <c r="DR27" i="5"/>
  <c r="DT27" i="5" s="1"/>
  <c r="DQ27" i="5"/>
  <c r="DS27" i="5" s="1"/>
  <c r="BH27" i="5"/>
  <c r="BN27" i="5" s="1"/>
  <c r="BG27" i="5"/>
  <c r="BM27" i="5" s="1"/>
  <c r="L27" i="5"/>
  <c r="BJ27" i="5" s="1"/>
  <c r="K27" i="5"/>
  <c r="BI27" i="5" s="1"/>
  <c r="F27" i="5"/>
  <c r="BB27" i="5" s="1"/>
  <c r="E27" i="5"/>
  <c r="DU27" i="5" s="1"/>
  <c r="D27" i="5"/>
  <c r="C27" i="5"/>
  <c r="DP26" i="5"/>
  <c r="DO26" i="5"/>
  <c r="DN26" i="5"/>
  <c r="DM26" i="5"/>
  <c r="DH26" i="5"/>
  <c r="DG26" i="5"/>
  <c r="DB26" i="5"/>
  <c r="DA26" i="5"/>
  <c r="CV26" i="5"/>
  <c r="CU26" i="5"/>
  <c r="CP26" i="5"/>
  <c r="CO26" i="5"/>
  <c r="CJ26" i="5"/>
  <c r="CI26" i="5"/>
  <c r="CD26" i="5"/>
  <c r="CC26" i="5"/>
  <c r="BX26" i="5"/>
  <c r="BW26" i="5"/>
  <c r="BR26" i="5"/>
  <c r="BQ26" i="5"/>
  <c r="BL26" i="5"/>
  <c r="BK26" i="5"/>
  <c r="BF26" i="5"/>
  <c r="BE26" i="5"/>
  <c r="BD26" i="5"/>
  <c r="BC26" i="5"/>
  <c r="AZ26" i="5"/>
  <c r="AY26" i="5"/>
  <c r="AX26" i="5"/>
  <c r="AT26" i="5"/>
  <c r="AS26" i="5"/>
  <c r="AH26" i="5"/>
  <c r="AD26" i="5"/>
  <c r="AC26" i="5"/>
  <c r="Z26" i="5"/>
  <c r="V26" i="5"/>
  <c r="R26" i="5"/>
  <c r="N26" i="5"/>
  <c r="J26" i="5"/>
  <c r="H26" i="5"/>
  <c r="G26" i="5"/>
  <c r="DT25" i="5"/>
  <c r="DS25" i="5"/>
  <c r="BL25" i="5"/>
  <c r="BN25" i="5" s="1"/>
  <c r="BT25" i="5" s="1"/>
  <c r="BZ25" i="5" s="1"/>
  <c r="CF25" i="5" s="1"/>
  <c r="CL25" i="5" s="1"/>
  <c r="CR25" i="5" s="1"/>
  <c r="CX25" i="5" s="1"/>
  <c r="DD25" i="5" s="1"/>
  <c r="DJ25" i="5" s="1"/>
  <c r="BH25" i="5"/>
  <c r="BG25" i="5"/>
  <c r="BM25" i="5" s="1"/>
  <c r="BS25" i="5" s="1"/>
  <c r="BY25" i="5" s="1"/>
  <c r="CE25" i="5" s="1"/>
  <c r="CK25" i="5" s="1"/>
  <c r="CQ25" i="5" s="1"/>
  <c r="CW25" i="5" s="1"/>
  <c r="DC25" i="5" s="1"/>
  <c r="DI25" i="5" s="1"/>
  <c r="AW25" i="5"/>
  <c r="AH25" i="5"/>
  <c r="AC25" i="5"/>
  <c r="L25" i="5"/>
  <c r="BJ25" i="5" s="1"/>
  <c r="I25" i="5"/>
  <c r="D25" i="5"/>
  <c r="C25" i="5"/>
  <c r="DT24" i="5"/>
  <c r="DS24" i="5"/>
  <c r="BH24" i="5"/>
  <c r="BN24" i="5" s="1"/>
  <c r="BT24" i="5" s="1"/>
  <c r="BZ24" i="5" s="1"/>
  <c r="CF24" i="5" s="1"/>
  <c r="CL24" i="5" s="1"/>
  <c r="CR24" i="5" s="1"/>
  <c r="CX24" i="5" s="1"/>
  <c r="DD24" i="5" s="1"/>
  <c r="DJ24" i="5" s="1"/>
  <c r="BG24" i="5"/>
  <c r="BM24" i="5" s="1"/>
  <c r="BS24" i="5" s="1"/>
  <c r="BY24" i="5" s="1"/>
  <c r="CE24" i="5" s="1"/>
  <c r="CK24" i="5" s="1"/>
  <c r="CQ24" i="5" s="1"/>
  <c r="CW24" i="5" s="1"/>
  <c r="DC24" i="5" s="1"/>
  <c r="DI24" i="5" s="1"/>
  <c r="AW24" i="5"/>
  <c r="AH24" i="5"/>
  <c r="P24" i="5"/>
  <c r="T24" i="5" s="1"/>
  <c r="L24" i="5"/>
  <c r="I24" i="5"/>
  <c r="M24" i="5" s="1"/>
  <c r="D24" i="5"/>
  <c r="C24" i="5"/>
  <c r="DV23" i="5"/>
  <c r="DU23" i="5"/>
  <c r="DT23" i="5"/>
  <c r="DS23" i="5"/>
  <c r="BH23" i="5"/>
  <c r="BN23" i="5" s="1"/>
  <c r="BT23" i="5" s="1"/>
  <c r="BZ23" i="5" s="1"/>
  <c r="CF23" i="5" s="1"/>
  <c r="CL23" i="5" s="1"/>
  <c r="CR23" i="5" s="1"/>
  <c r="CX23" i="5" s="1"/>
  <c r="DD23" i="5" s="1"/>
  <c r="DJ23" i="5" s="1"/>
  <c r="BG23" i="5"/>
  <c r="BM23" i="5" s="1"/>
  <c r="BS23" i="5" s="1"/>
  <c r="BY23" i="5" s="1"/>
  <c r="CE23" i="5" s="1"/>
  <c r="CK23" i="5" s="1"/>
  <c r="CQ23" i="5" s="1"/>
  <c r="CW23" i="5" s="1"/>
  <c r="DC23" i="5" s="1"/>
  <c r="DI23" i="5" s="1"/>
  <c r="BB23" i="5"/>
  <c r="BA23" i="5"/>
  <c r="L23" i="5"/>
  <c r="BJ23" i="5" s="1"/>
  <c r="K23" i="5"/>
  <c r="BI23" i="5" s="1"/>
  <c r="DT22" i="5"/>
  <c r="DS22" i="5"/>
  <c r="BH22" i="5"/>
  <c r="BN22" i="5" s="1"/>
  <c r="BT22" i="5" s="1"/>
  <c r="BZ22" i="5" s="1"/>
  <c r="CF22" i="5" s="1"/>
  <c r="CL22" i="5" s="1"/>
  <c r="CR22" i="5" s="1"/>
  <c r="CX22" i="5" s="1"/>
  <c r="DD22" i="5" s="1"/>
  <c r="DJ22" i="5" s="1"/>
  <c r="BG22" i="5"/>
  <c r="BM22" i="5" s="1"/>
  <c r="BS22" i="5" s="1"/>
  <c r="BY22" i="5" s="1"/>
  <c r="CE22" i="5" s="1"/>
  <c r="CK22" i="5" s="1"/>
  <c r="CQ22" i="5" s="1"/>
  <c r="CW22" i="5" s="1"/>
  <c r="DC22" i="5" s="1"/>
  <c r="DI22" i="5" s="1"/>
  <c r="AW22" i="5"/>
  <c r="AH22" i="5"/>
  <c r="L22" i="5"/>
  <c r="BJ22" i="5" s="1"/>
  <c r="I22" i="5"/>
  <c r="D22" i="5"/>
  <c r="C22" i="5"/>
  <c r="DT21" i="5"/>
  <c r="DS21" i="5"/>
  <c r="BH21" i="5"/>
  <c r="BN21" i="5" s="1"/>
  <c r="BT21" i="5" s="1"/>
  <c r="BZ21" i="5" s="1"/>
  <c r="CF21" i="5" s="1"/>
  <c r="CL21" i="5" s="1"/>
  <c r="CR21" i="5" s="1"/>
  <c r="CX21" i="5" s="1"/>
  <c r="DD21" i="5" s="1"/>
  <c r="DJ21" i="5" s="1"/>
  <c r="BG21" i="5"/>
  <c r="BM21" i="5" s="1"/>
  <c r="BS21" i="5" s="1"/>
  <c r="BY21" i="5" s="1"/>
  <c r="CE21" i="5" s="1"/>
  <c r="CK21" i="5" s="1"/>
  <c r="CQ21" i="5" s="1"/>
  <c r="CW21" i="5" s="1"/>
  <c r="DC21" i="5" s="1"/>
  <c r="DI21" i="5" s="1"/>
  <c r="AW21" i="5"/>
  <c r="AH21" i="5"/>
  <c r="L21" i="5"/>
  <c r="BJ21" i="5" s="1"/>
  <c r="I21" i="5"/>
  <c r="D21" i="5"/>
  <c r="C21" i="5"/>
  <c r="DT20" i="5"/>
  <c r="DS20" i="5"/>
  <c r="BH20" i="5"/>
  <c r="BN20" i="5" s="1"/>
  <c r="BT20" i="5" s="1"/>
  <c r="BZ20" i="5" s="1"/>
  <c r="CF20" i="5" s="1"/>
  <c r="CL20" i="5" s="1"/>
  <c r="CR20" i="5" s="1"/>
  <c r="CX20" i="5" s="1"/>
  <c r="DD20" i="5" s="1"/>
  <c r="DJ20" i="5" s="1"/>
  <c r="BG20" i="5"/>
  <c r="BM20" i="5" s="1"/>
  <c r="BS20" i="5" s="1"/>
  <c r="BY20" i="5" s="1"/>
  <c r="CE20" i="5" s="1"/>
  <c r="CK20" i="5" s="1"/>
  <c r="CQ20" i="5" s="1"/>
  <c r="CW20" i="5" s="1"/>
  <c r="DC20" i="5" s="1"/>
  <c r="DI20" i="5" s="1"/>
  <c r="AW20" i="5"/>
  <c r="AH20" i="5"/>
  <c r="AP20" i="5" s="1"/>
  <c r="F20" i="5" s="1"/>
  <c r="BB20" i="5" s="1"/>
  <c r="L20" i="5"/>
  <c r="P20" i="5" s="1"/>
  <c r="I20" i="5"/>
  <c r="K20" i="5" s="1"/>
  <c r="BI20" i="5" s="1"/>
  <c r="D20" i="5"/>
  <c r="C20" i="5"/>
  <c r="DT19" i="5"/>
  <c r="BH19" i="5"/>
  <c r="BN19" i="5" s="1"/>
  <c r="BT19" i="5" s="1"/>
  <c r="BZ19" i="5" s="1"/>
  <c r="CF19" i="5" s="1"/>
  <c r="CL19" i="5" s="1"/>
  <c r="CR19" i="5" s="1"/>
  <c r="CX19" i="5" s="1"/>
  <c r="DD19" i="5" s="1"/>
  <c r="DJ19" i="5" s="1"/>
  <c r="BG19" i="5"/>
  <c r="BM19" i="5" s="1"/>
  <c r="BS19" i="5" s="1"/>
  <c r="BY19" i="5" s="1"/>
  <c r="CE19" i="5" s="1"/>
  <c r="CK19" i="5" s="1"/>
  <c r="CQ19" i="5" s="1"/>
  <c r="CW19" i="5" s="1"/>
  <c r="DC19" i="5" s="1"/>
  <c r="DI19" i="5" s="1"/>
  <c r="AY19" i="5"/>
  <c r="AW19" i="5"/>
  <c r="AH19" i="5"/>
  <c r="AC19" i="5"/>
  <c r="L19" i="5"/>
  <c r="I19" i="5"/>
  <c r="K19" i="5" s="1"/>
  <c r="BI19" i="5" s="1"/>
  <c r="D19" i="5"/>
  <c r="C19" i="5"/>
  <c r="DT18" i="5"/>
  <c r="DS18" i="5"/>
  <c r="BK18" i="5"/>
  <c r="BK81" i="5" s="1"/>
  <c r="BK80" i="5" s="1"/>
  <c r="BH18" i="5"/>
  <c r="BN18" i="5" s="1"/>
  <c r="BT18" i="5" s="1"/>
  <c r="BZ18" i="5" s="1"/>
  <c r="CF18" i="5" s="1"/>
  <c r="CL18" i="5" s="1"/>
  <c r="CR18" i="5" s="1"/>
  <c r="CX18" i="5" s="1"/>
  <c r="DD18" i="5" s="1"/>
  <c r="DJ18" i="5" s="1"/>
  <c r="BG18" i="5"/>
  <c r="AW18" i="5"/>
  <c r="AW81" i="5" s="1"/>
  <c r="AH18" i="5"/>
  <c r="L18" i="5"/>
  <c r="BJ18" i="5" s="1"/>
  <c r="I18" i="5"/>
  <c r="D18" i="5"/>
  <c r="C18" i="5"/>
  <c r="DT17" i="5"/>
  <c r="DS17" i="5"/>
  <c r="BH17" i="5"/>
  <c r="BN17" i="5" s="1"/>
  <c r="BT17" i="5" s="1"/>
  <c r="BZ17" i="5" s="1"/>
  <c r="CF17" i="5" s="1"/>
  <c r="CL17" i="5" s="1"/>
  <c r="CR17" i="5" s="1"/>
  <c r="CX17" i="5" s="1"/>
  <c r="DD17" i="5" s="1"/>
  <c r="DJ17" i="5" s="1"/>
  <c r="BG17" i="5"/>
  <c r="BM17" i="5" s="1"/>
  <c r="BS17" i="5" s="1"/>
  <c r="BY17" i="5" s="1"/>
  <c r="CE17" i="5" s="1"/>
  <c r="CK17" i="5" s="1"/>
  <c r="CQ17" i="5" s="1"/>
  <c r="CW17" i="5" s="1"/>
  <c r="DC17" i="5" s="1"/>
  <c r="DI17" i="5" s="1"/>
  <c r="AW17" i="5"/>
  <c r="AH17" i="5"/>
  <c r="L17" i="5"/>
  <c r="BJ17" i="5" s="1"/>
  <c r="I17" i="5"/>
  <c r="D17" i="5"/>
  <c r="C17" i="5"/>
  <c r="DT16" i="5"/>
  <c r="DS16" i="5"/>
  <c r="BH16" i="5"/>
  <c r="BN16" i="5" s="1"/>
  <c r="BT16" i="5" s="1"/>
  <c r="BZ16" i="5" s="1"/>
  <c r="CF16" i="5" s="1"/>
  <c r="CL16" i="5" s="1"/>
  <c r="CR16" i="5" s="1"/>
  <c r="CX16" i="5" s="1"/>
  <c r="DD16" i="5" s="1"/>
  <c r="DJ16" i="5" s="1"/>
  <c r="BG16" i="5"/>
  <c r="BM16" i="5" s="1"/>
  <c r="BS16" i="5" s="1"/>
  <c r="BY16" i="5" s="1"/>
  <c r="CE16" i="5" s="1"/>
  <c r="CK16" i="5" s="1"/>
  <c r="CQ16" i="5" s="1"/>
  <c r="CW16" i="5" s="1"/>
  <c r="DC16" i="5" s="1"/>
  <c r="DI16" i="5" s="1"/>
  <c r="AW16" i="5"/>
  <c r="AH16" i="5"/>
  <c r="Q16" i="5"/>
  <c r="L16" i="5"/>
  <c r="K16" i="5"/>
  <c r="D16" i="5"/>
  <c r="C16" i="5"/>
  <c r="DS15" i="5"/>
  <c r="BK15" i="5"/>
  <c r="BG15" i="5"/>
  <c r="AW15" i="5"/>
  <c r="AC15" i="5"/>
  <c r="I15" i="5"/>
  <c r="C15" i="5"/>
  <c r="DS14" i="5"/>
  <c r="BK14" i="5"/>
  <c r="BG14" i="5"/>
  <c r="I14" i="5"/>
  <c r="C14" i="5"/>
  <c r="DT13" i="5"/>
  <c r="DS13" i="5"/>
  <c r="BK13" i="5"/>
  <c r="BH13" i="5"/>
  <c r="BN13" i="5" s="1"/>
  <c r="BT13" i="5" s="1"/>
  <c r="BZ13" i="5" s="1"/>
  <c r="CF13" i="5" s="1"/>
  <c r="CL13" i="5" s="1"/>
  <c r="CR13" i="5" s="1"/>
  <c r="CX13" i="5" s="1"/>
  <c r="DD13" i="5" s="1"/>
  <c r="DJ13" i="5" s="1"/>
  <c r="BG13" i="5"/>
  <c r="AH13" i="5"/>
  <c r="M13" i="5"/>
  <c r="L13" i="5"/>
  <c r="I13" i="5"/>
  <c r="K13" i="5" s="1"/>
  <c r="BI13" i="5" s="1"/>
  <c r="D13" i="5"/>
  <c r="C13" i="5"/>
  <c r="DT12" i="5"/>
  <c r="DS12" i="5"/>
  <c r="BH12" i="5"/>
  <c r="BN12" i="5" s="1"/>
  <c r="BT12" i="5" s="1"/>
  <c r="BZ12" i="5" s="1"/>
  <c r="CF12" i="5" s="1"/>
  <c r="CL12" i="5" s="1"/>
  <c r="CR12" i="5" s="1"/>
  <c r="CX12" i="5" s="1"/>
  <c r="DD12" i="5" s="1"/>
  <c r="DJ12" i="5" s="1"/>
  <c r="BG12" i="5"/>
  <c r="BM12" i="5" s="1"/>
  <c r="BS12" i="5" s="1"/>
  <c r="BY12" i="5" s="1"/>
  <c r="CE12" i="5" s="1"/>
  <c r="CK12" i="5" s="1"/>
  <c r="CQ12" i="5" s="1"/>
  <c r="CW12" i="5" s="1"/>
  <c r="DC12" i="5" s="1"/>
  <c r="DI12" i="5" s="1"/>
  <c r="AH12" i="5"/>
  <c r="L12" i="5"/>
  <c r="I12" i="5"/>
  <c r="D12" i="5"/>
  <c r="C12" i="5"/>
  <c r="DQ11" i="5"/>
  <c r="DR11" i="5" s="1"/>
  <c r="DO11" i="5"/>
  <c r="DP11" i="5" s="1"/>
  <c r="DM11" i="5"/>
  <c r="DN11" i="5" s="1"/>
  <c r="DG11" i="5"/>
  <c r="DH11" i="5" s="1"/>
  <c r="DA11" i="5"/>
  <c r="DB11" i="5" s="1"/>
  <c r="CU11" i="5"/>
  <c r="CV11" i="5" s="1"/>
  <c r="CO11" i="5"/>
  <c r="CP11" i="5" s="1"/>
  <c r="CI11" i="5"/>
  <c r="CJ11" i="5" s="1"/>
  <c r="CC11" i="5"/>
  <c r="CD11" i="5" s="1"/>
  <c r="BW11" i="5"/>
  <c r="BX11" i="5" s="1"/>
  <c r="BQ11" i="5"/>
  <c r="BR11" i="5" s="1"/>
  <c r="BE11" i="5"/>
  <c r="BF11" i="5" s="1"/>
  <c r="BC11" i="5"/>
  <c r="BD11" i="5" s="1"/>
  <c r="AY11" i="5"/>
  <c r="L11" i="5"/>
  <c r="BJ11" i="5" s="1"/>
  <c r="K11" i="5"/>
  <c r="BI11" i="5" s="1"/>
  <c r="F11" i="5"/>
  <c r="BB11" i="5" s="1"/>
  <c r="E11" i="5"/>
  <c r="D11" i="5"/>
  <c r="C11" i="5"/>
  <c r="DT10" i="5"/>
  <c r="DS10" i="5"/>
  <c r="BK10" i="5"/>
  <c r="BK11" i="5" s="1"/>
  <c r="BL11" i="5" s="1"/>
  <c r="BH10" i="5"/>
  <c r="BN10" i="5" s="1"/>
  <c r="BG10" i="5"/>
  <c r="BM10" i="5" s="1"/>
  <c r="AW10" i="5"/>
  <c r="AW9" i="5" s="1"/>
  <c r="AH10" i="5"/>
  <c r="L10" i="5"/>
  <c r="I10" i="5"/>
  <c r="D10" i="5"/>
  <c r="C10" i="5"/>
  <c r="DR9" i="5"/>
  <c r="DQ9" i="5"/>
  <c r="DP9" i="5"/>
  <c r="DO9" i="5"/>
  <c r="DN9" i="5"/>
  <c r="DM9" i="5"/>
  <c r="DM8" i="5" s="1"/>
  <c r="DH9" i="5"/>
  <c r="DH8" i="5" s="1"/>
  <c r="DG9" i="5"/>
  <c r="DB9" i="5"/>
  <c r="DA9" i="5"/>
  <c r="DA8" i="5" s="1"/>
  <c r="CV9" i="5"/>
  <c r="CV8" i="5" s="1"/>
  <c r="CU9" i="5"/>
  <c r="CP9" i="5"/>
  <c r="CO9" i="5"/>
  <c r="CJ9" i="5"/>
  <c r="CJ8" i="5" s="1"/>
  <c r="CI9" i="5"/>
  <c r="CD9" i="5"/>
  <c r="CC9" i="5"/>
  <c r="BX9" i="5"/>
  <c r="BW9" i="5"/>
  <c r="BR9" i="5"/>
  <c r="BQ9" i="5"/>
  <c r="BQ8" i="5" s="1"/>
  <c r="BL9" i="5"/>
  <c r="BL8" i="5" s="1"/>
  <c r="BF9" i="5"/>
  <c r="BE9" i="5"/>
  <c r="BD9" i="5"/>
  <c r="BD8" i="5" s="1"/>
  <c r="BD63" i="5" s="1"/>
  <c r="BD64" i="5" s="1"/>
  <c r="BC9" i="5"/>
  <c r="BC8" i="5" s="1"/>
  <c r="AZ9" i="5"/>
  <c r="AX9" i="5"/>
  <c r="AT9" i="5"/>
  <c r="AS9" i="5"/>
  <c r="AD9" i="5"/>
  <c r="AC9" i="5"/>
  <c r="AC8" i="5" s="1"/>
  <c r="Z9" i="5"/>
  <c r="Z8" i="5" s="1"/>
  <c r="V9" i="5"/>
  <c r="R9" i="5"/>
  <c r="N9" i="5"/>
  <c r="N8" i="5" s="1"/>
  <c r="J9" i="5"/>
  <c r="J8" i="5" s="1"/>
  <c r="H9" i="5"/>
  <c r="G9" i="5"/>
  <c r="DP8" i="5"/>
  <c r="DO8" i="5"/>
  <c r="DG8" i="5"/>
  <c r="CU8" i="5"/>
  <c r="CO8" i="5"/>
  <c r="CI8" i="5"/>
  <c r="BX8" i="5"/>
  <c r="BX63" i="5" s="1"/>
  <c r="BX64" i="5" s="1"/>
  <c r="BW8" i="5"/>
  <c r="BE8" i="5"/>
  <c r="AT8" i="5"/>
  <c r="AS8" i="5"/>
  <c r="AD8" i="5"/>
  <c r="R8" i="5"/>
  <c r="G8" i="5"/>
  <c r="BN7" i="5"/>
  <c r="BR7" i="5" s="1"/>
  <c r="BT7" i="5" s="1"/>
  <c r="BM7" i="5"/>
  <c r="BQ7" i="5" s="1"/>
  <c r="BS7" i="5" s="1"/>
  <c r="BH7" i="5"/>
  <c r="BJ7" i="5" s="1"/>
  <c r="BG7" i="5"/>
  <c r="BI7" i="5" s="1"/>
  <c r="AY7" i="5"/>
  <c r="BA7" i="5" s="1"/>
  <c r="H7" i="5"/>
  <c r="J7" i="5" s="1"/>
  <c r="L7" i="5" s="1"/>
  <c r="N7" i="5" s="1"/>
  <c r="P7" i="5" s="1"/>
  <c r="R7" i="5" s="1"/>
  <c r="T7" i="5" s="1"/>
  <c r="V7" i="5" s="1"/>
  <c r="X7" i="5" s="1"/>
  <c r="Z7" i="5" s="1"/>
  <c r="AB7" i="5" s="1"/>
  <c r="AD7" i="5" s="1"/>
  <c r="AF7" i="5" s="1"/>
  <c r="AH7" i="5" s="1"/>
  <c r="AJ7" i="5" s="1"/>
  <c r="AL7" i="5" s="1"/>
  <c r="AN7" i="5" s="1"/>
  <c r="AP7" i="5" s="1"/>
  <c r="AR7" i="5" s="1"/>
  <c r="AT7" i="5" s="1"/>
  <c r="AV7" i="5" s="1"/>
  <c r="AX7" i="5" s="1"/>
  <c r="G7" i="5"/>
  <c r="I7" i="5" s="1"/>
  <c r="K7" i="5" s="1"/>
  <c r="M7" i="5" s="1"/>
  <c r="O7" i="5" s="1"/>
  <c r="Q7" i="5" s="1"/>
  <c r="S7" i="5" s="1"/>
  <c r="U7" i="5" s="1"/>
  <c r="W7" i="5" s="1"/>
  <c r="Y7" i="5" s="1"/>
  <c r="AA7" i="5" s="1"/>
  <c r="AC7" i="5" s="1"/>
  <c r="AE7" i="5" s="1"/>
  <c r="AG7" i="5" s="1"/>
  <c r="AI7" i="5" s="1"/>
  <c r="AK7" i="5" s="1"/>
  <c r="AM7" i="5" s="1"/>
  <c r="AO7" i="5" s="1"/>
  <c r="AQ7" i="5" s="1"/>
  <c r="AS7" i="5" s="1"/>
  <c r="AU7" i="5" s="1"/>
  <c r="AW7" i="5" s="1"/>
  <c r="DD12" i="1" l="1"/>
  <c r="DD11" i="1" s="1"/>
  <c r="DO12" i="1"/>
  <c r="DO11" i="1" s="1"/>
  <c r="BN12" i="1"/>
  <c r="BN11" i="1" s="1"/>
  <c r="CL12" i="1"/>
  <c r="CL11" i="1" s="1"/>
  <c r="CQ12" i="1"/>
  <c r="CQ11" i="1" s="1"/>
  <c r="DJ12" i="1"/>
  <c r="DJ11" i="1" s="1"/>
  <c r="DP12" i="1"/>
  <c r="DP11" i="1" s="1"/>
  <c r="BT12" i="1"/>
  <c r="BT11" i="1" s="1"/>
  <c r="CR12" i="1"/>
  <c r="CR11" i="1" s="1"/>
  <c r="CW12" i="1"/>
  <c r="CW11" i="1" s="1"/>
  <c r="BG12" i="1"/>
  <c r="BG11" i="1" s="1"/>
  <c r="BS12" i="1"/>
  <c r="BS11" i="1" s="1"/>
  <c r="BY12" i="1"/>
  <c r="BY11" i="1" s="1"/>
  <c r="CX12" i="1"/>
  <c r="CX11" i="1" s="1"/>
  <c r="BM12" i="1"/>
  <c r="BM11" i="1" s="1"/>
  <c r="CE12" i="1"/>
  <c r="CE11" i="1" s="1"/>
  <c r="CK12" i="1"/>
  <c r="CK11" i="1" s="1"/>
  <c r="DC12" i="1"/>
  <c r="DC11" i="1" s="1"/>
  <c r="DI12" i="1"/>
  <c r="DI11" i="1" s="1"/>
  <c r="C70" i="5"/>
  <c r="D80" i="5"/>
  <c r="C80" i="5"/>
  <c r="AB11" i="1"/>
  <c r="AB10" i="1"/>
  <c r="AR11" i="1"/>
  <c r="AR10" i="1"/>
  <c r="N10" i="1"/>
  <c r="X11" i="1"/>
  <c r="X10" i="1"/>
  <c r="AN11" i="1"/>
  <c r="AN10" i="1"/>
  <c r="T11" i="1"/>
  <c r="T10" i="1"/>
  <c r="AJ11" i="1"/>
  <c r="AJ10" i="1"/>
  <c r="AF11" i="1"/>
  <c r="AF10" i="1"/>
  <c r="AV11" i="1"/>
  <c r="AV10" i="1"/>
  <c r="P11" i="1"/>
  <c r="P10" i="1"/>
  <c r="L11" i="1"/>
  <c r="J11" i="1"/>
  <c r="BB11" i="1"/>
  <c r="DV12" i="1"/>
  <c r="D37" i="5"/>
  <c r="D9" i="5"/>
  <c r="D26" i="5"/>
  <c r="C37" i="5"/>
  <c r="C67" i="5"/>
  <c r="DJ67" i="5"/>
  <c r="AO71" i="5"/>
  <c r="AO70" i="5" s="1"/>
  <c r="D70" i="5"/>
  <c r="AT36" i="5"/>
  <c r="BJ72" i="5"/>
  <c r="L73" i="5"/>
  <c r="DV95" i="5"/>
  <c r="AA47" i="8"/>
  <c r="BK47" i="8" s="1"/>
  <c r="AC37" i="8"/>
  <c r="AC114" i="8"/>
  <c r="O87" i="11"/>
  <c r="BO87" i="11" s="1"/>
  <c r="I9" i="5"/>
  <c r="AH9" i="5"/>
  <c r="AH8" i="5" s="1"/>
  <c r="BI16" i="5"/>
  <c r="E41" i="5"/>
  <c r="DU41" i="5" s="1"/>
  <c r="AC46" i="5"/>
  <c r="L70" i="5"/>
  <c r="BJ70" i="5" s="1"/>
  <c r="BP91" i="5"/>
  <c r="C75" i="11"/>
  <c r="C76" i="11"/>
  <c r="CC8" i="5"/>
  <c r="DV31" i="5"/>
  <c r="BJ32" i="5"/>
  <c r="BL36" i="5"/>
  <c r="BL63" i="5" s="1"/>
  <c r="CJ36" i="5"/>
  <c r="CJ63" i="5" s="1"/>
  <c r="CV36" i="5"/>
  <c r="CV63" i="5" s="1"/>
  <c r="DH36" i="5"/>
  <c r="DH63" i="5" s="1"/>
  <c r="DP36" i="5"/>
  <c r="Z36" i="5"/>
  <c r="E38" i="5"/>
  <c r="DV73" i="5"/>
  <c r="DT81" i="5"/>
  <c r="AJ9" i="8"/>
  <c r="T37" i="8"/>
  <c r="K24" i="5"/>
  <c r="BJ28" i="5"/>
  <c r="DV29" i="5"/>
  <c r="DR36" i="5"/>
  <c r="DR98" i="5"/>
  <c r="DV70" i="5"/>
  <c r="DU73" i="5"/>
  <c r="E9" i="8"/>
  <c r="T9" i="8"/>
  <c r="BH9" i="8"/>
  <c r="BI37" i="8"/>
  <c r="BR8" i="5"/>
  <c r="CD8" i="5"/>
  <c r="CP8" i="5"/>
  <c r="DB8" i="5"/>
  <c r="DN8" i="5"/>
  <c r="C9" i="5"/>
  <c r="C99" i="5" s="1"/>
  <c r="BM13" i="5"/>
  <c r="BS13" i="5" s="1"/>
  <c r="BY13" i="5" s="1"/>
  <c r="CE13" i="5" s="1"/>
  <c r="CK13" i="5" s="1"/>
  <c r="CQ13" i="5" s="1"/>
  <c r="CW13" i="5" s="1"/>
  <c r="DC13" i="5" s="1"/>
  <c r="DI13" i="5" s="1"/>
  <c r="BJ19" i="5"/>
  <c r="BJ24" i="5"/>
  <c r="DU31" i="5"/>
  <c r="DT37" i="5"/>
  <c r="BI39" i="5"/>
  <c r="BH46" i="5"/>
  <c r="BH36" i="5" s="1"/>
  <c r="BH76" i="5" s="1"/>
  <c r="BH66" i="5" s="1"/>
  <c r="BR36" i="5"/>
  <c r="CD36" i="5"/>
  <c r="CP36" i="5"/>
  <c r="DB36" i="5"/>
  <c r="DN36" i="5"/>
  <c r="E52" i="5"/>
  <c r="DV52" i="5" s="1"/>
  <c r="Q46" i="5"/>
  <c r="Q36" i="5" s="1"/>
  <c r="AW46" i="5"/>
  <c r="F67" i="5"/>
  <c r="BB67" i="5" s="1"/>
  <c r="J98" i="5"/>
  <c r="L98" i="5" s="1"/>
  <c r="BZ67" i="5"/>
  <c r="AK69" i="5"/>
  <c r="E69" i="5" s="1"/>
  <c r="BH70" i="5"/>
  <c r="F73" i="5"/>
  <c r="BB73" i="5" s="1"/>
  <c r="AZ80" i="5"/>
  <c r="DT80" i="5" s="1"/>
  <c r="BG87" i="5"/>
  <c r="BM87" i="5" s="1"/>
  <c r="C37" i="10"/>
  <c r="BN87" i="11"/>
  <c r="BN77" i="11" s="1"/>
  <c r="AS75" i="11"/>
  <c r="AS76" i="11"/>
  <c r="BK9" i="5"/>
  <c r="BK8" i="5" s="1"/>
  <c r="BK63" i="5" s="1"/>
  <c r="BJ30" i="5"/>
  <c r="AC36" i="5"/>
  <c r="AC63" i="5" s="1"/>
  <c r="AC64" i="5" s="1"/>
  <c r="DO36" i="5"/>
  <c r="BI41" i="5"/>
  <c r="AY46" i="5"/>
  <c r="DS46" i="5" s="1"/>
  <c r="K73" i="5"/>
  <c r="DT87" i="5"/>
  <c r="L9" i="8"/>
  <c r="AA9" i="8"/>
  <c r="AV9" i="8"/>
  <c r="H8" i="5"/>
  <c r="V8" i="5"/>
  <c r="AZ8" i="5"/>
  <c r="BF8" i="5"/>
  <c r="BF63" i="5" s="1"/>
  <c r="BF64" i="5" s="1"/>
  <c r="AX8" i="5"/>
  <c r="E35" i="5"/>
  <c r="DU35" i="5" s="1"/>
  <c r="AG36" i="5"/>
  <c r="AW37" i="5"/>
  <c r="AW36" i="5" s="1"/>
  <c r="BQ36" i="5"/>
  <c r="BQ63" i="5" s="1"/>
  <c r="CC36" i="5"/>
  <c r="CO36" i="5"/>
  <c r="DA36" i="5"/>
  <c r="DM36" i="5"/>
  <c r="DM63" i="5" s="1"/>
  <c r="DQ36" i="5"/>
  <c r="D46" i="5"/>
  <c r="N36" i="5"/>
  <c r="AD36" i="5"/>
  <c r="AD63" i="5" s="1"/>
  <c r="AD64" i="5" s="1"/>
  <c r="AH36" i="5"/>
  <c r="AH63" i="5" s="1"/>
  <c r="AH64" i="5" s="1"/>
  <c r="AL36" i="5"/>
  <c r="AP36" i="5"/>
  <c r="AX36" i="5"/>
  <c r="BJ55" i="5"/>
  <c r="E57" i="5"/>
  <c r="K67" i="5"/>
  <c r="BT67" i="5"/>
  <c r="D67" i="5"/>
  <c r="F70" i="5"/>
  <c r="DS73" i="5"/>
  <c r="U80" i="5"/>
  <c r="AK80" i="5"/>
  <c r="AX80" i="5"/>
  <c r="BH81" i="5"/>
  <c r="Y80" i="5"/>
  <c r="AO80" i="5"/>
  <c r="K87" i="5"/>
  <c r="BI87" i="5" s="1"/>
  <c r="J9" i="8"/>
  <c r="R9" i="8"/>
  <c r="Z9" i="8"/>
  <c r="D94" i="8"/>
  <c r="BL94" i="8" s="1"/>
  <c r="BI9" i="10"/>
  <c r="BM87" i="11"/>
  <c r="BM77" i="11" s="1"/>
  <c r="AZ10" i="1"/>
  <c r="DQ44" i="1"/>
  <c r="DP44" i="1"/>
  <c r="DQ14" i="1"/>
  <c r="DO14" i="1"/>
  <c r="DP14" i="1" s="1"/>
  <c r="BH12" i="8" s="1"/>
  <c r="DM12" i="11" s="1"/>
  <c r="DO44" i="1"/>
  <c r="DR44" i="1"/>
  <c r="AT63" i="5"/>
  <c r="AT64" i="5" s="1"/>
  <c r="DP63" i="5"/>
  <c r="BJ10" i="5"/>
  <c r="L9" i="5"/>
  <c r="L26" i="5"/>
  <c r="DR26" i="5"/>
  <c r="DT26" i="5" s="1"/>
  <c r="V36" i="5"/>
  <c r="V63" i="5" s="1"/>
  <c r="BB38" i="5"/>
  <c r="F37" i="5"/>
  <c r="F46" i="5"/>
  <c r="L48" i="5"/>
  <c r="BJ48" i="5" s="1"/>
  <c r="DU57" i="5"/>
  <c r="E46" i="5"/>
  <c r="DU46" i="5" s="1"/>
  <c r="BD80" i="5"/>
  <c r="F81" i="5"/>
  <c r="K83" i="5"/>
  <c r="DS83" i="5"/>
  <c r="AY80" i="5"/>
  <c r="DS80" i="5" s="1"/>
  <c r="BH87" i="5"/>
  <c r="DV89" i="5"/>
  <c r="BA89" i="5"/>
  <c r="BP92" i="5"/>
  <c r="T92" i="5"/>
  <c r="BV92" i="5" s="1"/>
  <c r="DV93" i="5"/>
  <c r="BP96" i="5"/>
  <c r="T96" i="5"/>
  <c r="BV96" i="5" s="1"/>
  <c r="BM14" i="5"/>
  <c r="BS14" i="5" s="1"/>
  <c r="BY14" i="5" s="1"/>
  <c r="CE14" i="5" s="1"/>
  <c r="CK14" i="5" s="1"/>
  <c r="CQ14" i="5" s="1"/>
  <c r="CW14" i="5" s="1"/>
  <c r="DC14" i="5" s="1"/>
  <c r="DI14" i="5" s="1"/>
  <c r="BG9" i="5"/>
  <c r="BI24" i="5"/>
  <c r="K25" i="5"/>
  <c r="M25" i="5"/>
  <c r="BH26" i="5"/>
  <c r="M28" i="5"/>
  <c r="M26" i="5" s="1"/>
  <c r="I26" i="5"/>
  <c r="I8" i="5" s="1"/>
  <c r="K28" i="5"/>
  <c r="BM28" i="5"/>
  <c r="BS28" i="5" s="1"/>
  <c r="BY28" i="5" s="1"/>
  <c r="CE28" i="5" s="1"/>
  <c r="CK28" i="5" s="1"/>
  <c r="CQ28" i="5" s="1"/>
  <c r="CW28" i="5" s="1"/>
  <c r="DC28" i="5" s="1"/>
  <c r="DI28" i="5" s="1"/>
  <c r="BG26" i="5"/>
  <c r="BI29" i="5"/>
  <c r="DV39" i="5"/>
  <c r="DU39" i="5"/>
  <c r="H46" i="5"/>
  <c r="AZ46" i="5"/>
  <c r="BJ54" i="5"/>
  <c r="Y46" i="5"/>
  <c r="M46" i="5"/>
  <c r="M36" i="5" s="1"/>
  <c r="BM55" i="5"/>
  <c r="BS55" i="5" s="1"/>
  <c r="BY55" i="5" s="1"/>
  <c r="CE55" i="5" s="1"/>
  <c r="CK55" i="5" s="1"/>
  <c r="CQ55" i="5" s="1"/>
  <c r="CW55" i="5" s="1"/>
  <c r="DC55" i="5" s="1"/>
  <c r="DI55" i="5" s="1"/>
  <c r="BG46" i="5"/>
  <c r="BJ68" i="5"/>
  <c r="P68" i="5"/>
  <c r="BP68" i="5" s="1"/>
  <c r="AK70" i="5"/>
  <c r="BM71" i="5"/>
  <c r="BG70" i="5"/>
  <c r="BI72" i="5"/>
  <c r="K70" i="5"/>
  <c r="BI70" i="5" s="1"/>
  <c r="DS72" i="5"/>
  <c r="AY70" i="5"/>
  <c r="DS70" i="5" s="1"/>
  <c r="BJ73" i="5"/>
  <c r="P87" i="5"/>
  <c r="BJ37" i="8"/>
  <c r="N63" i="5"/>
  <c r="N64" i="5" s="1"/>
  <c r="DS19" i="5"/>
  <c r="AY9" i="5"/>
  <c r="AY8" i="5" s="1"/>
  <c r="DS37" i="5"/>
  <c r="AY36" i="5"/>
  <c r="E68" i="5"/>
  <c r="AK67" i="5"/>
  <c r="F87" i="5"/>
  <c r="BB87" i="5" s="1"/>
  <c r="BB90" i="5"/>
  <c r="E90" i="5"/>
  <c r="Y87" i="5"/>
  <c r="BP94" i="5"/>
  <c r="T94" i="5"/>
  <c r="BV94" i="5" s="1"/>
  <c r="BL42" i="8"/>
  <c r="D38" i="8"/>
  <c r="BL38" i="8" s="1"/>
  <c r="BH9" i="5"/>
  <c r="BH8" i="5" s="1"/>
  <c r="P25" i="5"/>
  <c r="T25" i="5" s="1"/>
  <c r="X25" i="5" s="1"/>
  <c r="C26" i="5"/>
  <c r="P28" i="5"/>
  <c r="DS28" i="5"/>
  <c r="DQ26" i="5"/>
  <c r="DQ8" i="5" s="1"/>
  <c r="DQ63" i="5" s="1"/>
  <c r="DQ64" i="5" s="1"/>
  <c r="AW26" i="5"/>
  <c r="AW8" i="5" s="1"/>
  <c r="J36" i="5"/>
  <c r="J63" i="5" s="1"/>
  <c r="J64" i="5" s="1"/>
  <c r="R36" i="5"/>
  <c r="R76" i="5" s="1"/>
  <c r="R66" i="5" s="1"/>
  <c r="K54" i="5"/>
  <c r="O54" i="5" s="1"/>
  <c r="G46" i="5"/>
  <c r="AS46" i="5"/>
  <c r="AS36" i="5" s="1"/>
  <c r="C46" i="5"/>
  <c r="I46" i="5"/>
  <c r="U46" i="5"/>
  <c r="U36" i="5" s="1"/>
  <c r="BG67" i="5"/>
  <c r="BI67" i="5" s="1"/>
  <c r="BB70" i="5"/>
  <c r="G80" i="5"/>
  <c r="AJ37" i="8"/>
  <c r="AP37" i="8"/>
  <c r="AV37" i="8"/>
  <c r="AV74" i="8" s="1"/>
  <c r="BB37" i="8"/>
  <c r="BB74" i="8" s="1"/>
  <c r="BH37" i="8"/>
  <c r="BH74" i="8" s="1"/>
  <c r="BG114" i="8"/>
  <c r="D117" i="8"/>
  <c r="M117" i="8"/>
  <c r="AC37" i="9"/>
  <c r="BG74" i="11"/>
  <c r="R63" i="5"/>
  <c r="R64" i="5" s="1"/>
  <c r="CC63" i="5"/>
  <c r="CC64" i="5" s="1"/>
  <c r="CO63" i="5"/>
  <c r="CO64" i="5" s="1"/>
  <c r="DA63" i="5"/>
  <c r="DA64" i="5" s="1"/>
  <c r="BJ13" i="5"/>
  <c r="BJ16" i="5"/>
  <c r="BM18" i="5"/>
  <c r="BS18" i="5" s="1"/>
  <c r="BY18" i="5" s="1"/>
  <c r="CE18" i="5" s="1"/>
  <c r="CK18" i="5" s="1"/>
  <c r="CQ18" i="5" s="1"/>
  <c r="CW18" i="5" s="1"/>
  <c r="DC18" i="5" s="1"/>
  <c r="DI18" i="5" s="1"/>
  <c r="DV27" i="5"/>
  <c r="K38" i="5"/>
  <c r="K37" i="5" s="1"/>
  <c r="BC37" i="5"/>
  <c r="BC36" i="5" s="1"/>
  <c r="BC76" i="5" s="1"/>
  <c r="BC66" i="5" s="1"/>
  <c r="BJ39" i="5"/>
  <c r="BJ42" i="5"/>
  <c r="BI43" i="5"/>
  <c r="K48" i="5"/>
  <c r="BI48" i="5" s="1"/>
  <c r="K55" i="5"/>
  <c r="BI57" i="5"/>
  <c r="K60" i="5"/>
  <c r="I98" i="5"/>
  <c r="K98" i="5" s="1"/>
  <c r="DT67" i="5"/>
  <c r="CR67" i="5"/>
  <c r="K81" i="5"/>
  <c r="BG81" i="5"/>
  <c r="BG80" i="5" s="1"/>
  <c r="L83" i="5"/>
  <c r="BI90" i="5"/>
  <c r="BI92" i="5"/>
  <c r="F37" i="8"/>
  <c r="AM37" i="8"/>
  <c r="AY37" i="8"/>
  <c r="C9" i="9"/>
  <c r="J9" i="9"/>
  <c r="Z9" i="9"/>
  <c r="AG9" i="9"/>
  <c r="H9" i="10"/>
  <c r="P9" i="10"/>
  <c r="X9" i="10"/>
  <c r="AD9" i="10"/>
  <c r="AP9" i="10"/>
  <c r="E37" i="11"/>
  <c r="E87" i="11" s="1"/>
  <c r="BI9" i="11"/>
  <c r="Z63" i="5"/>
  <c r="Z64" i="5" s="1"/>
  <c r="BW63" i="5"/>
  <c r="BW64" i="5" s="1"/>
  <c r="CI63" i="5"/>
  <c r="CI64" i="5" s="1"/>
  <c r="CU63" i="5"/>
  <c r="CU64" i="5" s="1"/>
  <c r="DG63" i="5"/>
  <c r="DG64" i="5" s="1"/>
  <c r="DO63" i="5"/>
  <c r="DO64" i="5" s="1"/>
  <c r="BJ12" i="5"/>
  <c r="P13" i="5"/>
  <c r="BP13" i="5" s="1"/>
  <c r="BM15" i="5"/>
  <c r="BS15" i="5" s="1"/>
  <c r="BY15" i="5" s="1"/>
  <c r="CE15" i="5" s="1"/>
  <c r="CK15" i="5" s="1"/>
  <c r="CQ15" i="5" s="1"/>
  <c r="CW15" i="5" s="1"/>
  <c r="DC15" i="5" s="1"/>
  <c r="DI15" i="5" s="1"/>
  <c r="DS26" i="5"/>
  <c r="BJ29" i="5"/>
  <c r="BI32" i="5"/>
  <c r="BJ37" i="5"/>
  <c r="Y36" i="5"/>
  <c r="BE37" i="5"/>
  <c r="BE36" i="5" s="1"/>
  <c r="BE63" i="5" s="1"/>
  <c r="BJ60" i="5"/>
  <c r="BD98" i="5"/>
  <c r="BD99" i="5" s="1"/>
  <c r="DQ98" i="5"/>
  <c r="BJ74" i="5"/>
  <c r="C73" i="5"/>
  <c r="DS81" i="5"/>
  <c r="BS87" i="5"/>
  <c r="BY87" i="5" s="1"/>
  <c r="CE87" i="5" s="1"/>
  <c r="CK87" i="5" s="1"/>
  <c r="CQ87" i="5" s="1"/>
  <c r="CW87" i="5" s="1"/>
  <c r="DC87" i="5" s="1"/>
  <c r="DI87" i="5" s="1"/>
  <c r="DV92" i="5"/>
  <c r="DV94" i="5"/>
  <c r="DV96" i="5"/>
  <c r="AG37" i="8"/>
  <c r="AS37" i="8"/>
  <c r="BE37" i="8"/>
  <c r="E114" i="8"/>
  <c r="F114" i="8" s="1"/>
  <c r="F9" i="9"/>
  <c r="N9" i="9"/>
  <c r="V9" i="9"/>
  <c r="E9" i="10"/>
  <c r="L9" i="10"/>
  <c r="T9" i="10"/>
  <c r="AA9" i="10"/>
  <c r="AJ9" i="10"/>
  <c r="AV9" i="10"/>
  <c r="R37" i="10"/>
  <c r="DT87" i="11"/>
  <c r="AZ77" i="11"/>
  <c r="DT114" i="11"/>
  <c r="BJ37" i="11"/>
  <c r="L87" i="11"/>
  <c r="Z75" i="11"/>
  <c r="Z76" i="11"/>
  <c r="BB47" i="11"/>
  <c r="DV47" i="11"/>
  <c r="T94" i="11"/>
  <c r="P91" i="11"/>
  <c r="BP91" i="11" s="1"/>
  <c r="BP94" i="11"/>
  <c r="AW75" i="11"/>
  <c r="AW76" i="11"/>
  <c r="DT10" i="1"/>
  <c r="BF10" i="1"/>
  <c r="I12" i="1"/>
  <c r="I10" i="1" s="1"/>
  <c r="W12" i="1"/>
  <c r="AE12" i="1"/>
  <c r="AO75" i="11"/>
  <c r="AO76" i="11"/>
  <c r="I75" i="11"/>
  <c r="I76" i="11"/>
  <c r="AG75" i="11"/>
  <c r="AG76" i="11"/>
  <c r="Q75" i="11"/>
  <c r="Q76" i="11"/>
  <c r="AM12" i="1"/>
  <c r="AU12" i="1"/>
  <c r="K12" i="1"/>
  <c r="K10" i="1" s="1"/>
  <c r="S12" i="1"/>
  <c r="AA12" i="1"/>
  <c r="AI12" i="1"/>
  <c r="AQ12" i="1"/>
  <c r="AY12" i="1"/>
  <c r="AY11" i="1" s="1"/>
  <c r="BB10" i="1"/>
  <c r="BT14" i="1"/>
  <c r="AJ12" i="8"/>
  <c r="BR12" i="11" s="1"/>
  <c r="G47" i="8"/>
  <c r="AF47" i="8" s="1"/>
  <c r="E37" i="8"/>
  <c r="E74" i="8" s="1"/>
  <c r="C9" i="8"/>
  <c r="F9" i="8"/>
  <c r="N9" i="8"/>
  <c r="V9" i="8"/>
  <c r="AC9" i="8"/>
  <c r="AC74" i="8" s="1"/>
  <c r="AC75" i="8" s="1"/>
  <c r="AM9" i="8"/>
  <c r="AS9" i="8"/>
  <c r="AS74" i="8" s="1"/>
  <c r="AS75" i="8" s="1"/>
  <c r="AY9" i="8"/>
  <c r="BE9" i="8"/>
  <c r="BE74" i="8" s="1"/>
  <c r="BE75" i="8" s="1"/>
  <c r="BI9" i="8"/>
  <c r="H37" i="8"/>
  <c r="L37" i="8"/>
  <c r="P37" i="8"/>
  <c r="P74" i="8" s="1"/>
  <c r="X37" i="8"/>
  <c r="D78" i="8"/>
  <c r="BL78" i="8" s="1"/>
  <c r="AE78" i="8"/>
  <c r="BJ114" i="8"/>
  <c r="T74" i="8"/>
  <c r="T75" i="8" s="1"/>
  <c r="AP74" i="8"/>
  <c r="AP75" i="8" s="1"/>
  <c r="BJ74" i="8"/>
  <c r="F9" i="10"/>
  <c r="Q117" i="8"/>
  <c r="AU117" i="8" s="1"/>
  <c r="AV117" i="8" s="1"/>
  <c r="Q116" i="8"/>
  <c r="Q115" i="8"/>
  <c r="AG37" i="9"/>
  <c r="P87" i="11"/>
  <c r="BP87" i="11" s="1"/>
  <c r="S94" i="11"/>
  <c r="O91" i="11"/>
  <c r="BO91" i="11" s="1"/>
  <c r="BO94" i="11"/>
  <c r="BT94" i="11"/>
  <c r="BN91" i="11"/>
  <c r="H37" i="9"/>
  <c r="H74" i="9" s="1"/>
  <c r="P37" i="9"/>
  <c r="P74" i="9" s="1"/>
  <c r="X37" i="9"/>
  <c r="D49" i="9"/>
  <c r="BL49" i="9" s="1"/>
  <c r="AE84" i="9"/>
  <c r="AE101" i="10"/>
  <c r="C37" i="9"/>
  <c r="C87" i="9" s="1"/>
  <c r="C77" i="9" s="1"/>
  <c r="BS94" i="11"/>
  <c r="BM91" i="11"/>
  <c r="H75" i="11"/>
  <c r="H76" i="11"/>
  <c r="AC75" i="11"/>
  <c r="AC76" i="11"/>
  <c r="F75" i="11"/>
  <c r="F76" i="11"/>
  <c r="U75" i="11"/>
  <c r="U76" i="11"/>
  <c r="AE78" i="9"/>
  <c r="AE101" i="9"/>
  <c r="AH101" i="9" s="1"/>
  <c r="AK101" i="9" s="1"/>
  <c r="AN101" i="9" s="1"/>
  <c r="AQ101" i="9" s="1"/>
  <c r="AT101" i="9" s="1"/>
  <c r="AW101" i="9" s="1"/>
  <c r="AZ101" i="9" s="1"/>
  <c r="BC101" i="9" s="1"/>
  <c r="BF101" i="9" s="1"/>
  <c r="AC9" i="10"/>
  <c r="AG9" i="10"/>
  <c r="AM9" i="10"/>
  <c r="AS9" i="10"/>
  <c r="AY9" i="10"/>
  <c r="BB87" i="11"/>
  <c r="DV87" i="11"/>
  <c r="F77" i="11"/>
  <c r="DS87" i="11"/>
  <c r="DS114" i="11"/>
  <c r="AY77" i="11"/>
  <c r="E37" i="9"/>
  <c r="G38" i="9"/>
  <c r="AF38" i="9" s="1"/>
  <c r="J37" i="9"/>
  <c r="N37" i="9"/>
  <c r="N87" i="9" s="1"/>
  <c r="N77" i="9" s="1"/>
  <c r="R37" i="9"/>
  <c r="V37" i="9"/>
  <c r="V87" i="9" s="1"/>
  <c r="V77" i="9" s="1"/>
  <c r="Z37" i="9"/>
  <c r="AD37" i="9"/>
  <c r="AD87" i="9" s="1"/>
  <c r="AD77" i="9" s="1"/>
  <c r="G10" i="10"/>
  <c r="J9" i="10"/>
  <c r="N9" i="10"/>
  <c r="R9" i="10"/>
  <c r="R87" i="10" s="1"/>
  <c r="R77" i="10" s="1"/>
  <c r="V9" i="10"/>
  <c r="Z9" i="10"/>
  <c r="BA37" i="11"/>
  <c r="R74" i="10"/>
  <c r="R75" i="10" s="1"/>
  <c r="AE10" i="9"/>
  <c r="AE27" i="9"/>
  <c r="BB9" i="10"/>
  <c r="BE9" i="10"/>
  <c r="BH9" i="10"/>
  <c r="BJ9" i="10"/>
  <c r="J37" i="10"/>
  <c r="Z37" i="10"/>
  <c r="D27" i="9"/>
  <c r="BL27" i="9" s="1"/>
  <c r="BJ114" i="9"/>
  <c r="BJ118" i="9" s="1"/>
  <c r="D81" i="9"/>
  <c r="BL81" i="9" s="1"/>
  <c r="D94" i="9"/>
  <c r="BL94" i="9" s="1"/>
  <c r="D94" i="10"/>
  <c r="BL94" i="10" s="1"/>
  <c r="G101" i="10"/>
  <c r="AF101" i="10" s="1"/>
  <c r="BE11" i="1"/>
  <c r="E74" i="9"/>
  <c r="E75" i="9" s="1"/>
  <c r="AE78" i="10"/>
  <c r="D81" i="10"/>
  <c r="BL81" i="10" s="1"/>
  <c r="AE84" i="10"/>
  <c r="G84" i="9"/>
  <c r="AF84" i="9" s="1"/>
  <c r="E37" i="10"/>
  <c r="H37" i="10"/>
  <c r="H74" i="10" s="1"/>
  <c r="AE49" i="9"/>
  <c r="AE47" i="9" s="1"/>
  <c r="AJ37" i="9"/>
  <c r="AM37" i="9"/>
  <c r="D78" i="9"/>
  <c r="BL78" i="9" s="1"/>
  <c r="AE81" i="9"/>
  <c r="D84" i="9"/>
  <c r="BL84" i="9" s="1"/>
  <c r="G27" i="10"/>
  <c r="AF27" i="10" s="1"/>
  <c r="G38" i="10"/>
  <c r="AF38" i="10" s="1"/>
  <c r="N37" i="10"/>
  <c r="V37" i="10"/>
  <c r="AD37" i="10"/>
  <c r="AD87" i="10" s="1"/>
  <c r="AD77" i="10" s="1"/>
  <c r="AE49" i="10"/>
  <c r="D78" i="10"/>
  <c r="BL78" i="10" s="1"/>
  <c r="AE81" i="10"/>
  <c r="D84" i="10"/>
  <c r="BL84" i="10" s="1"/>
  <c r="X74" i="9"/>
  <c r="X75" i="9" s="1"/>
  <c r="I15" i="9"/>
  <c r="AI15" i="9" s="1"/>
  <c r="L37" i="9"/>
  <c r="T37" i="9"/>
  <c r="T74" i="9" s="1"/>
  <c r="AP37" i="9"/>
  <c r="AS37" i="9"/>
  <c r="AV37" i="9"/>
  <c r="AY37" i="9"/>
  <c r="BB37" i="9"/>
  <c r="BE37" i="9"/>
  <c r="BH37" i="9"/>
  <c r="BI37" i="9"/>
  <c r="BJ37" i="9"/>
  <c r="F37" i="10"/>
  <c r="D10" i="9"/>
  <c r="BL10" i="9" s="1"/>
  <c r="AC9" i="9"/>
  <c r="AC74" i="9" s="1"/>
  <c r="AC75" i="9" s="1"/>
  <c r="AJ9" i="9"/>
  <c r="AJ74" i="9" s="1"/>
  <c r="AJ75" i="9" s="1"/>
  <c r="AM9" i="9"/>
  <c r="AP9" i="9"/>
  <c r="AS9" i="9"/>
  <c r="AS74" i="9" s="1"/>
  <c r="AS75" i="9" s="1"/>
  <c r="AV9" i="9"/>
  <c r="AY9" i="9"/>
  <c r="BB9" i="9"/>
  <c r="BE9" i="9"/>
  <c r="BE74" i="9" s="1"/>
  <c r="BE75" i="9" s="1"/>
  <c r="BH9" i="9"/>
  <c r="BI9" i="9"/>
  <c r="BJ9" i="9"/>
  <c r="G27" i="9"/>
  <c r="AF27" i="9" s="1"/>
  <c r="AA37" i="9"/>
  <c r="AA74" i="9" s="1"/>
  <c r="AA76" i="9" s="1"/>
  <c r="D38" i="9"/>
  <c r="AB38" i="9" s="1"/>
  <c r="F37" i="9"/>
  <c r="AE38" i="9"/>
  <c r="D47" i="9"/>
  <c r="BL47" i="9" s="1"/>
  <c r="G49" i="9"/>
  <c r="AF49" i="9" s="1"/>
  <c r="F114" i="9"/>
  <c r="G114" i="9" s="1"/>
  <c r="G78" i="9"/>
  <c r="AF78" i="9" s="1"/>
  <c r="G81" i="9"/>
  <c r="AF81" i="9" s="1"/>
  <c r="G94" i="9"/>
  <c r="AF94" i="9" s="1"/>
  <c r="AE94" i="9"/>
  <c r="G101" i="9"/>
  <c r="AF101" i="9" s="1"/>
  <c r="C9" i="10"/>
  <c r="C74" i="10" s="1"/>
  <c r="C75" i="10" s="1"/>
  <c r="D27" i="10"/>
  <c r="BL27" i="10" s="1"/>
  <c r="AE27" i="10"/>
  <c r="D38" i="10"/>
  <c r="BL38" i="10" s="1"/>
  <c r="L37" i="10"/>
  <c r="L87" i="10" s="1"/>
  <c r="L77" i="10" s="1"/>
  <c r="P37" i="10"/>
  <c r="T37" i="10"/>
  <c r="X37" i="10"/>
  <c r="X74" i="10" s="1"/>
  <c r="AE38" i="10"/>
  <c r="AJ37" i="10"/>
  <c r="AM37" i="10"/>
  <c r="AP37" i="10"/>
  <c r="AS37" i="10"/>
  <c r="AV37" i="10"/>
  <c r="AV87" i="10" s="1"/>
  <c r="AV77" i="10" s="1"/>
  <c r="AY37" i="10"/>
  <c r="AY74" i="10" s="1"/>
  <c r="BB37" i="10"/>
  <c r="BB74" i="10" s="1"/>
  <c r="BB75" i="10" s="1"/>
  <c r="BE37" i="10"/>
  <c r="BH37" i="10"/>
  <c r="BH74" i="10" s="1"/>
  <c r="BH75" i="10" s="1"/>
  <c r="BI37" i="10"/>
  <c r="BI74" i="10" s="1"/>
  <c r="BJ37" i="10"/>
  <c r="G47" i="10"/>
  <c r="AF47" i="10" s="1"/>
  <c r="AA47" i="10"/>
  <c r="BK47" i="10" s="1"/>
  <c r="AC47" i="10"/>
  <c r="AC37" i="10" s="1"/>
  <c r="G49" i="10"/>
  <c r="AF49" i="10" s="1"/>
  <c r="G78" i="10"/>
  <c r="AF78" i="10" s="1"/>
  <c r="G81" i="10"/>
  <c r="AF81" i="10" s="1"/>
  <c r="G84" i="10"/>
  <c r="AF84" i="10" s="1"/>
  <c r="D91" i="10"/>
  <c r="BL91" i="10" s="1"/>
  <c r="AE94" i="10"/>
  <c r="AE91" i="10" s="1"/>
  <c r="D101" i="10"/>
  <c r="BL101" i="10" s="1"/>
  <c r="I101" i="10"/>
  <c r="AI101" i="10" s="1"/>
  <c r="AH101" i="10"/>
  <c r="AK101" i="10" s="1"/>
  <c r="AN101" i="10" s="1"/>
  <c r="AQ101" i="10" s="1"/>
  <c r="AT101" i="10" s="1"/>
  <c r="AW101" i="10" s="1"/>
  <c r="AZ101" i="10" s="1"/>
  <c r="BC101" i="10" s="1"/>
  <c r="BF101" i="10" s="1"/>
  <c r="L74" i="9"/>
  <c r="L75" i="9" s="1"/>
  <c r="G47" i="9"/>
  <c r="AF47" i="9" s="1"/>
  <c r="N74" i="10"/>
  <c r="N75" i="10" s="1"/>
  <c r="V74" i="10"/>
  <c r="V75" i="10" s="1"/>
  <c r="AG37" i="10"/>
  <c r="AE101" i="8"/>
  <c r="AH101" i="8" s="1"/>
  <c r="AK101" i="8" s="1"/>
  <c r="AN101" i="8" s="1"/>
  <c r="AQ101" i="8" s="1"/>
  <c r="AT101" i="8" s="1"/>
  <c r="AW101" i="8" s="1"/>
  <c r="AZ101" i="8" s="1"/>
  <c r="BC101" i="8" s="1"/>
  <c r="BF101" i="8" s="1"/>
  <c r="AM74" i="8"/>
  <c r="AM75" i="8" s="1"/>
  <c r="BI74" i="8"/>
  <c r="AA37" i="8"/>
  <c r="AA87" i="8" s="1"/>
  <c r="C37" i="8"/>
  <c r="G38" i="8"/>
  <c r="AF38" i="8" s="1"/>
  <c r="J37" i="8"/>
  <c r="J74" i="8" s="1"/>
  <c r="N37" i="8"/>
  <c r="R37" i="8"/>
  <c r="V37" i="8"/>
  <c r="Z37" i="8"/>
  <c r="Z74" i="8" s="1"/>
  <c r="AD37" i="8"/>
  <c r="AD74" i="8" s="1"/>
  <c r="D49" i="8"/>
  <c r="BL49" i="8" s="1"/>
  <c r="AE49" i="8"/>
  <c r="G78" i="8"/>
  <c r="AF78" i="8" s="1"/>
  <c r="G81" i="8"/>
  <c r="AF81" i="8" s="1"/>
  <c r="D84" i="8"/>
  <c r="BL84" i="8" s="1"/>
  <c r="AG74" i="8"/>
  <c r="L74" i="8"/>
  <c r="L75" i="8" s="1"/>
  <c r="AE81" i="8"/>
  <c r="G84" i="8"/>
  <c r="AF84" i="8" s="1"/>
  <c r="AG75" i="8"/>
  <c r="D10" i="8"/>
  <c r="AB10" i="8" s="1"/>
  <c r="D27" i="8"/>
  <c r="BL27" i="8" s="1"/>
  <c r="AE38" i="8"/>
  <c r="H74" i="8"/>
  <c r="H75" i="8" s="1"/>
  <c r="X74" i="8"/>
  <c r="X75" i="8" s="1"/>
  <c r="G27" i="8"/>
  <c r="AF27" i="8" s="1"/>
  <c r="AE27" i="8"/>
  <c r="G94" i="8"/>
  <c r="AF94" i="8" s="1"/>
  <c r="AE94" i="8"/>
  <c r="G49" i="8"/>
  <c r="AF49" i="8" s="1"/>
  <c r="AE84" i="8"/>
  <c r="AE10" i="8"/>
  <c r="AF11" i="8"/>
  <c r="G10" i="8"/>
  <c r="G9" i="8" s="1"/>
  <c r="AF9" i="8" s="1"/>
  <c r="BK12" i="8"/>
  <c r="AZ12" i="11"/>
  <c r="AY12" i="11"/>
  <c r="BF12" i="11"/>
  <c r="BE12" i="11"/>
  <c r="CD12" i="11"/>
  <c r="CC12" i="11"/>
  <c r="CP12" i="11"/>
  <c r="CO12" i="11"/>
  <c r="DB12" i="11"/>
  <c r="DA12" i="11"/>
  <c r="AE12" i="8"/>
  <c r="AH12" i="8" s="1"/>
  <c r="BC12" i="11"/>
  <c r="BD12" i="11"/>
  <c r="BK12" i="11"/>
  <c r="BL12" i="11"/>
  <c r="BW12" i="11"/>
  <c r="BX12" i="11"/>
  <c r="CI12" i="11"/>
  <c r="CJ12" i="11"/>
  <c r="CU12" i="11"/>
  <c r="CV12" i="11"/>
  <c r="DG12" i="11"/>
  <c r="DH12" i="11"/>
  <c r="BL73" i="8"/>
  <c r="BL63" i="8"/>
  <c r="BL121" i="8"/>
  <c r="BF121" i="8"/>
  <c r="BC121" i="8"/>
  <c r="AZ121" i="8"/>
  <c r="AW121" i="8"/>
  <c r="AT121" i="8"/>
  <c r="AQ121" i="8"/>
  <c r="AN121" i="8"/>
  <c r="AK121" i="8"/>
  <c r="AH121" i="8"/>
  <c r="AE121" i="8"/>
  <c r="BL123" i="8"/>
  <c r="BF123" i="8"/>
  <c r="BC123" i="8"/>
  <c r="AZ123" i="8"/>
  <c r="AW123" i="8"/>
  <c r="AT123" i="8"/>
  <c r="AQ123" i="8"/>
  <c r="AN123" i="8"/>
  <c r="AK123" i="8"/>
  <c r="AH123" i="8"/>
  <c r="AE123" i="8"/>
  <c r="BL125" i="8"/>
  <c r="BF125" i="8"/>
  <c r="BC125" i="8"/>
  <c r="AZ125" i="8"/>
  <c r="AW125" i="8"/>
  <c r="AT125" i="8"/>
  <c r="AQ125" i="8"/>
  <c r="AN125" i="8"/>
  <c r="AK125" i="8"/>
  <c r="AH125" i="8"/>
  <c r="AE125" i="8"/>
  <c r="BL127" i="8"/>
  <c r="BF127" i="8"/>
  <c r="BC127" i="8"/>
  <c r="AZ127" i="8"/>
  <c r="AW127" i="8"/>
  <c r="AT127" i="8"/>
  <c r="AQ127" i="8"/>
  <c r="AN127" i="8"/>
  <c r="AK127" i="8"/>
  <c r="AH127" i="8"/>
  <c r="AE127" i="8"/>
  <c r="BL129" i="8"/>
  <c r="BF129" i="8"/>
  <c r="BC129" i="8"/>
  <c r="AZ129" i="8"/>
  <c r="AW129" i="8"/>
  <c r="AT129" i="8"/>
  <c r="AQ129" i="8"/>
  <c r="AN129" i="8"/>
  <c r="AK129" i="8"/>
  <c r="AH129" i="8"/>
  <c r="AE129" i="8"/>
  <c r="BL131" i="8"/>
  <c r="BF131" i="8"/>
  <c r="BC131" i="8"/>
  <c r="AZ131" i="8"/>
  <c r="AW131" i="8"/>
  <c r="AT131" i="8"/>
  <c r="AQ131" i="8"/>
  <c r="AN131" i="8"/>
  <c r="AK131" i="8"/>
  <c r="AH131" i="8"/>
  <c r="AE131" i="8"/>
  <c r="BL73" i="9"/>
  <c r="BL63" i="9"/>
  <c r="BL120" i="9"/>
  <c r="BF120" i="9"/>
  <c r="BC120" i="9"/>
  <c r="AZ120" i="9"/>
  <c r="AW120" i="9"/>
  <c r="AT120" i="9"/>
  <c r="AQ120" i="9"/>
  <c r="AN120" i="9"/>
  <c r="AK120" i="9"/>
  <c r="AH120" i="9"/>
  <c r="AE120" i="9"/>
  <c r="BL122" i="9"/>
  <c r="BF122" i="9"/>
  <c r="BC122" i="9"/>
  <c r="AZ122" i="9"/>
  <c r="AW122" i="9"/>
  <c r="AT122" i="9"/>
  <c r="AQ122" i="9"/>
  <c r="AN122" i="9"/>
  <c r="AK122" i="9"/>
  <c r="AH122" i="9"/>
  <c r="AE122" i="9"/>
  <c r="BL124" i="9"/>
  <c r="BF124" i="9"/>
  <c r="BC124" i="9"/>
  <c r="AZ124" i="9"/>
  <c r="AW124" i="9"/>
  <c r="AT124" i="9"/>
  <c r="AQ124" i="9"/>
  <c r="AN124" i="9"/>
  <c r="AK124" i="9"/>
  <c r="AH124" i="9"/>
  <c r="AE124" i="9"/>
  <c r="BL126" i="9"/>
  <c r="BF126" i="9"/>
  <c r="BC126" i="9"/>
  <c r="AZ126" i="9"/>
  <c r="AW126" i="9"/>
  <c r="AT126" i="9"/>
  <c r="AQ126" i="9"/>
  <c r="AN126" i="9"/>
  <c r="AK126" i="9"/>
  <c r="AH126" i="9"/>
  <c r="AE126" i="9"/>
  <c r="BL128" i="9"/>
  <c r="BF128" i="9"/>
  <c r="BC128" i="9"/>
  <c r="AZ128" i="9"/>
  <c r="AW128" i="9"/>
  <c r="AT128" i="9"/>
  <c r="AQ128" i="9"/>
  <c r="AN128" i="9"/>
  <c r="AK128" i="9"/>
  <c r="AH128" i="9"/>
  <c r="AE128" i="9"/>
  <c r="BL130" i="9"/>
  <c r="BF130" i="9"/>
  <c r="BC130" i="9"/>
  <c r="AZ130" i="9"/>
  <c r="AW130" i="9"/>
  <c r="AT130" i="9"/>
  <c r="AQ130" i="9"/>
  <c r="AN130" i="9"/>
  <c r="AK130" i="9"/>
  <c r="AH130" i="9"/>
  <c r="AE130" i="9"/>
  <c r="AB97" i="10"/>
  <c r="BL97" i="10"/>
  <c r="AB98" i="10"/>
  <c r="BL98" i="10"/>
  <c r="AB99" i="10"/>
  <c r="BL99" i="10"/>
  <c r="AB100" i="10"/>
  <c r="BL100" i="10"/>
  <c r="AB106" i="10"/>
  <c r="BL106" i="10"/>
  <c r="AB107" i="10"/>
  <c r="BL107" i="10"/>
  <c r="AB108" i="10"/>
  <c r="BL108" i="10"/>
  <c r="AB109" i="10"/>
  <c r="BL109" i="10"/>
  <c r="AB110" i="10"/>
  <c r="BL110" i="10"/>
  <c r="AB111" i="10"/>
  <c r="BL111" i="10"/>
  <c r="AB112" i="10"/>
  <c r="BL112" i="10"/>
  <c r="BL120" i="10"/>
  <c r="BF120" i="10"/>
  <c r="BC120" i="10"/>
  <c r="AZ120" i="10"/>
  <c r="AW120" i="10"/>
  <c r="AT120" i="10"/>
  <c r="AQ120" i="10"/>
  <c r="AN120" i="10"/>
  <c r="AK120" i="10"/>
  <c r="AH120" i="10"/>
  <c r="AE120" i="10"/>
  <c r="BL122" i="10"/>
  <c r="BF122" i="10"/>
  <c r="BC122" i="10"/>
  <c r="AZ122" i="10"/>
  <c r="AW122" i="10"/>
  <c r="AT122" i="10"/>
  <c r="AQ122" i="10"/>
  <c r="AN122" i="10"/>
  <c r="AK122" i="10"/>
  <c r="AH122" i="10"/>
  <c r="AE122" i="10"/>
  <c r="BL124" i="10"/>
  <c r="BF124" i="10"/>
  <c r="BC124" i="10"/>
  <c r="AZ124" i="10"/>
  <c r="AW124" i="10"/>
  <c r="AT124" i="10"/>
  <c r="AQ124" i="10"/>
  <c r="AN124" i="10"/>
  <c r="AK124" i="10"/>
  <c r="AH124" i="10"/>
  <c r="AE124" i="10"/>
  <c r="BL126" i="10"/>
  <c r="BF126" i="10"/>
  <c r="BC126" i="10"/>
  <c r="AZ126" i="10"/>
  <c r="AW126" i="10"/>
  <c r="AT126" i="10"/>
  <c r="AQ126" i="10"/>
  <c r="AN126" i="10"/>
  <c r="AK126" i="10"/>
  <c r="AH126" i="10"/>
  <c r="AE126" i="10"/>
  <c r="BL128" i="10"/>
  <c r="BF128" i="10"/>
  <c r="BC128" i="10"/>
  <c r="AZ128" i="10"/>
  <c r="AW128" i="10"/>
  <c r="AT128" i="10"/>
  <c r="AQ128" i="10"/>
  <c r="AN128" i="10"/>
  <c r="AK128" i="10"/>
  <c r="AH128" i="10"/>
  <c r="AE128" i="10"/>
  <c r="AE47" i="8"/>
  <c r="AE37" i="8" s="1"/>
  <c r="D91" i="8"/>
  <c r="BL91" i="8" s="1"/>
  <c r="E91" i="8"/>
  <c r="AC91" i="8"/>
  <c r="D101" i="8"/>
  <c r="BL101" i="8" s="1"/>
  <c r="I101" i="8"/>
  <c r="AI101" i="8" s="1"/>
  <c r="D9" i="9"/>
  <c r="G10" i="9"/>
  <c r="AF10" i="9" s="1"/>
  <c r="I16" i="9"/>
  <c r="AI16" i="9" s="1"/>
  <c r="D91" i="9"/>
  <c r="BL91" i="9" s="1"/>
  <c r="E91" i="9"/>
  <c r="AC91" i="9"/>
  <c r="D101" i="9"/>
  <c r="BL101" i="9" s="1"/>
  <c r="I101" i="9"/>
  <c r="AI101" i="9" s="1"/>
  <c r="D10" i="10"/>
  <c r="AE10" i="10"/>
  <c r="AE9" i="10" s="1"/>
  <c r="AA37" i="10"/>
  <c r="AA87" i="10" s="1"/>
  <c r="D49" i="10"/>
  <c r="BL49" i="10" s="1"/>
  <c r="E114" i="10"/>
  <c r="AC114" i="10"/>
  <c r="BG114" i="10" s="1"/>
  <c r="BJ114" i="10"/>
  <c r="G94" i="10"/>
  <c r="AF94" i="10" s="1"/>
  <c r="BD114" i="11"/>
  <c r="BC114" i="11"/>
  <c r="DR114" i="11"/>
  <c r="AB97" i="8"/>
  <c r="BL97" i="8"/>
  <c r="AB98" i="8"/>
  <c r="BL98" i="8"/>
  <c r="AB99" i="8"/>
  <c r="BL99" i="8"/>
  <c r="AB100" i="8"/>
  <c r="BL100" i="8"/>
  <c r="AB106" i="8"/>
  <c r="BL106" i="8"/>
  <c r="AB107" i="8"/>
  <c r="BL107" i="8"/>
  <c r="AB108" i="8"/>
  <c r="BL108" i="8"/>
  <c r="AB109" i="8"/>
  <c r="BL109" i="8"/>
  <c r="AB110" i="8"/>
  <c r="BL110" i="8"/>
  <c r="AB111" i="8"/>
  <c r="BL111" i="8"/>
  <c r="AB112" i="8"/>
  <c r="BL112" i="8"/>
  <c r="BL120" i="8"/>
  <c r="BF120" i="8"/>
  <c r="BC120" i="8"/>
  <c r="AZ120" i="8"/>
  <c r="AW120" i="8"/>
  <c r="AT120" i="8"/>
  <c r="AQ120" i="8"/>
  <c r="AN120" i="8"/>
  <c r="AK120" i="8"/>
  <c r="AH120" i="8"/>
  <c r="AE120" i="8"/>
  <c r="BL122" i="8"/>
  <c r="BF122" i="8"/>
  <c r="BC122" i="8"/>
  <c r="AZ122" i="8"/>
  <c r="AW122" i="8"/>
  <c r="AT122" i="8"/>
  <c r="AQ122" i="8"/>
  <c r="AN122" i="8"/>
  <c r="AK122" i="8"/>
  <c r="AH122" i="8"/>
  <c r="AE122" i="8"/>
  <c r="BL124" i="8"/>
  <c r="BF124" i="8"/>
  <c r="BC124" i="8"/>
  <c r="AZ124" i="8"/>
  <c r="AW124" i="8"/>
  <c r="AT124" i="8"/>
  <c r="AQ124" i="8"/>
  <c r="AN124" i="8"/>
  <c r="AK124" i="8"/>
  <c r="AH124" i="8"/>
  <c r="AE124" i="8"/>
  <c r="BL126" i="8"/>
  <c r="BF126" i="8"/>
  <c r="BC126" i="8"/>
  <c r="AZ126" i="8"/>
  <c r="AW126" i="8"/>
  <c r="AT126" i="8"/>
  <c r="AQ126" i="8"/>
  <c r="AN126" i="8"/>
  <c r="AK126" i="8"/>
  <c r="AH126" i="8"/>
  <c r="AE126" i="8"/>
  <c r="BL128" i="8"/>
  <c r="BF128" i="8"/>
  <c r="BC128" i="8"/>
  <c r="AZ128" i="8"/>
  <c r="AW128" i="8"/>
  <c r="AT128" i="8"/>
  <c r="AQ128" i="8"/>
  <c r="AN128" i="8"/>
  <c r="AK128" i="8"/>
  <c r="AH128" i="8"/>
  <c r="AE128" i="8"/>
  <c r="BL130" i="8"/>
  <c r="BF130" i="8"/>
  <c r="BC130" i="8"/>
  <c r="AZ130" i="8"/>
  <c r="AW130" i="8"/>
  <c r="AT130" i="8"/>
  <c r="AQ130" i="8"/>
  <c r="AN130" i="8"/>
  <c r="AK130" i="8"/>
  <c r="AH130" i="8"/>
  <c r="AE130" i="8"/>
  <c r="AB97" i="9"/>
  <c r="BL97" i="9"/>
  <c r="AB98" i="9"/>
  <c r="BL98" i="9"/>
  <c r="AB99" i="9"/>
  <c r="BL99" i="9"/>
  <c r="AB100" i="9"/>
  <c r="BL100" i="9"/>
  <c r="AB106" i="9"/>
  <c r="BL106" i="9"/>
  <c r="AB107" i="9"/>
  <c r="BL107" i="9"/>
  <c r="AB108" i="9"/>
  <c r="BL108" i="9"/>
  <c r="AB109" i="9"/>
  <c r="BL109" i="9"/>
  <c r="AB110" i="9"/>
  <c r="BL110" i="9"/>
  <c r="AB111" i="9"/>
  <c r="BL111" i="9"/>
  <c r="AB112" i="9"/>
  <c r="BL112" i="9"/>
  <c r="BL121" i="9"/>
  <c r="BF121" i="9"/>
  <c r="BC121" i="9"/>
  <c r="AZ121" i="9"/>
  <c r="AW121" i="9"/>
  <c r="AT121" i="9"/>
  <c r="AQ121" i="9"/>
  <c r="AN121" i="9"/>
  <c r="AK121" i="9"/>
  <c r="AH121" i="9"/>
  <c r="AE121" i="9"/>
  <c r="BL123" i="9"/>
  <c r="BF123" i="9"/>
  <c r="BC123" i="9"/>
  <c r="AZ123" i="9"/>
  <c r="AW123" i="9"/>
  <c r="AT123" i="9"/>
  <c r="AQ123" i="9"/>
  <c r="AN123" i="9"/>
  <c r="AK123" i="9"/>
  <c r="AH123" i="9"/>
  <c r="AE123" i="9"/>
  <c r="BL125" i="9"/>
  <c r="BF125" i="9"/>
  <c r="BC125" i="9"/>
  <c r="AZ125" i="9"/>
  <c r="AW125" i="9"/>
  <c r="AT125" i="9"/>
  <c r="AQ125" i="9"/>
  <c r="AN125" i="9"/>
  <c r="AK125" i="9"/>
  <c r="AH125" i="9"/>
  <c r="AE125" i="9"/>
  <c r="BL127" i="9"/>
  <c r="BF127" i="9"/>
  <c r="BC127" i="9"/>
  <c r="AZ127" i="9"/>
  <c r="AW127" i="9"/>
  <c r="AT127" i="9"/>
  <c r="AQ127" i="9"/>
  <c r="AN127" i="9"/>
  <c r="AK127" i="9"/>
  <c r="AH127" i="9"/>
  <c r="AE127" i="9"/>
  <c r="BL129" i="9"/>
  <c r="BF129" i="9"/>
  <c r="BC129" i="9"/>
  <c r="AZ129" i="9"/>
  <c r="AW129" i="9"/>
  <c r="AT129" i="9"/>
  <c r="AQ129" i="9"/>
  <c r="AN129" i="9"/>
  <c r="AK129" i="9"/>
  <c r="AH129" i="9"/>
  <c r="AE129" i="9"/>
  <c r="BL131" i="9"/>
  <c r="BF131" i="9"/>
  <c r="BC131" i="9"/>
  <c r="AZ131" i="9"/>
  <c r="AW131" i="9"/>
  <c r="AT131" i="9"/>
  <c r="AQ131" i="9"/>
  <c r="AN131" i="9"/>
  <c r="AK131" i="9"/>
  <c r="AH131" i="9"/>
  <c r="AE131" i="9"/>
  <c r="BL73" i="10"/>
  <c r="BL63" i="10"/>
  <c r="BL118" i="10"/>
  <c r="BF118" i="10"/>
  <c r="BC118" i="10"/>
  <c r="AZ118" i="10"/>
  <c r="AW118" i="10"/>
  <c r="AT118" i="10"/>
  <c r="AQ118" i="10"/>
  <c r="AN118" i="10"/>
  <c r="AK118" i="10"/>
  <c r="AH118" i="10"/>
  <c r="AE118" i="10"/>
  <c r="BL121" i="10"/>
  <c r="BF121" i="10"/>
  <c r="BC121" i="10"/>
  <c r="AZ121" i="10"/>
  <c r="AW121" i="10"/>
  <c r="AT121" i="10"/>
  <c r="AQ121" i="10"/>
  <c r="AN121" i="10"/>
  <c r="AK121" i="10"/>
  <c r="AH121" i="10"/>
  <c r="AE121" i="10"/>
  <c r="BL123" i="10"/>
  <c r="BF123" i="10"/>
  <c r="BC123" i="10"/>
  <c r="AZ123" i="10"/>
  <c r="AW123" i="10"/>
  <c r="AT123" i="10"/>
  <c r="AQ123" i="10"/>
  <c r="AN123" i="10"/>
  <c r="AK123" i="10"/>
  <c r="AH123" i="10"/>
  <c r="AE123" i="10"/>
  <c r="BL125" i="10"/>
  <c r="BF125" i="10"/>
  <c r="BC125" i="10"/>
  <c r="AZ125" i="10"/>
  <c r="AW125" i="10"/>
  <c r="AT125" i="10"/>
  <c r="AQ125" i="10"/>
  <c r="AN125" i="10"/>
  <c r="AK125" i="10"/>
  <c r="AH125" i="10"/>
  <c r="AE125" i="10"/>
  <c r="BL127" i="10"/>
  <c r="BF127" i="10"/>
  <c r="BC127" i="10"/>
  <c r="AZ127" i="10"/>
  <c r="AW127" i="10"/>
  <c r="AT127" i="10"/>
  <c r="AQ127" i="10"/>
  <c r="AN127" i="10"/>
  <c r="AK127" i="10"/>
  <c r="AH127" i="10"/>
  <c r="AE127" i="10"/>
  <c r="C74" i="9"/>
  <c r="C75" i="9" s="1"/>
  <c r="N74" i="9"/>
  <c r="N75" i="9" s="1"/>
  <c r="R74" i="9"/>
  <c r="R75" i="9" s="1"/>
  <c r="V74" i="9"/>
  <c r="V75" i="9" s="1"/>
  <c r="Z74" i="9"/>
  <c r="Z75" i="9" s="1"/>
  <c r="T74" i="10"/>
  <c r="T75" i="10" s="1"/>
  <c r="AP74" i="10"/>
  <c r="AP75" i="10" s="1"/>
  <c r="AV74" i="10"/>
  <c r="AV75" i="10" s="1"/>
  <c r="BJ74" i="10"/>
  <c r="BJ76" i="10" s="1"/>
  <c r="AE47" i="10"/>
  <c r="K77" i="11"/>
  <c r="CB108" i="11"/>
  <c r="AB108" i="11"/>
  <c r="CG112" i="11"/>
  <c r="AE112" i="11"/>
  <c r="CG111" i="11"/>
  <c r="AE111" i="11"/>
  <c r="CG110" i="11"/>
  <c r="AE110" i="11"/>
  <c r="CG109" i="11"/>
  <c r="AE109" i="11"/>
  <c r="CH112" i="11"/>
  <c r="AF112" i="11"/>
  <c r="CH111" i="11"/>
  <c r="AF111" i="11"/>
  <c r="CH110" i="11"/>
  <c r="AF110" i="11"/>
  <c r="CH109" i="11"/>
  <c r="AF109" i="11"/>
  <c r="BY86" i="11"/>
  <c r="BY84" i="11" s="1"/>
  <c r="CA83" i="11"/>
  <c r="AA83" i="11"/>
  <c r="BU78" i="11"/>
  <c r="CB92" i="11"/>
  <c r="AB92" i="11"/>
  <c r="CB80" i="11"/>
  <c r="AB80" i="11"/>
  <c r="BU38" i="11"/>
  <c r="S37" i="11"/>
  <c r="BU37" i="11" s="1"/>
  <c r="CB61" i="11"/>
  <c r="AB61" i="11"/>
  <c r="CB58" i="11"/>
  <c r="AB58" i="11"/>
  <c r="CB56" i="11"/>
  <c r="AB56" i="11"/>
  <c r="CE28" i="11"/>
  <c r="BY27" i="11"/>
  <c r="CO8" i="11"/>
  <c r="CQ8" i="11" s="1"/>
  <c r="CM8" i="11"/>
  <c r="CF28" i="11"/>
  <c r="BZ27" i="11"/>
  <c r="CP8" i="11"/>
  <c r="CR8" i="11" s="1"/>
  <c r="CN8" i="11"/>
  <c r="CH102" i="11"/>
  <c r="AF102" i="11"/>
  <c r="CB100" i="11"/>
  <c r="AB100" i="11"/>
  <c r="CB99" i="11"/>
  <c r="AB99" i="11"/>
  <c r="CB98" i="11"/>
  <c r="AB98" i="11"/>
  <c r="CB97" i="11"/>
  <c r="AB97" i="11"/>
  <c r="CB96" i="11"/>
  <c r="AB96" i="11"/>
  <c r="CB95" i="11"/>
  <c r="AB95" i="11"/>
  <c r="CB85" i="11"/>
  <c r="AB85" i="11"/>
  <c r="CA61" i="11"/>
  <c r="AA61" i="11"/>
  <c r="CA58" i="11"/>
  <c r="AA58" i="11"/>
  <c r="CA56" i="11"/>
  <c r="AA56" i="11"/>
  <c r="CL55" i="11"/>
  <c r="CF47" i="11"/>
  <c r="CF39" i="11"/>
  <c r="BZ38" i="11"/>
  <c r="BZ37" i="11" s="1"/>
  <c r="CA11" i="11"/>
  <c r="AA11" i="11"/>
  <c r="W10" i="11"/>
  <c r="BT9" i="11"/>
  <c r="BT74" i="11" s="1"/>
  <c r="P74" i="11"/>
  <c r="BP9" i="11"/>
  <c r="CG102" i="11"/>
  <c r="AE102" i="11"/>
  <c r="CA100" i="11"/>
  <c r="AA100" i="11"/>
  <c r="CA99" i="11"/>
  <c r="AA99" i="11"/>
  <c r="CA98" i="11"/>
  <c r="AA98" i="11"/>
  <c r="CA97" i="11"/>
  <c r="AA97" i="11"/>
  <c r="CA96" i="11"/>
  <c r="AA96" i="11"/>
  <c r="CA95" i="11"/>
  <c r="AA95" i="11"/>
  <c r="CH107" i="11"/>
  <c r="AF107" i="11"/>
  <c r="CH106" i="11"/>
  <c r="AF106" i="11"/>
  <c r="CH105" i="11"/>
  <c r="AF105" i="11"/>
  <c r="CH104" i="11"/>
  <c r="AF104" i="11"/>
  <c r="CH103" i="11"/>
  <c r="AF103" i="11"/>
  <c r="CA93" i="11"/>
  <c r="AA93" i="11"/>
  <c r="CE79" i="11"/>
  <c r="BY78" i="11"/>
  <c r="CF92" i="11"/>
  <c r="CB82" i="11"/>
  <c r="AB82" i="11"/>
  <c r="X81" i="11"/>
  <c r="CB81" i="11" s="1"/>
  <c r="CA36" i="11"/>
  <c r="AA36" i="11"/>
  <c r="CA35" i="11"/>
  <c r="AA35" i="11"/>
  <c r="CA34" i="11"/>
  <c r="AA34" i="11"/>
  <c r="CA33" i="11"/>
  <c r="AA33" i="11"/>
  <c r="CA32" i="11"/>
  <c r="AA32" i="11"/>
  <c r="CA31" i="11"/>
  <c r="AA31" i="11"/>
  <c r="CA30" i="11"/>
  <c r="AA30" i="11"/>
  <c r="CB53" i="11"/>
  <c r="AB53" i="11"/>
  <c r="CB45" i="11"/>
  <c r="AB45" i="11"/>
  <c r="CB44" i="11"/>
  <c r="AB44" i="11"/>
  <c r="CB43" i="11"/>
  <c r="AB43" i="11"/>
  <c r="CB42" i="11"/>
  <c r="AB42" i="11"/>
  <c r="CB40" i="11"/>
  <c r="AB40" i="11"/>
  <c r="K75" i="11"/>
  <c r="K76" i="11"/>
  <c r="CB28" i="11"/>
  <c r="AB28" i="11"/>
  <c r="X27" i="11"/>
  <c r="CB27" i="11" s="1"/>
  <c r="CG108" i="11"/>
  <c r="AE108" i="11"/>
  <c r="CG107" i="11"/>
  <c r="AE107" i="11"/>
  <c r="CG106" i="11"/>
  <c r="AE106" i="11"/>
  <c r="CG105" i="11"/>
  <c r="AE105" i="11"/>
  <c r="CG104" i="11"/>
  <c r="AE104" i="11"/>
  <c r="CG103" i="11"/>
  <c r="AE103" i="11"/>
  <c r="CA101" i="11"/>
  <c r="AA101" i="11"/>
  <c r="BZ86" i="11"/>
  <c r="CE82" i="11"/>
  <c r="BY81" i="11"/>
  <c r="CF85" i="11"/>
  <c r="BZ84" i="11"/>
  <c r="CB79" i="11"/>
  <c r="AB79" i="11"/>
  <c r="X78" i="11"/>
  <c r="CA53" i="11"/>
  <c r="AA53" i="11"/>
  <c r="CA45" i="11"/>
  <c r="AA45" i="11"/>
  <c r="CA44" i="11"/>
  <c r="AA44" i="11"/>
  <c r="CA43" i="11"/>
  <c r="AA43" i="11"/>
  <c r="CA42" i="11"/>
  <c r="AA42" i="11"/>
  <c r="CA40" i="11"/>
  <c r="AA40" i="11"/>
  <c r="BV38" i="11"/>
  <c r="T37" i="11"/>
  <c r="BV37" i="11" s="1"/>
  <c r="CE11" i="11"/>
  <c r="BY10" i="11"/>
  <c r="CB29" i="11"/>
  <c r="AB29" i="11"/>
  <c r="BV10" i="11"/>
  <c r="T9" i="11"/>
  <c r="BS84" i="11"/>
  <c r="P77" i="11"/>
  <c r="CE85" i="11"/>
  <c r="CA79" i="11"/>
  <c r="AA79" i="11"/>
  <c r="W78" i="11"/>
  <c r="CF82" i="11"/>
  <c r="BZ81" i="11"/>
  <c r="CA39" i="11"/>
  <c r="AA39" i="11"/>
  <c r="W38" i="11"/>
  <c r="E74" i="11"/>
  <c r="DU9" i="11"/>
  <c r="BA9" i="11"/>
  <c r="CB55" i="11"/>
  <c r="AB55" i="11"/>
  <c r="X47" i="11"/>
  <c r="CB47" i="11" s="1"/>
  <c r="CA26" i="11"/>
  <c r="AA26" i="11"/>
  <c r="CA25" i="11"/>
  <c r="AA25" i="11"/>
  <c r="CA24" i="11"/>
  <c r="AA24" i="11"/>
  <c r="CA23" i="11"/>
  <c r="AA23" i="11"/>
  <c r="CA22" i="11"/>
  <c r="AA22" i="11"/>
  <c r="CA21" i="11"/>
  <c r="AA21" i="11"/>
  <c r="CA20" i="11"/>
  <c r="AA20" i="11"/>
  <c r="CA19" i="11"/>
  <c r="AA19" i="11"/>
  <c r="CA18" i="11"/>
  <c r="AA18" i="11"/>
  <c r="CA17" i="11"/>
  <c r="AA17" i="11"/>
  <c r="CA14" i="11"/>
  <c r="AA14" i="11"/>
  <c r="CA13" i="11"/>
  <c r="AA13" i="11"/>
  <c r="CA12" i="11"/>
  <c r="AA12" i="11"/>
  <c r="CB26" i="11"/>
  <c r="AB26" i="11"/>
  <c r="CB25" i="11"/>
  <c r="AB25" i="11"/>
  <c r="CB24" i="11"/>
  <c r="AB24" i="11"/>
  <c r="CB23" i="11"/>
  <c r="AB23" i="11"/>
  <c r="CB22" i="11"/>
  <c r="AB22" i="11"/>
  <c r="CB21" i="11"/>
  <c r="AB21" i="11"/>
  <c r="CB20" i="11"/>
  <c r="AB20" i="11"/>
  <c r="CB19" i="11"/>
  <c r="AB19" i="11"/>
  <c r="CB18" i="11"/>
  <c r="AB18" i="11"/>
  <c r="CB17" i="11"/>
  <c r="AB17" i="11"/>
  <c r="CB14" i="11"/>
  <c r="AB14" i="11"/>
  <c r="CB13" i="11"/>
  <c r="AB13" i="11"/>
  <c r="CB12" i="11"/>
  <c r="AB12" i="11"/>
  <c r="BV101" i="11"/>
  <c r="X101" i="11"/>
  <c r="BV86" i="11"/>
  <c r="X86" i="11"/>
  <c r="CE92" i="11"/>
  <c r="CA82" i="11"/>
  <c r="AA82" i="11"/>
  <c r="W81" i="11"/>
  <c r="CA81" i="11" s="1"/>
  <c r="CB93" i="11"/>
  <c r="AB93" i="11"/>
  <c r="CF79" i="11"/>
  <c r="BZ78" i="11"/>
  <c r="CA55" i="11"/>
  <c r="AA55" i="11"/>
  <c r="W47" i="11"/>
  <c r="CA47" i="11" s="1"/>
  <c r="CB36" i="11"/>
  <c r="AB36" i="11"/>
  <c r="CB35" i="11"/>
  <c r="AB35" i="11"/>
  <c r="CB34" i="11"/>
  <c r="AB34" i="11"/>
  <c r="CB33" i="11"/>
  <c r="AB33" i="11"/>
  <c r="CB32" i="11"/>
  <c r="AB32" i="11"/>
  <c r="CB31" i="11"/>
  <c r="AB31" i="11"/>
  <c r="CB30" i="11"/>
  <c r="AB30" i="11"/>
  <c r="CA29" i="11"/>
  <c r="AA29" i="11"/>
  <c r="BU10" i="11"/>
  <c r="S9" i="11"/>
  <c r="S87" i="11" s="1"/>
  <c r="CF11" i="11"/>
  <c r="BZ10" i="11"/>
  <c r="BU86" i="11"/>
  <c r="W86" i="11"/>
  <c r="W84" i="11" s="1"/>
  <c r="CA84" i="11" s="1"/>
  <c r="CA85" i="11"/>
  <c r="AA85" i="11"/>
  <c r="CK55" i="11"/>
  <c r="CE47" i="11"/>
  <c r="CE39" i="11"/>
  <c r="BY38" i="11"/>
  <c r="BY37" i="11" s="1"/>
  <c r="CA28" i="11"/>
  <c r="AA28" i="11"/>
  <c r="W27" i="11"/>
  <c r="CA27" i="11" s="1"/>
  <c r="L75" i="11"/>
  <c r="L76" i="11"/>
  <c r="CA92" i="11"/>
  <c r="AA92" i="11"/>
  <c r="CA80" i="11"/>
  <c r="AA80" i="11"/>
  <c r="CB83" i="11"/>
  <c r="AB83" i="11"/>
  <c r="BV78" i="11"/>
  <c r="CB39" i="11"/>
  <c r="AB39" i="11"/>
  <c r="X38" i="11"/>
  <c r="BS9" i="11"/>
  <c r="BS74" i="11" s="1"/>
  <c r="O74" i="11"/>
  <c r="BO9" i="11"/>
  <c r="CA16" i="11"/>
  <c r="AA16" i="11"/>
  <c r="CA15" i="11"/>
  <c r="AA15" i="11"/>
  <c r="CB11" i="11"/>
  <c r="AB11" i="11"/>
  <c r="X10" i="11"/>
  <c r="T84" i="11"/>
  <c r="BV84" i="11" s="1"/>
  <c r="O77" i="11"/>
  <c r="AF131" i="9"/>
  <c r="AF131" i="8"/>
  <c r="AF128" i="10"/>
  <c r="AK28" i="10"/>
  <c r="AH27" i="10"/>
  <c r="AM8" i="10"/>
  <c r="AN8" i="10" s="1"/>
  <c r="AL8" i="10"/>
  <c r="AK11" i="10"/>
  <c r="AH10" i="10"/>
  <c r="AA74" i="10"/>
  <c r="AA76" i="10" s="1"/>
  <c r="BK37" i="10"/>
  <c r="AK39" i="10"/>
  <c r="AH38" i="10"/>
  <c r="AK55" i="10"/>
  <c r="AH47" i="10"/>
  <c r="AK79" i="10"/>
  <c r="AH78" i="10"/>
  <c r="AK82" i="10"/>
  <c r="AH81" i="10"/>
  <c r="AK85" i="10"/>
  <c r="AI8" i="10"/>
  <c r="BK9" i="10"/>
  <c r="T76" i="10"/>
  <c r="V76" i="10"/>
  <c r="AB10" i="10"/>
  <c r="AF10" i="10"/>
  <c r="BK10" i="10"/>
  <c r="I11" i="10"/>
  <c r="AB11" i="10"/>
  <c r="I12" i="10"/>
  <c r="AB12" i="10"/>
  <c r="AE12" i="10"/>
  <c r="AH12" i="10" s="1"/>
  <c r="AK12" i="10" s="1"/>
  <c r="AN12" i="10" s="1"/>
  <c r="AQ12" i="10" s="1"/>
  <c r="AT12" i="10" s="1"/>
  <c r="AW12" i="10" s="1"/>
  <c r="AZ12" i="10" s="1"/>
  <c r="BC12" i="10" s="1"/>
  <c r="BF12" i="10" s="1"/>
  <c r="BK12" i="10"/>
  <c r="I13" i="10"/>
  <c r="AB13" i="10"/>
  <c r="I14" i="10"/>
  <c r="AB14" i="10"/>
  <c r="I15" i="10"/>
  <c r="I16" i="10"/>
  <c r="I17" i="10"/>
  <c r="AB17" i="10"/>
  <c r="I18" i="10"/>
  <c r="AB18" i="10"/>
  <c r="I19" i="10"/>
  <c r="AB19" i="10"/>
  <c r="I20" i="10"/>
  <c r="AB20" i="10"/>
  <c r="I21" i="10"/>
  <c r="AB21" i="10"/>
  <c r="I22" i="10"/>
  <c r="AB22" i="10"/>
  <c r="I23" i="10"/>
  <c r="AB23" i="10"/>
  <c r="I24" i="10"/>
  <c r="AB24" i="10"/>
  <c r="I25" i="10"/>
  <c r="AB25" i="10"/>
  <c r="I26" i="10"/>
  <c r="AB26" i="10"/>
  <c r="AB27" i="10"/>
  <c r="I28" i="10"/>
  <c r="AB28" i="10"/>
  <c r="I29" i="10"/>
  <c r="AB29" i="10"/>
  <c r="I30" i="10"/>
  <c r="AB30" i="10"/>
  <c r="I31" i="10"/>
  <c r="AB31" i="10"/>
  <c r="I32" i="10"/>
  <c r="AB32" i="10"/>
  <c r="I33" i="10"/>
  <c r="AB33" i="10"/>
  <c r="I34" i="10"/>
  <c r="AB34" i="10"/>
  <c r="I35" i="10"/>
  <c r="AB35" i="10"/>
  <c r="I36" i="10"/>
  <c r="AB36" i="10"/>
  <c r="F87" i="10"/>
  <c r="F77" i="10" s="1"/>
  <c r="J87" i="10"/>
  <c r="J77" i="10" s="1"/>
  <c r="N87" i="10"/>
  <c r="N77" i="10" s="1"/>
  <c r="V87" i="10"/>
  <c r="V77" i="10" s="1"/>
  <c r="X87" i="10"/>
  <c r="X77" i="10" s="1"/>
  <c r="AM87" i="10"/>
  <c r="AM77" i="10" s="1"/>
  <c r="AP87" i="10"/>
  <c r="AP77" i="10" s="1"/>
  <c r="AS87" i="10"/>
  <c r="AS77" i="10" s="1"/>
  <c r="AY87" i="10"/>
  <c r="AY77" i="10" s="1"/>
  <c r="BB87" i="10"/>
  <c r="BB77" i="10" s="1"/>
  <c r="BE87" i="10"/>
  <c r="BE77" i="10" s="1"/>
  <c r="AB15" i="10"/>
  <c r="AB16" i="10"/>
  <c r="AK92" i="10"/>
  <c r="I94" i="10"/>
  <c r="G91" i="10"/>
  <c r="AF91" i="10" s="1"/>
  <c r="AH94" i="10"/>
  <c r="AK94" i="10" s="1"/>
  <c r="AN94" i="10" s="1"/>
  <c r="AQ94" i="10" s="1"/>
  <c r="AT94" i="10" s="1"/>
  <c r="AW94" i="10" s="1"/>
  <c r="AZ94" i="10" s="1"/>
  <c r="BC94" i="10" s="1"/>
  <c r="BF94" i="10" s="1"/>
  <c r="BI87" i="10"/>
  <c r="BI77" i="10" s="1"/>
  <c r="AB38" i="10"/>
  <c r="I39" i="10"/>
  <c r="AB39" i="10"/>
  <c r="I40" i="10"/>
  <c r="AB40" i="10"/>
  <c r="AB41" i="10"/>
  <c r="I42" i="10"/>
  <c r="AB42" i="10"/>
  <c r="I43" i="10"/>
  <c r="AB43" i="10"/>
  <c r="I44" i="10"/>
  <c r="AB44" i="10"/>
  <c r="I45" i="10"/>
  <c r="AB45" i="10"/>
  <c r="AB46" i="10"/>
  <c r="AB48" i="10"/>
  <c r="AB49" i="10"/>
  <c r="AB50" i="10"/>
  <c r="AB51" i="10"/>
  <c r="AB52" i="10"/>
  <c r="I53" i="10"/>
  <c r="AB53" i="10"/>
  <c r="AB54" i="10"/>
  <c r="I55" i="10"/>
  <c r="AB55" i="10"/>
  <c r="I56" i="10"/>
  <c r="AB56" i="10"/>
  <c r="AB57" i="10"/>
  <c r="I58" i="10"/>
  <c r="AB58" i="10"/>
  <c r="AB59" i="10"/>
  <c r="AB60" i="10"/>
  <c r="I61" i="10"/>
  <c r="AB61" i="10"/>
  <c r="AB62" i="10"/>
  <c r="AB63" i="10"/>
  <c r="BL64" i="10"/>
  <c r="BL65" i="10"/>
  <c r="BL66" i="10"/>
  <c r="BL67" i="10"/>
  <c r="BL68" i="10"/>
  <c r="BL69" i="10"/>
  <c r="BL70" i="10"/>
  <c r="BL71" i="10"/>
  <c r="BL72" i="10"/>
  <c r="I79" i="10"/>
  <c r="AB79" i="10"/>
  <c r="I80" i="10"/>
  <c r="AB80" i="10"/>
  <c r="I82" i="10"/>
  <c r="AB82" i="10"/>
  <c r="I83" i="10"/>
  <c r="AB83" i="10"/>
  <c r="I85" i="10"/>
  <c r="AB85" i="10"/>
  <c r="I86" i="10"/>
  <c r="AB86" i="10"/>
  <c r="AF86" i="10"/>
  <c r="AH86" i="10"/>
  <c r="AB91" i="10"/>
  <c r="I92" i="10"/>
  <c r="AB92" i="10"/>
  <c r="I93" i="10"/>
  <c r="AB93" i="10"/>
  <c r="AB94" i="10"/>
  <c r="I95" i="10"/>
  <c r="AB95" i="10"/>
  <c r="I96" i="10"/>
  <c r="AB96" i="10"/>
  <c r="I97" i="10"/>
  <c r="I98" i="10"/>
  <c r="I99" i="10"/>
  <c r="I100" i="10"/>
  <c r="K101" i="10"/>
  <c r="AB101" i="10"/>
  <c r="K102" i="10"/>
  <c r="AB102" i="10"/>
  <c r="K103" i="10"/>
  <c r="AB103" i="10"/>
  <c r="K104" i="10"/>
  <c r="AB104" i="10"/>
  <c r="K105" i="10"/>
  <c r="AB105" i="10"/>
  <c r="K106" i="10"/>
  <c r="K107" i="10"/>
  <c r="K108" i="10"/>
  <c r="K109" i="10"/>
  <c r="K110" i="10"/>
  <c r="K111" i="10"/>
  <c r="K112" i="10"/>
  <c r="AK28" i="9"/>
  <c r="AH27" i="9"/>
  <c r="AM8" i="9"/>
  <c r="AN8" i="9" s="1"/>
  <c r="AL8" i="9"/>
  <c r="AK11" i="9"/>
  <c r="AH10" i="9"/>
  <c r="AA118" i="9"/>
  <c r="C118" i="9"/>
  <c r="C76" i="9"/>
  <c r="D118" i="9"/>
  <c r="BL118" i="9" s="1"/>
  <c r="BI118" i="9"/>
  <c r="AA87" i="9"/>
  <c r="BK37" i="9"/>
  <c r="AK39" i="9"/>
  <c r="AH38" i="9"/>
  <c r="AK55" i="9"/>
  <c r="AH47" i="9"/>
  <c r="AK79" i="9"/>
  <c r="AH78" i="9"/>
  <c r="AK82" i="9"/>
  <c r="AH81" i="9"/>
  <c r="AK85" i="9"/>
  <c r="AI8" i="9"/>
  <c r="AB9" i="9"/>
  <c r="BK9" i="9"/>
  <c r="L76" i="9"/>
  <c r="R76" i="9"/>
  <c r="X76" i="9"/>
  <c r="AB10" i="9"/>
  <c r="BK10" i="9"/>
  <c r="I11" i="9"/>
  <c r="AB11" i="9"/>
  <c r="I12" i="9"/>
  <c r="AB12" i="9"/>
  <c r="AE12" i="9"/>
  <c r="AH12" i="9" s="1"/>
  <c r="AK12" i="9" s="1"/>
  <c r="AN12" i="9" s="1"/>
  <c r="AQ12" i="9" s="1"/>
  <c r="AT12" i="9" s="1"/>
  <c r="AW12" i="9" s="1"/>
  <c r="AZ12" i="9" s="1"/>
  <c r="BC12" i="9" s="1"/>
  <c r="BF12" i="9" s="1"/>
  <c r="BK12" i="9"/>
  <c r="I13" i="9"/>
  <c r="AB13" i="9"/>
  <c r="I14" i="9"/>
  <c r="AB14" i="9"/>
  <c r="I17" i="9"/>
  <c r="AB17" i="9"/>
  <c r="I18" i="9"/>
  <c r="AB18" i="9"/>
  <c r="I19" i="9"/>
  <c r="AB19" i="9"/>
  <c r="I20" i="9"/>
  <c r="AB20" i="9"/>
  <c r="I21" i="9"/>
  <c r="AB21" i="9"/>
  <c r="I22" i="9"/>
  <c r="AB22" i="9"/>
  <c r="I23" i="9"/>
  <c r="AB23" i="9"/>
  <c r="I24" i="9"/>
  <c r="AB24" i="9"/>
  <c r="I25" i="9"/>
  <c r="AB25" i="9"/>
  <c r="I26" i="9"/>
  <c r="AB26" i="9"/>
  <c r="AB27" i="9"/>
  <c r="I28" i="9"/>
  <c r="AB28" i="9"/>
  <c r="I29" i="9"/>
  <c r="AB29" i="9"/>
  <c r="I30" i="9"/>
  <c r="AB30" i="9"/>
  <c r="I31" i="9"/>
  <c r="AB31" i="9"/>
  <c r="I32" i="9"/>
  <c r="AB32" i="9"/>
  <c r="I33" i="9"/>
  <c r="AB33" i="9"/>
  <c r="I34" i="9"/>
  <c r="AB34" i="9"/>
  <c r="I35" i="9"/>
  <c r="AB35" i="9"/>
  <c r="I36" i="9"/>
  <c r="AB36" i="9"/>
  <c r="E87" i="9"/>
  <c r="E77" i="9" s="1"/>
  <c r="F87" i="9"/>
  <c r="F77" i="9" s="1"/>
  <c r="H87" i="9"/>
  <c r="H77" i="9" s="1"/>
  <c r="L87" i="9"/>
  <c r="L77" i="9" s="1"/>
  <c r="P87" i="9"/>
  <c r="P77" i="9" s="1"/>
  <c r="R87" i="9"/>
  <c r="R77" i="9" s="1"/>
  <c r="T87" i="9"/>
  <c r="T77" i="9" s="1"/>
  <c r="X87" i="9"/>
  <c r="X77" i="9" s="1"/>
  <c r="Z87" i="9"/>
  <c r="Z77" i="9" s="1"/>
  <c r="AG87" i="9"/>
  <c r="AG77" i="9" s="1"/>
  <c r="AJ87" i="9"/>
  <c r="AJ77" i="9" s="1"/>
  <c r="AY87" i="9"/>
  <c r="AY77" i="9" s="1"/>
  <c r="BE87" i="9"/>
  <c r="BE77" i="9" s="1"/>
  <c r="K15" i="9"/>
  <c r="AB15" i="9"/>
  <c r="K16" i="9"/>
  <c r="AB16" i="9"/>
  <c r="AK92" i="9"/>
  <c r="I94" i="9"/>
  <c r="AH94" i="9"/>
  <c r="AK94" i="9" s="1"/>
  <c r="AN94" i="9" s="1"/>
  <c r="AQ94" i="9" s="1"/>
  <c r="AT94" i="9" s="1"/>
  <c r="AW94" i="9" s="1"/>
  <c r="AZ94" i="9" s="1"/>
  <c r="BC94" i="9" s="1"/>
  <c r="BF94" i="9" s="1"/>
  <c r="AE91" i="9"/>
  <c r="H114" i="9"/>
  <c r="AC118" i="9"/>
  <c r="AD114" i="9"/>
  <c r="AE114" i="9" s="1"/>
  <c r="BJ87" i="9"/>
  <c r="BJ77" i="9" s="1"/>
  <c r="I39" i="9"/>
  <c r="AB39" i="9"/>
  <c r="I40" i="9"/>
  <c r="AB40" i="9"/>
  <c r="AB41" i="9"/>
  <c r="I42" i="9"/>
  <c r="AB42" i="9"/>
  <c r="I43" i="9"/>
  <c r="AB43" i="9"/>
  <c r="I44" i="9"/>
  <c r="AB44" i="9"/>
  <c r="I45" i="9"/>
  <c r="AB45" i="9"/>
  <c r="AB46" i="9"/>
  <c r="AB47" i="9"/>
  <c r="AB48" i="9"/>
  <c r="AB49" i="9"/>
  <c r="AB50" i="9"/>
  <c r="AB51" i="9"/>
  <c r="AB52" i="9"/>
  <c r="I53" i="9"/>
  <c r="AB53" i="9"/>
  <c r="AB54" i="9"/>
  <c r="I55" i="9"/>
  <c r="AB55" i="9"/>
  <c r="I56" i="9"/>
  <c r="AB56" i="9"/>
  <c r="AB57" i="9"/>
  <c r="I58" i="9"/>
  <c r="AB58" i="9"/>
  <c r="AB59" i="9"/>
  <c r="AB60" i="9"/>
  <c r="I61" i="9"/>
  <c r="AB61" i="9"/>
  <c r="AB62" i="9"/>
  <c r="AB63" i="9"/>
  <c r="BL64" i="9"/>
  <c r="BL65" i="9"/>
  <c r="BL66" i="9"/>
  <c r="BL67" i="9"/>
  <c r="BL68" i="9"/>
  <c r="BL69" i="9"/>
  <c r="BL70" i="9"/>
  <c r="BL71" i="9"/>
  <c r="BL72" i="9"/>
  <c r="I79" i="9"/>
  <c r="AB79" i="9"/>
  <c r="I80" i="9"/>
  <c r="AB80" i="9"/>
  <c r="AB81" i="9"/>
  <c r="I82" i="9"/>
  <c r="AB82" i="9"/>
  <c r="I83" i="9"/>
  <c r="AB83" i="9"/>
  <c r="AB84" i="9"/>
  <c r="I85" i="9"/>
  <c r="AB85" i="9"/>
  <c r="I86" i="9"/>
  <c r="AB86" i="9"/>
  <c r="AF86" i="9"/>
  <c r="AH86" i="9"/>
  <c r="AH84" i="9" s="1"/>
  <c r="AB91" i="9"/>
  <c r="I92" i="9"/>
  <c r="AB92" i="9"/>
  <c r="I93" i="9"/>
  <c r="AB93" i="9"/>
  <c r="I95" i="9"/>
  <c r="AB95" i="9"/>
  <c r="I96" i="9"/>
  <c r="AB96" i="9"/>
  <c r="I97" i="9"/>
  <c r="I98" i="9"/>
  <c r="I99" i="9"/>
  <c r="I100" i="9"/>
  <c r="K101" i="9"/>
  <c r="AB101" i="9"/>
  <c r="K102" i="9"/>
  <c r="AB102" i="9"/>
  <c r="K103" i="9"/>
  <c r="AB103" i="9"/>
  <c r="K104" i="9"/>
  <c r="AB104" i="9"/>
  <c r="K105" i="9"/>
  <c r="AB105" i="9"/>
  <c r="K106" i="9"/>
  <c r="K107" i="9"/>
  <c r="K108" i="9"/>
  <c r="K109" i="9"/>
  <c r="K110" i="9"/>
  <c r="K111" i="9"/>
  <c r="K112" i="9"/>
  <c r="AK11" i="8"/>
  <c r="AH10" i="8"/>
  <c r="AI15" i="8"/>
  <c r="K15" i="8"/>
  <c r="AI16" i="8"/>
  <c r="K16" i="8"/>
  <c r="AM8" i="8"/>
  <c r="AN8" i="8" s="1"/>
  <c r="AL8" i="8"/>
  <c r="AK28" i="8"/>
  <c r="AH27" i="8"/>
  <c r="AB15" i="8"/>
  <c r="AF15" i="8"/>
  <c r="AB16" i="8"/>
  <c r="AF16" i="8"/>
  <c r="AA118" i="8"/>
  <c r="AA74" i="8"/>
  <c r="AA76" i="8" s="1"/>
  <c r="C118" i="8"/>
  <c r="D118" i="8"/>
  <c r="BL118" i="8" s="1"/>
  <c r="BI118" i="8"/>
  <c r="AK39" i="8"/>
  <c r="AH38" i="8"/>
  <c r="AK55" i="8"/>
  <c r="AH47" i="8"/>
  <c r="AK79" i="8"/>
  <c r="AH78" i="8"/>
  <c r="AK82" i="8"/>
  <c r="AH81" i="8"/>
  <c r="AK85" i="8"/>
  <c r="AI8" i="8"/>
  <c r="BK9" i="8"/>
  <c r="L76" i="8"/>
  <c r="X76" i="8"/>
  <c r="AC76" i="8"/>
  <c r="AG76" i="8"/>
  <c r="AM76" i="8"/>
  <c r="AP76" i="8"/>
  <c r="BK10" i="8"/>
  <c r="I11" i="8"/>
  <c r="AB11" i="8"/>
  <c r="I12" i="8"/>
  <c r="AB12" i="8"/>
  <c r="I13" i="8"/>
  <c r="AB13" i="8"/>
  <c r="I14" i="8"/>
  <c r="AB14" i="8"/>
  <c r="I17" i="8"/>
  <c r="AB17" i="8"/>
  <c r="I18" i="8"/>
  <c r="AB18" i="8"/>
  <c r="I19" i="8"/>
  <c r="AB19" i="8"/>
  <c r="I20" i="8"/>
  <c r="AB20" i="8"/>
  <c r="I21" i="8"/>
  <c r="AB21" i="8"/>
  <c r="I22" i="8"/>
  <c r="AB22" i="8"/>
  <c r="I23" i="8"/>
  <c r="AB23" i="8"/>
  <c r="I24" i="8"/>
  <c r="AB24" i="8"/>
  <c r="I25" i="8"/>
  <c r="AB25" i="8"/>
  <c r="I26" i="8"/>
  <c r="AB26" i="8"/>
  <c r="AB27" i="8"/>
  <c r="I28" i="8"/>
  <c r="AB28" i="8"/>
  <c r="I29" i="8"/>
  <c r="AB29" i="8"/>
  <c r="I30" i="8"/>
  <c r="AB30" i="8"/>
  <c r="I31" i="8"/>
  <c r="AB31" i="8"/>
  <c r="I32" i="8"/>
  <c r="AB32" i="8"/>
  <c r="I33" i="8"/>
  <c r="AB33" i="8"/>
  <c r="I34" i="8"/>
  <c r="AB34" i="8"/>
  <c r="I35" i="8"/>
  <c r="AB35" i="8"/>
  <c r="I36" i="8"/>
  <c r="AB36" i="8"/>
  <c r="E87" i="8"/>
  <c r="E77" i="8" s="1"/>
  <c r="H87" i="8"/>
  <c r="H77" i="8" s="1"/>
  <c r="L87" i="8"/>
  <c r="L77" i="8" s="1"/>
  <c r="P87" i="8"/>
  <c r="P77" i="8" s="1"/>
  <c r="R87" i="8"/>
  <c r="R77" i="8" s="1"/>
  <c r="T87" i="8"/>
  <c r="T77" i="8" s="1"/>
  <c r="X87" i="8"/>
  <c r="X77" i="8" s="1"/>
  <c r="Z87" i="8"/>
  <c r="Z77" i="8" s="1"/>
  <c r="AC87" i="8"/>
  <c r="AC77" i="8" s="1"/>
  <c r="AG87" i="8"/>
  <c r="AG77" i="8" s="1"/>
  <c r="AM87" i="8"/>
  <c r="AM77" i="8" s="1"/>
  <c r="AP87" i="8"/>
  <c r="AP77" i="8" s="1"/>
  <c r="AS87" i="8"/>
  <c r="AS77" i="8" s="1"/>
  <c r="BB87" i="8"/>
  <c r="BB77" i="8" s="1"/>
  <c r="BE87" i="8"/>
  <c r="BE77" i="8" s="1"/>
  <c r="AC118" i="8"/>
  <c r="AD114" i="8"/>
  <c r="AE114" i="8" s="1"/>
  <c r="AK92" i="8"/>
  <c r="I94" i="8"/>
  <c r="AH94" i="8"/>
  <c r="AK94" i="8" s="1"/>
  <c r="AN94" i="8" s="1"/>
  <c r="AQ94" i="8" s="1"/>
  <c r="AT94" i="8" s="1"/>
  <c r="AW94" i="8" s="1"/>
  <c r="AZ94" i="8" s="1"/>
  <c r="BC94" i="8" s="1"/>
  <c r="BF94" i="8" s="1"/>
  <c r="AE91" i="8"/>
  <c r="BI87" i="8"/>
  <c r="BI77" i="8" s="1"/>
  <c r="BI88" i="8" s="1"/>
  <c r="BJ87" i="8"/>
  <c r="BJ77" i="8" s="1"/>
  <c r="AB38" i="8"/>
  <c r="I39" i="8"/>
  <c r="AB39" i="8"/>
  <c r="I40" i="8"/>
  <c r="AB40" i="8"/>
  <c r="AB41" i="8"/>
  <c r="I42" i="8"/>
  <c r="AB42" i="8"/>
  <c r="I43" i="8"/>
  <c r="AB43" i="8"/>
  <c r="I44" i="8"/>
  <c r="AB44" i="8"/>
  <c r="I45" i="8"/>
  <c r="AB45" i="8"/>
  <c r="AB46" i="8"/>
  <c r="AB48" i="8"/>
  <c r="AB49" i="8"/>
  <c r="AB50" i="8"/>
  <c r="AB51" i="8"/>
  <c r="AB52" i="8"/>
  <c r="I53" i="8"/>
  <c r="AB53" i="8"/>
  <c r="AB54" i="8"/>
  <c r="I55" i="8"/>
  <c r="AB55" i="8"/>
  <c r="I56" i="8"/>
  <c r="AB56" i="8"/>
  <c r="AB57" i="8"/>
  <c r="I58" i="8"/>
  <c r="AB58" i="8"/>
  <c r="AB59" i="8"/>
  <c r="AB60" i="8"/>
  <c r="I61" i="8"/>
  <c r="AB61" i="8"/>
  <c r="AB62" i="8"/>
  <c r="AB63" i="8"/>
  <c r="BL64" i="8"/>
  <c r="BL65" i="8"/>
  <c r="BL66" i="8"/>
  <c r="BL67" i="8"/>
  <c r="BL68" i="8"/>
  <c r="BL69" i="8"/>
  <c r="BL70" i="8"/>
  <c r="BL71" i="8"/>
  <c r="BL72" i="8"/>
  <c r="I79" i="8"/>
  <c r="AB79" i="8"/>
  <c r="I80" i="8"/>
  <c r="AB80" i="8"/>
  <c r="AB81" i="8"/>
  <c r="I82" i="8"/>
  <c r="AB82" i="8"/>
  <c r="I83" i="8"/>
  <c r="AB83" i="8"/>
  <c r="AB84" i="8"/>
  <c r="I85" i="8"/>
  <c r="AB85" i="8"/>
  <c r="I86" i="8"/>
  <c r="AB86" i="8"/>
  <c r="AF86" i="8"/>
  <c r="AH86" i="8"/>
  <c r="AB91" i="8"/>
  <c r="I92" i="8"/>
  <c r="AB92" i="8"/>
  <c r="I93" i="8"/>
  <c r="AB93" i="8"/>
  <c r="AB94" i="8"/>
  <c r="I95" i="8"/>
  <c r="AB95" i="8"/>
  <c r="I96" i="8"/>
  <c r="AB96" i="8"/>
  <c r="I97" i="8"/>
  <c r="I98" i="8"/>
  <c r="I99" i="8"/>
  <c r="I100" i="8"/>
  <c r="K101" i="8"/>
  <c r="K102" i="8"/>
  <c r="AB102" i="8"/>
  <c r="K103" i="8"/>
  <c r="AB103" i="8"/>
  <c r="K104" i="8"/>
  <c r="AB104" i="8"/>
  <c r="K105" i="8"/>
  <c r="AB105" i="8"/>
  <c r="K106" i="8"/>
  <c r="K107" i="8"/>
  <c r="K108" i="8"/>
  <c r="K109" i="8"/>
  <c r="K110" i="8"/>
  <c r="K111" i="8"/>
  <c r="K112" i="8"/>
  <c r="BX7" i="5"/>
  <c r="BZ7" i="5" s="1"/>
  <c r="BV7" i="5"/>
  <c r="BN9" i="5"/>
  <c r="BT10" i="5"/>
  <c r="BW7" i="5"/>
  <c r="BY7" i="5" s="1"/>
  <c r="BU7" i="5"/>
  <c r="BS10" i="5"/>
  <c r="BM9" i="5"/>
  <c r="AY99" i="5"/>
  <c r="AY63" i="5"/>
  <c r="AY64" i="5" s="1"/>
  <c r="DO99" i="5"/>
  <c r="DS11" i="5"/>
  <c r="AZ11" i="5"/>
  <c r="DT11" i="5" s="1"/>
  <c r="BP20" i="5"/>
  <c r="T20" i="5"/>
  <c r="BV25" i="5"/>
  <c r="BT27" i="5"/>
  <c r="BN26" i="5"/>
  <c r="DU38" i="5"/>
  <c r="E37" i="5"/>
  <c r="DV38" i="5"/>
  <c r="BA38" i="5"/>
  <c r="BT39" i="5"/>
  <c r="BZ39" i="5" s="1"/>
  <c r="CF39" i="5" s="1"/>
  <c r="CL39" i="5" s="1"/>
  <c r="CR39" i="5" s="1"/>
  <c r="CX39" i="5" s="1"/>
  <c r="DD39" i="5" s="1"/>
  <c r="DJ39" i="5" s="1"/>
  <c r="BN37" i="5"/>
  <c r="BO7" i="5"/>
  <c r="DS8" i="5"/>
  <c r="CC65" i="5"/>
  <c r="CI65" i="5"/>
  <c r="CO65" i="5"/>
  <c r="DA65" i="5"/>
  <c r="DG65" i="5"/>
  <c r="DQ65" i="5"/>
  <c r="DS9" i="5"/>
  <c r="AL10" i="5"/>
  <c r="P11" i="5"/>
  <c r="BH11" i="5"/>
  <c r="BN11" i="5" s="1"/>
  <c r="BT11" i="5" s="1"/>
  <c r="BZ11" i="5" s="1"/>
  <c r="CF11" i="5" s="1"/>
  <c r="CL11" i="5" s="1"/>
  <c r="CR11" i="5" s="1"/>
  <c r="CX11" i="5" s="1"/>
  <c r="DD11" i="5" s="1"/>
  <c r="DJ11" i="5" s="1"/>
  <c r="BG11" i="5"/>
  <c r="BM11" i="5" s="1"/>
  <c r="BS11" i="5" s="1"/>
  <c r="BY11" i="5" s="1"/>
  <c r="CE11" i="5" s="1"/>
  <c r="CK11" i="5" s="1"/>
  <c r="CQ11" i="5" s="1"/>
  <c r="CW11" i="5" s="1"/>
  <c r="DC11" i="5" s="1"/>
  <c r="DI11" i="5" s="1"/>
  <c r="BP28" i="5"/>
  <c r="BK76" i="5"/>
  <c r="BK66" i="5" s="1"/>
  <c r="AZ99" i="5"/>
  <c r="DP64" i="5"/>
  <c r="DP99" i="5"/>
  <c r="DU11" i="5"/>
  <c r="DV11" i="5"/>
  <c r="BV24" i="5"/>
  <c r="X24" i="5"/>
  <c r="BS27" i="5"/>
  <c r="BM26" i="5"/>
  <c r="BP30" i="5"/>
  <c r="T30" i="5"/>
  <c r="S32" i="5"/>
  <c r="BO32" i="5"/>
  <c r="T35" i="5"/>
  <c r="BP35" i="5"/>
  <c r="O38" i="5"/>
  <c r="BZ38" i="5"/>
  <c r="BT37" i="5"/>
  <c r="T41" i="5"/>
  <c r="BP41" i="5"/>
  <c r="BP7" i="5"/>
  <c r="N65" i="5"/>
  <c r="R65" i="5"/>
  <c r="AT65" i="5"/>
  <c r="BD65" i="5"/>
  <c r="BF65" i="5"/>
  <c r="BJ9" i="5"/>
  <c r="BJ65" i="5" s="1"/>
  <c r="BX65" i="5"/>
  <c r="DP65" i="5"/>
  <c r="DT9" i="5"/>
  <c r="DT65" i="5" s="1"/>
  <c r="K10" i="5"/>
  <c r="M10" i="5"/>
  <c r="P10" i="5"/>
  <c r="O11" i="5"/>
  <c r="BA11" i="5"/>
  <c r="BE76" i="5"/>
  <c r="BE66" i="5" s="1"/>
  <c r="E81" i="5"/>
  <c r="AW80" i="5"/>
  <c r="T43" i="5"/>
  <c r="BP43" i="5"/>
  <c r="T44" i="5"/>
  <c r="BP44" i="5"/>
  <c r="BI54" i="5"/>
  <c r="BT54" i="5"/>
  <c r="BN46" i="5"/>
  <c r="T57" i="5"/>
  <c r="BP57" i="5"/>
  <c r="K12" i="5"/>
  <c r="M12" i="5"/>
  <c r="Q12" i="5" s="1"/>
  <c r="P12" i="5"/>
  <c r="O13" i="5"/>
  <c r="Q13" i="5"/>
  <c r="T13" i="5"/>
  <c r="K14" i="5"/>
  <c r="K15" i="5"/>
  <c r="P16" i="5"/>
  <c r="U16" i="5"/>
  <c r="Y16" i="5" s="1"/>
  <c r="K17" i="5"/>
  <c r="M17" i="5"/>
  <c r="P17" i="5"/>
  <c r="K18" i="5"/>
  <c r="M18" i="5"/>
  <c r="P18" i="5"/>
  <c r="BJ20" i="5"/>
  <c r="K21" i="5"/>
  <c r="M21" i="5"/>
  <c r="Q21" i="5" s="1"/>
  <c r="U21" i="5" s="1"/>
  <c r="P21" i="5"/>
  <c r="K22" i="5"/>
  <c r="M22" i="5"/>
  <c r="Q22" i="5" s="1"/>
  <c r="P22" i="5"/>
  <c r="P23" i="5"/>
  <c r="BP24" i="5"/>
  <c r="AL25" i="5"/>
  <c r="BI25" i="5"/>
  <c r="P27" i="5"/>
  <c r="BI28" i="5"/>
  <c r="O29" i="5"/>
  <c r="BA29" i="5"/>
  <c r="DU29" i="5"/>
  <c r="O30" i="5"/>
  <c r="AL30" i="5"/>
  <c r="P31" i="5"/>
  <c r="DT31" i="5"/>
  <c r="P32" i="5"/>
  <c r="AL32" i="5"/>
  <c r="O33" i="5"/>
  <c r="BA33" i="5"/>
  <c r="DU33" i="5"/>
  <c r="O34" i="5"/>
  <c r="AK34" i="5"/>
  <c r="O35" i="5"/>
  <c r="BJ35" i="5"/>
  <c r="DV35" i="5"/>
  <c r="J76" i="5"/>
  <c r="J66" i="5" s="1"/>
  <c r="N76" i="5"/>
  <c r="N66" i="5" s="1"/>
  <c r="V76" i="5"/>
  <c r="V66" i="5" s="1"/>
  <c r="Z76" i="5"/>
  <c r="Z66" i="5" s="1"/>
  <c r="AT76" i="5"/>
  <c r="AT66" i="5" s="1"/>
  <c r="AX76" i="5"/>
  <c r="AX66" i="5" s="1"/>
  <c r="BD76" i="5"/>
  <c r="BD66" i="5" s="1"/>
  <c r="BF76" i="5"/>
  <c r="BF66" i="5" s="1"/>
  <c r="BL76" i="5"/>
  <c r="BL66" i="5" s="1"/>
  <c r="BR76" i="5"/>
  <c r="BR66" i="5" s="1"/>
  <c r="BX76" i="5"/>
  <c r="BX66" i="5" s="1"/>
  <c r="CD76" i="5"/>
  <c r="CD66" i="5" s="1"/>
  <c r="CJ76" i="5"/>
  <c r="CJ66" i="5" s="1"/>
  <c r="CP76" i="5"/>
  <c r="CP66" i="5" s="1"/>
  <c r="CV76" i="5"/>
  <c r="CV66" i="5" s="1"/>
  <c r="DH76" i="5"/>
  <c r="DH66" i="5" s="1"/>
  <c r="DN76" i="5"/>
  <c r="DN66" i="5" s="1"/>
  <c r="DP76" i="5"/>
  <c r="DP66" i="5" s="1"/>
  <c r="DP77" i="5" s="1"/>
  <c r="BG38" i="5"/>
  <c r="P39" i="5"/>
  <c r="O41" i="5"/>
  <c r="BA41" i="5"/>
  <c r="BJ41" i="5"/>
  <c r="DV41" i="5"/>
  <c r="P42" i="5"/>
  <c r="DV42" i="5"/>
  <c r="DU42" i="5"/>
  <c r="S52" i="5"/>
  <c r="BO52" i="5"/>
  <c r="BM46" i="5"/>
  <c r="BS54" i="5"/>
  <c r="BI55" i="5"/>
  <c r="O55" i="5"/>
  <c r="O60" i="5"/>
  <c r="BI60" i="5"/>
  <c r="AL12" i="5"/>
  <c r="AL13" i="5"/>
  <c r="M14" i="5"/>
  <c r="M15" i="5"/>
  <c r="Q15" i="5" s="1"/>
  <c r="U15" i="5" s="1"/>
  <c r="O16" i="5"/>
  <c r="AL16" i="5"/>
  <c r="Q17" i="5"/>
  <c r="AL17" i="5"/>
  <c r="Q18" i="5"/>
  <c r="U18" i="5" s="1"/>
  <c r="AL18" i="5"/>
  <c r="M19" i="5"/>
  <c r="P19" i="5"/>
  <c r="AL19" i="5"/>
  <c r="M20" i="5"/>
  <c r="Q20" i="5" s="1"/>
  <c r="AL21" i="5"/>
  <c r="AL22" i="5"/>
  <c r="O23" i="5"/>
  <c r="O24" i="5"/>
  <c r="Q24" i="5"/>
  <c r="U24" i="5" s="1"/>
  <c r="AL24" i="5"/>
  <c r="Q25" i="5"/>
  <c r="O27" i="5"/>
  <c r="BA27" i="5"/>
  <c r="T28" i="5"/>
  <c r="AL28" i="5"/>
  <c r="P29" i="5"/>
  <c r="U30" i="5"/>
  <c r="O31" i="5"/>
  <c r="BA31" i="5"/>
  <c r="AG32" i="5"/>
  <c r="P33" i="5"/>
  <c r="P34" i="5"/>
  <c r="BA35" i="5"/>
  <c r="AC76" i="5"/>
  <c r="AC66" i="5" s="1"/>
  <c r="BQ76" i="5"/>
  <c r="BQ66" i="5" s="1"/>
  <c r="BW76" i="5"/>
  <c r="BW66" i="5" s="1"/>
  <c r="CC76" i="5"/>
  <c r="CC66" i="5" s="1"/>
  <c r="CI76" i="5"/>
  <c r="CI66" i="5" s="1"/>
  <c r="CO76" i="5"/>
  <c r="CO66" i="5" s="1"/>
  <c r="CU76" i="5"/>
  <c r="CU66" i="5" s="1"/>
  <c r="DA76" i="5"/>
  <c r="DA66" i="5" s="1"/>
  <c r="DG76" i="5"/>
  <c r="DG66" i="5" s="1"/>
  <c r="DM76" i="5"/>
  <c r="DM66" i="5" s="1"/>
  <c r="DO76" i="5"/>
  <c r="DO66" i="5" s="1"/>
  <c r="DQ76" i="5"/>
  <c r="DQ66" i="5" s="1"/>
  <c r="I37" i="5"/>
  <c r="P38" i="5"/>
  <c r="O39" i="5"/>
  <c r="BA39" i="5"/>
  <c r="O42" i="5"/>
  <c r="BA42" i="5"/>
  <c r="DR99" i="5"/>
  <c r="DV98" i="5"/>
  <c r="DT98" i="5"/>
  <c r="BS68" i="5"/>
  <c r="BM67" i="5"/>
  <c r="DV69" i="5"/>
  <c r="DU69" i="5"/>
  <c r="BA69" i="5"/>
  <c r="BS71" i="5"/>
  <c r="BM70" i="5"/>
  <c r="BT74" i="5"/>
  <c r="BN81" i="5"/>
  <c r="BH80" i="5"/>
  <c r="BI83" i="5"/>
  <c r="O83" i="5"/>
  <c r="E43" i="5"/>
  <c r="O43" i="5"/>
  <c r="BJ43" i="5"/>
  <c r="O44" i="5"/>
  <c r="BJ44" i="5"/>
  <c r="DV46" i="5"/>
  <c r="DV48" i="5"/>
  <c r="P52" i="5"/>
  <c r="BA52" i="5"/>
  <c r="BI52" i="5"/>
  <c r="DQ52" i="5"/>
  <c r="DS52" i="5" s="1"/>
  <c r="DT54" i="5"/>
  <c r="P55" i="5"/>
  <c r="O57" i="5"/>
  <c r="BJ57" i="5"/>
  <c r="DV57" i="5"/>
  <c r="P60" i="5"/>
  <c r="T68" i="5"/>
  <c r="BI73" i="5"/>
  <c r="BF98" i="5"/>
  <c r="DS68" i="5"/>
  <c r="AY67" i="5"/>
  <c r="S69" i="5"/>
  <c r="BO69" i="5"/>
  <c r="T72" i="5"/>
  <c r="BP72" i="5"/>
  <c r="O81" i="5"/>
  <c r="BI81" i="5"/>
  <c r="K80" i="5"/>
  <c r="BM81" i="5"/>
  <c r="BJ83" i="5"/>
  <c r="P83" i="5"/>
  <c r="L80" i="5"/>
  <c r="BA48" i="5"/>
  <c r="P54" i="5"/>
  <c r="DT55" i="5"/>
  <c r="BA57" i="5"/>
  <c r="AH76" i="5"/>
  <c r="AH66" i="5" s="1"/>
  <c r="BJ81" i="5"/>
  <c r="X91" i="5"/>
  <c r="BV91" i="5"/>
  <c r="P69" i="5"/>
  <c r="BI69" i="5"/>
  <c r="BA70" i="5"/>
  <c r="DU70" i="5"/>
  <c r="P71" i="5"/>
  <c r="BB71" i="5"/>
  <c r="BJ71" i="5"/>
  <c r="BN71" i="5"/>
  <c r="O72" i="5"/>
  <c r="O74" i="5"/>
  <c r="BI74" i="5"/>
  <c r="BM74" i="5"/>
  <c r="O75" i="5"/>
  <c r="BI75" i="5"/>
  <c r="BM75" i="5"/>
  <c r="AY76" i="5"/>
  <c r="P81" i="5"/>
  <c r="O82" i="5"/>
  <c r="BA83" i="5"/>
  <c r="DU83" i="5"/>
  <c r="O84" i="5"/>
  <c r="O85" i="5"/>
  <c r="BN87" i="5"/>
  <c r="BT87" i="5" s="1"/>
  <c r="BZ87" i="5" s="1"/>
  <c r="CF87" i="5" s="1"/>
  <c r="CL87" i="5" s="1"/>
  <c r="CR87" i="5" s="1"/>
  <c r="CX87" i="5" s="1"/>
  <c r="DD87" i="5" s="1"/>
  <c r="DJ87" i="5" s="1"/>
  <c r="BC99" i="5"/>
  <c r="BE98" i="5"/>
  <c r="DQ99" i="5"/>
  <c r="DU98" i="5"/>
  <c r="DS98" i="5"/>
  <c r="BV93" i="5"/>
  <c r="X93" i="5"/>
  <c r="BV95" i="5"/>
  <c r="X95" i="5"/>
  <c r="O68" i="5"/>
  <c r="BA68" i="5"/>
  <c r="O71" i="5"/>
  <c r="BA71" i="5"/>
  <c r="BA72" i="5"/>
  <c r="BA73" i="5"/>
  <c r="P74" i="5"/>
  <c r="P75" i="5"/>
  <c r="BJ75" i="5"/>
  <c r="BN75" i="5"/>
  <c r="P82" i="5"/>
  <c r="P84" i="5"/>
  <c r="P85" i="5"/>
  <c r="BJ87" i="5"/>
  <c r="BN90" i="5"/>
  <c r="BT90" i="5" s="1"/>
  <c r="BZ90" i="5" s="1"/>
  <c r="CF90" i="5" s="1"/>
  <c r="CL90" i="5" s="1"/>
  <c r="CR90" i="5" s="1"/>
  <c r="CX90" i="5" s="1"/>
  <c r="DD90" i="5" s="1"/>
  <c r="DJ90" i="5" s="1"/>
  <c r="DU91" i="5"/>
  <c r="BA91" i="5"/>
  <c r="P86" i="5"/>
  <c r="X88" i="5"/>
  <c r="S89" i="5"/>
  <c r="DU89" i="5"/>
  <c r="O90" i="5"/>
  <c r="S91" i="5"/>
  <c r="BP93" i="5"/>
  <c r="BP95" i="5"/>
  <c r="O86" i="5"/>
  <c r="W88" i="5"/>
  <c r="T89" i="5"/>
  <c r="X90" i="5"/>
  <c r="BA90" i="5"/>
  <c r="DV91" i="5"/>
  <c r="BO93" i="5"/>
  <c r="X94" i="5"/>
  <c r="X96" i="5"/>
  <c r="S92" i="5"/>
  <c r="BA92" i="5"/>
  <c r="S93" i="5"/>
  <c r="BA93" i="5"/>
  <c r="S94" i="5"/>
  <c r="BA94" i="5"/>
  <c r="S95" i="5"/>
  <c r="BA95" i="5"/>
  <c r="S96" i="5"/>
  <c r="BA96" i="5"/>
  <c r="P111" i="5"/>
  <c r="O111" i="5"/>
  <c r="DR14" i="1" l="1"/>
  <c r="DS14" i="1"/>
  <c r="C8" i="5"/>
  <c r="D36" i="5"/>
  <c r="D8" i="5"/>
  <c r="D63" i="5" s="1"/>
  <c r="D65" i="5" s="1"/>
  <c r="D99" i="5"/>
  <c r="C36" i="5"/>
  <c r="S11" i="1"/>
  <c r="S10" i="1"/>
  <c r="AM11" i="1"/>
  <c r="AM10" i="1"/>
  <c r="AQ11" i="1"/>
  <c r="AQ10" i="1"/>
  <c r="AE11" i="1"/>
  <c r="AE10" i="1"/>
  <c r="AI11" i="1"/>
  <c r="AI10" i="1"/>
  <c r="W11" i="1"/>
  <c r="W10" i="1"/>
  <c r="M10" i="1"/>
  <c r="AA11" i="1"/>
  <c r="AA10" i="1"/>
  <c r="AU11" i="1"/>
  <c r="AU10" i="1"/>
  <c r="O11" i="1"/>
  <c r="O10" i="1"/>
  <c r="K11" i="1"/>
  <c r="I11" i="1"/>
  <c r="DV10" i="1"/>
  <c r="DV11" i="1"/>
  <c r="BA11" i="1"/>
  <c r="DU12" i="1"/>
  <c r="CV64" i="5"/>
  <c r="CV65" i="5"/>
  <c r="CJ64" i="5"/>
  <c r="CJ65" i="5"/>
  <c r="BL64" i="5"/>
  <c r="BL65" i="5"/>
  <c r="DH64" i="5"/>
  <c r="DH65" i="5"/>
  <c r="L74" i="10"/>
  <c r="AD74" i="10"/>
  <c r="AG74" i="9"/>
  <c r="AY74" i="8"/>
  <c r="R74" i="8"/>
  <c r="DB63" i="5"/>
  <c r="BB87" i="9"/>
  <c r="BB77" i="9" s="1"/>
  <c r="AP87" i="9"/>
  <c r="AP77" i="9" s="1"/>
  <c r="AG74" i="10"/>
  <c r="AJ87" i="10"/>
  <c r="AJ77" i="10" s="1"/>
  <c r="E87" i="10"/>
  <c r="E77" i="10" s="1"/>
  <c r="BJ26" i="5"/>
  <c r="AM87" i="9"/>
  <c r="AM77" i="9" s="1"/>
  <c r="AE9" i="9"/>
  <c r="Z87" i="10"/>
  <c r="Z77" i="10" s="1"/>
  <c r="J74" i="10"/>
  <c r="F87" i="8"/>
  <c r="F77" i="8" s="1"/>
  <c r="CF10" i="1"/>
  <c r="DD10" i="1"/>
  <c r="BZ10" i="1"/>
  <c r="CX10" i="1"/>
  <c r="X75" i="10"/>
  <c r="X76" i="10"/>
  <c r="T75" i="9"/>
  <c r="T76" i="9"/>
  <c r="E75" i="8"/>
  <c r="E76" i="8"/>
  <c r="L75" i="10"/>
  <c r="L76" i="10"/>
  <c r="AD75" i="10"/>
  <c r="AD76" i="10"/>
  <c r="BB75" i="8"/>
  <c r="BB76" i="8"/>
  <c r="R75" i="8"/>
  <c r="R76" i="8"/>
  <c r="DM64" i="5"/>
  <c r="DM65" i="5"/>
  <c r="BQ64" i="5"/>
  <c r="BQ65" i="5"/>
  <c r="BK64" i="5"/>
  <c r="BK65" i="5"/>
  <c r="P75" i="9"/>
  <c r="P76" i="9"/>
  <c r="BJ87" i="10"/>
  <c r="BJ77" i="10" s="1"/>
  <c r="BJ88" i="10" s="1"/>
  <c r="AX63" i="5"/>
  <c r="AX64" i="5" s="1"/>
  <c r="X92" i="5"/>
  <c r="DS76" i="5"/>
  <c r="DU52" i="5"/>
  <c r="I36" i="5"/>
  <c r="I63" i="5" s="1"/>
  <c r="DB76" i="5"/>
  <c r="DB66" i="5" s="1"/>
  <c r="AD76" i="5"/>
  <c r="AD66" i="5" s="1"/>
  <c r="BP25" i="5"/>
  <c r="AY87" i="8"/>
  <c r="AY77" i="8" s="1"/>
  <c r="J87" i="8"/>
  <c r="J77" i="8" s="1"/>
  <c r="BK37" i="8"/>
  <c r="AB78" i="9"/>
  <c r="AS87" i="9"/>
  <c r="AS77" i="9" s="1"/>
  <c r="AC87" i="9"/>
  <c r="AC77" i="9" s="1"/>
  <c r="AJ76" i="9"/>
  <c r="Z76" i="9"/>
  <c r="AD114" i="10"/>
  <c r="AE114" i="10" s="1"/>
  <c r="BH87" i="10"/>
  <c r="BH77" i="10" s="1"/>
  <c r="AG87" i="10"/>
  <c r="AG77" i="10" s="1"/>
  <c r="C87" i="10"/>
  <c r="C77" i="10" s="1"/>
  <c r="AJ74" i="10"/>
  <c r="AJ75" i="10" s="1"/>
  <c r="H114" i="11"/>
  <c r="H118" i="11" s="1"/>
  <c r="AE9" i="8"/>
  <c r="G37" i="8"/>
  <c r="V74" i="8"/>
  <c r="V76" i="8" s="1"/>
  <c r="AD74" i="9"/>
  <c r="AM74" i="10"/>
  <c r="T87" i="10"/>
  <c r="T77" i="10" s="1"/>
  <c r="F74" i="9"/>
  <c r="F76" i="9" s="1"/>
  <c r="BH87" i="9"/>
  <c r="BH77" i="9" s="1"/>
  <c r="AV87" i="9"/>
  <c r="AV77" i="9" s="1"/>
  <c r="BH63" i="5"/>
  <c r="BH64" i="5" s="1"/>
  <c r="DS36" i="5"/>
  <c r="CP63" i="5"/>
  <c r="AB81" i="10"/>
  <c r="BJ75" i="10"/>
  <c r="BI74" i="9"/>
  <c r="BI75" i="9" s="1"/>
  <c r="AY74" i="9"/>
  <c r="AY75" i="9" s="1"/>
  <c r="F74" i="10"/>
  <c r="F75" i="10" s="1"/>
  <c r="AE37" i="9"/>
  <c r="BE74" i="10"/>
  <c r="AS74" i="10"/>
  <c r="AS75" i="10" s="1"/>
  <c r="DQ114" i="11"/>
  <c r="C87" i="8"/>
  <c r="C77" i="8" s="1"/>
  <c r="P74" i="10"/>
  <c r="J74" i="9"/>
  <c r="J75" i="9" s="1"/>
  <c r="BG8" i="5"/>
  <c r="CD63" i="5"/>
  <c r="AE87" i="8"/>
  <c r="AE77" i="8" s="1"/>
  <c r="N74" i="8"/>
  <c r="N75" i="8" s="1"/>
  <c r="AW117" i="8"/>
  <c r="CE117" i="8" s="1"/>
  <c r="AJ74" i="8"/>
  <c r="K46" i="5"/>
  <c r="BI46" i="5" s="1"/>
  <c r="BP87" i="5"/>
  <c r="DN63" i="5"/>
  <c r="BR63" i="5"/>
  <c r="DN12" i="11"/>
  <c r="DN76" i="11" s="1"/>
  <c r="DQ10" i="1"/>
  <c r="CR10" i="1"/>
  <c r="CL10" i="1"/>
  <c r="BN10" i="1"/>
  <c r="DP10" i="1"/>
  <c r="AY10" i="1"/>
  <c r="BE10" i="1"/>
  <c r="DS10" i="1"/>
  <c r="DR10" i="1"/>
  <c r="BH10" i="1"/>
  <c r="BG10" i="1"/>
  <c r="CK10" i="1"/>
  <c r="DJ10" i="1"/>
  <c r="BY10" i="1"/>
  <c r="DC10" i="1"/>
  <c r="CE10" i="1"/>
  <c r="BT10" i="1"/>
  <c r="BS10" i="1"/>
  <c r="DI10" i="1"/>
  <c r="BM10" i="1"/>
  <c r="CW10" i="1"/>
  <c r="DO10" i="1"/>
  <c r="CQ10" i="1"/>
  <c r="H75" i="10"/>
  <c r="H76" i="10"/>
  <c r="J75" i="10"/>
  <c r="J76" i="10"/>
  <c r="AG75" i="10"/>
  <c r="AG76" i="10"/>
  <c r="H75" i="9"/>
  <c r="H76" i="9"/>
  <c r="BH75" i="8"/>
  <c r="BH76" i="8"/>
  <c r="AW63" i="5"/>
  <c r="AW76" i="5"/>
  <c r="AW66" i="5" s="1"/>
  <c r="BI76" i="10"/>
  <c r="BI75" i="10"/>
  <c r="AY75" i="10"/>
  <c r="AY76" i="10"/>
  <c r="AM75" i="10"/>
  <c r="AM76" i="10"/>
  <c r="P75" i="8"/>
  <c r="P76" i="8"/>
  <c r="P75" i="10"/>
  <c r="P76" i="10"/>
  <c r="BE75" i="10"/>
  <c r="BE76" i="10"/>
  <c r="BE64" i="5"/>
  <c r="BE65" i="5"/>
  <c r="AV75" i="8"/>
  <c r="AV76" i="8"/>
  <c r="V64" i="5"/>
  <c r="V65" i="5"/>
  <c r="AG75" i="9"/>
  <c r="AG76" i="9"/>
  <c r="AY76" i="8"/>
  <c r="AY75" i="8"/>
  <c r="AS76" i="5"/>
  <c r="AS66" i="5" s="1"/>
  <c r="AS63" i="5"/>
  <c r="BJ80" i="5"/>
  <c r="F114" i="10"/>
  <c r="G114" i="10" s="1"/>
  <c r="H114" i="10" s="1"/>
  <c r="AI114" i="10"/>
  <c r="BC63" i="5"/>
  <c r="DV90" i="5"/>
  <c r="E87" i="5"/>
  <c r="DU68" i="5"/>
  <c r="DV68" i="5"/>
  <c r="E67" i="5"/>
  <c r="BB81" i="5"/>
  <c r="F80" i="5"/>
  <c r="BB80" i="5" s="1"/>
  <c r="T87" i="5"/>
  <c r="BP90" i="5"/>
  <c r="BH65" i="5"/>
  <c r="J65" i="5"/>
  <c r="DO65" i="5"/>
  <c r="CU65" i="5"/>
  <c r="BW65" i="5"/>
  <c r="AY65" i="5"/>
  <c r="BJ88" i="8"/>
  <c r="G91" i="8"/>
  <c r="AF91" i="8" s="1"/>
  <c r="BH87" i="8"/>
  <c r="BH77" i="8" s="1"/>
  <c r="AV87" i="8"/>
  <c r="AV77" i="8" s="1"/>
  <c r="AJ87" i="8"/>
  <c r="AJ77" i="8" s="1"/>
  <c r="BE76" i="8"/>
  <c r="AS76" i="8"/>
  <c r="AF10" i="8"/>
  <c r="T76" i="8"/>
  <c r="H76" i="8"/>
  <c r="AB94" i="9"/>
  <c r="G91" i="9"/>
  <c r="AF91" i="9" s="1"/>
  <c r="J87" i="9"/>
  <c r="J77" i="9" s="1"/>
  <c r="BI76" i="9"/>
  <c r="AY76" i="9"/>
  <c r="AC76" i="9"/>
  <c r="V76" i="9"/>
  <c r="N76" i="9"/>
  <c r="E76" i="9"/>
  <c r="AB84" i="10"/>
  <c r="P87" i="10"/>
  <c r="P77" i="10" s="1"/>
  <c r="H87" i="10"/>
  <c r="H77" i="10" s="1"/>
  <c r="BB76" i="10"/>
  <c r="AP76" i="10"/>
  <c r="N76" i="10"/>
  <c r="G9" i="9"/>
  <c r="AF9" i="9" s="1"/>
  <c r="C74" i="8"/>
  <c r="C75" i="8" s="1"/>
  <c r="BH74" i="9"/>
  <c r="AV74" i="9"/>
  <c r="E74" i="10"/>
  <c r="DU37" i="11"/>
  <c r="F74" i="8"/>
  <c r="BL117" i="8"/>
  <c r="BN117" i="8" s="1"/>
  <c r="AT117" i="8"/>
  <c r="CZ117" i="8" s="1"/>
  <c r="AH117" i="8"/>
  <c r="CN117" i="8" s="1"/>
  <c r="AE117" i="8"/>
  <c r="BM117" i="8" s="1"/>
  <c r="BF117" i="8"/>
  <c r="BC117" i="8"/>
  <c r="AZ117" i="8"/>
  <c r="AK117" i="8"/>
  <c r="BS117" i="8" s="1"/>
  <c r="AN117" i="8"/>
  <c r="CT117" i="8" s="1"/>
  <c r="AQ117" i="8"/>
  <c r="BY117" i="8" s="1"/>
  <c r="AB117" i="8"/>
  <c r="CH117" i="8" s="1"/>
  <c r="BJ117" i="8"/>
  <c r="BB46" i="5"/>
  <c r="L8" i="5"/>
  <c r="DR8" i="5"/>
  <c r="AL114" i="9"/>
  <c r="I114" i="9"/>
  <c r="J114" i="9" s="1"/>
  <c r="K114" i="9" s="1"/>
  <c r="AO114" i="9" s="1"/>
  <c r="BI88" i="10"/>
  <c r="AU115" i="8"/>
  <c r="AV115" i="8" s="1"/>
  <c r="S115" i="8"/>
  <c r="T115" i="8" s="1"/>
  <c r="AX115" i="8" s="1"/>
  <c r="X94" i="11"/>
  <c r="T91" i="11"/>
  <c r="BV91" i="11" s="1"/>
  <c r="BV94" i="11"/>
  <c r="AI114" i="8"/>
  <c r="DT46" i="5"/>
  <c r="AZ36" i="5"/>
  <c r="G36" i="5"/>
  <c r="O28" i="5"/>
  <c r="BO28" i="5" s="1"/>
  <c r="K26" i="5"/>
  <c r="BI26" i="5" s="1"/>
  <c r="BB37" i="5"/>
  <c r="F36" i="5"/>
  <c r="DU90" i="5"/>
  <c r="BA46" i="5"/>
  <c r="DO77" i="5"/>
  <c r="Q28" i="5"/>
  <c r="Q26" i="5" s="1"/>
  <c r="DS65" i="5"/>
  <c r="AB101" i="8"/>
  <c r="AB78" i="8"/>
  <c r="AD87" i="8"/>
  <c r="AD77" i="8" s="1"/>
  <c r="V87" i="8"/>
  <c r="V77" i="8" s="1"/>
  <c r="N87" i="8"/>
  <c r="N77" i="8" s="1"/>
  <c r="BI87" i="9"/>
  <c r="BI77" i="9" s="1"/>
  <c r="BI88" i="9" s="1"/>
  <c r="BE76" i="9"/>
  <c r="AS76" i="9"/>
  <c r="AB78" i="10"/>
  <c r="BH76" i="10"/>
  <c r="AV76" i="10"/>
  <c r="R76" i="10"/>
  <c r="C76" i="10"/>
  <c r="AE37" i="10"/>
  <c r="AE87" i="10" s="1"/>
  <c r="AE77" i="10" s="1"/>
  <c r="G114" i="11"/>
  <c r="G118" i="11" s="1"/>
  <c r="G37" i="10"/>
  <c r="AF37" i="10" s="1"/>
  <c r="BJ74" i="9"/>
  <c r="BB74" i="9"/>
  <c r="AP74" i="9"/>
  <c r="AU116" i="8"/>
  <c r="AV116" i="8" s="1"/>
  <c r="S116" i="8"/>
  <c r="T116" i="8" s="1"/>
  <c r="AX116" i="8" s="1"/>
  <c r="BJ87" i="11"/>
  <c r="L77" i="11"/>
  <c r="L46" i="5"/>
  <c r="H36" i="5"/>
  <c r="O25" i="5"/>
  <c r="BO25" i="5" s="1"/>
  <c r="BQ12" i="11"/>
  <c r="BQ76" i="11" s="1"/>
  <c r="AJ76" i="8"/>
  <c r="T87" i="11"/>
  <c r="BV87" i="11" s="1"/>
  <c r="BC118" i="11"/>
  <c r="AK12" i="8"/>
  <c r="AN12" i="8" s="1"/>
  <c r="AQ12" i="8" s="1"/>
  <c r="AT12" i="8" s="1"/>
  <c r="AW12" i="8" s="1"/>
  <c r="AZ12" i="8" s="1"/>
  <c r="BC12" i="8" s="1"/>
  <c r="BF12" i="8" s="1"/>
  <c r="AJ75" i="8"/>
  <c r="BD118" i="11"/>
  <c r="BA10" i="1"/>
  <c r="DF117" i="8"/>
  <c r="AE87" i="9"/>
  <c r="AE77" i="9" s="1"/>
  <c r="Z74" i="10"/>
  <c r="Z75" i="10" s="1"/>
  <c r="AD75" i="8"/>
  <c r="AD76" i="8"/>
  <c r="F76" i="10"/>
  <c r="AE74" i="9"/>
  <c r="AM74" i="9"/>
  <c r="G9" i="10"/>
  <c r="AU117" i="9"/>
  <c r="AU115" i="10"/>
  <c r="AU116" i="10"/>
  <c r="AU117" i="10"/>
  <c r="AU115" i="9"/>
  <c r="AU116" i="9"/>
  <c r="S91" i="11"/>
  <c r="BU91" i="11" s="1"/>
  <c r="W94" i="11"/>
  <c r="BU94" i="11"/>
  <c r="BZ94" i="11"/>
  <c r="BT91" i="11"/>
  <c r="BY94" i="11"/>
  <c r="BS91" i="11"/>
  <c r="E75" i="10"/>
  <c r="E76" i="10"/>
  <c r="AC74" i="10"/>
  <c r="AC87" i="10"/>
  <c r="AC77" i="10" s="1"/>
  <c r="BL38" i="9"/>
  <c r="D37" i="9"/>
  <c r="G37" i="9"/>
  <c r="G74" i="9" s="1"/>
  <c r="Z75" i="8"/>
  <c r="Z76" i="8"/>
  <c r="J75" i="8"/>
  <c r="J76" i="8"/>
  <c r="C76" i="8"/>
  <c r="V75" i="8"/>
  <c r="N76" i="8"/>
  <c r="D47" i="8"/>
  <c r="BL10" i="8"/>
  <c r="D9" i="8"/>
  <c r="BT87" i="11"/>
  <c r="BT77" i="11" s="1"/>
  <c r="J114" i="11"/>
  <c r="I114" i="11"/>
  <c r="G114" i="8"/>
  <c r="BL10" i="10"/>
  <c r="D9" i="10"/>
  <c r="DH75" i="11"/>
  <c r="DH76" i="11"/>
  <c r="CU75" i="11"/>
  <c r="CU76" i="11"/>
  <c r="CJ75" i="11"/>
  <c r="CJ76" i="11"/>
  <c r="BW75" i="11"/>
  <c r="BW76" i="11"/>
  <c r="BL75" i="11"/>
  <c r="BL76" i="11"/>
  <c r="BG12" i="11"/>
  <c r="BC75" i="11"/>
  <c r="BC76" i="11"/>
  <c r="DM75" i="11"/>
  <c r="DM76" i="11"/>
  <c r="DB76" i="11"/>
  <c r="DB75" i="11"/>
  <c r="CO76" i="11"/>
  <c r="CO75" i="11"/>
  <c r="CD76" i="11"/>
  <c r="CD75" i="11"/>
  <c r="BF76" i="11"/>
  <c r="BF75" i="11"/>
  <c r="DS12" i="11"/>
  <c r="AY76" i="11"/>
  <c r="AY118" i="11"/>
  <c r="AY75" i="11"/>
  <c r="AE74" i="8"/>
  <c r="BF114" i="11"/>
  <c r="BE114" i="11"/>
  <c r="D74" i="9"/>
  <c r="BL9" i="9"/>
  <c r="DG75" i="11"/>
  <c r="DG76" i="11"/>
  <c r="CV75" i="11"/>
  <c r="CV76" i="11"/>
  <c r="CI75" i="11"/>
  <c r="CI76" i="11"/>
  <c r="BX75" i="11"/>
  <c r="BX76" i="11"/>
  <c r="BK75" i="11"/>
  <c r="BK76" i="11"/>
  <c r="BH12" i="11"/>
  <c r="BD75" i="11"/>
  <c r="BD76" i="11"/>
  <c r="DA75" i="11"/>
  <c r="DA76" i="11"/>
  <c r="CP75" i="11"/>
  <c r="CP76" i="11"/>
  <c r="CC75" i="11"/>
  <c r="CC76" i="11"/>
  <c r="BR75" i="11"/>
  <c r="BR76" i="11"/>
  <c r="BE75" i="11"/>
  <c r="BE76" i="11"/>
  <c r="DT12" i="11"/>
  <c r="AZ75" i="11"/>
  <c r="AZ76" i="11"/>
  <c r="AZ118" i="11"/>
  <c r="T77" i="11"/>
  <c r="D47" i="10"/>
  <c r="G74" i="10"/>
  <c r="BU87" i="11"/>
  <c r="S77" i="11"/>
  <c r="CH11" i="11"/>
  <c r="AF11" i="11"/>
  <c r="AB10" i="11"/>
  <c r="AE15" i="11"/>
  <c r="CG15" i="11"/>
  <c r="AE16" i="11"/>
  <c r="CG16" i="11"/>
  <c r="CB38" i="11"/>
  <c r="X37" i="11"/>
  <c r="CB37" i="11" s="1"/>
  <c r="CG92" i="11"/>
  <c r="AE92" i="11"/>
  <c r="CK39" i="11"/>
  <c r="CE38" i="11"/>
  <c r="CE37" i="11" s="1"/>
  <c r="CQ55" i="11"/>
  <c r="CK47" i="11"/>
  <c r="CG85" i="11"/>
  <c r="AE85" i="11"/>
  <c r="CA86" i="11"/>
  <c r="AA86" i="11"/>
  <c r="AA84" i="11" s="1"/>
  <c r="CG84" i="11" s="1"/>
  <c r="CL11" i="11"/>
  <c r="CF10" i="11"/>
  <c r="CG29" i="11"/>
  <c r="AE29" i="11"/>
  <c r="CH30" i="11"/>
  <c r="AF30" i="11"/>
  <c r="CH31" i="11"/>
  <c r="AF31" i="11"/>
  <c r="CH32" i="11"/>
  <c r="AF32" i="11"/>
  <c r="CH33" i="11"/>
  <c r="AF33" i="11"/>
  <c r="CH34" i="11"/>
  <c r="AF34" i="11"/>
  <c r="CH35" i="11"/>
  <c r="AF35" i="11"/>
  <c r="CH36" i="11"/>
  <c r="AF36" i="11"/>
  <c r="CL79" i="11"/>
  <c r="CF78" i="11"/>
  <c r="CG82" i="11"/>
  <c r="AE82" i="11"/>
  <c r="AA81" i="11"/>
  <c r="CG81" i="11" s="1"/>
  <c r="CB86" i="11"/>
  <c r="AB86" i="11"/>
  <c r="AB84" i="11" s="1"/>
  <c r="CH84" i="11" s="1"/>
  <c r="CH55" i="11"/>
  <c r="AF55" i="11"/>
  <c r="AB47" i="11"/>
  <c r="CH47" i="11" s="1"/>
  <c r="DU87" i="11"/>
  <c r="BA87" i="11"/>
  <c r="E77" i="11"/>
  <c r="CA38" i="11"/>
  <c r="W37" i="11"/>
  <c r="CA37" i="11" s="1"/>
  <c r="CL82" i="11"/>
  <c r="CF81" i="11"/>
  <c r="CG79" i="11"/>
  <c r="AE79" i="11"/>
  <c r="AA78" i="11"/>
  <c r="T74" i="11"/>
  <c r="BV9" i="11"/>
  <c r="CK11" i="11"/>
  <c r="CE10" i="11"/>
  <c r="CH79" i="11"/>
  <c r="AF79" i="11"/>
  <c r="AB78" i="11"/>
  <c r="CF86" i="11"/>
  <c r="CG101" i="11"/>
  <c r="AE101" i="11"/>
  <c r="CM103" i="11"/>
  <c r="AI103" i="11"/>
  <c r="CM104" i="11"/>
  <c r="AI104" i="11"/>
  <c r="CM105" i="11"/>
  <c r="AI105" i="11"/>
  <c r="CM106" i="11"/>
  <c r="AI106" i="11"/>
  <c r="CM107" i="11"/>
  <c r="AI107" i="11"/>
  <c r="CM108" i="11"/>
  <c r="AI108" i="11"/>
  <c r="CH82" i="11"/>
  <c r="AF82" i="11"/>
  <c r="AB81" i="11"/>
  <c r="CH81" i="11" s="1"/>
  <c r="CG93" i="11"/>
  <c r="AE93" i="11"/>
  <c r="CN103" i="11"/>
  <c r="AJ103" i="11"/>
  <c r="CN104" i="11"/>
  <c r="AJ104" i="11"/>
  <c r="CN105" i="11"/>
  <c r="AJ105" i="11"/>
  <c r="CN106" i="11"/>
  <c r="AJ106" i="11"/>
  <c r="CN107" i="11"/>
  <c r="AJ107" i="11"/>
  <c r="CG95" i="11"/>
  <c r="AE95" i="11"/>
  <c r="CG96" i="11"/>
  <c r="AE96" i="11"/>
  <c r="CG97" i="11"/>
  <c r="AE97" i="11"/>
  <c r="CG98" i="11"/>
  <c r="AE98" i="11"/>
  <c r="CG99" i="11"/>
  <c r="AE99" i="11"/>
  <c r="CG100" i="11"/>
  <c r="AE100" i="11"/>
  <c r="CM102" i="11"/>
  <c r="AI102" i="11"/>
  <c r="CA10" i="11"/>
  <c r="W9" i="11"/>
  <c r="CL39" i="11"/>
  <c r="CF38" i="11"/>
  <c r="CF37" i="11" s="1"/>
  <c r="CR55" i="11"/>
  <c r="CL47" i="11"/>
  <c r="CH85" i="11"/>
  <c r="AF85" i="11"/>
  <c r="CH95" i="11"/>
  <c r="AF95" i="11"/>
  <c r="CH96" i="11"/>
  <c r="AF96" i="11"/>
  <c r="CH97" i="11"/>
  <c r="AF97" i="11"/>
  <c r="CH98" i="11"/>
  <c r="AF98" i="11"/>
  <c r="CH99" i="11"/>
  <c r="AF99" i="11"/>
  <c r="CH100" i="11"/>
  <c r="AF100" i="11"/>
  <c r="CN102" i="11"/>
  <c r="AJ102" i="11"/>
  <c r="CH56" i="11"/>
  <c r="AF56" i="11"/>
  <c r="CH58" i="11"/>
  <c r="AF58" i="11"/>
  <c r="CH61" i="11"/>
  <c r="AF61" i="11"/>
  <c r="CH80" i="11"/>
  <c r="AF80" i="11"/>
  <c r="BS87" i="11"/>
  <c r="BS77" i="11" s="1"/>
  <c r="CB10" i="11"/>
  <c r="X9" i="11"/>
  <c r="O75" i="11"/>
  <c r="O76" i="11"/>
  <c r="CH39" i="11"/>
  <c r="AF39" i="11"/>
  <c r="AB38" i="11"/>
  <c r="CH83" i="11"/>
  <c r="AF83" i="11"/>
  <c r="CG80" i="11"/>
  <c r="AE80" i="11"/>
  <c r="CG28" i="11"/>
  <c r="AE28" i="11"/>
  <c r="AA27" i="11"/>
  <c r="CG27" i="11" s="1"/>
  <c r="BZ9" i="11"/>
  <c r="BZ74" i="11" s="1"/>
  <c r="S74" i="11"/>
  <c r="BU9" i="11"/>
  <c r="CG55" i="11"/>
  <c r="AE55" i="11"/>
  <c r="AA47" i="11"/>
  <c r="CG47" i="11" s="1"/>
  <c r="CH93" i="11"/>
  <c r="AF93" i="11"/>
  <c r="CK92" i="11"/>
  <c r="CB101" i="11"/>
  <c r="AB101" i="11"/>
  <c r="CH12" i="11"/>
  <c r="AF12" i="11"/>
  <c r="CH13" i="11"/>
  <c r="AF13" i="11"/>
  <c r="CH14" i="11"/>
  <c r="AF14" i="11"/>
  <c r="CH17" i="11"/>
  <c r="AF17" i="11"/>
  <c r="CH18" i="11"/>
  <c r="AF18" i="11"/>
  <c r="CH19" i="11"/>
  <c r="AF19" i="11"/>
  <c r="CH20" i="11"/>
  <c r="AF20" i="11"/>
  <c r="CH21" i="11"/>
  <c r="AF21" i="11"/>
  <c r="CH22" i="11"/>
  <c r="AF22" i="11"/>
  <c r="CH23" i="11"/>
  <c r="AF23" i="11"/>
  <c r="CH24" i="11"/>
  <c r="AF24" i="11"/>
  <c r="CH25" i="11"/>
  <c r="AF25" i="11"/>
  <c r="CH26" i="11"/>
  <c r="AF26" i="11"/>
  <c r="CG12" i="11"/>
  <c r="AE12" i="11"/>
  <c r="CG13" i="11"/>
  <c r="AE13" i="11"/>
  <c r="CG14" i="11"/>
  <c r="AE14" i="11"/>
  <c r="CG17" i="11"/>
  <c r="AE17" i="11"/>
  <c r="CG18" i="11"/>
  <c r="AE18" i="11"/>
  <c r="CG19" i="11"/>
  <c r="AE19" i="11"/>
  <c r="CG20" i="11"/>
  <c r="AE20" i="11"/>
  <c r="CG21" i="11"/>
  <c r="AE21" i="11"/>
  <c r="CG22" i="11"/>
  <c r="AE22" i="11"/>
  <c r="CG23" i="11"/>
  <c r="AE23" i="11"/>
  <c r="CG24" i="11"/>
  <c r="AE24" i="11"/>
  <c r="CG25" i="11"/>
  <c r="AE25" i="11"/>
  <c r="CG26" i="11"/>
  <c r="AE26" i="11"/>
  <c r="E75" i="11"/>
  <c r="E76" i="11"/>
  <c r="CG39" i="11"/>
  <c r="AE39" i="11"/>
  <c r="AA38" i="11"/>
  <c r="CA78" i="11"/>
  <c r="CK85" i="11"/>
  <c r="CH29" i="11"/>
  <c r="AF29" i="11"/>
  <c r="BY9" i="11"/>
  <c r="BY74" i="11" s="1"/>
  <c r="CG40" i="11"/>
  <c r="AE40" i="11"/>
  <c r="CG42" i="11"/>
  <c r="AE42" i="11"/>
  <c r="CG43" i="11"/>
  <c r="AE43" i="11"/>
  <c r="CG44" i="11"/>
  <c r="AE44" i="11"/>
  <c r="CG45" i="11"/>
  <c r="AE45" i="11"/>
  <c r="CG53" i="11"/>
  <c r="AE53" i="11"/>
  <c r="CB78" i="11"/>
  <c r="CL85" i="11"/>
  <c r="CF84" i="11"/>
  <c r="CK82" i="11"/>
  <c r="CE81" i="11"/>
  <c r="CH28" i="11"/>
  <c r="AF28" i="11"/>
  <c r="AB27" i="11"/>
  <c r="CH27" i="11" s="1"/>
  <c r="CH40" i="11"/>
  <c r="AF40" i="11"/>
  <c r="CH42" i="11"/>
  <c r="AF42" i="11"/>
  <c r="CH43" i="11"/>
  <c r="AF43" i="11"/>
  <c r="CH44" i="11"/>
  <c r="AF44" i="11"/>
  <c r="CH45" i="11"/>
  <c r="AF45" i="11"/>
  <c r="CH53" i="11"/>
  <c r="AF53" i="11"/>
  <c r="CG30" i="11"/>
  <c r="AE30" i="11"/>
  <c r="CG31" i="11"/>
  <c r="AE31" i="11"/>
  <c r="CG32" i="11"/>
  <c r="AE32" i="11"/>
  <c r="CG33" i="11"/>
  <c r="AE33" i="11"/>
  <c r="CG34" i="11"/>
  <c r="AE34" i="11"/>
  <c r="CG35" i="11"/>
  <c r="AE35" i="11"/>
  <c r="CG36" i="11"/>
  <c r="AE36" i="11"/>
  <c r="CL92" i="11"/>
  <c r="CK79" i="11"/>
  <c r="CE78" i="11"/>
  <c r="P75" i="11"/>
  <c r="P76" i="11"/>
  <c r="CG11" i="11"/>
  <c r="AE11" i="11"/>
  <c r="AA10" i="11"/>
  <c r="CG56" i="11"/>
  <c r="AE56" i="11"/>
  <c r="CG58" i="11"/>
  <c r="AE58" i="11"/>
  <c r="CG61" i="11"/>
  <c r="AE61" i="11"/>
  <c r="CV8" i="11"/>
  <c r="CX8" i="11" s="1"/>
  <c r="CT8" i="11"/>
  <c r="CL28" i="11"/>
  <c r="CF27" i="11"/>
  <c r="CU8" i="11"/>
  <c r="CW8" i="11" s="1"/>
  <c r="CS8" i="11"/>
  <c r="CK28" i="11"/>
  <c r="CE27" i="11"/>
  <c r="CH92" i="11"/>
  <c r="AF92" i="11"/>
  <c r="CG83" i="11"/>
  <c r="AE83" i="11"/>
  <c r="CE86" i="11"/>
  <c r="CN109" i="11"/>
  <c r="AJ109" i="11"/>
  <c r="CN110" i="11"/>
  <c r="AJ110" i="11"/>
  <c r="CN111" i="11"/>
  <c r="AJ111" i="11"/>
  <c r="CN112" i="11"/>
  <c r="AJ112" i="11"/>
  <c r="CM109" i="11"/>
  <c r="AI109" i="11"/>
  <c r="CM110" i="11"/>
  <c r="AI110" i="11"/>
  <c r="CM111" i="11"/>
  <c r="AI111" i="11"/>
  <c r="CM112" i="11"/>
  <c r="AI112" i="11"/>
  <c r="CH108" i="11"/>
  <c r="AF108" i="11"/>
  <c r="X84" i="11"/>
  <c r="CB84" i="11" s="1"/>
  <c r="AL112" i="10"/>
  <c r="M112" i="10"/>
  <c r="AL110" i="10"/>
  <c r="M110" i="10"/>
  <c r="AL108" i="10"/>
  <c r="M108" i="10"/>
  <c r="AL105" i="10"/>
  <c r="M105" i="10"/>
  <c r="AL104" i="10"/>
  <c r="M104" i="10"/>
  <c r="AL103" i="10"/>
  <c r="M103" i="10"/>
  <c r="AL102" i="10"/>
  <c r="M102" i="10"/>
  <c r="AL101" i="10"/>
  <c r="M101" i="10"/>
  <c r="AI96" i="10"/>
  <c r="K96" i="10"/>
  <c r="AI95" i="10"/>
  <c r="K95" i="10"/>
  <c r="AK86" i="10"/>
  <c r="AK84" i="10" s="1"/>
  <c r="AI83" i="10"/>
  <c r="K83" i="10"/>
  <c r="AI82" i="10"/>
  <c r="K82" i="10"/>
  <c r="I81" i="10"/>
  <c r="AI81" i="10" s="1"/>
  <c r="AI56" i="10"/>
  <c r="K56" i="10"/>
  <c r="AI55" i="10"/>
  <c r="K55" i="10"/>
  <c r="I47" i="10"/>
  <c r="AI47" i="10" s="1"/>
  <c r="AI45" i="10"/>
  <c r="K45" i="10"/>
  <c r="AI44" i="10"/>
  <c r="K44" i="10"/>
  <c r="AI43" i="10"/>
  <c r="K43" i="10"/>
  <c r="AI42" i="10"/>
  <c r="K42" i="10"/>
  <c r="AG114" i="10"/>
  <c r="AH114" i="10" s="1"/>
  <c r="AI94" i="10"/>
  <c r="K94" i="10"/>
  <c r="AI36" i="10"/>
  <c r="K36" i="10"/>
  <c r="AI34" i="10"/>
  <c r="K34" i="10"/>
  <c r="AI32" i="10"/>
  <c r="K32" i="10"/>
  <c r="AI30" i="10"/>
  <c r="K30" i="10"/>
  <c r="AI28" i="10"/>
  <c r="K28" i="10"/>
  <c r="I27" i="10"/>
  <c r="AI27" i="10" s="1"/>
  <c r="AI25" i="10"/>
  <c r="K25" i="10"/>
  <c r="AI23" i="10"/>
  <c r="K23" i="10"/>
  <c r="AI21" i="10"/>
  <c r="K21" i="10"/>
  <c r="AI19" i="10"/>
  <c r="K19" i="10"/>
  <c r="AI17" i="10"/>
  <c r="K17" i="10"/>
  <c r="AI15" i="10"/>
  <c r="K15" i="10"/>
  <c r="AI13" i="10"/>
  <c r="K13" i="10"/>
  <c r="AI11" i="10"/>
  <c r="K11" i="10"/>
  <c r="I10" i="10"/>
  <c r="AN85" i="10"/>
  <c r="AN82" i="10"/>
  <c r="AK81" i="10"/>
  <c r="AN79" i="10"/>
  <c r="AK78" i="10"/>
  <c r="AN55" i="10"/>
  <c r="AK47" i="10"/>
  <c r="AN39" i="10"/>
  <c r="AK38" i="10"/>
  <c r="BK114" i="10"/>
  <c r="BK87" i="10"/>
  <c r="AA77" i="10"/>
  <c r="AA88" i="10" s="1"/>
  <c r="AN11" i="10"/>
  <c r="AK10" i="10"/>
  <c r="AP8" i="10"/>
  <c r="AQ8" i="10" s="1"/>
  <c r="AO8" i="10"/>
  <c r="AN28" i="10"/>
  <c r="AK27" i="10"/>
  <c r="AH91" i="10"/>
  <c r="AI128" i="10"/>
  <c r="AL111" i="10"/>
  <c r="M111" i="10"/>
  <c r="AL109" i="10"/>
  <c r="M109" i="10"/>
  <c r="AL107" i="10"/>
  <c r="M107" i="10"/>
  <c r="AL106" i="10"/>
  <c r="M106" i="10"/>
  <c r="AI100" i="10"/>
  <c r="K100" i="10"/>
  <c r="AI99" i="10"/>
  <c r="K99" i="10"/>
  <c r="AI98" i="10"/>
  <c r="K98" i="10"/>
  <c r="AI97" i="10"/>
  <c r="K97" i="10"/>
  <c r="AI93" i="10"/>
  <c r="K93" i="10"/>
  <c r="AI92" i="10"/>
  <c r="K92" i="10"/>
  <c r="I91" i="10"/>
  <c r="AI91" i="10" s="1"/>
  <c r="AI86" i="10"/>
  <c r="K86" i="10"/>
  <c r="AI85" i="10"/>
  <c r="K85" i="10"/>
  <c r="I84" i="10"/>
  <c r="AI84" i="10" s="1"/>
  <c r="AI80" i="10"/>
  <c r="K80" i="10"/>
  <c r="AI79" i="10"/>
  <c r="K79" i="10"/>
  <c r="I78" i="10"/>
  <c r="AI61" i="10"/>
  <c r="K61" i="10"/>
  <c r="AI58" i="10"/>
  <c r="K58" i="10"/>
  <c r="AI53" i="10"/>
  <c r="K53" i="10"/>
  <c r="AI40" i="10"/>
  <c r="K40" i="10"/>
  <c r="AI39" i="10"/>
  <c r="K39" i="10"/>
  <c r="I38" i="10"/>
  <c r="AN92" i="10"/>
  <c r="AK91" i="10"/>
  <c r="AI35" i="10"/>
  <c r="K35" i="10"/>
  <c r="AI33" i="10"/>
  <c r="K33" i="10"/>
  <c r="AI31" i="10"/>
  <c r="K31" i="10"/>
  <c r="AI29" i="10"/>
  <c r="K29" i="10"/>
  <c r="AI26" i="10"/>
  <c r="K26" i="10"/>
  <c r="AI24" i="10"/>
  <c r="K24" i="10"/>
  <c r="AI22" i="10"/>
  <c r="K22" i="10"/>
  <c r="AI20" i="10"/>
  <c r="K20" i="10"/>
  <c r="AI18" i="10"/>
  <c r="K18" i="10"/>
  <c r="AI16" i="10"/>
  <c r="K16" i="10"/>
  <c r="AI14" i="10"/>
  <c r="K14" i="10"/>
  <c r="AI12" i="10"/>
  <c r="K12" i="10"/>
  <c r="AA75" i="10"/>
  <c r="AH9" i="10"/>
  <c r="AH84" i="10"/>
  <c r="AH37" i="10"/>
  <c r="AI131" i="9"/>
  <c r="AL111" i="9"/>
  <c r="M111" i="9"/>
  <c r="AL109" i="9"/>
  <c r="M109" i="9"/>
  <c r="AL107" i="9"/>
  <c r="M107" i="9"/>
  <c r="AL106" i="9"/>
  <c r="M106" i="9"/>
  <c r="AI100" i="9"/>
  <c r="K100" i="9"/>
  <c r="AI99" i="9"/>
  <c r="K99" i="9"/>
  <c r="AI98" i="9"/>
  <c r="K98" i="9"/>
  <c r="AI97" i="9"/>
  <c r="K97" i="9"/>
  <c r="AI93" i="9"/>
  <c r="K93" i="9"/>
  <c r="AI92" i="9"/>
  <c r="K92" i="9"/>
  <c r="I91" i="9"/>
  <c r="AI91" i="9" s="1"/>
  <c r="AI86" i="9"/>
  <c r="K86" i="9"/>
  <c r="AI85" i="9"/>
  <c r="K85" i="9"/>
  <c r="I84" i="9"/>
  <c r="AI84" i="9" s="1"/>
  <c r="AI80" i="9"/>
  <c r="K80" i="9"/>
  <c r="AI79" i="9"/>
  <c r="K79" i="9"/>
  <c r="I78" i="9"/>
  <c r="AI61" i="9"/>
  <c r="K61" i="9"/>
  <c r="AI58" i="9"/>
  <c r="K58" i="9"/>
  <c r="AI53" i="9"/>
  <c r="K53" i="9"/>
  <c r="AI40" i="9"/>
  <c r="K40" i="9"/>
  <c r="AI39" i="9"/>
  <c r="K39" i="9"/>
  <c r="I38" i="9"/>
  <c r="AN92" i="9"/>
  <c r="AK91" i="9"/>
  <c r="AI35" i="9"/>
  <c r="K35" i="9"/>
  <c r="AI33" i="9"/>
  <c r="K33" i="9"/>
  <c r="AI31" i="9"/>
  <c r="K31" i="9"/>
  <c r="AI29" i="9"/>
  <c r="K29" i="9"/>
  <c r="AI26" i="9"/>
  <c r="K26" i="9"/>
  <c r="AI24" i="9"/>
  <c r="K24" i="9"/>
  <c r="AI22" i="9"/>
  <c r="K22" i="9"/>
  <c r="AI20" i="9"/>
  <c r="K20" i="9"/>
  <c r="AI18" i="9"/>
  <c r="K18" i="9"/>
  <c r="AI14" i="9"/>
  <c r="K14" i="9"/>
  <c r="AI12" i="9"/>
  <c r="K12" i="9"/>
  <c r="AA75" i="9"/>
  <c r="AH9" i="9"/>
  <c r="AN28" i="9"/>
  <c r="AK27" i="9"/>
  <c r="AH37" i="9"/>
  <c r="AL112" i="9"/>
  <c r="M112" i="9"/>
  <c r="AL110" i="9"/>
  <c r="M110" i="9"/>
  <c r="AL108" i="9"/>
  <c r="M108" i="9"/>
  <c r="AL105" i="9"/>
  <c r="M105" i="9"/>
  <c r="AL104" i="9"/>
  <c r="M104" i="9"/>
  <c r="AL103" i="9"/>
  <c r="M103" i="9"/>
  <c r="AL102" i="9"/>
  <c r="M102" i="9"/>
  <c r="AL101" i="9"/>
  <c r="M101" i="9"/>
  <c r="AI96" i="9"/>
  <c r="K96" i="9"/>
  <c r="AI95" i="9"/>
  <c r="K95" i="9"/>
  <c r="AK86" i="9"/>
  <c r="AK84" i="9" s="1"/>
  <c r="AI83" i="9"/>
  <c r="K83" i="9"/>
  <c r="AI82" i="9"/>
  <c r="K82" i="9"/>
  <c r="I81" i="9"/>
  <c r="AI81" i="9" s="1"/>
  <c r="AI56" i="9"/>
  <c r="K56" i="9"/>
  <c r="AI55" i="9"/>
  <c r="K55" i="9"/>
  <c r="I47" i="9"/>
  <c r="AI47" i="9" s="1"/>
  <c r="AI45" i="9"/>
  <c r="K45" i="9"/>
  <c r="AI44" i="9"/>
  <c r="K44" i="9"/>
  <c r="AI43" i="9"/>
  <c r="K43" i="9"/>
  <c r="AI42" i="9"/>
  <c r="K42" i="9"/>
  <c r="AD118" i="9"/>
  <c r="AE118" i="9" s="1"/>
  <c r="AG114" i="9"/>
  <c r="AH114" i="9" s="1"/>
  <c r="AI94" i="9"/>
  <c r="K94" i="9"/>
  <c r="AL16" i="9"/>
  <c r="M16" i="9"/>
  <c r="AL15" i="9"/>
  <c r="M15" i="9"/>
  <c r="AI36" i="9"/>
  <c r="K36" i="9"/>
  <c r="AI34" i="9"/>
  <c r="K34" i="9"/>
  <c r="AI32" i="9"/>
  <c r="K32" i="9"/>
  <c r="AI30" i="9"/>
  <c r="K30" i="9"/>
  <c r="AI28" i="9"/>
  <c r="K28" i="9"/>
  <c r="I27" i="9"/>
  <c r="AI27" i="9" s="1"/>
  <c r="AI25" i="9"/>
  <c r="K25" i="9"/>
  <c r="AI23" i="9"/>
  <c r="K23" i="9"/>
  <c r="AI21" i="9"/>
  <c r="K21" i="9"/>
  <c r="AI19" i="9"/>
  <c r="K19" i="9"/>
  <c r="AI17" i="9"/>
  <c r="K17" i="9"/>
  <c r="AI13" i="9"/>
  <c r="K13" i="9"/>
  <c r="AI11" i="9"/>
  <c r="K11" i="9"/>
  <c r="I10" i="9"/>
  <c r="AN85" i="9"/>
  <c r="AN82" i="9"/>
  <c r="AK81" i="9"/>
  <c r="AN79" i="9"/>
  <c r="AK78" i="9"/>
  <c r="AN55" i="9"/>
  <c r="AK47" i="9"/>
  <c r="AN39" i="9"/>
  <c r="AK38" i="9"/>
  <c r="BK114" i="9"/>
  <c r="BK87" i="9"/>
  <c r="AA77" i="9"/>
  <c r="AA88" i="9" s="1"/>
  <c r="AN11" i="9"/>
  <c r="AK10" i="9"/>
  <c r="AP8" i="9"/>
  <c r="AQ8" i="9" s="1"/>
  <c r="AO8" i="9"/>
  <c r="AH91" i="9"/>
  <c r="AE76" i="9"/>
  <c r="AE75" i="9"/>
  <c r="AL112" i="8"/>
  <c r="M112" i="8"/>
  <c r="AL110" i="8"/>
  <c r="M110" i="8"/>
  <c r="AL108" i="8"/>
  <c r="M108" i="8"/>
  <c r="AL105" i="8"/>
  <c r="M105" i="8"/>
  <c r="AL104" i="8"/>
  <c r="M104" i="8"/>
  <c r="AL103" i="8"/>
  <c r="M103" i="8"/>
  <c r="AL102" i="8"/>
  <c r="M102" i="8"/>
  <c r="AL101" i="8"/>
  <c r="M101" i="8"/>
  <c r="AI96" i="8"/>
  <c r="K96" i="8"/>
  <c r="AI95" i="8"/>
  <c r="K95" i="8"/>
  <c r="AK86" i="8"/>
  <c r="AK84" i="8" s="1"/>
  <c r="AI83" i="8"/>
  <c r="K83" i="8"/>
  <c r="AI82" i="8"/>
  <c r="K82" i="8"/>
  <c r="I81" i="8"/>
  <c r="AI81" i="8" s="1"/>
  <c r="AI56" i="8"/>
  <c r="K56" i="8"/>
  <c r="AI55" i="8"/>
  <c r="K55" i="8"/>
  <c r="I47" i="8"/>
  <c r="AI47" i="8" s="1"/>
  <c r="AI45" i="8"/>
  <c r="K45" i="8"/>
  <c r="AI44" i="8"/>
  <c r="K44" i="8"/>
  <c r="AI43" i="8"/>
  <c r="K43" i="8"/>
  <c r="AI42" i="8"/>
  <c r="K42" i="8"/>
  <c r="AI94" i="8"/>
  <c r="K94" i="8"/>
  <c r="AD118" i="8"/>
  <c r="AE118" i="8" s="1"/>
  <c r="AG114" i="8"/>
  <c r="AH114" i="8" s="1"/>
  <c r="AI26" i="8"/>
  <c r="K26" i="8"/>
  <c r="AI25" i="8"/>
  <c r="K25" i="8"/>
  <c r="AA75" i="8"/>
  <c r="AN11" i="8"/>
  <c r="AK10" i="8"/>
  <c r="AH91" i="8"/>
  <c r="AH84" i="8"/>
  <c r="AH37" i="8"/>
  <c r="AI131" i="8"/>
  <c r="AL111" i="8"/>
  <c r="M111" i="8"/>
  <c r="AL109" i="8"/>
  <c r="M109" i="8"/>
  <c r="AL107" i="8"/>
  <c r="M107" i="8"/>
  <c r="AL106" i="8"/>
  <c r="M106" i="8"/>
  <c r="AI100" i="8"/>
  <c r="K100" i="8"/>
  <c r="AI99" i="8"/>
  <c r="K99" i="8"/>
  <c r="AI98" i="8"/>
  <c r="K98" i="8"/>
  <c r="AI97" i="8"/>
  <c r="K97" i="8"/>
  <c r="AI93" i="8"/>
  <c r="K93" i="8"/>
  <c r="AI92" i="8"/>
  <c r="K92" i="8"/>
  <c r="I91" i="8"/>
  <c r="AI91" i="8" s="1"/>
  <c r="AI86" i="8"/>
  <c r="K86" i="8"/>
  <c r="AI85" i="8"/>
  <c r="K85" i="8"/>
  <c r="I84" i="8"/>
  <c r="AI84" i="8" s="1"/>
  <c r="AI80" i="8"/>
  <c r="K80" i="8"/>
  <c r="AI79" i="8"/>
  <c r="K79" i="8"/>
  <c r="I78" i="8"/>
  <c r="AI61" i="8"/>
  <c r="K61" i="8"/>
  <c r="AI58" i="8"/>
  <c r="K58" i="8"/>
  <c r="AI53" i="8"/>
  <c r="K53" i="8"/>
  <c r="AI40" i="8"/>
  <c r="K40" i="8"/>
  <c r="AI39" i="8"/>
  <c r="K39" i="8"/>
  <c r="I38" i="8"/>
  <c r="AN92" i="8"/>
  <c r="AK91" i="8"/>
  <c r="AI36" i="8"/>
  <c r="K36" i="8"/>
  <c r="AI35" i="8"/>
  <c r="K35" i="8"/>
  <c r="AI34" i="8"/>
  <c r="K34" i="8"/>
  <c r="AI33" i="8"/>
  <c r="K33" i="8"/>
  <c r="AI32" i="8"/>
  <c r="K32" i="8"/>
  <c r="AI31" i="8"/>
  <c r="K31" i="8"/>
  <c r="AI30" i="8"/>
  <c r="K30" i="8"/>
  <c r="AI29" i="8"/>
  <c r="K29" i="8"/>
  <c r="AI28" i="8"/>
  <c r="K28" i="8"/>
  <c r="I27" i="8"/>
  <c r="AI27" i="8" s="1"/>
  <c r="AI24" i="8"/>
  <c r="K24" i="8"/>
  <c r="AI23" i="8"/>
  <c r="K23" i="8"/>
  <c r="AI22" i="8"/>
  <c r="K22" i="8"/>
  <c r="AI21" i="8"/>
  <c r="K21" i="8"/>
  <c r="AI20" i="8"/>
  <c r="K20" i="8"/>
  <c r="AI19" i="8"/>
  <c r="K19" i="8"/>
  <c r="AI18" i="8"/>
  <c r="K18" i="8"/>
  <c r="AI17" i="8"/>
  <c r="K17" i="8"/>
  <c r="AI14" i="8"/>
  <c r="K14" i="8"/>
  <c r="AI13" i="8"/>
  <c r="K13" i="8"/>
  <c r="AI12" i="8"/>
  <c r="K12" i="8"/>
  <c r="AI11" i="8"/>
  <c r="K11" i="8"/>
  <c r="I10" i="8"/>
  <c r="AN85" i="8"/>
  <c r="AN82" i="8"/>
  <c r="AK81" i="8"/>
  <c r="AN79" i="8"/>
  <c r="AK78" i="8"/>
  <c r="AN55" i="8"/>
  <c r="AK47" i="8"/>
  <c r="AN39" i="8"/>
  <c r="AK38" i="8"/>
  <c r="BK114" i="8"/>
  <c r="BK87" i="8"/>
  <c r="AA77" i="8"/>
  <c r="AA88" i="8" s="1"/>
  <c r="AN28" i="8"/>
  <c r="AK27" i="8"/>
  <c r="AP8" i="8"/>
  <c r="AQ8" i="8" s="1"/>
  <c r="AO8" i="8"/>
  <c r="M16" i="8"/>
  <c r="AL16" i="8"/>
  <c r="M15" i="8"/>
  <c r="AL15" i="8"/>
  <c r="AH9" i="8"/>
  <c r="Y15" i="5"/>
  <c r="AG15" i="5" s="1"/>
  <c r="AK15" i="5" s="1"/>
  <c r="Y21" i="5"/>
  <c r="Y18" i="5"/>
  <c r="BO111" i="5"/>
  <c r="S111" i="5"/>
  <c r="CB96" i="5"/>
  <c r="AB96" i="5"/>
  <c r="CB90" i="5"/>
  <c r="AB90" i="5"/>
  <c r="CA88" i="5"/>
  <c r="AA88" i="5"/>
  <c r="BO86" i="5"/>
  <c r="S86" i="5"/>
  <c r="CB88" i="5"/>
  <c r="AB88" i="5"/>
  <c r="BV87" i="5"/>
  <c r="X87" i="5"/>
  <c r="BP85" i="5"/>
  <c r="T85" i="5"/>
  <c r="BP82" i="5"/>
  <c r="T82" i="5"/>
  <c r="BP74" i="5"/>
  <c r="T74" i="5"/>
  <c r="P73" i="5"/>
  <c r="BO71" i="5"/>
  <c r="S71" i="5"/>
  <c r="O70" i="5"/>
  <c r="BO70" i="5" s="1"/>
  <c r="BO68" i="5"/>
  <c r="S68" i="5"/>
  <c r="O67" i="5"/>
  <c r="BE99" i="5"/>
  <c r="BG99" i="5" s="1"/>
  <c r="BG98" i="5"/>
  <c r="BI98" i="5" s="1"/>
  <c r="BK98" i="5" s="1"/>
  <c r="BO85" i="5"/>
  <c r="S85" i="5"/>
  <c r="BO82" i="5"/>
  <c r="S82" i="5"/>
  <c r="BM73" i="5"/>
  <c r="BS74" i="5"/>
  <c r="O73" i="5"/>
  <c r="BO74" i="5"/>
  <c r="S74" i="5"/>
  <c r="BN70" i="5"/>
  <c r="BT71" i="5"/>
  <c r="BP54" i="5"/>
  <c r="T54" i="5"/>
  <c r="P46" i="5"/>
  <c r="BP46" i="5" s="1"/>
  <c r="BP83" i="5"/>
  <c r="T83" i="5"/>
  <c r="BO81" i="5"/>
  <c r="S81" i="5"/>
  <c r="O80" i="5"/>
  <c r="X72" i="5"/>
  <c r="BV72" i="5"/>
  <c r="W69" i="5"/>
  <c r="BU69" i="5"/>
  <c r="BV68" i="5"/>
  <c r="X68" i="5"/>
  <c r="BO57" i="5"/>
  <c r="S57" i="5"/>
  <c r="DU43" i="5"/>
  <c r="BA43" i="5"/>
  <c r="DV43" i="5"/>
  <c r="BT81" i="5"/>
  <c r="BN80" i="5"/>
  <c r="BZ74" i="5"/>
  <c r="BY71" i="5"/>
  <c r="BS70" i="5"/>
  <c r="BY68" i="5"/>
  <c r="BS67" i="5"/>
  <c r="BO42" i="5"/>
  <c r="S42" i="5"/>
  <c r="BO39" i="5"/>
  <c r="S39" i="5"/>
  <c r="BP34" i="5"/>
  <c r="T34" i="5"/>
  <c r="AL26" i="5"/>
  <c r="BO27" i="5"/>
  <c r="S27" i="5"/>
  <c r="BO23" i="5"/>
  <c r="S23" i="5"/>
  <c r="BO16" i="5"/>
  <c r="S16" i="5"/>
  <c r="BO60" i="5"/>
  <c r="S60" i="5"/>
  <c r="W52" i="5"/>
  <c r="BU52" i="5"/>
  <c r="BP39" i="5"/>
  <c r="T39" i="5"/>
  <c r="BO34" i="5"/>
  <c r="S34" i="5"/>
  <c r="BO29" i="5"/>
  <c r="S29" i="5"/>
  <c r="BP27" i="5"/>
  <c r="T27" i="5"/>
  <c r="P26" i="5"/>
  <c r="BP26" i="5" s="1"/>
  <c r="BP23" i="5"/>
  <c r="T23" i="5"/>
  <c r="T21" i="5"/>
  <c r="BP21" i="5"/>
  <c r="BI21" i="5"/>
  <c r="O21" i="5"/>
  <c r="BP18" i="5"/>
  <c r="T18" i="5"/>
  <c r="BI18" i="5"/>
  <c r="O18" i="5"/>
  <c r="T16" i="5"/>
  <c r="BP16" i="5"/>
  <c r="BI14" i="5"/>
  <c r="O14" i="5"/>
  <c r="X13" i="5"/>
  <c r="BV13" i="5"/>
  <c r="BO13" i="5"/>
  <c r="S13" i="5"/>
  <c r="S54" i="5"/>
  <c r="O46" i="5"/>
  <c r="BO46" i="5" s="1"/>
  <c r="BO54" i="5"/>
  <c r="P9" i="5"/>
  <c r="BP10" i="5"/>
  <c r="T10" i="5"/>
  <c r="BI10" i="5"/>
  <c r="O10" i="5"/>
  <c r="K9" i="5"/>
  <c r="S38" i="5"/>
  <c r="O37" i="5"/>
  <c r="K36" i="5"/>
  <c r="X35" i="5"/>
  <c r="BV35" i="5"/>
  <c r="BU32" i="5"/>
  <c r="W32" i="5"/>
  <c r="BY27" i="5"/>
  <c r="BS26" i="5"/>
  <c r="AL9" i="5"/>
  <c r="BZ27" i="5"/>
  <c r="BT26" i="5"/>
  <c r="BY10" i="5"/>
  <c r="BS9" i="5"/>
  <c r="CC7" i="5"/>
  <c r="CE7" i="5" s="1"/>
  <c r="CA7" i="5"/>
  <c r="BN8" i="5"/>
  <c r="CD7" i="5"/>
  <c r="CF7" i="5" s="1"/>
  <c r="CB7" i="5"/>
  <c r="BV90" i="5"/>
  <c r="BI80" i="5"/>
  <c r="AK32" i="5"/>
  <c r="U20" i="5"/>
  <c r="Q14" i="5"/>
  <c r="U14" i="5" s="1"/>
  <c r="AO34" i="5"/>
  <c r="E34" i="5" s="1"/>
  <c r="AP30" i="5"/>
  <c r="F30" i="5" s="1"/>
  <c r="BB30" i="5" s="1"/>
  <c r="Y30" i="5"/>
  <c r="U25" i="5"/>
  <c r="U22" i="5"/>
  <c r="AG21" i="5"/>
  <c r="Q19" i="5"/>
  <c r="U19" i="5" s="1"/>
  <c r="Y19" i="5" s="1"/>
  <c r="AG18" i="5"/>
  <c r="U17" i="5"/>
  <c r="AG16" i="5"/>
  <c r="AK16" i="5" s="1"/>
  <c r="U12" i="5"/>
  <c r="Y12" i="5" s="1"/>
  <c r="AP32" i="5"/>
  <c r="F32" i="5" s="1"/>
  <c r="BB32" i="5" s="1"/>
  <c r="Y24" i="5"/>
  <c r="Y22" i="5"/>
  <c r="AX65" i="5"/>
  <c r="AH65" i="5"/>
  <c r="Z65" i="5"/>
  <c r="AP19" i="5"/>
  <c r="F19" i="5" s="1"/>
  <c r="BB19" i="5" s="1"/>
  <c r="AP13" i="5"/>
  <c r="F13" i="5" s="1"/>
  <c r="BB13" i="5" s="1"/>
  <c r="AC65" i="5"/>
  <c r="BP111" i="5"/>
  <c r="T111" i="5"/>
  <c r="BU96" i="5"/>
  <c r="W96" i="5"/>
  <c r="BU95" i="5"/>
  <c r="W95" i="5"/>
  <c r="BU94" i="5"/>
  <c r="W94" i="5"/>
  <c r="BU93" i="5"/>
  <c r="W93" i="5"/>
  <c r="BU92" i="5"/>
  <c r="W92" i="5"/>
  <c r="CB94" i="5"/>
  <c r="AB94" i="5"/>
  <c r="CB92" i="5"/>
  <c r="AB92" i="5"/>
  <c r="BV89" i="5"/>
  <c r="X89" i="5"/>
  <c r="BU91" i="5"/>
  <c r="W91" i="5"/>
  <c r="S90" i="5"/>
  <c r="O87" i="5"/>
  <c r="BO90" i="5"/>
  <c r="BU89" i="5"/>
  <c r="W89" i="5"/>
  <c r="BP86" i="5"/>
  <c r="T86" i="5"/>
  <c r="BP84" i="5"/>
  <c r="T84" i="5"/>
  <c r="BT75" i="5"/>
  <c r="BP75" i="5"/>
  <c r="T75" i="5"/>
  <c r="AB95" i="5"/>
  <c r="CB95" i="5"/>
  <c r="AB93" i="5"/>
  <c r="CB93" i="5"/>
  <c r="BO84" i="5"/>
  <c r="S84" i="5"/>
  <c r="BP81" i="5"/>
  <c r="T81" i="5"/>
  <c r="P80" i="5"/>
  <c r="BP80" i="5" s="1"/>
  <c r="BS75" i="5"/>
  <c r="BO75" i="5"/>
  <c r="S75" i="5"/>
  <c r="BO72" i="5"/>
  <c r="S72" i="5"/>
  <c r="P70" i="5"/>
  <c r="BP70" i="5" s="1"/>
  <c r="BP71" i="5"/>
  <c r="T71" i="5"/>
  <c r="BP69" i="5"/>
  <c r="T69" i="5"/>
  <c r="P67" i="5"/>
  <c r="AB91" i="5"/>
  <c r="CB91" i="5"/>
  <c r="BS81" i="5"/>
  <c r="BM80" i="5"/>
  <c r="DS67" i="5"/>
  <c r="AY66" i="5"/>
  <c r="BF99" i="5"/>
  <c r="BH99" i="5" s="1"/>
  <c r="BH98" i="5"/>
  <c r="BJ98" i="5" s="1"/>
  <c r="BL98" i="5" s="1"/>
  <c r="BP60" i="5"/>
  <c r="T60" i="5"/>
  <c r="T55" i="5"/>
  <c r="BP55" i="5"/>
  <c r="BP52" i="5"/>
  <c r="T52" i="5"/>
  <c r="BO44" i="5"/>
  <c r="S44" i="5"/>
  <c r="BO43" i="5"/>
  <c r="S43" i="5"/>
  <c r="BO83" i="5"/>
  <c r="S83" i="5"/>
  <c r="BP38" i="5"/>
  <c r="T38" i="5"/>
  <c r="P37" i="5"/>
  <c r="BP33" i="5"/>
  <c r="T33" i="5"/>
  <c r="BO31" i="5"/>
  <c r="S31" i="5"/>
  <c r="BP29" i="5"/>
  <c r="T29" i="5"/>
  <c r="BV28" i="5"/>
  <c r="X28" i="5"/>
  <c r="BO24" i="5"/>
  <c r="S24" i="5"/>
  <c r="BP19" i="5"/>
  <c r="T19" i="5"/>
  <c r="BO55" i="5"/>
  <c r="S55" i="5"/>
  <c r="BS46" i="5"/>
  <c r="BY54" i="5"/>
  <c r="BP42" i="5"/>
  <c r="T42" i="5"/>
  <c r="BO41" i="5"/>
  <c r="S41" i="5"/>
  <c r="BM38" i="5"/>
  <c r="BG37" i="5"/>
  <c r="BG36" i="5" s="1"/>
  <c r="BO35" i="5"/>
  <c r="S35" i="5"/>
  <c r="BO33" i="5"/>
  <c r="S33" i="5"/>
  <c r="BP32" i="5"/>
  <c r="T32" i="5"/>
  <c r="BP31" i="5"/>
  <c r="T31" i="5"/>
  <c r="BO30" i="5"/>
  <c r="S30" i="5"/>
  <c r="T22" i="5"/>
  <c r="BP22" i="5"/>
  <c r="BI22" i="5"/>
  <c r="O22" i="5"/>
  <c r="T17" i="5"/>
  <c r="BP17" i="5"/>
  <c r="BI17" i="5"/>
  <c r="O17" i="5"/>
  <c r="BI15" i="5"/>
  <c r="O15" i="5"/>
  <c r="BP12" i="5"/>
  <c r="T12" i="5"/>
  <c r="O12" i="5"/>
  <c r="BI12" i="5"/>
  <c r="BV57" i="5"/>
  <c r="X57" i="5"/>
  <c r="BZ54" i="5"/>
  <c r="BT46" i="5"/>
  <c r="BT36" i="5" s="1"/>
  <c r="X44" i="5"/>
  <c r="BV44" i="5"/>
  <c r="X43" i="5"/>
  <c r="BV43" i="5"/>
  <c r="DV81" i="5"/>
  <c r="DU81" i="5"/>
  <c r="BA81" i="5"/>
  <c r="E80" i="5"/>
  <c r="S11" i="5"/>
  <c r="BO11" i="5"/>
  <c r="Q10" i="5"/>
  <c r="M9" i="5"/>
  <c r="X41" i="5"/>
  <c r="BV41" i="5"/>
  <c r="CF38" i="5"/>
  <c r="BZ37" i="5"/>
  <c r="X30" i="5"/>
  <c r="BV30" i="5"/>
  <c r="AB24" i="5"/>
  <c r="CB24" i="5"/>
  <c r="BP11" i="5"/>
  <c r="T11" i="5"/>
  <c r="DU37" i="5"/>
  <c r="BA37" i="5"/>
  <c r="E36" i="5"/>
  <c r="DV37" i="5"/>
  <c r="AB25" i="5"/>
  <c r="CB25" i="5"/>
  <c r="X20" i="5"/>
  <c r="BV20" i="5"/>
  <c r="BM8" i="5"/>
  <c r="BT9" i="5"/>
  <c r="BZ10" i="5"/>
  <c r="BN73" i="5"/>
  <c r="AK21" i="5"/>
  <c r="Y20" i="5"/>
  <c r="O20" i="5"/>
  <c r="O19" i="5"/>
  <c r="AK18" i="5"/>
  <c r="AO32" i="5"/>
  <c r="AP28" i="5"/>
  <c r="AP22" i="5"/>
  <c r="F22" i="5" s="1"/>
  <c r="BB22" i="5" s="1"/>
  <c r="AP21" i="5"/>
  <c r="F21" i="5" s="1"/>
  <c r="BB21" i="5" s="1"/>
  <c r="AP18" i="5"/>
  <c r="F18" i="5" s="1"/>
  <c r="BB18" i="5" s="1"/>
  <c r="AP17" i="5"/>
  <c r="F17" i="5" s="1"/>
  <c r="BB17" i="5" s="1"/>
  <c r="AP16" i="5"/>
  <c r="F16" i="5" s="1"/>
  <c r="BB16" i="5" s="1"/>
  <c r="U13" i="5"/>
  <c r="AD65" i="5"/>
  <c r="BI38" i="5"/>
  <c r="AP25" i="5"/>
  <c r="F25" i="5" s="1"/>
  <c r="BB25" i="5" s="1"/>
  <c r="AP24" i="5"/>
  <c r="F24" i="5" s="1"/>
  <c r="BB24" i="5" s="1"/>
  <c r="AP12" i="5"/>
  <c r="F12" i="5" s="1"/>
  <c r="BB12" i="5" s="1"/>
  <c r="BN36" i="5"/>
  <c r="BN76" i="5" s="1"/>
  <c r="AP10" i="5"/>
  <c r="BI12" i="8" l="1"/>
  <c r="DT14" i="1"/>
  <c r="C76" i="5"/>
  <c r="C63" i="5"/>
  <c r="D76" i="5"/>
  <c r="D64" i="5"/>
  <c r="DU10" i="1"/>
  <c r="DU11" i="1"/>
  <c r="DB64" i="5"/>
  <c r="DB65" i="5"/>
  <c r="DN75" i="11"/>
  <c r="DN64" i="5"/>
  <c r="DN65" i="5"/>
  <c r="I76" i="5"/>
  <c r="I66" i="5" s="1"/>
  <c r="CP64" i="5"/>
  <c r="CP65" i="5"/>
  <c r="AF37" i="8"/>
  <c r="G87" i="8"/>
  <c r="S28" i="5"/>
  <c r="U28" i="5"/>
  <c r="U26" i="5" s="1"/>
  <c r="F75" i="9"/>
  <c r="G74" i="8"/>
  <c r="G75" i="8" s="1"/>
  <c r="AS76" i="10"/>
  <c r="J76" i="9"/>
  <c r="AP26" i="5"/>
  <c r="AJ76" i="10"/>
  <c r="BR64" i="5"/>
  <c r="BR65" i="5"/>
  <c r="CD64" i="5"/>
  <c r="CD65" i="5"/>
  <c r="AD75" i="9"/>
  <c r="AD76" i="9"/>
  <c r="AO18" i="5"/>
  <c r="BY87" i="11"/>
  <c r="BY77" i="11" s="1"/>
  <c r="Z76" i="10"/>
  <c r="H63" i="5"/>
  <c r="H76" i="5"/>
  <c r="H66" i="5" s="1"/>
  <c r="AP75" i="9"/>
  <c r="AP76" i="9"/>
  <c r="X91" i="11"/>
  <c r="CB91" i="11" s="1"/>
  <c r="CB94" i="11"/>
  <c r="AB94" i="11"/>
  <c r="DR63" i="5"/>
  <c r="DT8" i="5"/>
  <c r="DR76" i="5"/>
  <c r="DR66" i="5" s="1"/>
  <c r="BC64" i="5"/>
  <c r="BC65" i="5"/>
  <c r="AG12" i="5"/>
  <c r="AK12" i="5" s="1"/>
  <c r="O26" i="5"/>
  <c r="BO26" i="5" s="1"/>
  <c r="AE74" i="10"/>
  <c r="BJ46" i="5"/>
  <c r="L36" i="5"/>
  <c r="L63" i="5" s="1"/>
  <c r="BB75" i="9"/>
  <c r="BB76" i="9"/>
  <c r="BB36" i="5"/>
  <c r="G63" i="5"/>
  <c r="G76" i="5"/>
  <c r="G66" i="5" s="1"/>
  <c r="BJ8" i="5"/>
  <c r="AW64" i="5"/>
  <c r="AW65" i="5"/>
  <c r="E18" i="5"/>
  <c r="BA18" i="5" s="1"/>
  <c r="AO21" i="5"/>
  <c r="E21" i="5" s="1"/>
  <c r="AG20" i="5"/>
  <c r="BJ75" i="9"/>
  <c r="BJ76" i="9"/>
  <c r="AZ63" i="5"/>
  <c r="AZ76" i="5"/>
  <c r="DT36" i="5"/>
  <c r="BJ88" i="9"/>
  <c r="F75" i="8"/>
  <c r="F76" i="8"/>
  <c r="AV75" i="9"/>
  <c r="AV76" i="9"/>
  <c r="DU87" i="5"/>
  <c r="BA87" i="5"/>
  <c r="DV87" i="5"/>
  <c r="AL114" i="10"/>
  <c r="I114" i="10"/>
  <c r="J114" i="10" s="1"/>
  <c r="K114" i="10" s="1"/>
  <c r="AO114" i="10" s="1"/>
  <c r="AG22" i="5"/>
  <c r="AK22" i="5" s="1"/>
  <c r="AO22" i="5" s="1"/>
  <c r="E32" i="5"/>
  <c r="DU32" i="5" s="1"/>
  <c r="BO73" i="5"/>
  <c r="AH74" i="8"/>
  <c r="AH75" i="8" s="1"/>
  <c r="AK37" i="8"/>
  <c r="AK37" i="9"/>
  <c r="AH87" i="10"/>
  <c r="AH77" i="10" s="1"/>
  <c r="S25" i="5"/>
  <c r="BU25" i="5" s="1"/>
  <c r="BH75" i="9"/>
  <c r="BH76" i="9"/>
  <c r="DU67" i="5"/>
  <c r="DV67" i="5"/>
  <c r="BA67" i="5"/>
  <c r="AS64" i="5"/>
  <c r="AS65" i="5"/>
  <c r="C64" i="5"/>
  <c r="C65" i="5"/>
  <c r="BQ75" i="11"/>
  <c r="AM75" i="9"/>
  <c r="AM76" i="9"/>
  <c r="AF9" i="10"/>
  <c r="G87" i="10"/>
  <c r="AH87" i="9"/>
  <c r="AH77" i="9" s="1"/>
  <c r="U117" i="8"/>
  <c r="U116" i="8"/>
  <c r="W116" i="8" s="1"/>
  <c r="U115" i="8"/>
  <c r="W115" i="8" s="1"/>
  <c r="CF94" i="11"/>
  <c r="BZ91" i="11"/>
  <c r="AA94" i="11"/>
  <c r="CA94" i="11"/>
  <c r="W91" i="11"/>
  <c r="CA91" i="11" s="1"/>
  <c r="CE94" i="11"/>
  <c r="BY91" i="11"/>
  <c r="AK37" i="10"/>
  <c r="AF37" i="9"/>
  <c r="G87" i="9"/>
  <c r="AC75" i="10"/>
  <c r="AC76" i="10"/>
  <c r="G75" i="9"/>
  <c r="G76" i="9"/>
  <c r="BL37" i="9"/>
  <c r="AB37" i="9"/>
  <c r="D87" i="9"/>
  <c r="BL47" i="8"/>
  <c r="AB47" i="8"/>
  <c r="D37" i="8"/>
  <c r="D74" i="8" s="1"/>
  <c r="BL9" i="8"/>
  <c r="AB9" i="8"/>
  <c r="AH76" i="8"/>
  <c r="BL47" i="10"/>
  <c r="AB47" i="10"/>
  <c r="D37" i="10"/>
  <c r="D75" i="9"/>
  <c r="D76" i="9"/>
  <c r="BE118" i="11"/>
  <c r="BG118" i="11" s="1"/>
  <c r="BG114" i="11"/>
  <c r="AE75" i="8"/>
  <c r="AE76" i="8"/>
  <c r="BM12" i="11"/>
  <c r="BG76" i="11"/>
  <c r="BG75" i="11"/>
  <c r="D74" i="10"/>
  <c r="BL9" i="10"/>
  <c r="AB9" i="10"/>
  <c r="H114" i="8"/>
  <c r="AL114" i="8" s="1"/>
  <c r="J118" i="11"/>
  <c r="L114" i="11"/>
  <c r="BJ114" i="11" s="1"/>
  <c r="AH87" i="8"/>
  <c r="AH77" i="8" s="1"/>
  <c r="BL114" i="11"/>
  <c r="BK114" i="11"/>
  <c r="G75" i="10"/>
  <c r="G76" i="10"/>
  <c r="BN12" i="11"/>
  <c r="BH76" i="11"/>
  <c r="BH75" i="11"/>
  <c r="BH114" i="11"/>
  <c r="BF118" i="11"/>
  <c r="BH118" i="11" s="1"/>
  <c r="K114" i="11"/>
  <c r="BI114" i="11" s="1"/>
  <c r="I118" i="11"/>
  <c r="CN108" i="11"/>
  <c r="AJ108" i="11"/>
  <c r="CS112" i="11"/>
  <c r="AM112" i="11"/>
  <c r="CS111" i="11"/>
  <c r="AM111" i="11"/>
  <c r="CS110" i="11"/>
  <c r="AM110" i="11"/>
  <c r="CS109" i="11"/>
  <c r="AM109" i="11"/>
  <c r="CT112" i="11"/>
  <c r="AN112" i="11"/>
  <c r="CT111" i="11"/>
  <c r="AN111" i="11"/>
  <c r="CT110" i="11"/>
  <c r="AN110" i="11"/>
  <c r="CT109" i="11"/>
  <c r="AN109" i="11"/>
  <c r="CK86" i="11"/>
  <c r="CM83" i="11"/>
  <c r="AI83" i="11"/>
  <c r="CQ28" i="11"/>
  <c r="CK27" i="11"/>
  <c r="DA8" i="11"/>
  <c r="DC8" i="11" s="1"/>
  <c r="CY8" i="11"/>
  <c r="CR28" i="11"/>
  <c r="CL27" i="11"/>
  <c r="DB8" i="11"/>
  <c r="DD8" i="11" s="1"/>
  <c r="CZ8" i="11"/>
  <c r="CM11" i="11"/>
  <c r="AI11" i="11"/>
  <c r="AE10" i="11"/>
  <c r="CM36" i="11"/>
  <c r="AI36" i="11"/>
  <c r="CM35" i="11"/>
  <c r="AI35" i="11"/>
  <c r="CM34" i="11"/>
  <c r="AI34" i="11"/>
  <c r="CM33" i="11"/>
  <c r="AI33" i="11"/>
  <c r="CM32" i="11"/>
  <c r="AI32" i="11"/>
  <c r="CM31" i="11"/>
  <c r="AI31" i="11"/>
  <c r="CM30" i="11"/>
  <c r="AI30" i="11"/>
  <c r="CN53" i="11"/>
  <c r="AJ53" i="11"/>
  <c r="CN45" i="11"/>
  <c r="AJ45" i="11"/>
  <c r="CN44" i="11"/>
  <c r="AJ44" i="11"/>
  <c r="CN43" i="11"/>
  <c r="AJ43" i="11"/>
  <c r="CN42" i="11"/>
  <c r="AJ42" i="11"/>
  <c r="CN40" i="11"/>
  <c r="AJ40" i="11"/>
  <c r="CQ82" i="11"/>
  <c r="CK81" i="11"/>
  <c r="CR85" i="11"/>
  <c r="CQ85" i="11"/>
  <c r="CK84" i="11"/>
  <c r="CM39" i="11"/>
  <c r="AI39" i="11"/>
  <c r="AE38" i="11"/>
  <c r="CM26" i="11"/>
  <c r="AI26" i="11"/>
  <c r="CM25" i="11"/>
  <c r="AI25" i="11"/>
  <c r="CM24" i="11"/>
  <c r="AI24" i="11"/>
  <c r="CM23" i="11"/>
  <c r="AI23" i="11"/>
  <c r="CM22" i="11"/>
  <c r="AI22" i="11"/>
  <c r="CM21" i="11"/>
  <c r="AI21" i="11"/>
  <c r="CM20" i="11"/>
  <c r="AI20" i="11"/>
  <c r="CM19" i="11"/>
  <c r="AI19" i="11"/>
  <c r="CM18" i="11"/>
  <c r="AI18" i="11"/>
  <c r="CM17" i="11"/>
  <c r="AI17" i="11"/>
  <c r="CM14" i="11"/>
  <c r="AI14" i="11"/>
  <c r="CM13" i="11"/>
  <c r="AI13" i="11"/>
  <c r="CM12" i="11"/>
  <c r="AI12" i="11"/>
  <c r="CN26" i="11"/>
  <c r="AJ26" i="11"/>
  <c r="CN25" i="11"/>
  <c r="AJ25" i="11"/>
  <c r="CN24" i="11"/>
  <c r="AJ24" i="11"/>
  <c r="CN23" i="11"/>
  <c r="AJ23" i="11"/>
  <c r="CN22" i="11"/>
  <c r="AJ22" i="11"/>
  <c r="CN21" i="11"/>
  <c r="AJ21" i="11"/>
  <c r="CN20" i="11"/>
  <c r="AJ20" i="11"/>
  <c r="CN19" i="11"/>
  <c r="AJ19" i="11"/>
  <c r="CN18" i="11"/>
  <c r="AJ18" i="11"/>
  <c r="CN17" i="11"/>
  <c r="AJ17" i="11"/>
  <c r="CN14" i="11"/>
  <c r="AJ14" i="11"/>
  <c r="CN13" i="11"/>
  <c r="AJ13" i="11"/>
  <c r="CN12" i="11"/>
  <c r="AJ12" i="11"/>
  <c r="CH101" i="11"/>
  <c r="AF101" i="11"/>
  <c r="CN93" i="11"/>
  <c r="AJ93" i="11"/>
  <c r="S75" i="11"/>
  <c r="S76" i="11"/>
  <c r="CM28" i="11"/>
  <c r="AI28" i="11"/>
  <c r="AE27" i="11"/>
  <c r="CM27" i="11" s="1"/>
  <c r="CM80" i="11"/>
  <c r="AI80" i="11"/>
  <c r="CN83" i="11"/>
  <c r="AJ83" i="11"/>
  <c r="CH38" i="11"/>
  <c r="AB37" i="11"/>
  <c r="CH37" i="11" s="1"/>
  <c r="CN80" i="11"/>
  <c r="AJ80" i="11"/>
  <c r="CN61" i="11"/>
  <c r="AJ61" i="11"/>
  <c r="CN58" i="11"/>
  <c r="AJ58" i="11"/>
  <c r="CN56" i="11"/>
  <c r="AJ56" i="11"/>
  <c r="CT102" i="11"/>
  <c r="AN102" i="11"/>
  <c r="CN100" i="11"/>
  <c r="AJ100" i="11"/>
  <c r="CN99" i="11"/>
  <c r="AJ99" i="11"/>
  <c r="CN98" i="11"/>
  <c r="AJ98" i="11"/>
  <c r="CN97" i="11"/>
  <c r="AJ97" i="11"/>
  <c r="CN96" i="11"/>
  <c r="AJ96" i="11"/>
  <c r="CN95" i="11"/>
  <c r="AJ95" i="11"/>
  <c r="CX55" i="11"/>
  <c r="CR47" i="11"/>
  <c r="CR39" i="11"/>
  <c r="CL38" i="11"/>
  <c r="CL37" i="11" s="1"/>
  <c r="CS102" i="11"/>
  <c r="AM102" i="11"/>
  <c r="CM100" i="11"/>
  <c r="AI100" i="11"/>
  <c r="CM99" i="11"/>
  <c r="AI99" i="11"/>
  <c r="CM98" i="11"/>
  <c r="AI98" i="11"/>
  <c r="CM97" i="11"/>
  <c r="AI97" i="11"/>
  <c r="CM96" i="11"/>
  <c r="AI96" i="11"/>
  <c r="CM95" i="11"/>
  <c r="AI95" i="11"/>
  <c r="CT107" i="11"/>
  <c r="AN107" i="11"/>
  <c r="CT106" i="11"/>
  <c r="AN106" i="11"/>
  <c r="CT105" i="11"/>
  <c r="AN105" i="11"/>
  <c r="CT104" i="11"/>
  <c r="AN104" i="11"/>
  <c r="CT103" i="11"/>
  <c r="AN103" i="11"/>
  <c r="CM93" i="11"/>
  <c r="AI93" i="11"/>
  <c r="CN79" i="11"/>
  <c r="AJ79" i="11"/>
  <c r="AF78" i="11"/>
  <c r="CE9" i="11"/>
  <c r="CE74" i="11" s="1"/>
  <c r="CG78" i="11"/>
  <c r="CR82" i="11"/>
  <c r="CL81" i="11"/>
  <c r="CR79" i="11"/>
  <c r="CL78" i="11"/>
  <c r="CR11" i="11"/>
  <c r="CL10" i="11"/>
  <c r="CW55" i="11"/>
  <c r="CQ47" i="11"/>
  <c r="CQ39" i="11"/>
  <c r="CK38" i="11"/>
  <c r="CK37" i="11" s="1"/>
  <c r="CM92" i="11"/>
  <c r="AI92" i="11"/>
  <c r="CH10" i="11"/>
  <c r="AB9" i="11"/>
  <c r="BZ87" i="11"/>
  <c r="BZ77" i="11" s="1"/>
  <c r="CN92" i="11"/>
  <c r="AJ92" i="11"/>
  <c r="CM61" i="11"/>
  <c r="AI61" i="11"/>
  <c r="CM58" i="11"/>
  <c r="AI58" i="11"/>
  <c r="CM56" i="11"/>
  <c r="AI56" i="11"/>
  <c r="CG10" i="11"/>
  <c r="AA9" i="11"/>
  <c r="CQ79" i="11"/>
  <c r="CK78" i="11"/>
  <c r="CR92" i="11"/>
  <c r="CN28" i="11"/>
  <c r="AJ28" i="11"/>
  <c r="AF27" i="11"/>
  <c r="CN27" i="11" s="1"/>
  <c r="CM53" i="11"/>
  <c r="AI53" i="11"/>
  <c r="CM45" i="11"/>
  <c r="AI45" i="11"/>
  <c r="CM44" i="11"/>
  <c r="AI44" i="11"/>
  <c r="CM43" i="11"/>
  <c r="AI43" i="11"/>
  <c r="CM42" i="11"/>
  <c r="AI42" i="11"/>
  <c r="CM40" i="11"/>
  <c r="AI40" i="11"/>
  <c r="CN29" i="11"/>
  <c r="AJ29" i="11"/>
  <c r="CG38" i="11"/>
  <c r="AA37" i="11"/>
  <c r="CG37" i="11" s="1"/>
  <c r="CQ92" i="11"/>
  <c r="CM55" i="11"/>
  <c r="AI55" i="11"/>
  <c r="AE47" i="11"/>
  <c r="CM47" i="11" s="1"/>
  <c r="CN39" i="11"/>
  <c r="AJ39" i="11"/>
  <c r="AF38" i="11"/>
  <c r="X74" i="11"/>
  <c r="CB9" i="11"/>
  <c r="CN85" i="11"/>
  <c r="AJ85" i="11"/>
  <c r="W74" i="11"/>
  <c r="CA9" i="11"/>
  <c r="CN82" i="11"/>
  <c r="AJ82" i="11"/>
  <c r="AF81" i="11"/>
  <c r="CN81" i="11" s="1"/>
  <c r="CS108" i="11"/>
  <c r="AM108" i="11"/>
  <c r="CS107" i="11"/>
  <c r="AM107" i="11"/>
  <c r="CS106" i="11"/>
  <c r="AM106" i="11"/>
  <c r="CS105" i="11"/>
  <c r="AM105" i="11"/>
  <c r="CS104" i="11"/>
  <c r="AM104" i="11"/>
  <c r="CS103" i="11"/>
  <c r="AM103" i="11"/>
  <c r="CM101" i="11"/>
  <c r="AI101" i="11"/>
  <c r="CL86" i="11"/>
  <c r="CH78" i="11"/>
  <c r="CQ11" i="11"/>
  <c r="CK10" i="11"/>
  <c r="T75" i="11"/>
  <c r="T76" i="11"/>
  <c r="CM79" i="11"/>
  <c r="AI79" i="11"/>
  <c r="AE78" i="11"/>
  <c r="CN55" i="11"/>
  <c r="AJ55" i="11"/>
  <c r="AF47" i="11"/>
  <c r="CN47" i="11" s="1"/>
  <c r="CH86" i="11"/>
  <c r="AF86" i="11"/>
  <c r="CM82" i="11"/>
  <c r="AI82" i="11"/>
  <c r="AE81" i="11"/>
  <c r="CM81" i="11" s="1"/>
  <c r="CN36" i="11"/>
  <c r="AJ36" i="11"/>
  <c r="CN35" i="11"/>
  <c r="AJ35" i="11"/>
  <c r="CN34" i="11"/>
  <c r="AJ34" i="11"/>
  <c r="CN33" i="11"/>
  <c r="AJ33" i="11"/>
  <c r="CN32" i="11"/>
  <c r="AJ32" i="11"/>
  <c r="CN31" i="11"/>
  <c r="AJ31" i="11"/>
  <c r="CN30" i="11"/>
  <c r="AJ30" i="11"/>
  <c r="CM29" i="11"/>
  <c r="AI29" i="11"/>
  <c r="CF9" i="11"/>
  <c r="CF74" i="11" s="1"/>
  <c r="CG86" i="11"/>
  <c r="AE86" i="11"/>
  <c r="AE84" i="11" s="1"/>
  <c r="CM84" i="11" s="1"/>
  <c r="CM85" i="11"/>
  <c r="AI85" i="11"/>
  <c r="CM16" i="11"/>
  <c r="AI16" i="11"/>
  <c r="CM15" i="11"/>
  <c r="AI15" i="11"/>
  <c r="CN11" i="11"/>
  <c r="AJ11" i="11"/>
  <c r="AF10" i="11"/>
  <c r="CE84" i="11"/>
  <c r="X87" i="11"/>
  <c r="CB87" i="11" s="1"/>
  <c r="W87" i="11"/>
  <c r="AL12" i="10"/>
  <c r="M12" i="10"/>
  <c r="AL14" i="10"/>
  <c r="M14" i="10"/>
  <c r="AL16" i="10"/>
  <c r="M16" i="10"/>
  <c r="AL18" i="10"/>
  <c r="M18" i="10"/>
  <c r="AL20" i="10"/>
  <c r="M20" i="10"/>
  <c r="AL22" i="10"/>
  <c r="M22" i="10"/>
  <c r="AL24" i="10"/>
  <c r="M24" i="10"/>
  <c r="AL26" i="10"/>
  <c r="M26" i="10"/>
  <c r="AL29" i="10"/>
  <c r="M29" i="10"/>
  <c r="AL31" i="10"/>
  <c r="M31" i="10"/>
  <c r="AL33" i="10"/>
  <c r="M33" i="10"/>
  <c r="AL35" i="10"/>
  <c r="M35" i="10"/>
  <c r="AQ92" i="10"/>
  <c r="AN91" i="10"/>
  <c r="AL39" i="10"/>
  <c r="M39" i="10"/>
  <c r="K38" i="10"/>
  <c r="AL40" i="10"/>
  <c r="M40" i="10"/>
  <c r="AL53" i="10"/>
  <c r="M53" i="10"/>
  <c r="AL58" i="10"/>
  <c r="M58" i="10"/>
  <c r="AL61" i="10"/>
  <c r="M61" i="10"/>
  <c r="AI78" i="10"/>
  <c r="AL85" i="10"/>
  <c r="M85" i="10"/>
  <c r="K84" i="10"/>
  <c r="AL84" i="10" s="1"/>
  <c r="AL86" i="10"/>
  <c r="M86" i="10"/>
  <c r="AK9" i="10"/>
  <c r="AK74" i="10" s="1"/>
  <c r="AK75" i="10" s="1"/>
  <c r="AQ39" i="10"/>
  <c r="AN38" i="10"/>
  <c r="AQ55" i="10"/>
  <c r="AN47" i="10"/>
  <c r="AQ79" i="10"/>
  <c r="AN78" i="10"/>
  <c r="AQ82" i="10"/>
  <c r="AN81" i="10"/>
  <c r="AQ85" i="10"/>
  <c r="AL11" i="10"/>
  <c r="M11" i="10"/>
  <c r="K10" i="10"/>
  <c r="AL13" i="10"/>
  <c r="M13" i="10"/>
  <c r="AL15" i="10"/>
  <c r="M15" i="10"/>
  <c r="AL17" i="10"/>
  <c r="M17" i="10"/>
  <c r="AL19" i="10"/>
  <c r="M19" i="10"/>
  <c r="AL21" i="10"/>
  <c r="M21" i="10"/>
  <c r="AL23" i="10"/>
  <c r="M23" i="10"/>
  <c r="AL25" i="10"/>
  <c r="M25" i="10"/>
  <c r="AL55" i="10"/>
  <c r="M55" i="10"/>
  <c r="K47" i="10"/>
  <c r="AL47" i="10" s="1"/>
  <c r="AL56" i="10"/>
  <c r="M56" i="10"/>
  <c r="AH74" i="10"/>
  <c r="AI38" i="10"/>
  <c r="I37" i="10"/>
  <c r="AL79" i="10"/>
  <c r="M79" i="10"/>
  <c r="K78" i="10"/>
  <c r="AL80" i="10"/>
  <c r="M80" i="10"/>
  <c r="AL92" i="10"/>
  <c r="M92" i="10"/>
  <c r="K91" i="10"/>
  <c r="AL91" i="10" s="1"/>
  <c r="AL93" i="10"/>
  <c r="M93" i="10"/>
  <c r="AL97" i="10"/>
  <c r="M97" i="10"/>
  <c r="AL98" i="10"/>
  <c r="M98" i="10"/>
  <c r="AL99" i="10"/>
  <c r="M99" i="10"/>
  <c r="AL100" i="10"/>
  <c r="M100" i="10"/>
  <c r="AO106" i="10"/>
  <c r="O106" i="10"/>
  <c r="AO107" i="10"/>
  <c r="O107" i="10"/>
  <c r="AO109" i="10"/>
  <c r="O109" i="10"/>
  <c r="AO111" i="10"/>
  <c r="O111" i="10"/>
  <c r="AL128" i="10"/>
  <c r="AQ28" i="10"/>
  <c r="AN27" i="10"/>
  <c r="AS8" i="10"/>
  <c r="AT8" i="10" s="1"/>
  <c r="AR8" i="10"/>
  <c r="AQ11" i="10"/>
  <c r="AN10" i="10"/>
  <c r="AI10" i="10"/>
  <c r="I9" i="10"/>
  <c r="AL28" i="10"/>
  <c r="M28" i="10"/>
  <c r="K27" i="10"/>
  <c r="AL27" i="10" s="1"/>
  <c r="AL30" i="10"/>
  <c r="M30" i="10"/>
  <c r="AL32" i="10"/>
  <c r="M32" i="10"/>
  <c r="AL34" i="10"/>
  <c r="M34" i="10"/>
  <c r="AL36" i="10"/>
  <c r="M36" i="10"/>
  <c r="AL94" i="10"/>
  <c r="M94" i="10"/>
  <c r="AJ114" i="10"/>
  <c r="AK114" i="10" s="1"/>
  <c r="AL42" i="10"/>
  <c r="M42" i="10"/>
  <c r="AL43" i="10"/>
  <c r="M43" i="10"/>
  <c r="AL44" i="10"/>
  <c r="M44" i="10"/>
  <c r="AL45" i="10"/>
  <c r="M45" i="10"/>
  <c r="AL82" i="10"/>
  <c r="M82" i="10"/>
  <c r="K81" i="10"/>
  <c r="AL81" i="10" s="1"/>
  <c r="AL83" i="10"/>
  <c r="M83" i="10"/>
  <c r="AN86" i="10"/>
  <c r="AL95" i="10"/>
  <c r="M95" i="10"/>
  <c r="AL96" i="10"/>
  <c r="M96" i="10"/>
  <c r="AO101" i="10"/>
  <c r="O101" i="10"/>
  <c r="AO102" i="10"/>
  <c r="O102" i="10"/>
  <c r="AO103" i="10"/>
  <c r="O103" i="10"/>
  <c r="AO104" i="10"/>
  <c r="O104" i="10"/>
  <c r="AO105" i="10"/>
  <c r="O105" i="10"/>
  <c r="AO108" i="10"/>
  <c r="O108" i="10"/>
  <c r="AO110" i="10"/>
  <c r="O110" i="10"/>
  <c r="AO112" i="10"/>
  <c r="O112" i="10"/>
  <c r="AK9" i="9"/>
  <c r="AQ39" i="9"/>
  <c r="AN38" i="9"/>
  <c r="AQ55" i="9"/>
  <c r="AN47" i="9"/>
  <c r="AQ79" i="9"/>
  <c r="AN78" i="9"/>
  <c r="AQ82" i="9"/>
  <c r="AN81" i="9"/>
  <c r="AQ85" i="9"/>
  <c r="AL11" i="9"/>
  <c r="M11" i="9"/>
  <c r="K10" i="9"/>
  <c r="AL13" i="9"/>
  <c r="M13" i="9"/>
  <c r="AL17" i="9"/>
  <c r="M17" i="9"/>
  <c r="AL19" i="9"/>
  <c r="M19" i="9"/>
  <c r="AL21" i="9"/>
  <c r="M21" i="9"/>
  <c r="AL23" i="9"/>
  <c r="M23" i="9"/>
  <c r="AL25" i="9"/>
  <c r="M25" i="9"/>
  <c r="AL55" i="9"/>
  <c r="M55" i="9"/>
  <c r="K47" i="9"/>
  <c r="AL47" i="9" s="1"/>
  <c r="AL56" i="9"/>
  <c r="M56" i="9"/>
  <c r="AL12" i="9"/>
  <c r="M12" i="9"/>
  <c r="AL14" i="9"/>
  <c r="M14" i="9"/>
  <c r="AL18" i="9"/>
  <c r="M18" i="9"/>
  <c r="AL20" i="9"/>
  <c r="M20" i="9"/>
  <c r="AL22" i="9"/>
  <c r="M22" i="9"/>
  <c r="AL24" i="9"/>
  <c r="M24" i="9"/>
  <c r="AL26" i="9"/>
  <c r="M26" i="9"/>
  <c r="AL29" i="9"/>
  <c r="M29" i="9"/>
  <c r="AL31" i="9"/>
  <c r="M31" i="9"/>
  <c r="AL33" i="9"/>
  <c r="M33" i="9"/>
  <c r="AL35" i="9"/>
  <c r="M35" i="9"/>
  <c r="AQ92" i="9"/>
  <c r="AN91" i="9"/>
  <c r="AL39" i="9"/>
  <c r="M39" i="9"/>
  <c r="K38" i="9"/>
  <c r="AL40" i="9"/>
  <c r="M40" i="9"/>
  <c r="AL53" i="9"/>
  <c r="M53" i="9"/>
  <c r="AL58" i="9"/>
  <c r="M58" i="9"/>
  <c r="AL61" i="9"/>
  <c r="M61" i="9"/>
  <c r="AI78" i="9"/>
  <c r="AL85" i="9"/>
  <c r="M85" i="9"/>
  <c r="K84" i="9"/>
  <c r="AL84" i="9" s="1"/>
  <c r="AL86" i="9"/>
  <c r="M86" i="9"/>
  <c r="AH74" i="9"/>
  <c r="AS8" i="9"/>
  <c r="AT8" i="9" s="1"/>
  <c r="AR8" i="9"/>
  <c r="AQ11" i="9"/>
  <c r="AN10" i="9"/>
  <c r="AI10" i="9"/>
  <c r="I9" i="9"/>
  <c r="AL28" i="9"/>
  <c r="M28" i="9"/>
  <c r="K27" i="9"/>
  <c r="AL27" i="9" s="1"/>
  <c r="AL30" i="9"/>
  <c r="M30" i="9"/>
  <c r="AL32" i="9"/>
  <c r="M32" i="9"/>
  <c r="AL34" i="9"/>
  <c r="M34" i="9"/>
  <c r="AL36" i="9"/>
  <c r="M36" i="9"/>
  <c r="AO15" i="9"/>
  <c r="O15" i="9"/>
  <c r="AO16" i="9"/>
  <c r="O16" i="9"/>
  <c r="AL94" i="9"/>
  <c r="M94" i="9"/>
  <c r="L114" i="9"/>
  <c r="M114" i="9" s="1"/>
  <c r="AG118" i="9"/>
  <c r="AH118" i="9" s="1"/>
  <c r="AJ114" i="9"/>
  <c r="AK114" i="9" s="1"/>
  <c r="AL42" i="9"/>
  <c r="M42" i="9"/>
  <c r="AL43" i="9"/>
  <c r="M43" i="9"/>
  <c r="AL44" i="9"/>
  <c r="M44" i="9"/>
  <c r="AL45" i="9"/>
  <c r="M45" i="9"/>
  <c r="AL82" i="9"/>
  <c r="M82" i="9"/>
  <c r="K81" i="9"/>
  <c r="AL81" i="9" s="1"/>
  <c r="AL83" i="9"/>
  <c r="M83" i="9"/>
  <c r="AN86" i="9"/>
  <c r="AL95" i="9"/>
  <c r="M95" i="9"/>
  <c r="AL96" i="9"/>
  <c r="M96" i="9"/>
  <c r="AO101" i="9"/>
  <c r="O101" i="9"/>
  <c r="AO102" i="9"/>
  <c r="O102" i="9"/>
  <c r="AO103" i="9"/>
  <c r="O103" i="9"/>
  <c r="AO104" i="9"/>
  <c r="O104" i="9"/>
  <c r="AO105" i="9"/>
  <c r="O105" i="9"/>
  <c r="AO108" i="9"/>
  <c r="O108" i="9"/>
  <c r="AO110" i="9"/>
  <c r="O110" i="9"/>
  <c r="AO112" i="9"/>
  <c r="O112" i="9"/>
  <c r="AQ28" i="9"/>
  <c r="AN27" i="9"/>
  <c r="AI38" i="9"/>
  <c r="I37" i="9"/>
  <c r="AL79" i="9"/>
  <c r="M79" i="9"/>
  <c r="K78" i="9"/>
  <c r="AL80" i="9"/>
  <c r="M80" i="9"/>
  <c r="AL92" i="9"/>
  <c r="M92" i="9"/>
  <c r="K91" i="9"/>
  <c r="AL91" i="9" s="1"/>
  <c r="AL93" i="9"/>
  <c r="M93" i="9"/>
  <c r="AL97" i="9"/>
  <c r="M97" i="9"/>
  <c r="AL98" i="9"/>
  <c r="M98" i="9"/>
  <c r="AL99" i="9"/>
  <c r="M99" i="9"/>
  <c r="AL100" i="9"/>
  <c r="M100" i="9"/>
  <c r="AO106" i="9"/>
  <c r="O106" i="9"/>
  <c r="AO107" i="9"/>
  <c r="O107" i="9"/>
  <c r="AO109" i="9"/>
  <c r="O109" i="9"/>
  <c r="AO111" i="9"/>
  <c r="O111" i="9"/>
  <c r="AL131" i="9"/>
  <c r="AI10" i="8"/>
  <c r="I9" i="8"/>
  <c r="AL28" i="8"/>
  <c r="M28" i="8"/>
  <c r="K27" i="8"/>
  <c r="AL27" i="8" s="1"/>
  <c r="AL29" i="8"/>
  <c r="M29" i="8"/>
  <c r="AL30" i="8"/>
  <c r="M30" i="8"/>
  <c r="AL31" i="8"/>
  <c r="M31" i="8"/>
  <c r="AL32" i="8"/>
  <c r="M32" i="8"/>
  <c r="AL33" i="8"/>
  <c r="M33" i="8"/>
  <c r="AL34" i="8"/>
  <c r="M34" i="8"/>
  <c r="AL35" i="8"/>
  <c r="M35" i="8"/>
  <c r="AL36" i="8"/>
  <c r="M36" i="8"/>
  <c r="AI38" i="8"/>
  <c r="I37" i="8"/>
  <c r="AL79" i="8"/>
  <c r="M79" i="8"/>
  <c r="K78" i="8"/>
  <c r="AL80" i="8"/>
  <c r="M80" i="8"/>
  <c r="AL92" i="8"/>
  <c r="M92" i="8"/>
  <c r="K91" i="8"/>
  <c r="AL91" i="8" s="1"/>
  <c r="AL93" i="8"/>
  <c r="M93" i="8"/>
  <c r="AL97" i="8"/>
  <c r="M97" i="8"/>
  <c r="AL98" i="8"/>
  <c r="M98" i="8"/>
  <c r="AL99" i="8"/>
  <c r="M99" i="8"/>
  <c r="AL100" i="8"/>
  <c r="M100" i="8"/>
  <c r="AO106" i="8"/>
  <c r="O106" i="8"/>
  <c r="AO107" i="8"/>
  <c r="O107" i="8"/>
  <c r="AO109" i="8"/>
  <c r="O109" i="8"/>
  <c r="AO111" i="8"/>
  <c r="O111" i="8"/>
  <c r="AL131" i="8"/>
  <c r="AQ11" i="8"/>
  <c r="AN10" i="8"/>
  <c r="AL55" i="8"/>
  <c r="M55" i="8"/>
  <c r="K47" i="8"/>
  <c r="AL47" i="8" s="1"/>
  <c r="AL56" i="8"/>
  <c r="M56" i="8"/>
  <c r="AO15" i="8"/>
  <c r="O15" i="8"/>
  <c r="AO16" i="8"/>
  <c r="O16" i="8"/>
  <c r="AS8" i="8"/>
  <c r="AT8" i="8" s="1"/>
  <c r="AR8" i="8"/>
  <c r="AQ28" i="8"/>
  <c r="AN27" i="8"/>
  <c r="AQ39" i="8"/>
  <c r="AN38" i="8"/>
  <c r="AQ55" i="8"/>
  <c r="AN47" i="8"/>
  <c r="AQ79" i="8"/>
  <c r="AN78" i="8"/>
  <c r="AQ82" i="8"/>
  <c r="AN81" i="8"/>
  <c r="AQ85" i="8"/>
  <c r="AL11" i="8"/>
  <c r="M11" i="8"/>
  <c r="K10" i="8"/>
  <c r="AL12" i="8"/>
  <c r="M12" i="8"/>
  <c r="AL13" i="8"/>
  <c r="M13" i="8"/>
  <c r="AL14" i="8"/>
  <c r="M14" i="8"/>
  <c r="AL17" i="8"/>
  <c r="M17" i="8"/>
  <c r="AL18" i="8"/>
  <c r="M18" i="8"/>
  <c r="AL19" i="8"/>
  <c r="M19" i="8"/>
  <c r="AL20" i="8"/>
  <c r="M20" i="8"/>
  <c r="AL21" i="8"/>
  <c r="M21" i="8"/>
  <c r="AL22" i="8"/>
  <c r="M22" i="8"/>
  <c r="AL23" i="8"/>
  <c r="M23" i="8"/>
  <c r="AL24" i="8"/>
  <c r="M24" i="8"/>
  <c r="AQ92" i="8"/>
  <c r="AN91" i="8"/>
  <c r="AL39" i="8"/>
  <c r="M39" i="8"/>
  <c r="K38" i="8"/>
  <c r="AL40" i="8"/>
  <c r="M40" i="8"/>
  <c r="AL53" i="8"/>
  <c r="M53" i="8"/>
  <c r="AL58" i="8"/>
  <c r="M58" i="8"/>
  <c r="AL61" i="8"/>
  <c r="M61" i="8"/>
  <c r="AI78" i="8"/>
  <c r="AL85" i="8"/>
  <c r="M85" i="8"/>
  <c r="K84" i="8"/>
  <c r="AL84" i="8" s="1"/>
  <c r="AL86" i="8"/>
  <c r="M86" i="8"/>
  <c r="AK9" i="8"/>
  <c r="AK74" i="8" s="1"/>
  <c r="AK75" i="8" s="1"/>
  <c r="AL25" i="8"/>
  <c r="M25" i="8"/>
  <c r="AL26" i="8"/>
  <c r="M26" i="8"/>
  <c r="AG118" i="8"/>
  <c r="AH118" i="8" s="1"/>
  <c r="AJ114" i="8"/>
  <c r="AK114" i="8" s="1"/>
  <c r="AL94" i="8"/>
  <c r="M94" i="8"/>
  <c r="AL42" i="8"/>
  <c r="M42" i="8"/>
  <c r="AL43" i="8"/>
  <c r="M43" i="8"/>
  <c r="AL44" i="8"/>
  <c r="M44" i="8"/>
  <c r="AL45" i="8"/>
  <c r="M45" i="8"/>
  <c r="AL82" i="8"/>
  <c r="M82" i="8"/>
  <c r="K81" i="8"/>
  <c r="AL81" i="8" s="1"/>
  <c r="AL83" i="8"/>
  <c r="M83" i="8"/>
  <c r="AN86" i="8"/>
  <c r="AL95" i="8"/>
  <c r="M95" i="8"/>
  <c r="AL96" i="8"/>
  <c r="M96" i="8"/>
  <c r="AO101" i="8"/>
  <c r="O101" i="8"/>
  <c r="AO102" i="8"/>
  <c r="O102" i="8"/>
  <c r="AO103" i="8"/>
  <c r="O103" i="8"/>
  <c r="AO104" i="8"/>
  <c r="O104" i="8"/>
  <c r="AO105" i="8"/>
  <c r="O105" i="8"/>
  <c r="AO108" i="8"/>
  <c r="O108" i="8"/>
  <c r="AO110" i="8"/>
  <c r="O110" i="8"/>
  <c r="AO112" i="8"/>
  <c r="O112" i="8"/>
  <c r="DU18" i="5"/>
  <c r="AO16" i="5"/>
  <c r="E16" i="5" s="1"/>
  <c r="DU21" i="5"/>
  <c r="BA21" i="5"/>
  <c r="DV21" i="5"/>
  <c r="AK20" i="5"/>
  <c r="DV34" i="5"/>
  <c r="DU34" i="5"/>
  <c r="BA34" i="5"/>
  <c r="I64" i="5"/>
  <c r="I65" i="5"/>
  <c r="S19" i="5"/>
  <c r="BO19" i="5"/>
  <c r="BT8" i="5"/>
  <c r="BT63" i="5" s="1"/>
  <c r="BT64" i="5" s="1"/>
  <c r="CB20" i="5"/>
  <c r="AB20" i="5"/>
  <c r="CH25" i="5"/>
  <c r="AF25" i="5"/>
  <c r="DU36" i="5"/>
  <c r="BA36" i="5"/>
  <c r="DV36" i="5"/>
  <c r="AF24" i="5"/>
  <c r="CH24" i="5"/>
  <c r="CB30" i="5"/>
  <c r="AB30" i="5"/>
  <c r="CL38" i="5"/>
  <c r="CF37" i="5"/>
  <c r="AB41" i="5"/>
  <c r="CB41" i="5"/>
  <c r="DV80" i="5"/>
  <c r="DU80" i="5"/>
  <c r="BA80" i="5"/>
  <c r="AB57" i="5"/>
  <c r="CB57" i="5"/>
  <c r="BV12" i="5"/>
  <c r="X12" i="5"/>
  <c r="BO15" i="5"/>
  <c r="S15" i="5"/>
  <c r="BO17" i="5"/>
  <c r="S17" i="5"/>
  <c r="BO22" i="5"/>
  <c r="S22" i="5"/>
  <c r="BU30" i="5"/>
  <c r="W30" i="5"/>
  <c r="BV31" i="5"/>
  <c r="X31" i="5"/>
  <c r="BV32" i="5"/>
  <c r="X32" i="5"/>
  <c r="BU33" i="5"/>
  <c r="W33" i="5"/>
  <c r="BU35" i="5"/>
  <c r="W35" i="5"/>
  <c r="BG76" i="5"/>
  <c r="BG66" i="5" s="1"/>
  <c r="BG63" i="5"/>
  <c r="BU41" i="5"/>
  <c r="W41" i="5"/>
  <c r="BV42" i="5"/>
  <c r="X42" i="5"/>
  <c r="BY46" i="5"/>
  <c r="CE54" i="5"/>
  <c r="BU55" i="5"/>
  <c r="W55" i="5"/>
  <c r="BV19" i="5"/>
  <c r="X19" i="5"/>
  <c r="BU24" i="5"/>
  <c r="W24" i="5"/>
  <c r="CB28" i="5"/>
  <c r="AB28" i="5"/>
  <c r="BV29" i="5"/>
  <c r="X29" i="5"/>
  <c r="BU31" i="5"/>
  <c r="W31" i="5"/>
  <c r="BV33" i="5"/>
  <c r="X33" i="5"/>
  <c r="BP37" i="5"/>
  <c r="P36" i="5"/>
  <c r="BV55" i="5"/>
  <c r="X55" i="5"/>
  <c r="BY81" i="5"/>
  <c r="BS80" i="5"/>
  <c r="AF91" i="5"/>
  <c r="CH91" i="5"/>
  <c r="BV69" i="5"/>
  <c r="X69" i="5"/>
  <c r="X67" i="5" s="1"/>
  <c r="T70" i="5"/>
  <c r="BV71" i="5"/>
  <c r="X71" i="5"/>
  <c r="BY75" i="5"/>
  <c r="CH93" i="5"/>
  <c r="AF93" i="5"/>
  <c r="CH95" i="5"/>
  <c r="AF95" i="5"/>
  <c r="BZ75" i="5"/>
  <c r="BZ73" i="5" s="1"/>
  <c r="BV84" i="5"/>
  <c r="X84" i="5"/>
  <c r="BV86" i="5"/>
  <c r="X86" i="5"/>
  <c r="CA89" i="5"/>
  <c r="AA89" i="5"/>
  <c r="BU90" i="5"/>
  <c r="W90" i="5"/>
  <c r="Y25" i="5"/>
  <c r="AG25" i="5" s="1"/>
  <c r="AK25" i="5" s="1"/>
  <c r="CJ7" i="5"/>
  <c r="CL7" i="5" s="1"/>
  <c r="CH7" i="5"/>
  <c r="CI7" i="5"/>
  <c r="CK7" i="5" s="1"/>
  <c r="CG7" i="5"/>
  <c r="CE10" i="5"/>
  <c r="BY9" i="5"/>
  <c r="CF27" i="5"/>
  <c r="BZ26" i="5"/>
  <c r="CE27" i="5"/>
  <c r="BY26" i="5"/>
  <c r="AB35" i="5"/>
  <c r="CB35" i="5"/>
  <c r="S37" i="5"/>
  <c r="W38" i="5"/>
  <c r="BI9" i="5"/>
  <c r="BI65" i="5" s="1"/>
  <c r="K8" i="5"/>
  <c r="S46" i="5"/>
  <c r="BU46" i="5" s="1"/>
  <c r="BU54" i="5"/>
  <c r="W54" i="5"/>
  <c r="AB13" i="5"/>
  <c r="CB13" i="5"/>
  <c r="BV16" i="5"/>
  <c r="X16" i="5"/>
  <c r="BV21" i="5"/>
  <c r="X21" i="5"/>
  <c r="BV27" i="5"/>
  <c r="X27" i="5"/>
  <c r="T26" i="5"/>
  <c r="BV26" i="5" s="1"/>
  <c r="BU29" i="5"/>
  <c r="W29" i="5"/>
  <c r="BU34" i="5"/>
  <c r="W34" i="5"/>
  <c r="BV39" i="5"/>
  <c r="X39" i="5"/>
  <c r="W60" i="5"/>
  <c r="BU60" i="5"/>
  <c r="BU16" i="5"/>
  <c r="W16" i="5"/>
  <c r="BU23" i="5"/>
  <c r="W23" i="5"/>
  <c r="CE68" i="5"/>
  <c r="BY67" i="5"/>
  <c r="CE71" i="5"/>
  <c r="BY70" i="5"/>
  <c r="CF74" i="5"/>
  <c r="BZ81" i="5"/>
  <c r="BT80" i="5"/>
  <c r="BU57" i="5"/>
  <c r="W57" i="5"/>
  <c r="AA69" i="5"/>
  <c r="CA69" i="5"/>
  <c r="AB72" i="5"/>
  <c r="CB72" i="5"/>
  <c r="W81" i="5"/>
  <c r="BU81" i="5"/>
  <c r="S80" i="5"/>
  <c r="BV83" i="5"/>
  <c r="X83" i="5"/>
  <c r="BS73" i="5"/>
  <c r="BY74" i="5"/>
  <c r="BU82" i="5"/>
  <c r="W82" i="5"/>
  <c r="BU85" i="5"/>
  <c r="W85" i="5"/>
  <c r="BK99" i="5"/>
  <c r="BM98" i="5"/>
  <c r="BO67" i="5"/>
  <c r="BU71" i="5"/>
  <c r="W71" i="5"/>
  <c r="S70" i="5"/>
  <c r="BU70" i="5" s="1"/>
  <c r="AP9" i="5"/>
  <c r="Y17" i="5"/>
  <c r="AG19" i="5"/>
  <c r="AG24" i="5"/>
  <c r="F10" i="5"/>
  <c r="BI37" i="5"/>
  <c r="F28" i="5"/>
  <c r="T67" i="5"/>
  <c r="BN66" i="5"/>
  <c r="BP73" i="5"/>
  <c r="AO15" i="5"/>
  <c r="E15" i="5" s="1"/>
  <c r="W25" i="5"/>
  <c r="AG13" i="5"/>
  <c r="BO20" i="5"/>
  <c r="S20" i="5"/>
  <c r="BZ9" i="5"/>
  <c r="CF10" i="5"/>
  <c r="BV11" i="5"/>
  <c r="X11" i="5"/>
  <c r="M8" i="5"/>
  <c r="Q9" i="5"/>
  <c r="U10" i="5"/>
  <c r="BU11" i="5"/>
  <c r="W11" i="5"/>
  <c r="AB43" i="5"/>
  <c r="CB43" i="5"/>
  <c r="AB44" i="5"/>
  <c r="CB44" i="5"/>
  <c r="CF54" i="5"/>
  <c r="BZ46" i="5"/>
  <c r="BZ36" i="5" s="1"/>
  <c r="BO12" i="5"/>
  <c r="S12" i="5"/>
  <c r="BV17" i="5"/>
  <c r="X17" i="5"/>
  <c r="BV22" i="5"/>
  <c r="X22" i="5"/>
  <c r="BS38" i="5"/>
  <c r="BM37" i="5"/>
  <c r="BM36" i="5" s="1"/>
  <c r="BM76" i="5" s="1"/>
  <c r="BM66" i="5" s="1"/>
  <c r="X38" i="5"/>
  <c r="BV38" i="5"/>
  <c r="T37" i="5"/>
  <c r="BU83" i="5"/>
  <c r="W83" i="5"/>
  <c r="BU43" i="5"/>
  <c r="W43" i="5"/>
  <c r="BU44" i="5"/>
  <c r="W44" i="5"/>
  <c r="BV52" i="5"/>
  <c r="X52" i="5"/>
  <c r="BV60" i="5"/>
  <c r="X60" i="5"/>
  <c r="BL99" i="5"/>
  <c r="BN98" i="5"/>
  <c r="BP67" i="5"/>
  <c r="BU72" i="5"/>
  <c r="W72" i="5"/>
  <c r="BU75" i="5"/>
  <c r="W75" i="5"/>
  <c r="BV81" i="5"/>
  <c r="T80" i="5"/>
  <c r="X81" i="5"/>
  <c r="BU84" i="5"/>
  <c r="W84" i="5"/>
  <c r="BV75" i="5"/>
  <c r="X75" i="5"/>
  <c r="BO87" i="5"/>
  <c r="S87" i="5"/>
  <c r="CA91" i="5"/>
  <c r="AA91" i="5"/>
  <c r="CB89" i="5"/>
  <c r="AB89" i="5"/>
  <c r="CH92" i="5"/>
  <c r="AF92" i="5"/>
  <c r="CH94" i="5"/>
  <c r="AF94" i="5"/>
  <c r="CA92" i="5"/>
  <c r="AA92" i="5"/>
  <c r="CA93" i="5"/>
  <c r="AA93" i="5"/>
  <c r="CA94" i="5"/>
  <c r="AA94" i="5"/>
  <c r="CA95" i="5"/>
  <c r="AA95" i="5"/>
  <c r="CA96" i="5"/>
  <c r="AA96" i="5"/>
  <c r="BV111" i="5"/>
  <c r="X111" i="5"/>
  <c r="AG30" i="5"/>
  <c r="AK30" i="5" s="1"/>
  <c r="BS8" i="5"/>
  <c r="AL8" i="5"/>
  <c r="AA32" i="5"/>
  <c r="CA32" i="5"/>
  <c r="BI36" i="5"/>
  <c r="K76" i="5"/>
  <c r="O36" i="5"/>
  <c r="BO10" i="5"/>
  <c r="S10" i="5"/>
  <c r="O9" i="5"/>
  <c r="X10" i="5"/>
  <c r="T9" i="5"/>
  <c r="BV10" i="5"/>
  <c r="BP9" i="5"/>
  <c r="BP65" i="5" s="1"/>
  <c r="P8" i="5"/>
  <c r="BU13" i="5"/>
  <c r="W13" i="5"/>
  <c r="BO14" i="5"/>
  <c r="S14" i="5"/>
  <c r="BO18" i="5"/>
  <c r="S18" i="5"/>
  <c r="BV18" i="5"/>
  <c r="X18" i="5"/>
  <c r="BO21" i="5"/>
  <c r="S21" i="5"/>
  <c r="BV23" i="5"/>
  <c r="X23" i="5"/>
  <c r="AA52" i="5"/>
  <c r="CA52" i="5"/>
  <c r="BU27" i="5"/>
  <c r="W27" i="5"/>
  <c r="BV34" i="5"/>
  <c r="X34" i="5"/>
  <c r="BU39" i="5"/>
  <c r="W39" i="5"/>
  <c r="BU42" i="5"/>
  <c r="W42" i="5"/>
  <c r="CB68" i="5"/>
  <c r="AB68" i="5"/>
  <c r="BV54" i="5"/>
  <c r="X54" i="5"/>
  <c r="T46" i="5"/>
  <c r="BV46" i="5" s="1"/>
  <c r="BT70" i="5"/>
  <c r="BZ71" i="5"/>
  <c r="S73" i="5"/>
  <c r="BU73" i="5" s="1"/>
  <c r="BU74" i="5"/>
  <c r="W74" i="5"/>
  <c r="BU68" i="5"/>
  <c r="W68" i="5"/>
  <c r="S67" i="5"/>
  <c r="BV74" i="5"/>
  <c r="X74" i="5"/>
  <c r="T73" i="5"/>
  <c r="BV82" i="5"/>
  <c r="X82" i="5"/>
  <c r="BV85" i="5"/>
  <c r="X85" i="5"/>
  <c r="CB87" i="5"/>
  <c r="AB87" i="5"/>
  <c r="CH88" i="5"/>
  <c r="AF88" i="5"/>
  <c r="BU86" i="5"/>
  <c r="W86" i="5"/>
  <c r="CG88" i="5"/>
  <c r="AE88" i="5"/>
  <c r="CH90" i="5"/>
  <c r="AF90" i="5"/>
  <c r="CH96" i="5"/>
  <c r="AF96" i="5"/>
  <c r="BU111" i="5"/>
  <c r="W111" i="5"/>
  <c r="Y28" i="5"/>
  <c r="AG28" i="5" s="1"/>
  <c r="BN63" i="5"/>
  <c r="BO38" i="5"/>
  <c r="BT73" i="5"/>
  <c r="BO80" i="5"/>
  <c r="AK13" i="5"/>
  <c r="Y14" i="5"/>
  <c r="DO12" i="11" l="1"/>
  <c r="BI76" i="8"/>
  <c r="BI75" i="8"/>
  <c r="DP12" i="11"/>
  <c r="AK87" i="9"/>
  <c r="AK77" i="9" s="1"/>
  <c r="W28" i="5"/>
  <c r="BU80" i="5"/>
  <c r="AK87" i="10"/>
  <c r="AK77" i="10" s="1"/>
  <c r="BU28" i="5"/>
  <c r="BA32" i="5"/>
  <c r="DV18" i="5"/>
  <c r="AO20" i="5"/>
  <c r="E20" i="5" s="1"/>
  <c r="DV20" i="5" s="1"/>
  <c r="AF87" i="8"/>
  <c r="G77" i="8"/>
  <c r="S26" i="5"/>
  <c r="BU26" i="5" s="1"/>
  <c r="BV80" i="5"/>
  <c r="DV32" i="5"/>
  <c r="AB87" i="11"/>
  <c r="CH87" i="11" s="1"/>
  <c r="G76" i="8"/>
  <c r="L64" i="5"/>
  <c r="L65" i="5"/>
  <c r="AO12" i="5"/>
  <c r="E12" i="5" s="1"/>
  <c r="X116" i="8"/>
  <c r="D116" i="8" s="1"/>
  <c r="BA116" i="8"/>
  <c r="DT76" i="5"/>
  <c r="AZ66" i="5"/>
  <c r="AE76" i="10"/>
  <c r="AE75" i="10"/>
  <c r="AB91" i="11"/>
  <c r="CH91" i="11" s="1"/>
  <c r="CH94" i="11"/>
  <c r="AF94" i="11"/>
  <c r="E22" i="5"/>
  <c r="BM63" i="5"/>
  <c r="BM64" i="5" s="1"/>
  <c r="BO37" i="5"/>
  <c r="L114" i="10"/>
  <c r="M114" i="10" s="1"/>
  <c r="N114" i="10" s="1"/>
  <c r="AZ64" i="5"/>
  <c r="AZ65" i="5"/>
  <c r="G64" i="5"/>
  <c r="G65" i="5"/>
  <c r="BJ36" i="5"/>
  <c r="L76" i="5"/>
  <c r="AO13" i="5"/>
  <c r="E13" i="5" s="1"/>
  <c r="BT76" i="5"/>
  <c r="BT66" i="5" s="1"/>
  <c r="AK74" i="9"/>
  <c r="AK75" i="9" s="1"/>
  <c r="X115" i="8"/>
  <c r="D115" i="8" s="1"/>
  <c r="BA115" i="8"/>
  <c r="DR64" i="5"/>
  <c r="DR65" i="5"/>
  <c r="H64" i="5"/>
  <c r="H65" i="5"/>
  <c r="AA87" i="11"/>
  <c r="CG87" i="11" s="1"/>
  <c r="CK117" i="8"/>
  <c r="G77" i="10"/>
  <c r="AF87" i="10"/>
  <c r="AA91" i="11"/>
  <c r="CG91" i="11" s="1"/>
  <c r="CG94" i="11"/>
  <c r="AE94" i="11"/>
  <c r="CL94" i="11"/>
  <c r="CF91" i="11"/>
  <c r="CK94" i="11"/>
  <c r="CE91" i="11"/>
  <c r="BL87" i="9"/>
  <c r="D77" i="9"/>
  <c r="AB87" i="9"/>
  <c r="G77" i="9"/>
  <c r="AF87" i="9"/>
  <c r="BL37" i="8"/>
  <c r="AB37" i="8"/>
  <c r="D87" i="8"/>
  <c r="BL87" i="8" s="1"/>
  <c r="D75" i="8"/>
  <c r="D76" i="8"/>
  <c r="BR114" i="11"/>
  <c r="BQ114" i="11"/>
  <c r="BL118" i="11"/>
  <c r="BN118" i="11" s="1"/>
  <c r="BN114" i="11"/>
  <c r="D75" i="10"/>
  <c r="D76" i="10"/>
  <c r="BL37" i="10"/>
  <c r="D87" i="10"/>
  <c r="AB37" i="10"/>
  <c r="AK76" i="10"/>
  <c r="BT12" i="11"/>
  <c r="BN76" i="11"/>
  <c r="BN75" i="11"/>
  <c r="BM114" i="11"/>
  <c r="BK118" i="11"/>
  <c r="BM118" i="11" s="1"/>
  <c r="N114" i="11"/>
  <c r="M114" i="11"/>
  <c r="I114" i="8"/>
  <c r="BS12" i="11"/>
  <c r="BM75" i="11"/>
  <c r="BM76" i="11"/>
  <c r="CA87" i="11"/>
  <c r="W77" i="11"/>
  <c r="CT11" i="11"/>
  <c r="AN11" i="11"/>
  <c r="AJ10" i="11"/>
  <c r="AM15" i="11"/>
  <c r="CS15" i="11"/>
  <c r="AM16" i="11"/>
  <c r="CS16" i="11"/>
  <c r="CS29" i="11"/>
  <c r="AM29" i="11"/>
  <c r="CT30" i="11"/>
  <c r="AN30" i="11"/>
  <c r="CT31" i="11"/>
  <c r="AN31" i="11"/>
  <c r="CT32" i="11"/>
  <c r="AN32" i="11"/>
  <c r="CT33" i="11"/>
  <c r="AN33" i="11"/>
  <c r="CT34" i="11"/>
  <c r="AN34" i="11"/>
  <c r="CT35" i="11"/>
  <c r="AN35" i="11"/>
  <c r="CT36" i="11"/>
  <c r="AN36" i="11"/>
  <c r="CS79" i="11"/>
  <c r="AM79" i="11"/>
  <c r="AI78" i="11"/>
  <c r="CK9" i="11"/>
  <c r="CK74" i="11" s="1"/>
  <c r="CR86" i="11"/>
  <c r="CS101" i="11"/>
  <c r="AM101" i="11"/>
  <c r="CY103" i="11"/>
  <c r="AQ103" i="11"/>
  <c r="CY104" i="11"/>
  <c r="AQ104" i="11"/>
  <c r="CY105" i="11"/>
  <c r="AQ105" i="11"/>
  <c r="CY106" i="11"/>
  <c r="AQ106" i="11"/>
  <c r="CY107" i="11"/>
  <c r="AQ107" i="11"/>
  <c r="CY108" i="11"/>
  <c r="AQ108" i="11"/>
  <c r="W75" i="11"/>
  <c r="W76" i="11"/>
  <c r="CT85" i="11"/>
  <c r="AN85" i="11"/>
  <c r="CN38" i="11"/>
  <c r="AF37" i="11"/>
  <c r="CN37" i="11" s="1"/>
  <c r="CS55" i="11"/>
  <c r="AM55" i="11"/>
  <c r="AI47" i="11"/>
  <c r="CS47" i="11" s="1"/>
  <c r="CT29" i="11"/>
  <c r="AN29" i="11"/>
  <c r="CS40" i="11"/>
  <c r="AM40" i="11"/>
  <c r="CS42" i="11"/>
  <c r="AM42" i="11"/>
  <c r="CS43" i="11"/>
  <c r="AM43" i="11"/>
  <c r="CS44" i="11"/>
  <c r="AM44" i="11"/>
  <c r="CS45" i="11"/>
  <c r="AM45" i="11"/>
  <c r="CS53" i="11"/>
  <c r="AM53" i="11"/>
  <c r="CX92" i="11"/>
  <c r="CW79" i="11"/>
  <c r="CQ78" i="11"/>
  <c r="CS56" i="11"/>
  <c r="AM56" i="11"/>
  <c r="CS58" i="11"/>
  <c r="AM58" i="11"/>
  <c r="CS61" i="11"/>
  <c r="AM61" i="11"/>
  <c r="CW39" i="11"/>
  <c r="CQ38" i="11"/>
  <c r="CQ37" i="11" s="1"/>
  <c r="DC55" i="11"/>
  <c r="CW47" i="11"/>
  <c r="CX11" i="11"/>
  <c r="CR10" i="11"/>
  <c r="CX79" i="11"/>
  <c r="CR78" i="11"/>
  <c r="CX82" i="11"/>
  <c r="CR81" i="11"/>
  <c r="CT79" i="11"/>
  <c r="AN79" i="11"/>
  <c r="AJ78" i="11"/>
  <c r="CS93" i="11"/>
  <c r="AM93" i="11"/>
  <c r="CZ103" i="11"/>
  <c r="AR103" i="11"/>
  <c r="CZ104" i="11"/>
  <c r="AR104" i="11"/>
  <c r="CZ105" i="11"/>
  <c r="AR105" i="11"/>
  <c r="CZ106" i="11"/>
  <c r="AR106" i="11"/>
  <c r="CZ107" i="11"/>
  <c r="AR107" i="11"/>
  <c r="CS95" i="11"/>
  <c r="AM95" i="11"/>
  <c r="CS96" i="11"/>
  <c r="AM96" i="11"/>
  <c r="CS97" i="11"/>
  <c r="AM97" i="11"/>
  <c r="CS98" i="11"/>
  <c r="AM98" i="11"/>
  <c r="CS99" i="11"/>
  <c r="AM99" i="11"/>
  <c r="CS100" i="11"/>
  <c r="AM100" i="11"/>
  <c r="CY102" i="11"/>
  <c r="AQ102" i="11"/>
  <c r="CT95" i="11"/>
  <c r="AN95" i="11"/>
  <c r="CT96" i="11"/>
  <c r="AN96" i="11"/>
  <c r="CT97" i="11"/>
  <c r="AN97" i="11"/>
  <c r="CT98" i="11"/>
  <c r="AN98" i="11"/>
  <c r="CT99" i="11"/>
  <c r="AN99" i="11"/>
  <c r="CT100" i="11"/>
  <c r="AN100" i="11"/>
  <c r="CZ102" i="11"/>
  <c r="AR102" i="11"/>
  <c r="CT56" i="11"/>
  <c r="AN56" i="11"/>
  <c r="CT58" i="11"/>
  <c r="AN58" i="11"/>
  <c r="CT61" i="11"/>
  <c r="AN61" i="11"/>
  <c r="CT80" i="11"/>
  <c r="AN80" i="11"/>
  <c r="CT83" i="11"/>
  <c r="AN83" i="11"/>
  <c r="CS80" i="11"/>
  <c r="AM80" i="11"/>
  <c r="CS39" i="11"/>
  <c r="AM39" i="11"/>
  <c r="AI38" i="11"/>
  <c r="CT40" i="11"/>
  <c r="AN40" i="11"/>
  <c r="CT42" i="11"/>
  <c r="AN42" i="11"/>
  <c r="CT43" i="11"/>
  <c r="AN43" i="11"/>
  <c r="CT44" i="11"/>
  <c r="AN44" i="11"/>
  <c r="CT45" i="11"/>
  <c r="AN45" i="11"/>
  <c r="CT53" i="11"/>
  <c r="AN53" i="11"/>
  <c r="CS30" i="11"/>
  <c r="AM30" i="11"/>
  <c r="CS31" i="11"/>
  <c r="AM31" i="11"/>
  <c r="CS32" i="11"/>
  <c r="AM32" i="11"/>
  <c r="CS33" i="11"/>
  <c r="AM33" i="11"/>
  <c r="CS34" i="11"/>
  <c r="AM34" i="11"/>
  <c r="CS35" i="11"/>
  <c r="AM35" i="11"/>
  <c r="CS36" i="11"/>
  <c r="AM36" i="11"/>
  <c r="CM10" i="11"/>
  <c r="AE9" i="11"/>
  <c r="DH8" i="11"/>
  <c r="DJ8" i="11" s="1"/>
  <c r="DF8" i="11"/>
  <c r="CX28" i="11"/>
  <c r="CR27" i="11"/>
  <c r="DG8" i="11"/>
  <c r="DI8" i="11" s="1"/>
  <c r="DE8" i="11"/>
  <c r="CW28" i="11"/>
  <c r="CQ27" i="11"/>
  <c r="X77" i="11"/>
  <c r="AB77" i="11"/>
  <c r="CL84" i="11"/>
  <c r="CE87" i="11"/>
  <c r="CE77" i="11" s="1"/>
  <c r="CN10" i="11"/>
  <c r="AF9" i="11"/>
  <c r="CS85" i="11"/>
  <c r="AM85" i="11"/>
  <c r="CM86" i="11"/>
  <c r="AI86" i="11"/>
  <c r="CS82" i="11"/>
  <c r="AM82" i="11"/>
  <c r="AI81" i="11"/>
  <c r="CS81" i="11" s="1"/>
  <c r="CN86" i="11"/>
  <c r="AJ86" i="11"/>
  <c r="CT55" i="11"/>
  <c r="AN55" i="11"/>
  <c r="AJ47" i="11"/>
  <c r="CT47" i="11" s="1"/>
  <c r="CM78" i="11"/>
  <c r="CW11" i="11"/>
  <c r="CQ10" i="11"/>
  <c r="CT82" i="11"/>
  <c r="AN82" i="11"/>
  <c r="AJ81" i="11"/>
  <c r="CT81" i="11" s="1"/>
  <c r="X75" i="11"/>
  <c r="X76" i="11"/>
  <c r="CT39" i="11"/>
  <c r="AN39" i="11"/>
  <c r="AJ38" i="11"/>
  <c r="CW92" i="11"/>
  <c r="CT28" i="11"/>
  <c r="AN28" i="11"/>
  <c r="AJ27" i="11"/>
  <c r="CT27" i="11" s="1"/>
  <c r="AA74" i="11"/>
  <c r="CG9" i="11"/>
  <c r="CT92" i="11"/>
  <c r="AN92" i="11"/>
  <c r="AB74" i="11"/>
  <c r="CH9" i="11"/>
  <c r="CS92" i="11"/>
  <c r="AM92" i="11"/>
  <c r="CL9" i="11"/>
  <c r="CL74" i="11" s="1"/>
  <c r="CN78" i="11"/>
  <c r="CX39" i="11"/>
  <c r="CR38" i="11"/>
  <c r="CR37" i="11" s="1"/>
  <c r="DD55" i="11"/>
  <c r="CX47" i="11"/>
  <c r="CS28" i="11"/>
  <c r="AM28" i="11"/>
  <c r="AI27" i="11"/>
  <c r="CS27" i="11" s="1"/>
  <c r="CT93" i="11"/>
  <c r="AN93" i="11"/>
  <c r="CN101" i="11"/>
  <c r="AJ101" i="11"/>
  <c r="CT12" i="11"/>
  <c r="AN12" i="11"/>
  <c r="CT13" i="11"/>
  <c r="AN13" i="11"/>
  <c r="CT14" i="11"/>
  <c r="AN14" i="11"/>
  <c r="CT17" i="11"/>
  <c r="AN17" i="11"/>
  <c r="CT18" i="11"/>
  <c r="AN18" i="11"/>
  <c r="CT19" i="11"/>
  <c r="AN19" i="11"/>
  <c r="CT20" i="11"/>
  <c r="AN20" i="11"/>
  <c r="CT21" i="11"/>
  <c r="AN21" i="11"/>
  <c r="CT22" i="11"/>
  <c r="AN22" i="11"/>
  <c r="CT23" i="11"/>
  <c r="AN23" i="11"/>
  <c r="CT24" i="11"/>
  <c r="AN24" i="11"/>
  <c r="CT25" i="11"/>
  <c r="AN25" i="11"/>
  <c r="CT26" i="11"/>
  <c r="AN26" i="11"/>
  <c r="CS12" i="11"/>
  <c r="AM12" i="11"/>
  <c r="CS13" i="11"/>
  <c r="AM13" i="11"/>
  <c r="CS14" i="11"/>
  <c r="AM14" i="11"/>
  <c r="CS17" i="11"/>
  <c r="AM17" i="11"/>
  <c r="CS18" i="11"/>
  <c r="AM18" i="11"/>
  <c r="CS19" i="11"/>
  <c r="AM19" i="11"/>
  <c r="CS20" i="11"/>
  <c r="AM20" i="11"/>
  <c r="CS21" i="11"/>
  <c r="AM21" i="11"/>
  <c r="CS22" i="11"/>
  <c r="AM22" i="11"/>
  <c r="CS23" i="11"/>
  <c r="AM23" i="11"/>
  <c r="CS24" i="11"/>
  <c r="AM24" i="11"/>
  <c r="CS25" i="11"/>
  <c r="AM25" i="11"/>
  <c r="CS26" i="11"/>
  <c r="AM26" i="11"/>
  <c r="CM38" i="11"/>
  <c r="AE37" i="11"/>
  <c r="CM37" i="11" s="1"/>
  <c r="CW85" i="11"/>
  <c r="CX85" i="11"/>
  <c r="CR84" i="11"/>
  <c r="CW82" i="11"/>
  <c r="CQ81" i="11"/>
  <c r="CS11" i="11"/>
  <c r="AM11" i="11"/>
  <c r="AI10" i="11"/>
  <c r="CS83" i="11"/>
  <c r="AM83" i="11"/>
  <c r="CQ86" i="11"/>
  <c r="CZ109" i="11"/>
  <c r="AR109" i="11"/>
  <c r="CZ110" i="11"/>
  <c r="AR110" i="11"/>
  <c r="CZ111" i="11"/>
  <c r="AR111" i="11"/>
  <c r="CZ112" i="11"/>
  <c r="AR112" i="11"/>
  <c r="CY109" i="11"/>
  <c r="AQ109" i="11"/>
  <c r="CY110" i="11"/>
  <c r="AQ110" i="11"/>
  <c r="CY111" i="11"/>
  <c r="AQ111" i="11"/>
  <c r="CY112" i="11"/>
  <c r="AQ112" i="11"/>
  <c r="CT108" i="11"/>
  <c r="AN108" i="11"/>
  <c r="CF87" i="11"/>
  <c r="CF77" i="11" s="1"/>
  <c r="AF84" i="11"/>
  <c r="CN84" i="11" s="1"/>
  <c r="AA77" i="11"/>
  <c r="AO82" i="10"/>
  <c r="O82" i="10"/>
  <c r="M81" i="10"/>
  <c r="AO81" i="10" s="1"/>
  <c r="AO45" i="10"/>
  <c r="O45" i="10"/>
  <c r="AO44" i="10"/>
  <c r="O44" i="10"/>
  <c r="AO43" i="10"/>
  <c r="O43" i="10"/>
  <c r="AO42" i="10"/>
  <c r="O42" i="10"/>
  <c r="AM114" i="10"/>
  <c r="AN114" i="10" s="1"/>
  <c r="AO36" i="10"/>
  <c r="O36" i="10"/>
  <c r="AO34" i="10"/>
  <c r="O34" i="10"/>
  <c r="AO32" i="10"/>
  <c r="O32" i="10"/>
  <c r="AO30" i="10"/>
  <c r="O30" i="10"/>
  <c r="AN9" i="10"/>
  <c r="AO128" i="10"/>
  <c r="AR111" i="10"/>
  <c r="Q111" i="10"/>
  <c r="AR109" i="10"/>
  <c r="Q109" i="10"/>
  <c r="AR107" i="10"/>
  <c r="Q107" i="10"/>
  <c r="AR106" i="10"/>
  <c r="Q106" i="10"/>
  <c r="AO100" i="10"/>
  <c r="O100" i="10"/>
  <c r="AO99" i="10"/>
  <c r="O99" i="10"/>
  <c r="AO98" i="10"/>
  <c r="O98" i="10"/>
  <c r="AO97" i="10"/>
  <c r="O97" i="10"/>
  <c r="AO93" i="10"/>
  <c r="O93" i="10"/>
  <c r="AO79" i="10"/>
  <c r="O79" i="10"/>
  <c r="M78" i="10"/>
  <c r="AI37" i="10"/>
  <c r="I87" i="10"/>
  <c r="AO55" i="10"/>
  <c r="O55" i="10"/>
  <c r="M47" i="10"/>
  <c r="AO47" i="10" s="1"/>
  <c r="AO25" i="10"/>
  <c r="O25" i="10"/>
  <c r="AO23" i="10"/>
  <c r="O23" i="10"/>
  <c r="AO21" i="10"/>
  <c r="O21" i="10"/>
  <c r="AO19" i="10"/>
  <c r="O19" i="10"/>
  <c r="AO17" i="10"/>
  <c r="O17" i="10"/>
  <c r="AO15" i="10"/>
  <c r="O15" i="10"/>
  <c r="AO13" i="10"/>
  <c r="O13" i="10"/>
  <c r="AL10" i="10"/>
  <c r="K9" i="10"/>
  <c r="AT85" i="10"/>
  <c r="AT82" i="10"/>
  <c r="AQ81" i="10"/>
  <c r="AT79" i="10"/>
  <c r="AQ78" i="10"/>
  <c r="AT55" i="10"/>
  <c r="AQ47" i="10"/>
  <c r="AT39" i="10"/>
  <c r="AQ38" i="10"/>
  <c r="AO86" i="10"/>
  <c r="O86" i="10"/>
  <c r="AO85" i="10"/>
  <c r="O85" i="10"/>
  <c r="M84" i="10"/>
  <c r="AO84" i="10" s="1"/>
  <c r="AO61" i="10"/>
  <c r="O61" i="10"/>
  <c r="AO58" i="10"/>
  <c r="O58" i="10"/>
  <c r="AO53" i="10"/>
  <c r="O53" i="10"/>
  <c r="AO40" i="10"/>
  <c r="O40" i="10"/>
  <c r="AL38" i="10"/>
  <c r="K37" i="10"/>
  <c r="AO35" i="10"/>
  <c r="O35" i="10"/>
  <c r="AO33" i="10"/>
  <c r="O33" i="10"/>
  <c r="AO31" i="10"/>
  <c r="O31" i="10"/>
  <c r="AO29" i="10"/>
  <c r="O29" i="10"/>
  <c r="AO26" i="10"/>
  <c r="O26" i="10"/>
  <c r="AO24" i="10"/>
  <c r="O24" i="10"/>
  <c r="AO22" i="10"/>
  <c r="O22" i="10"/>
  <c r="AO20" i="10"/>
  <c r="O20" i="10"/>
  <c r="AO18" i="10"/>
  <c r="O18" i="10"/>
  <c r="AO16" i="10"/>
  <c r="O16" i="10"/>
  <c r="AO14" i="10"/>
  <c r="O14" i="10"/>
  <c r="AO12" i="10"/>
  <c r="O12" i="10"/>
  <c r="AR112" i="10"/>
  <c r="Q112" i="10"/>
  <c r="AR110" i="10"/>
  <c r="Q110" i="10"/>
  <c r="AR108" i="10"/>
  <c r="Q108" i="10"/>
  <c r="AR105" i="10"/>
  <c r="Q105" i="10"/>
  <c r="AR104" i="10"/>
  <c r="Q104" i="10"/>
  <c r="AR103" i="10"/>
  <c r="Q103" i="10"/>
  <c r="AR102" i="10"/>
  <c r="Q102" i="10"/>
  <c r="AR101" i="10"/>
  <c r="Q101" i="10"/>
  <c r="AO96" i="10"/>
  <c r="O96" i="10"/>
  <c r="AO95" i="10"/>
  <c r="O95" i="10"/>
  <c r="AQ86" i="10"/>
  <c r="AO83" i="10"/>
  <c r="O83" i="10"/>
  <c r="AO94" i="10"/>
  <c r="O94" i="10"/>
  <c r="AO28" i="10"/>
  <c r="O28" i="10"/>
  <c r="M27" i="10"/>
  <c r="AO27" i="10" s="1"/>
  <c r="I74" i="10"/>
  <c r="AI9" i="10"/>
  <c r="AT11" i="10"/>
  <c r="AQ10" i="10"/>
  <c r="AV8" i="10"/>
  <c r="AW8" i="10" s="1"/>
  <c r="AU8" i="10"/>
  <c r="AT28" i="10"/>
  <c r="AQ27" i="10"/>
  <c r="AO92" i="10"/>
  <c r="O92" i="10"/>
  <c r="M91" i="10"/>
  <c r="AO91" i="10" s="1"/>
  <c r="AO80" i="10"/>
  <c r="O80" i="10"/>
  <c r="AL78" i="10"/>
  <c r="AH75" i="10"/>
  <c r="AH76" i="10"/>
  <c r="AO56" i="10"/>
  <c r="O56" i="10"/>
  <c r="AO11" i="10"/>
  <c r="O11" i="10"/>
  <c r="M10" i="10"/>
  <c r="AO39" i="10"/>
  <c r="O39" i="10"/>
  <c r="M38" i="10"/>
  <c r="AT92" i="10"/>
  <c r="AQ91" i="10"/>
  <c r="AN84" i="10"/>
  <c r="AN37" i="10"/>
  <c r="AO131" i="9"/>
  <c r="AR111" i="9"/>
  <c r="Q111" i="9"/>
  <c r="AR109" i="9"/>
  <c r="Q109" i="9"/>
  <c r="AR107" i="9"/>
  <c r="Q107" i="9"/>
  <c r="AR106" i="9"/>
  <c r="Q106" i="9"/>
  <c r="AO100" i="9"/>
  <c r="O100" i="9"/>
  <c r="AO99" i="9"/>
  <c r="O99" i="9"/>
  <c r="AO98" i="9"/>
  <c r="O98" i="9"/>
  <c r="AO97" i="9"/>
  <c r="O97" i="9"/>
  <c r="AO93" i="9"/>
  <c r="O93" i="9"/>
  <c r="AO79" i="9"/>
  <c r="O79" i="9"/>
  <c r="M78" i="9"/>
  <c r="AI37" i="9"/>
  <c r="I87" i="9"/>
  <c r="AR112" i="9"/>
  <c r="Q112" i="9"/>
  <c r="AR110" i="9"/>
  <c r="Q110" i="9"/>
  <c r="AR108" i="9"/>
  <c r="Q108" i="9"/>
  <c r="AR105" i="9"/>
  <c r="Q105" i="9"/>
  <c r="AR104" i="9"/>
  <c r="Q104" i="9"/>
  <c r="AR103" i="9"/>
  <c r="Q103" i="9"/>
  <c r="AR102" i="9"/>
  <c r="Q102" i="9"/>
  <c r="AR101" i="9"/>
  <c r="Q101" i="9"/>
  <c r="AO96" i="9"/>
  <c r="O96" i="9"/>
  <c r="AO95" i="9"/>
  <c r="O95" i="9"/>
  <c r="AQ86" i="9"/>
  <c r="AQ84" i="9" s="1"/>
  <c r="AO83" i="9"/>
  <c r="O83" i="9"/>
  <c r="AO94" i="9"/>
  <c r="O94" i="9"/>
  <c r="AR16" i="9"/>
  <c r="Q16" i="9"/>
  <c r="AR15" i="9"/>
  <c r="Q15" i="9"/>
  <c r="AO28" i="9"/>
  <c r="O28" i="9"/>
  <c r="M27" i="9"/>
  <c r="AO27" i="9" s="1"/>
  <c r="I74" i="9"/>
  <c r="AI9" i="9"/>
  <c r="AT11" i="9"/>
  <c r="AQ10" i="9"/>
  <c r="AV8" i="9"/>
  <c r="AW8" i="9" s="1"/>
  <c r="AU8" i="9"/>
  <c r="AO86" i="9"/>
  <c r="O86" i="9"/>
  <c r="AO85" i="9"/>
  <c r="O85" i="9"/>
  <c r="M84" i="9"/>
  <c r="AO84" i="9" s="1"/>
  <c r="AO61" i="9"/>
  <c r="O61" i="9"/>
  <c r="AO58" i="9"/>
  <c r="O58" i="9"/>
  <c r="AO53" i="9"/>
  <c r="O53" i="9"/>
  <c r="AO40" i="9"/>
  <c r="O40" i="9"/>
  <c r="AL38" i="9"/>
  <c r="K37" i="9"/>
  <c r="AO35" i="9"/>
  <c r="O35" i="9"/>
  <c r="AO33" i="9"/>
  <c r="O33" i="9"/>
  <c r="AO31" i="9"/>
  <c r="O31" i="9"/>
  <c r="AO29" i="9"/>
  <c r="O29" i="9"/>
  <c r="AO26" i="9"/>
  <c r="O26" i="9"/>
  <c r="AO24" i="9"/>
  <c r="O24" i="9"/>
  <c r="AO22" i="9"/>
  <c r="O22" i="9"/>
  <c r="AO20" i="9"/>
  <c r="O20" i="9"/>
  <c r="AO18" i="9"/>
  <c r="O18" i="9"/>
  <c r="AO14" i="9"/>
  <c r="O14" i="9"/>
  <c r="AO12" i="9"/>
  <c r="O12" i="9"/>
  <c r="AO56" i="9"/>
  <c r="O56" i="9"/>
  <c r="AO11" i="9"/>
  <c r="O11" i="9"/>
  <c r="M10" i="9"/>
  <c r="AN84" i="9"/>
  <c r="AN37" i="9"/>
  <c r="AO92" i="9"/>
  <c r="O92" i="9"/>
  <c r="M91" i="9"/>
  <c r="AO91" i="9" s="1"/>
  <c r="AO80" i="9"/>
  <c r="O80" i="9"/>
  <c r="AL78" i="9"/>
  <c r="AT28" i="9"/>
  <c r="AQ27" i="9"/>
  <c r="AO82" i="9"/>
  <c r="O82" i="9"/>
  <c r="M81" i="9"/>
  <c r="AO81" i="9" s="1"/>
  <c r="AO45" i="9"/>
  <c r="O45" i="9"/>
  <c r="AO44" i="9"/>
  <c r="O44" i="9"/>
  <c r="AO43" i="9"/>
  <c r="O43" i="9"/>
  <c r="AO42" i="9"/>
  <c r="O42" i="9"/>
  <c r="AJ118" i="9"/>
  <c r="AK118" i="9" s="1"/>
  <c r="AM114" i="9"/>
  <c r="AN114" i="9" s="1"/>
  <c r="N114" i="9"/>
  <c r="AO36" i="9"/>
  <c r="O36" i="9"/>
  <c r="AO34" i="9"/>
  <c r="O34" i="9"/>
  <c r="AO32" i="9"/>
  <c r="O32" i="9"/>
  <c r="AO30" i="9"/>
  <c r="O30" i="9"/>
  <c r="AN9" i="9"/>
  <c r="AH75" i="9"/>
  <c r="AH76" i="9"/>
  <c r="AO39" i="9"/>
  <c r="O39" i="9"/>
  <c r="M38" i="9"/>
  <c r="AT92" i="9"/>
  <c r="AQ91" i="9"/>
  <c r="AO55" i="9"/>
  <c r="O55" i="9"/>
  <c r="M47" i="9"/>
  <c r="AO47" i="9" s="1"/>
  <c r="AO25" i="9"/>
  <c r="O25" i="9"/>
  <c r="AO23" i="9"/>
  <c r="O23" i="9"/>
  <c r="AO21" i="9"/>
  <c r="O21" i="9"/>
  <c r="AO19" i="9"/>
  <c r="O19" i="9"/>
  <c r="AO17" i="9"/>
  <c r="O17" i="9"/>
  <c r="AO13" i="9"/>
  <c r="O13" i="9"/>
  <c r="AL10" i="9"/>
  <c r="K9" i="9"/>
  <c r="AT85" i="9"/>
  <c r="AT82" i="9"/>
  <c r="AQ81" i="9"/>
  <c r="AT79" i="9"/>
  <c r="AQ78" i="9"/>
  <c r="AT55" i="9"/>
  <c r="AQ47" i="9"/>
  <c r="AT39" i="9"/>
  <c r="AQ38" i="9"/>
  <c r="AK76" i="9"/>
  <c r="AR112" i="8"/>
  <c r="Q112" i="8"/>
  <c r="AR110" i="8"/>
  <c r="Q110" i="8"/>
  <c r="AR108" i="8"/>
  <c r="Q108" i="8"/>
  <c r="AR105" i="8"/>
  <c r="Q105" i="8"/>
  <c r="AR104" i="8"/>
  <c r="Q104" i="8"/>
  <c r="AR103" i="8"/>
  <c r="Q103" i="8"/>
  <c r="AR102" i="8"/>
  <c r="Q102" i="8"/>
  <c r="AR101" i="8"/>
  <c r="Q101" i="8"/>
  <c r="AO96" i="8"/>
  <c r="O96" i="8"/>
  <c r="AO95" i="8"/>
  <c r="O95" i="8"/>
  <c r="AQ86" i="8"/>
  <c r="AQ84" i="8" s="1"/>
  <c r="AO83" i="8"/>
  <c r="O83" i="8"/>
  <c r="AO26" i="8"/>
  <c r="O26" i="8"/>
  <c r="AO25" i="8"/>
  <c r="O25" i="8"/>
  <c r="AO39" i="8"/>
  <c r="O39" i="8"/>
  <c r="M38" i="8"/>
  <c r="AO11" i="8"/>
  <c r="O11" i="8"/>
  <c r="M10" i="8"/>
  <c r="Q16" i="8"/>
  <c r="AR16" i="8"/>
  <c r="Q15" i="8"/>
  <c r="AR15" i="8"/>
  <c r="AO55" i="8"/>
  <c r="O55" i="8"/>
  <c r="M47" i="8"/>
  <c r="AO47" i="8" s="1"/>
  <c r="AT11" i="8"/>
  <c r="AQ10" i="8"/>
  <c r="AO92" i="8"/>
  <c r="O92" i="8"/>
  <c r="M91" i="8"/>
  <c r="AO91" i="8" s="1"/>
  <c r="AO80" i="8"/>
  <c r="O80" i="8"/>
  <c r="AL78" i="8"/>
  <c r="AO36" i="8"/>
  <c r="O36" i="8"/>
  <c r="AO35" i="8"/>
  <c r="O35" i="8"/>
  <c r="AO34" i="8"/>
  <c r="O34" i="8"/>
  <c r="AO33" i="8"/>
  <c r="O33" i="8"/>
  <c r="AO32" i="8"/>
  <c r="O32" i="8"/>
  <c r="AO31" i="8"/>
  <c r="O31" i="8"/>
  <c r="AO30" i="8"/>
  <c r="O30" i="8"/>
  <c r="AO29" i="8"/>
  <c r="O29" i="8"/>
  <c r="AO82" i="8"/>
  <c r="O82" i="8"/>
  <c r="M81" i="8"/>
  <c r="AO81" i="8" s="1"/>
  <c r="AO45" i="8"/>
  <c r="O45" i="8"/>
  <c r="AO44" i="8"/>
  <c r="O44" i="8"/>
  <c r="AO43" i="8"/>
  <c r="O43" i="8"/>
  <c r="AO42" i="8"/>
  <c r="O42" i="8"/>
  <c r="AO94" i="8"/>
  <c r="O94" i="8"/>
  <c r="AJ118" i="8"/>
  <c r="AK118" i="8" s="1"/>
  <c r="AM114" i="8"/>
  <c r="AN114" i="8" s="1"/>
  <c r="AO86" i="8"/>
  <c r="O86" i="8"/>
  <c r="AO85" i="8"/>
  <c r="O85" i="8"/>
  <c r="M84" i="8"/>
  <c r="AO84" i="8" s="1"/>
  <c r="AO61" i="8"/>
  <c r="O61" i="8"/>
  <c r="AO58" i="8"/>
  <c r="O58" i="8"/>
  <c r="AO53" i="8"/>
  <c r="O53" i="8"/>
  <c r="AO40" i="8"/>
  <c r="O40" i="8"/>
  <c r="AL38" i="8"/>
  <c r="K37" i="8"/>
  <c r="AT92" i="8"/>
  <c r="AQ91" i="8"/>
  <c r="AO24" i="8"/>
  <c r="O24" i="8"/>
  <c r="AO23" i="8"/>
  <c r="O23" i="8"/>
  <c r="AO22" i="8"/>
  <c r="O22" i="8"/>
  <c r="AO21" i="8"/>
  <c r="O21" i="8"/>
  <c r="AO20" i="8"/>
  <c r="O20" i="8"/>
  <c r="AO19" i="8"/>
  <c r="O19" i="8"/>
  <c r="AO18" i="8"/>
  <c r="O18" i="8"/>
  <c r="AO17" i="8"/>
  <c r="O17" i="8"/>
  <c r="AO14" i="8"/>
  <c r="O14" i="8"/>
  <c r="AO13" i="8"/>
  <c r="O13" i="8"/>
  <c r="AO12" i="8"/>
  <c r="O12" i="8"/>
  <c r="AL10" i="8"/>
  <c r="K9" i="8"/>
  <c r="AT85" i="8"/>
  <c r="AT82" i="8"/>
  <c r="AQ81" i="8"/>
  <c r="AT79" i="8"/>
  <c r="AQ78" i="8"/>
  <c r="AT55" i="8"/>
  <c r="AQ47" i="8"/>
  <c r="AT39" i="8"/>
  <c r="AQ38" i="8"/>
  <c r="AT28" i="8"/>
  <c r="AQ27" i="8"/>
  <c r="AV8" i="8"/>
  <c r="AW8" i="8" s="1"/>
  <c r="AU8" i="8"/>
  <c r="AO56" i="8"/>
  <c r="O56" i="8"/>
  <c r="AN9" i="8"/>
  <c r="AO131" i="8"/>
  <c r="AR111" i="8"/>
  <c r="Q111" i="8"/>
  <c r="AR109" i="8"/>
  <c r="Q109" i="8"/>
  <c r="AR107" i="8"/>
  <c r="Q107" i="8"/>
  <c r="AR106" i="8"/>
  <c r="Q106" i="8"/>
  <c r="AO100" i="8"/>
  <c r="O100" i="8"/>
  <c r="AO99" i="8"/>
  <c r="O99" i="8"/>
  <c r="AO98" i="8"/>
  <c r="O98" i="8"/>
  <c r="AO97" i="8"/>
  <c r="O97" i="8"/>
  <c r="AO93" i="8"/>
  <c r="O93" i="8"/>
  <c r="AO79" i="8"/>
  <c r="O79" i="8"/>
  <c r="M78" i="8"/>
  <c r="AI37" i="8"/>
  <c r="I87" i="8"/>
  <c r="AO28" i="8"/>
  <c r="O28" i="8"/>
  <c r="M27" i="8"/>
  <c r="AO27" i="8" s="1"/>
  <c r="I74" i="8"/>
  <c r="AI9" i="8"/>
  <c r="AN84" i="8"/>
  <c r="AN37" i="8"/>
  <c r="AK87" i="8"/>
  <c r="AK77" i="8" s="1"/>
  <c r="AK76" i="8"/>
  <c r="AG26" i="5"/>
  <c r="BA15" i="5"/>
  <c r="DU15" i="5"/>
  <c r="BA20" i="5"/>
  <c r="AG14" i="5"/>
  <c r="BN64" i="5"/>
  <c r="BN65" i="5"/>
  <c r="CB74" i="5"/>
  <c r="AB74" i="5"/>
  <c r="X73" i="5"/>
  <c r="CB73" i="5" s="1"/>
  <c r="BU67" i="5"/>
  <c r="BZ70" i="5"/>
  <c r="CF71" i="5"/>
  <c r="CB67" i="5"/>
  <c r="CA42" i="5"/>
  <c r="AA42" i="5"/>
  <c r="CA39" i="5"/>
  <c r="AA39" i="5"/>
  <c r="CB34" i="5"/>
  <c r="AB34" i="5"/>
  <c r="AE52" i="5"/>
  <c r="CG52" i="5"/>
  <c r="X9" i="5"/>
  <c r="CB10" i="5"/>
  <c r="AB10" i="5"/>
  <c r="BU10" i="5"/>
  <c r="W10" i="5"/>
  <c r="S9" i="5"/>
  <c r="BO36" i="5"/>
  <c r="BI76" i="5"/>
  <c r="K66" i="5"/>
  <c r="AL63" i="5"/>
  <c r="AL76" i="5"/>
  <c r="AL66" i="5" s="1"/>
  <c r="CB111" i="5"/>
  <c r="AB111" i="5"/>
  <c r="CG96" i="5"/>
  <c r="AE96" i="5"/>
  <c r="CG95" i="5"/>
  <c r="AE95" i="5"/>
  <c r="CG94" i="5"/>
  <c r="AE94" i="5"/>
  <c r="CG93" i="5"/>
  <c r="AE93" i="5"/>
  <c r="CG92" i="5"/>
  <c r="AE92" i="5"/>
  <c r="CN94" i="5"/>
  <c r="AJ94" i="5"/>
  <c r="CN92" i="5"/>
  <c r="AJ92" i="5"/>
  <c r="CH89" i="5"/>
  <c r="AF89" i="5"/>
  <c r="CG91" i="5"/>
  <c r="AE91" i="5"/>
  <c r="BU87" i="5"/>
  <c r="W87" i="5"/>
  <c r="CB75" i="5"/>
  <c r="AB75" i="5"/>
  <c r="CA75" i="5"/>
  <c r="AA75" i="5"/>
  <c r="AB22" i="5"/>
  <c r="CB22" i="5"/>
  <c r="AB17" i="5"/>
  <c r="CB17" i="5"/>
  <c r="W12" i="5"/>
  <c r="BU12" i="5"/>
  <c r="AA11" i="5"/>
  <c r="CA11" i="5"/>
  <c r="U9" i="5"/>
  <c r="Y10" i="5"/>
  <c r="M63" i="5"/>
  <c r="M76" i="5"/>
  <c r="M66" i="5" s="1"/>
  <c r="CB11" i="5"/>
  <c r="AB11" i="5"/>
  <c r="CF9" i="5"/>
  <c r="CL10" i="5"/>
  <c r="BU20" i="5"/>
  <c r="W20" i="5"/>
  <c r="CA25" i="5"/>
  <c r="AA25" i="5"/>
  <c r="BV67" i="5"/>
  <c r="AK24" i="5"/>
  <c r="CA57" i="5"/>
  <c r="AA57" i="5"/>
  <c r="CA23" i="5"/>
  <c r="AA23" i="5"/>
  <c r="CA16" i="5"/>
  <c r="AA16" i="5"/>
  <c r="CB39" i="5"/>
  <c r="AB39" i="5"/>
  <c r="AA34" i="5"/>
  <c r="CA34" i="5"/>
  <c r="CA29" i="5"/>
  <c r="AA29" i="5"/>
  <c r="AF13" i="5"/>
  <c r="CH13" i="5"/>
  <c r="K63" i="5"/>
  <c r="BI8" i="5"/>
  <c r="S36" i="5"/>
  <c r="BY8" i="5"/>
  <c r="AO25" i="5"/>
  <c r="E25" i="5" s="1"/>
  <c r="CB69" i="5"/>
  <c r="AB69" i="5"/>
  <c r="AB67" i="5" s="1"/>
  <c r="AB55" i="5"/>
  <c r="CB55" i="5"/>
  <c r="BP36" i="5"/>
  <c r="P76" i="5"/>
  <c r="CB33" i="5"/>
  <c r="AB33" i="5"/>
  <c r="CA31" i="5"/>
  <c r="AA31" i="5"/>
  <c r="CB29" i="5"/>
  <c r="AB29" i="5"/>
  <c r="CH28" i="5"/>
  <c r="AF28" i="5"/>
  <c r="CA24" i="5"/>
  <c r="AA24" i="5"/>
  <c r="CB19" i="5"/>
  <c r="AB19" i="5"/>
  <c r="CA55" i="5"/>
  <c r="AA55" i="5"/>
  <c r="CE46" i="5"/>
  <c r="CK54" i="5"/>
  <c r="CB42" i="5"/>
  <c r="AB42" i="5"/>
  <c r="CA41" i="5"/>
  <c r="AA41" i="5"/>
  <c r="BG64" i="5"/>
  <c r="BG65" i="5"/>
  <c r="CA35" i="5"/>
  <c r="AA35" i="5"/>
  <c r="CA33" i="5"/>
  <c r="AA33" i="5"/>
  <c r="CB32" i="5"/>
  <c r="AB32" i="5"/>
  <c r="CB31" i="5"/>
  <c r="AB31" i="5"/>
  <c r="CA30" i="5"/>
  <c r="AA30" i="5"/>
  <c r="BU22" i="5"/>
  <c r="W22" i="5"/>
  <c r="BU17" i="5"/>
  <c r="W17" i="5"/>
  <c r="BU15" i="5"/>
  <c r="W15" i="5"/>
  <c r="CB12" i="5"/>
  <c r="AB12" i="5"/>
  <c r="AF41" i="5"/>
  <c r="CH41" i="5"/>
  <c r="CR38" i="5"/>
  <c r="CL37" i="5"/>
  <c r="AJ24" i="5"/>
  <c r="CN24" i="5"/>
  <c r="BU19" i="5"/>
  <c r="W19" i="5"/>
  <c r="CA28" i="5"/>
  <c r="AA28" i="5"/>
  <c r="DU16" i="5"/>
  <c r="BA16" i="5"/>
  <c r="DV16" i="5"/>
  <c r="AK19" i="5"/>
  <c r="AO19" i="5" s="1"/>
  <c r="BT65" i="5"/>
  <c r="AG17" i="5"/>
  <c r="AO24" i="5"/>
  <c r="DU22" i="5"/>
  <c r="BA22" i="5"/>
  <c r="DV22" i="5"/>
  <c r="Y26" i="5"/>
  <c r="AK28" i="5"/>
  <c r="AK26" i="5" s="1"/>
  <c r="CA111" i="5"/>
  <c r="AA111" i="5"/>
  <c r="CN96" i="5"/>
  <c r="AJ96" i="5"/>
  <c r="CN90" i="5"/>
  <c r="AJ90" i="5"/>
  <c r="CM88" i="5"/>
  <c r="AI88" i="5"/>
  <c r="CA86" i="5"/>
  <c r="AA86" i="5"/>
  <c r="CN88" i="5"/>
  <c r="AJ88" i="5"/>
  <c r="CH87" i="5"/>
  <c r="AF87" i="5"/>
  <c r="CB85" i="5"/>
  <c r="AB85" i="5"/>
  <c r="CB82" i="5"/>
  <c r="AB82" i="5"/>
  <c r="CA68" i="5"/>
  <c r="AA68" i="5"/>
  <c r="W67" i="5"/>
  <c r="W73" i="5"/>
  <c r="CA74" i="5"/>
  <c r="AA74" i="5"/>
  <c r="CB54" i="5"/>
  <c r="AB54" i="5"/>
  <c r="X46" i="5"/>
  <c r="CB46" i="5" s="1"/>
  <c r="CH68" i="5"/>
  <c r="AF68" i="5"/>
  <c r="CA27" i="5"/>
  <c r="AA27" i="5"/>
  <c r="W26" i="5"/>
  <c r="CA26" i="5" s="1"/>
  <c r="CB23" i="5"/>
  <c r="AB23" i="5"/>
  <c r="BU21" i="5"/>
  <c r="W21" i="5"/>
  <c r="CB18" i="5"/>
  <c r="AB18" i="5"/>
  <c r="W18" i="5"/>
  <c r="BU18" i="5"/>
  <c r="BU14" i="5"/>
  <c r="W14" i="5"/>
  <c r="CA13" i="5"/>
  <c r="AA13" i="5"/>
  <c r="P63" i="5"/>
  <c r="BP8" i="5"/>
  <c r="BV9" i="5"/>
  <c r="BV65" i="5" s="1"/>
  <c r="T8" i="5"/>
  <c r="BO9" i="5"/>
  <c r="BO65" i="5" s="1"/>
  <c r="O8" i="5"/>
  <c r="AE32" i="5"/>
  <c r="CG32" i="5"/>
  <c r="CA84" i="5"/>
  <c r="AA84" i="5"/>
  <c r="CB81" i="5"/>
  <c r="AB81" i="5"/>
  <c r="X80" i="5"/>
  <c r="CA72" i="5"/>
  <c r="AA72" i="5"/>
  <c r="BR98" i="5"/>
  <c r="BP98" i="5"/>
  <c r="CB60" i="5"/>
  <c r="AB60" i="5"/>
  <c r="CB52" i="5"/>
  <c r="AB52" i="5"/>
  <c r="CA44" i="5"/>
  <c r="AA44" i="5"/>
  <c r="CA43" i="5"/>
  <c r="AA43" i="5"/>
  <c r="CA83" i="5"/>
  <c r="AA83" i="5"/>
  <c r="BV37" i="5"/>
  <c r="T36" i="5"/>
  <c r="CB38" i="5"/>
  <c r="AB38" i="5"/>
  <c r="X37" i="5"/>
  <c r="BY38" i="5"/>
  <c r="CA38" i="5" s="1"/>
  <c r="BS37" i="5"/>
  <c r="BS36" i="5" s="1"/>
  <c r="BS76" i="5" s="1"/>
  <c r="BS66" i="5" s="1"/>
  <c r="CL54" i="5"/>
  <c r="CF46" i="5"/>
  <c r="CF36" i="5" s="1"/>
  <c r="AF44" i="5"/>
  <c r="CH44" i="5"/>
  <c r="CH43" i="5"/>
  <c r="AF43" i="5"/>
  <c r="Q8" i="5"/>
  <c r="BZ8" i="5"/>
  <c r="BZ63" i="5" s="1"/>
  <c r="BZ64" i="5" s="1"/>
  <c r="BB28" i="5"/>
  <c r="F26" i="5"/>
  <c r="BB26" i="5" s="1"/>
  <c r="BB10" i="5"/>
  <c r="F9" i="5"/>
  <c r="AP8" i="5"/>
  <c r="CA71" i="5"/>
  <c r="AA71" i="5"/>
  <c r="W70" i="5"/>
  <c r="CA70" i="5" s="1"/>
  <c r="BO98" i="5"/>
  <c r="BQ98" i="5"/>
  <c r="CA85" i="5"/>
  <c r="AA85" i="5"/>
  <c r="CA82" i="5"/>
  <c r="AA82" i="5"/>
  <c r="BY73" i="5"/>
  <c r="CE74" i="5"/>
  <c r="CB83" i="5"/>
  <c r="AB83" i="5"/>
  <c r="CA81" i="5"/>
  <c r="AA81" i="5"/>
  <c r="W80" i="5"/>
  <c r="AF72" i="5"/>
  <c r="CH72" i="5"/>
  <c r="AE69" i="5"/>
  <c r="CG69" i="5"/>
  <c r="CF81" i="5"/>
  <c r="BZ80" i="5"/>
  <c r="CL74" i="5"/>
  <c r="CK71" i="5"/>
  <c r="CE70" i="5"/>
  <c r="CK68" i="5"/>
  <c r="CE67" i="5"/>
  <c r="CA60" i="5"/>
  <c r="AA60" i="5"/>
  <c r="CB27" i="5"/>
  <c r="AB27" i="5"/>
  <c r="X26" i="5"/>
  <c r="CB26" i="5" s="1"/>
  <c r="AB21" i="5"/>
  <c r="CB21" i="5"/>
  <c r="AB16" i="5"/>
  <c r="CB16" i="5"/>
  <c r="AA54" i="5"/>
  <c r="W46" i="5"/>
  <c r="CA46" i="5" s="1"/>
  <c r="CA54" i="5"/>
  <c r="AA38" i="5"/>
  <c r="W37" i="5"/>
  <c r="AF35" i="5"/>
  <c r="CH35" i="5"/>
  <c r="CK27" i="5"/>
  <c r="CE26" i="5"/>
  <c r="CL27" i="5"/>
  <c r="CF26" i="5"/>
  <c r="CK10" i="5"/>
  <c r="CE9" i="5"/>
  <c r="CO7" i="5"/>
  <c r="CQ7" i="5" s="1"/>
  <c r="CM7" i="5"/>
  <c r="CP7" i="5"/>
  <c r="CR7" i="5" s="1"/>
  <c r="CN7" i="5"/>
  <c r="AA90" i="5"/>
  <c r="CA90" i="5"/>
  <c r="CG89" i="5"/>
  <c r="AE89" i="5"/>
  <c r="CB86" i="5"/>
  <c r="AB86" i="5"/>
  <c r="CB84" i="5"/>
  <c r="AB84" i="5"/>
  <c r="BZ76" i="5"/>
  <c r="CF75" i="5"/>
  <c r="CF73" i="5" s="1"/>
  <c r="AJ95" i="5"/>
  <c r="CN95" i="5"/>
  <c r="AJ93" i="5"/>
  <c r="CN93" i="5"/>
  <c r="CE75" i="5"/>
  <c r="X70" i="5"/>
  <c r="CB71" i="5"/>
  <c r="AB71" i="5"/>
  <c r="AJ91" i="5"/>
  <c r="CN91" i="5"/>
  <c r="CE81" i="5"/>
  <c r="BY80" i="5"/>
  <c r="AF57" i="5"/>
  <c r="CH57" i="5"/>
  <c r="CH30" i="5"/>
  <c r="AF30" i="5"/>
  <c r="CN25" i="5"/>
  <c r="AJ25" i="5"/>
  <c r="CH20" i="5"/>
  <c r="AF20" i="5"/>
  <c r="BV73" i="5"/>
  <c r="AO30" i="5"/>
  <c r="E30" i="5" s="1"/>
  <c r="BU38" i="5"/>
  <c r="BV70" i="5"/>
  <c r="DP75" i="11" l="1"/>
  <c r="DP76" i="11"/>
  <c r="DP118" i="11"/>
  <c r="DO75" i="11"/>
  <c r="DO76" i="11"/>
  <c r="DO118" i="11"/>
  <c r="BA12" i="5"/>
  <c r="DU12" i="5"/>
  <c r="BM65" i="5"/>
  <c r="DU20" i="5"/>
  <c r="AN74" i="9"/>
  <c r="AN75" i="9" s="1"/>
  <c r="BA13" i="5"/>
  <c r="DU13" i="5"/>
  <c r="DV13" i="5"/>
  <c r="O114" i="10"/>
  <c r="P114" i="10" s="1"/>
  <c r="Q114" i="10" s="1"/>
  <c r="AR114" i="10"/>
  <c r="BL115" i="8"/>
  <c r="BN115" i="8" s="1"/>
  <c r="AT115" i="8"/>
  <c r="CZ115" i="8" s="1"/>
  <c r="AH115" i="8"/>
  <c r="CN115" i="8" s="1"/>
  <c r="AE115" i="8"/>
  <c r="BF115" i="8"/>
  <c r="BC115" i="8"/>
  <c r="AZ115" i="8"/>
  <c r="DF115" i="8" s="1"/>
  <c r="AK115" i="8"/>
  <c r="AN115" i="8"/>
  <c r="CT115" i="8" s="1"/>
  <c r="AQ115" i="8"/>
  <c r="AB115" i="8"/>
  <c r="CH115" i="8" s="1"/>
  <c r="BJ115" i="8"/>
  <c r="AW115" i="8"/>
  <c r="BJ76" i="5"/>
  <c r="L66" i="5"/>
  <c r="CB70" i="5"/>
  <c r="BZ65" i="5"/>
  <c r="E24" i="5"/>
  <c r="DU24" i="5" s="1"/>
  <c r="DV12" i="5"/>
  <c r="AQ37" i="9"/>
  <c r="AQ37" i="8"/>
  <c r="AQ37" i="10"/>
  <c r="AJ94" i="11"/>
  <c r="AF91" i="11"/>
  <c r="CN91" i="11" s="1"/>
  <c r="CN94" i="11"/>
  <c r="BL116" i="8"/>
  <c r="BN116" i="8" s="1"/>
  <c r="AN116" i="8"/>
  <c r="CT116" i="8" s="1"/>
  <c r="AB116" i="8"/>
  <c r="CH116" i="8" s="1"/>
  <c r="AQ116" i="8"/>
  <c r="BY116" i="8" s="1"/>
  <c r="AT116" i="8"/>
  <c r="CZ116" i="8" s="1"/>
  <c r="AH116" i="8"/>
  <c r="CN116" i="8" s="1"/>
  <c r="AE116" i="8"/>
  <c r="BM116" i="8" s="1"/>
  <c r="BF116" i="8"/>
  <c r="BC116" i="8"/>
  <c r="CK116" i="8" s="1"/>
  <c r="AZ116" i="8"/>
  <c r="DF116" i="8" s="1"/>
  <c r="AK116" i="8"/>
  <c r="BS116" i="8" s="1"/>
  <c r="BJ116" i="8"/>
  <c r="AW116" i="8"/>
  <c r="CE116" i="8" s="1"/>
  <c r="AO28" i="5"/>
  <c r="AO26" i="5" s="1"/>
  <c r="O114" i="9"/>
  <c r="AR114" i="9"/>
  <c r="CK87" i="11"/>
  <c r="CK77" i="11" s="1"/>
  <c r="BH117" i="8"/>
  <c r="DL117" i="8"/>
  <c r="Y117" i="8"/>
  <c r="Y116" i="8"/>
  <c r="Y115" i="8"/>
  <c r="CM94" i="11"/>
  <c r="AI94" i="11"/>
  <c r="AE91" i="11"/>
  <c r="CM91" i="11" s="1"/>
  <c r="CR94" i="11"/>
  <c r="CL91" i="11"/>
  <c r="CQ94" i="11"/>
  <c r="CK91" i="11"/>
  <c r="AN87" i="10"/>
  <c r="AN77" i="10" s="1"/>
  <c r="AF87" i="11"/>
  <c r="CN87" i="11" s="1"/>
  <c r="AB87" i="8"/>
  <c r="D77" i="8"/>
  <c r="AN87" i="8"/>
  <c r="AN77" i="8" s="1"/>
  <c r="BY12" i="11"/>
  <c r="BS76" i="11"/>
  <c r="BS75" i="11"/>
  <c r="M118" i="11"/>
  <c r="O114" i="11"/>
  <c r="BO114" i="11" s="1"/>
  <c r="BZ12" i="11"/>
  <c r="BT76" i="11"/>
  <c r="BT75" i="11"/>
  <c r="BL87" i="10"/>
  <c r="D77" i="10"/>
  <c r="AB87" i="10"/>
  <c r="BT114" i="11"/>
  <c r="BR118" i="11"/>
  <c r="BT118" i="11" s="1"/>
  <c r="BX114" i="11"/>
  <c r="BW114" i="11"/>
  <c r="J114" i="8"/>
  <c r="P114" i="11"/>
  <c r="BP114" i="11" s="1"/>
  <c r="N118" i="11"/>
  <c r="BQ118" i="11"/>
  <c r="BS118" i="11" s="1"/>
  <c r="BS114" i="11"/>
  <c r="AN87" i="9"/>
  <c r="CZ108" i="11"/>
  <c r="AR108" i="11"/>
  <c r="DE112" i="11"/>
  <c r="AU112" i="11"/>
  <c r="DK112" i="11" s="1"/>
  <c r="DE111" i="11"/>
  <c r="AU111" i="11"/>
  <c r="DK111" i="11" s="1"/>
  <c r="DE110" i="11"/>
  <c r="AU110" i="11"/>
  <c r="DK110" i="11" s="1"/>
  <c r="DE109" i="11"/>
  <c r="AU109" i="11"/>
  <c r="DK109" i="11" s="1"/>
  <c r="DF112" i="11"/>
  <c r="AV112" i="11"/>
  <c r="DL112" i="11" s="1"/>
  <c r="DF111" i="11"/>
  <c r="AV111" i="11"/>
  <c r="DL111" i="11" s="1"/>
  <c r="DF110" i="11"/>
  <c r="AV110" i="11"/>
  <c r="DL110" i="11" s="1"/>
  <c r="DF109" i="11"/>
  <c r="AV109" i="11"/>
  <c r="DL109" i="11" s="1"/>
  <c r="CW86" i="11"/>
  <c r="CW84" i="11" s="1"/>
  <c r="CY83" i="11"/>
  <c r="AQ83" i="11"/>
  <c r="CS10" i="11"/>
  <c r="AI9" i="11"/>
  <c r="DC82" i="11"/>
  <c r="CW81" i="11"/>
  <c r="DD85" i="11"/>
  <c r="DC85" i="11"/>
  <c r="CY28" i="11"/>
  <c r="AQ28" i="11"/>
  <c r="AM27" i="11"/>
  <c r="CY27" i="11" s="1"/>
  <c r="AB75" i="11"/>
  <c r="AB76" i="11"/>
  <c r="CZ92" i="11"/>
  <c r="AR92" i="11"/>
  <c r="DC92" i="11"/>
  <c r="CZ39" i="11"/>
  <c r="AR39" i="11"/>
  <c r="AN38" i="11"/>
  <c r="DC11" i="11"/>
  <c r="CW10" i="11"/>
  <c r="CZ55" i="11"/>
  <c r="AR55" i="11"/>
  <c r="AN47" i="11"/>
  <c r="CZ47" i="11" s="1"/>
  <c r="CT86" i="11"/>
  <c r="AN86" i="11"/>
  <c r="CY82" i="11"/>
  <c r="AQ82" i="11"/>
  <c r="AM81" i="11"/>
  <c r="CY81" i="11" s="1"/>
  <c r="CS86" i="11"/>
  <c r="AM86" i="11"/>
  <c r="AM84" i="11" s="1"/>
  <c r="CY84" i="11" s="1"/>
  <c r="CY85" i="11"/>
  <c r="AQ85" i="11"/>
  <c r="AF74" i="11"/>
  <c r="CN9" i="11"/>
  <c r="DC28" i="11"/>
  <c r="CW27" i="11"/>
  <c r="DM8" i="11"/>
  <c r="DK8" i="11"/>
  <c r="DD28" i="11"/>
  <c r="CX27" i="11"/>
  <c r="DN8" i="11"/>
  <c r="DL8" i="11"/>
  <c r="CY36" i="11"/>
  <c r="AQ36" i="11"/>
  <c r="CY35" i="11"/>
  <c r="AQ35" i="11"/>
  <c r="CY34" i="11"/>
  <c r="AQ34" i="11"/>
  <c r="CY33" i="11"/>
  <c r="AQ33" i="11"/>
  <c r="CY32" i="11"/>
  <c r="AQ32" i="11"/>
  <c r="CY31" i="11"/>
  <c r="AQ31" i="11"/>
  <c r="CY30" i="11"/>
  <c r="AQ30" i="11"/>
  <c r="CZ53" i="11"/>
  <c r="AR53" i="11"/>
  <c r="CZ45" i="11"/>
  <c r="AR45" i="11"/>
  <c r="CZ44" i="11"/>
  <c r="AR44" i="11"/>
  <c r="CZ43" i="11"/>
  <c r="AR43" i="11"/>
  <c r="CZ42" i="11"/>
  <c r="AR42" i="11"/>
  <c r="CZ40" i="11"/>
  <c r="AR40" i="11"/>
  <c r="CS38" i="11"/>
  <c r="AI37" i="11"/>
  <c r="CS37" i="11" s="1"/>
  <c r="CZ79" i="11"/>
  <c r="AR79" i="11"/>
  <c r="AN78" i="11"/>
  <c r="CR9" i="11"/>
  <c r="CR74" i="11" s="1"/>
  <c r="CY61" i="11"/>
  <c r="AQ61" i="11"/>
  <c r="CY58" i="11"/>
  <c r="AQ58" i="11"/>
  <c r="CY56" i="11"/>
  <c r="AQ56" i="11"/>
  <c r="CY53" i="11"/>
  <c r="AQ53" i="11"/>
  <c r="CY45" i="11"/>
  <c r="AQ45" i="11"/>
  <c r="CY44" i="11"/>
  <c r="AQ44" i="11"/>
  <c r="CY43" i="11"/>
  <c r="AQ43" i="11"/>
  <c r="CY42" i="11"/>
  <c r="AQ42" i="11"/>
  <c r="CY40" i="11"/>
  <c r="AQ40" i="11"/>
  <c r="CZ29" i="11"/>
  <c r="AR29" i="11"/>
  <c r="CZ85" i="11"/>
  <c r="AR85" i="11"/>
  <c r="AN84" i="11"/>
  <c r="CZ84" i="11" s="1"/>
  <c r="DE108" i="11"/>
  <c r="AU108" i="11"/>
  <c r="DK108" i="11" s="1"/>
  <c r="DE107" i="11"/>
  <c r="AU107" i="11"/>
  <c r="DK107" i="11" s="1"/>
  <c r="DE106" i="11"/>
  <c r="AU106" i="11"/>
  <c r="DK106" i="11" s="1"/>
  <c r="DE105" i="11"/>
  <c r="AU105" i="11"/>
  <c r="DK105" i="11" s="1"/>
  <c r="DE104" i="11"/>
  <c r="AU104" i="11"/>
  <c r="DK104" i="11" s="1"/>
  <c r="DE103" i="11"/>
  <c r="AU103" i="11"/>
  <c r="DK103" i="11" s="1"/>
  <c r="CY101" i="11"/>
  <c r="AQ101" i="11"/>
  <c r="CR87" i="11"/>
  <c r="CR77" i="11" s="1"/>
  <c r="CX86" i="11"/>
  <c r="CS78" i="11"/>
  <c r="CY16" i="11"/>
  <c r="AQ16" i="11"/>
  <c r="CY15" i="11"/>
  <c r="AQ15" i="11"/>
  <c r="CZ11" i="11"/>
  <c r="AR11" i="11"/>
  <c r="AN10" i="11"/>
  <c r="AE87" i="11"/>
  <c r="CY11" i="11"/>
  <c r="AQ11" i="11"/>
  <c r="AM10" i="11"/>
  <c r="CY26" i="11"/>
  <c r="AQ26" i="11"/>
  <c r="CY25" i="11"/>
  <c r="AQ25" i="11"/>
  <c r="CY24" i="11"/>
  <c r="AQ24" i="11"/>
  <c r="CY23" i="11"/>
  <c r="AQ23" i="11"/>
  <c r="CY22" i="11"/>
  <c r="AQ22" i="11"/>
  <c r="CY21" i="11"/>
  <c r="AQ21" i="11"/>
  <c r="CY20" i="11"/>
  <c r="AQ20" i="11"/>
  <c r="CY19" i="11"/>
  <c r="AQ19" i="11"/>
  <c r="CY18" i="11"/>
  <c r="AQ18" i="11"/>
  <c r="CY17" i="11"/>
  <c r="AQ17" i="11"/>
  <c r="CY14" i="11"/>
  <c r="AQ14" i="11"/>
  <c r="CY13" i="11"/>
  <c r="AQ13" i="11"/>
  <c r="CY12" i="11"/>
  <c r="AQ12" i="11"/>
  <c r="CZ26" i="11"/>
  <c r="AR26" i="11"/>
  <c r="CZ25" i="11"/>
  <c r="AR25" i="11"/>
  <c r="CZ24" i="11"/>
  <c r="AR24" i="11"/>
  <c r="CZ23" i="11"/>
  <c r="AR23" i="11"/>
  <c r="CZ22" i="11"/>
  <c r="AR22" i="11"/>
  <c r="CZ21" i="11"/>
  <c r="AR21" i="11"/>
  <c r="CZ20" i="11"/>
  <c r="AR20" i="11"/>
  <c r="CZ19" i="11"/>
  <c r="AR19" i="11"/>
  <c r="CZ18" i="11"/>
  <c r="AR18" i="11"/>
  <c r="CZ17" i="11"/>
  <c r="AR17" i="11"/>
  <c r="CZ14" i="11"/>
  <c r="AR14" i="11"/>
  <c r="CZ13" i="11"/>
  <c r="AR13" i="11"/>
  <c r="CZ12" i="11"/>
  <c r="AR12" i="11"/>
  <c r="CT101" i="11"/>
  <c r="AN101" i="11"/>
  <c r="CZ93" i="11"/>
  <c r="AR93" i="11"/>
  <c r="DJ55" i="11"/>
  <c r="DJ47" i="11" s="1"/>
  <c r="DD47" i="11"/>
  <c r="DD39" i="11"/>
  <c r="CX38" i="11"/>
  <c r="CX37" i="11" s="1"/>
  <c r="CY92" i="11"/>
  <c r="AQ92" i="11"/>
  <c r="AA75" i="11"/>
  <c r="AA76" i="11"/>
  <c r="CZ28" i="11"/>
  <c r="AR28" i="11"/>
  <c r="AN27" i="11"/>
  <c r="CZ27" i="11" s="1"/>
  <c r="CT38" i="11"/>
  <c r="AJ37" i="11"/>
  <c r="CT37" i="11" s="1"/>
  <c r="CZ82" i="11"/>
  <c r="AR82" i="11"/>
  <c r="AN81" i="11"/>
  <c r="CZ81" i="11" s="1"/>
  <c r="CQ9" i="11"/>
  <c r="CQ74" i="11" s="1"/>
  <c r="AE74" i="11"/>
  <c r="CM9" i="11"/>
  <c r="CY39" i="11"/>
  <c r="AQ39" i="11"/>
  <c r="AM38" i="11"/>
  <c r="CY80" i="11"/>
  <c r="AQ80" i="11"/>
  <c r="CZ83" i="11"/>
  <c r="AR83" i="11"/>
  <c r="CZ80" i="11"/>
  <c r="AR80" i="11"/>
  <c r="CZ61" i="11"/>
  <c r="AR61" i="11"/>
  <c r="CZ58" i="11"/>
  <c r="AR58" i="11"/>
  <c r="CZ56" i="11"/>
  <c r="AR56" i="11"/>
  <c r="DF102" i="11"/>
  <c r="AV102" i="11"/>
  <c r="DL102" i="11" s="1"/>
  <c r="CZ100" i="11"/>
  <c r="AR100" i="11"/>
  <c r="CZ99" i="11"/>
  <c r="AR99" i="11"/>
  <c r="CZ98" i="11"/>
  <c r="AR98" i="11"/>
  <c r="CZ97" i="11"/>
  <c r="AR97" i="11"/>
  <c r="CZ96" i="11"/>
  <c r="AR96" i="11"/>
  <c r="CZ95" i="11"/>
  <c r="AR95" i="11"/>
  <c r="DE102" i="11"/>
  <c r="AU102" i="11"/>
  <c r="DK102" i="11" s="1"/>
  <c r="CY100" i="11"/>
  <c r="AQ100" i="11"/>
  <c r="CY99" i="11"/>
  <c r="AQ99" i="11"/>
  <c r="CY98" i="11"/>
  <c r="AQ98" i="11"/>
  <c r="CY97" i="11"/>
  <c r="AQ97" i="11"/>
  <c r="CY96" i="11"/>
  <c r="AQ96" i="11"/>
  <c r="CY95" i="11"/>
  <c r="AQ95" i="11"/>
  <c r="DF107" i="11"/>
  <c r="AV107" i="11"/>
  <c r="DL107" i="11" s="1"/>
  <c r="DF106" i="11"/>
  <c r="AV106" i="11"/>
  <c r="DL106" i="11" s="1"/>
  <c r="DF105" i="11"/>
  <c r="AV105" i="11"/>
  <c r="DL105" i="11" s="1"/>
  <c r="DF104" i="11"/>
  <c r="AV104" i="11"/>
  <c r="DL104" i="11" s="1"/>
  <c r="DF103" i="11"/>
  <c r="AV103" i="11"/>
  <c r="DL103" i="11" s="1"/>
  <c r="CY93" i="11"/>
  <c r="AQ93" i="11"/>
  <c r="CT78" i="11"/>
  <c r="DD82" i="11"/>
  <c r="CX81" i="11"/>
  <c r="DD79" i="11"/>
  <c r="CX78" i="11"/>
  <c r="DD11" i="11"/>
  <c r="CX10" i="11"/>
  <c r="DI55" i="11"/>
  <c r="DI47" i="11" s="1"/>
  <c r="DC47" i="11"/>
  <c r="DC39" i="11"/>
  <c r="CW38" i="11"/>
  <c r="CW37" i="11" s="1"/>
  <c r="DC79" i="11"/>
  <c r="CW78" i="11"/>
  <c r="DD92" i="11"/>
  <c r="CY55" i="11"/>
  <c r="AQ55" i="11"/>
  <c r="AM47" i="11"/>
  <c r="CY47" i="11" s="1"/>
  <c r="CY79" i="11"/>
  <c r="AQ79" i="11"/>
  <c r="AM78" i="11"/>
  <c r="CZ36" i="11"/>
  <c r="AR36" i="11"/>
  <c r="CZ35" i="11"/>
  <c r="AR35" i="11"/>
  <c r="CZ34" i="11"/>
  <c r="AR34" i="11"/>
  <c r="CZ33" i="11"/>
  <c r="AR33" i="11"/>
  <c r="CZ32" i="11"/>
  <c r="AR32" i="11"/>
  <c r="CZ31" i="11"/>
  <c r="AR31" i="11"/>
  <c r="CZ30" i="11"/>
  <c r="AR30" i="11"/>
  <c r="CY29" i="11"/>
  <c r="AQ29" i="11"/>
  <c r="CT10" i="11"/>
  <c r="AJ9" i="11"/>
  <c r="CQ84" i="11"/>
  <c r="AI84" i="11"/>
  <c r="CS84" i="11" s="1"/>
  <c r="AJ84" i="11"/>
  <c r="CT84" i="11" s="1"/>
  <c r="CL87" i="11"/>
  <c r="CL77" i="11" s="1"/>
  <c r="AW92" i="10"/>
  <c r="AT91" i="10"/>
  <c r="AR39" i="10"/>
  <c r="Q39" i="10"/>
  <c r="O38" i="10"/>
  <c r="AO10" i="10"/>
  <c r="M9" i="10"/>
  <c r="AR56" i="10"/>
  <c r="Q56" i="10"/>
  <c r="AR92" i="10"/>
  <c r="Q92" i="10"/>
  <c r="O91" i="10"/>
  <c r="AR91" i="10" s="1"/>
  <c r="AQ9" i="10"/>
  <c r="AR94" i="10"/>
  <c r="Q94" i="10"/>
  <c r="AL37" i="10"/>
  <c r="K87" i="10"/>
  <c r="AR40" i="10"/>
  <c r="Q40" i="10"/>
  <c r="AR53" i="10"/>
  <c r="Q53" i="10"/>
  <c r="AR58" i="10"/>
  <c r="Q58" i="10"/>
  <c r="AR61" i="10"/>
  <c r="Q61" i="10"/>
  <c r="AW39" i="10"/>
  <c r="AT38" i="10"/>
  <c r="AW55" i="10"/>
  <c r="AT47" i="10"/>
  <c r="AW79" i="10"/>
  <c r="AT78" i="10"/>
  <c r="AW82" i="10"/>
  <c r="AT81" i="10"/>
  <c r="AW85" i="10"/>
  <c r="AR13" i="10"/>
  <c r="Q13" i="10"/>
  <c r="AR15" i="10"/>
  <c r="Q15" i="10"/>
  <c r="AR17" i="10"/>
  <c r="Q17" i="10"/>
  <c r="AR19" i="10"/>
  <c r="Q19" i="10"/>
  <c r="AR21" i="10"/>
  <c r="Q21" i="10"/>
  <c r="AR23" i="10"/>
  <c r="Q23" i="10"/>
  <c r="AR25" i="10"/>
  <c r="Q25" i="10"/>
  <c r="AI87" i="10"/>
  <c r="I77" i="10"/>
  <c r="AO78" i="10"/>
  <c r="AP114" i="10"/>
  <c r="AQ114" i="10" s="1"/>
  <c r="AR42" i="10"/>
  <c r="Q42" i="10"/>
  <c r="AR43" i="10"/>
  <c r="Q43" i="10"/>
  <c r="AR44" i="10"/>
  <c r="Q44" i="10"/>
  <c r="AR45" i="10"/>
  <c r="Q45" i="10"/>
  <c r="AO38" i="10"/>
  <c r="M37" i="10"/>
  <c r="AR11" i="10"/>
  <c r="Q11" i="10"/>
  <c r="O10" i="10"/>
  <c r="AR80" i="10"/>
  <c r="Q80" i="10"/>
  <c r="AW28" i="10"/>
  <c r="AT27" i="10"/>
  <c r="AY8" i="10"/>
  <c r="AZ8" i="10" s="1"/>
  <c r="AX8" i="10"/>
  <c r="AW11" i="10"/>
  <c r="AT10" i="10"/>
  <c r="I75" i="10"/>
  <c r="I76" i="10"/>
  <c r="AR28" i="10"/>
  <c r="Q28" i="10"/>
  <c r="O27" i="10"/>
  <c r="AR27" i="10" s="1"/>
  <c r="AR83" i="10"/>
  <c r="Q83" i="10"/>
  <c r="AT86" i="10"/>
  <c r="AR95" i="10"/>
  <c r="Q95" i="10"/>
  <c r="AR96" i="10"/>
  <c r="Q96" i="10"/>
  <c r="AU101" i="10"/>
  <c r="S101" i="10"/>
  <c r="AU102" i="10"/>
  <c r="S102" i="10"/>
  <c r="AU103" i="10"/>
  <c r="S103" i="10"/>
  <c r="AU104" i="10"/>
  <c r="S104" i="10"/>
  <c r="AU105" i="10"/>
  <c r="S105" i="10"/>
  <c r="AU108" i="10"/>
  <c r="S108" i="10"/>
  <c r="AU110" i="10"/>
  <c r="S110" i="10"/>
  <c r="AU112" i="10"/>
  <c r="S112" i="10"/>
  <c r="AR12" i="10"/>
  <c r="Q12" i="10"/>
  <c r="AR14" i="10"/>
  <c r="Q14" i="10"/>
  <c r="AR16" i="10"/>
  <c r="Q16" i="10"/>
  <c r="AR18" i="10"/>
  <c r="Q18" i="10"/>
  <c r="AR20" i="10"/>
  <c r="Q20" i="10"/>
  <c r="AR22" i="10"/>
  <c r="Q22" i="10"/>
  <c r="AR24" i="10"/>
  <c r="Q24" i="10"/>
  <c r="AR26" i="10"/>
  <c r="Q26" i="10"/>
  <c r="AR29" i="10"/>
  <c r="Q29" i="10"/>
  <c r="AR31" i="10"/>
  <c r="Q31" i="10"/>
  <c r="AR33" i="10"/>
  <c r="Q33" i="10"/>
  <c r="AR35" i="10"/>
  <c r="Q35" i="10"/>
  <c r="AR85" i="10"/>
  <c r="Q85" i="10"/>
  <c r="O84" i="10"/>
  <c r="AR84" i="10" s="1"/>
  <c r="AR86" i="10"/>
  <c r="Q86" i="10"/>
  <c r="K74" i="10"/>
  <c r="AL9" i="10"/>
  <c r="AR55" i="10"/>
  <c r="Q55" i="10"/>
  <c r="O47" i="10"/>
  <c r="AR47" i="10" s="1"/>
  <c r="AR79" i="10"/>
  <c r="Q79" i="10"/>
  <c r="O78" i="10"/>
  <c r="AR93" i="10"/>
  <c r="Q93" i="10"/>
  <c r="AR97" i="10"/>
  <c r="Q97" i="10"/>
  <c r="AR98" i="10"/>
  <c r="Q98" i="10"/>
  <c r="AR99" i="10"/>
  <c r="Q99" i="10"/>
  <c r="AR100" i="10"/>
  <c r="Q100" i="10"/>
  <c r="AU106" i="10"/>
  <c r="S106" i="10"/>
  <c r="AU107" i="10"/>
  <c r="S107" i="10"/>
  <c r="AU109" i="10"/>
  <c r="S109" i="10"/>
  <c r="AU111" i="10"/>
  <c r="S111" i="10"/>
  <c r="AR128" i="10"/>
  <c r="AR30" i="10"/>
  <c r="Q30" i="10"/>
  <c r="AR32" i="10"/>
  <c r="Q32" i="10"/>
  <c r="AR34" i="10"/>
  <c r="Q34" i="10"/>
  <c r="AR36" i="10"/>
  <c r="Q36" i="10"/>
  <c r="AR82" i="10"/>
  <c r="Q82" i="10"/>
  <c r="O81" i="10"/>
  <c r="AR81" i="10" s="1"/>
  <c r="AQ84" i="10"/>
  <c r="AN74" i="10"/>
  <c r="AN77" i="9"/>
  <c r="AW39" i="9"/>
  <c r="AT38" i="9"/>
  <c r="AW55" i="9"/>
  <c r="AT47" i="9"/>
  <c r="AW79" i="9"/>
  <c r="AT78" i="9"/>
  <c r="AW82" i="9"/>
  <c r="AT81" i="9"/>
  <c r="AW85" i="9"/>
  <c r="AR13" i="9"/>
  <c r="Q13" i="9"/>
  <c r="AR17" i="9"/>
  <c r="Q17" i="9"/>
  <c r="AR19" i="9"/>
  <c r="Q19" i="9"/>
  <c r="AR21" i="9"/>
  <c r="Q21" i="9"/>
  <c r="AR23" i="9"/>
  <c r="Q23" i="9"/>
  <c r="AR25" i="9"/>
  <c r="Q25" i="9"/>
  <c r="AW92" i="9"/>
  <c r="AT91" i="9"/>
  <c r="AR39" i="9"/>
  <c r="Q39" i="9"/>
  <c r="O38" i="9"/>
  <c r="AR30" i="9"/>
  <c r="Q30" i="9"/>
  <c r="AR32" i="9"/>
  <c r="Q32" i="9"/>
  <c r="AR34" i="9"/>
  <c r="Q34" i="9"/>
  <c r="AR36" i="9"/>
  <c r="Q36" i="9"/>
  <c r="AR82" i="9"/>
  <c r="Q82" i="9"/>
  <c r="O81" i="9"/>
  <c r="AR81" i="9" s="1"/>
  <c r="K74" i="9"/>
  <c r="AL9" i="9"/>
  <c r="AR55" i="9"/>
  <c r="Q55" i="9"/>
  <c r="O47" i="9"/>
  <c r="AR47" i="9" s="1"/>
  <c r="AO38" i="9"/>
  <c r="M37" i="9"/>
  <c r="P114" i="9"/>
  <c r="Q114" i="9" s="1"/>
  <c r="AM118" i="9"/>
  <c r="AN118" i="9" s="1"/>
  <c r="AP114" i="9"/>
  <c r="AQ114" i="9" s="1"/>
  <c r="AR42" i="9"/>
  <c r="Q42" i="9"/>
  <c r="AR43" i="9"/>
  <c r="Q43" i="9"/>
  <c r="AR44" i="9"/>
  <c r="Q44" i="9"/>
  <c r="AR45" i="9"/>
  <c r="Q45" i="9"/>
  <c r="AW28" i="9"/>
  <c r="AT27" i="9"/>
  <c r="AR80" i="9"/>
  <c r="Q80" i="9"/>
  <c r="AO10" i="9"/>
  <c r="M9" i="9"/>
  <c r="AR56" i="9"/>
  <c r="Q56" i="9"/>
  <c r="AR12" i="9"/>
  <c r="Q12" i="9"/>
  <c r="AR14" i="9"/>
  <c r="Q14" i="9"/>
  <c r="AR18" i="9"/>
  <c r="Q18" i="9"/>
  <c r="AR20" i="9"/>
  <c r="Q20" i="9"/>
  <c r="AR22" i="9"/>
  <c r="Q22" i="9"/>
  <c r="AR24" i="9"/>
  <c r="Q24" i="9"/>
  <c r="AR26" i="9"/>
  <c r="Q26" i="9"/>
  <c r="AR29" i="9"/>
  <c r="Q29" i="9"/>
  <c r="AR31" i="9"/>
  <c r="Q31" i="9"/>
  <c r="AR33" i="9"/>
  <c r="Q33" i="9"/>
  <c r="AR35" i="9"/>
  <c r="Q35" i="9"/>
  <c r="AR85" i="9"/>
  <c r="Q85" i="9"/>
  <c r="O84" i="9"/>
  <c r="AR84" i="9" s="1"/>
  <c r="AR86" i="9"/>
  <c r="Q86" i="9"/>
  <c r="AQ9" i="9"/>
  <c r="AQ74" i="9" s="1"/>
  <c r="AQ75" i="9" s="1"/>
  <c r="AU15" i="9"/>
  <c r="S15" i="9"/>
  <c r="AU16" i="9"/>
  <c r="S16" i="9"/>
  <c r="AR94" i="9"/>
  <c r="Q94" i="9"/>
  <c r="AI87" i="9"/>
  <c r="I77" i="9"/>
  <c r="AO78" i="9"/>
  <c r="AN76" i="9"/>
  <c r="AR92" i="9"/>
  <c r="Q92" i="9"/>
  <c r="O91" i="9"/>
  <c r="AR91" i="9" s="1"/>
  <c r="AR11" i="9"/>
  <c r="Q11" i="9"/>
  <c r="O10" i="9"/>
  <c r="AL37" i="9"/>
  <c r="K87" i="9"/>
  <c r="AR40" i="9"/>
  <c r="Q40" i="9"/>
  <c r="AR53" i="9"/>
  <c r="Q53" i="9"/>
  <c r="AR58" i="9"/>
  <c r="Q58" i="9"/>
  <c r="AR61" i="9"/>
  <c r="Q61" i="9"/>
  <c r="AY8" i="9"/>
  <c r="AZ8" i="9" s="1"/>
  <c r="AX8" i="9"/>
  <c r="AW11" i="9"/>
  <c r="AT10" i="9"/>
  <c r="I75" i="9"/>
  <c r="I76" i="9"/>
  <c r="AR28" i="9"/>
  <c r="Q28" i="9"/>
  <c r="O27" i="9"/>
  <c r="AR27" i="9" s="1"/>
  <c r="AR83" i="9"/>
  <c r="Q83" i="9"/>
  <c r="AT86" i="9"/>
  <c r="AR95" i="9"/>
  <c r="Q95" i="9"/>
  <c r="AR96" i="9"/>
  <c r="Q96" i="9"/>
  <c r="AU101" i="9"/>
  <c r="S101" i="9"/>
  <c r="AU102" i="9"/>
  <c r="S102" i="9"/>
  <c r="AU103" i="9"/>
  <c r="S103" i="9"/>
  <c r="AU104" i="9"/>
  <c r="S104" i="9"/>
  <c r="AU105" i="9"/>
  <c r="S105" i="9"/>
  <c r="AU108" i="9"/>
  <c r="S108" i="9"/>
  <c r="AU110" i="9"/>
  <c r="S110" i="9"/>
  <c r="AU112" i="9"/>
  <c r="S112" i="9"/>
  <c r="AR79" i="9"/>
  <c r="Q79" i="9"/>
  <c r="O78" i="9"/>
  <c r="AR93" i="9"/>
  <c r="Q93" i="9"/>
  <c r="AR97" i="9"/>
  <c r="Q97" i="9"/>
  <c r="AR98" i="9"/>
  <c r="Q98" i="9"/>
  <c r="AR99" i="9"/>
  <c r="Q99" i="9"/>
  <c r="AR100" i="9"/>
  <c r="Q100" i="9"/>
  <c r="AU106" i="9"/>
  <c r="S106" i="9"/>
  <c r="AU107" i="9"/>
  <c r="S107" i="9"/>
  <c r="AU109" i="9"/>
  <c r="S109" i="9"/>
  <c r="AU111" i="9"/>
  <c r="S111" i="9"/>
  <c r="AR131" i="9"/>
  <c r="AR79" i="8"/>
  <c r="Q79" i="8"/>
  <c r="O78" i="8"/>
  <c r="AR93" i="8"/>
  <c r="Q93" i="8"/>
  <c r="AR97" i="8"/>
  <c r="Q97" i="8"/>
  <c r="AR98" i="8"/>
  <c r="Q98" i="8"/>
  <c r="AR99" i="8"/>
  <c r="Q99" i="8"/>
  <c r="AR100" i="8"/>
  <c r="Q100" i="8"/>
  <c r="AU106" i="8"/>
  <c r="S106" i="8"/>
  <c r="AU107" i="8"/>
  <c r="S107" i="8"/>
  <c r="AU109" i="8"/>
  <c r="S109" i="8"/>
  <c r="AU111" i="8"/>
  <c r="S111" i="8"/>
  <c r="AR131" i="8"/>
  <c r="AY8" i="8"/>
  <c r="AZ8" i="8" s="1"/>
  <c r="AX8" i="8"/>
  <c r="AW28" i="8"/>
  <c r="AT27" i="8"/>
  <c r="K74" i="8"/>
  <c r="AL9" i="8"/>
  <c r="AL37" i="8"/>
  <c r="K87" i="8"/>
  <c r="AR40" i="8"/>
  <c r="Q40" i="8"/>
  <c r="AR53" i="8"/>
  <c r="Q53" i="8"/>
  <c r="AR58" i="8"/>
  <c r="Q58" i="8"/>
  <c r="AR61" i="8"/>
  <c r="Q61" i="8"/>
  <c r="AR82" i="8"/>
  <c r="Q82" i="8"/>
  <c r="O81" i="8"/>
  <c r="AR81" i="8" s="1"/>
  <c r="AR80" i="8"/>
  <c r="Q80" i="8"/>
  <c r="AW11" i="8"/>
  <c r="AT10" i="8"/>
  <c r="AR55" i="8"/>
  <c r="Q55" i="8"/>
  <c r="O47" i="8"/>
  <c r="AR47" i="8" s="1"/>
  <c r="AO10" i="8"/>
  <c r="M9" i="8"/>
  <c r="AR39" i="8"/>
  <c r="Q39" i="8"/>
  <c r="O38" i="8"/>
  <c r="AR25" i="8"/>
  <c r="Q25" i="8"/>
  <c r="AR26" i="8"/>
  <c r="Q26" i="8"/>
  <c r="AN74" i="8"/>
  <c r="I75" i="8"/>
  <c r="I76" i="8"/>
  <c r="AR28" i="8"/>
  <c r="Q28" i="8"/>
  <c r="O27" i="8"/>
  <c r="AR27" i="8" s="1"/>
  <c r="AI87" i="8"/>
  <c r="I77" i="8"/>
  <c r="AO78" i="8"/>
  <c r="AR56" i="8"/>
  <c r="Q56" i="8"/>
  <c r="AW39" i="8"/>
  <c r="AT38" i="8"/>
  <c r="AW55" i="8"/>
  <c r="AT47" i="8"/>
  <c r="AW79" i="8"/>
  <c r="AT78" i="8"/>
  <c r="AW82" i="8"/>
  <c r="AT81" i="8"/>
  <c r="AW85" i="8"/>
  <c r="AR12" i="8"/>
  <c r="Q12" i="8"/>
  <c r="AR13" i="8"/>
  <c r="Q13" i="8"/>
  <c r="AR14" i="8"/>
  <c r="Q14" i="8"/>
  <c r="AR17" i="8"/>
  <c r="Q17" i="8"/>
  <c r="AR18" i="8"/>
  <c r="Q18" i="8"/>
  <c r="AR19" i="8"/>
  <c r="Q19" i="8"/>
  <c r="AR20" i="8"/>
  <c r="Q20" i="8"/>
  <c r="AR21" i="8"/>
  <c r="Q21" i="8"/>
  <c r="AR22" i="8"/>
  <c r="Q22" i="8"/>
  <c r="AR23" i="8"/>
  <c r="Q23" i="8"/>
  <c r="AR24" i="8"/>
  <c r="Q24" i="8"/>
  <c r="AW92" i="8"/>
  <c r="AT91" i="8"/>
  <c r="AR85" i="8"/>
  <c r="Q85" i="8"/>
  <c r="O84" i="8"/>
  <c r="AR84" i="8" s="1"/>
  <c r="AR86" i="8"/>
  <c r="Q86" i="8"/>
  <c r="AM118" i="8"/>
  <c r="AN118" i="8" s="1"/>
  <c r="AP114" i="8"/>
  <c r="AQ114" i="8" s="1"/>
  <c r="AR94" i="8"/>
  <c r="Q94" i="8"/>
  <c r="AR42" i="8"/>
  <c r="Q42" i="8"/>
  <c r="AR43" i="8"/>
  <c r="Q43" i="8"/>
  <c r="AR44" i="8"/>
  <c r="Q44" i="8"/>
  <c r="AR45" i="8"/>
  <c r="Q45" i="8"/>
  <c r="AR29" i="8"/>
  <c r="Q29" i="8"/>
  <c r="AR30" i="8"/>
  <c r="Q30" i="8"/>
  <c r="AR31" i="8"/>
  <c r="Q31" i="8"/>
  <c r="AR32" i="8"/>
  <c r="Q32" i="8"/>
  <c r="AR33" i="8"/>
  <c r="Q33" i="8"/>
  <c r="AR34" i="8"/>
  <c r="Q34" i="8"/>
  <c r="AR35" i="8"/>
  <c r="Q35" i="8"/>
  <c r="AR36" i="8"/>
  <c r="Q36" i="8"/>
  <c r="AR92" i="8"/>
  <c r="Q92" i="8"/>
  <c r="O91" i="8"/>
  <c r="AR91" i="8" s="1"/>
  <c r="AQ9" i="8"/>
  <c r="AU15" i="8"/>
  <c r="S15" i="8"/>
  <c r="AU16" i="8"/>
  <c r="S16" i="8"/>
  <c r="AR11" i="8"/>
  <c r="Q11" i="8"/>
  <c r="O10" i="8"/>
  <c r="AO38" i="8"/>
  <c r="M37" i="8"/>
  <c r="AR83" i="8"/>
  <c r="Q83" i="8"/>
  <c r="AT86" i="8"/>
  <c r="AR95" i="8"/>
  <c r="Q95" i="8"/>
  <c r="AR96" i="8"/>
  <c r="Q96" i="8"/>
  <c r="AU101" i="8"/>
  <c r="S101" i="8"/>
  <c r="AU102" i="8"/>
  <c r="S102" i="8"/>
  <c r="AU103" i="8"/>
  <c r="S103" i="8"/>
  <c r="AU104" i="8"/>
  <c r="S104" i="8"/>
  <c r="AU105" i="8"/>
  <c r="S105" i="8"/>
  <c r="AU108" i="8"/>
  <c r="S108" i="8"/>
  <c r="AU110" i="8"/>
  <c r="S110" i="8"/>
  <c r="AU112" i="8"/>
  <c r="S112" i="8"/>
  <c r="DU30" i="5"/>
  <c r="BA30" i="5"/>
  <c r="DV30" i="5"/>
  <c r="DU25" i="5"/>
  <c r="DV25" i="5"/>
  <c r="BA25" i="5"/>
  <c r="CN20" i="5"/>
  <c r="AJ20" i="5"/>
  <c r="CT25" i="5"/>
  <c r="AN25" i="5"/>
  <c r="CN30" i="5"/>
  <c r="AJ30" i="5"/>
  <c r="AB70" i="5"/>
  <c r="CH71" i="5"/>
  <c r="AF71" i="5"/>
  <c r="CT93" i="5"/>
  <c r="AN93" i="5"/>
  <c r="CT95" i="5"/>
  <c r="AN95" i="5"/>
  <c r="CG90" i="5"/>
  <c r="AE90" i="5"/>
  <c r="CV7" i="5"/>
  <c r="CX7" i="5" s="1"/>
  <c r="CT7" i="5"/>
  <c r="CU7" i="5"/>
  <c r="CW7" i="5" s="1"/>
  <c r="CS7" i="5"/>
  <c r="CQ10" i="5"/>
  <c r="CK9" i="5"/>
  <c r="CR27" i="5"/>
  <c r="CL26" i="5"/>
  <c r="CQ27" i="5"/>
  <c r="CK26" i="5"/>
  <c r="AJ35" i="5"/>
  <c r="CN35" i="5"/>
  <c r="AA37" i="5"/>
  <c r="AE38" i="5"/>
  <c r="AA46" i="5"/>
  <c r="CG46" i="5" s="1"/>
  <c r="CG54" i="5"/>
  <c r="AE54" i="5"/>
  <c r="AF16" i="5"/>
  <c r="CH16" i="5"/>
  <c r="AF21" i="5"/>
  <c r="CH21" i="5"/>
  <c r="CH27" i="5"/>
  <c r="AF27" i="5"/>
  <c r="AB26" i="5"/>
  <c r="CH26" i="5" s="1"/>
  <c r="CG60" i="5"/>
  <c r="AE60" i="5"/>
  <c r="CG71" i="5"/>
  <c r="AE71" i="5"/>
  <c r="AA70" i="5"/>
  <c r="CG70" i="5" s="1"/>
  <c r="AP63" i="5"/>
  <c r="AP76" i="5"/>
  <c r="AP66" i="5" s="1"/>
  <c r="F99" i="5"/>
  <c r="BB9" i="5"/>
  <c r="BB65" i="5" s="1"/>
  <c r="F8" i="5"/>
  <c r="Q63" i="5"/>
  <c r="Q76" i="5"/>
  <c r="Q66" i="5" s="1"/>
  <c r="CN43" i="5"/>
  <c r="AJ43" i="5"/>
  <c r="CB37" i="5"/>
  <c r="X36" i="5"/>
  <c r="BR99" i="5"/>
  <c r="BT98" i="5"/>
  <c r="CH81" i="5"/>
  <c r="AB80" i="5"/>
  <c r="AF81" i="5"/>
  <c r="CG84" i="5"/>
  <c r="AE84" i="5"/>
  <c r="O63" i="5"/>
  <c r="BO8" i="5"/>
  <c r="CG13" i="5"/>
  <c r="AE13" i="5"/>
  <c r="CA14" i="5"/>
  <c r="AA14" i="5"/>
  <c r="CH18" i="5"/>
  <c r="AF18" i="5"/>
  <c r="CA21" i="5"/>
  <c r="AA21" i="5"/>
  <c r="CH23" i="5"/>
  <c r="AF23" i="5"/>
  <c r="CN68" i="5"/>
  <c r="AJ68" i="5"/>
  <c r="CA67" i="5"/>
  <c r="AN24" i="5"/>
  <c r="CT24" i="5"/>
  <c r="CX38" i="5"/>
  <c r="CR37" i="5"/>
  <c r="AJ41" i="5"/>
  <c r="CN41" i="5"/>
  <c r="CH55" i="5"/>
  <c r="AF55" i="5"/>
  <c r="K64" i="5"/>
  <c r="K65" i="5"/>
  <c r="AJ13" i="5"/>
  <c r="CN13" i="5"/>
  <c r="AE34" i="5"/>
  <c r="CG34" i="5"/>
  <c r="CF8" i="5"/>
  <c r="CF63" i="5" s="1"/>
  <c r="CF64" i="5" s="1"/>
  <c r="M64" i="5"/>
  <c r="M65" i="5"/>
  <c r="U8" i="5"/>
  <c r="CG11" i="5"/>
  <c r="AE11" i="5"/>
  <c r="CA12" i="5"/>
  <c r="AA12" i="5"/>
  <c r="AF17" i="5"/>
  <c r="CH17" i="5"/>
  <c r="AF22" i="5"/>
  <c r="CH22" i="5"/>
  <c r="CH75" i="5"/>
  <c r="AF75" i="5"/>
  <c r="AL64" i="5"/>
  <c r="AL65" i="5"/>
  <c r="CA10" i="5"/>
  <c r="AA10" i="5"/>
  <c r="W9" i="5"/>
  <c r="AB9" i="5"/>
  <c r="CH10" i="5"/>
  <c r="AF10" i="5"/>
  <c r="CB9" i="5"/>
  <c r="CB65" i="5" s="1"/>
  <c r="X8" i="5"/>
  <c r="AI52" i="5"/>
  <c r="CM52" i="5"/>
  <c r="CH74" i="5"/>
  <c r="AF74" i="5"/>
  <c r="AB73" i="5"/>
  <c r="CH73" i="5" s="1"/>
  <c r="CA80" i="5"/>
  <c r="E19" i="5"/>
  <c r="BU37" i="5"/>
  <c r="BZ66" i="5"/>
  <c r="AK14" i="5"/>
  <c r="AO14" i="5" s="1"/>
  <c r="AJ57" i="5"/>
  <c r="CN57" i="5"/>
  <c r="CK81" i="5"/>
  <c r="CE80" i="5"/>
  <c r="AN91" i="5"/>
  <c r="CT91" i="5"/>
  <c r="CK75" i="5"/>
  <c r="CL75" i="5"/>
  <c r="CL73" i="5" s="1"/>
  <c r="CH84" i="5"/>
  <c r="AF84" i="5"/>
  <c r="CH86" i="5"/>
  <c r="AF86" i="5"/>
  <c r="CM89" i="5"/>
  <c r="AI89" i="5"/>
  <c r="CE8" i="5"/>
  <c r="W36" i="5"/>
  <c r="CQ68" i="5"/>
  <c r="CK67" i="5"/>
  <c r="CQ71" i="5"/>
  <c r="CK70" i="5"/>
  <c r="CR74" i="5"/>
  <c r="CL81" i="5"/>
  <c r="CF80" i="5"/>
  <c r="CM69" i="5"/>
  <c r="AI69" i="5"/>
  <c r="AJ72" i="5"/>
  <c r="CN72" i="5"/>
  <c r="AE81" i="5"/>
  <c r="CG81" i="5"/>
  <c r="AA80" i="5"/>
  <c r="CG80" i="5" s="1"/>
  <c r="CH83" i="5"/>
  <c r="AF83" i="5"/>
  <c r="CE73" i="5"/>
  <c r="CK74" i="5"/>
  <c r="CG82" i="5"/>
  <c r="AE82" i="5"/>
  <c r="CG85" i="5"/>
  <c r="AE85" i="5"/>
  <c r="BQ99" i="5"/>
  <c r="BS98" i="5"/>
  <c r="CN44" i="5"/>
  <c r="AJ44" i="5"/>
  <c r="CR54" i="5"/>
  <c r="CL46" i="5"/>
  <c r="CE38" i="5"/>
  <c r="BY37" i="5"/>
  <c r="BY36" i="5" s="1"/>
  <c r="BY76" i="5" s="1"/>
  <c r="BY66" i="5" s="1"/>
  <c r="AF38" i="5"/>
  <c r="CH38" i="5"/>
  <c r="AB37" i="5"/>
  <c r="BV36" i="5"/>
  <c r="T76" i="5"/>
  <c r="CG83" i="5"/>
  <c r="AE83" i="5"/>
  <c r="CG43" i="5"/>
  <c r="AE43" i="5"/>
  <c r="CG44" i="5"/>
  <c r="AE44" i="5"/>
  <c r="CH52" i="5"/>
  <c r="AF52" i="5"/>
  <c r="CH60" i="5"/>
  <c r="AF60" i="5"/>
  <c r="CG72" i="5"/>
  <c r="AE72" i="5"/>
  <c r="AI32" i="5"/>
  <c r="CM32" i="5"/>
  <c r="T63" i="5"/>
  <c r="BV8" i="5"/>
  <c r="P64" i="5"/>
  <c r="P65" i="5"/>
  <c r="CA18" i="5"/>
  <c r="AA18" i="5"/>
  <c r="CG27" i="5"/>
  <c r="AE27" i="5"/>
  <c r="AA26" i="5"/>
  <c r="CG26" i="5" s="1"/>
  <c r="CH67" i="5"/>
  <c r="CH54" i="5"/>
  <c r="AF54" i="5"/>
  <c r="AB46" i="5"/>
  <c r="CH46" i="5" s="1"/>
  <c r="AA73" i="5"/>
  <c r="CG73" i="5" s="1"/>
  <c r="CG74" i="5"/>
  <c r="AE74" i="5"/>
  <c r="CG68" i="5"/>
  <c r="AE68" i="5"/>
  <c r="AA67" i="5"/>
  <c r="CH82" i="5"/>
  <c r="AF82" i="5"/>
  <c r="CH85" i="5"/>
  <c r="AF85" i="5"/>
  <c r="CN87" i="5"/>
  <c r="AJ87" i="5"/>
  <c r="CT88" i="5"/>
  <c r="AN88" i="5"/>
  <c r="CG86" i="5"/>
  <c r="AE86" i="5"/>
  <c r="CS88" i="5"/>
  <c r="AM88" i="5"/>
  <c r="CT90" i="5"/>
  <c r="AN90" i="5"/>
  <c r="CT96" i="5"/>
  <c r="AN96" i="5"/>
  <c r="CG111" i="5"/>
  <c r="AE111" i="5"/>
  <c r="AK17" i="5"/>
  <c r="CG28" i="5"/>
  <c r="AE28" i="5"/>
  <c r="AA19" i="5"/>
  <c r="CA19" i="5"/>
  <c r="CH12" i="5"/>
  <c r="AF12" i="5"/>
  <c r="CA15" i="5"/>
  <c r="AA15" i="5"/>
  <c r="CA17" i="5"/>
  <c r="AA17" i="5"/>
  <c r="CA22" i="5"/>
  <c r="AA22" i="5"/>
  <c r="CG30" i="5"/>
  <c r="AE30" i="5"/>
  <c r="CH31" i="5"/>
  <c r="AF31" i="5"/>
  <c r="CH32" i="5"/>
  <c r="AF32" i="5"/>
  <c r="CG33" i="5"/>
  <c r="AE33" i="5"/>
  <c r="CG35" i="5"/>
  <c r="AE35" i="5"/>
  <c r="CG41" i="5"/>
  <c r="AE41" i="5"/>
  <c r="CH42" i="5"/>
  <c r="AF42" i="5"/>
  <c r="CK46" i="5"/>
  <c r="CQ54" i="5"/>
  <c r="CG55" i="5"/>
  <c r="AE55" i="5"/>
  <c r="CH19" i="5"/>
  <c r="AF19" i="5"/>
  <c r="CG24" i="5"/>
  <c r="AE24" i="5"/>
  <c r="CN28" i="5"/>
  <c r="AJ28" i="5"/>
  <c r="CH29" i="5"/>
  <c r="AF29" i="5"/>
  <c r="CG31" i="5"/>
  <c r="AE31" i="5"/>
  <c r="CH33" i="5"/>
  <c r="AF33" i="5"/>
  <c r="BP76" i="5"/>
  <c r="P66" i="5"/>
  <c r="CH69" i="5"/>
  <c r="AF69" i="5"/>
  <c r="BU36" i="5"/>
  <c r="CG29" i="5"/>
  <c r="AE29" i="5"/>
  <c r="CH39" i="5"/>
  <c r="AF39" i="5"/>
  <c r="CG16" i="5"/>
  <c r="AE16" i="5"/>
  <c r="CG23" i="5"/>
  <c r="AE23" i="5"/>
  <c r="CG57" i="5"/>
  <c r="AE57" i="5"/>
  <c r="CG25" i="5"/>
  <c r="AE25" i="5"/>
  <c r="CA20" i="5"/>
  <c r="AA20" i="5"/>
  <c r="CL9" i="5"/>
  <c r="CR10" i="5"/>
  <c r="CH11" i="5"/>
  <c r="AF11" i="5"/>
  <c r="AG10" i="5"/>
  <c r="AK10" i="5" s="1"/>
  <c r="Y9" i="5"/>
  <c r="CG75" i="5"/>
  <c r="AE75" i="5"/>
  <c r="CA87" i="5"/>
  <c r="AA87" i="5"/>
  <c r="CM91" i="5"/>
  <c r="AI91" i="5"/>
  <c r="CN89" i="5"/>
  <c r="AJ89" i="5"/>
  <c r="CT92" i="5"/>
  <c r="AN92" i="5"/>
  <c r="CT94" i="5"/>
  <c r="AN94" i="5"/>
  <c r="CM92" i="5"/>
  <c r="AI92" i="5"/>
  <c r="CM93" i="5"/>
  <c r="AI93" i="5"/>
  <c r="CM94" i="5"/>
  <c r="AI94" i="5"/>
  <c r="CM95" i="5"/>
  <c r="AI95" i="5"/>
  <c r="CM96" i="5"/>
  <c r="AI96" i="5"/>
  <c r="CH111" i="5"/>
  <c r="AF111" i="5"/>
  <c r="BU9" i="5"/>
  <c r="BU65" i="5" s="1"/>
  <c r="S8" i="5"/>
  <c r="CH34" i="5"/>
  <c r="AF34" i="5"/>
  <c r="CG39" i="5"/>
  <c r="AE39" i="5"/>
  <c r="CG42" i="5"/>
  <c r="AE42" i="5"/>
  <c r="CF70" i="5"/>
  <c r="CL71" i="5"/>
  <c r="CB80" i="5"/>
  <c r="CA73" i="5"/>
  <c r="AO17" i="5"/>
  <c r="E17" i="5" s="1"/>
  <c r="BS63" i="5"/>
  <c r="CL36" i="5"/>
  <c r="BY63" i="5"/>
  <c r="O76" i="5"/>
  <c r="DV24" i="5" l="1"/>
  <c r="BA24" i="5"/>
  <c r="AQ74" i="10"/>
  <c r="AQ75" i="10" s="1"/>
  <c r="CT94" i="11"/>
  <c r="AJ91" i="11"/>
  <c r="CT91" i="11" s="1"/>
  <c r="AN94" i="11"/>
  <c r="CF76" i="5"/>
  <c r="CF66" i="5" s="1"/>
  <c r="AF77" i="11"/>
  <c r="DL115" i="8"/>
  <c r="BH115" i="8"/>
  <c r="E28" i="5"/>
  <c r="BA28" i="5" s="1"/>
  <c r="AQ74" i="8"/>
  <c r="AQ75" i="8" s="1"/>
  <c r="AQ87" i="10"/>
  <c r="DL116" i="8"/>
  <c r="BH116" i="8"/>
  <c r="AA115" i="8"/>
  <c r="AA116" i="8"/>
  <c r="CX94" i="11"/>
  <c r="CR91" i="11"/>
  <c r="CS94" i="11"/>
  <c r="AM94" i="11"/>
  <c r="AI91" i="11"/>
  <c r="CS91" i="11" s="1"/>
  <c r="CW94" i="11"/>
  <c r="CQ91" i="11"/>
  <c r="AQ87" i="9"/>
  <c r="AQ77" i="9" s="1"/>
  <c r="AQ76" i="9"/>
  <c r="AQ77" i="10"/>
  <c r="R114" i="11"/>
  <c r="Q114" i="11"/>
  <c r="K114" i="8"/>
  <c r="AO114" i="8" s="1"/>
  <c r="BY114" i="11"/>
  <c r="BW118" i="11"/>
  <c r="BY118" i="11" s="1"/>
  <c r="CE12" i="11"/>
  <c r="BY75" i="11"/>
  <c r="BY76" i="11"/>
  <c r="CD114" i="11"/>
  <c r="CC114" i="11"/>
  <c r="BX118" i="11"/>
  <c r="BZ118" i="11" s="1"/>
  <c r="BZ114" i="11"/>
  <c r="CF12" i="11"/>
  <c r="BZ75" i="11"/>
  <c r="BZ76" i="11"/>
  <c r="DE29" i="11"/>
  <c r="AU29" i="11"/>
  <c r="DK29" i="11" s="1"/>
  <c r="DF30" i="11"/>
  <c r="AV30" i="11"/>
  <c r="DL30" i="11" s="1"/>
  <c r="DF31" i="11"/>
  <c r="AV31" i="11"/>
  <c r="DL31" i="11" s="1"/>
  <c r="DF32" i="11"/>
  <c r="AV32" i="11"/>
  <c r="DL32" i="11" s="1"/>
  <c r="DF33" i="11"/>
  <c r="AV33" i="11"/>
  <c r="DL33" i="11" s="1"/>
  <c r="DF34" i="11"/>
  <c r="AV34" i="11"/>
  <c r="DL34" i="11" s="1"/>
  <c r="DF35" i="11"/>
  <c r="AV35" i="11"/>
  <c r="DL35" i="11" s="1"/>
  <c r="DF36" i="11"/>
  <c r="AV36" i="11"/>
  <c r="DL36" i="11" s="1"/>
  <c r="CY78" i="11"/>
  <c r="DE55" i="11"/>
  <c r="AU55" i="11"/>
  <c r="AQ47" i="11"/>
  <c r="DE47" i="11" s="1"/>
  <c r="CX9" i="11"/>
  <c r="CX74" i="11" s="1"/>
  <c r="DE93" i="11"/>
  <c r="AU93" i="11"/>
  <c r="DK93" i="11" s="1"/>
  <c r="DE95" i="11"/>
  <c r="AU95" i="11"/>
  <c r="DK95" i="11" s="1"/>
  <c r="DE96" i="11"/>
  <c r="AU96" i="11"/>
  <c r="DK96" i="11" s="1"/>
  <c r="DE97" i="11"/>
  <c r="AU97" i="11"/>
  <c r="DK97" i="11" s="1"/>
  <c r="DE98" i="11"/>
  <c r="AU98" i="11"/>
  <c r="DK98" i="11" s="1"/>
  <c r="DE99" i="11"/>
  <c r="AU99" i="11"/>
  <c r="DK99" i="11" s="1"/>
  <c r="DE100" i="11"/>
  <c r="AU100" i="11"/>
  <c r="DK100" i="11" s="1"/>
  <c r="DF95" i="11"/>
  <c r="AV95" i="11"/>
  <c r="DL95" i="11" s="1"/>
  <c r="DF96" i="11"/>
  <c r="AV96" i="11"/>
  <c r="DL96" i="11" s="1"/>
  <c r="DF97" i="11"/>
  <c r="AV97" i="11"/>
  <c r="DL97" i="11" s="1"/>
  <c r="DF98" i="11"/>
  <c r="AV98" i="11"/>
  <c r="DL98" i="11" s="1"/>
  <c r="DF99" i="11"/>
  <c r="AV99" i="11"/>
  <c r="DL99" i="11" s="1"/>
  <c r="DF100" i="11"/>
  <c r="AV100" i="11"/>
  <c r="DL100" i="11" s="1"/>
  <c r="DF56" i="11"/>
  <c r="AV56" i="11"/>
  <c r="DL56" i="11" s="1"/>
  <c r="DF58" i="11"/>
  <c r="AV58" i="11"/>
  <c r="DL58" i="11" s="1"/>
  <c r="DF61" i="11"/>
  <c r="AV61" i="11"/>
  <c r="DL61" i="11" s="1"/>
  <c r="DF80" i="11"/>
  <c r="AV80" i="11"/>
  <c r="DL80" i="11" s="1"/>
  <c r="DF83" i="11"/>
  <c r="AV83" i="11"/>
  <c r="DL83" i="11" s="1"/>
  <c r="DE80" i="11"/>
  <c r="AU80" i="11"/>
  <c r="DK80" i="11" s="1"/>
  <c r="CY38" i="11"/>
  <c r="AM37" i="11"/>
  <c r="CY37" i="11" s="1"/>
  <c r="AE75" i="11"/>
  <c r="AE76" i="11"/>
  <c r="DF82" i="11"/>
  <c r="AV82" i="11"/>
  <c r="AR81" i="11"/>
  <c r="DF81" i="11" s="1"/>
  <c r="DE92" i="11"/>
  <c r="AU92" i="11"/>
  <c r="DF93" i="11"/>
  <c r="AV93" i="11"/>
  <c r="DL93" i="11" s="1"/>
  <c r="CZ101" i="11"/>
  <c r="AR101" i="11"/>
  <c r="DF12" i="11"/>
  <c r="AV12" i="11"/>
  <c r="DL12" i="11" s="1"/>
  <c r="DF13" i="11"/>
  <c r="AV13" i="11"/>
  <c r="DL13" i="11" s="1"/>
  <c r="DF14" i="11"/>
  <c r="AV14" i="11"/>
  <c r="DL14" i="11" s="1"/>
  <c r="DF17" i="11"/>
  <c r="AV17" i="11"/>
  <c r="DL17" i="11" s="1"/>
  <c r="DF18" i="11"/>
  <c r="AV18" i="11"/>
  <c r="DL18" i="11" s="1"/>
  <c r="DF19" i="11"/>
  <c r="AV19" i="11"/>
  <c r="DL19" i="11" s="1"/>
  <c r="DF20" i="11"/>
  <c r="AV20" i="11"/>
  <c r="DL20" i="11" s="1"/>
  <c r="DF21" i="11"/>
  <c r="AV21" i="11"/>
  <c r="DL21" i="11" s="1"/>
  <c r="DF22" i="11"/>
  <c r="AV22" i="11"/>
  <c r="DL22" i="11" s="1"/>
  <c r="DF23" i="11"/>
  <c r="AV23" i="11"/>
  <c r="DL23" i="11" s="1"/>
  <c r="DF24" i="11"/>
  <c r="AV24" i="11"/>
  <c r="DL24" i="11" s="1"/>
  <c r="DF25" i="11"/>
  <c r="AV25" i="11"/>
  <c r="DL25" i="11" s="1"/>
  <c r="DF26" i="11"/>
  <c r="AV26" i="11"/>
  <c r="DL26" i="11" s="1"/>
  <c r="DE12" i="11"/>
  <c r="AU12" i="11"/>
  <c r="DK12" i="11" s="1"/>
  <c r="DE13" i="11"/>
  <c r="AU13" i="11"/>
  <c r="DK13" i="11" s="1"/>
  <c r="DE14" i="11"/>
  <c r="AU14" i="11"/>
  <c r="DK14" i="11" s="1"/>
  <c r="DE17" i="11"/>
  <c r="AU17" i="11"/>
  <c r="DK17" i="11" s="1"/>
  <c r="DE18" i="11"/>
  <c r="AU18" i="11"/>
  <c r="DK18" i="11" s="1"/>
  <c r="DE19" i="11"/>
  <c r="AU19" i="11"/>
  <c r="DK19" i="11" s="1"/>
  <c r="DE20" i="11"/>
  <c r="AU20" i="11"/>
  <c r="DK20" i="11" s="1"/>
  <c r="DE21" i="11"/>
  <c r="AU21" i="11"/>
  <c r="DK21" i="11" s="1"/>
  <c r="DE22" i="11"/>
  <c r="AU22" i="11"/>
  <c r="DK22" i="11" s="1"/>
  <c r="DE23" i="11"/>
  <c r="AU23" i="11"/>
  <c r="DK23" i="11" s="1"/>
  <c r="DE24" i="11"/>
  <c r="AU24" i="11"/>
  <c r="DK24" i="11" s="1"/>
  <c r="DE25" i="11"/>
  <c r="AU25" i="11"/>
  <c r="DK25" i="11" s="1"/>
  <c r="DE26" i="11"/>
  <c r="AU26" i="11"/>
  <c r="DK26" i="11" s="1"/>
  <c r="CY10" i="11"/>
  <c r="AM9" i="11"/>
  <c r="DF11" i="11"/>
  <c r="AV11" i="11"/>
  <c r="AR10" i="11"/>
  <c r="AU15" i="11"/>
  <c r="DK15" i="11" s="1"/>
  <c r="DE15" i="11"/>
  <c r="AU16" i="11"/>
  <c r="DK16" i="11" s="1"/>
  <c r="DE16" i="11"/>
  <c r="DD86" i="11"/>
  <c r="DE101" i="11"/>
  <c r="AU101" i="11"/>
  <c r="DK101" i="11" s="1"/>
  <c r="DF79" i="11"/>
  <c r="AV79" i="11"/>
  <c r="AR78" i="11"/>
  <c r="DF40" i="11"/>
  <c r="AV40" i="11"/>
  <c r="DL40" i="11" s="1"/>
  <c r="DF42" i="11"/>
  <c r="AV42" i="11"/>
  <c r="DL42" i="11" s="1"/>
  <c r="DF43" i="11"/>
  <c r="AV43" i="11"/>
  <c r="DL43" i="11" s="1"/>
  <c r="DF44" i="11"/>
  <c r="AV44" i="11"/>
  <c r="DL44" i="11" s="1"/>
  <c r="DF45" i="11"/>
  <c r="AV45" i="11"/>
  <c r="DL45" i="11" s="1"/>
  <c r="DF53" i="11"/>
  <c r="AV53" i="11"/>
  <c r="DL53" i="11" s="1"/>
  <c r="DE30" i="11"/>
  <c r="AU30" i="11"/>
  <c r="DK30" i="11" s="1"/>
  <c r="DE31" i="11"/>
  <c r="AU31" i="11"/>
  <c r="DK31" i="11" s="1"/>
  <c r="DE32" i="11"/>
  <c r="AU32" i="11"/>
  <c r="DK32" i="11" s="1"/>
  <c r="DE33" i="11"/>
  <c r="AU33" i="11"/>
  <c r="DK33" i="11" s="1"/>
  <c r="DE34" i="11"/>
  <c r="AU34" i="11"/>
  <c r="DK34" i="11" s="1"/>
  <c r="DE35" i="11"/>
  <c r="AU35" i="11"/>
  <c r="DK35" i="11" s="1"/>
  <c r="DE36" i="11"/>
  <c r="AU36" i="11"/>
  <c r="DK36" i="11" s="1"/>
  <c r="DI11" i="11"/>
  <c r="DI10" i="11" s="1"/>
  <c r="DC10" i="11"/>
  <c r="DF39" i="11"/>
  <c r="AV39" i="11"/>
  <c r="AR38" i="11"/>
  <c r="DE28" i="11"/>
  <c r="AU28" i="11"/>
  <c r="AQ27" i="11"/>
  <c r="DE27" i="11" s="1"/>
  <c r="AI74" i="11"/>
  <c r="CS9" i="11"/>
  <c r="CX84" i="11"/>
  <c r="CQ87" i="11"/>
  <c r="CQ77" i="11" s="1"/>
  <c r="AJ74" i="11"/>
  <c r="CT9" i="11"/>
  <c r="DE79" i="11"/>
  <c r="AU79" i="11"/>
  <c r="AQ78" i="11"/>
  <c r="DJ92" i="11"/>
  <c r="DI79" i="11"/>
  <c r="DI78" i="11" s="1"/>
  <c r="DC78" i="11"/>
  <c r="DI39" i="11"/>
  <c r="DI38" i="11" s="1"/>
  <c r="DI37" i="11" s="1"/>
  <c r="DC38" i="11"/>
  <c r="DC37" i="11" s="1"/>
  <c r="DJ11" i="11"/>
  <c r="DJ10" i="11" s="1"/>
  <c r="DD10" i="11"/>
  <c r="DJ79" i="11"/>
  <c r="DJ78" i="11" s="1"/>
  <c r="DD78" i="11"/>
  <c r="DJ82" i="11"/>
  <c r="DJ81" i="11" s="1"/>
  <c r="DD81" i="11"/>
  <c r="DE39" i="11"/>
  <c r="AU39" i="11"/>
  <c r="AQ38" i="11"/>
  <c r="DF28" i="11"/>
  <c r="AV28" i="11"/>
  <c r="AR27" i="11"/>
  <c r="DF27" i="11" s="1"/>
  <c r="DJ39" i="11"/>
  <c r="DJ38" i="11" s="1"/>
  <c r="DJ37" i="11" s="1"/>
  <c r="DD38" i="11"/>
  <c r="DD37" i="11" s="1"/>
  <c r="DE11" i="11"/>
  <c r="AU11" i="11"/>
  <c r="AQ10" i="11"/>
  <c r="CM87" i="11"/>
  <c r="AE77" i="11"/>
  <c r="CZ10" i="11"/>
  <c r="AN9" i="11"/>
  <c r="DF85" i="11"/>
  <c r="AV85" i="11"/>
  <c r="DF29" i="11"/>
  <c r="AV29" i="11"/>
  <c r="DL29" i="11" s="1"/>
  <c r="DE40" i="11"/>
  <c r="AU40" i="11"/>
  <c r="DK40" i="11" s="1"/>
  <c r="DE42" i="11"/>
  <c r="AU42" i="11"/>
  <c r="DK42" i="11" s="1"/>
  <c r="DE43" i="11"/>
  <c r="AU43" i="11"/>
  <c r="DK43" i="11" s="1"/>
  <c r="DE44" i="11"/>
  <c r="AU44" i="11"/>
  <c r="DK44" i="11" s="1"/>
  <c r="DE45" i="11"/>
  <c r="AU45" i="11"/>
  <c r="DK45" i="11" s="1"/>
  <c r="DE53" i="11"/>
  <c r="AU53" i="11"/>
  <c r="DK53" i="11" s="1"/>
  <c r="DE56" i="11"/>
  <c r="AU56" i="11"/>
  <c r="DK56" i="11" s="1"/>
  <c r="DE58" i="11"/>
  <c r="AU58" i="11"/>
  <c r="DK58" i="11" s="1"/>
  <c r="DE61" i="11"/>
  <c r="AU61" i="11"/>
  <c r="DK61" i="11" s="1"/>
  <c r="CZ78" i="11"/>
  <c r="DJ28" i="11"/>
  <c r="DJ27" i="11" s="1"/>
  <c r="DD27" i="11"/>
  <c r="DI28" i="11"/>
  <c r="DI27" i="11" s="1"/>
  <c r="DC27" i="11"/>
  <c r="AF75" i="11"/>
  <c r="AF76" i="11"/>
  <c r="DE85" i="11"/>
  <c r="AU85" i="11"/>
  <c r="CY86" i="11"/>
  <c r="AQ86" i="11"/>
  <c r="AQ84" i="11" s="1"/>
  <c r="DE84" i="11" s="1"/>
  <c r="DE82" i="11"/>
  <c r="AU82" i="11"/>
  <c r="AQ81" i="11"/>
  <c r="DE81" i="11" s="1"/>
  <c r="CZ86" i="11"/>
  <c r="AR86" i="11"/>
  <c r="DF55" i="11"/>
  <c r="AV55" i="11"/>
  <c r="AR47" i="11"/>
  <c r="DF47" i="11" s="1"/>
  <c r="CW9" i="11"/>
  <c r="CW74" i="11" s="1"/>
  <c r="CZ38" i="11"/>
  <c r="AN37" i="11"/>
  <c r="CZ37" i="11" s="1"/>
  <c r="DI92" i="11"/>
  <c r="DF92" i="11"/>
  <c r="AV92" i="11"/>
  <c r="DI85" i="11"/>
  <c r="DJ85" i="11"/>
  <c r="DD84" i="11"/>
  <c r="DI82" i="11"/>
  <c r="DI81" i="11" s="1"/>
  <c r="DC81" i="11"/>
  <c r="DE83" i="11"/>
  <c r="AU83" i="11"/>
  <c r="DK83" i="11" s="1"/>
  <c r="DC86" i="11"/>
  <c r="DF108" i="11"/>
  <c r="AV108" i="11"/>
  <c r="DL108" i="11" s="1"/>
  <c r="AI87" i="11"/>
  <c r="CS87" i="11" s="1"/>
  <c r="AJ87" i="11"/>
  <c r="CT87" i="11" s="1"/>
  <c r="AN75" i="10"/>
  <c r="AN76" i="10"/>
  <c r="AU82" i="10"/>
  <c r="S82" i="10"/>
  <c r="Q81" i="10"/>
  <c r="AU81" i="10" s="1"/>
  <c r="AU79" i="10"/>
  <c r="S79" i="10"/>
  <c r="Q78" i="10"/>
  <c r="K75" i="10"/>
  <c r="K76" i="10"/>
  <c r="AU86" i="10"/>
  <c r="S86" i="10"/>
  <c r="AU85" i="10"/>
  <c r="S85" i="10"/>
  <c r="Q84" i="10"/>
  <c r="AU84" i="10" s="1"/>
  <c r="AU35" i="10"/>
  <c r="S35" i="10"/>
  <c r="AU33" i="10"/>
  <c r="S33" i="10"/>
  <c r="AU31" i="10"/>
  <c r="S31" i="10"/>
  <c r="AU29" i="10"/>
  <c r="S29" i="10"/>
  <c r="AU26" i="10"/>
  <c r="S26" i="10"/>
  <c r="AU24" i="10"/>
  <c r="S24" i="10"/>
  <c r="AU22" i="10"/>
  <c r="S22" i="10"/>
  <c r="AU20" i="10"/>
  <c r="S20" i="10"/>
  <c r="AU18" i="10"/>
  <c r="S18" i="10"/>
  <c r="AU16" i="10"/>
  <c r="S16" i="10"/>
  <c r="AU14" i="10"/>
  <c r="S14" i="10"/>
  <c r="AU12" i="10"/>
  <c r="S12" i="10"/>
  <c r="AX112" i="10"/>
  <c r="U112" i="10"/>
  <c r="AX110" i="10"/>
  <c r="U110" i="10"/>
  <c r="AX108" i="10"/>
  <c r="U108" i="10"/>
  <c r="AX105" i="10"/>
  <c r="U105" i="10"/>
  <c r="AX104" i="10"/>
  <c r="U104" i="10"/>
  <c r="AX103" i="10"/>
  <c r="U103" i="10"/>
  <c r="AX102" i="10"/>
  <c r="U102" i="10"/>
  <c r="AX101" i="10"/>
  <c r="U101" i="10"/>
  <c r="AU96" i="10"/>
  <c r="S96" i="10"/>
  <c r="AU95" i="10"/>
  <c r="S95" i="10"/>
  <c r="AW86" i="10"/>
  <c r="AU83" i="10"/>
  <c r="S83" i="10"/>
  <c r="AU28" i="10"/>
  <c r="S28" i="10"/>
  <c r="Q27" i="10"/>
  <c r="AU27" i="10" s="1"/>
  <c r="AT9" i="10"/>
  <c r="AU80" i="10"/>
  <c r="S80" i="10"/>
  <c r="AU11" i="10"/>
  <c r="S11" i="10"/>
  <c r="Q10" i="10"/>
  <c r="AO37" i="10"/>
  <c r="M87" i="10"/>
  <c r="AU45" i="10"/>
  <c r="S45" i="10"/>
  <c r="AU44" i="10"/>
  <c r="S44" i="10"/>
  <c r="AU43" i="10"/>
  <c r="S43" i="10"/>
  <c r="AU42" i="10"/>
  <c r="S42" i="10"/>
  <c r="AS114" i="10"/>
  <c r="AT114" i="10" s="1"/>
  <c r="AU114" i="10"/>
  <c r="R114" i="10"/>
  <c r="S114" i="10" s="1"/>
  <c r="AU25" i="10"/>
  <c r="S25" i="10"/>
  <c r="AU23" i="10"/>
  <c r="S23" i="10"/>
  <c r="AU21" i="10"/>
  <c r="S21" i="10"/>
  <c r="AU19" i="10"/>
  <c r="S19" i="10"/>
  <c r="AU17" i="10"/>
  <c r="S17" i="10"/>
  <c r="AU15" i="10"/>
  <c r="S15" i="10"/>
  <c r="AU13" i="10"/>
  <c r="S13" i="10"/>
  <c r="AU61" i="10"/>
  <c r="S61" i="10"/>
  <c r="AU58" i="10"/>
  <c r="S58" i="10"/>
  <c r="AU53" i="10"/>
  <c r="S53" i="10"/>
  <c r="AU40" i="10"/>
  <c r="S40" i="10"/>
  <c r="AL87" i="10"/>
  <c r="K77" i="10"/>
  <c r="AU92" i="10"/>
  <c r="S92" i="10"/>
  <c r="Q91" i="10"/>
  <c r="AU91" i="10" s="1"/>
  <c r="AU56" i="10"/>
  <c r="S56" i="10"/>
  <c r="AR38" i="10"/>
  <c r="O37" i="10"/>
  <c r="AZ92" i="10"/>
  <c r="AW91" i="10"/>
  <c r="AT84" i="10"/>
  <c r="AT37" i="10"/>
  <c r="AT87" i="10" s="1"/>
  <c r="AQ76" i="10"/>
  <c r="AU36" i="10"/>
  <c r="S36" i="10"/>
  <c r="AU34" i="10"/>
  <c r="S34" i="10"/>
  <c r="AU32" i="10"/>
  <c r="S32" i="10"/>
  <c r="AU30" i="10"/>
  <c r="S30" i="10"/>
  <c r="AU128" i="10"/>
  <c r="AX111" i="10"/>
  <c r="U111" i="10"/>
  <c r="AX109" i="10"/>
  <c r="U109" i="10"/>
  <c r="AX107" i="10"/>
  <c r="U107" i="10"/>
  <c r="AX106" i="10"/>
  <c r="U106" i="10"/>
  <c r="AU100" i="10"/>
  <c r="S100" i="10"/>
  <c r="AU99" i="10"/>
  <c r="S99" i="10"/>
  <c r="AU98" i="10"/>
  <c r="S98" i="10"/>
  <c r="AU97" i="10"/>
  <c r="S97" i="10"/>
  <c r="AU93" i="10"/>
  <c r="S93" i="10"/>
  <c r="AR78" i="10"/>
  <c r="AU55" i="10"/>
  <c r="S55" i="10"/>
  <c r="Q47" i="10"/>
  <c r="AU47" i="10" s="1"/>
  <c r="AZ11" i="10"/>
  <c r="AW10" i="10"/>
  <c r="BB8" i="10"/>
  <c r="BC8" i="10" s="1"/>
  <c r="BA8" i="10"/>
  <c r="AZ28" i="10"/>
  <c r="AW27" i="10"/>
  <c r="AR10" i="10"/>
  <c r="O9" i="10"/>
  <c r="AZ85" i="10"/>
  <c r="AW84" i="10"/>
  <c r="AZ82" i="10"/>
  <c r="AW81" i="10"/>
  <c r="AZ79" i="10"/>
  <c r="AW78" i="10"/>
  <c r="AZ55" i="10"/>
  <c r="AW47" i="10"/>
  <c r="AZ39" i="10"/>
  <c r="AW38" i="10"/>
  <c r="AU94" i="10"/>
  <c r="S94" i="10"/>
  <c r="M74" i="10"/>
  <c r="AO9" i="10"/>
  <c r="AU39" i="10"/>
  <c r="S39" i="10"/>
  <c r="Q38" i="10"/>
  <c r="AU79" i="9"/>
  <c r="S79" i="9"/>
  <c r="Q78" i="9"/>
  <c r="AX112" i="9"/>
  <c r="U112" i="9"/>
  <c r="AX110" i="9"/>
  <c r="U110" i="9"/>
  <c r="AX108" i="9"/>
  <c r="U108" i="9"/>
  <c r="AX105" i="9"/>
  <c r="U105" i="9"/>
  <c r="AX104" i="9"/>
  <c r="U104" i="9"/>
  <c r="AX103" i="9"/>
  <c r="U103" i="9"/>
  <c r="AX102" i="9"/>
  <c r="U102" i="9"/>
  <c r="AX101" i="9"/>
  <c r="U101" i="9"/>
  <c r="AU96" i="9"/>
  <c r="S96" i="9"/>
  <c r="AU95" i="9"/>
  <c r="S95" i="9"/>
  <c r="AW86" i="9"/>
  <c r="AW84" i="9" s="1"/>
  <c r="AU83" i="9"/>
  <c r="S83" i="9"/>
  <c r="AU28" i="9"/>
  <c r="S28" i="9"/>
  <c r="Q27" i="9"/>
  <c r="AU27" i="9" s="1"/>
  <c r="AT9" i="9"/>
  <c r="AU61" i="9"/>
  <c r="S61" i="9"/>
  <c r="AU58" i="9"/>
  <c r="S58" i="9"/>
  <c r="AU53" i="9"/>
  <c r="S53" i="9"/>
  <c r="AU40" i="9"/>
  <c r="S40" i="9"/>
  <c r="AL87" i="9"/>
  <c r="K77" i="9"/>
  <c r="AU11" i="9"/>
  <c r="S11" i="9"/>
  <c r="Q10" i="9"/>
  <c r="AU94" i="9"/>
  <c r="S94" i="9"/>
  <c r="AX16" i="9"/>
  <c r="U16" i="9"/>
  <c r="AX15" i="9"/>
  <c r="U15" i="9"/>
  <c r="M74" i="9"/>
  <c r="AO9" i="9"/>
  <c r="AU45" i="9"/>
  <c r="S45" i="9"/>
  <c r="AU44" i="9"/>
  <c r="S44" i="9"/>
  <c r="AU43" i="9"/>
  <c r="S43" i="9"/>
  <c r="AU42" i="9"/>
  <c r="S42" i="9"/>
  <c r="AP118" i="9"/>
  <c r="AQ118" i="9" s="1"/>
  <c r="AS114" i="9"/>
  <c r="AT114" i="9" s="1"/>
  <c r="AU114" i="9"/>
  <c r="R114" i="9"/>
  <c r="S114" i="9" s="1"/>
  <c r="AU55" i="9"/>
  <c r="S55" i="9"/>
  <c r="Q47" i="9"/>
  <c r="AU47" i="9" s="1"/>
  <c r="AU36" i="9"/>
  <c r="S36" i="9"/>
  <c r="AU34" i="9"/>
  <c r="S34" i="9"/>
  <c r="AU32" i="9"/>
  <c r="S32" i="9"/>
  <c r="AU30" i="9"/>
  <c r="S30" i="9"/>
  <c r="AR38" i="9"/>
  <c r="O37" i="9"/>
  <c r="AZ92" i="9"/>
  <c r="AW91" i="9"/>
  <c r="AZ85" i="9"/>
  <c r="AZ82" i="9"/>
  <c r="AW81" i="9"/>
  <c r="AZ79" i="9"/>
  <c r="AW78" i="9"/>
  <c r="AZ55" i="9"/>
  <c r="AW47" i="9"/>
  <c r="AZ39" i="9"/>
  <c r="AW38" i="9"/>
  <c r="AW37" i="9" s="1"/>
  <c r="AU131" i="9"/>
  <c r="AX111" i="9"/>
  <c r="U111" i="9"/>
  <c r="AX109" i="9"/>
  <c r="U109" i="9"/>
  <c r="AX107" i="9"/>
  <c r="U107" i="9"/>
  <c r="AX106" i="9"/>
  <c r="U106" i="9"/>
  <c r="AU100" i="9"/>
  <c r="S100" i="9"/>
  <c r="AU99" i="9"/>
  <c r="S99" i="9"/>
  <c r="AU98" i="9"/>
  <c r="S98" i="9"/>
  <c r="AU97" i="9"/>
  <c r="S97" i="9"/>
  <c r="AU93" i="9"/>
  <c r="S93" i="9"/>
  <c r="AR78" i="9"/>
  <c r="AZ11" i="9"/>
  <c r="AW10" i="9"/>
  <c r="BB8" i="9"/>
  <c r="BC8" i="9" s="1"/>
  <c r="BA8" i="9"/>
  <c r="AR10" i="9"/>
  <c r="O9" i="9"/>
  <c r="AU92" i="9"/>
  <c r="S92" i="9"/>
  <c r="Q91" i="9"/>
  <c r="AU91" i="9" s="1"/>
  <c r="AU86" i="9"/>
  <c r="S86" i="9"/>
  <c r="AU85" i="9"/>
  <c r="S85" i="9"/>
  <c r="Q84" i="9"/>
  <c r="AU84" i="9" s="1"/>
  <c r="AU35" i="9"/>
  <c r="S35" i="9"/>
  <c r="AU33" i="9"/>
  <c r="S33" i="9"/>
  <c r="AU31" i="9"/>
  <c r="S31" i="9"/>
  <c r="AU29" i="9"/>
  <c r="S29" i="9"/>
  <c r="AU26" i="9"/>
  <c r="S26" i="9"/>
  <c r="AU24" i="9"/>
  <c r="S24" i="9"/>
  <c r="AU22" i="9"/>
  <c r="S22" i="9"/>
  <c r="AU20" i="9"/>
  <c r="S20" i="9"/>
  <c r="AU18" i="9"/>
  <c r="S18" i="9"/>
  <c r="AU14" i="9"/>
  <c r="S14" i="9"/>
  <c r="AU12" i="9"/>
  <c r="S12" i="9"/>
  <c r="AU56" i="9"/>
  <c r="S56" i="9"/>
  <c r="AU80" i="9"/>
  <c r="S80" i="9"/>
  <c r="AZ28" i="9"/>
  <c r="AW27" i="9"/>
  <c r="AO37" i="9"/>
  <c r="M87" i="9"/>
  <c r="K75" i="9"/>
  <c r="K76" i="9"/>
  <c r="AU82" i="9"/>
  <c r="S82" i="9"/>
  <c r="Q81" i="9"/>
  <c r="AU81" i="9" s="1"/>
  <c r="AU39" i="9"/>
  <c r="S39" i="9"/>
  <c r="Q38" i="9"/>
  <c r="AU25" i="9"/>
  <c r="S25" i="9"/>
  <c r="AU23" i="9"/>
  <c r="S23" i="9"/>
  <c r="AU21" i="9"/>
  <c r="S21" i="9"/>
  <c r="AU19" i="9"/>
  <c r="S19" i="9"/>
  <c r="AU17" i="9"/>
  <c r="S17" i="9"/>
  <c r="AU13" i="9"/>
  <c r="S13" i="9"/>
  <c r="AT84" i="9"/>
  <c r="AT37" i="9"/>
  <c r="AT87" i="9" s="1"/>
  <c r="AX112" i="8"/>
  <c r="U112" i="8"/>
  <c r="AX108" i="8"/>
  <c r="U108" i="8"/>
  <c r="AX105" i="8"/>
  <c r="U105" i="8"/>
  <c r="AX102" i="8"/>
  <c r="U102" i="8"/>
  <c r="AU96" i="8"/>
  <c r="S96" i="8"/>
  <c r="AW86" i="8"/>
  <c r="AW84" i="8" s="1"/>
  <c r="AU11" i="8"/>
  <c r="S11" i="8"/>
  <c r="Q10" i="8"/>
  <c r="U16" i="8"/>
  <c r="AX16" i="8"/>
  <c r="AU23" i="8"/>
  <c r="S23" i="8"/>
  <c r="AU20" i="8"/>
  <c r="S20" i="8"/>
  <c r="AU19" i="8"/>
  <c r="S19" i="8"/>
  <c r="AU17" i="8"/>
  <c r="S17" i="8"/>
  <c r="AU13" i="8"/>
  <c r="S13" i="8"/>
  <c r="AU12" i="8"/>
  <c r="S12" i="8"/>
  <c r="AU56" i="8"/>
  <c r="S56" i="8"/>
  <c r="AU28" i="8"/>
  <c r="S28" i="8"/>
  <c r="Q27" i="8"/>
  <c r="AU27" i="8" s="1"/>
  <c r="AN75" i="8"/>
  <c r="AN76" i="8"/>
  <c r="AU39" i="8"/>
  <c r="S39" i="8"/>
  <c r="Q38" i="8"/>
  <c r="M74" i="8"/>
  <c r="AO9" i="8"/>
  <c r="AU55" i="8"/>
  <c r="S55" i="8"/>
  <c r="Q47" i="8"/>
  <c r="AU47" i="8" s="1"/>
  <c r="AT9" i="8"/>
  <c r="AU82" i="8"/>
  <c r="S82" i="8"/>
  <c r="Q81" i="8"/>
  <c r="AU81" i="8" s="1"/>
  <c r="AU58" i="8"/>
  <c r="S58" i="8"/>
  <c r="AU53" i="8"/>
  <c r="S53" i="8"/>
  <c r="AU40" i="8"/>
  <c r="S40" i="8"/>
  <c r="K75" i="8"/>
  <c r="K76" i="8"/>
  <c r="AU97" i="8"/>
  <c r="S97" i="8"/>
  <c r="AO37" i="8"/>
  <c r="M87" i="8"/>
  <c r="AR10" i="8"/>
  <c r="O9" i="8"/>
  <c r="AU92" i="8"/>
  <c r="S92" i="8"/>
  <c r="Q91" i="8"/>
  <c r="AU91" i="8" s="1"/>
  <c r="AU36" i="8"/>
  <c r="S36" i="8"/>
  <c r="AU35" i="8"/>
  <c r="S35" i="8"/>
  <c r="AU34" i="8"/>
  <c r="S34" i="8"/>
  <c r="AU33" i="8"/>
  <c r="S33" i="8"/>
  <c r="AU32" i="8"/>
  <c r="S32" i="8"/>
  <c r="AU31" i="8"/>
  <c r="S31" i="8"/>
  <c r="AU30" i="8"/>
  <c r="S30" i="8"/>
  <c r="AU29" i="8"/>
  <c r="S29" i="8"/>
  <c r="AU45" i="8"/>
  <c r="S45" i="8"/>
  <c r="AU44" i="8"/>
  <c r="S44" i="8"/>
  <c r="AU43" i="8"/>
  <c r="S43" i="8"/>
  <c r="AU42" i="8"/>
  <c r="S42" i="8"/>
  <c r="AU94" i="8"/>
  <c r="S94" i="8"/>
  <c r="AP118" i="8"/>
  <c r="AQ118" i="8" s="1"/>
  <c r="AS114" i="8"/>
  <c r="AT114" i="8" s="1"/>
  <c r="AZ92" i="8"/>
  <c r="AW91" i="8"/>
  <c r="AZ85" i="8"/>
  <c r="AZ82" i="8"/>
  <c r="AW81" i="8"/>
  <c r="AZ79" i="8"/>
  <c r="AW78" i="8"/>
  <c r="AZ55" i="8"/>
  <c r="AW47" i="8"/>
  <c r="AZ39" i="8"/>
  <c r="AW38" i="8"/>
  <c r="AW37" i="8" s="1"/>
  <c r="AU26" i="8"/>
  <c r="S26" i="8"/>
  <c r="AU25" i="8"/>
  <c r="S25" i="8"/>
  <c r="AR38" i="8"/>
  <c r="O37" i="8"/>
  <c r="AZ11" i="8"/>
  <c r="AW10" i="8"/>
  <c r="AZ28" i="8"/>
  <c r="AW27" i="8"/>
  <c r="BB8" i="8"/>
  <c r="BC8" i="8" s="1"/>
  <c r="BA8" i="8"/>
  <c r="AU79" i="8"/>
  <c r="S79" i="8"/>
  <c r="Q78" i="8"/>
  <c r="AQ87" i="8"/>
  <c r="AQ77" i="8" s="1"/>
  <c r="AQ76" i="8"/>
  <c r="AX110" i="8"/>
  <c r="U110" i="8"/>
  <c r="AX104" i="8"/>
  <c r="U104" i="8"/>
  <c r="AX103" i="8"/>
  <c r="U103" i="8"/>
  <c r="AX101" i="8"/>
  <c r="U101" i="8"/>
  <c r="AU95" i="8"/>
  <c r="S95" i="8"/>
  <c r="AU83" i="8"/>
  <c r="S83" i="8"/>
  <c r="U15" i="8"/>
  <c r="AX15" i="8"/>
  <c r="AU86" i="8"/>
  <c r="S86" i="8"/>
  <c r="AU85" i="8"/>
  <c r="S85" i="8"/>
  <c r="Q84" i="8"/>
  <c r="AU84" i="8" s="1"/>
  <c r="AU24" i="8"/>
  <c r="S24" i="8"/>
  <c r="AU22" i="8"/>
  <c r="S22" i="8"/>
  <c r="AU21" i="8"/>
  <c r="S21" i="8"/>
  <c r="AU18" i="8"/>
  <c r="S18" i="8"/>
  <c r="AU14" i="8"/>
  <c r="S14" i="8"/>
  <c r="AU80" i="8"/>
  <c r="S80" i="8"/>
  <c r="AU61" i="8"/>
  <c r="S61" i="8"/>
  <c r="AL87" i="8"/>
  <c r="K77" i="8"/>
  <c r="AU131" i="8"/>
  <c r="AX111" i="8"/>
  <c r="U111" i="8"/>
  <c r="AX109" i="8"/>
  <c r="U109" i="8"/>
  <c r="AX107" i="8"/>
  <c r="U107" i="8"/>
  <c r="AX106" i="8"/>
  <c r="U106" i="8"/>
  <c r="AU100" i="8"/>
  <c r="S100" i="8"/>
  <c r="AU99" i="8"/>
  <c r="S99" i="8"/>
  <c r="AU98" i="8"/>
  <c r="S98" i="8"/>
  <c r="AU93" i="8"/>
  <c r="S93" i="8"/>
  <c r="AR78" i="8"/>
  <c r="AT84" i="8"/>
  <c r="AT37" i="8"/>
  <c r="DU17" i="5"/>
  <c r="BA17" i="5"/>
  <c r="DV17" i="5"/>
  <c r="AK9" i="5"/>
  <c r="DU28" i="5"/>
  <c r="BY64" i="5"/>
  <c r="BY65" i="5"/>
  <c r="BS64" i="5"/>
  <c r="BS65" i="5"/>
  <c r="CL70" i="5"/>
  <c r="CR71" i="5"/>
  <c r="CM42" i="5"/>
  <c r="AI42" i="5"/>
  <c r="CM39" i="5"/>
  <c r="AI39" i="5"/>
  <c r="CN34" i="5"/>
  <c r="AJ34" i="5"/>
  <c r="S63" i="5"/>
  <c r="BU8" i="5"/>
  <c r="Y8" i="5"/>
  <c r="CN11" i="5"/>
  <c r="AJ11" i="5"/>
  <c r="CR9" i="5"/>
  <c r="CX10" i="5"/>
  <c r="CG20" i="5"/>
  <c r="AE20" i="5"/>
  <c r="CM25" i="5"/>
  <c r="AI25" i="5"/>
  <c r="CM57" i="5"/>
  <c r="AI57" i="5"/>
  <c r="CM23" i="5"/>
  <c r="AI23" i="5"/>
  <c r="CM16" i="5"/>
  <c r="AI16" i="5"/>
  <c r="CN39" i="5"/>
  <c r="AJ39" i="5"/>
  <c r="CM29" i="5"/>
  <c r="AI29" i="5"/>
  <c r="CN69" i="5"/>
  <c r="AJ69" i="5"/>
  <c r="AJ67" i="5" s="1"/>
  <c r="CN33" i="5"/>
  <c r="AJ33" i="5"/>
  <c r="CM31" i="5"/>
  <c r="AI31" i="5"/>
  <c r="CN29" i="5"/>
  <c r="AJ29" i="5"/>
  <c r="CT28" i="5"/>
  <c r="AN28" i="5"/>
  <c r="CM24" i="5"/>
  <c r="AI24" i="5"/>
  <c r="CN19" i="5"/>
  <c r="AJ19" i="5"/>
  <c r="CM55" i="5"/>
  <c r="AI55" i="5"/>
  <c r="CQ46" i="5"/>
  <c r="CW54" i="5"/>
  <c r="CN42" i="5"/>
  <c r="AJ42" i="5"/>
  <c r="CM41" i="5"/>
  <c r="AI41" i="5"/>
  <c r="CM35" i="5"/>
  <c r="AI35" i="5"/>
  <c r="CM33" i="5"/>
  <c r="AI33" i="5"/>
  <c r="CN32" i="5"/>
  <c r="AJ32" i="5"/>
  <c r="CN31" i="5"/>
  <c r="AJ31" i="5"/>
  <c r="CM30" i="5"/>
  <c r="AI30" i="5"/>
  <c r="CG22" i="5"/>
  <c r="AE22" i="5"/>
  <c r="CG17" i="5"/>
  <c r="AE17" i="5"/>
  <c r="CG15" i="5"/>
  <c r="AE15" i="5"/>
  <c r="CN12" i="5"/>
  <c r="AJ12" i="5"/>
  <c r="CM28" i="5"/>
  <c r="AI28" i="5"/>
  <c r="CM111" i="5"/>
  <c r="AI111" i="5"/>
  <c r="CZ96" i="5"/>
  <c r="AR96" i="5"/>
  <c r="CZ90" i="5"/>
  <c r="AR90" i="5"/>
  <c r="CY88" i="5"/>
  <c r="AQ88" i="5"/>
  <c r="CM86" i="5"/>
  <c r="AI86" i="5"/>
  <c r="CZ88" i="5"/>
  <c r="AR88" i="5"/>
  <c r="CT87" i="5"/>
  <c r="AN87" i="5"/>
  <c r="CN85" i="5"/>
  <c r="AJ85" i="5"/>
  <c r="CN82" i="5"/>
  <c r="AJ82" i="5"/>
  <c r="CG67" i="5"/>
  <c r="CM27" i="5"/>
  <c r="AI27" i="5"/>
  <c r="AE26" i="5"/>
  <c r="CM26" i="5" s="1"/>
  <c r="CG18" i="5"/>
  <c r="AE18" i="5"/>
  <c r="CM72" i="5"/>
  <c r="AI72" i="5"/>
  <c r="CN60" i="5"/>
  <c r="AJ60" i="5"/>
  <c r="CN52" i="5"/>
  <c r="AJ52" i="5"/>
  <c r="CM44" i="5"/>
  <c r="AI44" i="5"/>
  <c r="CM43" i="5"/>
  <c r="AI43" i="5"/>
  <c r="CM83" i="5"/>
  <c r="AI83" i="5"/>
  <c r="BV76" i="5"/>
  <c r="T66" i="5"/>
  <c r="CH37" i="5"/>
  <c r="AB36" i="5"/>
  <c r="AJ38" i="5"/>
  <c r="CN38" i="5"/>
  <c r="AF37" i="5"/>
  <c r="CK38" i="5"/>
  <c r="CM38" i="5" s="1"/>
  <c r="CE37" i="5"/>
  <c r="CE36" i="5" s="1"/>
  <c r="CE76" i="5" s="1"/>
  <c r="CE66" i="5" s="1"/>
  <c r="CX54" i="5"/>
  <c r="CR46" i="5"/>
  <c r="AM69" i="5"/>
  <c r="CS69" i="5"/>
  <c r="CA36" i="5"/>
  <c r="CS89" i="5"/>
  <c r="AM89" i="5"/>
  <c r="CN86" i="5"/>
  <c r="AJ86" i="5"/>
  <c r="CN84" i="5"/>
  <c r="AJ84" i="5"/>
  <c r="CR75" i="5"/>
  <c r="CQ75" i="5"/>
  <c r="AM52" i="5"/>
  <c r="CS52" i="5"/>
  <c r="AF9" i="5"/>
  <c r="CN10" i="5"/>
  <c r="AJ10" i="5"/>
  <c r="CH9" i="5"/>
  <c r="CH65" i="5" s="1"/>
  <c r="AB8" i="5"/>
  <c r="CG10" i="5"/>
  <c r="AE10" i="5"/>
  <c r="AA9" i="5"/>
  <c r="CN75" i="5"/>
  <c r="AJ75" i="5"/>
  <c r="AJ22" i="5"/>
  <c r="CN22" i="5"/>
  <c r="AJ17" i="5"/>
  <c r="CN17" i="5"/>
  <c r="CM34" i="5"/>
  <c r="AI34" i="5"/>
  <c r="AN13" i="5"/>
  <c r="CT13" i="5"/>
  <c r="AN41" i="5"/>
  <c r="CT41" i="5"/>
  <c r="DD38" i="5"/>
  <c r="CX37" i="5"/>
  <c r="AR24" i="5"/>
  <c r="CZ24" i="5"/>
  <c r="CN23" i="5"/>
  <c r="AJ23" i="5"/>
  <c r="CG21" i="5"/>
  <c r="AE21" i="5"/>
  <c r="CN18" i="5"/>
  <c r="AJ18" i="5"/>
  <c r="AE14" i="5"/>
  <c r="CG14" i="5"/>
  <c r="CM13" i="5"/>
  <c r="AI13" i="5"/>
  <c r="CM84" i="5"/>
  <c r="AI84" i="5"/>
  <c r="CN81" i="5"/>
  <c r="AJ81" i="5"/>
  <c r="AF80" i="5"/>
  <c r="Q64" i="5"/>
  <c r="Q65" i="5"/>
  <c r="AP64" i="5"/>
  <c r="AP65" i="5"/>
  <c r="CM71" i="5"/>
  <c r="AI71" i="5"/>
  <c r="AE70" i="5"/>
  <c r="CM70" i="5" s="1"/>
  <c r="CM60" i="5"/>
  <c r="AI60" i="5"/>
  <c r="AJ21" i="5"/>
  <c r="CN21" i="5"/>
  <c r="AJ16" i="5"/>
  <c r="CN16" i="5"/>
  <c r="AE37" i="5"/>
  <c r="AI38" i="5"/>
  <c r="AN35" i="5"/>
  <c r="CT35" i="5"/>
  <c r="CW27" i="5"/>
  <c r="CQ26" i="5"/>
  <c r="CX27" i="5"/>
  <c r="CR26" i="5"/>
  <c r="CW10" i="5"/>
  <c r="CQ9" i="5"/>
  <c r="DA7" i="5"/>
  <c r="DC7" i="5" s="1"/>
  <c r="CY7" i="5"/>
  <c r="DB7" i="5"/>
  <c r="DD7" i="5" s="1"/>
  <c r="CZ7" i="5"/>
  <c r="CT30" i="5"/>
  <c r="AN30" i="5"/>
  <c r="CZ25" i="5"/>
  <c r="AR25" i="5"/>
  <c r="AN20" i="5"/>
  <c r="CT20" i="5"/>
  <c r="S76" i="5"/>
  <c r="E14" i="5"/>
  <c r="CF65" i="5"/>
  <c r="AF67" i="5"/>
  <c r="CG38" i="5"/>
  <c r="BO76" i="5"/>
  <c r="O66" i="5"/>
  <c r="CN111" i="5"/>
  <c r="AJ111" i="5"/>
  <c r="CS96" i="5"/>
  <c r="AM96" i="5"/>
  <c r="CS95" i="5"/>
  <c r="AM95" i="5"/>
  <c r="CS94" i="5"/>
  <c r="AM94" i="5"/>
  <c r="CS93" i="5"/>
  <c r="AM93" i="5"/>
  <c r="CS92" i="5"/>
  <c r="AM92" i="5"/>
  <c r="CZ94" i="5"/>
  <c r="AR94" i="5"/>
  <c r="CZ92" i="5"/>
  <c r="AR92" i="5"/>
  <c r="CT89" i="5"/>
  <c r="AN89" i="5"/>
  <c r="CS91" i="5"/>
  <c r="AM91" i="5"/>
  <c r="CG87" i="5"/>
  <c r="AE87" i="5"/>
  <c r="CM75" i="5"/>
  <c r="AI75" i="5"/>
  <c r="AG9" i="5"/>
  <c r="AO10" i="5"/>
  <c r="AO9" i="5" s="1"/>
  <c r="CL8" i="5"/>
  <c r="CL63" i="5" s="1"/>
  <c r="CL64" i="5" s="1"/>
  <c r="CG19" i="5"/>
  <c r="AE19" i="5"/>
  <c r="CM68" i="5"/>
  <c r="AI68" i="5"/>
  <c r="AE67" i="5"/>
  <c r="AE73" i="5"/>
  <c r="CM74" i="5"/>
  <c r="AI74" i="5"/>
  <c r="CN54" i="5"/>
  <c r="AJ54" i="5"/>
  <c r="AF46" i="5"/>
  <c r="CN46" i="5" s="1"/>
  <c r="T64" i="5"/>
  <c r="T65" i="5"/>
  <c r="AM32" i="5"/>
  <c r="CS32" i="5"/>
  <c r="CT44" i="5"/>
  <c r="AN44" i="5"/>
  <c r="BW98" i="5"/>
  <c r="BU98" i="5"/>
  <c r="CM85" i="5"/>
  <c r="AI85" i="5"/>
  <c r="CM82" i="5"/>
  <c r="AI82" i="5"/>
  <c r="CK73" i="5"/>
  <c r="CQ74" i="5"/>
  <c r="CN83" i="5"/>
  <c r="AJ83" i="5"/>
  <c r="CM81" i="5"/>
  <c r="AI81" i="5"/>
  <c r="AE80" i="5"/>
  <c r="AN72" i="5"/>
  <c r="CT72" i="5"/>
  <c r="CR81" i="5"/>
  <c r="CL80" i="5"/>
  <c r="CX74" i="5"/>
  <c r="CR73" i="5"/>
  <c r="CW71" i="5"/>
  <c r="CQ70" i="5"/>
  <c r="CW68" i="5"/>
  <c r="CQ67" i="5"/>
  <c r="AR91" i="5"/>
  <c r="CZ91" i="5"/>
  <c r="CQ81" i="5"/>
  <c r="CK80" i="5"/>
  <c r="AN57" i="5"/>
  <c r="CT57" i="5"/>
  <c r="DV19" i="5"/>
  <c r="DU19" i="5"/>
  <c r="BA19" i="5"/>
  <c r="CN74" i="5"/>
  <c r="AJ74" i="5"/>
  <c r="AF73" i="5"/>
  <c r="CN73" i="5" s="1"/>
  <c r="X63" i="5"/>
  <c r="CB8" i="5"/>
  <c r="CA9" i="5"/>
  <c r="CA65" i="5" s="1"/>
  <c r="W8" i="5"/>
  <c r="CG12" i="5"/>
  <c r="AE12" i="5"/>
  <c r="AI11" i="5"/>
  <c r="CM11" i="5"/>
  <c r="U63" i="5"/>
  <c r="U76" i="5"/>
  <c r="U66" i="5" s="1"/>
  <c r="CN55" i="5"/>
  <c r="AJ55" i="5"/>
  <c r="AN68" i="5"/>
  <c r="CT68" i="5"/>
  <c r="O64" i="5"/>
  <c r="O65" i="5"/>
  <c r="BX98" i="5"/>
  <c r="BV98" i="5"/>
  <c r="CB36" i="5"/>
  <c r="X76" i="5"/>
  <c r="CT43" i="5"/>
  <c r="AN43" i="5"/>
  <c r="F63" i="5"/>
  <c r="BB8" i="5"/>
  <c r="F76" i="5"/>
  <c r="CN27" i="5"/>
  <c r="AJ27" i="5"/>
  <c r="AF26" i="5"/>
  <c r="CN26" i="5" s="1"/>
  <c r="AE46" i="5"/>
  <c r="CM46" i="5" s="1"/>
  <c r="CM54" i="5"/>
  <c r="AI54" i="5"/>
  <c r="CG37" i="5"/>
  <c r="AA36" i="5"/>
  <c r="CK8" i="5"/>
  <c r="AI90" i="5"/>
  <c r="CM90" i="5"/>
  <c r="AR95" i="5"/>
  <c r="CZ95" i="5"/>
  <c r="AR93" i="5"/>
  <c r="CZ93" i="5"/>
  <c r="AJ71" i="5"/>
  <c r="AF70" i="5"/>
  <c r="CN71" i="5"/>
  <c r="CA37" i="5"/>
  <c r="CR36" i="5"/>
  <c r="CH80" i="5"/>
  <c r="CH70" i="5"/>
  <c r="E26" i="5" l="1"/>
  <c r="CE63" i="5"/>
  <c r="DV28" i="5"/>
  <c r="CX87" i="11"/>
  <c r="CX77" i="11" s="1"/>
  <c r="AM87" i="11"/>
  <c r="CY87" i="11" s="1"/>
  <c r="CN70" i="5"/>
  <c r="AR94" i="11"/>
  <c r="AN91" i="11"/>
  <c r="CZ91" i="11" s="1"/>
  <c r="CZ94" i="11"/>
  <c r="AW37" i="10"/>
  <c r="AT87" i="8"/>
  <c r="AT77" i="8" s="1"/>
  <c r="DD94" i="11"/>
  <c r="CX91" i="11"/>
  <c r="CY94" i="11"/>
  <c r="AM91" i="11"/>
  <c r="CY91" i="11" s="1"/>
  <c r="AQ94" i="11"/>
  <c r="DC94" i="11"/>
  <c r="CW91" i="11"/>
  <c r="CJ114" i="11"/>
  <c r="CI114" i="11"/>
  <c r="CF114" i="11"/>
  <c r="CD118" i="11"/>
  <c r="CF118" i="11" s="1"/>
  <c r="L114" i="8"/>
  <c r="R118" i="11"/>
  <c r="T114" i="11"/>
  <c r="BV114" i="11" s="1"/>
  <c r="AT77" i="10"/>
  <c r="CW87" i="11"/>
  <c r="CW77" i="11" s="1"/>
  <c r="CL12" i="11"/>
  <c r="CF75" i="11"/>
  <c r="CF76" i="11"/>
  <c r="CC118" i="11"/>
  <c r="CE118" i="11" s="1"/>
  <c r="CE114" i="11"/>
  <c r="CK12" i="11"/>
  <c r="CE76" i="11"/>
  <c r="CE75" i="11"/>
  <c r="S114" i="11"/>
  <c r="BU114" i="11" s="1"/>
  <c r="Q118" i="11"/>
  <c r="DI86" i="11"/>
  <c r="DI84" i="11" s="1"/>
  <c r="DL55" i="11"/>
  <c r="AV47" i="11"/>
  <c r="DL47" i="11" s="1"/>
  <c r="DF86" i="11"/>
  <c r="AV86" i="11"/>
  <c r="AV84" i="11" s="1"/>
  <c r="DL84" i="11" s="1"/>
  <c r="DK82" i="11"/>
  <c r="AU81" i="11"/>
  <c r="DK81" i="11" s="1"/>
  <c r="DE86" i="11"/>
  <c r="AU86" i="11"/>
  <c r="DK85" i="11"/>
  <c r="AU84" i="11"/>
  <c r="DK84" i="11" s="1"/>
  <c r="DE10" i="11"/>
  <c r="AQ9" i="11"/>
  <c r="DL28" i="11"/>
  <c r="AV27" i="11"/>
  <c r="DL27" i="11" s="1"/>
  <c r="DE38" i="11"/>
  <c r="AQ37" i="11"/>
  <c r="DE37" i="11" s="1"/>
  <c r="DJ9" i="11"/>
  <c r="DJ74" i="11" s="1"/>
  <c r="DK79" i="11"/>
  <c r="AU78" i="11"/>
  <c r="DL39" i="11"/>
  <c r="AV38" i="11"/>
  <c r="DC9" i="11"/>
  <c r="DC74" i="11" s="1"/>
  <c r="DF78" i="11"/>
  <c r="DL11" i="11"/>
  <c r="AV10" i="11"/>
  <c r="AM74" i="11"/>
  <c r="CY9" i="11"/>
  <c r="DK92" i="11"/>
  <c r="DK55" i="11"/>
  <c r="AU47" i="11"/>
  <c r="DK47" i="11" s="1"/>
  <c r="DC84" i="11"/>
  <c r="AN87" i="11"/>
  <c r="AR84" i="11"/>
  <c r="DF84" i="11" s="1"/>
  <c r="AM77" i="11"/>
  <c r="DL92" i="11"/>
  <c r="DL85" i="11"/>
  <c r="AN74" i="11"/>
  <c r="CZ9" i="11"/>
  <c r="DK11" i="11"/>
  <c r="AU10" i="11"/>
  <c r="DK39" i="11"/>
  <c r="AU38" i="11"/>
  <c r="DD9" i="11"/>
  <c r="DD74" i="11" s="1"/>
  <c r="DE78" i="11"/>
  <c r="AJ75" i="11"/>
  <c r="AJ76" i="11"/>
  <c r="AI75" i="11"/>
  <c r="AI76" i="11"/>
  <c r="DK28" i="11"/>
  <c r="AU27" i="11"/>
  <c r="DK27" i="11" s="1"/>
  <c r="DF38" i="11"/>
  <c r="AR37" i="11"/>
  <c r="DF37" i="11" s="1"/>
  <c r="DI9" i="11"/>
  <c r="DI74" i="11" s="1"/>
  <c r="DL79" i="11"/>
  <c r="AV78" i="11"/>
  <c r="DJ86" i="11"/>
  <c r="DF10" i="11"/>
  <c r="AR9" i="11"/>
  <c r="DF101" i="11"/>
  <c r="AV101" i="11"/>
  <c r="DL101" i="11" s="1"/>
  <c r="DL82" i="11"/>
  <c r="AV81" i="11"/>
  <c r="DL81" i="11" s="1"/>
  <c r="AI77" i="11"/>
  <c r="AJ77" i="11"/>
  <c r="AU38" i="10"/>
  <c r="Q37" i="10"/>
  <c r="M75" i="10"/>
  <c r="M76" i="10"/>
  <c r="AX94" i="10"/>
  <c r="U94" i="10"/>
  <c r="BC39" i="10"/>
  <c r="AZ38" i="10"/>
  <c r="BC55" i="10"/>
  <c r="AZ47" i="10"/>
  <c r="BC79" i="10"/>
  <c r="AZ78" i="10"/>
  <c r="BC82" i="10"/>
  <c r="AZ81" i="10"/>
  <c r="BC85" i="10"/>
  <c r="O74" i="10"/>
  <c r="AR9" i="10"/>
  <c r="AW9" i="10"/>
  <c r="AW74" i="10" s="1"/>
  <c r="AW75" i="10" s="1"/>
  <c r="AX55" i="10"/>
  <c r="U55" i="10"/>
  <c r="S47" i="10"/>
  <c r="AX47" i="10" s="1"/>
  <c r="AX93" i="10"/>
  <c r="U93" i="10"/>
  <c r="AX97" i="10"/>
  <c r="U97" i="10"/>
  <c r="AX98" i="10"/>
  <c r="U98" i="10"/>
  <c r="AX99" i="10"/>
  <c r="U99" i="10"/>
  <c r="AX100" i="10"/>
  <c r="U100" i="10"/>
  <c r="BA106" i="10"/>
  <c r="W106" i="10"/>
  <c r="BA107" i="10"/>
  <c r="W107" i="10"/>
  <c r="BA109" i="10"/>
  <c r="W109" i="10"/>
  <c r="BA111" i="10"/>
  <c r="W111" i="10"/>
  <c r="AX128" i="10"/>
  <c r="AX30" i="10"/>
  <c r="U30" i="10"/>
  <c r="AX32" i="10"/>
  <c r="U32" i="10"/>
  <c r="AX34" i="10"/>
  <c r="U34" i="10"/>
  <c r="AX36" i="10"/>
  <c r="U36" i="10"/>
  <c r="BC92" i="10"/>
  <c r="AZ91" i="10"/>
  <c r="AX92" i="10"/>
  <c r="U92" i="10"/>
  <c r="S91" i="10"/>
  <c r="AX91" i="10" s="1"/>
  <c r="AX40" i="10"/>
  <c r="U40" i="10"/>
  <c r="AX53" i="10"/>
  <c r="U53" i="10"/>
  <c r="AX58" i="10"/>
  <c r="U58" i="10"/>
  <c r="AX61" i="10"/>
  <c r="U61" i="10"/>
  <c r="AX13" i="10"/>
  <c r="U13" i="10"/>
  <c r="AX15" i="10"/>
  <c r="U15" i="10"/>
  <c r="AX17" i="10"/>
  <c r="U17" i="10"/>
  <c r="AX19" i="10"/>
  <c r="U19" i="10"/>
  <c r="AX21" i="10"/>
  <c r="U21" i="10"/>
  <c r="AX23" i="10"/>
  <c r="U23" i="10"/>
  <c r="AX25" i="10"/>
  <c r="U25" i="10"/>
  <c r="T114" i="10"/>
  <c r="AV114" i="10"/>
  <c r="AW114" i="10" s="1"/>
  <c r="AX42" i="10"/>
  <c r="U42" i="10"/>
  <c r="AX43" i="10"/>
  <c r="U43" i="10"/>
  <c r="AX44" i="10"/>
  <c r="U44" i="10"/>
  <c r="AX45" i="10"/>
  <c r="U45" i="10"/>
  <c r="AO87" i="10"/>
  <c r="M77" i="10"/>
  <c r="AU10" i="10"/>
  <c r="Q9" i="10"/>
  <c r="AX28" i="10"/>
  <c r="U28" i="10"/>
  <c r="S27" i="10"/>
  <c r="AX27" i="10" s="1"/>
  <c r="AX83" i="10"/>
  <c r="U83" i="10"/>
  <c r="AZ86" i="10"/>
  <c r="AX95" i="10"/>
  <c r="U95" i="10"/>
  <c r="AX96" i="10"/>
  <c r="U96" i="10"/>
  <c r="BA101" i="10"/>
  <c r="W101" i="10"/>
  <c r="BA102" i="10"/>
  <c r="W102" i="10"/>
  <c r="BA103" i="10"/>
  <c r="W103" i="10"/>
  <c r="BA104" i="10"/>
  <c r="W104" i="10"/>
  <c r="BA105" i="10"/>
  <c r="W105" i="10"/>
  <c r="BA108" i="10"/>
  <c r="W108" i="10"/>
  <c r="BA110" i="10"/>
  <c r="W110" i="10"/>
  <c r="BA112" i="10"/>
  <c r="W112" i="10"/>
  <c r="AX12" i="10"/>
  <c r="U12" i="10"/>
  <c r="AX14" i="10"/>
  <c r="U14" i="10"/>
  <c r="AX16" i="10"/>
  <c r="U16" i="10"/>
  <c r="AX18" i="10"/>
  <c r="U18" i="10"/>
  <c r="AX20" i="10"/>
  <c r="U20" i="10"/>
  <c r="AX22" i="10"/>
  <c r="U22" i="10"/>
  <c r="AX24" i="10"/>
  <c r="U24" i="10"/>
  <c r="AX26" i="10"/>
  <c r="U26" i="10"/>
  <c r="AX29" i="10"/>
  <c r="U29" i="10"/>
  <c r="AX31" i="10"/>
  <c r="U31" i="10"/>
  <c r="AX33" i="10"/>
  <c r="U33" i="10"/>
  <c r="AX35" i="10"/>
  <c r="U35" i="10"/>
  <c r="AX79" i="10"/>
  <c r="U79" i="10"/>
  <c r="S78" i="10"/>
  <c r="AX39" i="10"/>
  <c r="U39" i="10"/>
  <c r="S38" i="10"/>
  <c r="BC28" i="10"/>
  <c r="AZ27" i="10"/>
  <c r="BE8" i="10"/>
  <c r="BF8" i="10" s="1"/>
  <c r="BD8" i="10"/>
  <c r="BC11" i="10"/>
  <c r="AZ10" i="10"/>
  <c r="AR37" i="10"/>
  <c r="O87" i="10"/>
  <c r="AX56" i="10"/>
  <c r="U56" i="10"/>
  <c r="AX11" i="10"/>
  <c r="U11" i="10"/>
  <c r="S10" i="10"/>
  <c r="AX80" i="10"/>
  <c r="U80" i="10"/>
  <c r="AX85" i="10"/>
  <c r="U85" i="10"/>
  <c r="S84" i="10"/>
  <c r="AX84" i="10" s="1"/>
  <c r="AX86" i="10"/>
  <c r="U86" i="10"/>
  <c r="AU78" i="10"/>
  <c r="AX82" i="10"/>
  <c r="U82" i="10"/>
  <c r="S81" i="10"/>
  <c r="AX81" i="10" s="1"/>
  <c r="AT74" i="10"/>
  <c r="AT77" i="9"/>
  <c r="AX39" i="9"/>
  <c r="U39" i="9"/>
  <c r="S38" i="9"/>
  <c r="AX80" i="9"/>
  <c r="U80" i="9"/>
  <c r="AX56" i="9"/>
  <c r="U56" i="9"/>
  <c r="AX12" i="9"/>
  <c r="U12" i="9"/>
  <c r="AX14" i="9"/>
  <c r="U14" i="9"/>
  <c r="AX18" i="9"/>
  <c r="U18" i="9"/>
  <c r="AX20" i="9"/>
  <c r="U20" i="9"/>
  <c r="AX22" i="9"/>
  <c r="U22" i="9"/>
  <c r="AX24" i="9"/>
  <c r="U24" i="9"/>
  <c r="AX26" i="9"/>
  <c r="U26" i="9"/>
  <c r="AX29" i="9"/>
  <c r="U29" i="9"/>
  <c r="AX31" i="9"/>
  <c r="U31" i="9"/>
  <c r="AX33" i="9"/>
  <c r="U33" i="9"/>
  <c r="AX35" i="9"/>
  <c r="U35" i="9"/>
  <c r="AX92" i="9"/>
  <c r="U92" i="9"/>
  <c r="S91" i="9"/>
  <c r="AX91" i="9" s="1"/>
  <c r="O74" i="9"/>
  <c r="AR9" i="9"/>
  <c r="AW9" i="9"/>
  <c r="AW74" i="9" s="1"/>
  <c r="AW75" i="9" s="1"/>
  <c r="BC39" i="9"/>
  <c r="AZ38" i="9"/>
  <c r="BC55" i="9"/>
  <c r="AZ47" i="9"/>
  <c r="BC79" i="9"/>
  <c r="AZ78" i="9"/>
  <c r="BC82" i="9"/>
  <c r="AZ81" i="9"/>
  <c r="BC85" i="9"/>
  <c r="BC92" i="9"/>
  <c r="AZ91" i="9"/>
  <c r="AX55" i="9"/>
  <c r="U55" i="9"/>
  <c r="S47" i="9"/>
  <c r="AX47" i="9" s="1"/>
  <c r="AU10" i="9"/>
  <c r="Q9" i="9"/>
  <c r="AX28" i="9"/>
  <c r="U28" i="9"/>
  <c r="S27" i="9"/>
  <c r="AX27" i="9" s="1"/>
  <c r="AX83" i="9"/>
  <c r="U83" i="9"/>
  <c r="AZ86" i="9"/>
  <c r="AZ84" i="9" s="1"/>
  <c r="AX95" i="9"/>
  <c r="U95" i="9"/>
  <c r="AX96" i="9"/>
  <c r="U96" i="9"/>
  <c r="BA101" i="9"/>
  <c r="W101" i="9"/>
  <c r="BA102" i="9"/>
  <c r="W102" i="9"/>
  <c r="BA103" i="9"/>
  <c r="W103" i="9"/>
  <c r="BA104" i="9"/>
  <c r="W104" i="9"/>
  <c r="BA105" i="9"/>
  <c r="W105" i="9"/>
  <c r="BA108" i="9"/>
  <c r="W108" i="9"/>
  <c r="BA110" i="9"/>
  <c r="W110" i="9"/>
  <c r="BA112" i="9"/>
  <c r="W112" i="9"/>
  <c r="AU78" i="9"/>
  <c r="AX13" i="9"/>
  <c r="U13" i="9"/>
  <c r="AX17" i="9"/>
  <c r="U17" i="9"/>
  <c r="AX19" i="9"/>
  <c r="U19" i="9"/>
  <c r="AX21" i="9"/>
  <c r="U21" i="9"/>
  <c r="AX23" i="9"/>
  <c r="U23" i="9"/>
  <c r="AX25" i="9"/>
  <c r="U25" i="9"/>
  <c r="AU38" i="9"/>
  <c r="Q37" i="9"/>
  <c r="AX82" i="9"/>
  <c r="U82" i="9"/>
  <c r="S81" i="9"/>
  <c r="AX81" i="9" s="1"/>
  <c r="AO87" i="9"/>
  <c r="M77" i="9"/>
  <c r="BC28" i="9"/>
  <c r="AZ27" i="9"/>
  <c r="AX85" i="9"/>
  <c r="U85" i="9"/>
  <c r="S84" i="9"/>
  <c r="AX84" i="9" s="1"/>
  <c r="AX86" i="9"/>
  <c r="U86" i="9"/>
  <c r="BE8" i="9"/>
  <c r="BF8" i="9" s="1"/>
  <c r="BD8" i="9"/>
  <c r="BC11" i="9"/>
  <c r="AZ10" i="9"/>
  <c r="AX93" i="9"/>
  <c r="U93" i="9"/>
  <c r="AX97" i="9"/>
  <c r="U97" i="9"/>
  <c r="AX98" i="9"/>
  <c r="U98" i="9"/>
  <c r="AX99" i="9"/>
  <c r="U99" i="9"/>
  <c r="AX100" i="9"/>
  <c r="U100" i="9"/>
  <c r="BA106" i="9"/>
  <c r="W106" i="9"/>
  <c r="BA107" i="9"/>
  <c r="W107" i="9"/>
  <c r="BA109" i="9"/>
  <c r="W109" i="9"/>
  <c r="BA111" i="9"/>
  <c r="W111" i="9"/>
  <c r="AX131" i="9"/>
  <c r="AR37" i="9"/>
  <c r="O87" i="9"/>
  <c r="AX30" i="9"/>
  <c r="U30" i="9"/>
  <c r="AX32" i="9"/>
  <c r="U32" i="9"/>
  <c r="AX34" i="9"/>
  <c r="U34" i="9"/>
  <c r="AX36" i="9"/>
  <c r="U36" i="9"/>
  <c r="T114" i="9"/>
  <c r="AS118" i="9"/>
  <c r="AT118" i="9" s="1"/>
  <c r="AV114" i="9"/>
  <c r="AW114" i="9" s="1"/>
  <c r="AX42" i="9"/>
  <c r="U42" i="9"/>
  <c r="AX43" i="9"/>
  <c r="U43" i="9"/>
  <c r="AX44" i="9"/>
  <c r="U44" i="9"/>
  <c r="AX45" i="9"/>
  <c r="U45" i="9"/>
  <c r="M75" i="9"/>
  <c r="M76" i="9"/>
  <c r="BA15" i="9"/>
  <c r="W15" i="9"/>
  <c r="BA16" i="9"/>
  <c r="W16" i="9"/>
  <c r="AX94" i="9"/>
  <c r="U94" i="9"/>
  <c r="AX11" i="9"/>
  <c r="U11" i="9"/>
  <c r="S10" i="9"/>
  <c r="AX40" i="9"/>
  <c r="U40" i="9"/>
  <c r="AX53" i="9"/>
  <c r="U53" i="9"/>
  <c r="AX58" i="9"/>
  <c r="U58" i="9"/>
  <c r="AX61" i="9"/>
  <c r="U61" i="9"/>
  <c r="AX79" i="9"/>
  <c r="U79" i="9"/>
  <c r="S78" i="9"/>
  <c r="AT74" i="9"/>
  <c r="AX14" i="8"/>
  <c r="U14" i="8"/>
  <c r="AX18" i="8"/>
  <c r="U18" i="8"/>
  <c r="AX21" i="8"/>
  <c r="U21" i="8"/>
  <c r="AX22" i="8"/>
  <c r="U22" i="8"/>
  <c r="AX24" i="8"/>
  <c r="U24" i="8"/>
  <c r="BA15" i="8"/>
  <c r="W15" i="8"/>
  <c r="AX79" i="8"/>
  <c r="U79" i="8"/>
  <c r="S78" i="8"/>
  <c r="AW9" i="8"/>
  <c r="AW74" i="8" s="1"/>
  <c r="AW75" i="8" s="1"/>
  <c r="AR37" i="8"/>
  <c r="O87" i="8"/>
  <c r="AX25" i="8"/>
  <c r="U25" i="8"/>
  <c r="AX26" i="8"/>
  <c r="U26" i="8"/>
  <c r="BC39" i="8"/>
  <c r="AZ38" i="8"/>
  <c r="BC55" i="8"/>
  <c r="AZ47" i="8"/>
  <c r="BC79" i="8"/>
  <c r="AZ78" i="8"/>
  <c r="BC82" i="8"/>
  <c r="AZ81" i="8"/>
  <c r="BC85" i="8"/>
  <c r="BC92" i="8"/>
  <c r="AZ91" i="8"/>
  <c r="AX92" i="8"/>
  <c r="U92" i="8"/>
  <c r="S91" i="8"/>
  <c r="AX91" i="8" s="1"/>
  <c r="O74" i="8"/>
  <c r="AR9" i="8"/>
  <c r="AX97" i="8"/>
  <c r="U97" i="8"/>
  <c r="AX82" i="8"/>
  <c r="U82" i="8"/>
  <c r="S81" i="8"/>
  <c r="AX81" i="8" s="1"/>
  <c r="AX55" i="8"/>
  <c r="U55" i="8"/>
  <c r="S47" i="8"/>
  <c r="AX47" i="8" s="1"/>
  <c r="AU38" i="8"/>
  <c r="Q37" i="8"/>
  <c r="AX28" i="8"/>
  <c r="U28" i="8"/>
  <c r="S27" i="8"/>
  <c r="AX27" i="8" s="1"/>
  <c r="AX56" i="8"/>
  <c r="U56" i="8"/>
  <c r="AX12" i="8"/>
  <c r="U12" i="8"/>
  <c r="AX13" i="8"/>
  <c r="U13" i="8"/>
  <c r="AX17" i="8"/>
  <c r="U17" i="8"/>
  <c r="AX19" i="8"/>
  <c r="U19" i="8"/>
  <c r="AX20" i="8"/>
  <c r="U20" i="8"/>
  <c r="AX23" i="8"/>
  <c r="U23" i="8"/>
  <c r="AU10" i="8"/>
  <c r="Q9" i="8"/>
  <c r="AX93" i="8"/>
  <c r="U93" i="8"/>
  <c r="AX98" i="8"/>
  <c r="U98" i="8"/>
  <c r="AX99" i="8"/>
  <c r="U99" i="8"/>
  <c r="AX100" i="8"/>
  <c r="U100" i="8"/>
  <c r="BA106" i="8"/>
  <c r="W106" i="8"/>
  <c r="BA107" i="8"/>
  <c r="W107" i="8"/>
  <c r="BA109" i="8"/>
  <c r="W109" i="8"/>
  <c r="BA111" i="8"/>
  <c r="W111" i="8"/>
  <c r="AX131" i="8"/>
  <c r="AX61" i="8"/>
  <c r="U61" i="8"/>
  <c r="AX80" i="8"/>
  <c r="U80" i="8"/>
  <c r="AX85" i="8"/>
  <c r="U85" i="8"/>
  <c r="S84" i="8"/>
  <c r="AX84" i="8" s="1"/>
  <c r="AX86" i="8"/>
  <c r="U86" i="8"/>
  <c r="AX83" i="8"/>
  <c r="U83" i="8"/>
  <c r="AX95" i="8"/>
  <c r="U95" i="8"/>
  <c r="BA101" i="8"/>
  <c r="W101" i="8"/>
  <c r="BA103" i="8"/>
  <c r="W103" i="8"/>
  <c r="BA104" i="8"/>
  <c r="W104" i="8"/>
  <c r="BA110" i="8"/>
  <c r="W110" i="8"/>
  <c r="AU78" i="8"/>
  <c r="BE8" i="8"/>
  <c r="BF8" i="8" s="1"/>
  <c r="BD8" i="8"/>
  <c r="BC28" i="8"/>
  <c r="AZ27" i="8"/>
  <c r="BC11" i="8"/>
  <c r="AZ10" i="8"/>
  <c r="AS118" i="8"/>
  <c r="AT118" i="8" s="1"/>
  <c r="AV114" i="8"/>
  <c r="AW114" i="8" s="1"/>
  <c r="AX94" i="8"/>
  <c r="U94" i="8"/>
  <c r="AX42" i="8"/>
  <c r="U42" i="8"/>
  <c r="AX43" i="8"/>
  <c r="U43" i="8"/>
  <c r="AX44" i="8"/>
  <c r="U44" i="8"/>
  <c r="AX45" i="8"/>
  <c r="U45" i="8"/>
  <c r="AX29" i="8"/>
  <c r="U29" i="8"/>
  <c r="AX30" i="8"/>
  <c r="U30" i="8"/>
  <c r="AX31" i="8"/>
  <c r="U31" i="8"/>
  <c r="AX32" i="8"/>
  <c r="U32" i="8"/>
  <c r="AX33" i="8"/>
  <c r="U33" i="8"/>
  <c r="AX34" i="8"/>
  <c r="U34" i="8"/>
  <c r="AX35" i="8"/>
  <c r="U35" i="8"/>
  <c r="AX36" i="8"/>
  <c r="U36" i="8"/>
  <c r="AO87" i="8"/>
  <c r="M77" i="8"/>
  <c r="AX40" i="8"/>
  <c r="U40" i="8"/>
  <c r="AX53" i="8"/>
  <c r="U53" i="8"/>
  <c r="AX58" i="8"/>
  <c r="U58" i="8"/>
  <c r="M75" i="8"/>
  <c r="M76" i="8"/>
  <c r="AX39" i="8"/>
  <c r="U39" i="8"/>
  <c r="S38" i="8"/>
  <c r="BA16" i="8"/>
  <c r="W16" i="8"/>
  <c r="AX11" i="8"/>
  <c r="U11" i="8"/>
  <c r="S10" i="8"/>
  <c r="AZ86" i="8"/>
  <c r="AZ84" i="8" s="1"/>
  <c r="AX96" i="8"/>
  <c r="U96" i="8"/>
  <c r="BA102" i="8"/>
  <c r="W102" i="8"/>
  <c r="BA105" i="8"/>
  <c r="W105" i="8"/>
  <c r="BA108" i="8"/>
  <c r="W108" i="8"/>
  <c r="BA112" i="8"/>
  <c r="W112" i="8"/>
  <c r="AT74" i="8"/>
  <c r="AJ70" i="5"/>
  <c r="CT71" i="5"/>
  <c r="AN71" i="5"/>
  <c r="DF93" i="5"/>
  <c r="AV93" i="5"/>
  <c r="DL93" i="5" s="1"/>
  <c r="DF95" i="5"/>
  <c r="AV95" i="5"/>
  <c r="DL95" i="5" s="1"/>
  <c r="CS90" i="5"/>
  <c r="AM90" i="5"/>
  <c r="CZ43" i="5"/>
  <c r="AR43" i="5"/>
  <c r="CB76" i="5"/>
  <c r="X66" i="5"/>
  <c r="CT67" i="5"/>
  <c r="AR68" i="5"/>
  <c r="CZ68" i="5"/>
  <c r="U64" i="5"/>
  <c r="U65" i="5"/>
  <c r="CS11" i="5"/>
  <c r="AM11" i="5"/>
  <c r="BW99" i="5"/>
  <c r="BY98" i="5"/>
  <c r="AQ32" i="5"/>
  <c r="CY32" i="5"/>
  <c r="CT54" i="5"/>
  <c r="AN54" i="5"/>
  <c r="AJ46" i="5"/>
  <c r="CT46" i="5" s="1"/>
  <c r="AI73" i="5"/>
  <c r="CS74" i="5"/>
  <c r="AM74" i="5"/>
  <c r="CS68" i="5"/>
  <c r="AM68" i="5"/>
  <c r="AI67" i="5"/>
  <c r="CM19" i="5"/>
  <c r="AI19" i="5"/>
  <c r="AO8" i="5"/>
  <c r="CS75" i="5"/>
  <c r="AM75" i="5"/>
  <c r="CN67" i="5"/>
  <c r="BA14" i="5"/>
  <c r="DU14" i="5"/>
  <c r="DF25" i="5"/>
  <c r="AV25" i="5"/>
  <c r="DL25" i="5" s="1"/>
  <c r="CZ30" i="5"/>
  <c r="AR30" i="5"/>
  <c r="CQ8" i="5"/>
  <c r="AI37" i="5"/>
  <c r="AM38" i="5"/>
  <c r="AN16" i="5"/>
  <c r="CT16" i="5"/>
  <c r="AN21" i="5"/>
  <c r="CT21" i="5"/>
  <c r="CS71" i="5"/>
  <c r="AM71" i="5"/>
  <c r="AI70" i="5"/>
  <c r="CS70" i="5" s="1"/>
  <c r="AI14" i="5"/>
  <c r="CM14" i="5"/>
  <c r="AV24" i="5"/>
  <c r="DL24" i="5" s="1"/>
  <c r="DF24" i="5"/>
  <c r="DJ38" i="5"/>
  <c r="DJ37" i="5" s="1"/>
  <c r="DD37" i="5"/>
  <c r="AR41" i="5"/>
  <c r="CZ41" i="5"/>
  <c r="AR13" i="5"/>
  <c r="CZ13" i="5"/>
  <c r="AN17" i="5"/>
  <c r="CT17" i="5"/>
  <c r="AN22" i="5"/>
  <c r="CT22" i="5"/>
  <c r="CG9" i="5"/>
  <c r="CG65" i="5" s="1"/>
  <c r="AA8" i="5"/>
  <c r="AJ9" i="5"/>
  <c r="CT10" i="5"/>
  <c r="AN10" i="5"/>
  <c r="CN9" i="5"/>
  <c r="CN65" i="5" s="1"/>
  <c r="AF8" i="5"/>
  <c r="AQ52" i="5"/>
  <c r="CY52" i="5"/>
  <c r="AQ69" i="5"/>
  <c r="CY69" i="5"/>
  <c r="DD54" i="5"/>
  <c r="CX46" i="5"/>
  <c r="CQ38" i="5"/>
  <c r="CK37" i="5"/>
  <c r="CK36" i="5" s="1"/>
  <c r="CK76" i="5" s="1"/>
  <c r="CK66" i="5" s="1"/>
  <c r="CH36" i="5"/>
  <c r="AB76" i="5"/>
  <c r="CS83" i="5"/>
  <c r="AM83" i="5"/>
  <c r="CS43" i="5"/>
  <c r="AM43" i="5"/>
  <c r="CS44" i="5"/>
  <c r="AM44" i="5"/>
  <c r="CT52" i="5"/>
  <c r="AN52" i="5"/>
  <c r="CT60" i="5"/>
  <c r="AN60" i="5"/>
  <c r="CS72" i="5"/>
  <c r="AM72" i="5"/>
  <c r="CM18" i="5"/>
  <c r="AI18" i="5"/>
  <c r="CR8" i="5"/>
  <c r="CR63" i="5" s="1"/>
  <c r="CR64" i="5" s="1"/>
  <c r="S64" i="5"/>
  <c r="S65" i="5"/>
  <c r="CM80" i="5"/>
  <c r="CM73" i="5"/>
  <c r="CN80" i="5"/>
  <c r="CL76" i="5"/>
  <c r="CL66" i="5" s="1"/>
  <c r="E10" i="5"/>
  <c r="CG36" i="5"/>
  <c r="AA76" i="5"/>
  <c r="AI46" i="5"/>
  <c r="CS46" i="5" s="1"/>
  <c r="CS54" i="5"/>
  <c r="AM54" i="5"/>
  <c r="CT27" i="5"/>
  <c r="AN27" i="5"/>
  <c r="AJ26" i="5"/>
  <c r="CT26" i="5" s="1"/>
  <c r="BB76" i="5"/>
  <c r="F66" i="5"/>
  <c r="F64" i="5"/>
  <c r="F65" i="5"/>
  <c r="BX99" i="5"/>
  <c r="BZ98" i="5"/>
  <c r="CT55" i="5"/>
  <c r="AN55" i="5"/>
  <c r="CM12" i="5"/>
  <c r="AI12" i="5"/>
  <c r="W63" i="5"/>
  <c r="CA8" i="5"/>
  <c r="X64" i="5"/>
  <c r="X65" i="5"/>
  <c r="CT74" i="5"/>
  <c r="AN74" i="5"/>
  <c r="AJ73" i="5"/>
  <c r="CT73" i="5" s="1"/>
  <c r="AR57" i="5"/>
  <c r="CZ57" i="5"/>
  <c r="CW81" i="5"/>
  <c r="CQ80" i="5"/>
  <c r="DF91" i="5"/>
  <c r="AV91" i="5"/>
  <c r="DL91" i="5" s="1"/>
  <c r="DC68" i="5"/>
  <c r="CW67" i="5"/>
  <c r="DC71" i="5"/>
  <c r="CW70" i="5"/>
  <c r="DD74" i="5"/>
  <c r="CX81" i="5"/>
  <c r="CR80" i="5"/>
  <c r="AR72" i="5"/>
  <c r="CZ72" i="5"/>
  <c r="AM81" i="5"/>
  <c r="CS81" i="5"/>
  <c r="AI80" i="5"/>
  <c r="CS80" i="5" s="1"/>
  <c r="CT83" i="5"/>
  <c r="AN83" i="5"/>
  <c r="CQ73" i="5"/>
  <c r="CW74" i="5"/>
  <c r="CS82" i="5"/>
  <c r="AM82" i="5"/>
  <c r="CS85" i="5"/>
  <c r="AM85" i="5"/>
  <c r="CZ44" i="5"/>
  <c r="AR44" i="5"/>
  <c r="CM67" i="5"/>
  <c r="AG8" i="5"/>
  <c r="CM87" i="5"/>
  <c r="AI87" i="5"/>
  <c r="CY91" i="5"/>
  <c r="AQ91" i="5"/>
  <c r="CZ89" i="5"/>
  <c r="AR89" i="5"/>
  <c r="DF92" i="5"/>
  <c r="AV92" i="5"/>
  <c r="DL92" i="5" s="1"/>
  <c r="DF94" i="5"/>
  <c r="AV94" i="5"/>
  <c r="DL94" i="5" s="1"/>
  <c r="CY92" i="5"/>
  <c r="AQ92" i="5"/>
  <c r="CY93" i="5"/>
  <c r="AQ93" i="5"/>
  <c r="CY94" i="5"/>
  <c r="AQ94" i="5"/>
  <c r="CY95" i="5"/>
  <c r="AQ95" i="5"/>
  <c r="CY96" i="5"/>
  <c r="AQ96" i="5"/>
  <c r="CT111" i="5"/>
  <c r="AN111" i="5"/>
  <c r="CE64" i="5"/>
  <c r="CE65" i="5"/>
  <c r="BU76" i="5"/>
  <c r="S66" i="5"/>
  <c r="AR20" i="5"/>
  <c r="CZ20" i="5"/>
  <c r="DH7" i="5"/>
  <c r="DJ7" i="5" s="1"/>
  <c r="DF7" i="5"/>
  <c r="DG7" i="5"/>
  <c r="DI7" i="5" s="1"/>
  <c r="DE7" i="5"/>
  <c r="DC10" i="5"/>
  <c r="CW9" i="5"/>
  <c r="DD27" i="5"/>
  <c r="CX26" i="5"/>
  <c r="DC27" i="5"/>
  <c r="CW26" i="5"/>
  <c r="AR35" i="5"/>
  <c r="CZ35" i="5"/>
  <c r="CM37" i="5"/>
  <c r="AE36" i="5"/>
  <c r="CS60" i="5"/>
  <c r="AM60" i="5"/>
  <c r="CT81" i="5"/>
  <c r="AJ80" i="5"/>
  <c r="AN81" i="5"/>
  <c r="CS84" i="5"/>
  <c r="AM84" i="5"/>
  <c r="CS13" i="5"/>
  <c r="AM13" i="5"/>
  <c r="CT18" i="5"/>
  <c r="AN18" i="5"/>
  <c r="CM21" i="5"/>
  <c r="AI21" i="5"/>
  <c r="CT23" i="5"/>
  <c r="AN23" i="5"/>
  <c r="CS34" i="5"/>
  <c r="AM34" i="5"/>
  <c r="CT75" i="5"/>
  <c r="AN75" i="5"/>
  <c r="CM10" i="5"/>
  <c r="AI10" i="5"/>
  <c r="AE9" i="5"/>
  <c r="AB63" i="5"/>
  <c r="CH8" i="5"/>
  <c r="CW75" i="5"/>
  <c r="CR76" i="5"/>
  <c r="CX75" i="5"/>
  <c r="CT84" i="5"/>
  <c r="AN84" i="5"/>
  <c r="CT86" i="5"/>
  <c r="AN86" i="5"/>
  <c r="CY89" i="5"/>
  <c r="AQ89" i="5"/>
  <c r="CN37" i="5"/>
  <c r="AF36" i="5"/>
  <c r="AN38" i="5"/>
  <c r="CT38" i="5"/>
  <c r="AJ37" i="5"/>
  <c r="CS27" i="5"/>
  <c r="AM27" i="5"/>
  <c r="AI26" i="5"/>
  <c r="CS26" i="5" s="1"/>
  <c r="CT82" i="5"/>
  <c r="AN82" i="5"/>
  <c r="CT85" i="5"/>
  <c r="AN85" i="5"/>
  <c r="CZ87" i="5"/>
  <c r="AR87" i="5"/>
  <c r="DF88" i="5"/>
  <c r="AV88" i="5"/>
  <c r="DL88" i="5" s="1"/>
  <c r="CS86" i="5"/>
  <c r="AM86" i="5"/>
  <c r="DE88" i="5"/>
  <c r="AU88" i="5"/>
  <c r="DK88" i="5" s="1"/>
  <c r="DF90" i="5"/>
  <c r="AV90" i="5"/>
  <c r="DL90" i="5" s="1"/>
  <c r="DF96" i="5"/>
  <c r="AV96" i="5"/>
  <c r="DL96" i="5" s="1"/>
  <c r="CS111" i="5"/>
  <c r="AM111" i="5"/>
  <c r="CS28" i="5"/>
  <c r="AM28" i="5"/>
  <c r="CT12" i="5"/>
  <c r="AN12" i="5"/>
  <c r="CM15" i="5"/>
  <c r="AI15" i="5"/>
  <c r="CM17" i="5"/>
  <c r="AI17" i="5"/>
  <c r="CM22" i="5"/>
  <c r="AI22" i="5"/>
  <c r="CS30" i="5"/>
  <c r="AM30" i="5"/>
  <c r="CT31" i="5"/>
  <c r="AN31" i="5"/>
  <c r="CT32" i="5"/>
  <c r="AN32" i="5"/>
  <c r="CS33" i="5"/>
  <c r="AM33" i="5"/>
  <c r="CS35" i="5"/>
  <c r="AM35" i="5"/>
  <c r="CS41" i="5"/>
  <c r="AM41" i="5"/>
  <c r="CT42" i="5"/>
  <c r="AN42" i="5"/>
  <c r="CW46" i="5"/>
  <c r="DC54" i="5"/>
  <c r="CS55" i="5"/>
  <c r="AM55" i="5"/>
  <c r="CT19" i="5"/>
  <c r="AN19" i="5"/>
  <c r="CS24" i="5"/>
  <c r="AM24" i="5"/>
  <c r="CZ28" i="5"/>
  <c r="AR28" i="5"/>
  <c r="CT29" i="5"/>
  <c r="AN29" i="5"/>
  <c r="CS31" i="5"/>
  <c r="AM31" i="5"/>
  <c r="CT33" i="5"/>
  <c r="AN33" i="5"/>
  <c r="CT69" i="5"/>
  <c r="AN69" i="5"/>
  <c r="AN67" i="5" s="1"/>
  <c r="CS29" i="5"/>
  <c r="AM29" i="5"/>
  <c r="CT39" i="5"/>
  <c r="AN39" i="5"/>
  <c r="CS16" i="5"/>
  <c r="AM16" i="5"/>
  <c r="CS23" i="5"/>
  <c r="AM23" i="5"/>
  <c r="CS57" i="5"/>
  <c r="AM57" i="5"/>
  <c r="CS25" i="5"/>
  <c r="AM25" i="5"/>
  <c r="CM20" i="5"/>
  <c r="AI20" i="5"/>
  <c r="CX9" i="5"/>
  <c r="DD10" i="5"/>
  <c r="CT11" i="5"/>
  <c r="AN11" i="5"/>
  <c r="Y63" i="5"/>
  <c r="Y76" i="5"/>
  <c r="Y66" i="5" s="1"/>
  <c r="CT34" i="5"/>
  <c r="AN34" i="5"/>
  <c r="CS39" i="5"/>
  <c r="AM39" i="5"/>
  <c r="CS42" i="5"/>
  <c r="AM42" i="5"/>
  <c r="CR70" i="5"/>
  <c r="CR66" i="5" s="1"/>
  <c r="CX71" i="5"/>
  <c r="DU26" i="5"/>
  <c r="BA26" i="5"/>
  <c r="DV26" i="5"/>
  <c r="AK8" i="5"/>
  <c r="CK63" i="5"/>
  <c r="CL65" i="5"/>
  <c r="CX36" i="5"/>
  <c r="W76" i="5"/>
  <c r="CR65" i="5" l="1"/>
  <c r="AW87" i="9"/>
  <c r="AW77" i="9" s="1"/>
  <c r="U114" i="10"/>
  <c r="V114" i="10" s="1"/>
  <c r="W114" i="10" s="1"/>
  <c r="BA114" i="10" s="1"/>
  <c r="AX114" i="10"/>
  <c r="AW87" i="8"/>
  <c r="AW77" i="8" s="1"/>
  <c r="U114" i="9"/>
  <c r="AX114" i="9"/>
  <c r="AV94" i="11"/>
  <c r="AR91" i="11"/>
  <c r="DF91" i="11" s="1"/>
  <c r="DF94" i="11"/>
  <c r="CT80" i="5"/>
  <c r="DJ94" i="11"/>
  <c r="DJ91" i="11" s="1"/>
  <c r="DD91" i="11"/>
  <c r="DE94" i="11"/>
  <c r="AU94" i="11"/>
  <c r="AQ91" i="11"/>
  <c r="DE91" i="11" s="1"/>
  <c r="DI94" i="11"/>
  <c r="DI91" i="11" s="1"/>
  <c r="DC91" i="11"/>
  <c r="DD87" i="11"/>
  <c r="DD77" i="11" s="1"/>
  <c r="AW87" i="10"/>
  <c r="AW77" i="10" s="1"/>
  <c r="DJ87" i="11"/>
  <c r="AW76" i="9"/>
  <c r="CP114" i="11"/>
  <c r="CO114" i="11"/>
  <c r="CQ12" i="11"/>
  <c r="CK76" i="11"/>
  <c r="CK75" i="11"/>
  <c r="M114" i="8"/>
  <c r="V114" i="11"/>
  <c r="U114" i="11"/>
  <c r="CJ118" i="11"/>
  <c r="CL118" i="11" s="1"/>
  <c r="CL114" i="11"/>
  <c r="DJ84" i="11"/>
  <c r="CR12" i="11"/>
  <c r="CL75" i="11"/>
  <c r="CL76" i="11"/>
  <c r="CK114" i="11"/>
  <c r="CI118" i="11"/>
  <c r="CK118" i="11" s="1"/>
  <c r="AW76" i="10"/>
  <c r="AR74" i="11"/>
  <c r="DF9" i="11"/>
  <c r="AN75" i="11"/>
  <c r="AN76" i="11"/>
  <c r="DL10" i="11"/>
  <c r="AV9" i="11"/>
  <c r="DL38" i="11"/>
  <c r="AV37" i="11"/>
  <c r="DL37" i="11" s="1"/>
  <c r="DK78" i="11"/>
  <c r="AQ74" i="11"/>
  <c r="DE9" i="11"/>
  <c r="DL86" i="11"/>
  <c r="AR87" i="11"/>
  <c r="DF87" i="11" s="1"/>
  <c r="DC87" i="11"/>
  <c r="DC77" i="11" s="1"/>
  <c r="DL78" i="11"/>
  <c r="DK38" i="11"/>
  <c r="AU37" i="11"/>
  <c r="DK37" i="11" s="1"/>
  <c r="DK10" i="11"/>
  <c r="AU9" i="11"/>
  <c r="CZ87" i="11"/>
  <c r="AN77" i="11"/>
  <c r="AM75" i="11"/>
  <c r="AM76" i="11"/>
  <c r="DK86" i="11"/>
  <c r="AQ87" i="11"/>
  <c r="DI87" i="11"/>
  <c r="DI77" i="11" s="1"/>
  <c r="BA86" i="10"/>
  <c r="W86" i="10"/>
  <c r="BA85" i="10"/>
  <c r="W85" i="10"/>
  <c r="U84" i="10"/>
  <c r="BA84" i="10" s="1"/>
  <c r="BA80" i="10"/>
  <c r="W80" i="10"/>
  <c r="AX10" i="10"/>
  <c r="S9" i="10"/>
  <c r="BA56" i="10"/>
  <c r="W56" i="10"/>
  <c r="AR87" i="10"/>
  <c r="O77" i="10"/>
  <c r="BF11" i="10"/>
  <c r="BF10" i="10" s="1"/>
  <c r="BC10" i="10"/>
  <c r="BH8" i="10"/>
  <c r="BG8" i="10"/>
  <c r="BF28" i="10"/>
  <c r="BF27" i="10" s="1"/>
  <c r="BC27" i="10"/>
  <c r="BA39" i="10"/>
  <c r="W39" i="10"/>
  <c r="U38" i="10"/>
  <c r="BA79" i="10"/>
  <c r="W79" i="10"/>
  <c r="U78" i="10"/>
  <c r="BA35" i="10"/>
  <c r="W35" i="10"/>
  <c r="BA33" i="10"/>
  <c r="W33" i="10"/>
  <c r="BA31" i="10"/>
  <c r="W31" i="10"/>
  <c r="BA29" i="10"/>
  <c r="W29" i="10"/>
  <c r="BA26" i="10"/>
  <c r="W26" i="10"/>
  <c r="BA24" i="10"/>
  <c r="W24" i="10"/>
  <c r="BA22" i="10"/>
  <c r="W22" i="10"/>
  <c r="BA20" i="10"/>
  <c r="W20" i="10"/>
  <c r="BA18" i="10"/>
  <c r="W18" i="10"/>
  <c r="BA16" i="10"/>
  <c r="W16" i="10"/>
  <c r="BA14" i="10"/>
  <c r="W14" i="10"/>
  <c r="BA12" i="10"/>
  <c r="W12" i="10"/>
  <c r="BD112" i="10"/>
  <c r="Y112" i="10"/>
  <c r="BG112" i="10" s="1"/>
  <c r="BD110" i="10"/>
  <c r="Y110" i="10"/>
  <c r="BG110" i="10" s="1"/>
  <c r="BD108" i="10"/>
  <c r="Y108" i="10"/>
  <c r="BG108" i="10" s="1"/>
  <c r="BD105" i="10"/>
  <c r="Y105" i="10"/>
  <c r="BG105" i="10" s="1"/>
  <c r="BD104" i="10"/>
  <c r="Y104" i="10"/>
  <c r="BG104" i="10" s="1"/>
  <c r="BD103" i="10"/>
  <c r="Y103" i="10"/>
  <c r="BG103" i="10" s="1"/>
  <c r="BD102" i="10"/>
  <c r="Y102" i="10"/>
  <c r="BG102" i="10" s="1"/>
  <c r="BD101" i="10"/>
  <c r="Y101" i="10"/>
  <c r="BG101" i="10" s="1"/>
  <c r="BA96" i="10"/>
  <c r="W96" i="10"/>
  <c r="BA95" i="10"/>
  <c r="W95" i="10"/>
  <c r="BC86" i="10"/>
  <c r="BA83" i="10"/>
  <c r="W83" i="10"/>
  <c r="BA45" i="10"/>
  <c r="W45" i="10"/>
  <c r="BA44" i="10"/>
  <c r="W44" i="10"/>
  <c r="BA43" i="10"/>
  <c r="W43" i="10"/>
  <c r="BA42" i="10"/>
  <c r="W42" i="10"/>
  <c r="AY114" i="10"/>
  <c r="AZ114" i="10" s="1"/>
  <c r="BA25" i="10"/>
  <c r="W25" i="10"/>
  <c r="BA23" i="10"/>
  <c r="W23" i="10"/>
  <c r="BA21" i="10"/>
  <c r="W21" i="10"/>
  <c r="BA19" i="10"/>
  <c r="W19" i="10"/>
  <c r="BA17" i="10"/>
  <c r="W17" i="10"/>
  <c r="BA15" i="10"/>
  <c r="W15" i="10"/>
  <c r="BA13" i="10"/>
  <c r="W13" i="10"/>
  <c r="BA61" i="10"/>
  <c r="W61" i="10"/>
  <c r="BA58" i="10"/>
  <c r="W58" i="10"/>
  <c r="BA53" i="10"/>
  <c r="W53" i="10"/>
  <c r="BA40" i="10"/>
  <c r="W40" i="10"/>
  <c r="BF92" i="10"/>
  <c r="BF91" i="10" s="1"/>
  <c r="BC91" i="10"/>
  <c r="BA55" i="10"/>
  <c r="W55" i="10"/>
  <c r="U47" i="10"/>
  <c r="BA47" i="10" s="1"/>
  <c r="O75" i="10"/>
  <c r="O76" i="10"/>
  <c r="BA94" i="10"/>
  <c r="W94" i="10"/>
  <c r="AZ84" i="10"/>
  <c r="AZ37" i="10"/>
  <c r="AT75" i="10"/>
  <c r="AT76" i="10"/>
  <c r="BA82" i="10"/>
  <c r="W82" i="10"/>
  <c r="U81" i="10"/>
  <c r="BA81" i="10" s="1"/>
  <c r="BA11" i="10"/>
  <c r="W11" i="10"/>
  <c r="U10" i="10"/>
  <c r="AZ9" i="10"/>
  <c r="AX38" i="10"/>
  <c r="S37" i="10"/>
  <c r="AX78" i="10"/>
  <c r="BA28" i="10"/>
  <c r="W28" i="10"/>
  <c r="U27" i="10"/>
  <c r="BA27" i="10" s="1"/>
  <c r="Q74" i="10"/>
  <c r="AU9" i="10"/>
  <c r="BA92" i="10"/>
  <c r="W92" i="10"/>
  <c r="U91" i="10"/>
  <c r="BA91" i="10" s="1"/>
  <c r="BA36" i="10"/>
  <c r="W36" i="10"/>
  <c r="BA34" i="10"/>
  <c r="W34" i="10"/>
  <c r="BA32" i="10"/>
  <c r="W32" i="10"/>
  <c r="BA30" i="10"/>
  <c r="W30" i="10"/>
  <c r="BA128" i="10"/>
  <c r="BD111" i="10"/>
  <c r="Y111" i="10"/>
  <c r="BG111" i="10" s="1"/>
  <c r="BD109" i="10"/>
  <c r="Y109" i="10"/>
  <c r="BG109" i="10" s="1"/>
  <c r="BD107" i="10"/>
  <c r="Y107" i="10"/>
  <c r="BG107" i="10" s="1"/>
  <c r="BD106" i="10"/>
  <c r="Y106" i="10"/>
  <c r="BG106" i="10" s="1"/>
  <c r="BA100" i="10"/>
  <c r="W100" i="10"/>
  <c r="BA99" i="10"/>
  <c r="W99" i="10"/>
  <c r="BA98" i="10"/>
  <c r="W98" i="10"/>
  <c r="BA97" i="10"/>
  <c r="W97" i="10"/>
  <c r="BA93" i="10"/>
  <c r="W93" i="10"/>
  <c r="BF85" i="10"/>
  <c r="BC84" i="10"/>
  <c r="BF82" i="10"/>
  <c r="BF81" i="10" s="1"/>
  <c r="BC81" i="10"/>
  <c r="BF79" i="10"/>
  <c r="BF78" i="10" s="1"/>
  <c r="BC78" i="10"/>
  <c r="BF55" i="10"/>
  <c r="BF47" i="10" s="1"/>
  <c r="BC47" i="10"/>
  <c r="BF39" i="10"/>
  <c r="BF38" i="10" s="1"/>
  <c r="BC38" i="10"/>
  <c r="AU37" i="10"/>
  <c r="Q87" i="10"/>
  <c r="AT75" i="9"/>
  <c r="AT76" i="9"/>
  <c r="AX78" i="9"/>
  <c r="BA11" i="9"/>
  <c r="W11" i="9"/>
  <c r="U10" i="9"/>
  <c r="BA94" i="9"/>
  <c r="W94" i="9"/>
  <c r="BD16" i="9"/>
  <c r="Y16" i="9"/>
  <c r="BG16" i="9" s="1"/>
  <c r="BD15" i="9"/>
  <c r="Y15" i="9"/>
  <c r="BG15" i="9" s="1"/>
  <c r="AZ9" i="9"/>
  <c r="BF28" i="9"/>
  <c r="BF27" i="9" s="1"/>
  <c r="BC27" i="9"/>
  <c r="BA28" i="9"/>
  <c r="W28" i="9"/>
  <c r="U27" i="9"/>
  <c r="BA27" i="9" s="1"/>
  <c r="Q74" i="9"/>
  <c r="AU9" i="9"/>
  <c r="BA55" i="9"/>
  <c r="W55" i="9"/>
  <c r="U47" i="9"/>
  <c r="BA47" i="9" s="1"/>
  <c r="O75" i="9"/>
  <c r="O76" i="9"/>
  <c r="BA92" i="9"/>
  <c r="W92" i="9"/>
  <c r="U91" i="9"/>
  <c r="BA91" i="9" s="1"/>
  <c r="BA35" i="9"/>
  <c r="W35" i="9"/>
  <c r="BA33" i="9"/>
  <c r="W33" i="9"/>
  <c r="BA31" i="9"/>
  <c r="W31" i="9"/>
  <c r="BA29" i="9"/>
  <c r="W29" i="9"/>
  <c r="BA26" i="9"/>
  <c r="W26" i="9"/>
  <c r="BA24" i="9"/>
  <c r="W24" i="9"/>
  <c r="BA22" i="9"/>
  <c r="W22" i="9"/>
  <c r="BA20" i="9"/>
  <c r="W20" i="9"/>
  <c r="BA18" i="9"/>
  <c r="W18" i="9"/>
  <c r="BA14" i="9"/>
  <c r="W14" i="9"/>
  <c r="BA12" i="9"/>
  <c r="W12" i="9"/>
  <c r="BA56" i="9"/>
  <c r="W56" i="9"/>
  <c r="BA80" i="9"/>
  <c r="W80" i="9"/>
  <c r="BA39" i="9"/>
  <c r="W39" i="9"/>
  <c r="U38" i="9"/>
  <c r="AZ37" i="9"/>
  <c r="BA79" i="9"/>
  <c r="W79" i="9"/>
  <c r="U78" i="9"/>
  <c r="BA61" i="9"/>
  <c r="W61" i="9"/>
  <c r="BA58" i="9"/>
  <c r="W58" i="9"/>
  <c r="BA53" i="9"/>
  <c r="W53" i="9"/>
  <c r="BA40" i="9"/>
  <c r="W40" i="9"/>
  <c r="AX10" i="9"/>
  <c r="S9" i="9"/>
  <c r="BA45" i="9"/>
  <c r="W45" i="9"/>
  <c r="BA44" i="9"/>
  <c r="W44" i="9"/>
  <c r="BA43" i="9"/>
  <c r="W43" i="9"/>
  <c r="BA42" i="9"/>
  <c r="W42" i="9"/>
  <c r="AV118" i="9"/>
  <c r="AW118" i="9" s="1"/>
  <c r="AY114" i="9"/>
  <c r="AZ114" i="9" s="1"/>
  <c r="V114" i="9"/>
  <c r="W114" i="9" s="1"/>
  <c r="BA114" i="9" s="1"/>
  <c r="BA36" i="9"/>
  <c r="W36" i="9"/>
  <c r="BA34" i="9"/>
  <c r="W34" i="9"/>
  <c r="BA32" i="9"/>
  <c r="W32" i="9"/>
  <c r="BA30" i="9"/>
  <c r="W30" i="9"/>
  <c r="AR87" i="9"/>
  <c r="O77" i="9"/>
  <c r="BA131" i="9"/>
  <c r="BD111" i="9"/>
  <c r="Y111" i="9"/>
  <c r="BG111" i="9" s="1"/>
  <c r="BD109" i="9"/>
  <c r="Y109" i="9"/>
  <c r="BG109" i="9" s="1"/>
  <c r="BD107" i="9"/>
  <c r="Y107" i="9"/>
  <c r="BG107" i="9" s="1"/>
  <c r="BD106" i="9"/>
  <c r="Y106" i="9"/>
  <c r="BG106" i="9" s="1"/>
  <c r="BA100" i="9"/>
  <c r="W100" i="9"/>
  <c r="BA99" i="9"/>
  <c r="W99" i="9"/>
  <c r="BA98" i="9"/>
  <c r="W98" i="9"/>
  <c r="BA97" i="9"/>
  <c r="W97" i="9"/>
  <c r="BA93" i="9"/>
  <c r="W93" i="9"/>
  <c r="BF11" i="9"/>
  <c r="BF10" i="9" s="1"/>
  <c r="BC10" i="9"/>
  <c r="BH8" i="9"/>
  <c r="BG8" i="9"/>
  <c r="BA86" i="9"/>
  <c r="W86" i="9"/>
  <c r="BA85" i="9"/>
  <c r="W85" i="9"/>
  <c r="U84" i="9"/>
  <c r="BA84" i="9" s="1"/>
  <c r="BA82" i="9"/>
  <c r="W82" i="9"/>
  <c r="U81" i="9"/>
  <c r="BA81" i="9" s="1"/>
  <c r="AU37" i="9"/>
  <c r="Q87" i="9"/>
  <c r="BA25" i="9"/>
  <c r="W25" i="9"/>
  <c r="BA23" i="9"/>
  <c r="W23" i="9"/>
  <c r="BA21" i="9"/>
  <c r="W21" i="9"/>
  <c r="BA19" i="9"/>
  <c r="W19" i="9"/>
  <c r="BA17" i="9"/>
  <c r="W17" i="9"/>
  <c r="BA13" i="9"/>
  <c r="W13" i="9"/>
  <c r="BD112" i="9"/>
  <c r="Y112" i="9"/>
  <c r="BG112" i="9" s="1"/>
  <c r="BD110" i="9"/>
  <c r="Y110" i="9"/>
  <c r="BG110" i="9" s="1"/>
  <c r="BD108" i="9"/>
  <c r="Y108" i="9"/>
  <c r="BG108" i="9" s="1"/>
  <c r="BD105" i="9"/>
  <c r="Y105" i="9"/>
  <c r="BG105" i="9" s="1"/>
  <c r="BD104" i="9"/>
  <c r="Y104" i="9"/>
  <c r="BG104" i="9" s="1"/>
  <c r="BD103" i="9"/>
  <c r="Y103" i="9"/>
  <c r="BG103" i="9" s="1"/>
  <c r="BD102" i="9"/>
  <c r="Y102" i="9"/>
  <c r="BG102" i="9" s="1"/>
  <c r="BD101" i="9"/>
  <c r="Y101" i="9"/>
  <c r="BG101" i="9" s="1"/>
  <c r="BA96" i="9"/>
  <c r="W96" i="9"/>
  <c r="BA95" i="9"/>
  <c r="W95" i="9"/>
  <c r="BC86" i="9"/>
  <c r="BC84" i="9" s="1"/>
  <c r="BA83" i="9"/>
  <c r="W83" i="9"/>
  <c r="BF92" i="9"/>
  <c r="BF91" i="9" s="1"/>
  <c r="BC91" i="9"/>
  <c r="BF85" i="9"/>
  <c r="BF82" i="9"/>
  <c r="BF81" i="9" s="1"/>
  <c r="BC81" i="9"/>
  <c r="BF79" i="9"/>
  <c r="BF78" i="9" s="1"/>
  <c r="BC78" i="9"/>
  <c r="BF55" i="9"/>
  <c r="BF47" i="9" s="1"/>
  <c r="BC47" i="9"/>
  <c r="BF39" i="9"/>
  <c r="BF38" i="9" s="1"/>
  <c r="BC38" i="9"/>
  <c r="AX38" i="9"/>
  <c r="S37" i="9"/>
  <c r="AT75" i="8"/>
  <c r="AT76" i="8"/>
  <c r="BA11" i="8"/>
  <c r="W11" i="8"/>
  <c r="U10" i="8"/>
  <c r="Y16" i="8"/>
  <c r="BG16" i="8" s="1"/>
  <c r="BD16" i="8"/>
  <c r="AX38" i="8"/>
  <c r="S37" i="8"/>
  <c r="BA58" i="8"/>
  <c r="W58" i="8"/>
  <c r="BA53" i="8"/>
  <c r="W53" i="8"/>
  <c r="BA40" i="8"/>
  <c r="W40" i="8"/>
  <c r="AZ9" i="8"/>
  <c r="BF28" i="8"/>
  <c r="BF27" i="8" s="1"/>
  <c r="BC27" i="8"/>
  <c r="BH8" i="8"/>
  <c r="BG8" i="8"/>
  <c r="BA86" i="8"/>
  <c r="W86" i="8"/>
  <c r="BA85" i="8"/>
  <c r="W85" i="8"/>
  <c r="U84" i="8"/>
  <c r="BA84" i="8" s="1"/>
  <c r="Q74" i="8"/>
  <c r="AU9" i="8"/>
  <c r="BA28" i="8"/>
  <c r="W28" i="8"/>
  <c r="U27" i="8"/>
  <c r="BA27" i="8" s="1"/>
  <c r="AU37" i="8"/>
  <c r="Q87" i="8"/>
  <c r="BA82" i="8"/>
  <c r="W82" i="8"/>
  <c r="U81" i="8"/>
  <c r="BA81" i="8" s="1"/>
  <c r="BA97" i="8"/>
  <c r="W97" i="8"/>
  <c r="O75" i="8"/>
  <c r="O76" i="8"/>
  <c r="BA92" i="8"/>
  <c r="W92" i="8"/>
  <c r="U91" i="8"/>
  <c r="BA91" i="8" s="1"/>
  <c r="BA26" i="8"/>
  <c r="W26" i="8"/>
  <c r="BA25" i="8"/>
  <c r="W25" i="8"/>
  <c r="AR87" i="8"/>
  <c r="O77" i="8"/>
  <c r="BA79" i="8"/>
  <c r="W79" i="8"/>
  <c r="U78" i="8"/>
  <c r="Y15" i="8"/>
  <c r="BG15" i="8" s="1"/>
  <c r="BD15" i="8"/>
  <c r="BA24" i="8"/>
  <c r="W24" i="8"/>
  <c r="BA22" i="8"/>
  <c r="W22" i="8"/>
  <c r="BA21" i="8"/>
  <c r="W21" i="8"/>
  <c r="BA18" i="8"/>
  <c r="W18" i="8"/>
  <c r="BA14" i="8"/>
  <c r="W14" i="8"/>
  <c r="BD112" i="8"/>
  <c r="Y112" i="8"/>
  <c r="BG112" i="8" s="1"/>
  <c r="BD108" i="8"/>
  <c r="Y108" i="8"/>
  <c r="BG108" i="8" s="1"/>
  <c r="BD105" i="8"/>
  <c r="Y105" i="8"/>
  <c r="BG105" i="8" s="1"/>
  <c r="BD102" i="8"/>
  <c r="Y102" i="8"/>
  <c r="BG102" i="8" s="1"/>
  <c r="BA96" i="8"/>
  <c r="W96" i="8"/>
  <c r="BC86" i="8"/>
  <c r="BC84" i="8" s="1"/>
  <c r="AX10" i="8"/>
  <c r="S9" i="8"/>
  <c r="BA39" i="8"/>
  <c r="W39" i="8"/>
  <c r="U38" i="8"/>
  <c r="BA36" i="8"/>
  <c r="W36" i="8"/>
  <c r="BA35" i="8"/>
  <c r="W35" i="8"/>
  <c r="BA34" i="8"/>
  <c r="W34" i="8"/>
  <c r="BA33" i="8"/>
  <c r="W33" i="8"/>
  <c r="BA32" i="8"/>
  <c r="W32" i="8"/>
  <c r="BA31" i="8"/>
  <c r="W31" i="8"/>
  <c r="BA30" i="8"/>
  <c r="W30" i="8"/>
  <c r="BA29" i="8"/>
  <c r="W29" i="8"/>
  <c r="BA45" i="8"/>
  <c r="W45" i="8"/>
  <c r="BA44" i="8"/>
  <c r="W44" i="8"/>
  <c r="BA43" i="8"/>
  <c r="W43" i="8"/>
  <c r="BA42" i="8"/>
  <c r="W42" i="8"/>
  <c r="BA94" i="8"/>
  <c r="W94" i="8"/>
  <c r="AV118" i="8"/>
  <c r="AW118" i="8" s="1"/>
  <c r="AY114" i="8"/>
  <c r="AZ114" i="8" s="1"/>
  <c r="BF11" i="8"/>
  <c r="BF10" i="8" s="1"/>
  <c r="BC10" i="8"/>
  <c r="BD110" i="8"/>
  <c r="Y110" i="8"/>
  <c r="BG110" i="8" s="1"/>
  <c r="BD104" i="8"/>
  <c r="Y104" i="8"/>
  <c r="BG104" i="8" s="1"/>
  <c r="BD103" i="8"/>
  <c r="Y103" i="8"/>
  <c r="BG103" i="8" s="1"/>
  <c r="BD101" i="8"/>
  <c r="Y101" i="8"/>
  <c r="BG101" i="8" s="1"/>
  <c r="BA95" i="8"/>
  <c r="W95" i="8"/>
  <c r="BA83" i="8"/>
  <c r="W83" i="8"/>
  <c r="BA80" i="8"/>
  <c r="W80" i="8"/>
  <c r="BA61" i="8"/>
  <c r="W61" i="8"/>
  <c r="BA131" i="8"/>
  <c r="BD111" i="8"/>
  <c r="Y111" i="8"/>
  <c r="BG111" i="8" s="1"/>
  <c r="BD109" i="8"/>
  <c r="Y109" i="8"/>
  <c r="BG109" i="8" s="1"/>
  <c r="BD107" i="8"/>
  <c r="Y107" i="8"/>
  <c r="BG107" i="8" s="1"/>
  <c r="BD106" i="8"/>
  <c r="Y106" i="8"/>
  <c r="BG106" i="8" s="1"/>
  <c r="BA100" i="8"/>
  <c r="W100" i="8"/>
  <c r="BA99" i="8"/>
  <c r="W99" i="8"/>
  <c r="BA98" i="8"/>
  <c r="W98" i="8"/>
  <c r="BA93" i="8"/>
  <c r="W93" i="8"/>
  <c r="BA23" i="8"/>
  <c r="W23" i="8"/>
  <c r="BA20" i="8"/>
  <c r="W20" i="8"/>
  <c r="BA19" i="8"/>
  <c r="W19" i="8"/>
  <c r="BA17" i="8"/>
  <c r="W17" i="8"/>
  <c r="BA13" i="8"/>
  <c r="W13" i="8"/>
  <c r="BA12" i="8"/>
  <c r="W12" i="8"/>
  <c r="BA56" i="8"/>
  <c r="W56" i="8"/>
  <c r="BA55" i="8"/>
  <c r="W55" i="8"/>
  <c r="U47" i="8"/>
  <c r="BA47" i="8" s="1"/>
  <c r="BF92" i="8"/>
  <c r="BF91" i="8" s="1"/>
  <c r="BC91" i="8"/>
  <c r="BF85" i="8"/>
  <c r="BF82" i="8"/>
  <c r="BF81" i="8" s="1"/>
  <c r="BC81" i="8"/>
  <c r="BF79" i="8"/>
  <c r="BF78" i="8" s="1"/>
  <c r="BC78" i="8"/>
  <c r="BF55" i="8"/>
  <c r="BF47" i="8" s="1"/>
  <c r="BC47" i="8"/>
  <c r="BF39" i="8"/>
  <c r="BF38" i="8" s="1"/>
  <c r="BC38" i="8"/>
  <c r="AX78" i="8"/>
  <c r="AZ37" i="8"/>
  <c r="AZ87" i="8" s="1"/>
  <c r="AZ77" i="8" s="1"/>
  <c r="AW76" i="8"/>
  <c r="CZ67" i="5"/>
  <c r="CA76" i="5"/>
  <c r="W66" i="5"/>
  <c r="AK63" i="5"/>
  <c r="AK76" i="5"/>
  <c r="AK66" i="5" s="1"/>
  <c r="Y64" i="5"/>
  <c r="Y65" i="5"/>
  <c r="CX8" i="5"/>
  <c r="CX63" i="5" s="1"/>
  <c r="CX64" i="5" s="1"/>
  <c r="CY27" i="5"/>
  <c r="AQ27" i="5"/>
  <c r="AM26" i="5"/>
  <c r="CY26" i="5" s="1"/>
  <c r="CT37" i="5"/>
  <c r="AJ36" i="5"/>
  <c r="AR38" i="5"/>
  <c r="CZ38" i="5"/>
  <c r="AN37" i="5"/>
  <c r="AB64" i="5"/>
  <c r="AB65" i="5"/>
  <c r="CS10" i="5"/>
  <c r="AM10" i="5"/>
  <c r="AI9" i="5"/>
  <c r="CZ75" i="5"/>
  <c r="AR75" i="5"/>
  <c r="CY60" i="5"/>
  <c r="AQ60" i="5"/>
  <c r="CM36" i="5"/>
  <c r="CW8" i="5"/>
  <c r="CZ111" i="5"/>
  <c r="AR111" i="5"/>
  <c r="DE96" i="5"/>
  <c r="AU96" i="5"/>
  <c r="DK96" i="5" s="1"/>
  <c r="DE95" i="5"/>
  <c r="AU95" i="5"/>
  <c r="DK95" i="5" s="1"/>
  <c r="DE94" i="5"/>
  <c r="AU94" i="5"/>
  <c r="DK94" i="5" s="1"/>
  <c r="DE93" i="5"/>
  <c r="AU93" i="5"/>
  <c r="DK93" i="5" s="1"/>
  <c r="DE92" i="5"/>
  <c r="AU92" i="5"/>
  <c r="DK92" i="5" s="1"/>
  <c r="DF89" i="5"/>
  <c r="AV89" i="5"/>
  <c r="DL89" i="5" s="1"/>
  <c r="DE91" i="5"/>
  <c r="AU91" i="5"/>
  <c r="DK91" i="5" s="1"/>
  <c r="CS87" i="5"/>
  <c r="AM87" i="5"/>
  <c r="AG63" i="5"/>
  <c r="AG76" i="5"/>
  <c r="AG66" i="5" s="1"/>
  <c r="AV44" i="5"/>
  <c r="DL44" i="5" s="1"/>
  <c r="DF44" i="5"/>
  <c r="CY85" i="5"/>
  <c r="AQ85" i="5"/>
  <c r="CY82" i="5"/>
  <c r="AQ82" i="5"/>
  <c r="CW73" i="5"/>
  <c r="DC74" i="5"/>
  <c r="CZ83" i="5"/>
  <c r="AR83" i="5"/>
  <c r="CY81" i="5"/>
  <c r="AQ81" i="5"/>
  <c r="AM80" i="5"/>
  <c r="AV72" i="5"/>
  <c r="DL72" i="5" s="1"/>
  <c r="DF72" i="5"/>
  <c r="DD81" i="5"/>
  <c r="CX80" i="5"/>
  <c r="DJ74" i="5"/>
  <c r="DI71" i="5"/>
  <c r="DI70" i="5" s="1"/>
  <c r="DC70" i="5"/>
  <c r="DI68" i="5"/>
  <c r="DI67" i="5" s="1"/>
  <c r="DC67" i="5"/>
  <c r="DC81" i="5"/>
  <c r="CW80" i="5"/>
  <c r="AV57" i="5"/>
  <c r="DL57" i="5" s="1"/>
  <c r="DF57" i="5"/>
  <c r="CZ74" i="5"/>
  <c r="AR74" i="5"/>
  <c r="AN73" i="5"/>
  <c r="CS12" i="5"/>
  <c r="AM12" i="5"/>
  <c r="CZ55" i="5"/>
  <c r="AR55" i="5"/>
  <c r="CD98" i="5"/>
  <c r="CB98" i="5"/>
  <c r="CG76" i="5"/>
  <c r="AA66" i="5"/>
  <c r="DU10" i="5"/>
  <c r="DV10" i="5"/>
  <c r="BA10" i="5"/>
  <c r="E9" i="5"/>
  <c r="CW38" i="5"/>
  <c r="CQ37" i="5"/>
  <c r="CQ36" i="5" s="1"/>
  <c r="CQ76" i="5" s="1"/>
  <c r="CQ66" i="5" s="1"/>
  <c r="DJ54" i="5"/>
  <c r="DJ46" i="5" s="1"/>
  <c r="DD46" i="5"/>
  <c r="DD36" i="5" s="1"/>
  <c r="AU69" i="5"/>
  <c r="DK69" i="5" s="1"/>
  <c r="DE69" i="5"/>
  <c r="DE52" i="5"/>
  <c r="AU52" i="5"/>
  <c r="DK52" i="5" s="1"/>
  <c r="AN9" i="5"/>
  <c r="CZ10" i="5"/>
  <c r="AR10" i="5"/>
  <c r="CT9" i="5"/>
  <c r="CT65" i="5" s="1"/>
  <c r="AJ8" i="5"/>
  <c r="AR21" i="5"/>
  <c r="CZ21" i="5"/>
  <c r="AR16" i="5"/>
  <c r="CZ16" i="5"/>
  <c r="CS37" i="5"/>
  <c r="AI36" i="5"/>
  <c r="DF30" i="5"/>
  <c r="AV30" i="5"/>
  <c r="DL30" i="5" s="1"/>
  <c r="CY75" i="5"/>
  <c r="AQ75" i="5"/>
  <c r="CY68" i="5"/>
  <c r="AQ68" i="5"/>
  <c r="AM67" i="5"/>
  <c r="AM73" i="5"/>
  <c r="CY74" i="5"/>
  <c r="AQ74" i="5"/>
  <c r="CZ54" i="5"/>
  <c r="AR54" i="5"/>
  <c r="AN46" i="5"/>
  <c r="CZ46" i="5" s="1"/>
  <c r="CA98" i="5"/>
  <c r="CC98" i="5"/>
  <c r="CY11" i="5"/>
  <c r="AQ11" i="5"/>
  <c r="AV68" i="5"/>
  <c r="DF68" i="5"/>
  <c r="CQ63" i="5"/>
  <c r="CS73" i="5"/>
  <c r="CK64" i="5"/>
  <c r="CK65" i="5"/>
  <c r="CX70" i="5"/>
  <c r="DD71" i="5"/>
  <c r="CY42" i="5"/>
  <c r="AQ42" i="5"/>
  <c r="CY39" i="5"/>
  <c r="AQ39" i="5"/>
  <c r="CZ34" i="5"/>
  <c r="AR34" i="5"/>
  <c r="CZ11" i="5"/>
  <c r="AR11" i="5"/>
  <c r="DD9" i="5"/>
  <c r="DJ10" i="5"/>
  <c r="DJ9" i="5" s="1"/>
  <c r="CS20" i="5"/>
  <c r="AM20" i="5"/>
  <c r="CY25" i="5"/>
  <c r="AQ25" i="5"/>
  <c r="CY57" i="5"/>
  <c r="AQ57" i="5"/>
  <c r="CY23" i="5"/>
  <c r="AQ23" i="5"/>
  <c r="CY16" i="5"/>
  <c r="AQ16" i="5"/>
  <c r="CZ39" i="5"/>
  <c r="AR39" i="5"/>
  <c r="CY29" i="5"/>
  <c r="AQ29" i="5"/>
  <c r="CZ69" i="5"/>
  <c r="AR69" i="5"/>
  <c r="CZ33" i="5"/>
  <c r="AR33" i="5"/>
  <c r="CY31" i="5"/>
  <c r="AQ31" i="5"/>
  <c r="CZ29" i="5"/>
  <c r="AR29" i="5"/>
  <c r="DF28" i="5"/>
  <c r="AV28" i="5"/>
  <c r="DL28" i="5" s="1"/>
  <c r="CY24" i="5"/>
  <c r="AQ24" i="5"/>
  <c r="CZ19" i="5"/>
  <c r="AR19" i="5"/>
  <c r="CY55" i="5"/>
  <c r="AQ55" i="5"/>
  <c r="DC46" i="5"/>
  <c r="DI54" i="5"/>
  <c r="DI46" i="5" s="1"/>
  <c r="CZ42" i="5"/>
  <c r="AR42" i="5"/>
  <c r="CY41" i="5"/>
  <c r="AQ41" i="5"/>
  <c r="CY35" i="5"/>
  <c r="AQ35" i="5"/>
  <c r="CY33" i="5"/>
  <c r="AQ33" i="5"/>
  <c r="CZ32" i="5"/>
  <c r="AR32" i="5"/>
  <c r="CZ31" i="5"/>
  <c r="AR31" i="5"/>
  <c r="CY30" i="5"/>
  <c r="AQ30" i="5"/>
  <c r="CS22" i="5"/>
  <c r="AM22" i="5"/>
  <c r="CS17" i="5"/>
  <c r="AM17" i="5"/>
  <c r="CS15" i="5"/>
  <c r="AM15" i="5"/>
  <c r="CZ12" i="5"/>
  <c r="AR12" i="5"/>
  <c r="CY28" i="5"/>
  <c r="AQ28" i="5"/>
  <c r="CY111" i="5"/>
  <c r="AQ111" i="5"/>
  <c r="CY86" i="5"/>
  <c r="AQ86" i="5"/>
  <c r="DF87" i="5"/>
  <c r="AV87" i="5"/>
  <c r="DL87" i="5" s="1"/>
  <c r="CZ85" i="5"/>
  <c r="AR85" i="5"/>
  <c r="CZ82" i="5"/>
  <c r="AR82" i="5"/>
  <c r="CN36" i="5"/>
  <c r="AF76" i="5"/>
  <c r="DE89" i="5"/>
  <c r="AU89" i="5"/>
  <c r="DK89" i="5" s="1"/>
  <c r="CZ86" i="5"/>
  <c r="AR86" i="5"/>
  <c r="CZ84" i="5"/>
  <c r="AR84" i="5"/>
  <c r="DD75" i="5"/>
  <c r="DC75" i="5"/>
  <c r="CM9" i="5"/>
  <c r="CM65" i="5" s="1"/>
  <c r="AE8" i="5"/>
  <c r="CY34" i="5"/>
  <c r="AQ34" i="5"/>
  <c r="CZ23" i="5"/>
  <c r="AR23" i="5"/>
  <c r="CS21" i="5"/>
  <c r="AM21" i="5"/>
  <c r="CZ18" i="5"/>
  <c r="AR18" i="5"/>
  <c r="CY13" i="5"/>
  <c r="AQ13" i="5"/>
  <c r="CY84" i="5"/>
  <c r="AQ84" i="5"/>
  <c r="CZ81" i="5"/>
  <c r="AR81" i="5"/>
  <c r="AN80" i="5"/>
  <c r="AV35" i="5"/>
  <c r="DL35" i="5" s="1"/>
  <c r="DF35" i="5"/>
  <c r="DI27" i="5"/>
  <c r="DI26" i="5" s="1"/>
  <c r="DC26" i="5"/>
  <c r="DJ27" i="5"/>
  <c r="DJ26" i="5" s="1"/>
  <c r="DD26" i="5"/>
  <c r="DI10" i="5"/>
  <c r="DI9" i="5" s="1"/>
  <c r="DC9" i="5"/>
  <c r="DM7" i="5"/>
  <c r="DK7" i="5"/>
  <c r="DN7" i="5"/>
  <c r="DL7" i="5"/>
  <c r="AV20" i="5"/>
  <c r="DL20" i="5" s="1"/>
  <c r="DF20" i="5"/>
  <c r="W64" i="5"/>
  <c r="W65" i="5"/>
  <c r="CZ27" i="5"/>
  <c r="AR27" i="5"/>
  <c r="AN26" i="5"/>
  <c r="CZ26" i="5" s="1"/>
  <c r="AM46" i="5"/>
  <c r="CY46" i="5" s="1"/>
  <c r="CY54" i="5"/>
  <c r="AQ54" i="5"/>
  <c r="CS18" i="5"/>
  <c r="AM18" i="5"/>
  <c r="CY72" i="5"/>
  <c r="AQ72" i="5"/>
  <c r="CZ60" i="5"/>
  <c r="AR60" i="5"/>
  <c r="CZ52" i="5"/>
  <c r="AR52" i="5"/>
  <c r="CY44" i="5"/>
  <c r="AQ44" i="5"/>
  <c r="CY43" i="5"/>
  <c r="AQ43" i="5"/>
  <c r="CY83" i="5"/>
  <c r="AQ83" i="5"/>
  <c r="CH76" i="5"/>
  <c r="AB66" i="5"/>
  <c r="AF63" i="5"/>
  <c r="CN8" i="5"/>
  <c r="AA63" i="5"/>
  <c r="CG8" i="5"/>
  <c r="AR22" i="5"/>
  <c r="CZ22" i="5"/>
  <c r="AR17" i="5"/>
  <c r="CZ17" i="5"/>
  <c r="AV13" i="5"/>
  <c r="DL13" i="5" s="1"/>
  <c r="DF13" i="5"/>
  <c r="DF41" i="5"/>
  <c r="AV41" i="5"/>
  <c r="DL41" i="5" s="1"/>
  <c r="AM14" i="5"/>
  <c r="CS14" i="5"/>
  <c r="CY71" i="5"/>
  <c r="AQ71" i="5"/>
  <c r="AM70" i="5"/>
  <c r="CY70" i="5" s="1"/>
  <c r="CY38" i="5"/>
  <c r="AM37" i="5"/>
  <c r="AQ38" i="5"/>
  <c r="AO63" i="5"/>
  <c r="AO76" i="5"/>
  <c r="AO66" i="5" s="1"/>
  <c r="CS19" i="5"/>
  <c r="AM19" i="5"/>
  <c r="CS67" i="5"/>
  <c r="AU32" i="5"/>
  <c r="DK32" i="5" s="1"/>
  <c r="DE32" i="5"/>
  <c r="AV43" i="5"/>
  <c r="DL43" i="5" s="1"/>
  <c r="DF43" i="5"/>
  <c r="AQ90" i="5"/>
  <c r="CY90" i="5"/>
  <c r="AR71" i="5"/>
  <c r="AN70" i="5"/>
  <c r="CZ70" i="5" s="1"/>
  <c r="CZ71" i="5"/>
  <c r="CX73" i="5"/>
  <c r="DJ36" i="5"/>
  <c r="CS38" i="5"/>
  <c r="CT70" i="5"/>
  <c r="BC37" i="8" l="1"/>
  <c r="BC37" i="9"/>
  <c r="AZ87" i="9"/>
  <c r="AZ77" i="9" s="1"/>
  <c r="AV87" i="11"/>
  <c r="DL87" i="11" s="1"/>
  <c r="CX76" i="5"/>
  <c r="CZ80" i="5"/>
  <c r="DL94" i="11"/>
  <c r="AV91" i="11"/>
  <c r="DL91" i="11" s="1"/>
  <c r="BF37" i="8"/>
  <c r="BF37" i="9"/>
  <c r="CY73" i="5"/>
  <c r="BC37" i="10"/>
  <c r="DJ77" i="11"/>
  <c r="DK94" i="11"/>
  <c r="AU91" i="11"/>
  <c r="DK91" i="11" s="1"/>
  <c r="AZ74" i="10"/>
  <c r="AZ75" i="10" s="1"/>
  <c r="BF37" i="10"/>
  <c r="AV77" i="11"/>
  <c r="CV114" i="11"/>
  <c r="CU114" i="11"/>
  <c r="CX12" i="11"/>
  <c r="CR75" i="11"/>
  <c r="CR76" i="11"/>
  <c r="U118" i="11"/>
  <c r="W114" i="11"/>
  <c r="CA114" i="11" s="1"/>
  <c r="N114" i="8"/>
  <c r="AR114" i="8" s="1"/>
  <c r="CR114" i="11"/>
  <c r="CP118" i="11"/>
  <c r="CR118" i="11" s="1"/>
  <c r="X114" i="11"/>
  <c r="CB114" i="11" s="1"/>
  <c r="V118" i="11"/>
  <c r="CW12" i="11"/>
  <c r="CQ75" i="11"/>
  <c r="CQ76" i="11"/>
  <c r="CO118" i="11"/>
  <c r="CQ118" i="11" s="1"/>
  <c r="CQ114" i="11"/>
  <c r="AZ87" i="10"/>
  <c r="AZ77" i="10" s="1"/>
  <c r="AU74" i="11"/>
  <c r="DK9" i="11"/>
  <c r="AQ75" i="11"/>
  <c r="AQ76" i="11"/>
  <c r="DE87" i="11"/>
  <c r="AQ77" i="11"/>
  <c r="AV74" i="11"/>
  <c r="DL9" i="11"/>
  <c r="AR75" i="11"/>
  <c r="AR76" i="11"/>
  <c r="AU87" i="11"/>
  <c r="AR77" i="11"/>
  <c r="AU87" i="10"/>
  <c r="Q77" i="10"/>
  <c r="BD92" i="10"/>
  <c r="Y92" i="10"/>
  <c r="W91" i="10"/>
  <c r="BD91" i="10" s="1"/>
  <c r="BD11" i="10"/>
  <c r="Y11" i="10"/>
  <c r="W10" i="10"/>
  <c r="BD94" i="10"/>
  <c r="Y94" i="10"/>
  <c r="BG94" i="10" s="1"/>
  <c r="BD55" i="10"/>
  <c r="Y55" i="10"/>
  <c r="W47" i="10"/>
  <c r="BD47" i="10" s="1"/>
  <c r="BD40" i="10"/>
  <c r="Y40" i="10"/>
  <c r="BG40" i="10" s="1"/>
  <c r="BD53" i="10"/>
  <c r="Y53" i="10"/>
  <c r="BG53" i="10" s="1"/>
  <c r="BD58" i="10"/>
  <c r="Y58" i="10"/>
  <c r="BG58" i="10" s="1"/>
  <c r="BD61" i="10"/>
  <c r="Y61" i="10"/>
  <c r="BG61" i="10" s="1"/>
  <c r="BD13" i="10"/>
  <c r="Y13" i="10"/>
  <c r="BG13" i="10" s="1"/>
  <c r="BD15" i="10"/>
  <c r="Y15" i="10"/>
  <c r="BG15" i="10" s="1"/>
  <c r="BD17" i="10"/>
  <c r="Y17" i="10"/>
  <c r="BG17" i="10" s="1"/>
  <c r="BD19" i="10"/>
  <c r="Y19" i="10"/>
  <c r="BG19" i="10" s="1"/>
  <c r="BD21" i="10"/>
  <c r="Y21" i="10"/>
  <c r="BG21" i="10" s="1"/>
  <c r="BD23" i="10"/>
  <c r="Y23" i="10"/>
  <c r="BG23" i="10" s="1"/>
  <c r="BD25" i="10"/>
  <c r="Y25" i="10"/>
  <c r="BG25" i="10" s="1"/>
  <c r="X114" i="10"/>
  <c r="Y114" i="10" s="1"/>
  <c r="BB114" i="10"/>
  <c r="BC114" i="10" s="1"/>
  <c r="BD42" i="10"/>
  <c r="Y42" i="10"/>
  <c r="BG42" i="10" s="1"/>
  <c r="BD43" i="10"/>
  <c r="Y43" i="10"/>
  <c r="BG43" i="10" s="1"/>
  <c r="BD44" i="10"/>
  <c r="Y44" i="10"/>
  <c r="BG44" i="10" s="1"/>
  <c r="BD45" i="10"/>
  <c r="Y45" i="10"/>
  <c r="BG45" i="10" s="1"/>
  <c r="BD83" i="10"/>
  <c r="Y83" i="10"/>
  <c r="BG83" i="10" s="1"/>
  <c r="BF86" i="10"/>
  <c r="BD95" i="10"/>
  <c r="Y95" i="10"/>
  <c r="BG95" i="10" s="1"/>
  <c r="BD96" i="10"/>
  <c r="Y96" i="10"/>
  <c r="BG96" i="10" s="1"/>
  <c r="BD12" i="10"/>
  <c r="Y12" i="10"/>
  <c r="BG12" i="10" s="1"/>
  <c r="BD14" i="10"/>
  <c r="Y14" i="10"/>
  <c r="BG14" i="10" s="1"/>
  <c r="BD16" i="10"/>
  <c r="Y16" i="10"/>
  <c r="BG16" i="10" s="1"/>
  <c r="BD18" i="10"/>
  <c r="Y18" i="10"/>
  <c r="BG18" i="10" s="1"/>
  <c r="BD20" i="10"/>
  <c r="Y20" i="10"/>
  <c r="BG20" i="10" s="1"/>
  <c r="BD22" i="10"/>
  <c r="Y22" i="10"/>
  <c r="BG22" i="10" s="1"/>
  <c r="BD24" i="10"/>
  <c r="Y24" i="10"/>
  <c r="BG24" i="10" s="1"/>
  <c r="BD26" i="10"/>
  <c r="Y26" i="10"/>
  <c r="BG26" i="10" s="1"/>
  <c r="BD29" i="10"/>
  <c r="Y29" i="10"/>
  <c r="BG29" i="10" s="1"/>
  <c r="BD31" i="10"/>
  <c r="Y31" i="10"/>
  <c r="BG31" i="10" s="1"/>
  <c r="BD33" i="10"/>
  <c r="Y33" i="10"/>
  <c r="BG33" i="10" s="1"/>
  <c r="BD35" i="10"/>
  <c r="Y35" i="10"/>
  <c r="BG35" i="10" s="1"/>
  <c r="BA78" i="10"/>
  <c r="BD39" i="10"/>
  <c r="Y39" i="10"/>
  <c r="W38" i="10"/>
  <c r="BC9" i="10"/>
  <c r="BC74" i="10" s="1"/>
  <c r="BC75" i="10" s="1"/>
  <c r="BD56" i="10"/>
  <c r="Y56" i="10"/>
  <c r="BG56" i="10" s="1"/>
  <c r="BD80" i="10"/>
  <c r="Y80" i="10"/>
  <c r="BG80" i="10" s="1"/>
  <c r="BF84" i="10"/>
  <c r="BD93" i="10"/>
  <c r="Y93" i="10"/>
  <c r="BG93" i="10" s="1"/>
  <c r="BD97" i="10"/>
  <c r="Y97" i="10"/>
  <c r="BG97" i="10" s="1"/>
  <c r="BD98" i="10"/>
  <c r="Y98" i="10"/>
  <c r="BG98" i="10" s="1"/>
  <c r="BD99" i="10"/>
  <c r="Y99" i="10"/>
  <c r="BG99" i="10" s="1"/>
  <c r="BD100" i="10"/>
  <c r="Y100" i="10"/>
  <c r="BG100" i="10" s="1"/>
  <c r="BD128" i="10"/>
  <c r="BG128" i="10"/>
  <c r="BD30" i="10"/>
  <c r="Y30" i="10"/>
  <c r="BG30" i="10" s="1"/>
  <c r="BD32" i="10"/>
  <c r="Y32" i="10"/>
  <c r="BG32" i="10" s="1"/>
  <c r="BD34" i="10"/>
  <c r="Y34" i="10"/>
  <c r="BG34" i="10" s="1"/>
  <c r="BD36" i="10"/>
  <c r="Y36" i="10"/>
  <c r="BG36" i="10" s="1"/>
  <c r="Q75" i="10"/>
  <c r="Q76" i="10"/>
  <c r="BD28" i="10"/>
  <c r="Y28" i="10"/>
  <c r="W27" i="10"/>
  <c r="BD27" i="10" s="1"/>
  <c r="AX37" i="10"/>
  <c r="S87" i="10"/>
  <c r="BA10" i="10"/>
  <c r="U9" i="10"/>
  <c r="BD82" i="10"/>
  <c r="Y82" i="10"/>
  <c r="W81" i="10"/>
  <c r="BD81" i="10" s="1"/>
  <c r="BD79" i="10"/>
  <c r="Y79" i="10"/>
  <c r="W78" i="10"/>
  <c r="BA38" i="10"/>
  <c r="U37" i="10"/>
  <c r="BF9" i="10"/>
  <c r="S74" i="10"/>
  <c r="AX9" i="10"/>
  <c r="BD85" i="10"/>
  <c r="Y85" i="10"/>
  <c r="W84" i="10"/>
  <c r="BD84" i="10" s="1"/>
  <c r="BD86" i="10"/>
  <c r="Y86" i="10"/>
  <c r="AZ76" i="10"/>
  <c r="AX37" i="9"/>
  <c r="S87" i="9"/>
  <c r="BD82" i="9"/>
  <c r="Y82" i="9"/>
  <c r="W81" i="9"/>
  <c r="BD81" i="9" s="1"/>
  <c r="BF9" i="9"/>
  <c r="BF74" i="9" s="1"/>
  <c r="BF75" i="9" s="1"/>
  <c r="S74" i="9"/>
  <c r="AX9" i="9"/>
  <c r="BD79" i="9"/>
  <c r="Y79" i="9"/>
  <c r="W78" i="9"/>
  <c r="BD39" i="9"/>
  <c r="Y39" i="9"/>
  <c r="W38" i="9"/>
  <c r="BD92" i="9"/>
  <c r="Y92" i="9"/>
  <c r="W91" i="9"/>
  <c r="BD91" i="9" s="1"/>
  <c r="BD94" i="9"/>
  <c r="Y94" i="9"/>
  <c r="BG94" i="9" s="1"/>
  <c r="BA10" i="9"/>
  <c r="U9" i="9"/>
  <c r="BD83" i="9"/>
  <c r="Y83" i="9"/>
  <c r="BG83" i="9" s="1"/>
  <c r="BF86" i="9"/>
  <c r="BD95" i="9"/>
  <c r="Y95" i="9"/>
  <c r="BG95" i="9" s="1"/>
  <c r="BD96" i="9"/>
  <c r="Y96" i="9"/>
  <c r="BG96" i="9" s="1"/>
  <c r="BD13" i="9"/>
  <c r="Y13" i="9"/>
  <c r="BG13" i="9" s="1"/>
  <c r="BD17" i="9"/>
  <c r="Y17" i="9"/>
  <c r="BG17" i="9" s="1"/>
  <c r="BD19" i="9"/>
  <c r="Y19" i="9"/>
  <c r="BG19" i="9" s="1"/>
  <c r="BD21" i="9"/>
  <c r="Y21" i="9"/>
  <c r="BG21" i="9" s="1"/>
  <c r="BD23" i="9"/>
  <c r="Y23" i="9"/>
  <c r="BG23" i="9" s="1"/>
  <c r="BD25" i="9"/>
  <c r="Y25" i="9"/>
  <c r="BG25" i="9" s="1"/>
  <c r="AU87" i="9"/>
  <c r="Q77" i="9"/>
  <c r="BD85" i="9"/>
  <c r="Y85" i="9"/>
  <c r="W84" i="9"/>
  <c r="BD84" i="9" s="1"/>
  <c r="BD86" i="9"/>
  <c r="Y86" i="9"/>
  <c r="BC9" i="9"/>
  <c r="BC74" i="9" s="1"/>
  <c r="BC75" i="9" s="1"/>
  <c r="BD93" i="9"/>
  <c r="Y93" i="9"/>
  <c r="BG93" i="9" s="1"/>
  <c r="BD97" i="9"/>
  <c r="Y97" i="9"/>
  <c r="BG97" i="9" s="1"/>
  <c r="BD98" i="9"/>
  <c r="Y98" i="9"/>
  <c r="BG98" i="9" s="1"/>
  <c r="BD99" i="9"/>
  <c r="Y99" i="9"/>
  <c r="BG99" i="9" s="1"/>
  <c r="BD100" i="9"/>
  <c r="Y100" i="9"/>
  <c r="BG100" i="9" s="1"/>
  <c r="BD131" i="9"/>
  <c r="BG131" i="9"/>
  <c r="BD30" i="9"/>
  <c r="Y30" i="9"/>
  <c r="BG30" i="9" s="1"/>
  <c r="BD32" i="9"/>
  <c r="Y32" i="9"/>
  <c r="BG32" i="9" s="1"/>
  <c r="BD34" i="9"/>
  <c r="Y34" i="9"/>
  <c r="BG34" i="9" s="1"/>
  <c r="BD36" i="9"/>
  <c r="Y36" i="9"/>
  <c r="BG36" i="9" s="1"/>
  <c r="X114" i="9"/>
  <c r="Y114" i="9" s="1"/>
  <c r="AY118" i="9"/>
  <c r="AZ118" i="9" s="1"/>
  <c r="BB114" i="9"/>
  <c r="BC114" i="9" s="1"/>
  <c r="BD42" i="9"/>
  <c r="Y42" i="9"/>
  <c r="BG42" i="9" s="1"/>
  <c r="BD43" i="9"/>
  <c r="Y43" i="9"/>
  <c r="BG43" i="9" s="1"/>
  <c r="BD44" i="9"/>
  <c r="Y44" i="9"/>
  <c r="BG44" i="9" s="1"/>
  <c r="BD45" i="9"/>
  <c r="Y45" i="9"/>
  <c r="BG45" i="9" s="1"/>
  <c r="BD40" i="9"/>
  <c r="Y40" i="9"/>
  <c r="BG40" i="9" s="1"/>
  <c r="BD53" i="9"/>
  <c r="Y53" i="9"/>
  <c r="BG53" i="9" s="1"/>
  <c r="BD58" i="9"/>
  <c r="Y58" i="9"/>
  <c r="BG58" i="9" s="1"/>
  <c r="BD61" i="9"/>
  <c r="Y61" i="9"/>
  <c r="BG61" i="9" s="1"/>
  <c r="BA78" i="9"/>
  <c r="BA38" i="9"/>
  <c r="U37" i="9"/>
  <c r="BD80" i="9"/>
  <c r="Y80" i="9"/>
  <c r="BG80" i="9" s="1"/>
  <c r="BD56" i="9"/>
  <c r="Y56" i="9"/>
  <c r="BG56" i="9" s="1"/>
  <c r="BD12" i="9"/>
  <c r="Y12" i="9"/>
  <c r="BG12" i="9" s="1"/>
  <c r="BD14" i="9"/>
  <c r="Y14" i="9"/>
  <c r="BG14" i="9" s="1"/>
  <c r="BD18" i="9"/>
  <c r="Y18" i="9"/>
  <c r="BG18" i="9" s="1"/>
  <c r="BD20" i="9"/>
  <c r="Y20" i="9"/>
  <c r="BG20" i="9" s="1"/>
  <c r="BD22" i="9"/>
  <c r="Y22" i="9"/>
  <c r="BG22" i="9" s="1"/>
  <c r="BD24" i="9"/>
  <c r="Y24" i="9"/>
  <c r="BG24" i="9" s="1"/>
  <c r="BD26" i="9"/>
  <c r="Y26" i="9"/>
  <c r="BG26" i="9" s="1"/>
  <c r="BD29" i="9"/>
  <c r="Y29" i="9"/>
  <c r="BG29" i="9" s="1"/>
  <c r="BD31" i="9"/>
  <c r="Y31" i="9"/>
  <c r="BG31" i="9" s="1"/>
  <c r="BD33" i="9"/>
  <c r="Y33" i="9"/>
  <c r="BG33" i="9" s="1"/>
  <c r="BD35" i="9"/>
  <c r="Y35" i="9"/>
  <c r="BG35" i="9" s="1"/>
  <c r="BD55" i="9"/>
  <c r="Y55" i="9"/>
  <c r="W47" i="9"/>
  <c r="BD47" i="9" s="1"/>
  <c r="Q75" i="9"/>
  <c r="Q76" i="9"/>
  <c r="BD28" i="9"/>
  <c r="Y28" i="9"/>
  <c r="W27" i="9"/>
  <c r="BD27" i="9" s="1"/>
  <c r="BD11" i="9"/>
  <c r="Y11" i="9"/>
  <c r="W10" i="9"/>
  <c r="BF84" i="9"/>
  <c r="AZ74" i="9"/>
  <c r="BD55" i="8"/>
  <c r="Y55" i="8"/>
  <c r="W47" i="8"/>
  <c r="BD47" i="8" s="1"/>
  <c r="BD56" i="8"/>
  <c r="Y56" i="8"/>
  <c r="BG56" i="8" s="1"/>
  <c r="BD12" i="8"/>
  <c r="Y12" i="8"/>
  <c r="BG12" i="8" s="1"/>
  <c r="BD13" i="8"/>
  <c r="Y13" i="8"/>
  <c r="BG13" i="8" s="1"/>
  <c r="BD17" i="8"/>
  <c r="Y17" i="8"/>
  <c r="BG17" i="8" s="1"/>
  <c r="BD19" i="8"/>
  <c r="Y19" i="8"/>
  <c r="BG19" i="8" s="1"/>
  <c r="BD20" i="8"/>
  <c r="Y20" i="8"/>
  <c r="BG20" i="8" s="1"/>
  <c r="BD23" i="8"/>
  <c r="Y23" i="8"/>
  <c r="BG23" i="8" s="1"/>
  <c r="BC9" i="8"/>
  <c r="BC74" i="8" s="1"/>
  <c r="BC75" i="8" s="1"/>
  <c r="AY118" i="8"/>
  <c r="AZ118" i="8" s="1"/>
  <c r="BB114" i="8"/>
  <c r="BC114" i="8" s="1"/>
  <c r="BD94" i="8"/>
  <c r="Y94" i="8"/>
  <c r="BG94" i="8" s="1"/>
  <c r="BD42" i="8"/>
  <c r="Y42" i="8"/>
  <c r="BG42" i="8" s="1"/>
  <c r="BD43" i="8"/>
  <c r="Y43" i="8"/>
  <c r="BG43" i="8" s="1"/>
  <c r="BD44" i="8"/>
  <c r="Y44" i="8"/>
  <c r="BG44" i="8" s="1"/>
  <c r="BD45" i="8"/>
  <c r="Y45" i="8"/>
  <c r="BG45" i="8" s="1"/>
  <c r="BD29" i="8"/>
  <c r="Y29" i="8"/>
  <c r="BG29" i="8" s="1"/>
  <c r="BD30" i="8"/>
  <c r="Y30" i="8"/>
  <c r="BG30" i="8" s="1"/>
  <c r="BD31" i="8"/>
  <c r="Y31" i="8"/>
  <c r="BG31" i="8" s="1"/>
  <c r="BD32" i="8"/>
  <c r="Y32" i="8"/>
  <c r="BG32" i="8" s="1"/>
  <c r="BD33" i="8"/>
  <c r="Y33" i="8"/>
  <c r="BG33" i="8" s="1"/>
  <c r="BD34" i="8"/>
  <c r="Y34" i="8"/>
  <c r="BG34" i="8" s="1"/>
  <c r="BD35" i="8"/>
  <c r="Y35" i="8"/>
  <c r="BG35" i="8" s="1"/>
  <c r="BD36" i="8"/>
  <c r="Y36" i="8"/>
  <c r="BG36" i="8" s="1"/>
  <c r="BD39" i="8"/>
  <c r="Y39" i="8"/>
  <c r="W38" i="8"/>
  <c r="S74" i="8"/>
  <c r="AX9" i="8"/>
  <c r="BD79" i="8"/>
  <c r="Y79" i="8"/>
  <c r="W78" i="8"/>
  <c r="BD25" i="8"/>
  <c r="Y25" i="8"/>
  <c r="BG25" i="8" s="1"/>
  <c r="BD26" i="8"/>
  <c r="Y26" i="8"/>
  <c r="BG26" i="8" s="1"/>
  <c r="BD82" i="8"/>
  <c r="Y82" i="8"/>
  <c r="W81" i="8"/>
  <c r="BD81" i="8" s="1"/>
  <c r="AU87" i="8"/>
  <c r="Q77" i="8"/>
  <c r="Q75" i="8"/>
  <c r="Q76" i="8"/>
  <c r="BD85" i="8"/>
  <c r="Y85" i="8"/>
  <c r="W84" i="8"/>
  <c r="BD84" i="8" s="1"/>
  <c r="BD86" i="8"/>
  <c r="Y86" i="8"/>
  <c r="AX37" i="8"/>
  <c r="S87" i="8"/>
  <c r="BA10" i="8"/>
  <c r="U9" i="8"/>
  <c r="BD93" i="8"/>
  <c r="Y93" i="8"/>
  <c r="BG93" i="8" s="1"/>
  <c r="BD98" i="8"/>
  <c r="Y98" i="8"/>
  <c r="BG98" i="8" s="1"/>
  <c r="BD99" i="8"/>
  <c r="Y99" i="8"/>
  <c r="BG99" i="8" s="1"/>
  <c r="BD100" i="8"/>
  <c r="Y100" i="8"/>
  <c r="BG100" i="8" s="1"/>
  <c r="BD131" i="8"/>
  <c r="BG131" i="8"/>
  <c r="BD61" i="8"/>
  <c r="Y61" i="8"/>
  <c r="BG61" i="8" s="1"/>
  <c r="BD80" i="8"/>
  <c r="Y80" i="8"/>
  <c r="BG80" i="8" s="1"/>
  <c r="BD83" i="8"/>
  <c r="Y83" i="8"/>
  <c r="BG83" i="8" s="1"/>
  <c r="BD95" i="8"/>
  <c r="Y95" i="8"/>
  <c r="BG95" i="8" s="1"/>
  <c r="BF9" i="8"/>
  <c r="BA38" i="8"/>
  <c r="U37" i="8"/>
  <c r="BF86" i="8"/>
  <c r="BD96" i="8"/>
  <c r="Y96" i="8"/>
  <c r="BG96" i="8" s="1"/>
  <c r="BD14" i="8"/>
  <c r="Y14" i="8"/>
  <c r="BG14" i="8" s="1"/>
  <c r="BD18" i="8"/>
  <c r="Y18" i="8"/>
  <c r="BG18" i="8" s="1"/>
  <c r="BD21" i="8"/>
  <c r="Y21" i="8"/>
  <c r="BG21" i="8" s="1"/>
  <c r="BD22" i="8"/>
  <c r="Y22" i="8"/>
  <c r="BG22" i="8" s="1"/>
  <c r="BD24" i="8"/>
  <c r="Y24" i="8"/>
  <c r="BG24" i="8" s="1"/>
  <c r="BA78" i="8"/>
  <c r="BD92" i="8"/>
  <c r="Y92" i="8"/>
  <c r="W91" i="8"/>
  <c r="BD91" i="8" s="1"/>
  <c r="BD97" i="8"/>
  <c r="Y97" i="8"/>
  <c r="BG97" i="8" s="1"/>
  <c r="BD28" i="8"/>
  <c r="Y28" i="8"/>
  <c r="W27" i="8"/>
  <c r="BD27" i="8" s="1"/>
  <c r="BD40" i="8"/>
  <c r="Y40" i="8"/>
  <c r="BG40" i="8" s="1"/>
  <c r="BD53" i="8"/>
  <c r="Y53" i="8"/>
  <c r="BG53" i="8" s="1"/>
  <c r="BD58" i="8"/>
  <c r="Y58" i="8"/>
  <c r="BG58" i="8" s="1"/>
  <c r="BD11" i="8"/>
  <c r="Y11" i="8"/>
  <c r="W10" i="8"/>
  <c r="AZ74" i="8"/>
  <c r="BF84" i="8"/>
  <c r="AV71" i="5"/>
  <c r="AR70" i="5"/>
  <c r="DF71" i="5"/>
  <c r="AU90" i="5"/>
  <c r="DK90" i="5" s="1"/>
  <c r="DE90" i="5"/>
  <c r="AO64" i="5"/>
  <c r="AO65" i="5"/>
  <c r="AM36" i="5"/>
  <c r="AQ14" i="5"/>
  <c r="CY14" i="5"/>
  <c r="AV17" i="5"/>
  <c r="DL17" i="5" s="1"/>
  <c r="DF17" i="5"/>
  <c r="AV22" i="5"/>
  <c r="DL22" i="5" s="1"/>
  <c r="DF22" i="5"/>
  <c r="AA64" i="5"/>
  <c r="AA65" i="5"/>
  <c r="AF64" i="5"/>
  <c r="AF65" i="5"/>
  <c r="DI8" i="5"/>
  <c r="DF81" i="5"/>
  <c r="AV81" i="5"/>
  <c r="AR80" i="5"/>
  <c r="DE84" i="5"/>
  <c r="AU84" i="5"/>
  <c r="DK84" i="5" s="1"/>
  <c r="DE13" i="5"/>
  <c r="AU13" i="5"/>
  <c r="DK13" i="5" s="1"/>
  <c r="DF18" i="5"/>
  <c r="AV18" i="5"/>
  <c r="DL18" i="5" s="1"/>
  <c r="CY21" i="5"/>
  <c r="AQ21" i="5"/>
  <c r="DF23" i="5"/>
  <c r="AV23" i="5"/>
  <c r="DL23" i="5" s="1"/>
  <c r="DE34" i="5"/>
  <c r="AU34" i="5"/>
  <c r="DK34" i="5" s="1"/>
  <c r="AE63" i="5"/>
  <c r="CM8" i="5"/>
  <c r="DD8" i="5"/>
  <c r="DD63" i="5" s="1"/>
  <c r="DD64" i="5" s="1"/>
  <c r="DE11" i="5"/>
  <c r="AU11" i="5"/>
  <c r="DK11" i="5" s="1"/>
  <c r="CC99" i="5"/>
  <c r="CE98" i="5"/>
  <c r="CY67" i="5"/>
  <c r="CS36" i="5"/>
  <c r="AJ63" i="5"/>
  <c r="CT8" i="5"/>
  <c r="E99" i="5"/>
  <c r="DV9" i="5"/>
  <c r="DV65" i="5" s="1"/>
  <c r="DU9" i="5"/>
  <c r="DU65" i="5" s="1"/>
  <c r="BA9" i="5"/>
  <c r="BA65" i="5" s="1"/>
  <c r="E8" i="5"/>
  <c r="AV55" i="5"/>
  <c r="DL55" i="5" s="1"/>
  <c r="DF55" i="5"/>
  <c r="CY12" i="5"/>
  <c r="AQ12" i="5"/>
  <c r="DI81" i="5"/>
  <c r="DI80" i="5" s="1"/>
  <c r="DC80" i="5"/>
  <c r="DJ81" i="5"/>
  <c r="DJ80" i="5" s="1"/>
  <c r="DD80" i="5"/>
  <c r="DE81" i="5"/>
  <c r="AU81" i="5"/>
  <c r="AQ80" i="5"/>
  <c r="DF83" i="5"/>
  <c r="AV83" i="5"/>
  <c r="DL83" i="5" s="1"/>
  <c r="DC73" i="5"/>
  <c r="DI74" i="5"/>
  <c r="DE82" i="5"/>
  <c r="AU82" i="5"/>
  <c r="DK82" i="5" s="1"/>
  <c r="DE85" i="5"/>
  <c r="AU85" i="5"/>
  <c r="DK85" i="5" s="1"/>
  <c r="CY87" i="5"/>
  <c r="AQ87" i="5"/>
  <c r="DF111" i="5"/>
  <c r="AV111" i="5"/>
  <c r="DL111" i="5" s="1"/>
  <c r="AU60" i="5"/>
  <c r="DK60" i="5" s="1"/>
  <c r="DE60" i="5"/>
  <c r="DF75" i="5"/>
  <c r="AV75" i="5"/>
  <c r="CY10" i="5"/>
  <c r="AQ10" i="5"/>
  <c r="AM9" i="5"/>
  <c r="CZ37" i="5"/>
  <c r="AN36" i="5"/>
  <c r="AV38" i="5"/>
  <c r="DF38" i="5"/>
  <c r="AR37" i="5"/>
  <c r="DE27" i="5"/>
  <c r="AU27" i="5"/>
  <c r="AQ26" i="5"/>
  <c r="DE26" i="5" s="1"/>
  <c r="CX66" i="5"/>
  <c r="CZ73" i="5"/>
  <c r="AE76" i="5"/>
  <c r="CY19" i="5"/>
  <c r="AQ19" i="5"/>
  <c r="AQ37" i="5"/>
  <c r="AU38" i="5"/>
  <c r="DE71" i="5"/>
  <c r="AU71" i="5"/>
  <c r="AQ70" i="5"/>
  <c r="DE70" i="5" s="1"/>
  <c r="DE83" i="5"/>
  <c r="AU83" i="5"/>
  <c r="DK83" i="5" s="1"/>
  <c r="DE43" i="5"/>
  <c r="AU43" i="5"/>
  <c r="DK43" i="5" s="1"/>
  <c r="DE44" i="5"/>
  <c r="AU44" i="5"/>
  <c r="DK44" i="5" s="1"/>
  <c r="DF52" i="5"/>
  <c r="AV52" i="5"/>
  <c r="DL52" i="5" s="1"/>
  <c r="DF60" i="5"/>
  <c r="AV60" i="5"/>
  <c r="DL60" i="5" s="1"/>
  <c r="DE72" i="5"/>
  <c r="AU72" i="5"/>
  <c r="DK72" i="5" s="1"/>
  <c r="CY18" i="5"/>
  <c r="AQ18" i="5"/>
  <c r="AU54" i="5"/>
  <c r="AQ46" i="5"/>
  <c r="DE46" i="5" s="1"/>
  <c r="DE54" i="5"/>
  <c r="DF27" i="5"/>
  <c r="AV27" i="5"/>
  <c r="AR26" i="5"/>
  <c r="DF26" i="5" s="1"/>
  <c r="DC8" i="5"/>
  <c r="DI75" i="5"/>
  <c r="DD76" i="5"/>
  <c r="DJ75" i="5"/>
  <c r="DJ73" i="5" s="1"/>
  <c r="DF84" i="5"/>
  <c r="AV84" i="5"/>
  <c r="DL84" i="5" s="1"/>
  <c r="DF86" i="5"/>
  <c r="AV86" i="5"/>
  <c r="DL86" i="5" s="1"/>
  <c r="CN76" i="5"/>
  <c r="AF66" i="5"/>
  <c r="DF82" i="5"/>
  <c r="AV82" i="5"/>
  <c r="DL82" i="5" s="1"/>
  <c r="DF85" i="5"/>
  <c r="AV85" i="5"/>
  <c r="DL85" i="5" s="1"/>
  <c r="DE86" i="5"/>
  <c r="AU86" i="5"/>
  <c r="DK86" i="5" s="1"/>
  <c r="DE111" i="5"/>
  <c r="AU111" i="5"/>
  <c r="DK111" i="5" s="1"/>
  <c r="DE28" i="5"/>
  <c r="AU28" i="5"/>
  <c r="DK28" i="5" s="1"/>
  <c r="DF12" i="5"/>
  <c r="AV12" i="5"/>
  <c r="DL12" i="5" s="1"/>
  <c r="CY15" i="5"/>
  <c r="AQ15" i="5"/>
  <c r="CY17" i="5"/>
  <c r="AQ17" i="5"/>
  <c r="CY22" i="5"/>
  <c r="AQ22" i="5"/>
  <c r="DE30" i="5"/>
  <c r="AU30" i="5"/>
  <c r="DK30" i="5" s="1"/>
  <c r="DF31" i="5"/>
  <c r="AV31" i="5"/>
  <c r="DL31" i="5" s="1"/>
  <c r="DF32" i="5"/>
  <c r="AV32" i="5"/>
  <c r="DL32" i="5" s="1"/>
  <c r="DE33" i="5"/>
  <c r="AU33" i="5"/>
  <c r="DK33" i="5" s="1"/>
  <c r="DE35" i="5"/>
  <c r="AU35" i="5"/>
  <c r="DK35" i="5" s="1"/>
  <c r="DE41" i="5"/>
  <c r="AU41" i="5"/>
  <c r="DK41" i="5" s="1"/>
  <c r="DF42" i="5"/>
  <c r="AV42" i="5"/>
  <c r="DL42" i="5" s="1"/>
  <c r="DE55" i="5"/>
  <c r="AU55" i="5"/>
  <c r="DK55" i="5" s="1"/>
  <c r="DF19" i="5"/>
  <c r="AV19" i="5"/>
  <c r="DL19" i="5" s="1"/>
  <c r="DE24" i="5"/>
  <c r="AU24" i="5"/>
  <c r="DK24" i="5" s="1"/>
  <c r="DF29" i="5"/>
  <c r="AV29" i="5"/>
  <c r="DL29" i="5" s="1"/>
  <c r="DE31" i="5"/>
  <c r="AU31" i="5"/>
  <c r="DK31" i="5" s="1"/>
  <c r="DF33" i="5"/>
  <c r="AV33" i="5"/>
  <c r="DL33" i="5" s="1"/>
  <c r="DF69" i="5"/>
  <c r="AV69" i="5"/>
  <c r="DL69" i="5" s="1"/>
  <c r="DE29" i="5"/>
  <c r="AU29" i="5"/>
  <c r="DK29" i="5" s="1"/>
  <c r="DF39" i="5"/>
  <c r="AV39" i="5"/>
  <c r="DL39" i="5" s="1"/>
  <c r="DE16" i="5"/>
  <c r="AU16" i="5"/>
  <c r="DK16" i="5" s="1"/>
  <c r="DE23" i="5"/>
  <c r="AU23" i="5"/>
  <c r="DK23" i="5" s="1"/>
  <c r="DE57" i="5"/>
  <c r="AU57" i="5"/>
  <c r="DK57" i="5" s="1"/>
  <c r="DE25" i="5"/>
  <c r="AU25" i="5"/>
  <c r="DK25" i="5" s="1"/>
  <c r="CY20" i="5"/>
  <c r="AQ20" i="5"/>
  <c r="DJ8" i="5"/>
  <c r="DJ63" i="5" s="1"/>
  <c r="DJ64" i="5" s="1"/>
  <c r="DF11" i="5"/>
  <c r="AV11" i="5"/>
  <c r="DL11" i="5" s="1"/>
  <c r="DF34" i="5"/>
  <c r="AV34" i="5"/>
  <c r="DL34" i="5" s="1"/>
  <c r="DE39" i="5"/>
  <c r="AU39" i="5"/>
  <c r="DK39" i="5" s="1"/>
  <c r="DE42" i="5"/>
  <c r="AU42" i="5"/>
  <c r="DK42" i="5" s="1"/>
  <c r="DD70" i="5"/>
  <c r="DJ71" i="5"/>
  <c r="DJ70" i="5" s="1"/>
  <c r="CQ64" i="5"/>
  <c r="CQ65" i="5"/>
  <c r="DL68" i="5"/>
  <c r="DF54" i="5"/>
  <c r="AV54" i="5"/>
  <c r="AR46" i="5"/>
  <c r="DF46" i="5" s="1"/>
  <c r="AQ73" i="5"/>
  <c r="DE74" i="5"/>
  <c r="AU74" i="5"/>
  <c r="DE68" i="5"/>
  <c r="AU68" i="5"/>
  <c r="AQ67" i="5"/>
  <c r="DE75" i="5"/>
  <c r="AU75" i="5"/>
  <c r="AV16" i="5"/>
  <c r="DL16" i="5" s="1"/>
  <c r="DF16" i="5"/>
  <c r="AV21" i="5"/>
  <c r="DL21" i="5" s="1"/>
  <c r="DF21" i="5"/>
  <c r="AR9" i="5"/>
  <c r="DF10" i="5"/>
  <c r="AV10" i="5"/>
  <c r="CZ9" i="5"/>
  <c r="CZ65" i="5" s="1"/>
  <c r="AN8" i="5"/>
  <c r="DC38" i="5"/>
  <c r="CW37" i="5"/>
  <c r="CW36" i="5" s="1"/>
  <c r="CW76" i="5" s="1"/>
  <c r="CW66" i="5" s="1"/>
  <c r="CD99" i="5"/>
  <c r="CF98" i="5"/>
  <c r="DF74" i="5"/>
  <c r="AV74" i="5"/>
  <c r="AR73" i="5"/>
  <c r="AG64" i="5"/>
  <c r="AG65" i="5"/>
  <c r="CS9" i="5"/>
  <c r="CS65" i="5" s="1"/>
  <c r="AI8" i="5"/>
  <c r="CT36" i="5"/>
  <c r="AJ76" i="5"/>
  <c r="AK64" i="5"/>
  <c r="AK65" i="5"/>
  <c r="AR67" i="5"/>
  <c r="DD73" i="5"/>
  <c r="CY80" i="5"/>
  <c r="CX65" i="5"/>
  <c r="BF87" i="8" l="1"/>
  <c r="BF77" i="8" s="1"/>
  <c r="BF87" i="9"/>
  <c r="BF77" i="9" s="1"/>
  <c r="DE73" i="5"/>
  <c r="AV67" i="5"/>
  <c r="BF74" i="10"/>
  <c r="BF75" i="10" s="1"/>
  <c r="BF74" i="8"/>
  <c r="BF75" i="8" s="1"/>
  <c r="BC76" i="9"/>
  <c r="BF76" i="9"/>
  <c r="O114" i="8"/>
  <c r="Z114" i="11"/>
  <c r="Y114" i="11"/>
  <c r="CV118" i="11"/>
  <c r="CX118" i="11" s="1"/>
  <c r="CX114" i="11"/>
  <c r="BF76" i="10"/>
  <c r="BC76" i="10"/>
  <c r="DB114" i="11"/>
  <c r="DA114" i="11"/>
  <c r="BE114" i="8"/>
  <c r="BF114" i="8" s="1"/>
  <c r="DC12" i="11"/>
  <c r="CW75" i="11"/>
  <c r="CW76" i="11"/>
  <c r="DD12" i="11"/>
  <c r="CX76" i="11"/>
  <c r="CX75" i="11"/>
  <c r="CW114" i="11"/>
  <c r="CU118" i="11"/>
  <c r="CW118" i="11" s="1"/>
  <c r="DK87" i="11"/>
  <c r="AU77" i="11"/>
  <c r="AV75" i="11"/>
  <c r="AV76" i="11"/>
  <c r="AU75" i="11"/>
  <c r="AU76" i="11"/>
  <c r="BG86" i="10"/>
  <c r="BG85" i="10"/>
  <c r="Y84" i="10"/>
  <c r="BG84" i="10" s="1"/>
  <c r="BG79" i="10"/>
  <c r="Y78" i="10"/>
  <c r="BG82" i="10"/>
  <c r="Y81" i="10"/>
  <c r="BG81" i="10" s="1"/>
  <c r="U74" i="10"/>
  <c r="BA9" i="10"/>
  <c r="AX87" i="10"/>
  <c r="S77" i="10"/>
  <c r="BG39" i="10"/>
  <c r="Y38" i="10"/>
  <c r="BE114" i="10"/>
  <c r="BF114" i="10" s="1"/>
  <c r="Z114" i="10"/>
  <c r="BD114" i="10" s="1"/>
  <c r="BD10" i="10"/>
  <c r="W9" i="10"/>
  <c r="BF87" i="10"/>
  <c r="BF77" i="10" s="1"/>
  <c r="S75" i="10"/>
  <c r="S76" i="10"/>
  <c r="BA37" i="10"/>
  <c r="U87" i="10"/>
  <c r="BD78" i="10"/>
  <c r="BG28" i="10"/>
  <c r="Y27" i="10"/>
  <c r="BG27" i="10" s="1"/>
  <c r="BD38" i="10"/>
  <c r="W37" i="10"/>
  <c r="BG55" i="10"/>
  <c r="Y47" i="10"/>
  <c r="BG47" i="10" s="1"/>
  <c r="BG11" i="10"/>
  <c r="Y10" i="10"/>
  <c r="BG92" i="10"/>
  <c r="Y91" i="10"/>
  <c r="BG91" i="10" s="1"/>
  <c r="BC87" i="10"/>
  <c r="BC77" i="10" s="1"/>
  <c r="BG11" i="9"/>
  <c r="Y10" i="9"/>
  <c r="BG55" i="9"/>
  <c r="Y47" i="9"/>
  <c r="BG47" i="9" s="1"/>
  <c r="BA37" i="9"/>
  <c r="U87" i="9"/>
  <c r="BB118" i="9"/>
  <c r="BC118" i="9" s="1"/>
  <c r="BE114" i="9"/>
  <c r="BF114" i="9" s="1"/>
  <c r="Z114" i="9"/>
  <c r="BD114" i="9" s="1"/>
  <c r="U74" i="9"/>
  <c r="BA9" i="9"/>
  <c r="BG92" i="9"/>
  <c r="Y91" i="9"/>
  <c r="BG91" i="9" s="1"/>
  <c r="BD38" i="9"/>
  <c r="W37" i="9"/>
  <c r="BG79" i="9"/>
  <c r="Y78" i="9"/>
  <c r="BG82" i="9"/>
  <c r="Y81" i="9"/>
  <c r="BG81" i="9" s="1"/>
  <c r="AX87" i="9"/>
  <c r="S77" i="9"/>
  <c r="BC87" i="9"/>
  <c r="BC77" i="9" s="1"/>
  <c r="AZ75" i="9"/>
  <c r="AZ76" i="9"/>
  <c r="BD10" i="9"/>
  <c r="W9" i="9"/>
  <c r="BG28" i="9"/>
  <c r="Y27" i="9"/>
  <c r="BG27" i="9" s="1"/>
  <c r="BG86" i="9"/>
  <c r="BG85" i="9"/>
  <c r="Y84" i="9"/>
  <c r="BG84" i="9" s="1"/>
  <c r="BG39" i="9"/>
  <c r="Y38" i="9"/>
  <c r="BD78" i="9"/>
  <c r="S75" i="9"/>
  <c r="S76" i="9"/>
  <c r="BG11" i="8"/>
  <c r="Y10" i="8"/>
  <c r="BG92" i="8"/>
  <c r="Y91" i="8"/>
  <c r="BG91" i="8" s="1"/>
  <c r="BA37" i="8"/>
  <c r="U87" i="8"/>
  <c r="U74" i="8"/>
  <c r="BA9" i="8"/>
  <c r="BG82" i="8"/>
  <c r="Y81" i="8"/>
  <c r="BG81" i="8" s="1"/>
  <c r="BD78" i="8"/>
  <c r="S75" i="8"/>
  <c r="S76" i="8"/>
  <c r="BG39" i="8"/>
  <c r="Y38" i="8"/>
  <c r="BB118" i="8"/>
  <c r="BC118" i="8" s="1"/>
  <c r="BG55" i="8"/>
  <c r="Y47" i="8"/>
  <c r="BG47" i="8" s="1"/>
  <c r="AZ75" i="8"/>
  <c r="AZ76" i="8"/>
  <c r="BD10" i="8"/>
  <c r="W9" i="8"/>
  <c r="BG28" i="8"/>
  <c r="Y27" i="8"/>
  <c r="BG27" i="8" s="1"/>
  <c r="AX87" i="8"/>
  <c r="S77" i="8"/>
  <c r="BG86" i="8"/>
  <c r="BG85" i="8"/>
  <c r="Y84" i="8"/>
  <c r="BG84" i="8" s="1"/>
  <c r="BG79" i="8"/>
  <c r="Y78" i="8"/>
  <c r="BD38" i="8"/>
  <c r="W37" i="8"/>
  <c r="BC87" i="8"/>
  <c r="BC77" i="8" s="1"/>
  <c r="BC76" i="8"/>
  <c r="DF67" i="5"/>
  <c r="DI38" i="5"/>
  <c r="DI37" i="5" s="1"/>
  <c r="DI36" i="5" s="1"/>
  <c r="DI76" i="5" s="1"/>
  <c r="DC37" i="5"/>
  <c r="DC36" i="5" s="1"/>
  <c r="DC76" i="5" s="1"/>
  <c r="DC66" i="5" s="1"/>
  <c r="AV9" i="5"/>
  <c r="DL10" i="5"/>
  <c r="DF9" i="5"/>
  <c r="DF65" i="5" s="1"/>
  <c r="AR8" i="5"/>
  <c r="DE67" i="5"/>
  <c r="DL27" i="5"/>
  <c r="AV26" i="5"/>
  <c r="DL26" i="5" s="1"/>
  <c r="AU46" i="5"/>
  <c r="DK46" i="5" s="1"/>
  <c r="DK54" i="5"/>
  <c r="DK71" i="5"/>
  <c r="AU70" i="5"/>
  <c r="DK70" i="5" s="1"/>
  <c r="AU37" i="5"/>
  <c r="CM76" i="5"/>
  <c r="AE66" i="5"/>
  <c r="CZ36" i="5"/>
  <c r="AN76" i="5"/>
  <c r="CY9" i="5"/>
  <c r="CY65" i="5" s="1"/>
  <c r="AM8" i="5"/>
  <c r="DE87" i="5"/>
  <c r="AU87" i="5"/>
  <c r="DK87" i="5" s="1"/>
  <c r="AJ64" i="5"/>
  <c r="AJ65" i="5"/>
  <c r="AE64" i="5"/>
  <c r="AE65" i="5"/>
  <c r="DL81" i="5"/>
  <c r="AV80" i="5"/>
  <c r="DL80" i="5" s="1"/>
  <c r="CY36" i="5"/>
  <c r="AM76" i="5"/>
  <c r="AV70" i="5"/>
  <c r="DL70" i="5" s="1"/>
  <c r="DL71" i="5"/>
  <c r="DF73" i="5"/>
  <c r="DD66" i="5"/>
  <c r="DJ65" i="5"/>
  <c r="DE38" i="5"/>
  <c r="DI73" i="5"/>
  <c r="DE80" i="5"/>
  <c r="DD65" i="5"/>
  <c r="DI63" i="5"/>
  <c r="CT76" i="5"/>
  <c r="AJ66" i="5"/>
  <c r="AI63" i="5"/>
  <c r="CS8" i="5"/>
  <c r="DL74" i="5"/>
  <c r="AV73" i="5"/>
  <c r="DL73" i="5" s="1"/>
  <c r="CJ98" i="5"/>
  <c r="CH98" i="5"/>
  <c r="AN63" i="5"/>
  <c r="CZ8" i="5"/>
  <c r="DK75" i="5"/>
  <c r="DK68" i="5"/>
  <c r="AU67" i="5"/>
  <c r="AU73" i="5"/>
  <c r="DK73" i="5" s="1"/>
  <c r="DK74" i="5"/>
  <c r="DL54" i="5"/>
  <c r="AV46" i="5"/>
  <c r="DL46" i="5" s="1"/>
  <c r="DL67" i="5"/>
  <c r="DE20" i="5"/>
  <c r="AU20" i="5"/>
  <c r="DK20" i="5" s="1"/>
  <c r="DE22" i="5"/>
  <c r="AU22" i="5"/>
  <c r="DK22" i="5" s="1"/>
  <c r="DE17" i="5"/>
  <c r="AU17" i="5"/>
  <c r="DK17" i="5" s="1"/>
  <c r="AU15" i="5"/>
  <c r="DK15" i="5" s="1"/>
  <c r="DE15" i="5"/>
  <c r="DE18" i="5"/>
  <c r="AU18" i="5"/>
  <c r="DK18" i="5" s="1"/>
  <c r="AQ36" i="5"/>
  <c r="DE19" i="5"/>
  <c r="AU19" i="5"/>
  <c r="DK19" i="5" s="1"/>
  <c r="DK27" i="5"/>
  <c r="AU26" i="5"/>
  <c r="DK26" i="5" s="1"/>
  <c r="DF37" i="5"/>
  <c r="AR36" i="5"/>
  <c r="DL38" i="5"/>
  <c r="AV37" i="5"/>
  <c r="DE10" i="5"/>
  <c r="AU10" i="5"/>
  <c r="AQ9" i="5"/>
  <c r="DL75" i="5"/>
  <c r="DK81" i="5"/>
  <c r="AU80" i="5"/>
  <c r="DK80" i="5" s="1"/>
  <c r="DE12" i="5"/>
  <c r="AU12" i="5"/>
  <c r="DK12" i="5" s="1"/>
  <c r="E63" i="5"/>
  <c r="DV8" i="5"/>
  <c r="DU8" i="5"/>
  <c r="BA8" i="5"/>
  <c r="E76" i="5"/>
  <c r="CI98" i="5"/>
  <c r="CG98" i="5"/>
  <c r="DE21" i="5"/>
  <c r="AU21" i="5"/>
  <c r="DK21" i="5" s="1"/>
  <c r="DE14" i="5"/>
  <c r="AU14" i="5"/>
  <c r="DK14" i="5" s="1"/>
  <c r="DJ76" i="5"/>
  <c r="DJ66" i="5" s="1"/>
  <c r="CW63" i="5"/>
  <c r="AI76" i="5"/>
  <c r="DF80" i="5"/>
  <c r="CY37" i="5"/>
  <c r="DF70" i="5"/>
  <c r="DE37" i="5" l="1"/>
  <c r="DC63" i="5"/>
  <c r="BF76" i="8"/>
  <c r="DK38" i="5"/>
  <c r="DH114" i="11"/>
  <c r="DG114" i="11"/>
  <c r="DI12" i="11"/>
  <c r="DC76" i="11"/>
  <c r="DC75" i="11"/>
  <c r="DA118" i="11"/>
  <c r="DC118" i="11" s="1"/>
  <c r="DC114" i="11"/>
  <c r="AA114" i="11"/>
  <c r="CG114" i="11" s="1"/>
  <c r="Y118" i="11"/>
  <c r="P114" i="8"/>
  <c r="DJ12" i="11"/>
  <c r="DD76" i="11"/>
  <c r="DD75" i="11"/>
  <c r="DB118" i="11"/>
  <c r="DD118" i="11" s="1"/>
  <c r="DD114" i="11"/>
  <c r="Z118" i="11"/>
  <c r="AB114" i="11"/>
  <c r="CH114" i="11" s="1"/>
  <c r="BG10" i="10"/>
  <c r="Y9" i="10"/>
  <c r="BD37" i="10"/>
  <c r="W87" i="10"/>
  <c r="BA87" i="10"/>
  <c r="U77" i="10"/>
  <c r="BH114" i="10"/>
  <c r="BG38" i="10"/>
  <c r="Y37" i="10"/>
  <c r="W74" i="10"/>
  <c r="BD9" i="10"/>
  <c r="U75" i="10"/>
  <c r="U76" i="10"/>
  <c r="BG78" i="10"/>
  <c r="BG78" i="9"/>
  <c r="BD37" i="9"/>
  <c r="W87" i="9"/>
  <c r="BG38" i="9"/>
  <c r="Y37" i="9"/>
  <c r="W74" i="9"/>
  <c r="BD9" i="9"/>
  <c r="U75" i="9"/>
  <c r="U76" i="9"/>
  <c r="BE118" i="9"/>
  <c r="BF118" i="9" s="1"/>
  <c r="BH114" i="9"/>
  <c r="BH118" i="9" s="1"/>
  <c r="BA87" i="9"/>
  <c r="U77" i="9"/>
  <c r="BG10" i="9"/>
  <c r="Y9" i="9"/>
  <c r="BD37" i="8"/>
  <c r="W87" i="8"/>
  <c r="BG78" i="8"/>
  <c r="W74" i="8"/>
  <c r="BD9" i="8"/>
  <c r="BA87" i="8"/>
  <c r="U77" i="8"/>
  <c r="BG10" i="8"/>
  <c r="Y9" i="8"/>
  <c r="BE118" i="8"/>
  <c r="BF118" i="8" s="1"/>
  <c r="BH114" i="8"/>
  <c r="BG38" i="8"/>
  <c r="Y37" i="8"/>
  <c r="U75" i="8"/>
  <c r="U76" i="8"/>
  <c r="CW64" i="5"/>
  <c r="CW65" i="5"/>
  <c r="CI99" i="5"/>
  <c r="CK98" i="5"/>
  <c r="DE9" i="5"/>
  <c r="DE65" i="5" s="1"/>
  <c r="AQ8" i="5"/>
  <c r="AN64" i="5"/>
  <c r="AN65" i="5"/>
  <c r="CJ99" i="5"/>
  <c r="CL98" i="5"/>
  <c r="AI64" i="5"/>
  <c r="AI65" i="5"/>
  <c r="CZ76" i="5"/>
  <c r="AN66" i="5"/>
  <c r="DK37" i="5"/>
  <c r="AU36" i="5"/>
  <c r="AR63" i="5"/>
  <c r="DF8" i="5"/>
  <c r="DL9" i="5"/>
  <c r="DL65" i="5" s="1"/>
  <c r="AV8" i="5"/>
  <c r="DI66" i="5"/>
  <c r="CS76" i="5"/>
  <c r="AI66" i="5"/>
  <c r="DC64" i="5"/>
  <c r="DC65" i="5"/>
  <c r="DV76" i="5"/>
  <c r="DU76" i="5"/>
  <c r="BA76" i="5"/>
  <c r="E66" i="5"/>
  <c r="E64" i="5"/>
  <c r="E65" i="5"/>
  <c r="DK10" i="5"/>
  <c r="AU9" i="5"/>
  <c r="DL37" i="5"/>
  <c r="AV36" i="5"/>
  <c r="DF36" i="5"/>
  <c r="AR76" i="5"/>
  <c r="DE36" i="5"/>
  <c r="AQ76" i="5"/>
  <c r="DK67" i="5"/>
  <c r="DI64" i="5"/>
  <c r="DI65" i="5"/>
  <c r="CY76" i="5"/>
  <c r="AM66" i="5"/>
  <c r="AM63" i="5"/>
  <c r="CY8" i="5"/>
  <c r="DN114" i="11" l="1"/>
  <c r="DN118" i="11" s="1"/>
  <c r="DM114" i="11"/>
  <c r="DM118" i="11" s="1"/>
  <c r="DJ76" i="11"/>
  <c r="DJ75" i="11"/>
  <c r="AD114" i="11"/>
  <c r="AC114" i="11"/>
  <c r="Q114" i="8"/>
  <c r="AU114" i="8" s="1"/>
  <c r="DH118" i="11"/>
  <c r="DJ118" i="11" s="1"/>
  <c r="DJ114" i="11"/>
  <c r="DI76" i="11"/>
  <c r="DI75" i="11"/>
  <c r="DI114" i="11"/>
  <c r="DG118" i="11"/>
  <c r="DI118" i="11" s="1"/>
  <c r="BH118" i="8"/>
  <c r="W75" i="10"/>
  <c r="W76" i="10"/>
  <c r="BD87" i="10"/>
  <c r="W77" i="10"/>
  <c r="Y74" i="10"/>
  <c r="BG9" i="10"/>
  <c r="BG37" i="10"/>
  <c r="Y87" i="10"/>
  <c r="Y74" i="9"/>
  <c r="BG9" i="9"/>
  <c r="W75" i="9"/>
  <c r="W76" i="9"/>
  <c r="BG37" i="9"/>
  <c r="Y87" i="9"/>
  <c r="BD87" i="9"/>
  <c r="W77" i="9"/>
  <c r="BG37" i="8"/>
  <c r="Y87" i="8"/>
  <c r="Y74" i="8"/>
  <c r="BG9" i="8"/>
  <c r="W75" i="8"/>
  <c r="W76" i="8"/>
  <c r="BD87" i="8"/>
  <c r="W77" i="8"/>
  <c r="DE76" i="5"/>
  <c r="AQ66" i="5"/>
  <c r="DF76" i="5"/>
  <c r="AR66" i="5"/>
  <c r="DL36" i="5"/>
  <c r="AV76" i="5"/>
  <c r="DK9" i="5"/>
  <c r="DK65" i="5" s="1"/>
  <c r="AU8" i="5"/>
  <c r="AU76" i="5" s="1"/>
  <c r="DK36" i="5"/>
  <c r="CP98" i="5"/>
  <c r="CN98" i="5"/>
  <c r="AQ63" i="5"/>
  <c r="DE8" i="5"/>
  <c r="AM64" i="5"/>
  <c r="AM65" i="5"/>
  <c r="AV63" i="5"/>
  <c r="DL8" i="5"/>
  <c r="AR64" i="5"/>
  <c r="AR65" i="5"/>
  <c r="CM98" i="5"/>
  <c r="CO98" i="5"/>
  <c r="R114" i="8" l="1"/>
  <c r="AF114" i="11"/>
  <c r="CN114" i="11" s="1"/>
  <c r="AD118" i="11"/>
  <c r="AC118" i="11"/>
  <c r="AE114" i="11"/>
  <c r="CM114" i="11" s="1"/>
  <c r="Y75" i="10"/>
  <c r="Y76" i="10"/>
  <c r="BG87" i="10"/>
  <c r="Y77" i="10"/>
  <c r="Y75" i="9"/>
  <c r="Y76" i="9"/>
  <c r="BG87" i="9"/>
  <c r="Y77" i="9"/>
  <c r="Y75" i="8"/>
  <c r="Y76" i="8"/>
  <c r="BG87" i="8"/>
  <c r="Y77" i="8"/>
  <c r="CO99" i="5"/>
  <c r="CQ98" i="5"/>
  <c r="DK76" i="5"/>
  <c r="AU66" i="5"/>
  <c r="AU63" i="5"/>
  <c r="DK8" i="5"/>
  <c r="AV64" i="5"/>
  <c r="AV65" i="5"/>
  <c r="AQ64" i="5"/>
  <c r="AQ65" i="5"/>
  <c r="CP99" i="5"/>
  <c r="CR98" i="5"/>
  <c r="DL76" i="5"/>
  <c r="AV66" i="5"/>
  <c r="S114" i="8" l="1"/>
  <c r="AH114" i="11"/>
  <c r="AG114" i="11"/>
  <c r="AU64" i="5"/>
  <c r="AU65" i="5"/>
  <c r="CV98" i="5"/>
  <c r="CT98" i="5"/>
  <c r="CU98" i="5"/>
  <c r="CS98" i="5"/>
  <c r="AI114" i="11" l="1"/>
  <c r="CS114" i="11" s="1"/>
  <c r="AG118" i="11"/>
  <c r="T114" i="8"/>
  <c r="AX114" i="8" s="1"/>
  <c r="AH118" i="11"/>
  <c r="AJ114" i="11"/>
  <c r="CT114" i="11" s="1"/>
  <c r="CU99" i="5"/>
  <c r="CW98" i="5"/>
  <c r="CV99" i="5"/>
  <c r="CX98" i="5"/>
  <c r="AL114" i="11" l="1"/>
  <c r="AK114" i="11"/>
  <c r="U114" i="8"/>
  <c r="DB98" i="5"/>
  <c r="CZ98" i="5"/>
  <c r="CY98" i="5"/>
  <c r="DA98" i="5"/>
  <c r="V114" i="8" l="1"/>
  <c r="AN114" i="11"/>
  <c r="CZ114" i="11" s="1"/>
  <c r="AL118" i="11"/>
  <c r="AK118" i="11"/>
  <c r="AM114" i="11"/>
  <c r="CY114" i="11" s="1"/>
  <c r="DB99" i="5"/>
  <c r="DD98" i="5"/>
  <c r="DA99" i="5"/>
  <c r="DC98" i="5"/>
  <c r="W114" i="8" l="1"/>
  <c r="BA114" i="8" s="1"/>
  <c r="AP114" i="11"/>
  <c r="AO114" i="11"/>
  <c r="DG98" i="5"/>
  <c r="DE98" i="5"/>
  <c r="DH98" i="5"/>
  <c r="DF98" i="5"/>
  <c r="AQ114" i="11" l="1"/>
  <c r="DE114" i="11" s="1"/>
  <c r="AO118" i="11"/>
  <c r="X114" i="8"/>
  <c r="AP118" i="11"/>
  <c r="AR114" i="11"/>
  <c r="DF114" i="11" s="1"/>
  <c r="DH99" i="5"/>
  <c r="DJ98" i="5"/>
  <c r="DG99" i="5"/>
  <c r="DI98" i="5"/>
  <c r="Y114" i="8" l="1"/>
  <c r="AT114" i="11"/>
  <c r="AS114" i="11"/>
  <c r="DM98" i="5"/>
  <c r="DM99" i="5" s="1"/>
  <c r="DK98" i="5"/>
  <c r="DN98" i="5"/>
  <c r="DN99" i="5" s="1"/>
  <c r="DL98" i="5"/>
  <c r="AS118" i="11" l="1"/>
  <c r="AU114" i="11"/>
  <c r="DK114" i="11" s="1"/>
  <c r="Z114" i="8"/>
  <c r="BD114" i="8" s="1"/>
  <c r="AV114" i="11"/>
  <c r="DL114" i="11" s="1"/>
  <c r="AT118" i="11"/>
  <c r="AX114" i="11" l="1"/>
  <c r="AX118" i="11" s="1"/>
  <c r="AW114" i="11"/>
  <c r="AW118" i="11" s="1"/>
  <c r="BJ43" i="1"/>
  <c r="BI43" i="1"/>
  <c r="BO43" i="1" s="1"/>
  <c r="BU43" i="1" s="1"/>
  <c r="BJ41" i="1"/>
  <c r="BP41" i="1" s="1"/>
  <c r="BV41" i="1" s="1"/>
  <c r="CB41" i="1" s="1"/>
  <c r="CN41" i="1" s="1"/>
  <c r="BI41" i="1"/>
  <c r="BO41" i="1" s="1"/>
  <c r="BU41" i="1" s="1"/>
  <c r="BJ38" i="1"/>
  <c r="BP38" i="1" s="1"/>
  <c r="BV38" i="1" s="1"/>
  <c r="CB38" i="1" s="1"/>
  <c r="CN38" i="1" s="1"/>
  <c r="CZ38" i="1" s="1"/>
  <c r="DF38" i="1" s="1"/>
  <c r="BI38" i="1"/>
  <c r="BO38" i="1" s="1"/>
  <c r="BU38" i="1" s="1"/>
  <c r="CA38" i="1" s="1"/>
  <c r="CM38" i="1" s="1"/>
  <c r="CY38" i="1" s="1"/>
  <c r="DE38" i="1" s="1"/>
  <c r="BJ37" i="1"/>
  <c r="BP37" i="1" s="1"/>
  <c r="BV37" i="1" s="1"/>
  <c r="CB37" i="1" s="1"/>
  <c r="CN37" i="1" s="1"/>
  <c r="BI37" i="1"/>
  <c r="BO37" i="1" s="1"/>
  <c r="BU37" i="1" s="1"/>
  <c r="BJ33" i="1"/>
  <c r="BP33" i="1" s="1"/>
  <c r="BV33" i="1" s="1"/>
  <c r="CB33" i="1" s="1"/>
  <c r="CN33" i="1" s="1"/>
  <c r="BI33" i="1"/>
  <c r="BO33" i="1" s="1"/>
  <c r="BU33" i="1" s="1"/>
  <c r="BJ26" i="1"/>
  <c r="BP26" i="1" s="1"/>
  <c r="BV26" i="1" s="1"/>
  <c r="CB26" i="1" s="1"/>
  <c r="CN26" i="1" s="1"/>
  <c r="BI26" i="1"/>
  <c r="BO26" i="1" s="1"/>
  <c r="BU26" i="1" s="1"/>
  <c r="BJ24" i="1"/>
  <c r="BP24" i="1" s="1"/>
  <c r="BV24" i="1" s="1"/>
  <c r="CB24" i="1" s="1"/>
  <c r="BI24" i="1"/>
  <c r="BJ23" i="1"/>
  <c r="BP23" i="1" s="1"/>
  <c r="BV23" i="1" s="1"/>
  <c r="CB23" i="1" s="1"/>
  <c r="CN23" i="1" s="1"/>
  <c r="BI23" i="1"/>
  <c r="BO23" i="1" s="1"/>
  <c r="BU23" i="1" s="1"/>
  <c r="BJ22" i="1"/>
  <c r="BP22" i="1" s="1"/>
  <c r="BV22" i="1" s="1"/>
  <c r="CB22" i="1" s="1"/>
  <c r="CN22" i="1" s="1"/>
  <c r="BI22" i="1"/>
  <c r="BO22" i="1" s="1"/>
  <c r="BU22" i="1" s="1"/>
  <c r="BI19" i="1"/>
  <c r="BI18" i="1"/>
  <c r="BJ16" i="1"/>
  <c r="BP16" i="1" s="1"/>
  <c r="BV16" i="1" s="1"/>
  <c r="CB16" i="1" s="1"/>
  <c r="CN16" i="1" s="1"/>
  <c r="BI16" i="1"/>
  <c r="BJ15" i="1"/>
  <c r="BI15" i="1"/>
  <c r="BJ14" i="1"/>
  <c r="BI14" i="1"/>
  <c r="BO15" i="1" l="1"/>
  <c r="BI12" i="1"/>
  <c r="BI11" i="1" s="1"/>
  <c r="BP15" i="1"/>
  <c r="BJ12" i="1"/>
  <c r="BJ11" i="1" s="1"/>
  <c r="CN24" i="1"/>
  <c r="CA22" i="1"/>
  <c r="CZ26" i="1"/>
  <c r="CA37" i="1"/>
  <c r="CA43" i="1"/>
  <c r="CZ23" i="1"/>
  <c r="CZ33" i="1"/>
  <c r="CZ41" i="1"/>
  <c r="BV15" i="1" l="1"/>
  <c r="BU15" i="1"/>
  <c r="BJ10" i="1"/>
  <c r="BI10" i="1"/>
  <c r="DF33" i="1"/>
  <c r="DF26" i="1"/>
  <c r="CA26" i="1"/>
  <c r="CM26" i="1" s="1"/>
  <c r="CY26" i="1" s="1"/>
  <c r="DE26" i="1" s="1"/>
  <c r="CZ24" i="1"/>
  <c r="DF24" i="1" s="1"/>
  <c r="CA23" i="1"/>
  <c r="CM23" i="1" s="1"/>
  <c r="CZ22" i="1"/>
  <c r="DF22" i="1" s="1"/>
  <c r="CZ16" i="1"/>
  <c r="DF16" i="1" s="1"/>
  <c r="CZ15" i="1"/>
  <c r="DF41" i="1"/>
  <c r="CA41" i="1"/>
  <c r="CM41" i="1" s="1"/>
  <c r="CZ37" i="1"/>
  <c r="DF37" i="1" s="1"/>
  <c r="CA33" i="1"/>
  <c r="CM33" i="1" s="1"/>
  <c r="DF23" i="1"/>
  <c r="CM15" i="1"/>
  <c r="BC38" i="1"/>
  <c r="BD38" i="1"/>
  <c r="CA15" i="1" l="1"/>
  <c r="DF15" i="1"/>
  <c r="CB15" i="1"/>
  <c r="BL43" i="1"/>
  <c r="BL38" i="1"/>
  <c r="BL37" i="1"/>
  <c r="BL24" i="1"/>
  <c r="BL22" i="1"/>
  <c r="BL16" i="1"/>
  <c r="BL14" i="1"/>
  <c r="BL41" i="1"/>
  <c r="BK38" i="1"/>
  <c r="BL33" i="1"/>
  <c r="BL26" i="1"/>
  <c r="BL23" i="1"/>
  <c r="BQ22" i="1"/>
  <c r="BK22" i="1"/>
  <c r="BL15" i="1"/>
  <c r="BK14" i="1"/>
  <c r="CY23" i="1"/>
  <c r="CM43" i="1"/>
  <c r="CY43" i="1" s="1"/>
  <c r="DE43" i="1" s="1"/>
  <c r="CM22" i="1"/>
  <c r="CY33" i="1"/>
  <c r="CY41" i="1"/>
  <c r="CM37" i="1"/>
  <c r="N12" i="1"/>
  <c r="BL12" i="1" l="1"/>
  <c r="BL11" i="1" s="1"/>
  <c r="CN15" i="1"/>
  <c r="N11" i="1"/>
  <c r="R12" i="1"/>
  <c r="BR14" i="1"/>
  <c r="BR16" i="1"/>
  <c r="BR22" i="1"/>
  <c r="BR24" i="1"/>
  <c r="BR37" i="1"/>
  <c r="BR38" i="1"/>
  <c r="BQ14" i="1"/>
  <c r="BR15" i="1"/>
  <c r="BR23" i="1"/>
  <c r="BR26" i="1"/>
  <c r="BR33" i="1"/>
  <c r="BQ38" i="1"/>
  <c r="BR41" i="1"/>
  <c r="DE33" i="1"/>
  <c r="CY22" i="1"/>
  <c r="DE22" i="1" s="1"/>
  <c r="DE41" i="1"/>
  <c r="DE23" i="1"/>
  <c r="CY15" i="1"/>
  <c r="CY37" i="1"/>
  <c r="DE37" i="1" s="1"/>
  <c r="BL10" i="1"/>
  <c r="DE15" i="1" l="1"/>
  <c r="R11" i="1"/>
  <c r="R10" i="1"/>
  <c r="V12" i="1"/>
  <c r="BX41" i="1"/>
  <c r="BW38" i="1"/>
  <c r="BX33" i="1"/>
  <c r="BX26" i="1"/>
  <c r="BX23" i="1"/>
  <c r="BX15" i="1"/>
  <c r="BW14" i="1"/>
  <c r="BX38" i="1"/>
  <c r="BX37" i="1"/>
  <c r="BX24" i="1"/>
  <c r="BX22" i="1"/>
  <c r="BX16" i="1"/>
  <c r="BX14" i="1"/>
  <c r="V11" i="1" l="1"/>
  <c r="V10" i="1"/>
  <c r="CD14" i="1"/>
  <c r="CD16" i="1"/>
  <c r="CD22" i="1"/>
  <c r="CD24" i="1"/>
  <c r="CD37" i="1"/>
  <c r="CD38" i="1"/>
  <c r="CC14" i="1"/>
  <c r="CD15" i="1"/>
  <c r="CD23" i="1"/>
  <c r="CD26" i="1"/>
  <c r="CD33" i="1"/>
  <c r="CC38" i="1"/>
  <c r="CD41" i="1"/>
  <c r="Z12" i="1"/>
  <c r="Z11" i="1" l="1"/>
  <c r="Z10" i="1"/>
  <c r="CP41" i="1"/>
  <c r="CJ41" i="1"/>
  <c r="CI38" i="1"/>
  <c r="CP33" i="1"/>
  <c r="CJ33" i="1"/>
  <c r="CP26" i="1"/>
  <c r="CJ26" i="1"/>
  <c r="CP23" i="1"/>
  <c r="CJ23" i="1"/>
  <c r="CP15" i="1"/>
  <c r="CJ15" i="1"/>
  <c r="CI14" i="1"/>
  <c r="CJ38" i="1"/>
  <c r="CP37" i="1"/>
  <c r="CJ37" i="1"/>
  <c r="CP24" i="1"/>
  <c r="CJ24" i="1"/>
  <c r="CP22" i="1"/>
  <c r="CJ22" i="1"/>
  <c r="CP16" i="1"/>
  <c r="CJ16" i="1"/>
  <c r="CJ14" i="1"/>
  <c r="AD12" i="1"/>
  <c r="AD11" i="1" l="1"/>
  <c r="AD10" i="1"/>
  <c r="CP14" i="1"/>
  <c r="CP38" i="1"/>
  <c r="CO14" i="1"/>
  <c r="CO38" i="1"/>
  <c r="AH12" i="1"/>
  <c r="BJ12" i="8" l="1"/>
  <c r="AH11" i="1"/>
  <c r="AH10" i="1"/>
  <c r="CU38" i="1"/>
  <c r="CU14" i="1"/>
  <c r="CV38" i="1"/>
  <c r="CV14" i="1"/>
  <c r="DQ12" i="11" l="1"/>
  <c r="DR12" i="11"/>
  <c r="BJ76" i="8"/>
  <c r="BJ75" i="8"/>
  <c r="BJ118" i="8"/>
  <c r="DB14" i="1"/>
  <c r="DB38" i="1"/>
  <c r="DA14" i="1"/>
  <c r="DA38" i="1"/>
  <c r="DR75" i="11" l="1"/>
  <c r="DR76" i="11"/>
  <c r="DR118" i="11"/>
  <c r="DQ118" i="11"/>
  <c r="DQ76" i="11"/>
  <c r="DQ75" i="11"/>
  <c r="DG38" i="1"/>
  <c r="DG14" i="1"/>
  <c r="DH38" i="1"/>
  <c r="DH14" i="1"/>
  <c r="BK43" i="1" l="1"/>
  <c r="CV41" i="1"/>
  <c r="BK41" i="1"/>
  <c r="CV37" i="1"/>
  <c r="BK37" i="1"/>
  <c r="CV33" i="1"/>
  <c r="BK33" i="1"/>
  <c r="CV26" i="1"/>
  <c r="CV24" i="1"/>
  <c r="BK24" i="1"/>
  <c r="CV23" i="1"/>
  <c r="BK23" i="1"/>
  <c r="CV22" i="1"/>
  <c r="BK18" i="1"/>
  <c r="CV16" i="1"/>
  <c r="BK16" i="1"/>
  <c r="CV15" i="1"/>
  <c r="BK15" i="1"/>
  <c r="BK19" i="1" l="1"/>
  <c r="BO16" i="1"/>
  <c r="BO18" i="1"/>
  <c r="BU18" i="1" s="1"/>
  <c r="BO19" i="1"/>
  <c r="BU19" i="1" s="1"/>
  <c r="BO24" i="1"/>
  <c r="BU24" i="1" s="1"/>
  <c r="BP43" i="1"/>
  <c r="BP12" i="1" s="1"/>
  <c r="BP11" i="1" s="1"/>
  <c r="BK26" i="1"/>
  <c r="DB26" i="1"/>
  <c r="BQ37" i="1"/>
  <c r="BW22" i="1"/>
  <c r="DB23" i="1"/>
  <c r="BQ41" i="1"/>
  <c r="BQ23" i="1"/>
  <c r="DB33" i="1"/>
  <c r="DB24" i="1"/>
  <c r="BQ33" i="1"/>
  <c r="DB37" i="1"/>
  <c r="DB41" i="1"/>
  <c r="BQ43" i="1"/>
  <c r="BK12" i="1" l="1"/>
  <c r="BK11" i="1" s="1"/>
  <c r="BU16" i="1"/>
  <c r="BU12" i="1" s="1"/>
  <c r="BU11" i="1" s="1"/>
  <c r="BO12" i="1"/>
  <c r="BO11" i="1" s="1"/>
  <c r="BQ18" i="1"/>
  <c r="BQ24" i="1"/>
  <c r="BQ19" i="1"/>
  <c r="BP14" i="1"/>
  <c r="BV14" i="1" s="1"/>
  <c r="CB14" i="1" s="1"/>
  <c r="BO14" i="1"/>
  <c r="BU14" i="1" s="1"/>
  <c r="CA14" i="1" s="1"/>
  <c r="BQ16" i="1"/>
  <c r="BR43" i="1"/>
  <c r="BR12" i="1" s="1"/>
  <c r="BR11" i="1" s="1"/>
  <c r="CA18" i="1"/>
  <c r="BV43" i="1"/>
  <c r="BV12" i="1" s="1"/>
  <c r="BV11" i="1" s="1"/>
  <c r="CA24" i="1"/>
  <c r="CM24" i="1" s="1"/>
  <c r="CY24" i="1" s="1"/>
  <c r="CA19" i="1"/>
  <c r="CM19" i="1" s="1"/>
  <c r="CY19" i="1" s="1"/>
  <c r="DE19" i="1" s="1"/>
  <c r="BQ26" i="1"/>
  <c r="CC22" i="1"/>
  <c r="BW23" i="1"/>
  <c r="AL12" i="1"/>
  <c r="BW24" i="1"/>
  <c r="M12" i="1"/>
  <c r="BW18" i="1"/>
  <c r="BW41" i="1"/>
  <c r="BQ15" i="1"/>
  <c r="BQ12" i="1" s="1"/>
  <c r="BQ11" i="1" s="1"/>
  <c r="BW37" i="1"/>
  <c r="BW16" i="1"/>
  <c r="BW33" i="1"/>
  <c r="CM14" i="1" l="1"/>
  <c r="CY14" i="1" s="1"/>
  <c r="DE14" i="1" s="1"/>
  <c r="DK14" i="1" s="1"/>
  <c r="CN14" i="1"/>
  <c r="CZ14" i="1" s="1"/>
  <c r="DF14" i="1" s="1"/>
  <c r="DL14" i="1" s="1"/>
  <c r="AL11" i="1"/>
  <c r="AL10" i="1"/>
  <c r="M11" i="1"/>
  <c r="BP10" i="1"/>
  <c r="BR10" i="1" s="1"/>
  <c r="BO10" i="1"/>
  <c r="CI22" i="1"/>
  <c r="BW19" i="1"/>
  <c r="BD43" i="1"/>
  <c r="BD22" i="1"/>
  <c r="BD15" i="1"/>
  <c r="BD26" i="1"/>
  <c r="BD23" i="1"/>
  <c r="BD24" i="1"/>
  <c r="BD33" i="1"/>
  <c r="BD16" i="1"/>
  <c r="BD37" i="1"/>
  <c r="BD41" i="1"/>
  <c r="DB22" i="1"/>
  <c r="CC19" i="1"/>
  <c r="DB16" i="1"/>
  <c r="DB15" i="1"/>
  <c r="DH26" i="1"/>
  <c r="CO22" i="1"/>
  <c r="DH23" i="1"/>
  <c r="BX43" i="1"/>
  <c r="BX12" i="1" s="1"/>
  <c r="BX11" i="1" s="1"/>
  <c r="CM18" i="1"/>
  <c r="CA16" i="1"/>
  <c r="CB43" i="1"/>
  <c r="CB12" i="1" s="1"/>
  <c r="CB11" i="1" s="1"/>
  <c r="CC24" i="1"/>
  <c r="DE24" i="1"/>
  <c r="CC23" i="1"/>
  <c r="AP12" i="1"/>
  <c r="Q12" i="1"/>
  <c r="CC37" i="1"/>
  <c r="CC18" i="1"/>
  <c r="BW15" i="1"/>
  <c r="CC33" i="1"/>
  <c r="CM16" i="1" l="1"/>
  <c r="CA12" i="1"/>
  <c r="CA11" i="1" s="1"/>
  <c r="AP11" i="1"/>
  <c r="AP10" i="1"/>
  <c r="Q11" i="1"/>
  <c r="Q10" i="1"/>
  <c r="BV10" i="1"/>
  <c r="BX10" i="1" s="1"/>
  <c r="CI19" i="1"/>
  <c r="BU10" i="1"/>
  <c r="BC22" i="1"/>
  <c r="CC43" i="1"/>
  <c r="BW43" i="1"/>
  <c r="CC41" i="1"/>
  <c r="DH24" i="1"/>
  <c r="DH41" i="1"/>
  <c r="CD43" i="1"/>
  <c r="CD12" i="1" s="1"/>
  <c r="CD11" i="1" s="1"/>
  <c r="DH15" i="1"/>
  <c r="DH16" i="1"/>
  <c r="DH22" i="1"/>
  <c r="CC16" i="1"/>
  <c r="BK10" i="1"/>
  <c r="DH33" i="1"/>
  <c r="CU22" i="1"/>
  <c r="DH37" i="1"/>
  <c r="BW26" i="1"/>
  <c r="CY18" i="1"/>
  <c r="DE18" i="1" s="1"/>
  <c r="U12" i="1"/>
  <c r="AT12" i="1"/>
  <c r="BW12" i="1" l="1"/>
  <c r="BW11" i="1" s="1"/>
  <c r="CY16" i="1"/>
  <c r="CM12" i="1"/>
  <c r="CM11" i="1" s="1"/>
  <c r="U11" i="1"/>
  <c r="U10" i="1"/>
  <c r="DX12" i="1"/>
  <c r="AT11" i="1"/>
  <c r="AT10" i="1"/>
  <c r="DX11" i="1"/>
  <c r="CA10" i="1"/>
  <c r="CB10" i="1"/>
  <c r="CD10" i="1" s="1"/>
  <c r="BD12" i="1"/>
  <c r="BD11" i="1" s="1"/>
  <c r="BC19" i="1"/>
  <c r="BC41" i="1"/>
  <c r="BC26" i="1"/>
  <c r="BC24" i="1"/>
  <c r="CI43" i="1"/>
  <c r="BQ10" i="1"/>
  <c r="CO23" i="1"/>
  <c r="CI23" i="1"/>
  <c r="CO19" i="1"/>
  <c r="CI41" i="1"/>
  <c r="CO33" i="1"/>
  <c r="CI33" i="1"/>
  <c r="CO18" i="1"/>
  <c r="CI18" i="1"/>
  <c r="CI37" i="1"/>
  <c r="Y12" i="1"/>
  <c r="CC15" i="1"/>
  <c r="CJ43" i="1"/>
  <c r="CJ12" i="1" s="1"/>
  <c r="CJ11" i="1" s="1"/>
  <c r="CI24" i="1"/>
  <c r="CC26" i="1"/>
  <c r="DA22" i="1"/>
  <c r="CO16" i="1"/>
  <c r="CI16" i="1"/>
  <c r="CU23" i="1"/>
  <c r="CN43" i="1"/>
  <c r="CN12" i="1" s="1"/>
  <c r="CN11" i="1" s="1"/>
  <c r="CG10" i="1"/>
  <c r="CI15" i="1"/>
  <c r="CC12" i="1" l="1"/>
  <c r="CC11" i="1" s="1"/>
  <c r="CY12" i="1"/>
  <c r="CY11" i="1" s="1"/>
  <c r="DE16" i="1"/>
  <c r="DE12" i="1" s="1"/>
  <c r="DE11" i="1" s="1"/>
  <c r="DX10" i="1"/>
  <c r="Y11" i="1"/>
  <c r="Y10" i="1"/>
  <c r="BD10" i="1"/>
  <c r="CH10" i="1"/>
  <c r="CJ10" i="1" s="1"/>
  <c r="CU18" i="1"/>
  <c r="DA23" i="1"/>
  <c r="CU16" i="1"/>
  <c r="BC37" i="1"/>
  <c r="BC16" i="1"/>
  <c r="BC15" i="1"/>
  <c r="DA16" i="1"/>
  <c r="DG22" i="1"/>
  <c r="CO24" i="1"/>
  <c r="CO37" i="1"/>
  <c r="CO41" i="1"/>
  <c r="CO43" i="1"/>
  <c r="BW10" i="1"/>
  <c r="CP43" i="1"/>
  <c r="CP12" i="1" s="1"/>
  <c r="CP11" i="1" s="1"/>
  <c r="CI26" i="1"/>
  <c r="CI12" i="1" s="1"/>
  <c r="CI11" i="1" s="1"/>
  <c r="CU19" i="1"/>
  <c r="CM10" i="1"/>
  <c r="DA18" i="1"/>
  <c r="BC43" i="1"/>
  <c r="CO15" i="1"/>
  <c r="AC12" i="1"/>
  <c r="AC11" i="1" l="1"/>
  <c r="AC10" i="1"/>
  <c r="CN10" i="1"/>
  <c r="CP10" i="1" s="1"/>
  <c r="BC23" i="1"/>
  <c r="BC33" i="1"/>
  <c r="CU33" i="1"/>
  <c r="CO26" i="1"/>
  <c r="CO12" i="1" s="1"/>
  <c r="CO11" i="1" s="1"/>
  <c r="CU43" i="1"/>
  <c r="CU37" i="1"/>
  <c r="CC10" i="1"/>
  <c r="DG16" i="1"/>
  <c r="DG23" i="1"/>
  <c r="CV43" i="1"/>
  <c r="CV12" i="1" s="1"/>
  <c r="CV11" i="1" s="1"/>
  <c r="DA19" i="1"/>
  <c r="CU41" i="1"/>
  <c r="CU24" i="1"/>
  <c r="CZ43" i="1"/>
  <c r="CZ12" i="1" s="1"/>
  <c r="CZ11" i="1" s="1"/>
  <c r="CS10" i="1"/>
  <c r="BC18" i="1"/>
  <c r="CU15" i="1"/>
  <c r="AG12" i="1"/>
  <c r="CI10" i="1" l="1"/>
  <c r="AG11" i="1"/>
  <c r="AG10" i="1"/>
  <c r="DW12" i="1"/>
  <c r="DW11" i="1"/>
  <c r="CT10" i="1"/>
  <c r="CV10" i="1" s="1"/>
  <c r="BC12" i="1"/>
  <c r="BC11" i="1" s="1"/>
  <c r="DG18" i="1"/>
  <c r="DB43" i="1"/>
  <c r="DB12" i="1" s="1"/>
  <c r="DB11" i="1" s="1"/>
  <c r="CU26" i="1"/>
  <c r="CU12" i="1" s="1"/>
  <c r="CU11" i="1" s="1"/>
  <c r="DA33" i="1"/>
  <c r="DA24" i="1"/>
  <c r="DA41" i="1"/>
  <c r="DG19" i="1"/>
  <c r="DA37" i="1"/>
  <c r="DA43" i="1"/>
  <c r="CY10" i="1"/>
  <c r="DF43" i="1"/>
  <c r="DF12" i="1" s="1"/>
  <c r="DF11" i="1" s="1"/>
  <c r="DA15" i="1"/>
  <c r="AK12" i="1"/>
  <c r="DW10" i="1" l="1"/>
  <c r="AK11" i="1"/>
  <c r="AK10" i="1"/>
  <c r="CZ10" i="1"/>
  <c r="DB10" i="1" s="1"/>
  <c r="CO10" i="1"/>
  <c r="DG43" i="1"/>
  <c r="DG33" i="1"/>
  <c r="DH43" i="1"/>
  <c r="DH12" i="1" s="1"/>
  <c r="DH11" i="1" s="1"/>
  <c r="DG37" i="1"/>
  <c r="DG41" i="1"/>
  <c r="DG24" i="1"/>
  <c r="DA26" i="1"/>
  <c r="DA12" i="1" s="1"/>
  <c r="DA11" i="1" s="1"/>
  <c r="DE10" i="1"/>
  <c r="BC10" i="1"/>
  <c r="DG15" i="1"/>
  <c r="AO12" i="1"/>
  <c r="CU10" i="1" l="1"/>
  <c r="AO11" i="1"/>
  <c r="AO10" i="1"/>
  <c r="DF10" i="1"/>
  <c r="DH10" i="1" s="1"/>
  <c r="DG26" i="1"/>
  <c r="DG12" i="1" s="1"/>
  <c r="DG11" i="1" s="1"/>
  <c r="AS12" i="1"/>
  <c r="DA10" i="1" l="1"/>
  <c r="AS11" i="1"/>
  <c r="AS10" i="1"/>
  <c r="DK10" i="1"/>
  <c r="DL10" i="1"/>
  <c r="DN10" i="1" s="1"/>
  <c r="DG10" i="1" l="1"/>
  <c r="DM10" i="1" l="1"/>
</calcChain>
</file>

<file path=xl/sharedStrings.xml><?xml version="1.0" encoding="utf-8"?>
<sst xmlns="http://schemas.openxmlformats.org/spreadsheetml/2006/main" count="3830" uniqueCount="221">
  <si>
    <t xml:space="preserve">Прогноз ожидаемого исполнения бюджета Сортавальского муниципального района </t>
  </si>
  <si>
    <t xml:space="preserve">на 2016 год </t>
  </si>
  <si>
    <t>(тыс. руб.)</t>
  </si>
  <si>
    <t>Наименование</t>
  </si>
  <si>
    <t>2014 год</t>
  </si>
  <si>
    <r>
      <t xml:space="preserve">2015 год </t>
    </r>
    <r>
      <rPr>
        <i/>
        <sz val="13"/>
        <rFont val="Times New Roman Cyr"/>
        <charset val="204"/>
      </rPr>
      <t>(отчетный финансовый год)</t>
    </r>
  </si>
  <si>
    <r>
      <t xml:space="preserve">2016 год </t>
    </r>
    <r>
      <rPr>
        <i/>
        <sz val="13"/>
        <rFont val="Times New Roman Cyr"/>
        <charset val="204"/>
      </rPr>
      <t>(текущий финансовый год)</t>
    </r>
  </si>
  <si>
    <t>Исполнено за 2015 год</t>
  </si>
  <si>
    <t>в том числе:</t>
  </si>
  <si>
    <t>Утверждено на 2016 год</t>
  </si>
  <si>
    <r>
      <t xml:space="preserve">Исполнено, в том числе помесячно </t>
    </r>
    <r>
      <rPr>
        <sz val="10"/>
        <rFont val="Times New Roman Cyr"/>
        <charset val="204"/>
      </rPr>
      <t xml:space="preserve">: </t>
    </r>
  </si>
  <si>
    <t>январь</t>
  </si>
  <si>
    <t>февраль</t>
  </si>
  <si>
    <t>март</t>
  </si>
  <si>
    <t>на 01.04.</t>
  </si>
  <si>
    <t>апрель</t>
  </si>
  <si>
    <t xml:space="preserve">май 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</si>
  <si>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</si>
  <si>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</si>
  <si>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</si>
  <si>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</si>
  <si>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</si>
  <si>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</si>
  <si>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</si>
  <si>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в т.ч. бюджет района</t>
  </si>
  <si>
    <t xml:space="preserve">в т.ч. бюджет района </t>
  </si>
  <si>
    <t>консолиди-                       рованный бюджет района</t>
  </si>
  <si>
    <t>консолидированный бюджет района</t>
  </si>
  <si>
    <t xml:space="preserve">консолидированный бюджет района </t>
  </si>
  <si>
    <t>I. ДОХОДЫ - всего,  в т.ч.:</t>
  </si>
  <si>
    <t>1. Налоговые и неналоговые доходы , в т.ч.:</t>
  </si>
  <si>
    <t>- налог на доходы физических лиц</t>
  </si>
  <si>
    <t>- единый налог на вмененный доход</t>
  </si>
  <si>
    <t>- налог на имущество физических лиц</t>
  </si>
  <si>
    <t>-</t>
  </si>
  <si>
    <t>- земельный налог</t>
  </si>
  <si>
    <t>- налог, взим. в связи с примен.патентн. системы</t>
  </si>
  <si>
    <t>- госпошлина</t>
  </si>
  <si>
    <t>- акцизы на нефтепродукты</t>
  </si>
  <si>
    <t>- доходы от использования имущества</t>
  </si>
  <si>
    <t>- плата за негат.возд.на окр.среду</t>
  </si>
  <si>
    <t>- доходы от оказания платных услуг</t>
  </si>
  <si>
    <t>- штрафы, санкции, возмещение ущерба</t>
  </si>
  <si>
    <t>- прочие неналоговые доходы</t>
  </si>
  <si>
    <t>2. Безвозмездные поступления, в т.ч.:</t>
  </si>
  <si>
    <t>2.2. Субвенции, из них:</t>
  </si>
  <si>
    <t>2.3. Субсидии, из них:</t>
  </si>
  <si>
    <t>2.4. Иные межбюджетные трансферты</t>
  </si>
  <si>
    <t>2.5. Прочие безвозмездные поступления</t>
  </si>
  <si>
    <t>II. РАСХОДЫ -  всего, в т.ч.:</t>
  </si>
  <si>
    <t xml:space="preserve">III. ПРОФИЦИТ "+", ДЕФИЦИТ "-" </t>
  </si>
  <si>
    <t>x</t>
  </si>
  <si>
    <t>в процентах (%)</t>
  </si>
  <si>
    <t>IV. ИСТОЧНИКИ ФИНАНСИРОВАНИЯ ДЕФИЦИТА БЮДЖЕТА</t>
  </si>
  <si>
    <t>- бюджетные кредиты от других бюджетов</t>
  </si>
  <si>
    <t>получение (со знаком "+")</t>
  </si>
  <si>
    <t>погашение (со знаком "-")</t>
  </si>
  <si>
    <t>- кредиты кредитных организаций</t>
  </si>
  <si>
    <t xml:space="preserve">-прочие </t>
  </si>
  <si>
    <t>возврат, получение (со знаком "+")</t>
  </si>
  <si>
    <t>предоставление, погашение (со знаком "-")</t>
  </si>
  <si>
    <t>-изменение остатков средств</t>
  </si>
  <si>
    <t>V. Недостаток средств на фииансовое обеспечение расходов (с учетом источников финансирования дефицита бюджета)</t>
  </si>
  <si>
    <t>СПРАВОЧНО:</t>
  </si>
  <si>
    <t>1. Доходы, в т.ч.:</t>
  </si>
  <si>
    <t>- иные доходы, в.т.ч.:</t>
  </si>
  <si>
    <t>( разрезе доходных источников):</t>
  </si>
  <si>
    <t xml:space="preserve">- </t>
  </si>
  <si>
    <t xml:space="preserve">2. Расходы, в.тч.: </t>
  </si>
  <si>
    <t>на 01.02.</t>
  </si>
  <si>
    <t>на 01.03.</t>
  </si>
  <si>
    <t>на 1 января  очередного финансового года</t>
  </si>
  <si>
    <t xml:space="preserve"> II. МУНИЦИПАЛЬНЫЙ ДОЛГ</t>
  </si>
  <si>
    <t>в процентах (%) (соблюдение п.3 ст.107 БК РФ)</t>
  </si>
  <si>
    <t xml:space="preserve"> III. ПРОСРОЧЕННАЯ  КРЕДИТОРСКАЯ ЗАДОЛЖЕННОСТЬ  (по КУ), всего, в т.ч.: </t>
  </si>
  <si>
    <t xml:space="preserve">1. По оплате труда </t>
  </si>
  <si>
    <t>2. По начислениям на оплату труда</t>
  </si>
  <si>
    <t xml:space="preserve"> IV. ПРОСРОЧЕННАЯ  КРЕДИТОРСКАЯ ЗАДОЛЖЕННОСТЬ  (по АУ+БУ), всего, в т.ч.: </t>
  </si>
  <si>
    <t>- целевые</t>
  </si>
  <si>
    <t xml:space="preserve"> VI. ОСТАТКИ СРЕДСТВ НА СЧЕТАХ  АУ и БУ</t>
  </si>
  <si>
    <t xml:space="preserve">- единый сельскохозяйственный налог </t>
  </si>
  <si>
    <t>на 01.05.</t>
  </si>
  <si>
    <t>на 01.06.</t>
  </si>
  <si>
    <t>на 01.07.</t>
  </si>
  <si>
    <t>на 01.08.</t>
  </si>
  <si>
    <t>на 01.09.</t>
  </si>
  <si>
    <t>на 01.10.</t>
  </si>
  <si>
    <t>на 01.11.</t>
  </si>
  <si>
    <t>на 01.12.</t>
  </si>
  <si>
    <t>- доходы от реализации имущества</t>
  </si>
  <si>
    <t>- доходы от продажи земельных участков</t>
  </si>
  <si>
    <t>- на выравнивание поселений</t>
  </si>
  <si>
    <t>- на сбалансированность бюджета</t>
  </si>
  <si>
    <t>2.6. Возврат остатков целевых МБТ</t>
  </si>
  <si>
    <t>2.1. Дотации на выравнивание</t>
  </si>
  <si>
    <t>1.3. работников АУ и БУ</t>
  </si>
  <si>
    <t>Темп роста (снижения) к исполнено за отчетный год, %</t>
  </si>
  <si>
    <t xml:space="preserve">2. Дотация бюджетам поселений </t>
  </si>
  <si>
    <r>
      <t xml:space="preserve">1.4. персоналу мун.органов </t>
    </r>
    <r>
      <rPr>
        <sz val="10"/>
        <rFont val="Times New Roman Cyr"/>
        <charset val="204"/>
      </rPr>
      <t>КВР (121 и 129)</t>
    </r>
  </si>
  <si>
    <r>
      <t xml:space="preserve">1.2. работников КУ </t>
    </r>
    <r>
      <rPr>
        <sz val="10"/>
        <rFont val="Times New Roman Cyr"/>
        <charset val="204"/>
      </rPr>
      <t>(КВР 111+119)</t>
    </r>
  </si>
  <si>
    <t xml:space="preserve">1. ФОТ с начислениями (КУ, АУ, БУ), в т.ч.: </t>
  </si>
  <si>
    <r>
      <t xml:space="preserve">3. Расходы за счет субвенций </t>
    </r>
    <r>
      <rPr>
        <b/>
        <i/>
        <sz val="10"/>
        <rFont val="Times New Roman Cyr"/>
        <charset val="204"/>
      </rPr>
      <t xml:space="preserve">(за искл. Стр.1.1.) </t>
    </r>
  </si>
  <si>
    <t xml:space="preserve">4. Расходы за счет субсидий и иных МБТ </t>
  </si>
  <si>
    <t>5. Дорожный фонд</t>
  </si>
  <si>
    <t xml:space="preserve">                   коммунальные услуги</t>
  </si>
  <si>
    <t>1.1. за счет субвенций и иных МБТ</t>
  </si>
  <si>
    <t xml:space="preserve">6. Другие расходы (за искл. п.1-5), в т.ч. : </t>
  </si>
  <si>
    <t xml:space="preserve">                   содержание имущества</t>
  </si>
  <si>
    <t>6.2. Материальные затраты, в том числе:</t>
  </si>
  <si>
    <r>
      <t xml:space="preserve">6.4. Кап. вложения в объекты мун.соб-ти </t>
    </r>
    <r>
      <rPr>
        <sz val="10"/>
        <rFont val="Times New Roman"/>
        <family val="1"/>
        <charset val="204"/>
      </rPr>
      <t>(КВР 400)</t>
    </r>
  </si>
  <si>
    <r>
      <t xml:space="preserve">- в целях кап.ремонта мун-го имущества </t>
    </r>
    <r>
      <rPr>
        <sz val="10"/>
        <rFont val="Times New Roman Cyr"/>
        <charset val="204"/>
      </rPr>
      <t>(КВР 243)</t>
    </r>
    <r>
      <rPr>
        <sz val="13"/>
        <rFont val="Times New Roman Cyr"/>
        <charset val="204"/>
      </rPr>
      <t xml:space="preserve">
</t>
    </r>
  </si>
  <si>
    <r>
      <t xml:space="preserve">- в сфере информ.-коммуник.технологий </t>
    </r>
    <r>
      <rPr>
        <sz val="10"/>
        <rFont val="Times New Roman Cyr"/>
        <charset val="204"/>
      </rPr>
      <t>(КВР 242)</t>
    </r>
  </si>
  <si>
    <t>- прочие закупки (КВР 244), из них:</t>
  </si>
  <si>
    <t>Исполнено за 2014 год</t>
  </si>
  <si>
    <t>безвозмездные поступления (субсидии)</t>
  </si>
  <si>
    <t>на 01.01.2015 года</t>
  </si>
  <si>
    <t>на 01.01.2016 года</t>
  </si>
  <si>
    <t>Ожидаемая оценка на __________</t>
  </si>
  <si>
    <t>- на осущ. части полномочий по решению вопросов местного значения в соответствии с заключенными соглашениями</t>
  </si>
  <si>
    <r>
      <t xml:space="preserve">6.5. Обслуживание муниципального долга </t>
    </r>
    <r>
      <rPr>
        <sz val="10"/>
        <rFont val="Times New Roman Cyr"/>
        <charset val="204"/>
      </rPr>
      <t>(КВР 730)</t>
    </r>
  </si>
  <si>
    <r>
      <t xml:space="preserve">6.6. Субсидии юрид. лицам </t>
    </r>
    <r>
      <rPr>
        <sz val="10"/>
        <rFont val="Times New Roman Cyr"/>
        <charset val="204"/>
      </rPr>
      <t>(КВР 810)</t>
    </r>
  </si>
  <si>
    <r>
      <t xml:space="preserve">6.7. Исполнение судебных актов </t>
    </r>
    <r>
      <rPr>
        <sz val="10"/>
        <rFont val="Times New Roman Cyr"/>
        <charset val="204"/>
      </rPr>
      <t>(КВР 830)</t>
    </r>
  </si>
  <si>
    <r>
      <t xml:space="preserve">6.8. Уплата налогов, сборов и иных платежей </t>
    </r>
    <r>
      <rPr>
        <sz val="10"/>
        <rFont val="Times New Roman Cyr"/>
        <charset val="204"/>
      </rPr>
      <t>(КВР 850)</t>
    </r>
  </si>
  <si>
    <r>
      <t xml:space="preserve">6.9. Субсидии АУ,БУ </t>
    </r>
    <r>
      <rPr>
        <sz val="10"/>
        <rFont val="Times New Roman Cyr"/>
        <charset val="204"/>
      </rPr>
      <t>(КВР 600 за искл.строк 1-6.8.)</t>
    </r>
  </si>
  <si>
    <r>
      <t>6.10. Прочие расходы</t>
    </r>
    <r>
      <rPr>
        <sz val="10"/>
        <rFont val="Times New Roman Cyr"/>
        <charset val="204"/>
      </rPr>
      <t xml:space="preserve"> (за искл.стр.6.1-6.9.), из них</t>
    </r>
  </si>
  <si>
    <t xml:space="preserve"> Оценка ОМСУ на текущий год</t>
  </si>
  <si>
    <t>Темп роста (снижения) к утверждено на текущий год, %</t>
  </si>
  <si>
    <t>% дефицита за минусом допустимого превышения по БК</t>
  </si>
  <si>
    <t>1</t>
  </si>
  <si>
    <t xml:space="preserve">3. По оплате коммунальных услуг </t>
  </si>
  <si>
    <t xml:space="preserve">                           в т.ч. по доп. нyормативу % - </t>
  </si>
  <si>
    <r>
      <t>6.3. Социальное обеспечение и иные выплаты</t>
    </r>
    <r>
      <rPr>
        <sz val="10"/>
        <rFont val="Times New Roman Cyr"/>
        <charset val="204"/>
      </rPr>
      <t xml:space="preserve"> (КВР 300)</t>
    </r>
  </si>
  <si>
    <t>6.1. Софин.мероприятий, субсидир-х из бюджета РК</t>
  </si>
  <si>
    <r>
      <t xml:space="preserve">осущ. части полномочий по согл-м </t>
    </r>
    <r>
      <rPr>
        <sz val="10"/>
        <rFont val="Times New Roman Cyr"/>
        <charset val="204"/>
      </rPr>
      <t>(за счет иных МБТ)</t>
    </r>
  </si>
  <si>
    <t xml:space="preserve"> VII. НЕДОИМКА</t>
  </si>
  <si>
    <t xml:space="preserve">  V. ОСТАТКИ СРЕДСТВ НА СЧЕТЕ МЕСТНОГО БЮДЖЕТА, всего , в т.ч.:</t>
  </si>
  <si>
    <t xml:space="preserve"> I. МУНИЦИПАЛЬНЫЙ ДОРОЖНЫЙ ФОНД</t>
  </si>
  <si>
    <t>01.05.</t>
  </si>
  <si>
    <t>на  01.06.</t>
  </si>
  <si>
    <t>на 01.01.</t>
  </si>
  <si>
    <t>(в разрезе кодов КВР):</t>
  </si>
  <si>
    <t>май</t>
  </si>
  <si>
    <t>2.4. Иные межбюджетные трансферты, из них:</t>
  </si>
  <si>
    <t>- безвозмездные поступления (субсидии)</t>
  </si>
  <si>
    <t xml:space="preserve">получение </t>
  </si>
  <si>
    <t xml:space="preserve">погашение </t>
  </si>
  <si>
    <t>погашение</t>
  </si>
  <si>
    <t xml:space="preserve">возврат, получение </t>
  </si>
  <si>
    <t xml:space="preserve">предоставление, погашение </t>
  </si>
  <si>
    <t>Исполнено за год</t>
  </si>
  <si>
    <t>Утверждено на год</t>
  </si>
  <si>
    <t>Рост (снижение) к началу отчетного года (тыс.рублей)</t>
  </si>
  <si>
    <t>Рост (снижение) к началу текущего года (тыс.рублей)</t>
  </si>
  <si>
    <t xml:space="preserve"> II. МУНИЦИПАЛЬНЫЙ ДОЛГ, в том числе:</t>
  </si>
  <si>
    <t>по бюджетным кредитам</t>
  </si>
  <si>
    <t>по кредитам коммерческих организаций</t>
  </si>
  <si>
    <t>по муниципальным гарантиям</t>
  </si>
  <si>
    <t>Прогноз ожидаемого исполнения бюджета _____________________________ поселения</t>
  </si>
  <si>
    <t xml:space="preserve">ДАННАЯ ФОРМА ЗАПОЛНЯЕТСЯ ДОПОЛНИТЕЛЬНО В СЛУЧАЕ ПРИВЛЕЧЕНИЯ БЮДЖЕТНОГО КРЕДИТА ДЛЯ ПОСЕЛЕНИЯ. Удалять сроки и столбцы нельзя. На бумажном носителе высылается только форма по консолидированному бюджету. </t>
  </si>
  <si>
    <t>ЗАПОЛНЯЕТСЯ ОТДЕЛЬНО ЛИСТЫ ПО РАЙОНУ И ПОСЕЛЕНИЯМ. Удалять сроки и столбцы нельзя. ЗАПОЛНЯЮТСЯ ВСЕ ЯЧЕЙКИ. Если показатель отсутствует, то ставить "0". Данные должны соответствовать отчетности об исполнении бюджета. На бумажном носителе высылается только форма по консолидированному бюджету. В случае привлечения бюджетного кредита для поселения, дополнительно заполняется лист "кредит для поселения"</t>
  </si>
  <si>
    <t xml:space="preserve"> IV. ПРОСРОЧЕННАЯ  КРЕДИТОРСКАЯ ЗАДОЛЖЕННОСТЬ  (по КУ), всего, в т.ч.: </t>
  </si>
  <si>
    <t xml:space="preserve">V. ПРОСРОЧЕННАЯ  КРЕДИТОРСКАЯ ЗАДОЛЖЕННОСТЬ  (по АУ+БУ), всего, в т.ч.: </t>
  </si>
  <si>
    <t>IV. ОСТАТКИ СРЕДСТВ НА СЧЕТЕ МЕСТНОГО БЮДЖЕТА, всего , в т.ч.:</t>
  </si>
  <si>
    <t xml:space="preserve"> VII. ОСТАТКИ СРЕДСТВ НА СЧЕТАХ  АУ и БУ</t>
  </si>
  <si>
    <t xml:space="preserve"> VIII. НЕДОИМКА</t>
  </si>
  <si>
    <r>
      <t>III. ПРЕДЕЛЬНЫЙ ОБЪЕМ МУНИЦИПАЛЬНОГО ДОЛГА</t>
    </r>
    <r>
      <rPr>
        <b/>
        <sz val="12"/>
        <rFont val="Times New Roman Cyr"/>
        <charset val="204"/>
      </rPr>
      <t xml:space="preserve"> </t>
    </r>
    <r>
      <rPr>
        <b/>
        <sz val="11"/>
        <rFont val="Times New Roman Cyr"/>
        <charset val="204"/>
      </rPr>
      <t>(решение о бюджете)</t>
    </r>
  </si>
  <si>
    <t xml:space="preserve">                           в т.ч. по доп. нормативу % - </t>
  </si>
  <si>
    <t>V. Недостаток средств на финансовое обеспечение расходов (с учетом источников финансирования дефицита бюджета)</t>
  </si>
  <si>
    <t xml:space="preserve">Прогноз ожидаемого исполнения бюджета ________________________ муниципального района </t>
  </si>
  <si>
    <t>…………</t>
  </si>
  <si>
    <t>Ожидаемый прогноз на __________ (указывается месяц, в котором поступило обращение)</t>
  </si>
  <si>
    <r>
      <t xml:space="preserve">20___ год </t>
    </r>
    <r>
      <rPr>
        <i/>
        <sz val="13"/>
        <rFont val="Times New Roman Cyr"/>
        <charset val="204"/>
      </rPr>
      <t>(отчетный финансовый год)</t>
    </r>
  </si>
  <si>
    <r>
      <t xml:space="preserve">20___ год </t>
    </r>
    <r>
      <rPr>
        <i/>
        <sz val="13"/>
        <rFont val="Times New Roman Cyr"/>
        <charset val="204"/>
      </rPr>
      <t>(текущий финансовый год)</t>
    </r>
  </si>
  <si>
    <t xml:space="preserve">Прогноз ожидаемого исполнения бюджетов поселений, входящих в состав ____________________ муниципального района </t>
  </si>
  <si>
    <t>консолиди-                       рованный бюджет</t>
  </si>
  <si>
    <t>Руководитель финансового органа</t>
  </si>
  <si>
    <t>"___" __________ 20__ года</t>
  </si>
  <si>
    <t>____________________</t>
  </si>
  <si>
    <t>в т.ч. бюджет района (округа)</t>
  </si>
  <si>
    <t>Исполнено</t>
  </si>
  <si>
    <t>Собственные доходы</t>
  </si>
  <si>
    <t>2.1. Нецелевые межбюджетные трансферты</t>
  </si>
  <si>
    <t>2.2. Целевые межбюджетные трансферты</t>
  </si>
  <si>
    <t>2.3. Прочие безвозмездные поступления</t>
  </si>
  <si>
    <t>2.4. Возврат остатков целевых МБТ</t>
  </si>
  <si>
    <t>2.1.1. Дотации на выравнивание</t>
  </si>
  <si>
    <t>2.1.2. Дотации на сбалансированность</t>
  </si>
  <si>
    <t>2.1.3 Субвенция на выравнивание поселений</t>
  </si>
  <si>
    <t>2.1.4. Субсидия на сбалансированность</t>
  </si>
  <si>
    <t>2.1.5. Субсидии на частичную компенсацию расходов, связанных с повышением оплаты труда работников бюджетной сферы</t>
  </si>
  <si>
    <t>2.1.6. ИМБТ на осущ.части полномочий от поселений</t>
  </si>
  <si>
    <t>Приложение 3</t>
  </si>
  <si>
    <t>2020 год</t>
  </si>
  <si>
    <t>2021 год</t>
  </si>
  <si>
    <t>(периодичность: ежемесячно
до 20 февраля, 20 марта,
20 апреля, 20 мая, 20 июня, 20 июля,
20 августа, 20 сентября, 20 октября,
20 ноября, 20 декабря)</t>
  </si>
  <si>
    <t>- земельный налог, в т.ч.:</t>
  </si>
  <si>
    <t>физических лиц</t>
  </si>
  <si>
    <t>организаций</t>
  </si>
  <si>
    <t>- доходы от использования имущества, в т.ч.:</t>
  </si>
  <si>
    <t>доходы, получаемые в виде арендной платы за земли до разграничения</t>
  </si>
  <si>
    <t>доходы, получаемые в виде арендной платы за земли после разграничения</t>
  </si>
  <si>
    <t xml:space="preserve">в т.ч. по доп. нормативу % - </t>
  </si>
  <si>
    <t>доходы от сдачи в аренду имущества, находящегося в оперативном управлении</t>
  </si>
  <si>
    <t>доходы от сдачи в аренду имущества, составляющего казну</t>
  </si>
  <si>
    <t>прочие доходы от использования имущества</t>
  </si>
  <si>
    <t>- доходы от продажи земельных участков, в т.ч.:</t>
  </si>
  <si>
    <t>земельных участков до разграничения</t>
  </si>
  <si>
    <t>земельных участков после разграничения</t>
  </si>
  <si>
    <t>доходы от оказания платных услуг (работ)</t>
  </si>
  <si>
    <t>- доходы от оказания платных услуг (работ) и компенсации затрат государства, в т.ч.:</t>
  </si>
  <si>
    <t>доходы от компенсации затрат государства, в т.ч.:</t>
  </si>
  <si>
    <t>родительская плата</t>
  </si>
  <si>
    <t>- штрафы, санкции, возмещение ущерба, в т.ч.</t>
  </si>
  <si>
    <t>задолженность по КБК, действующих до 01.01.2020 года</t>
  </si>
  <si>
    <t>- задолженность и перерасчеты по отмененым налогам и сборам</t>
  </si>
  <si>
    <t>2022 год</t>
  </si>
  <si>
    <t>(на отчетную дату)</t>
  </si>
  <si>
    <t>2019 год</t>
  </si>
  <si>
    <t>( на отчетную дату аналогично текущему финансовому году)</t>
  </si>
  <si>
    <t>_УСН</t>
  </si>
  <si>
    <t xml:space="preserve"> Исполнение консолидированного бюджета Олонецкого муниципального района за 2022 год по доходам в разрезе видов доходов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</si>
</sst>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_ ;[Red]\-#,##0\ "/>
    <numFmt numFmtId="165" formatCode="#,##0.0"/>
  </numFmts>
  <fonts count="65">
    <font>
      <sz val="10"/>
      <name val="Times New Roman Cy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u/>
      <sz val="13"/>
      <name val="Times New Roman Cyr"/>
      <charset val="204"/>
    </font>
    <font>
      <sz val="11"/>
      <name val="Times New Roman Cyr"/>
      <family val="1"/>
      <charset val="204"/>
    </font>
    <font>
      <sz val="13"/>
      <name val="Times New Roman Cyr"/>
      <family val="1"/>
      <charset val="204"/>
    </font>
    <font>
      <b/>
      <sz val="13"/>
      <name val="Times New Roman Cyr"/>
      <charset val="204"/>
    </font>
    <font>
      <i/>
      <sz val="13"/>
      <name val="Times New Roman Cyr"/>
      <charset val="204"/>
    </font>
    <font>
      <sz val="11"/>
      <name val="Times New Roman Cyr"/>
      <charset val="204"/>
    </font>
    <font>
      <sz val="10"/>
      <name val="Times New Roman Cyr"/>
      <charset val="204"/>
    </font>
    <font>
      <sz val="13"/>
      <name val="Times New Roman Cyr"/>
      <charset val="204"/>
    </font>
    <font>
      <b/>
      <sz val="11"/>
      <name val="Times New Roman Cyr"/>
      <family val="1"/>
      <charset val="204"/>
    </font>
    <font>
      <sz val="12"/>
      <name val="Times New Roman Cyr"/>
      <family val="1"/>
      <charset val="204"/>
    </font>
    <font>
      <sz val="10"/>
      <name val="Times New Roman Cyr"/>
      <family val="1"/>
      <charset val="204"/>
    </font>
    <font>
      <sz val="8"/>
      <name val="Times New Roman Cyr"/>
      <family val="1"/>
      <charset val="204"/>
    </font>
    <font>
      <b/>
      <sz val="10"/>
      <name val="Times New Roman Cyr"/>
      <family val="1"/>
      <charset val="204"/>
    </font>
    <font>
      <b/>
      <sz val="11"/>
      <name val="Times New Roman Cyr"/>
      <charset val="204"/>
    </font>
    <font>
      <b/>
      <sz val="13"/>
      <name val="Times New Roman Greek"/>
      <charset val="204"/>
    </font>
    <font>
      <b/>
      <i/>
      <sz val="13"/>
      <name val="Times New Roman Greek"/>
      <charset val="204"/>
    </font>
    <font>
      <b/>
      <i/>
      <sz val="11"/>
      <name val="Times New Roman Cyr"/>
      <family val="1"/>
      <charset val="204"/>
    </font>
    <font>
      <sz val="13"/>
      <name val="Times New Roman Greek"/>
      <charset val="204"/>
    </font>
    <font>
      <sz val="13"/>
      <name val="Times New Roman"/>
      <family val="1"/>
      <charset val="204"/>
    </font>
    <font>
      <sz val="13"/>
      <name val="Times New Roman Cyr"/>
    </font>
    <font>
      <sz val="11"/>
      <name val="Times New Roman Cyr"/>
    </font>
    <font>
      <b/>
      <sz val="11"/>
      <name val="Times New Roman Cyr"/>
    </font>
    <font>
      <b/>
      <i/>
      <sz val="13"/>
      <name val="Times New Roman Cyr"/>
      <charset val="204"/>
    </font>
    <font>
      <b/>
      <i/>
      <sz val="11"/>
      <name val="Times New Roman Cyr"/>
      <charset val="204"/>
    </font>
    <font>
      <sz val="8"/>
      <color theme="1"/>
      <name val="Calibri"/>
      <family val="2"/>
      <charset val="204"/>
      <scheme val="minor"/>
    </font>
    <font>
      <b/>
      <i/>
      <u/>
      <sz val="16"/>
      <name val="Times New Roman Cyr"/>
      <charset val="204"/>
    </font>
    <font>
      <b/>
      <sz val="13"/>
      <name val="Times New Roman Cyr"/>
    </font>
    <font>
      <sz val="10"/>
      <name val="Arial Cyr"/>
      <charset val="204"/>
    </font>
    <font>
      <sz val="11"/>
      <color indexed="9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8"/>
      <color indexed="56"/>
      <name val="Cambria"/>
      <family val="2"/>
      <charset val="204"/>
    </font>
    <font>
      <i/>
      <sz val="11"/>
      <color indexed="23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name val="Times New Roman"/>
      <family val="1"/>
      <charset val="204"/>
    </font>
    <font>
      <b/>
      <i/>
      <sz val="10"/>
      <name val="Times New Roman Cyr"/>
      <charset val="204"/>
    </font>
    <font>
      <b/>
      <i/>
      <sz val="11"/>
      <name val="Times New Roman Cyr"/>
    </font>
    <font>
      <b/>
      <sz val="14"/>
      <name val="Times New Roman Cyr"/>
      <charset val="204"/>
    </font>
    <font>
      <sz val="9.5"/>
      <name val="Times New Roman Cyr"/>
      <charset val="204"/>
    </font>
    <font>
      <sz val="9"/>
      <name val="Times New Roman Cyr"/>
      <family val="1"/>
      <charset val="204"/>
    </font>
    <font>
      <u/>
      <sz val="13"/>
      <name val="Times New Roman Cyr"/>
      <charset val="204"/>
    </font>
    <font>
      <b/>
      <sz val="10"/>
      <name val="Times New Roman Cyr"/>
      <charset val="204"/>
    </font>
    <font>
      <b/>
      <sz val="13"/>
      <color rgb="FFFF0000"/>
      <name val="Times New Roman Greek"/>
      <charset val="204"/>
    </font>
    <font>
      <b/>
      <sz val="12"/>
      <name val="Times New Roman Cyr"/>
      <charset val="204"/>
    </font>
    <font>
      <i/>
      <sz val="12"/>
      <name val="Times New Roman Cyr"/>
      <charset val="204"/>
    </font>
    <font>
      <i/>
      <sz val="11"/>
      <name val="Times New Roman Cyr"/>
      <charset val="204"/>
    </font>
    <font>
      <sz val="16"/>
      <name val="Times New Roman Cyr"/>
    </font>
    <font>
      <b/>
      <sz val="16"/>
      <name val="Times New Roman Cyr"/>
      <charset val="204"/>
    </font>
    <font>
      <i/>
      <sz val="13"/>
      <name val="Times New Roman Greek"/>
      <charset val="204"/>
    </font>
    <font>
      <b/>
      <i/>
      <sz val="13"/>
      <color rgb="FFFF0000"/>
      <name val="Times New Roman Greek"/>
      <charset val="204"/>
    </font>
    <font>
      <i/>
      <sz val="11"/>
      <name val="Times New Roman Cyr"/>
      <family val="1"/>
      <charset val="204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52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35">
    <xf numFmtId="0" fontId="0" fillId="0" borderId="0"/>
    <xf numFmtId="9" fontId="6" fillId="0" borderId="0" applyFont="0" applyFill="0" applyBorder="0" applyAlignment="0" applyProtection="0"/>
    <xf numFmtId="0" fontId="31" fillId="0" borderId="0"/>
    <xf numFmtId="0" fontId="6" fillId="0" borderId="0"/>
    <xf numFmtId="0" fontId="6" fillId="0" borderId="0"/>
    <xf numFmtId="0" fontId="34" fillId="0" borderId="0"/>
    <xf numFmtId="0" fontId="35" fillId="4" borderId="0" applyNumberFormat="0" applyBorder="0" applyAlignment="0" applyProtection="0"/>
    <xf numFmtId="0" fontId="36" fillId="0" borderId="10" applyNumberFormat="0" applyFill="0" applyAlignment="0" applyProtection="0"/>
    <xf numFmtId="0" fontId="37" fillId="5" borderId="11" applyNumberFormat="0" applyAlignment="0" applyProtection="0"/>
    <xf numFmtId="0" fontId="38" fillId="6" borderId="12" applyNumberFormat="0" applyAlignment="0" applyProtection="0"/>
    <xf numFmtId="0" fontId="39" fillId="0" borderId="0" applyNumberFormat="0" applyFill="0" applyBorder="0" applyAlignment="0" applyProtection="0"/>
    <xf numFmtId="0" fontId="40" fillId="7" borderId="0" applyNumberFormat="0" applyBorder="0" applyAlignment="0" applyProtection="0"/>
    <xf numFmtId="0" fontId="41" fillId="8" borderId="0" applyNumberFormat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13" applyNumberFormat="0" applyFill="0" applyAlignment="0" applyProtection="0"/>
    <xf numFmtId="0" fontId="34" fillId="9" borderId="14" applyNumberFormat="0" applyFont="0" applyAlignment="0" applyProtection="0"/>
    <xf numFmtId="0" fontId="46" fillId="10" borderId="0" applyNumberFormat="0" applyBorder="0" applyAlignment="0" applyProtection="0"/>
    <xf numFmtId="0" fontId="47" fillId="11" borderId="15" applyNumberFormat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</cellStyleXfs>
  <cellXfs count="376">
    <xf numFmtId="0" fontId="0" fillId="0" borderId="0" xfId="0"/>
    <xf numFmtId="3" fontId="8" fillId="0" borderId="0" xfId="0" applyNumberFormat="1" applyFont="1" applyFill="1" applyBorder="1" applyProtection="1">
      <protection locked="0"/>
    </xf>
    <xf numFmtId="3" fontId="8" fillId="2" borderId="0" xfId="0" applyNumberFormat="1" applyFont="1" applyFill="1" applyBorder="1" applyProtection="1">
      <protection locked="0"/>
    </xf>
    <xf numFmtId="3" fontId="8" fillId="2" borderId="0" xfId="0" applyNumberFormat="1" applyFont="1" applyFill="1" applyProtection="1">
      <protection locked="0"/>
    </xf>
    <xf numFmtId="3" fontId="9" fillId="2" borderId="0" xfId="0" applyNumberFormat="1" applyFont="1" applyFill="1" applyAlignment="1" applyProtection="1">
      <alignment horizontal="center" vertical="top" wrapText="1"/>
      <protection locked="0"/>
    </xf>
    <xf numFmtId="3" fontId="9" fillId="2" borderId="0" xfId="0" applyNumberFormat="1" applyFont="1" applyFill="1" applyAlignment="1" applyProtection="1">
      <alignment horizontal="center" wrapText="1"/>
      <protection locked="0"/>
    </xf>
    <xf numFmtId="3" fontId="9" fillId="2" borderId="0" xfId="0" applyNumberFormat="1" applyFont="1" applyFill="1" applyProtection="1">
      <protection locked="0"/>
    </xf>
    <xf numFmtId="3" fontId="9" fillId="2" borderId="0" xfId="0" applyNumberFormat="1" applyFont="1" applyFill="1" applyBorder="1" applyAlignment="1" applyProtection="1">
      <protection locked="0"/>
    </xf>
    <xf numFmtId="3" fontId="8" fillId="0" borderId="0" xfId="0" applyNumberFormat="1" applyFont="1" applyFill="1" applyProtection="1">
      <protection locked="0"/>
    </xf>
    <xf numFmtId="3" fontId="10" fillId="0" borderId="4" xfId="0" applyNumberFormat="1" applyFont="1" applyFill="1" applyBorder="1" applyAlignment="1" applyProtection="1">
      <alignment horizontal="center" vertical="center" wrapText="1"/>
      <protection locked="0"/>
    </xf>
    <xf numFmtId="3" fontId="14" fillId="0" borderId="4" xfId="0" applyNumberFormat="1" applyFont="1" applyFill="1" applyBorder="1" applyAlignment="1" applyProtection="1">
      <alignment horizontal="center" vertical="center" wrapText="1"/>
      <protection hidden="1"/>
    </xf>
    <xf numFmtId="3" fontId="18" fillId="0" borderId="4" xfId="0" applyNumberFormat="1" applyFont="1" applyFill="1" applyBorder="1" applyAlignment="1" applyProtection="1">
      <alignment horizontal="center" vertical="top" wrapText="1"/>
      <protection hidden="1"/>
    </xf>
    <xf numFmtId="3" fontId="19" fillId="2" borderId="0" xfId="0" applyNumberFormat="1" applyFont="1" applyFill="1" applyProtection="1">
      <protection locked="0"/>
    </xf>
    <xf numFmtId="3" fontId="17" fillId="0" borderId="3" xfId="0" applyNumberFormat="1" applyFont="1" applyFill="1" applyBorder="1" applyAlignment="1" applyProtection="1">
      <alignment horizontal="center" vertical="center" textRotation="90" wrapText="1"/>
      <protection locked="0"/>
    </xf>
    <xf numFmtId="3" fontId="17" fillId="0" borderId="4" xfId="0" applyNumberFormat="1" applyFont="1" applyFill="1" applyBorder="1" applyAlignment="1" applyProtection="1">
      <alignment horizontal="center" vertical="center" textRotation="90" wrapText="1"/>
      <protection locked="0"/>
    </xf>
    <xf numFmtId="3" fontId="19" fillId="0" borderId="0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0" fillId="3" borderId="3" xfId="0" applyNumberFormat="1" applyFont="1" applyFill="1" applyBorder="1" applyAlignment="1" applyProtection="1">
      <alignment horizontal="center" vertical="center" wrapText="1"/>
      <protection locked="0"/>
    </xf>
    <xf numFmtId="3" fontId="20" fillId="3" borderId="0" xfId="0" applyNumberFormat="1" applyFont="1" applyFill="1" applyAlignment="1" applyProtection="1">
      <alignment vertical="center"/>
      <protection locked="0"/>
    </xf>
    <xf numFmtId="9" fontId="10" fillId="3" borderId="3" xfId="1" applyFont="1" applyFill="1" applyBorder="1" applyAlignment="1" applyProtection="1">
      <alignment horizontal="center" vertical="center" wrapText="1"/>
      <protection locked="0"/>
    </xf>
    <xf numFmtId="9" fontId="21" fillId="3" borderId="3" xfId="1" applyFont="1" applyFill="1" applyBorder="1" applyAlignment="1" applyProtection="1">
      <alignment horizontal="center" vertical="center" wrapText="1"/>
      <protection locked="0"/>
    </xf>
    <xf numFmtId="3" fontId="14" fillId="3" borderId="4" xfId="0" applyNumberFormat="1" applyFont="1" applyFill="1" applyBorder="1" applyAlignment="1" applyProtection="1">
      <alignment horizontal="center" vertical="center" wrapText="1"/>
      <protection hidden="1"/>
    </xf>
    <xf numFmtId="3" fontId="20" fillId="3" borderId="0" xfId="0" applyNumberFormat="1" applyFont="1" applyFill="1" applyBorder="1" applyAlignment="1" applyProtection="1">
      <alignment vertical="center"/>
      <protection locked="0"/>
    </xf>
    <xf numFmtId="3" fontId="22" fillId="2" borderId="3" xfId="0" applyNumberFormat="1" applyFont="1" applyFill="1" applyBorder="1" applyAlignment="1" applyProtection="1">
      <alignment horizontal="center" vertical="center" wrapText="1"/>
      <protection locked="0"/>
    </xf>
    <xf numFmtId="9" fontId="24" fillId="2" borderId="3" xfId="1" applyFont="1" applyFill="1" applyBorder="1" applyAlignment="1" applyProtection="1">
      <alignment horizontal="center" vertical="center" wrapText="1"/>
      <protection locked="0"/>
    </xf>
    <xf numFmtId="3" fontId="14" fillId="2" borderId="4" xfId="0" applyNumberFormat="1" applyFont="1" applyFill="1" applyBorder="1" applyAlignment="1" applyProtection="1">
      <alignment horizontal="center" vertical="center" wrapText="1"/>
      <protection hidden="1"/>
    </xf>
    <xf numFmtId="3" fontId="24" fillId="2" borderId="3" xfId="0" applyNumberFormat="1" applyFont="1" applyFill="1" applyBorder="1" applyAlignment="1" applyProtection="1">
      <alignment horizontal="center" vertical="center" wrapText="1"/>
      <protection locked="0"/>
    </xf>
    <xf numFmtId="9" fontId="21" fillId="2" borderId="3" xfId="1" applyFont="1" applyFill="1" applyBorder="1" applyAlignment="1" applyProtection="1">
      <alignment horizontal="center" vertical="center" wrapText="1"/>
      <protection locked="0"/>
    </xf>
    <xf numFmtId="3" fontId="10" fillId="2" borderId="4" xfId="0" applyNumberFormat="1" applyFont="1" applyFill="1" applyBorder="1" applyAlignment="1" applyProtection="1">
      <alignment horizontal="center" vertical="center" wrapText="1"/>
      <protection hidden="1"/>
    </xf>
    <xf numFmtId="3" fontId="14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26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10" fillId="3" borderId="1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left" vertical="center" wrapText="1"/>
      <protection locked="0"/>
    </xf>
    <xf numFmtId="3" fontId="27" fillId="2" borderId="0" xfId="0" applyNumberFormat="1" applyFont="1" applyFill="1" applyProtection="1">
      <protection locked="0"/>
    </xf>
    <xf numFmtId="3" fontId="27" fillId="2" borderId="0" xfId="0" applyNumberFormat="1" applyFont="1" applyFill="1" applyBorder="1" applyProtection="1">
      <protection locked="0"/>
    </xf>
    <xf numFmtId="3" fontId="29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10" fillId="3" borderId="4" xfId="0" applyNumberFormat="1" applyFont="1" applyFill="1" applyBorder="1" applyAlignment="1" applyProtection="1">
      <alignment horizontal="center" vertical="center" wrapText="1"/>
      <protection hidden="1"/>
    </xf>
    <xf numFmtId="3" fontId="10" fillId="3" borderId="3" xfId="1" applyNumberFormat="1" applyFont="1" applyFill="1" applyBorder="1" applyAlignment="1" applyProtection="1">
      <alignment horizontal="center" vertical="center" wrapText="1"/>
      <protection locked="0"/>
    </xf>
    <xf numFmtId="164" fontId="14" fillId="2" borderId="3" xfId="0" applyNumberFormat="1" applyFont="1" applyFill="1" applyBorder="1" applyAlignment="1" applyProtection="1">
      <alignment horizontal="center" vertical="center"/>
      <protection locked="0"/>
    </xf>
    <xf numFmtId="3" fontId="26" fillId="2" borderId="3" xfId="0" applyNumberFormat="1" applyFont="1" applyFill="1" applyBorder="1" applyAlignment="1" applyProtection="1">
      <alignment horizontal="center" vertical="center"/>
      <protection locked="0"/>
    </xf>
    <xf numFmtId="164" fontId="26" fillId="2" borderId="3" xfId="0" applyNumberFormat="1" applyFont="1" applyFill="1" applyBorder="1" applyAlignment="1" applyProtection="1">
      <alignment horizontal="center" vertical="center"/>
      <protection locked="0"/>
    </xf>
    <xf numFmtId="3" fontId="14" fillId="2" borderId="3" xfId="0" applyNumberFormat="1" applyFont="1" applyFill="1" applyBorder="1" applyAlignment="1" applyProtection="1">
      <alignment horizontal="center" vertical="center"/>
      <protection locked="0"/>
    </xf>
    <xf numFmtId="3" fontId="26" fillId="2" borderId="4" xfId="0" applyNumberFormat="1" applyFont="1" applyFill="1" applyBorder="1" applyAlignment="1" applyProtection="1">
      <alignment vertical="center"/>
      <protection hidden="1"/>
    </xf>
    <xf numFmtId="3" fontId="33" fillId="3" borderId="4" xfId="0" applyNumberFormat="1" applyFont="1" applyFill="1" applyBorder="1" applyAlignment="1" applyProtection="1">
      <alignment horizontal="center" vertical="center" wrapText="1"/>
      <protection hidden="1"/>
    </xf>
    <xf numFmtId="3" fontId="27" fillId="2" borderId="0" xfId="0" applyNumberFormat="1" applyFont="1" applyFill="1" applyBorder="1" applyAlignment="1" applyProtection="1">
      <alignment vertical="top" wrapText="1"/>
      <protection locked="0"/>
    </xf>
    <xf numFmtId="3" fontId="27" fillId="2" borderId="0" xfId="0" applyNumberFormat="1" applyFont="1" applyFill="1" applyBorder="1" applyAlignment="1" applyProtection="1">
      <alignment horizontal="center" vertical="top"/>
      <protection locked="0"/>
    </xf>
    <xf numFmtId="3" fontId="27" fillId="0" borderId="0" xfId="0" applyNumberFormat="1" applyFont="1" applyFill="1" applyBorder="1" applyProtection="1">
      <protection locked="0"/>
    </xf>
    <xf numFmtId="3" fontId="8" fillId="2" borderId="0" xfId="0" applyNumberFormat="1" applyFont="1" applyFill="1" applyBorder="1" applyAlignment="1" applyProtection="1">
      <alignment vertical="top" wrapText="1"/>
      <protection locked="0"/>
    </xf>
    <xf numFmtId="3" fontId="8" fillId="2" borderId="0" xfId="0" applyNumberFormat="1" applyFont="1" applyFill="1" applyBorder="1" applyAlignment="1" applyProtection="1">
      <alignment horizontal="center" vertical="top"/>
      <protection locked="0"/>
    </xf>
    <xf numFmtId="3" fontId="8" fillId="2" borderId="0" xfId="0" applyNumberFormat="1" applyFont="1" applyFill="1" applyAlignment="1" applyProtection="1">
      <alignment vertical="top" wrapText="1"/>
      <protection locked="0"/>
    </xf>
    <xf numFmtId="3" fontId="8" fillId="2" borderId="0" xfId="0" applyNumberFormat="1" applyFont="1" applyFill="1" applyAlignment="1" applyProtection="1">
      <alignment horizontal="center" vertical="top"/>
      <protection locked="0"/>
    </xf>
    <xf numFmtId="3" fontId="29" fillId="2" borderId="4" xfId="0" applyNumberFormat="1" applyFont="1" applyFill="1" applyBorder="1" applyAlignment="1" applyProtection="1">
      <alignment horizontal="center" vertical="center" wrapText="1"/>
      <protection hidden="1"/>
    </xf>
    <xf numFmtId="3" fontId="29" fillId="2" borderId="3" xfId="0" applyNumberFormat="1" applyFont="1" applyFill="1" applyBorder="1" applyAlignment="1" applyProtection="1">
      <alignment horizontal="center" vertical="center" wrapText="1"/>
      <protection locked="0"/>
    </xf>
    <xf numFmtId="9" fontId="10" fillId="2" borderId="3" xfId="1" applyFont="1" applyFill="1" applyBorder="1" applyAlignment="1" applyProtection="1">
      <alignment horizontal="center" vertical="center" wrapText="1"/>
      <protection locked="0"/>
    </xf>
    <xf numFmtId="9" fontId="14" fillId="2" borderId="3" xfId="1" applyFont="1" applyFill="1" applyBorder="1" applyAlignment="1" applyProtection="1">
      <alignment horizontal="center" vertical="center" wrapText="1"/>
      <protection locked="0"/>
    </xf>
    <xf numFmtId="9" fontId="29" fillId="2" borderId="3" xfId="1" applyFont="1" applyFill="1" applyBorder="1" applyAlignment="1" applyProtection="1">
      <alignment horizontal="center" vertical="center" wrapText="1"/>
      <protection locked="0"/>
    </xf>
    <xf numFmtId="3" fontId="24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23" fillId="2" borderId="0" xfId="0" applyNumberFormat="1" applyFont="1" applyFill="1" applyBorder="1" applyAlignment="1" applyProtection="1">
      <alignment vertical="center"/>
      <protection locked="0"/>
    </xf>
    <xf numFmtId="3" fontId="23" fillId="2" borderId="0" xfId="0" applyNumberFormat="1" applyFont="1" applyFill="1" applyAlignment="1" applyProtection="1">
      <alignment vertical="center"/>
      <protection locked="0"/>
    </xf>
    <xf numFmtId="3" fontId="8" fillId="2" borderId="0" xfId="0" applyNumberFormat="1" applyFont="1" applyFill="1" applyBorder="1" applyAlignment="1" applyProtection="1">
      <alignment vertical="center"/>
      <protection locked="0"/>
    </xf>
    <xf numFmtId="49" fontId="8" fillId="2" borderId="0" xfId="0" applyNumberFormat="1" applyFont="1" applyFill="1" applyBorder="1" applyAlignment="1" applyProtection="1">
      <alignment vertical="center"/>
      <protection locked="0"/>
    </xf>
    <xf numFmtId="49" fontId="8" fillId="2" borderId="0" xfId="0" applyNumberFormat="1" applyFont="1" applyFill="1" applyAlignment="1" applyProtection="1">
      <alignment vertical="center"/>
      <protection locked="0"/>
    </xf>
    <xf numFmtId="3" fontId="12" fillId="2" borderId="0" xfId="0" applyNumberFormat="1" applyFont="1" applyFill="1" applyBorder="1" applyAlignment="1" applyProtection="1">
      <alignment vertical="center"/>
      <protection locked="0"/>
    </xf>
    <xf numFmtId="3" fontId="12" fillId="2" borderId="0" xfId="0" applyNumberFormat="1" applyFont="1" applyFill="1" applyAlignment="1" applyProtection="1">
      <alignment vertical="center"/>
      <protection locked="0"/>
    </xf>
    <xf numFmtId="3" fontId="27" fillId="2" borderId="0" xfId="0" applyNumberFormat="1" applyFont="1" applyFill="1" applyBorder="1" applyAlignment="1" applyProtection="1">
      <alignment vertical="center"/>
      <protection locked="0"/>
    </xf>
    <xf numFmtId="3" fontId="27" fillId="2" borderId="0" xfId="0" applyNumberFormat="1" applyFont="1" applyFill="1" applyAlignment="1" applyProtection="1">
      <alignment vertical="center"/>
      <protection locked="0"/>
    </xf>
    <xf numFmtId="3" fontId="30" fillId="2" borderId="0" xfId="0" applyNumberFormat="1" applyFont="1" applyFill="1" applyBorder="1" applyAlignment="1" applyProtection="1">
      <alignment vertical="center"/>
      <protection locked="0"/>
    </xf>
    <xf numFmtId="3" fontId="30" fillId="2" borderId="0" xfId="0" applyNumberFormat="1" applyFont="1" applyFill="1" applyAlignment="1" applyProtection="1">
      <alignment vertical="center"/>
      <protection locked="0"/>
    </xf>
    <xf numFmtId="3" fontId="50" fillId="2" borderId="0" xfId="0" applyNumberFormat="1" applyFont="1" applyFill="1" applyBorder="1" applyAlignment="1" applyProtection="1">
      <alignment vertical="center"/>
      <protection locked="0"/>
    </xf>
    <xf numFmtId="3" fontId="50" fillId="2" borderId="0" xfId="0" applyNumberFormat="1" applyFont="1" applyFill="1" applyAlignment="1" applyProtection="1">
      <alignment vertical="center"/>
      <protection locked="0"/>
    </xf>
    <xf numFmtId="3" fontId="28" fillId="3" borderId="0" xfId="0" applyNumberFormat="1" applyFont="1" applyFill="1" applyBorder="1" applyAlignment="1" applyProtection="1">
      <alignment vertical="center"/>
      <protection locked="0"/>
    </xf>
    <xf numFmtId="3" fontId="28" fillId="3" borderId="0" xfId="0" applyNumberFormat="1" applyFont="1" applyFill="1" applyAlignment="1" applyProtection="1">
      <alignment vertical="center"/>
      <protection locked="0"/>
    </xf>
    <xf numFmtId="9" fontId="10" fillId="2" borderId="4" xfId="1" applyFont="1" applyFill="1" applyBorder="1" applyAlignment="1" applyProtection="1">
      <alignment horizontal="center" vertical="center" wrapText="1"/>
      <protection locked="0"/>
    </xf>
    <xf numFmtId="3" fontId="28" fillId="2" borderId="0" xfId="0" applyNumberFormat="1" applyFont="1" applyFill="1" applyBorder="1" applyAlignment="1" applyProtection="1">
      <alignment vertical="center"/>
      <protection locked="0"/>
    </xf>
    <xf numFmtId="3" fontId="28" fillId="2" borderId="0" xfId="0" applyNumberFormat="1" applyFont="1" applyFill="1" applyAlignment="1" applyProtection="1">
      <alignment vertical="center"/>
      <protection locked="0"/>
    </xf>
    <xf numFmtId="3" fontId="28" fillId="3" borderId="0" xfId="0" applyNumberFormat="1" applyFont="1" applyFill="1" applyBorder="1" applyAlignment="1" applyProtection="1">
      <alignment horizontal="center" vertical="center"/>
      <protection locked="0"/>
    </xf>
    <xf numFmtId="3" fontId="28" fillId="3" borderId="0" xfId="0" applyNumberFormat="1" applyFont="1" applyFill="1" applyAlignment="1" applyProtection="1">
      <alignment horizontal="center" vertical="center"/>
      <protection locked="0"/>
    </xf>
    <xf numFmtId="3" fontId="20" fillId="2" borderId="0" xfId="0" applyNumberFormat="1" applyFont="1" applyFill="1" applyBorder="1" applyAlignment="1" applyProtection="1">
      <alignment vertical="center"/>
      <protection locked="0"/>
    </xf>
    <xf numFmtId="3" fontId="20" fillId="2" borderId="0" xfId="0" applyNumberFormat="1" applyFont="1" applyFill="1" applyAlignment="1" applyProtection="1">
      <alignment vertical="center"/>
      <protection locked="0"/>
    </xf>
    <xf numFmtId="3" fontId="13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13" fillId="3" borderId="3" xfId="0" applyNumberFormat="1" applyFont="1" applyFill="1" applyBorder="1" applyAlignment="1" applyProtection="1">
      <alignment horizontal="center" vertical="center" wrapText="1"/>
      <protection locked="0"/>
    </xf>
    <xf numFmtId="3" fontId="27" fillId="3" borderId="0" xfId="0" applyNumberFormat="1" applyFont="1" applyFill="1" applyAlignment="1" applyProtection="1">
      <alignment vertical="center"/>
      <protection locked="0"/>
    </xf>
    <xf numFmtId="3" fontId="27" fillId="3" borderId="0" xfId="0" applyNumberFormat="1" applyFont="1" applyFill="1" applyBorder="1" applyAlignment="1" applyProtection="1">
      <alignment vertical="center"/>
      <protection locked="0"/>
    </xf>
    <xf numFmtId="3" fontId="10" fillId="3" borderId="4" xfId="0" applyNumberFormat="1" applyFont="1" applyFill="1" applyBorder="1" applyAlignment="1" applyProtection="1">
      <alignment vertical="center"/>
      <protection hidden="1"/>
    </xf>
    <xf numFmtId="3" fontId="20" fillId="3" borderId="0" xfId="0" applyNumberFormat="1" applyFont="1" applyFill="1" applyAlignment="1" applyProtection="1">
      <alignment horizontal="center" vertical="center" wrapText="1"/>
      <protection locked="0"/>
    </xf>
    <xf numFmtId="3" fontId="20" fillId="3" borderId="0" xfId="0" applyNumberFormat="1" applyFont="1" applyFill="1" applyBorder="1" applyAlignment="1" applyProtection="1">
      <alignment horizontal="center" vertical="center" wrapText="1"/>
      <protection locked="0"/>
    </xf>
    <xf numFmtId="3" fontId="28" fillId="3" borderId="0" xfId="0" applyNumberFormat="1" applyFont="1" applyFill="1" applyAlignment="1" applyProtection="1">
      <alignment horizontal="center" vertical="center" wrapText="1"/>
      <protection locked="0"/>
    </xf>
    <xf numFmtId="3" fontId="28" fillId="3" borderId="0" xfId="0" applyNumberFormat="1" applyFont="1" applyFill="1" applyBorder="1" applyAlignment="1" applyProtection="1">
      <alignment horizontal="center" vertical="center" wrapText="1"/>
      <protection locked="0"/>
    </xf>
    <xf numFmtId="3" fontId="27" fillId="2" borderId="0" xfId="0" applyNumberFormat="1" applyFont="1" applyFill="1" applyBorder="1" applyAlignment="1" applyProtection="1">
      <alignment vertical="center" wrapText="1"/>
      <protection locked="0"/>
    </xf>
    <xf numFmtId="3" fontId="27" fillId="2" borderId="0" xfId="0" applyNumberFormat="1" applyFont="1" applyFill="1" applyBorder="1" applyAlignment="1" applyProtection="1">
      <alignment horizontal="center" vertical="center"/>
      <protection locked="0"/>
    </xf>
    <xf numFmtId="3" fontId="27" fillId="0" borderId="0" xfId="0" applyNumberFormat="1" applyFont="1" applyFill="1" applyBorder="1" applyAlignment="1" applyProtection="1">
      <alignment vertical="center"/>
      <protection locked="0"/>
    </xf>
    <xf numFmtId="3" fontId="13" fillId="3" borderId="5" xfId="0" applyNumberFormat="1" applyFont="1" applyFill="1" applyBorder="1" applyAlignment="1" applyProtection="1">
      <alignment horizontal="center" vertical="center" wrapText="1"/>
      <protection locked="0"/>
    </xf>
    <xf numFmtId="3" fontId="27" fillId="2" borderId="3" xfId="0" applyNumberFormat="1" applyFont="1" applyFill="1" applyBorder="1" applyAlignment="1" applyProtection="1">
      <alignment vertical="center"/>
      <protection locked="0"/>
    </xf>
    <xf numFmtId="3" fontId="27" fillId="3" borderId="3" xfId="0" applyNumberFormat="1" applyFont="1" applyFill="1" applyBorder="1" applyAlignment="1" applyProtection="1">
      <alignment vertical="center"/>
      <protection locked="0"/>
    </xf>
    <xf numFmtId="3" fontId="17" fillId="2" borderId="3" xfId="0" applyNumberFormat="1" applyFont="1" applyFill="1" applyBorder="1" applyAlignment="1" applyProtection="1">
      <alignment horizontal="center" vertical="center" textRotation="90" wrapText="1"/>
      <protection locked="0"/>
    </xf>
    <xf numFmtId="3" fontId="10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10" fillId="3" borderId="1" xfId="0" applyNumberFormat="1" applyFont="1" applyFill="1" applyBorder="1" applyAlignment="1" applyProtection="1">
      <alignment vertical="center" wrapText="1"/>
      <protection locked="0"/>
    </xf>
    <xf numFmtId="3" fontId="26" fillId="2" borderId="1" xfId="0" applyNumberFormat="1" applyFont="1" applyFill="1" applyBorder="1" applyAlignment="1" applyProtection="1">
      <alignment vertical="center"/>
      <protection locked="0"/>
    </xf>
    <xf numFmtId="3" fontId="10" fillId="3" borderId="1" xfId="0" applyNumberFormat="1" applyFont="1" applyFill="1" applyBorder="1" applyAlignment="1" applyProtection="1">
      <alignment vertical="center"/>
      <protection locked="0"/>
    </xf>
    <xf numFmtId="3" fontId="9" fillId="2" borderId="1" xfId="0" applyNumberFormat="1" applyFont="1" applyFill="1" applyBorder="1" applyAlignment="1" applyProtection="1">
      <alignment horizontal="center" vertical="top" wrapText="1"/>
      <protection locked="0"/>
    </xf>
    <xf numFmtId="3" fontId="10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16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0" xfId="0" applyNumberFormat="1" applyFont="1" applyFill="1" applyBorder="1" applyAlignment="1" applyProtection="1">
      <alignment vertical="center"/>
      <protection locked="0"/>
    </xf>
    <xf numFmtId="3" fontId="14" fillId="2" borderId="0" xfId="0" applyNumberFormat="1" applyFont="1" applyFill="1" applyAlignment="1" applyProtection="1">
      <alignment vertical="center"/>
      <protection locked="0"/>
    </xf>
    <xf numFmtId="3" fontId="26" fillId="2" borderId="0" xfId="0" applyNumberFormat="1" applyFont="1" applyFill="1" applyBorder="1" applyAlignment="1" applyProtection="1">
      <alignment vertical="center"/>
      <protection locked="0"/>
    </xf>
    <xf numFmtId="3" fontId="26" fillId="2" borderId="0" xfId="0" applyNumberFormat="1" applyFont="1" applyFill="1" applyAlignment="1" applyProtection="1">
      <alignment vertical="center"/>
      <protection locked="0"/>
    </xf>
    <xf numFmtId="3" fontId="10" fillId="3" borderId="5" xfId="0" applyNumberFormat="1" applyFont="1" applyFill="1" applyBorder="1" applyAlignment="1" applyProtection="1">
      <alignment horizontal="center" vertical="center" wrapText="1"/>
      <protection locked="0"/>
    </xf>
    <xf numFmtId="9" fontId="21" fillId="3" borderId="5" xfId="1" applyFont="1" applyFill="1" applyBorder="1" applyAlignment="1" applyProtection="1">
      <alignment horizontal="center" vertical="center" wrapText="1"/>
      <protection locked="0"/>
    </xf>
    <xf numFmtId="9" fontId="25" fillId="0" borderId="3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left" vertical="center" wrapText="1"/>
      <protection locked="0"/>
    </xf>
    <xf numFmtId="3" fontId="14" fillId="2" borderId="2" xfId="0" applyNumberFormat="1" applyFont="1" applyFill="1" applyBorder="1" applyAlignment="1" applyProtection="1">
      <alignment horizontal="left" vertical="center" wrapText="1"/>
      <protection locked="0"/>
    </xf>
    <xf numFmtId="3" fontId="20" fillId="2" borderId="3" xfId="0" applyNumberFormat="1" applyFont="1" applyFill="1" applyBorder="1" applyAlignment="1" applyProtection="1">
      <alignment horizontal="center" vertical="center" wrapText="1"/>
      <protection locked="0"/>
    </xf>
    <xf numFmtId="49" fontId="56" fillId="2" borderId="2" xfId="0" applyNumberFormat="1" applyFont="1" applyFill="1" applyBorder="1" applyAlignment="1" applyProtection="1">
      <alignment horizontal="center" vertical="center" wrapText="1"/>
      <protection locked="0"/>
    </xf>
    <xf numFmtId="49" fontId="24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24" fillId="3" borderId="3" xfId="0" applyNumberFormat="1" applyFont="1" applyFill="1" applyBorder="1" applyAlignment="1" applyProtection="1">
      <alignment horizontal="center" vertical="center" wrapText="1"/>
      <protection locked="0"/>
    </xf>
    <xf numFmtId="3" fontId="22" fillId="3" borderId="3" xfId="0" applyNumberFormat="1" applyFont="1" applyFill="1" applyBorder="1" applyAlignment="1" applyProtection="1">
      <alignment horizontal="center" vertical="center" wrapText="1"/>
      <protection locked="0"/>
    </xf>
    <xf numFmtId="3" fontId="21" fillId="3" borderId="3" xfId="0" applyNumberFormat="1" applyFont="1" applyFill="1" applyBorder="1" applyAlignment="1" applyProtection="1">
      <alignment horizontal="center" vertical="center" wrapText="1"/>
      <protection locked="0"/>
    </xf>
    <xf numFmtId="3" fontId="15" fillId="0" borderId="0" xfId="0" applyNumberFormat="1" applyFont="1" applyFill="1" applyBorder="1" applyAlignment="1" applyProtection="1">
      <alignment horizontal="center"/>
      <protection locked="0"/>
    </xf>
    <xf numFmtId="3" fontId="15" fillId="2" borderId="0" xfId="0" applyNumberFormat="1" applyFont="1" applyFill="1" applyBorder="1" applyAlignment="1" applyProtection="1">
      <alignment horizontal="center"/>
      <protection locked="0"/>
    </xf>
    <xf numFmtId="3" fontId="15" fillId="2" borderId="0" xfId="0" applyNumberFormat="1" applyFont="1" applyFill="1" applyAlignment="1" applyProtection="1">
      <alignment horizontal="center"/>
      <protection locked="0"/>
    </xf>
    <xf numFmtId="3" fontId="10" fillId="2" borderId="4" xfId="0" applyNumberFormat="1" applyFont="1" applyFill="1" applyBorder="1" applyAlignment="1" applyProtection="1">
      <alignment vertical="center"/>
      <protection hidden="1"/>
    </xf>
    <xf numFmtId="3" fontId="51" fillId="2" borderId="7" xfId="0" applyNumberFormat="1" applyFont="1" applyFill="1" applyBorder="1" applyAlignment="1" applyProtection="1">
      <alignment horizontal="center" vertical="center" wrapText="1"/>
      <protection locked="0"/>
    </xf>
    <xf numFmtId="3" fontId="51" fillId="2" borderId="4" xfId="0" applyNumberFormat="1" applyFont="1" applyFill="1" applyBorder="1" applyAlignment="1" applyProtection="1">
      <alignment vertical="center"/>
      <protection hidden="1"/>
    </xf>
    <xf numFmtId="3" fontId="51" fillId="2" borderId="0" xfId="0" applyNumberFormat="1" applyFont="1" applyFill="1" applyBorder="1" applyAlignment="1" applyProtection="1">
      <alignment vertical="center"/>
      <protection locked="0"/>
    </xf>
    <xf numFmtId="3" fontId="51" fillId="2" borderId="0" xfId="0" applyNumberFormat="1" applyFont="1" applyFill="1" applyAlignment="1" applyProtection="1">
      <alignment vertical="center"/>
      <protection locked="0"/>
    </xf>
    <xf numFmtId="3" fontId="16" fillId="2" borderId="3" xfId="0" applyNumberFormat="1" applyFont="1" applyFill="1" applyBorder="1" applyAlignment="1" applyProtection="1">
      <alignment horizontal="center" vertical="center" wrapText="1"/>
    </xf>
    <xf numFmtId="3" fontId="53" fillId="2" borderId="1" xfId="0" applyNumberFormat="1" applyFont="1" applyFill="1" applyBorder="1" applyAlignment="1" applyProtection="1">
      <alignment horizontal="center" vertical="center" wrapText="1"/>
    </xf>
    <xf numFmtId="3" fontId="17" fillId="2" borderId="3" xfId="0" applyNumberFormat="1" applyFont="1" applyFill="1" applyBorder="1" applyAlignment="1" applyProtection="1">
      <alignment horizontal="center" vertical="center" textRotation="90" wrapText="1"/>
    </xf>
    <xf numFmtId="3" fontId="17" fillId="0" borderId="3" xfId="0" applyNumberFormat="1" applyFont="1" applyFill="1" applyBorder="1" applyAlignment="1" applyProtection="1">
      <alignment horizontal="center" vertical="center" textRotation="90" wrapText="1"/>
    </xf>
    <xf numFmtId="3" fontId="10" fillId="3" borderId="3" xfId="0" applyNumberFormat="1" applyFont="1" applyFill="1" applyBorder="1" applyAlignment="1" applyProtection="1">
      <alignment horizontal="center" vertical="center" wrapText="1"/>
    </xf>
    <xf numFmtId="9" fontId="10" fillId="3" borderId="3" xfId="1" applyFont="1" applyFill="1" applyBorder="1" applyAlignment="1" applyProtection="1">
      <alignment horizontal="center" vertical="center" wrapText="1"/>
    </xf>
    <xf numFmtId="3" fontId="22" fillId="2" borderId="3" xfId="0" applyNumberFormat="1" applyFont="1" applyFill="1" applyBorder="1" applyAlignment="1" applyProtection="1">
      <alignment horizontal="center" vertical="center" wrapText="1"/>
    </xf>
    <xf numFmtId="9" fontId="10" fillId="2" borderId="3" xfId="1" applyFont="1" applyFill="1" applyBorder="1" applyAlignment="1" applyProtection="1">
      <alignment horizontal="center" vertical="center" wrapText="1"/>
    </xf>
    <xf numFmtId="3" fontId="24" fillId="2" borderId="3" xfId="0" applyNumberFormat="1" applyFont="1" applyFill="1" applyBorder="1" applyAlignment="1" applyProtection="1">
      <alignment horizontal="center" vertical="center" wrapText="1"/>
    </xf>
    <xf numFmtId="9" fontId="14" fillId="2" borderId="3" xfId="1" applyFont="1" applyFill="1" applyBorder="1" applyAlignment="1" applyProtection="1">
      <alignment horizontal="center" vertical="center" wrapText="1"/>
    </xf>
    <xf numFmtId="49" fontId="24" fillId="2" borderId="1" xfId="0" applyNumberFormat="1" applyFont="1" applyFill="1" applyBorder="1" applyAlignment="1" applyProtection="1">
      <alignment horizontal="right" vertical="center" wrapText="1"/>
    </xf>
    <xf numFmtId="3" fontId="14" fillId="2" borderId="3" xfId="0" applyNumberFormat="1" applyFont="1" applyFill="1" applyBorder="1" applyAlignment="1" applyProtection="1">
      <alignment horizontal="center" vertical="center" wrapText="1"/>
    </xf>
    <xf numFmtId="3" fontId="26" fillId="2" borderId="3" xfId="0" applyNumberFormat="1" applyFont="1" applyFill="1" applyBorder="1" applyAlignment="1" applyProtection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center" vertical="center" wrapText="1"/>
    </xf>
    <xf numFmtId="3" fontId="29" fillId="2" borderId="3" xfId="0" applyNumberFormat="1" applyFont="1" applyFill="1" applyBorder="1" applyAlignment="1" applyProtection="1">
      <alignment horizontal="center" vertical="center" wrapText="1"/>
    </xf>
    <xf numFmtId="3" fontId="29" fillId="2" borderId="1" xfId="0" applyNumberFormat="1" applyFont="1" applyFill="1" applyBorder="1" applyAlignment="1" applyProtection="1">
      <alignment horizontal="center" vertical="center" wrapText="1"/>
    </xf>
    <xf numFmtId="9" fontId="29" fillId="2" borderId="3" xfId="1" applyFont="1" applyFill="1" applyBorder="1" applyAlignment="1" applyProtection="1">
      <alignment horizontal="center" vertical="center" wrapText="1"/>
    </xf>
    <xf numFmtId="9" fontId="21" fillId="3" borderId="3" xfId="1" applyFont="1" applyFill="1" applyBorder="1" applyAlignment="1" applyProtection="1">
      <alignment horizontal="center" vertical="center" wrapText="1"/>
    </xf>
    <xf numFmtId="9" fontId="21" fillId="2" borderId="3" xfId="1" applyFont="1" applyFill="1" applyBorder="1" applyAlignment="1" applyProtection="1">
      <alignment horizontal="center" vertical="center" wrapText="1"/>
    </xf>
    <xf numFmtId="9" fontId="25" fillId="0" borderId="3" xfId="0" applyNumberFormat="1" applyFont="1" applyFill="1" applyBorder="1" applyAlignment="1" applyProtection="1">
      <alignment horizontal="center" vertical="center" wrapText="1"/>
    </xf>
    <xf numFmtId="3" fontId="10" fillId="3" borderId="5" xfId="0" applyNumberFormat="1" applyFont="1" applyFill="1" applyBorder="1" applyAlignment="1" applyProtection="1">
      <alignment horizontal="center" vertical="center" wrapText="1"/>
    </xf>
    <xf numFmtId="9" fontId="21" fillId="3" borderId="5" xfId="1" applyFont="1" applyFill="1" applyBorder="1" applyAlignment="1" applyProtection="1">
      <alignment horizontal="center" vertical="center" wrapText="1"/>
    </xf>
    <xf numFmtId="3" fontId="10" fillId="2" borderId="3" xfId="0" applyNumberFormat="1" applyFont="1" applyFill="1" applyBorder="1" applyAlignment="1" applyProtection="1">
      <alignment horizontal="center" vertical="center" wrapText="1"/>
    </xf>
    <xf numFmtId="3" fontId="20" fillId="2" borderId="0" xfId="0" applyNumberFormat="1" applyFont="1" applyFill="1" applyBorder="1" applyAlignment="1" applyProtection="1">
      <alignment vertical="center"/>
    </xf>
    <xf numFmtId="3" fontId="20" fillId="2" borderId="0" xfId="0" applyNumberFormat="1" applyFont="1" applyFill="1" applyAlignment="1" applyProtection="1">
      <alignment vertical="center"/>
    </xf>
    <xf numFmtId="3" fontId="13" fillId="2" borderId="3" xfId="0" applyNumberFormat="1" applyFont="1" applyFill="1" applyBorder="1" applyAlignment="1" applyProtection="1">
      <alignment horizontal="center" vertical="center" wrapText="1"/>
    </xf>
    <xf numFmtId="3" fontId="27" fillId="2" borderId="3" xfId="0" applyNumberFormat="1" applyFont="1" applyFill="1" applyBorder="1" applyAlignment="1" applyProtection="1">
      <alignment vertical="center"/>
    </xf>
    <xf numFmtId="3" fontId="13" fillId="3" borderId="5" xfId="0" applyNumberFormat="1" applyFont="1" applyFill="1" applyBorder="1" applyAlignment="1" applyProtection="1">
      <alignment horizontal="center" vertical="center" wrapText="1"/>
    </xf>
    <xf numFmtId="3" fontId="27" fillId="3" borderId="0" xfId="0" applyNumberFormat="1" applyFont="1" applyFill="1" applyAlignment="1" applyProtection="1">
      <alignment vertical="center"/>
    </xf>
    <xf numFmtId="3" fontId="27" fillId="3" borderId="3" xfId="0" applyNumberFormat="1" applyFont="1" applyFill="1" applyBorder="1" applyAlignment="1" applyProtection="1">
      <alignment vertical="center"/>
    </xf>
    <xf numFmtId="3" fontId="13" fillId="3" borderId="3" xfId="0" applyNumberFormat="1" applyFont="1" applyFill="1" applyBorder="1" applyAlignment="1" applyProtection="1">
      <alignment horizontal="center" vertical="center" wrapText="1"/>
    </xf>
    <xf numFmtId="3" fontId="51" fillId="2" borderId="1" xfId="0" applyNumberFormat="1" applyFont="1" applyFill="1" applyBorder="1" applyAlignment="1" applyProtection="1">
      <alignment horizontal="center" vertical="center" wrapText="1"/>
    </xf>
    <xf numFmtId="3" fontId="20" fillId="2" borderId="1" xfId="0" applyNumberFormat="1" applyFont="1" applyFill="1" applyBorder="1" applyAlignment="1" applyProtection="1">
      <alignment horizontal="center" vertical="center" wrapText="1"/>
    </xf>
    <xf numFmtId="3" fontId="51" fillId="2" borderId="0" xfId="0" applyNumberFormat="1" applyFont="1" applyFill="1" applyBorder="1" applyAlignment="1" applyProtection="1">
      <alignment vertical="center"/>
    </xf>
    <xf numFmtId="3" fontId="51" fillId="2" borderId="0" xfId="0" applyNumberFormat="1" applyFont="1" applyFill="1" applyAlignment="1" applyProtection="1">
      <alignment vertical="center"/>
    </xf>
    <xf numFmtId="3" fontId="26" fillId="2" borderId="3" xfId="0" applyNumberFormat="1" applyFont="1" applyFill="1" applyBorder="1" applyAlignment="1" applyProtection="1">
      <alignment horizontal="center" vertical="center"/>
    </xf>
    <xf numFmtId="9" fontId="24" fillId="2" borderId="3" xfId="1" applyFont="1" applyFill="1" applyBorder="1" applyAlignment="1" applyProtection="1">
      <alignment horizontal="center" vertical="center" wrapText="1"/>
    </xf>
    <xf numFmtId="3" fontId="14" fillId="0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18" fillId="0" borderId="4" xfId="0" applyNumberFormat="1" applyFont="1" applyFill="1" applyBorder="1" applyAlignment="1" applyProtection="1">
      <alignment horizontal="center" vertical="top" wrapText="1"/>
      <protection locked="0" hidden="1"/>
    </xf>
    <xf numFmtId="3" fontId="14" fillId="3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29" fillId="2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14" fillId="2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10" fillId="3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10" fillId="2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10" fillId="3" borderId="4" xfId="0" applyNumberFormat="1" applyFont="1" applyFill="1" applyBorder="1" applyAlignment="1" applyProtection="1">
      <alignment vertical="center"/>
      <protection locked="0" hidden="1"/>
    </xf>
    <xf numFmtId="3" fontId="26" fillId="2" borderId="4" xfId="0" applyNumberFormat="1" applyFont="1" applyFill="1" applyBorder="1" applyAlignment="1" applyProtection="1">
      <alignment vertical="center"/>
      <protection locked="0" hidden="1"/>
    </xf>
    <xf numFmtId="3" fontId="33" fillId="3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14" fillId="2" borderId="1" xfId="0" applyNumberFormat="1" applyFont="1" applyFill="1" applyBorder="1" applyAlignment="1" applyProtection="1">
      <alignment horizontal="left" vertical="center" wrapText="1"/>
    </xf>
    <xf numFmtId="3" fontId="14" fillId="2" borderId="2" xfId="0" applyNumberFormat="1" applyFont="1" applyFill="1" applyBorder="1" applyAlignment="1" applyProtection="1">
      <alignment horizontal="left" vertical="center" wrapText="1"/>
    </xf>
    <xf numFmtId="3" fontId="55" fillId="2" borderId="1" xfId="0" applyNumberFormat="1" applyFont="1" applyFill="1" applyBorder="1" applyAlignment="1" applyProtection="1">
      <alignment horizontal="center" vertical="center" wrapText="1"/>
    </xf>
    <xf numFmtId="3" fontId="14" fillId="2" borderId="4" xfId="0" applyNumberFormat="1" applyFont="1" applyFill="1" applyBorder="1" applyAlignment="1" applyProtection="1">
      <alignment vertical="center"/>
      <protection locked="0" hidden="1"/>
    </xf>
    <xf numFmtId="3" fontId="55" fillId="2" borderId="3" xfId="0" applyNumberFormat="1" applyFont="1" applyFill="1" applyBorder="1" applyAlignment="1" applyProtection="1">
      <alignment horizontal="center" vertical="center" wrapText="1"/>
    </xf>
    <xf numFmtId="3" fontId="51" fillId="2" borderId="3" xfId="0" applyNumberFormat="1" applyFont="1" applyFill="1" applyBorder="1" applyAlignment="1" applyProtection="1">
      <alignment horizontal="center" vertical="center" wrapText="1"/>
    </xf>
    <xf numFmtId="3" fontId="53" fillId="2" borderId="3" xfId="0" applyNumberFormat="1" applyFont="1" applyFill="1" applyBorder="1" applyAlignment="1" applyProtection="1">
      <alignment horizontal="center" vertical="center" wrapText="1"/>
    </xf>
    <xf numFmtId="164" fontId="10" fillId="2" borderId="3" xfId="0" applyNumberFormat="1" applyFont="1" applyFill="1" applyBorder="1" applyAlignment="1" applyProtection="1">
      <alignment horizontal="center" vertical="center"/>
      <protection locked="0"/>
    </xf>
    <xf numFmtId="3" fontId="33" fillId="2" borderId="3" xfId="0" applyNumberFormat="1" applyFont="1" applyFill="1" applyBorder="1" applyAlignment="1" applyProtection="1">
      <alignment horizontal="center" vertical="center"/>
    </xf>
    <xf numFmtId="3" fontId="33" fillId="2" borderId="3" xfId="0" applyNumberFormat="1" applyFont="1" applyFill="1" applyBorder="1" applyAlignment="1" applyProtection="1">
      <alignment horizontal="center" vertical="center"/>
      <protection locked="0"/>
    </xf>
    <xf numFmtId="164" fontId="33" fillId="2" borderId="3" xfId="0" applyNumberFormat="1" applyFont="1" applyFill="1" applyBorder="1" applyAlignment="1" applyProtection="1">
      <alignment horizontal="center" vertical="center"/>
      <protection locked="0"/>
    </xf>
    <xf numFmtId="3" fontId="10" fillId="2" borderId="3" xfId="0" applyNumberFormat="1" applyFont="1" applyFill="1" applyBorder="1" applyAlignment="1" applyProtection="1">
      <alignment horizontal="center" vertical="center"/>
      <protection locked="0"/>
    </xf>
    <xf numFmtId="3" fontId="33" fillId="2" borderId="4" xfId="0" applyNumberFormat="1" applyFont="1" applyFill="1" applyBorder="1" applyAlignment="1" applyProtection="1">
      <alignment vertical="center"/>
      <protection locked="0" hidden="1"/>
    </xf>
    <xf numFmtId="49" fontId="24" fillId="2" borderId="3" xfId="0" applyNumberFormat="1" applyFont="1" applyFill="1" applyBorder="1" applyAlignment="1" applyProtection="1">
      <alignment horizontal="right" vertical="center" wrapText="1"/>
    </xf>
    <xf numFmtId="49" fontId="56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3" xfId="0" applyNumberFormat="1" applyFont="1" applyFill="1" applyBorder="1" applyAlignment="1" applyProtection="1">
      <alignment horizontal="left" vertical="center" wrapText="1"/>
      <protection locked="0"/>
    </xf>
    <xf numFmtId="3" fontId="14" fillId="2" borderId="3" xfId="0" applyNumberFormat="1" applyFont="1" applyFill="1" applyBorder="1" applyAlignment="1" applyProtection="1">
      <alignment horizontal="left" vertical="center" wrapText="1"/>
    </xf>
    <xf numFmtId="3" fontId="20" fillId="2" borderId="3" xfId="0" applyNumberFormat="1" applyFont="1" applyFill="1" applyBorder="1" applyAlignment="1" applyProtection="1">
      <alignment horizontal="center" vertical="center" wrapText="1"/>
    </xf>
    <xf numFmtId="3" fontId="10" fillId="2" borderId="0" xfId="0" applyNumberFormat="1" applyFont="1" applyFill="1" applyBorder="1" applyAlignment="1" applyProtection="1">
      <alignment horizontal="left" vertical="center" wrapText="1"/>
      <protection locked="0"/>
    </xf>
    <xf numFmtId="3" fontId="27" fillId="2" borderId="0" xfId="0" applyNumberFormat="1" applyFont="1" applyFill="1" applyBorder="1" applyAlignment="1" applyProtection="1">
      <alignment horizontal="left" vertical="center" wrapText="1"/>
      <protection locked="0"/>
    </xf>
    <xf numFmtId="3" fontId="20" fillId="3" borderId="0" xfId="0" applyNumberFormat="1" applyFont="1" applyFill="1" applyBorder="1" applyAlignment="1" applyProtection="1">
      <alignment vertical="center"/>
    </xf>
    <xf numFmtId="3" fontId="20" fillId="3" borderId="0" xfId="0" applyNumberFormat="1" applyFont="1" applyFill="1" applyAlignment="1" applyProtection="1">
      <alignment vertical="center"/>
    </xf>
    <xf numFmtId="49" fontId="56" fillId="12" borderId="2" xfId="0" applyNumberFormat="1" applyFont="1" applyFill="1" applyBorder="1" applyAlignment="1" applyProtection="1">
      <alignment horizontal="center" vertical="center" wrapText="1"/>
      <protection locked="0"/>
    </xf>
    <xf numFmtId="3" fontId="10" fillId="3" borderId="3" xfId="0" applyNumberFormat="1" applyFont="1" applyFill="1" applyBorder="1" applyAlignment="1" applyProtection="1">
      <alignment horizontal="center" vertical="center" wrapText="1"/>
    </xf>
    <xf numFmtId="3" fontId="60" fillId="2" borderId="0" xfId="0" applyNumberFormat="1" applyFont="1" applyFill="1" applyBorder="1" applyAlignment="1" applyProtection="1">
      <alignment vertical="center" wrapText="1"/>
      <protection locked="0"/>
    </xf>
    <xf numFmtId="3" fontId="61" fillId="2" borderId="0" xfId="0" applyNumberFormat="1" applyFont="1" applyFill="1" applyBorder="1" applyAlignment="1" applyProtection="1">
      <alignment vertical="center" wrapText="1"/>
      <protection locked="0"/>
    </xf>
    <xf numFmtId="3" fontId="60" fillId="2" borderId="0" xfId="0" applyNumberFormat="1" applyFont="1" applyFill="1" applyBorder="1" applyAlignment="1" applyProtection="1">
      <alignment horizontal="center" vertical="center"/>
      <protection locked="0"/>
    </xf>
    <xf numFmtId="3" fontId="60" fillId="2" borderId="0" xfId="0" applyNumberFormat="1" applyFont="1" applyFill="1" applyBorder="1" applyAlignment="1" applyProtection="1">
      <alignment horizontal="left" vertical="center"/>
      <protection locked="0"/>
    </xf>
    <xf numFmtId="3" fontId="10" fillId="3" borderId="2" xfId="0" applyNumberFormat="1" applyFont="1" applyFill="1" applyBorder="1" applyAlignment="1" applyProtection="1">
      <alignment horizontal="left" vertical="center" wrapText="1"/>
    </xf>
    <xf numFmtId="3" fontId="10" fillId="3" borderId="20" xfId="0" applyNumberFormat="1" applyFont="1" applyFill="1" applyBorder="1" applyAlignment="1" applyProtection="1">
      <alignment horizontal="left" vertical="center" wrapText="1"/>
    </xf>
    <xf numFmtId="3" fontId="10" fillId="3" borderId="3" xfId="0" applyNumberFormat="1" applyFont="1" applyFill="1" applyBorder="1" applyAlignment="1" applyProtection="1">
      <alignment horizontal="center" vertical="center" wrapText="1"/>
    </xf>
    <xf numFmtId="49" fontId="14" fillId="2" borderId="2" xfId="0" applyNumberFormat="1" applyFont="1" applyFill="1" applyBorder="1" applyAlignment="1" applyProtection="1">
      <alignment horizontal="left" vertical="center" wrapText="1"/>
    </xf>
    <xf numFmtId="3" fontId="51" fillId="2" borderId="0" xfId="0" applyNumberFormat="1" applyFont="1" applyFill="1" applyAlignment="1" applyProtection="1">
      <alignment horizontal="center" vertical="top" wrapText="1"/>
      <protection locked="0"/>
    </xf>
    <xf numFmtId="49" fontId="14" fillId="2" borderId="20" xfId="0" applyNumberFormat="1" applyFont="1" applyFill="1" applyBorder="1" applyAlignment="1" applyProtection="1">
      <alignment horizontal="left" vertical="center" wrapText="1"/>
    </xf>
    <xf numFmtId="3" fontId="51" fillId="2" borderId="0" xfId="0" applyNumberFormat="1" applyFont="1" applyFill="1" applyAlignment="1" applyProtection="1">
      <alignment horizontal="center" vertical="top" wrapText="1"/>
      <protection locked="0"/>
    </xf>
    <xf numFmtId="49" fontId="62" fillId="2" borderId="20" xfId="0" applyNumberFormat="1" applyFont="1" applyFill="1" applyBorder="1" applyAlignment="1" applyProtection="1">
      <alignment horizontal="left" vertical="center" wrapText="1"/>
    </xf>
    <xf numFmtId="49" fontId="63" fillId="2" borderId="2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3" xfId="0" applyNumberFormat="1" applyFont="1" applyFill="1" applyBorder="1" applyAlignment="1" applyProtection="1">
      <alignment horizontal="center" vertical="center" wrapText="1"/>
    </xf>
    <xf numFmtId="3" fontId="62" fillId="2" borderId="3" xfId="0" applyNumberFormat="1" applyFont="1" applyFill="1" applyBorder="1" applyAlignment="1" applyProtection="1">
      <alignment horizontal="center" vertical="center" wrapText="1"/>
      <protection locked="0"/>
    </xf>
    <xf numFmtId="9" fontId="11" fillId="2" borderId="3" xfId="1" applyFont="1" applyFill="1" applyBorder="1" applyAlignment="1" applyProtection="1">
      <alignment horizontal="center" vertical="center" wrapText="1"/>
    </xf>
    <xf numFmtId="3" fontId="64" fillId="2" borderId="0" xfId="0" applyNumberFormat="1" applyFont="1" applyFill="1" applyBorder="1" applyAlignment="1" applyProtection="1">
      <alignment vertical="center"/>
      <protection locked="0"/>
    </xf>
    <xf numFmtId="49" fontId="64" fillId="2" borderId="0" xfId="0" applyNumberFormat="1" applyFont="1" applyFill="1" applyBorder="1" applyAlignment="1" applyProtection="1">
      <alignment vertical="center"/>
      <protection locked="0"/>
    </xf>
    <xf numFmtId="49" fontId="64" fillId="2" borderId="0" xfId="0" applyNumberFormat="1" applyFont="1" applyFill="1" applyAlignment="1" applyProtection="1">
      <alignment vertical="center"/>
      <protection locked="0"/>
    </xf>
    <xf numFmtId="49" fontId="62" fillId="2" borderId="2" xfId="0" applyNumberFormat="1" applyFont="1" applyFill="1" applyBorder="1" applyAlignment="1" applyProtection="1">
      <alignment horizontal="left" vertical="center" wrapText="1"/>
    </xf>
    <xf numFmtId="9" fontId="10" fillId="13" borderId="3" xfId="1" applyFont="1" applyFill="1" applyBorder="1" applyAlignment="1" applyProtection="1">
      <alignment horizontal="center" vertical="center" wrapText="1"/>
    </xf>
    <xf numFmtId="3" fontId="10" fillId="3" borderId="3" xfId="0" applyNumberFormat="1" applyFont="1" applyFill="1" applyBorder="1" applyAlignment="1" applyProtection="1">
      <alignment horizontal="center" vertical="center" wrapText="1"/>
    </xf>
    <xf numFmtId="3" fontId="10" fillId="3" borderId="3" xfId="0" applyNumberFormat="1" applyFont="1" applyFill="1" applyBorder="1" applyAlignment="1" applyProtection="1">
      <alignment horizontal="center" vertical="center" wrapText="1"/>
    </xf>
    <xf numFmtId="165" fontId="10" fillId="3" borderId="3" xfId="0" applyNumberFormat="1" applyFont="1" applyFill="1" applyBorder="1" applyAlignment="1" applyProtection="1">
      <alignment horizontal="center" vertical="center" wrapText="1"/>
    </xf>
    <xf numFmtId="49" fontId="24" fillId="2" borderId="2" xfId="0" applyNumberFormat="1" applyFont="1" applyFill="1" applyBorder="1" applyAlignment="1" applyProtection="1">
      <alignment horizontal="left" vertical="center" wrapText="1"/>
    </xf>
    <xf numFmtId="49" fontId="24" fillId="2" borderId="20" xfId="0" applyNumberFormat="1" applyFont="1" applyFill="1" applyBorder="1" applyAlignment="1" applyProtection="1">
      <alignment horizontal="left" vertical="center" wrapText="1"/>
    </xf>
    <xf numFmtId="165" fontId="24" fillId="2" borderId="3" xfId="0" applyNumberFormat="1" applyFont="1" applyFill="1" applyBorder="1" applyAlignment="1" applyProtection="1">
      <alignment horizontal="center" vertical="center" wrapText="1"/>
    </xf>
    <xf numFmtId="165" fontId="22" fillId="2" borderId="3" xfId="0" applyNumberFormat="1" applyFont="1" applyFill="1" applyBorder="1" applyAlignment="1" applyProtection="1">
      <alignment horizontal="center" vertical="center" wrapText="1"/>
    </xf>
    <xf numFmtId="165" fontId="14" fillId="2" borderId="3" xfId="0" applyNumberFormat="1" applyFont="1" applyFill="1" applyBorder="1" applyAlignment="1" applyProtection="1">
      <alignment horizontal="center" vertical="center" wrapText="1"/>
    </xf>
    <xf numFmtId="3" fontId="10" fillId="3" borderId="3" xfId="0" applyNumberFormat="1" applyFont="1" applyFill="1" applyBorder="1" applyAlignment="1" applyProtection="1">
      <alignment horizontal="center" vertical="center" wrapText="1"/>
    </xf>
    <xf numFmtId="3" fontId="10" fillId="3" borderId="3" xfId="0" applyNumberFormat="1" applyFont="1" applyFill="1" applyBorder="1" applyAlignment="1" applyProtection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center" vertical="center" wrapText="1"/>
    </xf>
    <xf numFmtId="3" fontId="10" fillId="2" borderId="0" xfId="0" applyNumberFormat="1" applyFont="1" applyFill="1" applyBorder="1" applyAlignment="1" applyProtection="1">
      <alignment horizontal="center" vertical="center" wrapText="1"/>
    </xf>
    <xf numFmtId="49" fontId="24" fillId="2" borderId="2" xfId="0" applyNumberFormat="1" applyFont="1" applyFill="1" applyBorder="1" applyAlignment="1" applyProtection="1">
      <alignment horizontal="left" vertical="center" wrapText="1"/>
    </xf>
    <xf numFmtId="49" fontId="24" fillId="2" borderId="20" xfId="0" applyNumberFormat="1" applyFont="1" applyFill="1" applyBorder="1" applyAlignment="1" applyProtection="1">
      <alignment horizontal="left" vertical="center" wrapText="1"/>
    </xf>
    <xf numFmtId="3" fontId="10" fillId="3" borderId="3" xfId="0" applyNumberFormat="1" applyFont="1" applyFill="1" applyBorder="1" applyAlignment="1" applyProtection="1">
      <alignment horizontal="center" vertical="center" wrapText="1"/>
    </xf>
    <xf numFmtId="4" fontId="10" fillId="3" borderId="3" xfId="0" applyNumberFormat="1" applyFont="1" applyFill="1" applyBorder="1" applyAlignment="1" applyProtection="1">
      <alignment horizontal="center" vertical="center" wrapText="1"/>
    </xf>
    <xf numFmtId="165" fontId="62" fillId="2" borderId="3" xfId="0" applyNumberFormat="1" applyFont="1" applyFill="1" applyBorder="1" applyAlignment="1" applyProtection="1">
      <alignment horizontal="center" vertical="center" wrapText="1"/>
    </xf>
    <xf numFmtId="3" fontId="14" fillId="2" borderId="3" xfId="0" applyNumberFormat="1" applyFont="1" applyFill="1" applyBorder="1" applyAlignment="1" applyProtection="1">
      <alignment horizontal="center" vertical="center" wrapText="1"/>
    </xf>
    <xf numFmtId="3" fontId="62" fillId="2" borderId="3" xfId="0" applyNumberFormat="1" applyFont="1" applyFill="1" applyBorder="1" applyAlignment="1" applyProtection="1">
      <alignment horizontal="center" vertical="center" wrapText="1"/>
    </xf>
    <xf numFmtId="3" fontId="24" fillId="2" borderId="3" xfId="0" applyNumberFormat="1" applyFont="1" applyFill="1" applyBorder="1" applyAlignment="1" applyProtection="1">
      <alignment horizontal="center" vertical="center" wrapText="1"/>
    </xf>
    <xf numFmtId="3" fontId="10" fillId="3" borderId="1" xfId="0" applyNumberFormat="1" applyFont="1" applyFill="1" applyBorder="1" applyAlignment="1" applyProtection="1">
      <alignment horizontal="center" vertical="center" wrapText="1"/>
    </xf>
    <xf numFmtId="3" fontId="10" fillId="3" borderId="2" xfId="0" applyNumberFormat="1" applyFont="1" applyFill="1" applyBorder="1" applyAlignment="1" applyProtection="1">
      <alignment horizontal="center" vertical="center" wrapText="1"/>
    </xf>
    <xf numFmtId="3" fontId="26" fillId="2" borderId="1" xfId="0" applyNumberFormat="1" applyFont="1" applyFill="1" applyBorder="1" applyAlignment="1" applyProtection="1">
      <alignment horizontal="left" vertical="center" wrapText="1"/>
    </xf>
    <xf numFmtId="3" fontId="26" fillId="2" borderId="2" xfId="0" applyNumberFormat="1" applyFont="1" applyFill="1" applyBorder="1" applyAlignment="1" applyProtection="1">
      <alignment horizontal="left" vertical="center" wrapText="1"/>
    </xf>
    <xf numFmtId="3" fontId="10" fillId="3" borderId="1" xfId="0" applyNumberFormat="1" applyFont="1" applyFill="1" applyBorder="1" applyAlignment="1" applyProtection="1">
      <alignment horizontal="left" vertical="center" wrapText="1"/>
    </xf>
    <xf numFmtId="3" fontId="10" fillId="3" borderId="2" xfId="0" applyNumberFormat="1" applyFont="1" applyFill="1" applyBorder="1" applyAlignment="1" applyProtection="1">
      <alignment horizontal="left" vertical="center" wrapText="1"/>
    </xf>
    <xf numFmtId="49" fontId="26" fillId="2" borderId="1" xfId="0" applyNumberFormat="1" applyFont="1" applyFill="1" applyBorder="1" applyAlignment="1" applyProtection="1">
      <alignment horizontal="left" vertical="center" wrapText="1"/>
    </xf>
    <xf numFmtId="49" fontId="26" fillId="2" borderId="2" xfId="0" applyNumberFormat="1" applyFont="1" applyFill="1" applyBorder="1" applyAlignment="1" applyProtection="1">
      <alignment horizontal="left" vertical="center" wrapText="1"/>
    </xf>
    <xf numFmtId="3" fontId="10" fillId="2" borderId="1" xfId="0" applyNumberFormat="1" applyFont="1" applyFill="1" applyBorder="1" applyAlignment="1" applyProtection="1">
      <alignment horizontal="left" vertical="center" wrapText="1"/>
    </xf>
    <xf numFmtId="3" fontId="10" fillId="2" borderId="2" xfId="0" applyNumberFormat="1" applyFont="1" applyFill="1" applyBorder="1" applyAlignment="1" applyProtection="1">
      <alignment horizontal="left" vertical="center" wrapText="1"/>
    </xf>
    <xf numFmtId="3" fontId="55" fillId="2" borderId="3" xfId="0" applyNumberFormat="1" applyFont="1" applyFill="1" applyBorder="1" applyAlignment="1" applyProtection="1">
      <alignment horizontal="center" vertical="center" wrapText="1"/>
    </xf>
    <xf numFmtId="3" fontId="10" fillId="3" borderId="1" xfId="0" applyNumberFormat="1" applyFont="1" applyFill="1" applyBorder="1" applyAlignment="1" applyProtection="1">
      <alignment horizontal="left" vertical="center" wrapText="1"/>
      <protection locked="0"/>
    </xf>
    <xf numFmtId="3" fontId="10" fillId="3" borderId="2" xfId="0" applyNumberFormat="1" applyFont="1" applyFill="1" applyBorder="1" applyAlignment="1" applyProtection="1">
      <alignment horizontal="left" vertical="center" wrapText="1"/>
      <protection locked="0"/>
    </xf>
    <xf numFmtId="3" fontId="51" fillId="2" borderId="3" xfId="0" applyNumberFormat="1" applyFont="1" applyFill="1" applyBorder="1" applyAlignment="1" applyProtection="1">
      <alignment horizontal="center" vertical="center" wrapText="1"/>
    </xf>
    <xf numFmtId="3" fontId="20" fillId="2" borderId="3" xfId="0" applyNumberFormat="1" applyFont="1" applyFill="1" applyBorder="1" applyAlignment="1" applyProtection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left" vertical="center" wrapText="1"/>
    </xf>
    <xf numFmtId="3" fontId="14" fillId="2" borderId="2" xfId="0" applyNumberFormat="1" applyFont="1" applyFill="1" applyBorder="1" applyAlignment="1" applyProtection="1">
      <alignment horizontal="left" vertical="center" wrapText="1"/>
    </xf>
    <xf numFmtId="3" fontId="14" fillId="2" borderId="1" xfId="0" applyNumberFormat="1" applyFont="1" applyFill="1" applyBorder="1" applyAlignment="1" applyProtection="1">
      <alignment horizontal="left" vertical="center" wrapText="1"/>
      <protection locked="0"/>
    </xf>
    <xf numFmtId="3" fontId="14" fillId="2" borderId="2" xfId="0" applyNumberFormat="1" applyFont="1" applyFill="1" applyBorder="1" applyAlignment="1" applyProtection="1">
      <alignment horizontal="left" vertical="center" wrapText="1"/>
      <protection locked="0"/>
    </xf>
    <xf numFmtId="3" fontId="51" fillId="2" borderId="1" xfId="0" applyNumberFormat="1" applyFont="1" applyFill="1" applyBorder="1" applyAlignment="1" applyProtection="1">
      <alignment horizontal="center" vertical="center" wrapText="1"/>
    </xf>
    <xf numFmtId="3" fontId="51" fillId="2" borderId="2" xfId="0" applyNumberFormat="1" applyFont="1" applyFill="1" applyBorder="1" applyAlignment="1" applyProtection="1">
      <alignment horizontal="center" vertical="center" wrapText="1"/>
    </xf>
    <xf numFmtId="3" fontId="54" fillId="2" borderId="1" xfId="0" applyNumberFormat="1" applyFont="1" applyFill="1" applyBorder="1" applyAlignment="1" applyProtection="1">
      <alignment horizontal="left" vertical="center" wrapText="1"/>
    </xf>
    <xf numFmtId="3" fontId="54" fillId="2" borderId="2" xfId="0" applyNumberFormat="1" applyFont="1" applyFill="1" applyBorder="1" applyAlignment="1" applyProtection="1">
      <alignment horizontal="left" vertical="center" wrapText="1"/>
    </xf>
    <xf numFmtId="49" fontId="14" fillId="2" borderId="1" xfId="0" applyNumberFormat="1" applyFont="1" applyFill="1" applyBorder="1" applyAlignment="1" applyProtection="1">
      <alignment horizontal="left" vertical="center" wrapText="1"/>
    </xf>
    <xf numFmtId="49" fontId="14" fillId="2" borderId="2" xfId="0" applyNumberFormat="1" applyFont="1" applyFill="1" applyBorder="1" applyAlignment="1" applyProtection="1">
      <alignment horizontal="left" vertical="center" wrapText="1"/>
    </xf>
    <xf numFmtId="49" fontId="10" fillId="2" borderId="1" xfId="0" applyNumberFormat="1" applyFont="1" applyFill="1" applyBorder="1" applyAlignment="1" applyProtection="1">
      <alignment horizontal="left" vertical="center" wrapText="1"/>
    </xf>
    <xf numFmtId="49" fontId="10" fillId="2" borderId="2" xfId="0" applyNumberFormat="1" applyFont="1" applyFill="1" applyBorder="1" applyAlignment="1" applyProtection="1">
      <alignment horizontal="left" vertical="center" wrapText="1"/>
    </xf>
    <xf numFmtId="49" fontId="10" fillId="3" borderId="1" xfId="0" applyNumberFormat="1" applyFont="1" applyFill="1" applyBorder="1" applyAlignment="1" applyProtection="1">
      <alignment horizontal="left" vertical="center" wrapText="1"/>
    </xf>
    <xf numFmtId="49" fontId="10" fillId="3" borderId="2" xfId="0" applyNumberFormat="1" applyFont="1" applyFill="1" applyBorder="1" applyAlignment="1" applyProtection="1">
      <alignment horizontal="left" vertical="center" wrapText="1"/>
    </xf>
    <xf numFmtId="3" fontId="32" fillId="2" borderId="1" xfId="0" applyNumberFormat="1" applyFont="1" applyFill="1" applyBorder="1" applyAlignment="1" applyProtection="1">
      <alignment horizontal="left" vertical="center" wrapText="1"/>
    </xf>
    <xf numFmtId="3" fontId="32" fillId="2" borderId="2" xfId="0" applyNumberFormat="1" applyFont="1" applyFill="1" applyBorder="1" applyAlignment="1" applyProtection="1">
      <alignment horizontal="left" vertical="center" wrapText="1"/>
    </xf>
    <xf numFmtId="3" fontId="20" fillId="2" borderId="1" xfId="0" applyNumberFormat="1" applyFont="1" applyFill="1" applyBorder="1" applyAlignment="1" applyProtection="1">
      <alignment horizontal="left" vertical="center" wrapText="1"/>
    </xf>
    <xf numFmtId="3" fontId="20" fillId="2" borderId="2" xfId="0" applyNumberFormat="1" applyFont="1" applyFill="1" applyBorder="1" applyAlignment="1" applyProtection="1">
      <alignment horizontal="left" vertical="center" wrapText="1"/>
    </xf>
    <xf numFmtId="49" fontId="29" fillId="2" borderId="1" xfId="0" applyNumberFormat="1" applyFont="1" applyFill="1" applyBorder="1" applyAlignment="1" applyProtection="1">
      <alignment horizontal="left" vertical="center" wrapText="1"/>
    </xf>
    <xf numFmtId="49" fontId="29" fillId="2" borderId="2" xfId="0" applyNumberFormat="1" applyFont="1" applyFill="1" applyBorder="1" applyAlignment="1" applyProtection="1">
      <alignment horizontal="left" vertical="center" wrapText="1"/>
    </xf>
    <xf numFmtId="3" fontId="29" fillId="2" borderId="1" xfId="0" applyNumberFormat="1" applyFont="1" applyFill="1" applyBorder="1" applyAlignment="1" applyProtection="1">
      <alignment horizontal="left" vertical="center" wrapText="1"/>
    </xf>
    <xf numFmtId="3" fontId="29" fillId="2" borderId="2" xfId="0" applyNumberFormat="1" applyFont="1" applyFill="1" applyBorder="1" applyAlignment="1" applyProtection="1">
      <alignment horizontal="left" vertical="center" wrapText="1"/>
    </xf>
    <xf numFmtId="49" fontId="24" fillId="2" borderId="1" xfId="0" applyNumberFormat="1" applyFont="1" applyFill="1" applyBorder="1" applyAlignment="1" applyProtection="1">
      <alignment horizontal="left" vertical="center" wrapText="1"/>
    </xf>
    <xf numFmtId="49" fontId="24" fillId="2" borderId="2" xfId="0" applyNumberFormat="1" applyFont="1" applyFill="1" applyBorder="1" applyAlignment="1" applyProtection="1">
      <alignment horizontal="left" vertical="center" wrapText="1"/>
    </xf>
    <xf numFmtId="164" fontId="22" fillId="2" borderId="1" xfId="0" applyNumberFormat="1" applyFont="1" applyFill="1" applyBorder="1" applyAlignment="1" applyProtection="1">
      <alignment horizontal="left" vertical="center" wrapText="1"/>
    </xf>
    <xf numFmtId="164" fontId="22" fillId="2" borderId="2" xfId="0" applyNumberFormat="1" applyFont="1" applyFill="1" applyBorder="1" applyAlignment="1" applyProtection="1">
      <alignment horizontal="left" vertical="center" wrapText="1"/>
    </xf>
    <xf numFmtId="3" fontId="16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20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16" fillId="2" borderId="3" xfId="0" applyNumberFormat="1" applyFont="1" applyFill="1" applyBorder="1" applyAlignment="1" applyProtection="1">
      <alignment horizontal="center" vertical="center" wrapText="1"/>
    </xf>
    <xf numFmtId="3" fontId="53" fillId="2" borderId="1" xfId="0" applyNumberFormat="1" applyFont="1" applyFill="1" applyBorder="1" applyAlignment="1" applyProtection="1">
      <alignment horizontal="center" vertical="center" wrapText="1"/>
    </xf>
    <xf numFmtId="3" fontId="53" fillId="2" borderId="2" xfId="0" applyNumberFormat="1" applyFont="1" applyFill="1" applyBorder="1" applyAlignment="1" applyProtection="1">
      <alignment horizontal="center" vertical="center" wrapText="1"/>
    </xf>
    <xf numFmtId="3" fontId="52" fillId="2" borderId="3" xfId="0" applyNumberFormat="1" applyFont="1" applyFill="1" applyBorder="1" applyAlignment="1" applyProtection="1">
      <alignment horizontal="center" vertical="top" wrapText="1"/>
    </xf>
    <xf numFmtId="3" fontId="9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9" fillId="2" borderId="19" xfId="0" applyNumberFormat="1" applyFont="1" applyFill="1" applyBorder="1" applyAlignment="1" applyProtection="1">
      <alignment horizontal="center" vertical="top" wrapText="1"/>
      <protection locked="0"/>
    </xf>
    <xf numFmtId="3" fontId="9" fillId="2" borderId="17" xfId="0" applyNumberFormat="1" applyFont="1" applyFill="1" applyBorder="1" applyAlignment="1" applyProtection="1">
      <alignment horizontal="center" vertical="top" wrapText="1"/>
      <protection locked="0"/>
    </xf>
    <xf numFmtId="3" fontId="9" fillId="2" borderId="0" xfId="0" applyNumberFormat="1" applyFont="1" applyFill="1" applyBorder="1" applyAlignment="1" applyProtection="1">
      <alignment horizontal="center" vertical="top" wrapText="1"/>
      <protection locked="0"/>
    </xf>
    <xf numFmtId="3" fontId="9" fillId="2" borderId="6" xfId="0" applyNumberFormat="1" applyFont="1" applyFill="1" applyBorder="1" applyAlignment="1" applyProtection="1">
      <alignment horizontal="center" vertical="top" wrapText="1"/>
      <protection locked="0"/>
    </xf>
    <xf numFmtId="3" fontId="9" fillId="2" borderId="8" xfId="0" applyNumberFormat="1" applyFont="1" applyFill="1" applyBorder="1" applyAlignment="1" applyProtection="1">
      <alignment horizontal="center" vertical="top" wrapText="1"/>
      <protection locked="0"/>
    </xf>
    <xf numFmtId="3" fontId="9" fillId="2" borderId="9" xfId="0" applyNumberFormat="1" applyFont="1" applyFill="1" applyBorder="1" applyAlignment="1" applyProtection="1">
      <alignment horizontal="center" vertical="top" wrapText="1"/>
      <protection locked="0"/>
    </xf>
    <xf numFmtId="3" fontId="9" fillId="2" borderId="1" xfId="0" applyNumberFormat="1" applyFont="1" applyFill="1" applyBorder="1" applyAlignment="1" applyProtection="1">
      <alignment horizontal="center" vertical="top" wrapText="1"/>
      <protection locked="0"/>
    </xf>
    <xf numFmtId="3" fontId="9" fillId="2" borderId="2" xfId="0" applyNumberFormat="1" applyFont="1" applyFill="1" applyBorder="1" applyAlignment="1" applyProtection="1">
      <alignment horizontal="center" vertical="top" wrapText="1"/>
      <protection locked="0"/>
    </xf>
    <xf numFmtId="3" fontId="10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9" fillId="2" borderId="3" xfId="0" applyNumberFormat="1" applyFont="1" applyFill="1" applyBorder="1" applyAlignment="1" applyProtection="1">
      <alignment horizontal="center" vertical="top" wrapText="1"/>
      <protection locked="0"/>
    </xf>
    <xf numFmtId="3" fontId="9" fillId="2" borderId="3" xfId="0" applyNumberFormat="1" applyFont="1" applyFill="1" applyBorder="1" applyAlignment="1" applyProtection="1">
      <alignment horizontal="center" vertical="top" wrapText="1"/>
    </xf>
    <xf numFmtId="3" fontId="51" fillId="12" borderId="0" xfId="0" applyNumberFormat="1" applyFont="1" applyFill="1" applyAlignment="1" applyProtection="1">
      <alignment horizontal="center" vertical="top" wrapText="1"/>
      <protection locked="0"/>
    </xf>
    <xf numFmtId="49" fontId="14" fillId="2" borderId="16" xfId="0" applyNumberFormat="1" applyFont="1" applyFill="1" applyBorder="1" applyAlignment="1" applyProtection="1">
      <alignment horizontal="center" vertical="top" wrapText="1"/>
      <protection locked="0"/>
    </xf>
    <xf numFmtId="49" fontId="14" fillId="2" borderId="17" xfId="0" applyNumberFormat="1" applyFont="1" applyFill="1" applyBorder="1" applyAlignment="1" applyProtection="1">
      <alignment horizontal="center" vertical="top" wrapText="1"/>
      <protection locked="0"/>
    </xf>
    <xf numFmtId="49" fontId="14" fillId="2" borderId="18" xfId="0" applyNumberFormat="1" applyFont="1" applyFill="1" applyBorder="1" applyAlignment="1" applyProtection="1">
      <alignment horizontal="center" vertical="top" wrapText="1"/>
      <protection locked="0"/>
    </xf>
    <xf numFmtId="49" fontId="14" fillId="2" borderId="9" xfId="0" applyNumberFormat="1" applyFont="1" applyFill="1" applyBorder="1" applyAlignment="1" applyProtection="1">
      <alignment horizontal="center" vertical="top" wrapText="1"/>
      <protection locked="0"/>
    </xf>
    <xf numFmtId="3" fontId="13" fillId="2" borderId="3" xfId="0" applyNumberFormat="1" applyFont="1" applyFill="1" applyBorder="1" applyAlignment="1" applyProtection="1">
      <alignment horizontal="center" vertical="top" wrapText="1"/>
    </xf>
    <xf numFmtId="3" fontId="7" fillId="2" borderId="0" xfId="0" applyNumberFormat="1" applyFont="1" applyFill="1" applyAlignment="1" applyProtection="1">
      <alignment horizontal="center" wrapText="1"/>
      <protection locked="0"/>
    </xf>
    <xf numFmtId="3" fontId="10" fillId="3" borderId="20" xfId="0" applyNumberFormat="1" applyFont="1" applyFill="1" applyBorder="1" applyAlignment="1" applyProtection="1">
      <alignment horizontal="left" vertical="center" wrapText="1"/>
    </xf>
    <xf numFmtId="49" fontId="14" fillId="2" borderId="20" xfId="0" applyNumberFormat="1" applyFont="1" applyFill="1" applyBorder="1" applyAlignment="1" applyProtection="1">
      <alignment horizontal="left" vertical="center" wrapText="1"/>
    </xf>
    <xf numFmtId="164" fontId="22" fillId="2" borderId="20" xfId="0" applyNumberFormat="1" applyFont="1" applyFill="1" applyBorder="1" applyAlignment="1" applyProtection="1">
      <alignment horizontal="left" vertical="center" wrapText="1"/>
    </xf>
    <xf numFmtId="49" fontId="24" fillId="2" borderId="20" xfId="0" applyNumberFormat="1" applyFont="1" applyFill="1" applyBorder="1" applyAlignment="1" applyProtection="1">
      <alignment horizontal="left" vertical="center" wrapText="1"/>
    </xf>
    <xf numFmtId="3" fontId="13" fillId="2" borderId="3" xfId="0" applyNumberFormat="1" applyFont="1" applyFill="1" applyBorder="1" applyAlignment="1" applyProtection="1">
      <alignment horizontal="center" vertical="center" wrapText="1"/>
    </xf>
    <xf numFmtId="3" fontId="53" fillId="2" borderId="3" xfId="0" applyNumberFormat="1" applyFont="1" applyFill="1" applyBorder="1" applyAlignment="1" applyProtection="1">
      <alignment horizontal="center" vertical="center" wrapText="1"/>
    </xf>
    <xf numFmtId="49" fontId="14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52" fillId="2" borderId="3" xfId="0" applyNumberFormat="1" applyFont="1" applyFill="1" applyBorder="1" applyAlignment="1" applyProtection="1">
      <alignment horizontal="center" vertical="center" wrapText="1"/>
    </xf>
    <xf numFmtId="3" fontId="58" fillId="2" borderId="3" xfId="0" applyNumberFormat="1" applyFont="1" applyFill="1" applyBorder="1" applyAlignment="1" applyProtection="1">
      <alignment horizontal="center" vertical="center" wrapText="1"/>
    </xf>
    <xf numFmtId="3" fontId="59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51" fillId="2" borderId="0" xfId="0" applyNumberFormat="1" applyFont="1" applyFill="1" applyAlignment="1" applyProtection="1">
      <alignment horizontal="center" vertical="top" wrapText="1"/>
      <protection locked="0"/>
    </xf>
    <xf numFmtId="3" fontId="14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9" fillId="2" borderId="3" xfId="0" applyNumberFormat="1" applyFont="1" applyFill="1" applyBorder="1" applyAlignment="1" applyProtection="1">
      <alignment horizontal="center" vertical="center" wrapText="1"/>
    </xf>
    <xf numFmtId="3" fontId="59" fillId="2" borderId="3" xfId="0" applyNumberFormat="1" applyFont="1" applyFill="1" applyBorder="1" applyAlignment="1" applyProtection="1">
      <alignment horizontal="center" vertical="center" wrapText="1"/>
    </xf>
    <xf numFmtId="0" fontId="58" fillId="2" borderId="0" xfId="0" applyNumberFormat="1" applyFont="1" applyFill="1" applyAlignment="1" applyProtection="1">
      <alignment horizontal="left" vertical="center" wrapText="1"/>
      <protection locked="0"/>
    </xf>
    <xf numFmtId="0" fontId="58" fillId="2" borderId="0" xfId="0" applyNumberFormat="1" applyFont="1" applyFill="1" applyAlignment="1" applyProtection="1">
      <alignment horizontal="left" vertical="top" wrapText="1"/>
      <protection locked="0"/>
    </xf>
    <xf numFmtId="0" fontId="58" fillId="2" borderId="0" xfId="0" applyNumberFormat="1" applyFont="1" applyFill="1" applyBorder="1" applyAlignment="1" applyProtection="1">
      <alignment horizontal="left" vertical="top" wrapText="1"/>
      <protection locked="0"/>
    </xf>
    <xf numFmtId="3" fontId="10" fillId="3" borderId="1" xfId="0" applyNumberFormat="1" applyFont="1" applyFill="1" applyBorder="1" applyAlignment="1" applyProtection="1">
      <alignment horizontal="center" vertical="center" wrapText="1"/>
      <protection locked="0"/>
    </xf>
    <xf numFmtId="3" fontId="10" fillId="3" borderId="2" xfId="0" applyNumberFormat="1" applyFont="1" applyFill="1" applyBorder="1" applyAlignment="1" applyProtection="1">
      <alignment horizontal="center" vertical="center" wrapText="1"/>
      <protection locked="0"/>
    </xf>
    <xf numFmtId="3" fontId="26" fillId="2" borderId="1" xfId="0" applyNumberFormat="1" applyFont="1" applyFill="1" applyBorder="1" applyAlignment="1" applyProtection="1">
      <alignment horizontal="left" vertical="center" wrapText="1"/>
      <protection locked="0"/>
    </xf>
    <xf numFmtId="3" fontId="26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26" fillId="2" borderId="1" xfId="0" applyNumberFormat="1" applyFont="1" applyFill="1" applyBorder="1" applyAlignment="1" applyProtection="1">
      <alignment horizontal="left" vertical="center" wrapText="1"/>
      <protection locked="0"/>
    </xf>
    <xf numFmtId="49" fontId="26" fillId="2" borderId="2" xfId="0" applyNumberFormat="1" applyFont="1" applyFill="1" applyBorder="1" applyAlignment="1" applyProtection="1">
      <alignment horizontal="left" vertical="center" wrapText="1"/>
      <protection locked="0"/>
    </xf>
    <xf numFmtId="3" fontId="10" fillId="2" borderId="1" xfId="0" applyNumberFormat="1" applyFont="1" applyFill="1" applyBorder="1" applyAlignment="1" applyProtection="1">
      <alignment horizontal="left" vertical="center" wrapText="1"/>
      <protection locked="0"/>
    </xf>
    <xf numFmtId="3" fontId="10" fillId="2" borderId="2" xfId="0" applyNumberFormat="1" applyFont="1" applyFill="1" applyBorder="1" applyAlignment="1" applyProtection="1">
      <alignment horizontal="left" vertical="center" wrapText="1"/>
      <protection locked="0"/>
    </xf>
    <xf numFmtId="3" fontId="51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51" fillId="2" borderId="2" xfId="0" applyNumberFormat="1" applyFont="1" applyFill="1" applyBorder="1" applyAlignment="1" applyProtection="1">
      <alignment horizontal="center" vertical="center" wrapText="1"/>
      <protection locked="0"/>
    </xf>
    <xf numFmtId="3" fontId="20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20" fillId="2" borderId="2" xfId="0" applyNumberFormat="1" applyFont="1" applyFill="1" applyBorder="1" applyAlignment="1" applyProtection="1">
      <alignment horizontal="center" vertical="center" wrapText="1"/>
      <protection locked="0"/>
    </xf>
    <xf numFmtId="3" fontId="54" fillId="2" borderId="1" xfId="0" applyNumberFormat="1" applyFont="1" applyFill="1" applyBorder="1" applyAlignment="1" applyProtection="1">
      <alignment horizontal="left" vertical="center" wrapText="1"/>
      <protection locked="0"/>
    </xf>
    <xf numFmtId="3" fontId="54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10" fillId="2" borderId="1" xfId="0" applyNumberFormat="1" applyFont="1" applyFill="1" applyBorder="1" applyAlignment="1" applyProtection="1">
      <alignment horizontal="left" vertical="center" wrapText="1"/>
      <protection locked="0"/>
    </xf>
    <xf numFmtId="49" fontId="10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14" fillId="2" borderId="1" xfId="0" applyNumberFormat="1" applyFont="1" applyFill="1" applyBorder="1" applyAlignment="1" applyProtection="1">
      <alignment horizontal="left" vertical="center" wrapText="1"/>
      <protection locked="0"/>
    </xf>
    <xf numFmtId="49" fontId="14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10" fillId="3" borderId="1" xfId="0" applyNumberFormat="1" applyFont="1" applyFill="1" applyBorder="1" applyAlignment="1" applyProtection="1">
      <alignment horizontal="left" vertical="center" wrapText="1"/>
      <protection locked="0"/>
    </xf>
    <xf numFmtId="49" fontId="10" fillId="3" borderId="2" xfId="0" applyNumberFormat="1" applyFont="1" applyFill="1" applyBorder="1" applyAlignment="1" applyProtection="1">
      <alignment horizontal="left" vertical="center" wrapText="1"/>
      <protection locked="0"/>
    </xf>
    <xf numFmtId="3" fontId="32" fillId="2" borderId="1" xfId="0" applyNumberFormat="1" applyFont="1" applyFill="1" applyBorder="1" applyAlignment="1" applyProtection="1">
      <alignment horizontal="left" vertical="center" wrapText="1"/>
      <protection locked="0"/>
    </xf>
    <xf numFmtId="3" fontId="32" fillId="2" borderId="2" xfId="0" applyNumberFormat="1" applyFont="1" applyFill="1" applyBorder="1" applyAlignment="1" applyProtection="1">
      <alignment horizontal="left" vertical="center" wrapText="1"/>
      <protection locked="0"/>
    </xf>
    <xf numFmtId="3" fontId="20" fillId="2" borderId="1" xfId="0" applyNumberFormat="1" applyFont="1" applyFill="1" applyBorder="1" applyAlignment="1" applyProtection="1">
      <alignment horizontal="left" vertical="center" wrapText="1"/>
      <protection locked="0"/>
    </xf>
    <xf numFmtId="3" fontId="20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29" fillId="2" borderId="1" xfId="0" applyNumberFormat="1" applyFont="1" applyFill="1" applyBorder="1" applyAlignment="1" applyProtection="1">
      <alignment horizontal="left" vertical="center" wrapText="1"/>
      <protection locked="0"/>
    </xf>
    <xf numFmtId="49" fontId="29" fillId="2" borderId="2" xfId="0" applyNumberFormat="1" applyFont="1" applyFill="1" applyBorder="1" applyAlignment="1" applyProtection="1">
      <alignment horizontal="left" vertical="center" wrapText="1"/>
      <protection locked="0"/>
    </xf>
    <xf numFmtId="3" fontId="29" fillId="2" borderId="1" xfId="0" applyNumberFormat="1" applyFont="1" applyFill="1" applyBorder="1" applyAlignment="1" applyProtection="1">
      <alignment horizontal="left" vertical="center" wrapText="1"/>
      <protection locked="0"/>
    </xf>
    <xf numFmtId="3" fontId="29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24" fillId="2" borderId="1" xfId="0" applyNumberFormat="1" applyFont="1" applyFill="1" applyBorder="1" applyAlignment="1" applyProtection="1">
      <alignment horizontal="left" vertical="center" wrapText="1"/>
      <protection locked="0"/>
    </xf>
    <xf numFmtId="49" fontId="24" fillId="2" borderId="2" xfId="0" applyNumberFormat="1" applyFont="1" applyFill="1" applyBorder="1" applyAlignment="1" applyProtection="1">
      <alignment horizontal="left" vertical="center" wrapText="1"/>
      <protection locked="0"/>
    </xf>
    <xf numFmtId="164" fontId="22" fillId="2" borderId="1" xfId="0" applyNumberFormat="1" applyFont="1" applyFill="1" applyBorder="1" applyAlignment="1" applyProtection="1">
      <alignment horizontal="left" vertical="center" wrapText="1"/>
      <protection locked="0"/>
    </xf>
    <xf numFmtId="164" fontId="22" fillId="2" borderId="2" xfId="0" applyNumberFormat="1" applyFont="1" applyFill="1" applyBorder="1" applyAlignment="1" applyProtection="1">
      <alignment horizontal="left" vertical="center" wrapText="1"/>
      <protection locked="0"/>
    </xf>
    <xf numFmtId="3" fontId="53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53" fillId="2" borderId="2" xfId="0" applyNumberFormat="1" applyFont="1" applyFill="1" applyBorder="1" applyAlignment="1" applyProtection="1">
      <alignment horizontal="center" vertical="center" wrapText="1"/>
      <protection locked="0"/>
    </xf>
    <xf numFmtId="3" fontId="13" fillId="2" borderId="3" xfId="0" applyNumberFormat="1" applyFont="1" applyFill="1" applyBorder="1" applyAlignment="1" applyProtection="1">
      <alignment horizontal="center" vertical="top" wrapText="1"/>
      <protection locked="0"/>
    </xf>
    <xf numFmtId="3" fontId="52" fillId="2" borderId="3" xfId="0" applyNumberFormat="1" applyFont="1" applyFill="1" applyBorder="1" applyAlignment="1" applyProtection="1">
      <alignment horizontal="center" vertical="top" wrapText="1"/>
      <protection locked="0"/>
    </xf>
    <xf numFmtId="3" fontId="10" fillId="3" borderId="3" xfId="0" applyNumberFormat="1" applyFont="1" applyFill="1" applyBorder="1" applyAlignment="1" applyProtection="1">
      <alignment horizontal="left" vertical="center" wrapText="1"/>
      <protection locked="0"/>
    </xf>
    <xf numFmtId="3" fontId="10" fillId="3" borderId="3" xfId="0" applyNumberFormat="1" applyFont="1" applyFill="1" applyBorder="1" applyAlignment="1" applyProtection="1">
      <alignment horizontal="left" vertical="center" wrapText="1"/>
    </xf>
    <xf numFmtId="3" fontId="26" fillId="2" borderId="3" xfId="0" applyNumberFormat="1" applyFont="1" applyFill="1" applyBorder="1" applyAlignment="1" applyProtection="1">
      <alignment horizontal="left" vertical="center" wrapText="1"/>
    </xf>
    <xf numFmtId="49" fontId="26" fillId="2" borderId="3" xfId="0" applyNumberFormat="1" applyFont="1" applyFill="1" applyBorder="1" applyAlignment="1" applyProtection="1">
      <alignment horizontal="left" vertical="center" wrapText="1"/>
    </xf>
    <xf numFmtId="3" fontId="10" fillId="2" borderId="3" xfId="0" applyNumberFormat="1" applyFont="1" applyFill="1" applyBorder="1" applyAlignment="1" applyProtection="1">
      <alignment horizontal="left" vertical="center" wrapText="1"/>
    </xf>
    <xf numFmtId="3" fontId="14" fillId="2" borderId="3" xfId="0" applyNumberFormat="1" applyFont="1" applyFill="1" applyBorder="1" applyAlignment="1" applyProtection="1">
      <alignment horizontal="left" vertical="center" wrapText="1"/>
    </xf>
    <xf numFmtId="3" fontId="14" fillId="2" borderId="3" xfId="0" applyNumberFormat="1" applyFont="1" applyFill="1" applyBorder="1" applyAlignment="1" applyProtection="1">
      <alignment horizontal="left" vertical="center" wrapText="1"/>
      <protection locked="0"/>
    </xf>
    <xf numFmtId="3" fontId="54" fillId="2" borderId="3" xfId="0" applyNumberFormat="1" applyFont="1" applyFill="1" applyBorder="1" applyAlignment="1" applyProtection="1">
      <alignment horizontal="left" vertical="center" wrapText="1"/>
    </xf>
    <xf numFmtId="49" fontId="14" fillId="2" borderId="3" xfId="0" applyNumberFormat="1" applyFont="1" applyFill="1" applyBorder="1" applyAlignment="1" applyProtection="1">
      <alignment horizontal="left" vertical="center" wrapText="1"/>
    </xf>
    <xf numFmtId="49" fontId="10" fillId="2" borderId="3" xfId="0" applyNumberFormat="1" applyFont="1" applyFill="1" applyBorder="1" applyAlignment="1" applyProtection="1">
      <alignment horizontal="left" vertical="center" wrapText="1"/>
    </xf>
    <xf numFmtId="49" fontId="10" fillId="3" borderId="3" xfId="0" applyNumberFormat="1" applyFont="1" applyFill="1" applyBorder="1" applyAlignment="1" applyProtection="1">
      <alignment horizontal="left" vertical="center" wrapText="1"/>
    </xf>
    <xf numFmtId="3" fontId="32" fillId="2" borderId="3" xfId="0" applyNumberFormat="1" applyFont="1" applyFill="1" applyBorder="1" applyAlignment="1" applyProtection="1">
      <alignment horizontal="left" vertical="center" wrapText="1"/>
    </xf>
    <xf numFmtId="3" fontId="20" fillId="2" borderId="3" xfId="0" applyNumberFormat="1" applyFont="1" applyFill="1" applyBorder="1" applyAlignment="1" applyProtection="1">
      <alignment horizontal="left" vertical="center" wrapText="1"/>
    </xf>
    <xf numFmtId="49" fontId="29" fillId="2" borderId="3" xfId="0" applyNumberFormat="1" applyFont="1" applyFill="1" applyBorder="1" applyAlignment="1" applyProtection="1">
      <alignment horizontal="left" vertical="center" wrapText="1"/>
    </xf>
    <xf numFmtId="3" fontId="29" fillId="2" borderId="3" xfId="0" applyNumberFormat="1" applyFont="1" applyFill="1" applyBorder="1" applyAlignment="1" applyProtection="1">
      <alignment horizontal="left" vertical="center" wrapText="1"/>
    </xf>
    <xf numFmtId="49" fontId="24" fillId="2" borderId="3" xfId="0" applyNumberFormat="1" applyFont="1" applyFill="1" applyBorder="1" applyAlignment="1" applyProtection="1">
      <alignment horizontal="left" vertical="center" wrapText="1"/>
    </xf>
    <xf numFmtId="164" fontId="22" fillId="2" borderId="3" xfId="0" applyNumberFormat="1" applyFont="1" applyFill="1" applyBorder="1" applyAlignment="1" applyProtection="1">
      <alignment horizontal="left" vertical="center" wrapText="1"/>
    </xf>
    <xf numFmtId="3" fontId="10" fillId="3" borderId="3" xfId="0" applyNumberFormat="1" applyFont="1" applyFill="1" applyBorder="1" applyAlignment="1" applyProtection="1">
      <alignment horizontal="center" vertical="center" wrapText="1"/>
    </xf>
    <xf numFmtId="3" fontId="33" fillId="2" borderId="3" xfId="0" applyNumberFormat="1" applyFont="1" applyFill="1" applyBorder="1" applyAlignment="1" applyProtection="1">
      <alignment horizontal="left" vertical="center" wrapText="1"/>
    </xf>
  </cellXfs>
  <cellStyles count="35">
    <cellStyle name="Обычный" xfId="0" builtinId="0"/>
    <cellStyle name="Обычный 13" xfId="2"/>
    <cellStyle name="Обычный 2" xfId="3"/>
    <cellStyle name="Обычный 2 2" xfId="21"/>
    <cellStyle name="Обычный 2 3" xfId="24"/>
    <cellStyle name="Обычный 2 4" xfId="27"/>
    <cellStyle name="Обычный 2 5" xfId="30"/>
    <cellStyle name="Обычный 2 6" xfId="33"/>
    <cellStyle name="Обычный 3" xfId="4"/>
    <cellStyle name="Обычный 3 2" xfId="22"/>
    <cellStyle name="Обычный 3 3" xfId="25"/>
    <cellStyle name="Обычный 3 4" xfId="28"/>
    <cellStyle name="Обычный 3 5" xfId="31"/>
    <cellStyle name="Обычный 3 6" xfId="34"/>
    <cellStyle name="Обычный 4" xfId="5"/>
    <cellStyle name="Процентный" xfId="1" builtinId="5"/>
    <cellStyle name="Процентный 2" xfId="20"/>
    <cellStyle name="Процентный 3" xfId="23"/>
    <cellStyle name="Процентный 4" xfId="26"/>
    <cellStyle name="Процентный 5" xfId="29"/>
    <cellStyle name="Процентный 6" xfId="32"/>
    <cellStyle name="㼿‿‿㼿㼿㼿?" xfId="6"/>
    <cellStyle name="㼿㼿" xfId="7"/>
    <cellStyle name="㼿㼿 " xfId="8"/>
    <cellStyle name="㼿㼿?" xfId="9"/>
    <cellStyle name="㼿㼿‿㼿㼿㼿㼿㼿㼿㼿" xfId="10"/>
    <cellStyle name="㼿㼿㼿" xfId="11"/>
    <cellStyle name="㼿㼿㼿?" xfId="12"/>
    <cellStyle name="㼿㼿㼿㼿" xfId="13"/>
    <cellStyle name="㼿㼿㼿㼿?" xfId="14"/>
    <cellStyle name="㼿㼿㼿㼿‿?" xfId="15"/>
    <cellStyle name="㼿㼿㼿㼿‿㼿㼿㼿" xfId="16"/>
    <cellStyle name="㼿㼿㼿㼿㼿" xfId="17"/>
    <cellStyle name="㼿㼿㼿㼿㼿?" xfId="18"/>
    <cellStyle name="㼿㼿㼿㼿㼿‿㼿㼿㼿" xfId="1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8;&#1089;&#1087;&#1086;&#1083;&#1085;&#1077;&#1085;&#1080;&#1077;%20&#1073;&#1102;&#1076;&#1078;&#1077;&#1090;&#1072;\2018%20&#1075;&#1086;&#1076;\&#1048;&#1088;&#1080;&#1085;&#1072;\&#1050;&#1088;&#1077;&#1076;&#1080;&#1090;&#1099;\&#1043;&#1086;&#1088;&#1086;&#1076;&#1072;%20&#1080;%20&#1088;&#1072;&#1081;&#1086;&#1085;&#1099;\&#1057;&#1086;&#1088;&#1090;&#1072;&#1074;&#1072;&#1083;&#1072;\&#1047;&#1072;&#1103;&#1074;&#1082;&#1080;%20&#1085;&#1072;%20&#1082;&#1088;&#1077;&#1076;&#1080;&#1090;\2015%20&#1075;&#1086;&#1076;\&#1076;&#1077;&#1082;&#1072;&#1073;&#1088;&#1100;%202015\&#1087;&#1088;&#1086;&#1075;&#1085;&#1086;&#1079;%20&#1082;%20&#1082;&#1088;&#1077;&#1076;&#1080;&#1090;&#1091;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8;&#1089;&#1087;&#1086;&#1083;&#1085;&#1077;&#1085;&#1080;&#1077;%20&#1073;&#1102;&#1076;&#1078;&#1077;&#1090;&#1072;\2015%20&#1075;&#1086;&#1076;\&#1059;&#1095;&#1077;&#1090;%20&#1089;&#1088;&#1077;&#1076;&#1089;&#1090;&#1074;%202015%20&#1075;&#1086;&#1076;\&#1042;&#1099;&#1088;&#1072;&#1074;&#1085;&#1080;&#1074;&#1072;&#1085;&#1080;&#1077;\&#1057;&#1091;&#1073;&#1089;&#1080;&#1076;&#1080;&#1080;%20&#1085;&#1072;%20&#1074;&#1099;&#1088;&#1072;&#1074;&#1085;&#1080;&#1074;&#1072;&#1085;&#1080;&#1077;\&#1040;&#1085;&#1072;&#1083;&#1080;&#1079;%20&#1074;&#1099;&#1087;&#1086;&#1083;&#1085;&#1077;&#1085;&#1080;&#1103;%20&#1087;&#1086;&#1082;&#1072;&#1079;&#1072;&#1090;&#1077;&#1083;&#1077;&#1081;%20&#1088;&#1077;&#1079;-&#1090;&#1080;%202015\&#1089;&#1074;&#1086;&#1076;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8;&#1089;&#1087;&#1086;&#1083;&#1085;&#1077;&#1085;&#1080;&#1077;%20&#1073;&#1102;&#1076;&#1078;&#1077;&#1090;&#1072;\2015%20&#1075;&#1086;&#1076;\&#1054;&#1058;&#1063;&#1045;&#1058;&#1053;&#1054;&#1057;&#1058;&#1068;%20&#1054;&#1052;&#1057;&#1059;\&#1054;&#1057;&#1058;&#1040;&#1058;&#1050;&#1048;\&#1085;&#1072;%2001.01.2016\1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 "/>
      <sheetName val="прогноз  (за счет собств.)"/>
    </sheetNames>
    <sheetDataSet>
      <sheetData sheetId="0">
        <row r="16">
          <cell r="A16" t="str">
            <v>I. ДОХОДЫ - всего,  в т.ч.:</v>
          </cell>
        </row>
        <row r="18">
          <cell r="B18">
            <v>208697.3</v>
          </cell>
          <cell r="C18">
            <v>150494.9</v>
          </cell>
        </row>
        <row r="19">
          <cell r="B19">
            <v>0</v>
          </cell>
          <cell r="C19">
            <v>0</v>
          </cell>
        </row>
        <row r="20">
          <cell r="B20">
            <v>32353.800000000003</v>
          </cell>
          <cell r="C20">
            <v>32353.599999999999</v>
          </cell>
        </row>
        <row r="21">
          <cell r="B21">
            <v>48.5</v>
          </cell>
          <cell r="C21">
            <v>24.270000000000003</v>
          </cell>
        </row>
        <row r="22">
          <cell r="B22">
            <v>1988</v>
          </cell>
        </row>
        <row r="23">
          <cell r="B23">
            <v>11676.9</v>
          </cell>
        </row>
        <row r="24">
          <cell r="B24">
            <v>533</v>
          </cell>
          <cell r="C24">
            <v>532.5</v>
          </cell>
        </row>
        <row r="25">
          <cell r="B25">
            <v>6834.7</v>
          </cell>
          <cell r="C25">
            <v>6834.4000000000005</v>
          </cell>
        </row>
        <row r="26">
          <cell r="B26">
            <v>8544.6</v>
          </cell>
          <cell r="C26">
            <v>2078.6000000000004</v>
          </cell>
        </row>
        <row r="27">
          <cell r="B27">
            <v>34256</v>
          </cell>
          <cell r="C27">
            <v>16756.5</v>
          </cell>
        </row>
        <row r="28">
          <cell r="B28">
            <v>1482.4</v>
          </cell>
          <cell r="C28">
            <v>1481.9499999999998</v>
          </cell>
        </row>
        <row r="29">
          <cell r="B29">
            <v>37654.800000000003</v>
          </cell>
          <cell r="C29">
            <v>37153.4</v>
          </cell>
        </row>
        <row r="30">
          <cell r="B30">
            <v>37170.699999999997</v>
          </cell>
          <cell r="C30">
            <v>25724.100000000002</v>
          </cell>
        </row>
        <row r="31">
          <cell r="B31">
            <v>4905.2</v>
          </cell>
          <cell r="C31">
            <v>4718.4399999999996</v>
          </cell>
        </row>
        <row r="32">
          <cell r="B32">
            <v>1969.7</v>
          </cell>
          <cell r="C32">
            <v>1936</v>
          </cell>
        </row>
        <row r="34">
          <cell r="B34">
            <v>7299.4</v>
          </cell>
          <cell r="C34">
            <v>0</v>
          </cell>
        </row>
        <row r="35">
          <cell r="B35">
            <v>325162.8</v>
          </cell>
          <cell r="C35">
            <v>332462.25</v>
          </cell>
        </row>
        <row r="36">
          <cell r="B36">
            <v>7372</v>
          </cell>
          <cell r="C36">
            <v>7372</v>
          </cell>
        </row>
        <row r="37">
          <cell r="B37">
            <v>33469</v>
          </cell>
          <cell r="C37">
            <v>33469.231</v>
          </cell>
        </row>
        <row r="38">
          <cell r="B38">
            <v>16834</v>
          </cell>
          <cell r="C38">
            <v>16833.671999999999</v>
          </cell>
        </row>
        <row r="39">
          <cell r="B39">
            <v>6327</v>
          </cell>
          <cell r="C39">
            <v>7000.0650000000005</v>
          </cell>
        </row>
        <row r="40">
          <cell r="B40">
            <v>200</v>
          </cell>
          <cell r="C40">
            <v>200</v>
          </cell>
        </row>
        <row r="41">
          <cell r="B41">
            <v>-3733.2</v>
          </cell>
          <cell r="C41">
            <v>-3733.155999999999</v>
          </cell>
        </row>
        <row r="44">
          <cell r="C44">
            <v>255847.2</v>
          </cell>
        </row>
        <row r="45">
          <cell r="C45">
            <v>166222.90000000002</v>
          </cell>
        </row>
        <row r="46">
          <cell r="B46">
            <v>51395.199999999997</v>
          </cell>
          <cell r="C46">
            <v>31907.499999999996</v>
          </cell>
        </row>
        <row r="47">
          <cell r="B47">
            <v>67539.899999999994</v>
          </cell>
          <cell r="C47">
            <v>56426.8</v>
          </cell>
        </row>
        <row r="48">
          <cell r="B48">
            <v>0</v>
          </cell>
          <cell r="C48">
            <v>7299</v>
          </cell>
        </row>
        <row r="50">
          <cell r="B50">
            <v>63428.200000000004</v>
          </cell>
          <cell r="C50">
            <v>63416.600000000006</v>
          </cell>
        </row>
        <row r="54">
          <cell r="C54">
            <v>1162</v>
          </cell>
        </row>
        <row r="55">
          <cell r="B55">
            <v>2734.5</v>
          </cell>
          <cell r="C55">
            <v>100</v>
          </cell>
        </row>
        <row r="57">
          <cell r="B57">
            <v>14422.5</v>
          </cell>
          <cell r="C57">
            <v>6897.0999999999995</v>
          </cell>
        </row>
        <row r="58">
          <cell r="B58">
            <v>34028.400000000001</v>
          </cell>
          <cell r="C58">
            <v>31513.4</v>
          </cell>
        </row>
        <row r="60">
          <cell r="B60">
            <v>33772.400000000001</v>
          </cell>
          <cell r="C60">
            <v>28812.7</v>
          </cell>
        </row>
        <row r="63">
          <cell r="B63">
            <v>-3535.3000000000684</v>
          </cell>
          <cell r="C63">
            <v>10754.349999999973</v>
          </cell>
        </row>
        <row r="65">
          <cell r="B65">
            <v>20446.400000000001</v>
          </cell>
          <cell r="C65">
            <v>20446.199999999997</v>
          </cell>
        </row>
        <row r="66">
          <cell r="B66">
            <v>19189</v>
          </cell>
          <cell r="C66">
            <v>19189</v>
          </cell>
        </row>
        <row r="68">
          <cell r="B68">
            <v>15000</v>
          </cell>
          <cell r="C68">
            <v>15000</v>
          </cell>
        </row>
        <row r="69">
          <cell r="B69">
            <v>8019</v>
          </cell>
          <cell r="C69">
            <v>8019.2</v>
          </cell>
        </row>
        <row r="71">
          <cell r="B71">
            <v>2650</v>
          </cell>
          <cell r="C71">
            <v>2650</v>
          </cell>
        </row>
        <row r="72">
          <cell r="B72">
            <v>0</v>
          </cell>
          <cell r="C72">
            <v>0</v>
          </cell>
        </row>
      </sheetData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зыскание с субвенциями"/>
      <sheetName val="Взыскание без субвенций"/>
      <sheetName val="Взыскание без субвенций (2)"/>
      <sheetName val="Взыскание без субвенций (3)"/>
      <sheetName val="Пр.зад-ть год.отчет 2014"/>
      <sheetName val="КУ-2015"/>
      <sheetName val="АУ, БУ-2015"/>
      <sheetName val="Консолид."/>
      <sheetName val="районы"/>
      <sheetName val="беломорск"/>
      <sheetName val="калевала"/>
      <sheetName val="кемь"/>
      <sheetName val="кондопога"/>
      <sheetName val="лахденпохья"/>
      <sheetName val="лоухи"/>
      <sheetName val="медгора"/>
      <sheetName val="муезерка"/>
      <sheetName val="олонец"/>
      <sheetName val="питкяранта"/>
      <sheetName val="прионежье"/>
      <sheetName val="пряжа"/>
      <sheetName val="пудож"/>
      <sheetName val="сегежа"/>
      <sheetName val="сегежа (1)"/>
      <sheetName val="сортавала"/>
      <sheetName val="суоярви"/>
      <sheetName val="свод"/>
      <sheetName val="Лист2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23">
          <cell r="J23">
            <v>19330999.82</v>
          </cell>
          <cell r="M23">
            <v>271120.5</v>
          </cell>
          <cell r="AJ23">
            <v>0</v>
          </cell>
          <cell r="AZ23">
            <v>4834909.8499999996</v>
          </cell>
          <cell r="BC23">
            <v>0</v>
          </cell>
        </row>
      </sheetData>
      <sheetData sheetId="8">
        <row r="23">
          <cell r="H23">
            <v>15818172.609999999</v>
          </cell>
          <cell r="J23">
            <v>271120.5</v>
          </cell>
          <cell r="X23">
            <v>0</v>
          </cell>
          <cell r="AN23">
            <v>4834909.8499999996</v>
          </cell>
          <cell r="AP23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отчета с 01.06.2015"/>
    </sheetNames>
    <sheetDataSet>
      <sheetData sheetId="0">
        <row r="12">
          <cell r="B12">
            <v>16175.4</v>
          </cell>
          <cell r="C12">
            <v>14813</v>
          </cell>
        </row>
        <row r="14">
          <cell r="B14">
            <v>11342.5</v>
          </cell>
          <cell r="C14">
            <v>9980.1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H324"/>
  <sheetViews>
    <sheetView zoomScale="70" zoomScaleNormal="70" zoomScaleSheetLayoutView="75" workbookViewId="0">
      <pane xSplit="2" ySplit="8" topLeftCell="BF9" activePane="bottomRight" state="frozen"/>
      <selection activeCell="C2" sqref="C2:DV2"/>
      <selection pane="topRight" activeCell="C2" sqref="C2:DV2"/>
      <selection pane="bottomLeft" activeCell="C2" sqref="C2:DV2"/>
      <selection pane="bottomRight" activeCell="BJ11" sqref="BJ11"/>
    </sheetView>
  </sheetViews>
  <sheetFormatPr defaultRowHeight="15"/>
  <cols>
    <col min="1" max="1" width="60.6640625" style="50" customWidth="1"/>
    <col min="2" max="2" width="5.5" style="50" customWidth="1"/>
    <col min="3" max="4" width="12.33203125" style="50" customWidth="1"/>
    <col min="5" max="50" width="12.33203125" style="51" customWidth="1"/>
    <col min="51" max="53" width="12.33203125" style="3" customWidth="1"/>
    <col min="54" max="54" width="12.33203125" style="2" customWidth="1"/>
    <col min="55" max="125" width="12.33203125" style="3" customWidth="1"/>
    <col min="126" max="126" width="12.33203125" style="8" customWidth="1"/>
    <col min="127" max="128" width="12.33203125" style="1" customWidth="1"/>
    <col min="129" max="149" width="12.33203125" style="2" customWidth="1"/>
    <col min="150" max="268" width="9.33203125" style="2"/>
    <col min="269" max="16384" width="9.33203125" style="3"/>
  </cols>
  <sheetData>
    <row r="1" spans="1:268" ht="57" hidden="1" customHeight="1">
      <c r="A1" s="297">
        <f>конс.!A1</f>
        <v>0</v>
      </c>
      <c r="B1" s="297"/>
      <c r="C1" s="297"/>
      <c r="D1" s="297"/>
      <c r="E1" s="297"/>
      <c r="F1" s="297"/>
      <c r="G1" s="297"/>
      <c r="H1" s="297"/>
      <c r="I1" s="297"/>
      <c r="J1" s="297"/>
      <c r="K1" s="297"/>
      <c r="L1" s="297"/>
      <c r="M1" s="297"/>
      <c r="N1" s="297"/>
      <c r="O1" s="297"/>
    </row>
    <row r="2" spans="1:268" ht="18.75" customHeight="1">
      <c r="A2" s="3"/>
      <c r="C2" s="303" t="s">
        <v>0</v>
      </c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303"/>
      <c r="DH2" s="303"/>
      <c r="DI2" s="303"/>
      <c r="DJ2" s="303"/>
      <c r="DK2" s="303"/>
      <c r="DL2" s="303"/>
      <c r="DM2" s="303"/>
      <c r="DN2" s="303"/>
      <c r="DO2" s="303"/>
      <c r="DP2" s="303"/>
      <c r="DQ2" s="303"/>
      <c r="DR2" s="303"/>
      <c r="DS2" s="303"/>
      <c r="DT2" s="303"/>
      <c r="DU2" s="303"/>
      <c r="DV2" s="303"/>
    </row>
    <row r="3" spans="1:268" ht="15.75" customHeight="1">
      <c r="C3" s="303" t="s">
        <v>1</v>
      </c>
      <c r="D3" s="303"/>
      <c r="E3" s="303"/>
      <c r="F3" s="303"/>
      <c r="G3" s="303"/>
      <c r="H3" s="303"/>
      <c r="I3" s="303"/>
      <c r="J3" s="303"/>
      <c r="K3" s="303"/>
      <c r="L3" s="303"/>
      <c r="M3" s="303"/>
      <c r="N3" s="303"/>
      <c r="O3" s="303"/>
      <c r="P3" s="303"/>
      <c r="Q3" s="303"/>
      <c r="R3" s="303"/>
      <c r="S3" s="303"/>
      <c r="T3" s="303"/>
      <c r="U3" s="303"/>
      <c r="V3" s="303"/>
      <c r="W3" s="303"/>
      <c r="X3" s="303"/>
      <c r="Y3" s="303"/>
      <c r="Z3" s="303"/>
      <c r="AA3" s="303"/>
      <c r="AB3" s="303"/>
      <c r="AC3" s="303"/>
      <c r="AD3" s="303"/>
      <c r="AE3" s="303"/>
      <c r="AF3" s="303"/>
      <c r="AG3" s="303"/>
      <c r="AH3" s="303"/>
      <c r="AI3" s="303"/>
      <c r="AJ3" s="303"/>
      <c r="AK3" s="303"/>
      <c r="AL3" s="303"/>
      <c r="AM3" s="303"/>
      <c r="AN3" s="303"/>
      <c r="AO3" s="303"/>
      <c r="AP3" s="303"/>
      <c r="AQ3" s="303"/>
      <c r="AR3" s="303"/>
      <c r="AS3" s="303"/>
      <c r="AT3" s="303"/>
      <c r="AU3" s="303"/>
      <c r="AV3" s="303"/>
      <c r="AW3" s="303"/>
      <c r="AX3" s="303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  <c r="BT3" s="303"/>
      <c r="BU3" s="303"/>
      <c r="BV3" s="303"/>
      <c r="BW3" s="303"/>
      <c r="BX3" s="303"/>
      <c r="BY3" s="303"/>
      <c r="BZ3" s="303"/>
      <c r="CA3" s="303"/>
      <c r="CB3" s="303"/>
      <c r="CC3" s="303"/>
      <c r="CD3" s="303"/>
      <c r="CE3" s="303"/>
      <c r="CF3" s="303"/>
      <c r="CG3" s="303"/>
      <c r="CH3" s="303"/>
      <c r="CI3" s="303"/>
      <c r="CJ3" s="303"/>
      <c r="CK3" s="303"/>
      <c r="CL3" s="303"/>
      <c r="CM3" s="303"/>
      <c r="CN3" s="303"/>
      <c r="CO3" s="303"/>
      <c r="CP3" s="303"/>
      <c r="CQ3" s="303"/>
      <c r="CR3" s="303"/>
      <c r="CS3" s="303"/>
      <c r="CT3" s="303"/>
      <c r="CU3" s="303"/>
      <c r="CV3" s="303"/>
      <c r="CW3" s="303"/>
      <c r="CX3" s="303"/>
      <c r="CY3" s="303"/>
      <c r="CZ3" s="303"/>
      <c r="DA3" s="303"/>
      <c r="DB3" s="303"/>
      <c r="DC3" s="303"/>
      <c r="DD3" s="303"/>
      <c r="DE3" s="303"/>
      <c r="DF3" s="303"/>
      <c r="DG3" s="303"/>
      <c r="DH3" s="303"/>
      <c r="DI3" s="303"/>
      <c r="DJ3" s="303"/>
      <c r="DK3" s="303"/>
      <c r="DL3" s="303"/>
      <c r="DM3" s="303"/>
      <c r="DN3" s="303"/>
      <c r="DO3" s="303"/>
      <c r="DP3" s="303"/>
      <c r="DQ3" s="303"/>
      <c r="DR3" s="303"/>
      <c r="DS3" s="303"/>
      <c r="DT3" s="303"/>
      <c r="DU3" s="303"/>
      <c r="DV3" s="303"/>
    </row>
    <row r="4" spans="1:268" ht="15" customHeight="1">
      <c r="A4" s="4"/>
      <c r="B4" s="4"/>
      <c r="C4" s="4"/>
      <c r="D4" s="4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C4" s="6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U4" s="7" t="s">
        <v>2</v>
      </c>
    </row>
    <row r="5" spans="1:268" ht="15.75" customHeight="1">
      <c r="A5" s="286" t="s">
        <v>3</v>
      </c>
      <c r="B5" s="287"/>
      <c r="C5" s="292" t="str">
        <f>'бюджет округа (района)'!C5</f>
        <v>2014 год</v>
      </c>
      <c r="D5" s="293"/>
      <c r="E5" s="294">
        <f>'бюджет округа (района)'!D5:Z5</f>
        <v>0</v>
      </c>
      <c r="F5" s="294"/>
      <c r="G5" s="294"/>
      <c r="H5" s="294"/>
      <c r="I5" s="294"/>
      <c r="J5" s="294"/>
      <c r="K5" s="294"/>
      <c r="L5" s="294"/>
      <c r="M5" s="294"/>
      <c r="N5" s="294"/>
      <c r="O5" s="294"/>
      <c r="P5" s="294"/>
      <c r="Q5" s="294"/>
      <c r="R5" s="294"/>
      <c r="S5" s="294"/>
      <c r="T5" s="294"/>
      <c r="U5" s="294"/>
      <c r="V5" s="294"/>
      <c r="W5" s="294"/>
      <c r="X5" s="294"/>
      <c r="Y5" s="294"/>
      <c r="Z5" s="294"/>
      <c r="AA5" s="294"/>
      <c r="AB5" s="294"/>
      <c r="AC5" s="294"/>
      <c r="AD5" s="294"/>
      <c r="AE5" s="294"/>
      <c r="AF5" s="294"/>
      <c r="AG5" s="294"/>
      <c r="AH5" s="294"/>
      <c r="AI5" s="294"/>
      <c r="AJ5" s="294"/>
      <c r="AK5" s="294"/>
      <c r="AL5" s="294"/>
      <c r="AM5" s="294"/>
      <c r="AN5" s="294"/>
      <c r="AO5" s="294"/>
      <c r="AP5" s="294"/>
      <c r="AQ5" s="294"/>
      <c r="AR5" s="294"/>
      <c r="AS5" s="294"/>
      <c r="AT5" s="294"/>
      <c r="AU5" s="294"/>
      <c r="AV5" s="294"/>
      <c r="AW5" s="294"/>
      <c r="AX5" s="294"/>
      <c r="AY5" s="294">
        <f>'бюджет округа (района)'!AA5:BL5</f>
        <v>0</v>
      </c>
      <c r="AZ5" s="294"/>
      <c r="BA5" s="294"/>
      <c r="BB5" s="294"/>
      <c r="BC5" s="294"/>
      <c r="BD5" s="294"/>
      <c r="BE5" s="294"/>
      <c r="BF5" s="294"/>
      <c r="BG5" s="294"/>
      <c r="BH5" s="294"/>
      <c r="BI5" s="294"/>
      <c r="BJ5" s="294"/>
      <c r="BK5" s="294"/>
      <c r="BL5" s="294"/>
      <c r="BM5" s="294"/>
      <c r="BN5" s="294"/>
      <c r="BO5" s="294"/>
      <c r="BP5" s="294"/>
      <c r="BQ5" s="294"/>
      <c r="BR5" s="294"/>
      <c r="BS5" s="294"/>
      <c r="BT5" s="294"/>
      <c r="BU5" s="294"/>
      <c r="BV5" s="294"/>
      <c r="BW5" s="294"/>
      <c r="BX5" s="294"/>
      <c r="BY5" s="294"/>
      <c r="BZ5" s="294"/>
      <c r="CA5" s="294"/>
      <c r="CB5" s="294"/>
      <c r="CC5" s="294"/>
      <c r="CD5" s="294"/>
      <c r="CE5" s="294"/>
      <c r="CF5" s="294"/>
      <c r="CG5" s="294"/>
      <c r="CH5" s="294"/>
      <c r="CI5" s="294"/>
      <c r="CJ5" s="294"/>
      <c r="CK5" s="294"/>
      <c r="CL5" s="294"/>
      <c r="CM5" s="294"/>
      <c r="CN5" s="294"/>
      <c r="CO5" s="294"/>
      <c r="CP5" s="294"/>
      <c r="CQ5" s="294"/>
      <c r="CR5" s="294"/>
      <c r="CS5" s="294"/>
      <c r="CT5" s="294"/>
      <c r="CU5" s="294"/>
      <c r="CV5" s="294"/>
      <c r="CW5" s="294"/>
      <c r="CX5" s="294"/>
      <c r="CY5" s="294"/>
      <c r="CZ5" s="294"/>
      <c r="DA5" s="294"/>
      <c r="DB5" s="294"/>
      <c r="DC5" s="294"/>
      <c r="DD5" s="294"/>
      <c r="DE5" s="294"/>
      <c r="DF5" s="294"/>
      <c r="DG5" s="294"/>
      <c r="DH5" s="294"/>
      <c r="DI5" s="294"/>
      <c r="DJ5" s="294"/>
      <c r="DK5" s="294"/>
      <c r="DL5" s="294"/>
      <c r="DM5" s="294"/>
      <c r="DN5" s="294"/>
      <c r="DO5" s="294"/>
      <c r="DP5" s="294"/>
      <c r="DQ5" s="294"/>
      <c r="DR5" s="294"/>
      <c r="DS5" s="294"/>
      <c r="DT5" s="294"/>
      <c r="DU5" s="294"/>
      <c r="DV5" s="294"/>
      <c r="DW5" s="9"/>
    </row>
    <row r="6" spans="1:268" s="120" customFormat="1" ht="16.5" customHeight="1">
      <c r="A6" s="288"/>
      <c r="B6" s="289"/>
      <c r="C6" s="295" t="s">
        <v>149</v>
      </c>
      <c r="D6" s="295"/>
      <c r="E6" s="296" t="s">
        <v>149</v>
      </c>
      <c r="F6" s="296"/>
      <c r="G6" s="295" t="s">
        <v>8</v>
      </c>
      <c r="H6" s="295"/>
      <c r="I6" s="295"/>
      <c r="J6" s="295"/>
      <c r="K6" s="295"/>
      <c r="L6" s="295"/>
      <c r="M6" s="295"/>
      <c r="N6" s="295"/>
      <c r="O6" s="295"/>
      <c r="P6" s="295"/>
      <c r="Q6" s="295"/>
      <c r="R6" s="295"/>
      <c r="S6" s="295"/>
      <c r="T6" s="295"/>
      <c r="U6" s="295"/>
      <c r="V6" s="295"/>
      <c r="W6" s="295"/>
      <c r="X6" s="295"/>
      <c r="Y6" s="295"/>
      <c r="Z6" s="295"/>
      <c r="AA6" s="295"/>
      <c r="AB6" s="295"/>
      <c r="AC6" s="295"/>
      <c r="AD6" s="295"/>
      <c r="AE6" s="295"/>
      <c r="AF6" s="295"/>
      <c r="AG6" s="295"/>
      <c r="AH6" s="295"/>
      <c r="AI6" s="295"/>
      <c r="AJ6" s="295"/>
      <c r="AK6" s="295"/>
      <c r="AL6" s="295"/>
      <c r="AM6" s="295"/>
      <c r="AN6" s="295"/>
      <c r="AO6" s="295"/>
      <c r="AP6" s="295"/>
      <c r="AQ6" s="295"/>
      <c r="AR6" s="295"/>
      <c r="AS6" s="295"/>
      <c r="AT6" s="295"/>
      <c r="AU6" s="295"/>
      <c r="AV6" s="295"/>
      <c r="AW6" s="295"/>
      <c r="AX6" s="295"/>
      <c r="AY6" s="295" t="s">
        <v>150</v>
      </c>
      <c r="AZ6" s="295"/>
      <c r="BA6" s="284" t="s">
        <v>96</v>
      </c>
      <c r="BB6" s="284"/>
      <c r="BC6" s="285" t="s">
        <v>10</v>
      </c>
      <c r="BD6" s="285"/>
      <c r="BE6" s="285"/>
      <c r="BF6" s="285"/>
      <c r="BG6" s="285"/>
      <c r="BH6" s="285"/>
      <c r="BI6" s="285"/>
      <c r="BJ6" s="285"/>
      <c r="BK6" s="285"/>
      <c r="BL6" s="285"/>
      <c r="BM6" s="285"/>
      <c r="BN6" s="285"/>
      <c r="BO6" s="285"/>
      <c r="BP6" s="285"/>
      <c r="BQ6" s="285"/>
      <c r="BR6" s="285"/>
      <c r="BS6" s="285"/>
      <c r="BT6" s="285"/>
      <c r="BU6" s="285"/>
      <c r="BV6" s="285"/>
      <c r="BW6" s="285"/>
      <c r="BX6" s="285"/>
      <c r="BY6" s="285"/>
      <c r="BZ6" s="285"/>
      <c r="CA6" s="285"/>
      <c r="CB6" s="285"/>
      <c r="CC6" s="285"/>
      <c r="CD6" s="285"/>
      <c r="CE6" s="285"/>
      <c r="CF6" s="285"/>
      <c r="CG6" s="285"/>
      <c r="CH6" s="285"/>
      <c r="CI6" s="285"/>
      <c r="CJ6" s="285"/>
      <c r="CK6" s="285"/>
      <c r="CL6" s="285"/>
      <c r="CM6" s="285"/>
      <c r="CN6" s="285"/>
      <c r="CO6" s="285"/>
      <c r="CP6" s="285"/>
      <c r="CQ6" s="285"/>
      <c r="CR6" s="285"/>
      <c r="CS6" s="285"/>
      <c r="CT6" s="285"/>
      <c r="CU6" s="285"/>
      <c r="CV6" s="285"/>
      <c r="CW6" s="285"/>
      <c r="CX6" s="285"/>
      <c r="CY6" s="285"/>
      <c r="CZ6" s="285"/>
      <c r="DA6" s="285"/>
      <c r="DB6" s="285"/>
      <c r="DC6" s="285"/>
      <c r="DD6" s="285"/>
      <c r="DE6" s="285"/>
      <c r="DF6" s="285"/>
      <c r="DG6" s="285"/>
      <c r="DH6" s="285"/>
      <c r="DI6" s="285"/>
      <c r="DJ6" s="285"/>
      <c r="DK6" s="285"/>
      <c r="DL6" s="285"/>
      <c r="DM6" s="285"/>
      <c r="DN6" s="285"/>
      <c r="DO6" s="285"/>
      <c r="DP6" s="285"/>
      <c r="DQ6" s="298" t="s">
        <v>125</v>
      </c>
      <c r="DR6" s="299"/>
      <c r="DS6" s="302" t="s">
        <v>126</v>
      </c>
      <c r="DT6" s="302"/>
      <c r="DU6" s="302" t="s">
        <v>96</v>
      </c>
      <c r="DV6" s="302"/>
      <c r="DW6" s="163"/>
      <c r="DX6" s="118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G6" s="119"/>
      <c r="FH6" s="119"/>
      <c r="FI6" s="119"/>
      <c r="FJ6" s="119"/>
      <c r="FK6" s="119"/>
      <c r="FL6" s="119"/>
      <c r="FM6" s="119"/>
      <c r="FN6" s="119"/>
      <c r="FO6" s="119"/>
      <c r="FP6" s="119"/>
      <c r="FQ6" s="119"/>
      <c r="FR6" s="119"/>
      <c r="FS6" s="119"/>
      <c r="FT6" s="119"/>
      <c r="FU6" s="119"/>
      <c r="FV6" s="119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  <c r="GJ6" s="119"/>
      <c r="GK6" s="119"/>
      <c r="GL6" s="119"/>
      <c r="GM6" s="119"/>
      <c r="GN6" s="119"/>
      <c r="GO6" s="119"/>
      <c r="GP6" s="119"/>
      <c r="GQ6" s="119"/>
      <c r="GR6" s="119"/>
      <c r="GS6" s="119"/>
      <c r="GT6" s="119"/>
      <c r="GU6" s="119"/>
      <c r="GV6" s="119"/>
      <c r="GW6" s="119"/>
      <c r="GX6" s="119"/>
      <c r="GY6" s="119"/>
      <c r="GZ6" s="119"/>
      <c r="HA6" s="119"/>
      <c r="HB6" s="119"/>
      <c r="HC6" s="119"/>
      <c r="HD6" s="119"/>
      <c r="HE6" s="119"/>
      <c r="HF6" s="119"/>
      <c r="HG6" s="119"/>
      <c r="HH6" s="119"/>
      <c r="HI6" s="119"/>
      <c r="HJ6" s="119"/>
      <c r="HK6" s="119"/>
      <c r="HL6" s="119"/>
      <c r="HM6" s="119"/>
      <c r="HN6" s="119"/>
      <c r="HO6" s="119"/>
      <c r="HP6" s="119"/>
      <c r="HQ6" s="119"/>
      <c r="HR6" s="119"/>
      <c r="HS6" s="119"/>
      <c r="HT6" s="119"/>
      <c r="HU6" s="119"/>
      <c r="HV6" s="119"/>
      <c r="HW6" s="119"/>
      <c r="HX6" s="119"/>
      <c r="HY6" s="119"/>
      <c r="HZ6" s="119"/>
      <c r="IA6" s="119"/>
      <c r="IB6" s="119"/>
      <c r="IC6" s="119"/>
      <c r="ID6" s="119"/>
      <c r="IE6" s="119"/>
      <c r="IF6" s="119"/>
      <c r="IG6" s="119"/>
      <c r="IH6" s="119"/>
      <c r="II6" s="119"/>
      <c r="IJ6" s="119"/>
      <c r="IK6" s="119"/>
      <c r="IL6" s="119"/>
      <c r="IM6" s="119"/>
      <c r="IN6" s="119"/>
      <c r="IO6" s="119"/>
      <c r="IP6" s="119"/>
      <c r="IQ6" s="119"/>
      <c r="IR6" s="119"/>
      <c r="IS6" s="119"/>
      <c r="IT6" s="119"/>
      <c r="IU6" s="119"/>
      <c r="IV6" s="119"/>
      <c r="IW6" s="119"/>
      <c r="IX6" s="119"/>
      <c r="IY6" s="119"/>
      <c r="IZ6" s="119"/>
      <c r="JA6" s="119"/>
      <c r="JB6" s="119"/>
      <c r="JC6" s="119"/>
      <c r="JD6" s="119"/>
      <c r="JE6" s="119"/>
      <c r="JF6" s="119"/>
      <c r="JG6" s="119"/>
      <c r="JH6" s="119"/>
    </row>
    <row r="7" spans="1:268" s="120" customFormat="1" ht="36.75" customHeight="1">
      <c r="A7" s="288"/>
      <c r="B7" s="289"/>
      <c r="C7" s="295"/>
      <c r="D7" s="295"/>
      <c r="E7" s="296"/>
      <c r="F7" s="296"/>
      <c r="G7" s="279" t="s">
        <v>11</v>
      </c>
      <c r="H7" s="279"/>
      <c r="I7" s="279" t="s">
        <v>12</v>
      </c>
      <c r="J7" s="279"/>
      <c r="K7" s="281" t="s">
        <v>70</v>
      </c>
      <c r="L7" s="281"/>
      <c r="M7" s="279" t="s">
        <v>13</v>
      </c>
      <c r="N7" s="279"/>
      <c r="O7" s="281" t="s">
        <v>14</v>
      </c>
      <c r="P7" s="281"/>
      <c r="Q7" s="279" t="s">
        <v>15</v>
      </c>
      <c r="R7" s="279"/>
      <c r="S7" s="281" t="s">
        <v>81</v>
      </c>
      <c r="T7" s="281"/>
      <c r="U7" s="279" t="s">
        <v>16</v>
      </c>
      <c r="V7" s="279"/>
      <c r="W7" s="281" t="s">
        <v>82</v>
      </c>
      <c r="X7" s="281"/>
      <c r="Y7" s="279" t="s">
        <v>17</v>
      </c>
      <c r="Z7" s="279"/>
      <c r="AA7" s="281" t="s">
        <v>83</v>
      </c>
      <c r="AB7" s="281"/>
      <c r="AC7" s="279" t="s">
        <v>18</v>
      </c>
      <c r="AD7" s="279"/>
      <c r="AE7" s="281" t="s">
        <v>84</v>
      </c>
      <c r="AF7" s="281"/>
      <c r="AG7" s="279" t="s">
        <v>19</v>
      </c>
      <c r="AH7" s="279"/>
      <c r="AI7" s="281" t="s">
        <v>85</v>
      </c>
      <c r="AJ7" s="281"/>
      <c r="AK7" s="279" t="s">
        <v>20</v>
      </c>
      <c r="AL7" s="279"/>
      <c r="AM7" s="281" t="s">
        <v>86</v>
      </c>
      <c r="AN7" s="281"/>
      <c r="AO7" s="279" t="s">
        <v>21</v>
      </c>
      <c r="AP7" s="279"/>
      <c r="AQ7" s="281" t="s">
        <v>87</v>
      </c>
      <c r="AR7" s="281"/>
      <c r="AS7" s="279" t="s">
        <v>22</v>
      </c>
      <c r="AT7" s="279"/>
      <c r="AU7" s="281" t="s">
        <v>88</v>
      </c>
      <c r="AV7" s="281"/>
      <c r="AW7" s="279" t="s">
        <v>23</v>
      </c>
      <c r="AX7" s="279"/>
      <c r="AY7" s="295"/>
      <c r="AZ7" s="295"/>
      <c r="BA7" s="284"/>
      <c r="BB7" s="284"/>
      <c r="BC7" s="279" t="s">
        <v>11</v>
      </c>
      <c r="BD7" s="279"/>
      <c r="BE7" s="279" t="s">
        <v>12</v>
      </c>
      <c r="BF7" s="279"/>
      <c r="BG7" s="281" t="s">
        <v>70</v>
      </c>
      <c r="BH7" s="281"/>
      <c r="BI7" s="282" t="s">
        <v>96</v>
      </c>
      <c r="BJ7" s="283"/>
      <c r="BK7" s="279" t="s">
        <v>13</v>
      </c>
      <c r="BL7" s="279"/>
      <c r="BM7" s="281" t="s">
        <v>14</v>
      </c>
      <c r="BN7" s="281"/>
      <c r="BO7" s="282" t="s">
        <v>96</v>
      </c>
      <c r="BP7" s="283"/>
      <c r="BQ7" s="279" t="s">
        <v>15</v>
      </c>
      <c r="BR7" s="279"/>
      <c r="BS7" s="281" t="s">
        <v>81</v>
      </c>
      <c r="BT7" s="281"/>
      <c r="BU7" s="282" t="s">
        <v>96</v>
      </c>
      <c r="BV7" s="283"/>
      <c r="BW7" s="279" t="s">
        <v>141</v>
      </c>
      <c r="BX7" s="279"/>
      <c r="BY7" s="281" t="s">
        <v>82</v>
      </c>
      <c r="BZ7" s="281"/>
      <c r="CA7" s="282" t="s">
        <v>96</v>
      </c>
      <c r="CB7" s="283"/>
      <c r="CC7" s="279" t="s">
        <v>17</v>
      </c>
      <c r="CD7" s="279"/>
      <c r="CE7" s="281" t="s">
        <v>83</v>
      </c>
      <c r="CF7" s="281"/>
      <c r="CG7" s="282" t="s">
        <v>96</v>
      </c>
      <c r="CH7" s="283"/>
      <c r="CI7" s="279" t="s">
        <v>18</v>
      </c>
      <c r="CJ7" s="279"/>
      <c r="CK7" s="281" t="s">
        <v>84</v>
      </c>
      <c r="CL7" s="281"/>
      <c r="CM7" s="282" t="s">
        <v>96</v>
      </c>
      <c r="CN7" s="283"/>
      <c r="CO7" s="279" t="s">
        <v>19</v>
      </c>
      <c r="CP7" s="279"/>
      <c r="CQ7" s="281" t="s">
        <v>85</v>
      </c>
      <c r="CR7" s="281"/>
      <c r="CS7" s="282" t="s">
        <v>96</v>
      </c>
      <c r="CT7" s="283"/>
      <c r="CU7" s="279" t="s">
        <v>20</v>
      </c>
      <c r="CV7" s="279"/>
      <c r="CW7" s="281" t="s">
        <v>86</v>
      </c>
      <c r="CX7" s="281"/>
      <c r="CY7" s="282" t="s">
        <v>96</v>
      </c>
      <c r="CZ7" s="283"/>
      <c r="DA7" s="279" t="s">
        <v>21</v>
      </c>
      <c r="DB7" s="279"/>
      <c r="DC7" s="281" t="s">
        <v>87</v>
      </c>
      <c r="DD7" s="281"/>
      <c r="DE7" s="282" t="s">
        <v>96</v>
      </c>
      <c r="DF7" s="283"/>
      <c r="DG7" s="279" t="s">
        <v>22</v>
      </c>
      <c r="DH7" s="279"/>
      <c r="DI7" s="281" t="s">
        <v>88</v>
      </c>
      <c r="DJ7" s="281"/>
      <c r="DK7" s="282" t="s">
        <v>96</v>
      </c>
      <c r="DL7" s="283"/>
      <c r="DM7" s="279" t="s">
        <v>23</v>
      </c>
      <c r="DN7" s="279"/>
      <c r="DO7" s="280" t="str">
        <f>'бюджет округа (района)'!BI7:BI7</f>
        <v>Ожидаемая оценка на __________</v>
      </c>
      <c r="DP7" s="280"/>
      <c r="DQ7" s="300"/>
      <c r="DR7" s="301"/>
      <c r="DS7" s="302"/>
      <c r="DT7" s="302"/>
      <c r="DU7" s="302"/>
      <c r="DV7" s="302"/>
      <c r="DW7" s="164"/>
      <c r="DX7" s="118"/>
      <c r="DY7" s="119"/>
      <c r="DZ7" s="119"/>
      <c r="EA7" s="119"/>
      <c r="EB7" s="119"/>
      <c r="EC7" s="119"/>
      <c r="ED7" s="119"/>
      <c r="EE7" s="119"/>
      <c r="EF7" s="119"/>
      <c r="EG7" s="119"/>
      <c r="EH7" s="119"/>
      <c r="EI7" s="119"/>
      <c r="EJ7" s="119"/>
      <c r="EK7" s="119"/>
      <c r="EL7" s="119"/>
      <c r="EM7" s="119"/>
      <c r="EN7" s="119"/>
      <c r="EO7" s="119"/>
      <c r="EP7" s="119"/>
      <c r="EQ7" s="119"/>
      <c r="ER7" s="119"/>
      <c r="ES7" s="119"/>
      <c r="ET7" s="119"/>
      <c r="EU7" s="119"/>
      <c r="EV7" s="119"/>
      <c r="EW7" s="119"/>
      <c r="EX7" s="119"/>
      <c r="EY7" s="119"/>
      <c r="EZ7" s="119"/>
      <c r="FA7" s="119"/>
      <c r="FB7" s="119"/>
      <c r="FC7" s="119"/>
      <c r="FD7" s="119"/>
      <c r="FE7" s="119"/>
      <c r="FF7" s="119"/>
      <c r="FG7" s="119"/>
      <c r="FH7" s="119"/>
      <c r="FI7" s="119"/>
      <c r="FJ7" s="119"/>
      <c r="FK7" s="119"/>
      <c r="FL7" s="119"/>
      <c r="FM7" s="119"/>
      <c r="FN7" s="119"/>
      <c r="FO7" s="119"/>
      <c r="FP7" s="119"/>
      <c r="FQ7" s="119"/>
      <c r="FR7" s="119"/>
      <c r="FS7" s="119"/>
      <c r="FT7" s="119"/>
      <c r="FU7" s="119"/>
      <c r="FV7" s="119"/>
      <c r="FW7" s="119"/>
      <c r="FX7" s="119"/>
      <c r="FY7" s="119"/>
      <c r="FZ7" s="119"/>
      <c r="GA7" s="119"/>
      <c r="GB7" s="119"/>
      <c r="GC7" s="119"/>
      <c r="GD7" s="119"/>
      <c r="GE7" s="119"/>
      <c r="GF7" s="119"/>
      <c r="GG7" s="119"/>
      <c r="GH7" s="119"/>
      <c r="GI7" s="119"/>
      <c r="GJ7" s="119"/>
      <c r="GK7" s="119"/>
      <c r="GL7" s="119"/>
      <c r="GM7" s="119"/>
      <c r="GN7" s="119"/>
      <c r="GO7" s="119"/>
      <c r="GP7" s="119"/>
      <c r="GQ7" s="119"/>
      <c r="GR7" s="119"/>
      <c r="GS7" s="119"/>
      <c r="GT7" s="119"/>
      <c r="GU7" s="119"/>
      <c r="GV7" s="119"/>
      <c r="GW7" s="119"/>
      <c r="GX7" s="119"/>
      <c r="GY7" s="119"/>
      <c r="GZ7" s="119"/>
      <c r="HA7" s="119"/>
      <c r="HB7" s="119"/>
      <c r="HC7" s="119"/>
      <c r="HD7" s="119"/>
      <c r="HE7" s="119"/>
      <c r="HF7" s="119"/>
      <c r="HG7" s="119"/>
      <c r="HH7" s="119"/>
      <c r="HI7" s="119"/>
      <c r="HJ7" s="119"/>
      <c r="HK7" s="119"/>
      <c r="HL7" s="119"/>
      <c r="HM7" s="119"/>
      <c r="HN7" s="119"/>
      <c r="HO7" s="119"/>
      <c r="HP7" s="119"/>
      <c r="HQ7" s="119"/>
      <c r="HR7" s="119"/>
      <c r="HS7" s="119"/>
      <c r="HT7" s="119"/>
      <c r="HU7" s="119"/>
      <c r="HV7" s="119"/>
      <c r="HW7" s="119"/>
      <c r="HX7" s="119"/>
      <c r="HY7" s="119"/>
      <c r="HZ7" s="119"/>
      <c r="IA7" s="119"/>
      <c r="IB7" s="119"/>
      <c r="IC7" s="119"/>
      <c r="ID7" s="119"/>
      <c r="IE7" s="119"/>
      <c r="IF7" s="119"/>
      <c r="IG7" s="119"/>
      <c r="IH7" s="119"/>
      <c r="II7" s="119"/>
      <c r="IJ7" s="119"/>
      <c r="IK7" s="119"/>
      <c r="IL7" s="119"/>
      <c r="IM7" s="119"/>
      <c r="IN7" s="119"/>
      <c r="IO7" s="119"/>
      <c r="IP7" s="119"/>
      <c r="IQ7" s="119"/>
      <c r="IR7" s="119"/>
      <c r="IS7" s="119"/>
      <c r="IT7" s="119"/>
      <c r="IU7" s="119"/>
      <c r="IV7" s="119"/>
      <c r="IW7" s="119"/>
      <c r="IX7" s="119"/>
      <c r="IY7" s="119"/>
      <c r="IZ7" s="119"/>
      <c r="JA7" s="119"/>
      <c r="JB7" s="119"/>
      <c r="JC7" s="119"/>
      <c r="JD7" s="119"/>
      <c r="JE7" s="119"/>
      <c r="JF7" s="119"/>
      <c r="JG7" s="119"/>
      <c r="JH7" s="119"/>
    </row>
    <row r="8" spans="1:268" s="12" customFormat="1" ht="52.5" customHeight="1">
      <c r="A8" s="290"/>
      <c r="B8" s="291"/>
      <c r="C8" s="95" t="s">
        <v>26</v>
      </c>
      <c r="D8" s="95" t="s">
        <v>24</v>
      </c>
      <c r="E8" s="128" t="s">
        <v>26</v>
      </c>
      <c r="F8" s="128" t="s">
        <v>24</v>
      </c>
      <c r="G8" s="95" t="str">
        <f>E8</f>
        <v>консолиди-                       рованный бюджет района</v>
      </c>
      <c r="H8" s="95" t="str">
        <f>F8</f>
        <v>в т.ч. бюджет района</v>
      </c>
      <c r="I8" s="95" t="str">
        <f t="shared" ref="I8:AX8" si="0">G8</f>
        <v>консолиди-                       рованный бюджет района</v>
      </c>
      <c r="J8" s="95" t="str">
        <f t="shared" si="0"/>
        <v>в т.ч. бюджет района</v>
      </c>
      <c r="K8" s="128" t="str">
        <f t="shared" si="0"/>
        <v>консолиди-                       рованный бюджет района</v>
      </c>
      <c r="L8" s="128" t="str">
        <f t="shared" si="0"/>
        <v>в т.ч. бюджет района</v>
      </c>
      <c r="M8" s="95" t="str">
        <f t="shared" si="0"/>
        <v>консолиди-                       рованный бюджет района</v>
      </c>
      <c r="N8" s="95" t="str">
        <f t="shared" si="0"/>
        <v>в т.ч. бюджет района</v>
      </c>
      <c r="O8" s="128" t="str">
        <f t="shared" si="0"/>
        <v>консолиди-                       рованный бюджет района</v>
      </c>
      <c r="P8" s="128" t="str">
        <f t="shared" si="0"/>
        <v>в т.ч. бюджет района</v>
      </c>
      <c r="Q8" s="95" t="str">
        <f t="shared" si="0"/>
        <v>консолиди-                       рованный бюджет района</v>
      </c>
      <c r="R8" s="95" t="str">
        <f t="shared" si="0"/>
        <v>в т.ч. бюджет района</v>
      </c>
      <c r="S8" s="128" t="str">
        <f t="shared" si="0"/>
        <v>консолиди-                       рованный бюджет района</v>
      </c>
      <c r="T8" s="128" t="str">
        <f t="shared" si="0"/>
        <v>в т.ч. бюджет района</v>
      </c>
      <c r="U8" s="95" t="str">
        <f t="shared" si="0"/>
        <v>консолиди-                       рованный бюджет района</v>
      </c>
      <c r="V8" s="95" t="str">
        <f t="shared" si="0"/>
        <v>в т.ч. бюджет района</v>
      </c>
      <c r="W8" s="128" t="str">
        <f t="shared" si="0"/>
        <v>консолиди-                       рованный бюджет района</v>
      </c>
      <c r="X8" s="128" t="str">
        <f t="shared" si="0"/>
        <v>в т.ч. бюджет района</v>
      </c>
      <c r="Y8" s="95" t="str">
        <f t="shared" si="0"/>
        <v>консолиди-                       рованный бюджет района</v>
      </c>
      <c r="Z8" s="95" t="str">
        <f t="shared" si="0"/>
        <v>в т.ч. бюджет района</v>
      </c>
      <c r="AA8" s="128" t="str">
        <f t="shared" si="0"/>
        <v>консолиди-                       рованный бюджет района</v>
      </c>
      <c r="AB8" s="128" t="str">
        <f t="shared" si="0"/>
        <v>в т.ч. бюджет района</v>
      </c>
      <c r="AC8" s="95" t="str">
        <f t="shared" si="0"/>
        <v>консолиди-                       рованный бюджет района</v>
      </c>
      <c r="AD8" s="95" t="str">
        <f t="shared" si="0"/>
        <v>в т.ч. бюджет района</v>
      </c>
      <c r="AE8" s="128" t="str">
        <f t="shared" si="0"/>
        <v>консолиди-                       рованный бюджет района</v>
      </c>
      <c r="AF8" s="128" t="str">
        <f t="shared" si="0"/>
        <v>в т.ч. бюджет района</v>
      </c>
      <c r="AG8" s="95" t="str">
        <f t="shared" si="0"/>
        <v>консолиди-                       рованный бюджет района</v>
      </c>
      <c r="AH8" s="95" t="str">
        <f t="shared" si="0"/>
        <v>в т.ч. бюджет района</v>
      </c>
      <c r="AI8" s="128" t="str">
        <f t="shared" si="0"/>
        <v>консолиди-                       рованный бюджет района</v>
      </c>
      <c r="AJ8" s="128" t="str">
        <f t="shared" si="0"/>
        <v>в т.ч. бюджет района</v>
      </c>
      <c r="AK8" s="95" t="str">
        <f t="shared" si="0"/>
        <v>консолиди-                       рованный бюджет района</v>
      </c>
      <c r="AL8" s="95" t="str">
        <f t="shared" si="0"/>
        <v>в т.ч. бюджет района</v>
      </c>
      <c r="AM8" s="128" t="str">
        <f t="shared" si="0"/>
        <v>консолиди-                       рованный бюджет района</v>
      </c>
      <c r="AN8" s="128" t="str">
        <f t="shared" si="0"/>
        <v>в т.ч. бюджет района</v>
      </c>
      <c r="AO8" s="95" t="str">
        <f t="shared" si="0"/>
        <v>консолиди-                       рованный бюджет района</v>
      </c>
      <c r="AP8" s="95" t="str">
        <f t="shared" si="0"/>
        <v>в т.ч. бюджет района</v>
      </c>
      <c r="AQ8" s="128" t="str">
        <f t="shared" si="0"/>
        <v>консолиди-                       рованный бюджет района</v>
      </c>
      <c r="AR8" s="128" t="str">
        <f t="shared" si="0"/>
        <v>в т.ч. бюджет района</v>
      </c>
      <c r="AS8" s="95" t="str">
        <f t="shared" si="0"/>
        <v>консолиди-                       рованный бюджет района</v>
      </c>
      <c r="AT8" s="95" t="str">
        <f t="shared" si="0"/>
        <v>в т.ч. бюджет района</v>
      </c>
      <c r="AU8" s="128" t="str">
        <f t="shared" si="0"/>
        <v>консолиди-                       рованный бюджет района</v>
      </c>
      <c r="AV8" s="128" t="str">
        <f t="shared" si="0"/>
        <v>в т.ч. бюджет района</v>
      </c>
      <c r="AW8" s="95" t="str">
        <f t="shared" si="0"/>
        <v>консолиди-                       рованный бюджет района</v>
      </c>
      <c r="AX8" s="95" t="str">
        <f t="shared" si="0"/>
        <v>в т.ч. бюджет района</v>
      </c>
      <c r="AY8" s="95" t="str">
        <f>E8</f>
        <v>консолиди-                       рованный бюджет района</v>
      </c>
      <c r="AZ8" s="95" t="s">
        <v>24</v>
      </c>
      <c r="BA8" s="128" t="str">
        <f>AY8</f>
        <v>консолиди-                       рованный бюджет района</v>
      </c>
      <c r="BB8" s="128" t="s">
        <v>25</v>
      </c>
      <c r="BC8" s="95" t="s">
        <v>27</v>
      </c>
      <c r="BD8" s="95" t="s">
        <v>24</v>
      </c>
      <c r="BE8" s="95" t="s">
        <v>27</v>
      </c>
      <c r="BF8" s="95" t="s">
        <v>24</v>
      </c>
      <c r="BG8" s="128" t="str">
        <f t="shared" ref="BG8:BJ8" si="1">BE8</f>
        <v>консолидированный бюджет района</v>
      </c>
      <c r="BH8" s="128" t="str">
        <f t="shared" si="1"/>
        <v>в т.ч. бюджет района</v>
      </c>
      <c r="BI8" s="128" t="str">
        <f t="shared" si="1"/>
        <v>консолидированный бюджет района</v>
      </c>
      <c r="BJ8" s="128" t="str">
        <f t="shared" si="1"/>
        <v>в т.ч. бюджет района</v>
      </c>
      <c r="BK8" s="95" t="s">
        <v>27</v>
      </c>
      <c r="BL8" s="95" t="s">
        <v>24</v>
      </c>
      <c r="BM8" s="128" t="str">
        <f t="shared" ref="BM8:BP8" si="2">BK8</f>
        <v>консолидированный бюджет района</v>
      </c>
      <c r="BN8" s="128" t="str">
        <f t="shared" si="2"/>
        <v>в т.ч. бюджет района</v>
      </c>
      <c r="BO8" s="128" t="str">
        <f t="shared" si="2"/>
        <v>консолидированный бюджет района</v>
      </c>
      <c r="BP8" s="128" t="str">
        <f t="shared" si="2"/>
        <v>в т.ч. бюджет района</v>
      </c>
      <c r="BQ8" s="95" t="str">
        <f t="shared" ref="BQ8:BR8" si="3">BM8</f>
        <v>консолидированный бюджет района</v>
      </c>
      <c r="BR8" s="95" t="str">
        <f t="shared" si="3"/>
        <v>в т.ч. бюджет района</v>
      </c>
      <c r="BS8" s="128" t="str">
        <f t="shared" ref="BS8:BV8" si="4">BQ8</f>
        <v>консолидированный бюджет района</v>
      </c>
      <c r="BT8" s="128" t="str">
        <f t="shared" si="4"/>
        <v>в т.ч. бюджет района</v>
      </c>
      <c r="BU8" s="128" t="str">
        <f t="shared" si="4"/>
        <v>консолидированный бюджет района</v>
      </c>
      <c r="BV8" s="128" t="str">
        <f t="shared" si="4"/>
        <v>в т.ч. бюджет района</v>
      </c>
      <c r="BW8" s="95" t="str">
        <f t="shared" ref="BW8:BX8" si="5">BS8</f>
        <v>консолидированный бюджет района</v>
      </c>
      <c r="BX8" s="95" t="str">
        <f t="shared" si="5"/>
        <v>в т.ч. бюджет района</v>
      </c>
      <c r="BY8" s="128" t="str">
        <f t="shared" ref="BY8:CB8" si="6">BW8</f>
        <v>консолидированный бюджет района</v>
      </c>
      <c r="BZ8" s="128" t="str">
        <f t="shared" si="6"/>
        <v>в т.ч. бюджет района</v>
      </c>
      <c r="CA8" s="128" t="str">
        <f t="shared" si="6"/>
        <v>консолидированный бюджет района</v>
      </c>
      <c r="CB8" s="128" t="str">
        <f t="shared" si="6"/>
        <v>в т.ч. бюджет района</v>
      </c>
      <c r="CC8" s="95" t="str">
        <f t="shared" ref="CC8:CD8" si="7">BY8</f>
        <v>консолидированный бюджет района</v>
      </c>
      <c r="CD8" s="95" t="str">
        <f t="shared" si="7"/>
        <v>в т.ч. бюджет района</v>
      </c>
      <c r="CE8" s="128" t="str">
        <f t="shared" ref="CE8:CH8" si="8">CC8</f>
        <v>консолидированный бюджет района</v>
      </c>
      <c r="CF8" s="128" t="str">
        <f t="shared" si="8"/>
        <v>в т.ч. бюджет района</v>
      </c>
      <c r="CG8" s="128" t="str">
        <f t="shared" si="8"/>
        <v>консолидированный бюджет района</v>
      </c>
      <c r="CH8" s="128" t="str">
        <f t="shared" si="8"/>
        <v>в т.ч. бюджет района</v>
      </c>
      <c r="CI8" s="95" t="str">
        <f t="shared" ref="CI8:CJ8" si="9">CE8</f>
        <v>консолидированный бюджет района</v>
      </c>
      <c r="CJ8" s="95" t="str">
        <f t="shared" si="9"/>
        <v>в т.ч. бюджет района</v>
      </c>
      <c r="CK8" s="128" t="str">
        <f t="shared" ref="CK8:CN8" si="10">CI8</f>
        <v>консолидированный бюджет района</v>
      </c>
      <c r="CL8" s="128" t="str">
        <f t="shared" si="10"/>
        <v>в т.ч. бюджет района</v>
      </c>
      <c r="CM8" s="128" t="str">
        <f t="shared" si="10"/>
        <v>консолидированный бюджет района</v>
      </c>
      <c r="CN8" s="128" t="str">
        <f t="shared" si="10"/>
        <v>в т.ч. бюджет района</v>
      </c>
      <c r="CO8" s="95" t="str">
        <f t="shared" ref="CO8:CP8" si="11">CK8</f>
        <v>консолидированный бюджет района</v>
      </c>
      <c r="CP8" s="95" t="str">
        <f t="shared" si="11"/>
        <v>в т.ч. бюджет района</v>
      </c>
      <c r="CQ8" s="128" t="str">
        <f t="shared" ref="CQ8:CT8" si="12">CO8</f>
        <v>консолидированный бюджет района</v>
      </c>
      <c r="CR8" s="128" t="str">
        <f t="shared" si="12"/>
        <v>в т.ч. бюджет района</v>
      </c>
      <c r="CS8" s="128" t="str">
        <f t="shared" si="12"/>
        <v>консолидированный бюджет района</v>
      </c>
      <c r="CT8" s="128" t="str">
        <f t="shared" si="12"/>
        <v>в т.ч. бюджет района</v>
      </c>
      <c r="CU8" s="95" t="str">
        <f t="shared" ref="CU8:CV8" si="13">CQ8</f>
        <v>консолидированный бюджет района</v>
      </c>
      <c r="CV8" s="95" t="str">
        <f t="shared" si="13"/>
        <v>в т.ч. бюджет района</v>
      </c>
      <c r="CW8" s="128" t="str">
        <f t="shared" ref="CW8:CZ8" si="14">CU8</f>
        <v>консолидированный бюджет района</v>
      </c>
      <c r="CX8" s="128" t="str">
        <f t="shared" si="14"/>
        <v>в т.ч. бюджет района</v>
      </c>
      <c r="CY8" s="128" t="str">
        <f t="shared" si="14"/>
        <v>консолидированный бюджет района</v>
      </c>
      <c r="CZ8" s="128" t="str">
        <f t="shared" si="14"/>
        <v>в т.ч. бюджет района</v>
      </c>
      <c r="DA8" s="95" t="str">
        <f t="shared" ref="DA8:DB8" si="15">CW8</f>
        <v>консолидированный бюджет района</v>
      </c>
      <c r="DB8" s="95" t="str">
        <f t="shared" si="15"/>
        <v>в т.ч. бюджет района</v>
      </c>
      <c r="DC8" s="128" t="str">
        <f t="shared" ref="DC8:DF8" si="16">DA8</f>
        <v>консолидированный бюджет района</v>
      </c>
      <c r="DD8" s="128" t="str">
        <f t="shared" si="16"/>
        <v>в т.ч. бюджет района</v>
      </c>
      <c r="DE8" s="128" t="str">
        <f t="shared" si="16"/>
        <v>консолидированный бюджет района</v>
      </c>
      <c r="DF8" s="128" t="str">
        <f t="shared" si="16"/>
        <v>в т.ч. бюджет района</v>
      </c>
      <c r="DG8" s="95" t="str">
        <f t="shared" ref="DG8:DH8" si="17">DC8</f>
        <v>консолидированный бюджет района</v>
      </c>
      <c r="DH8" s="95" t="str">
        <f t="shared" si="17"/>
        <v>в т.ч. бюджет района</v>
      </c>
      <c r="DI8" s="128" t="str">
        <f t="shared" ref="DI8:DL8" si="18">DG8</f>
        <v>консолидированный бюджет района</v>
      </c>
      <c r="DJ8" s="128" t="str">
        <f t="shared" si="18"/>
        <v>в т.ч. бюджет района</v>
      </c>
      <c r="DK8" s="128" t="str">
        <f t="shared" si="18"/>
        <v>консолидированный бюджет района</v>
      </c>
      <c r="DL8" s="128" t="str">
        <f t="shared" si="18"/>
        <v>в т.ч. бюджет района</v>
      </c>
      <c r="DM8" s="95" t="str">
        <f t="shared" ref="DM8:DN8" si="19">DI8</f>
        <v>консолидированный бюджет района</v>
      </c>
      <c r="DN8" s="95" t="str">
        <f t="shared" si="19"/>
        <v>в т.ч. бюджет района</v>
      </c>
      <c r="DO8" s="95" t="s">
        <v>27</v>
      </c>
      <c r="DP8" s="95" t="s">
        <v>24</v>
      </c>
      <c r="DQ8" s="95" t="s">
        <v>27</v>
      </c>
      <c r="DR8" s="95" t="s">
        <v>24</v>
      </c>
      <c r="DS8" s="128" t="s">
        <v>28</v>
      </c>
      <c r="DT8" s="129" t="s">
        <v>25</v>
      </c>
      <c r="DU8" s="128" t="s">
        <v>28</v>
      </c>
      <c r="DV8" s="129" t="s">
        <v>25</v>
      </c>
      <c r="DW8" s="14"/>
      <c r="DX8" s="15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6"/>
      <c r="IA8" s="16"/>
      <c r="IB8" s="16"/>
      <c r="IC8" s="16"/>
      <c r="ID8" s="16"/>
      <c r="IE8" s="16"/>
      <c r="IF8" s="16"/>
      <c r="IG8" s="16"/>
      <c r="IH8" s="16"/>
      <c r="II8" s="16"/>
      <c r="IJ8" s="16"/>
      <c r="IK8" s="16"/>
      <c r="IL8" s="16"/>
      <c r="IM8" s="16"/>
      <c r="IN8" s="16"/>
      <c r="IO8" s="16"/>
      <c r="IP8" s="16"/>
      <c r="IQ8" s="16"/>
      <c r="IR8" s="16"/>
      <c r="IS8" s="16"/>
      <c r="IT8" s="16"/>
      <c r="IU8" s="16"/>
      <c r="IV8" s="16"/>
      <c r="IW8" s="16"/>
      <c r="IX8" s="16"/>
      <c r="IY8" s="16"/>
      <c r="IZ8" s="16"/>
      <c r="JA8" s="16"/>
      <c r="JB8" s="16"/>
      <c r="JC8" s="16"/>
      <c r="JD8" s="16"/>
      <c r="JE8" s="16"/>
      <c r="JF8" s="16"/>
      <c r="JG8" s="16"/>
      <c r="JH8" s="16"/>
    </row>
    <row r="9" spans="1:268" s="18" customFormat="1" ht="23.25" customHeight="1">
      <c r="A9" s="242" t="s">
        <v>29</v>
      </c>
      <c r="B9" s="243"/>
      <c r="C9" s="130">
        <f>C10+C27</f>
        <v>0</v>
      </c>
      <c r="D9" s="130">
        <f t="shared" ref="D9:AF9" si="20">D10+D27</f>
        <v>0</v>
      </c>
      <c r="E9" s="130">
        <f t="shared" si="20"/>
        <v>0</v>
      </c>
      <c r="F9" s="130">
        <f t="shared" si="20"/>
        <v>0</v>
      </c>
      <c r="G9" s="130">
        <f>G10+G27</f>
        <v>0</v>
      </c>
      <c r="H9" s="130">
        <f t="shared" ref="H9" si="21">H10+H27</f>
        <v>0</v>
      </c>
      <c r="I9" s="130">
        <f>I10+I27</f>
        <v>0</v>
      </c>
      <c r="J9" s="130">
        <f t="shared" ref="J9" si="22">J10+J27</f>
        <v>0</v>
      </c>
      <c r="K9" s="130">
        <f t="shared" si="20"/>
        <v>0</v>
      </c>
      <c r="L9" s="130">
        <f t="shared" si="20"/>
        <v>0</v>
      </c>
      <c r="M9" s="130">
        <f>M10+M27</f>
        <v>0</v>
      </c>
      <c r="N9" s="130">
        <f t="shared" ref="N9" si="23">N10+N27</f>
        <v>0</v>
      </c>
      <c r="O9" s="130">
        <f t="shared" si="20"/>
        <v>0</v>
      </c>
      <c r="P9" s="130">
        <f t="shared" si="20"/>
        <v>0</v>
      </c>
      <c r="Q9" s="130">
        <f>Q10+Q27</f>
        <v>0</v>
      </c>
      <c r="R9" s="130">
        <f t="shared" ref="R9" si="24">R10+R27</f>
        <v>0</v>
      </c>
      <c r="S9" s="130">
        <f t="shared" si="20"/>
        <v>0</v>
      </c>
      <c r="T9" s="130">
        <f t="shared" si="20"/>
        <v>0</v>
      </c>
      <c r="U9" s="130">
        <f>U10+U27</f>
        <v>0</v>
      </c>
      <c r="V9" s="130">
        <f t="shared" ref="V9" si="25">V10+V27</f>
        <v>0</v>
      </c>
      <c r="W9" s="130">
        <f t="shared" si="20"/>
        <v>0</v>
      </c>
      <c r="X9" s="130">
        <f t="shared" si="20"/>
        <v>0</v>
      </c>
      <c r="Y9" s="130">
        <f>Y10+Y27</f>
        <v>0</v>
      </c>
      <c r="Z9" s="130">
        <f t="shared" ref="Z9" si="26">Z10+Z27</f>
        <v>0</v>
      </c>
      <c r="AA9" s="130">
        <f t="shared" si="20"/>
        <v>0</v>
      </c>
      <c r="AB9" s="130">
        <f t="shared" si="20"/>
        <v>0</v>
      </c>
      <c r="AC9" s="130">
        <f>AC10+AC27</f>
        <v>0</v>
      </c>
      <c r="AD9" s="130">
        <f t="shared" ref="AD9" si="27">AD10+AD27</f>
        <v>0</v>
      </c>
      <c r="AE9" s="130">
        <f t="shared" si="20"/>
        <v>0</v>
      </c>
      <c r="AF9" s="130">
        <f t="shared" si="20"/>
        <v>0</v>
      </c>
      <c r="AG9" s="130">
        <f>AG10+AG27</f>
        <v>0</v>
      </c>
      <c r="AH9" s="130">
        <f t="shared" ref="AH9:AJ9" si="28">AH10+AH27</f>
        <v>0</v>
      </c>
      <c r="AI9" s="130">
        <f t="shared" si="28"/>
        <v>0</v>
      </c>
      <c r="AJ9" s="130">
        <f t="shared" si="28"/>
        <v>0</v>
      </c>
      <c r="AK9" s="130">
        <f>AK10+AK27</f>
        <v>0</v>
      </c>
      <c r="AL9" s="130">
        <f t="shared" ref="AL9:AN9" si="29">AL10+AL27</f>
        <v>0</v>
      </c>
      <c r="AM9" s="130">
        <f t="shared" si="29"/>
        <v>0</v>
      </c>
      <c r="AN9" s="130">
        <f t="shared" si="29"/>
        <v>0</v>
      </c>
      <c r="AO9" s="130">
        <f>AO10+AO27</f>
        <v>0</v>
      </c>
      <c r="AP9" s="130">
        <f t="shared" ref="AP9:AR9" si="30">AP10+AP27</f>
        <v>0</v>
      </c>
      <c r="AQ9" s="130">
        <f t="shared" si="30"/>
        <v>0</v>
      </c>
      <c r="AR9" s="130">
        <f t="shared" si="30"/>
        <v>0</v>
      </c>
      <c r="AS9" s="130">
        <f>AS10+AS27</f>
        <v>0</v>
      </c>
      <c r="AT9" s="130">
        <f t="shared" ref="AT9:AV9" si="31">AT10+AT27</f>
        <v>0</v>
      </c>
      <c r="AU9" s="130">
        <f t="shared" si="31"/>
        <v>0</v>
      </c>
      <c r="AV9" s="130">
        <f t="shared" si="31"/>
        <v>0</v>
      </c>
      <c r="AW9" s="130">
        <f>AW10+AW27</f>
        <v>0</v>
      </c>
      <c r="AX9" s="130">
        <f t="shared" ref="AX9" si="32">AX10+AX27</f>
        <v>0</v>
      </c>
      <c r="AY9" s="130">
        <f>AY10+AY27</f>
        <v>0</v>
      </c>
      <c r="AZ9" s="130">
        <f t="shared" ref="AZ9" si="33">AZ10+AZ27</f>
        <v>0</v>
      </c>
      <c r="BA9" s="131">
        <f>IF(E9=0,1,AY9/E9-1)</f>
        <v>1</v>
      </c>
      <c r="BB9" s="131">
        <f>IF(F9=0,1,AZ9/F9-1)</f>
        <v>1</v>
      </c>
      <c r="BC9" s="130">
        <f>BC10+BC27</f>
        <v>0</v>
      </c>
      <c r="BD9" s="130">
        <f t="shared" ref="BD9" si="34">BD10+BD27</f>
        <v>0</v>
      </c>
      <c r="BE9" s="130">
        <f>BE10+BE27</f>
        <v>0</v>
      </c>
      <c r="BF9" s="130">
        <f t="shared" ref="BF9:BH9" si="35">BF10+BF27</f>
        <v>0</v>
      </c>
      <c r="BG9" s="130">
        <f t="shared" si="35"/>
        <v>0</v>
      </c>
      <c r="BH9" s="130">
        <f t="shared" si="35"/>
        <v>0</v>
      </c>
      <c r="BI9" s="131">
        <f t="shared" ref="BI9:BJ40" si="36">IF(K9=0,1,BG9/K9-1)</f>
        <v>1</v>
      </c>
      <c r="BJ9" s="131">
        <f t="shared" si="36"/>
        <v>1</v>
      </c>
      <c r="BK9" s="130">
        <f>BK10+BK27</f>
        <v>0</v>
      </c>
      <c r="BL9" s="130">
        <f t="shared" ref="BL9:DJ9" si="37">BL10+BL27</f>
        <v>0</v>
      </c>
      <c r="BM9" s="130">
        <f t="shared" si="37"/>
        <v>0</v>
      </c>
      <c r="BN9" s="130">
        <f t="shared" si="37"/>
        <v>0</v>
      </c>
      <c r="BO9" s="131">
        <f t="shared" ref="BO9:BP40" si="38">IF(O9=0,1,BM9/O9-1)</f>
        <v>1</v>
      </c>
      <c r="BP9" s="131">
        <f t="shared" si="38"/>
        <v>1</v>
      </c>
      <c r="BQ9" s="130">
        <f>BQ10+BQ27</f>
        <v>0</v>
      </c>
      <c r="BR9" s="130">
        <f t="shared" ref="BR9" si="39">BR10+BR27</f>
        <v>0</v>
      </c>
      <c r="BS9" s="130">
        <f t="shared" si="37"/>
        <v>0</v>
      </c>
      <c r="BT9" s="130">
        <f t="shared" si="37"/>
        <v>0</v>
      </c>
      <c r="BU9" s="131">
        <f t="shared" ref="BU9:BV40" si="40">IF(S9=0,1,BS9/S9-1)</f>
        <v>1</v>
      </c>
      <c r="BV9" s="131">
        <f t="shared" si="40"/>
        <v>1</v>
      </c>
      <c r="BW9" s="130">
        <f>BW10+BW27</f>
        <v>0</v>
      </c>
      <c r="BX9" s="130">
        <f t="shared" ref="BX9" si="41">BX10+BX27</f>
        <v>0</v>
      </c>
      <c r="BY9" s="130">
        <f t="shared" si="37"/>
        <v>0</v>
      </c>
      <c r="BZ9" s="130">
        <f t="shared" si="37"/>
        <v>0</v>
      </c>
      <c r="CA9" s="131">
        <f t="shared" ref="CA9:CB40" si="42">IF(W9=0,1,BY9/W9-1)</f>
        <v>1</v>
      </c>
      <c r="CB9" s="131">
        <f t="shared" si="42"/>
        <v>1</v>
      </c>
      <c r="CC9" s="130">
        <f>CC10+CC27</f>
        <v>0</v>
      </c>
      <c r="CD9" s="130">
        <f t="shared" ref="CD9" si="43">CD10+CD27</f>
        <v>0</v>
      </c>
      <c r="CE9" s="130">
        <f t="shared" si="37"/>
        <v>0</v>
      </c>
      <c r="CF9" s="130">
        <f t="shared" si="37"/>
        <v>0</v>
      </c>
      <c r="CG9" s="131">
        <f t="shared" ref="CG9:CH40" si="44">IF(AA9=0,1,CE9/AA9-1)</f>
        <v>1</v>
      </c>
      <c r="CH9" s="131">
        <f t="shared" si="44"/>
        <v>1</v>
      </c>
      <c r="CI9" s="130">
        <f>CI10+CI27</f>
        <v>0</v>
      </c>
      <c r="CJ9" s="130">
        <f t="shared" ref="CJ9" si="45">CJ10+CJ27</f>
        <v>0</v>
      </c>
      <c r="CK9" s="130">
        <f t="shared" si="37"/>
        <v>0</v>
      </c>
      <c r="CL9" s="130">
        <f t="shared" si="37"/>
        <v>0</v>
      </c>
      <c r="CM9" s="131">
        <f t="shared" ref="CM9:CN40" si="46">IF(AE9=0,1,CK9/AE9-1)</f>
        <v>1</v>
      </c>
      <c r="CN9" s="131">
        <f t="shared" si="46"/>
        <v>1</v>
      </c>
      <c r="CO9" s="130">
        <f>CO10+CO27</f>
        <v>0</v>
      </c>
      <c r="CP9" s="130">
        <f t="shared" ref="CP9" si="47">CP10+CP27</f>
        <v>0</v>
      </c>
      <c r="CQ9" s="130">
        <f t="shared" si="37"/>
        <v>0</v>
      </c>
      <c r="CR9" s="130">
        <f t="shared" si="37"/>
        <v>0</v>
      </c>
      <c r="CS9" s="131">
        <f t="shared" ref="CS9:CT40" si="48">IF(AI9=0,1,CQ9/AI9-1)</f>
        <v>1</v>
      </c>
      <c r="CT9" s="131">
        <f t="shared" si="48"/>
        <v>1</v>
      </c>
      <c r="CU9" s="130">
        <f>CU10+CU27</f>
        <v>0</v>
      </c>
      <c r="CV9" s="130">
        <f t="shared" ref="CV9" si="49">CV10+CV27</f>
        <v>0</v>
      </c>
      <c r="CW9" s="130">
        <f t="shared" si="37"/>
        <v>0</v>
      </c>
      <c r="CX9" s="130">
        <f t="shared" si="37"/>
        <v>0</v>
      </c>
      <c r="CY9" s="131">
        <f t="shared" ref="CY9:CZ40" si="50">IF(AM9=0,1,CW9/AM9-1)</f>
        <v>1</v>
      </c>
      <c r="CZ9" s="131">
        <f t="shared" si="50"/>
        <v>1</v>
      </c>
      <c r="DA9" s="130">
        <f>DA10+DA27</f>
        <v>0</v>
      </c>
      <c r="DB9" s="130">
        <f t="shared" ref="DB9" si="51">DB10+DB27</f>
        <v>0</v>
      </c>
      <c r="DC9" s="130">
        <f t="shared" si="37"/>
        <v>0</v>
      </c>
      <c r="DD9" s="130">
        <f t="shared" si="37"/>
        <v>0</v>
      </c>
      <c r="DE9" s="131">
        <f t="shared" ref="DE9:DF40" si="52">IF(AQ9=0,1,DC9/AQ9-1)</f>
        <v>1</v>
      </c>
      <c r="DF9" s="131">
        <f t="shared" si="52"/>
        <v>1</v>
      </c>
      <c r="DG9" s="130">
        <f>DG10+DG27</f>
        <v>0</v>
      </c>
      <c r="DH9" s="130">
        <f t="shared" ref="DH9" si="53">DH10+DH27</f>
        <v>0</v>
      </c>
      <c r="DI9" s="130">
        <f t="shared" si="37"/>
        <v>0</v>
      </c>
      <c r="DJ9" s="130">
        <f t="shared" si="37"/>
        <v>0</v>
      </c>
      <c r="DK9" s="131">
        <f t="shared" ref="DK9:DL40" si="54">IF(AU9=0,1,DI9/AU9-1)</f>
        <v>1</v>
      </c>
      <c r="DL9" s="131">
        <f t="shared" si="54"/>
        <v>1</v>
      </c>
      <c r="DM9" s="130">
        <f>DM10+DM27</f>
        <v>0</v>
      </c>
      <c r="DN9" s="130">
        <f t="shared" ref="DN9" si="55">DN10+DN27</f>
        <v>0</v>
      </c>
      <c r="DO9" s="130">
        <f>DO10+DO27</f>
        <v>0</v>
      </c>
      <c r="DP9" s="130">
        <f t="shared" ref="DP9" si="56">DP10+DP27</f>
        <v>0</v>
      </c>
      <c r="DQ9" s="130">
        <f>DQ10+DQ27</f>
        <v>0</v>
      </c>
      <c r="DR9" s="130">
        <f t="shared" ref="DR9" si="57">DR10+DR27</f>
        <v>0</v>
      </c>
      <c r="DS9" s="131">
        <f>IF($AY$9=0,1,DQ9/$AY$9-1)</f>
        <v>1</v>
      </c>
      <c r="DT9" s="131">
        <f>IF($AZ$9=0,1,DR9/$AZ$9-1)</f>
        <v>1</v>
      </c>
      <c r="DU9" s="131">
        <f t="shared" ref="DU9:DU63" si="58">IF($E9=0,1,DQ9/$E9-1)</f>
        <v>1</v>
      </c>
      <c r="DV9" s="131">
        <f t="shared" ref="DV9:DV63" si="59">IF($F9=0,1,DR9/$F9-1)</f>
        <v>1</v>
      </c>
      <c r="DW9" s="165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  <c r="GY9" s="22"/>
      <c r="GZ9" s="22"/>
      <c r="HA9" s="22"/>
      <c r="HB9" s="22"/>
      <c r="HC9" s="22"/>
      <c r="HD9" s="22"/>
      <c r="HE9" s="22"/>
      <c r="HF9" s="22"/>
      <c r="HG9" s="22"/>
      <c r="HH9" s="22"/>
      <c r="HI9" s="22"/>
      <c r="HJ9" s="22"/>
      <c r="HK9" s="22"/>
      <c r="HL9" s="22"/>
      <c r="HM9" s="22"/>
      <c r="HN9" s="22"/>
      <c r="HO9" s="22"/>
      <c r="HP9" s="22"/>
      <c r="HQ9" s="22"/>
      <c r="HR9" s="22"/>
      <c r="HS9" s="22"/>
      <c r="HT9" s="22"/>
      <c r="HU9" s="22"/>
      <c r="HV9" s="22"/>
      <c r="HW9" s="22"/>
      <c r="HX9" s="22"/>
      <c r="HY9" s="22"/>
      <c r="HZ9" s="22"/>
      <c r="IA9" s="22"/>
      <c r="IB9" s="22"/>
      <c r="IC9" s="22"/>
      <c r="ID9" s="22"/>
      <c r="IE9" s="22"/>
      <c r="IF9" s="22"/>
      <c r="IG9" s="22"/>
      <c r="IH9" s="22"/>
      <c r="II9" s="22"/>
      <c r="IJ9" s="22"/>
      <c r="IK9" s="22"/>
      <c r="IL9" s="22"/>
      <c r="IM9" s="22"/>
      <c r="IN9" s="22"/>
      <c r="IO9" s="22"/>
      <c r="IP9" s="22"/>
      <c r="IQ9" s="22"/>
      <c r="IR9" s="22"/>
      <c r="IS9" s="22"/>
      <c r="IT9" s="22"/>
      <c r="IU9" s="22"/>
      <c r="IV9" s="22"/>
      <c r="IW9" s="22"/>
      <c r="IX9" s="22"/>
      <c r="IY9" s="22"/>
      <c r="IZ9" s="22"/>
      <c r="JA9" s="22"/>
      <c r="JB9" s="22"/>
      <c r="JC9" s="22"/>
      <c r="JD9" s="22"/>
      <c r="JE9" s="22"/>
      <c r="JF9" s="22"/>
      <c r="JG9" s="22"/>
      <c r="JH9" s="22"/>
    </row>
    <row r="10" spans="1:268" s="59" customFormat="1" ht="18" customHeight="1">
      <c r="A10" s="277" t="s">
        <v>30</v>
      </c>
      <c r="B10" s="278"/>
      <c r="C10" s="132">
        <f t="shared" ref="C10" si="60">C11+C13+C14+C15+C16+C17+C18+C19+C20+C21+C22+C23+C25+C26+C24</f>
        <v>0</v>
      </c>
      <c r="D10" s="132">
        <f t="shared" ref="D10" si="61">D11+D13+D14+D17+D18+D19+D20+D21+D22+D23+D25+D26+D24</f>
        <v>0</v>
      </c>
      <c r="E10" s="132">
        <f t="shared" ref="E10" si="62">E11+E13+E14+E15+E16+E17+E18+E19+E20+E21+E22+E23+E25+E26+E24</f>
        <v>0</v>
      </c>
      <c r="F10" s="132">
        <f t="shared" ref="F10" si="63">F11+F13+F14+F17+F18+F19+F20+F21+F22+F23+F25+F26+F24</f>
        <v>0</v>
      </c>
      <c r="G10" s="132">
        <f t="shared" ref="G10" si="64">G11+G13+G14+G15+G16+G17+G18+G19+G20+G21+G22+G23+G25+G26+G24</f>
        <v>0</v>
      </c>
      <c r="H10" s="132">
        <f t="shared" ref="H10" si="65">H11+H13+H14+H17+H18+H19+H20+H21+H22+H23+H25+H26+H24</f>
        <v>0</v>
      </c>
      <c r="I10" s="132">
        <f t="shared" ref="I10" si="66">I11+I13+I14+I15+I16+I17+I18+I19+I20+I21+I22+I23+I25+I26+I24</f>
        <v>0</v>
      </c>
      <c r="J10" s="132">
        <f t="shared" ref="J10" si="67">J11+J13+J14+J17+J18+J19+J20+J21+J22+J23+J25+J26+J24</f>
        <v>0</v>
      </c>
      <c r="K10" s="132">
        <f t="shared" ref="K10" si="68">K11+K13+K14+K15+K16+K17+K18+K19+K20+K21+K22+K23+K25+K26+K24</f>
        <v>0</v>
      </c>
      <c r="L10" s="132">
        <f t="shared" ref="L10" si="69">L11+L13+L14+L17+L18+L19+L20+L21+L22+L23+L25+L26+L24</f>
        <v>0</v>
      </c>
      <c r="M10" s="132">
        <f t="shared" ref="M10" si="70">M11+M13+M14+M15+M16+M17+M18+M19+M20+M21+M22+M23+M25+M26+M24</f>
        <v>0</v>
      </c>
      <c r="N10" s="132">
        <f t="shared" ref="N10" si="71">N11+N13+N14+N17+N18+N19+N20+N21+N22+N23+N25+N26+N24</f>
        <v>0</v>
      </c>
      <c r="O10" s="132">
        <f t="shared" ref="O10" si="72">O11+O13+O14+O15+O16+O17+O18+O19+O20+O21+O22+O23+O25+O26+O24</f>
        <v>0</v>
      </c>
      <c r="P10" s="132">
        <f t="shared" ref="P10" si="73">P11+P13+P14+P17+P18+P19+P20+P21+P22+P23+P25+P26+P24</f>
        <v>0</v>
      </c>
      <c r="Q10" s="132">
        <f t="shared" ref="Q10" si="74">Q11+Q13+Q14+Q15+Q16+Q17+Q18+Q19+Q20+Q21+Q22+Q23+Q25+Q26+Q24</f>
        <v>0</v>
      </c>
      <c r="R10" s="132">
        <f t="shared" ref="R10" si="75">R11+R13+R14+R17+R18+R19+R20+R21+R22+R23+R25+R26+R24</f>
        <v>0</v>
      </c>
      <c r="S10" s="132">
        <f t="shared" ref="S10" si="76">S11+S13+S14+S15+S16+S17+S18+S19+S20+S21+S22+S23+S25+S26+S24</f>
        <v>0</v>
      </c>
      <c r="T10" s="132">
        <f t="shared" ref="T10" si="77">T11+T13+T14+T17+T18+T19+T20+T21+T22+T23+T25+T26+T24</f>
        <v>0</v>
      </c>
      <c r="U10" s="132">
        <f t="shared" ref="U10" si="78">U11+U13+U14+U15+U16+U17+U18+U19+U20+U21+U22+U23+U25+U26+U24</f>
        <v>0</v>
      </c>
      <c r="V10" s="132">
        <f t="shared" ref="V10" si="79">V11+V13+V14+V17+V18+V19+V20+V21+V22+V23+V25+V26+V24</f>
        <v>0</v>
      </c>
      <c r="W10" s="132">
        <f t="shared" ref="W10" si="80">W11+W13+W14+W15+W16+W17+W18+W19+W20+W21+W22+W23+W25+W26+W24</f>
        <v>0</v>
      </c>
      <c r="X10" s="132">
        <f t="shared" ref="X10" si="81">X11+X13+X14+X17+X18+X19+X20+X21+X22+X23+X25+X26+X24</f>
        <v>0</v>
      </c>
      <c r="Y10" s="132">
        <f t="shared" ref="Y10" si="82">Y11+Y13+Y14+Y15+Y16+Y17+Y18+Y19+Y20+Y21+Y22+Y23+Y25+Y26+Y24</f>
        <v>0</v>
      </c>
      <c r="Z10" s="132">
        <f t="shared" ref="Z10" si="83">Z11+Z13+Z14+Z17+Z18+Z19+Z20+Z21+Z22+Z23+Z25+Z26+Z24</f>
        <v>0</v>
      </c>
      <c r="AA10" s="132">
        <f t="shared" ref="AA10" si="84">AA11+AA13+AA14+AA15+AA16+AA17+AA18+AA19+AA20+AA21+AA22+AA23+AA25+AA26+AA24</f>
        <v>0</v>
      </c>
      <c r="AB10" s="132">
        <f t="shared" ref="AB10" si="85">AB11+AB13+AB14+AB17+AB18+AB19+AB20+AB21+AB22+AB23+AB25+AB26+AB24</f>
        <v>0</v>
      </c>
      <c r="AC10" s="132">
        <f t="shared" ref="AC10" si="86">AC11+AC13+AC14+AC15+AC16+AC17+AC18+AC19+AC20+AC21+AC22+AC23+AC25+AC26+AC24</f>
        <v>0</v>
      </c>
      <c r="AD10" s="132">
        <f t="shared" ref="AD10" si="87">AD11+AD13+AD14+AD17+AD18+AD19+AD20+AD21+AD22+AD23+AD25+AD26+AD24</f>
        <v>0</v>
      </c>
      <c r="AE10" s="132">
        <f t="shared" ref="AE10" si="88">AE11+AE13+AE14+AE15+AE16+AE17+AE18+AE19+AE20+AE21+AE22+AE23+AE25+AE26+AE24</f>
        <v>0</v>
      </c>
      <c r="AF10" s="132">
        <f t="shared" ref="AF10" si="89">AF11+AF13+AF14+AF17+AF18+AF19+AF20+AF21+AF22+AF23+AF25+AF26+AF24</f>
        <v>0</v>
      </c>
      <c r="AG10" s="132">
        <f t="shared" ref="AG10" si="90">AG11+AG13+AG14+AG15+AG16+AG17+AG18+AG19+AG20+AG21+AG22+AG23+AG25+AG26+AG24</f>
        <v>0</v>
      </c>
      <c r="AH10" s="132">
        <f t="shared" ref="AH10" si="91">AH11+AH13+AH14+AH17+AH18+AH19+AH20+AH21+AH22+AH23+AH25+AH26+AH24</f>
        <v>0</v>
      </c>
      <c r="AI10" s="132">
        <f t="shared" ref="AI10" si="92">AI11+AI13+AI14+AI15+AI16+AI17+AI18+AI19+AI20+AI21+AI22+AI23+AI25+AI26+AI24</f>
        <v>0</v>
      </c>
      <c r="AJ10" s="132">
        <f t="shared" ref="AJ10" si="93">AJ11+AJ13+AJ14+AJ17+AJ18+AJ19+AJ20+AJ21+AJ22+AJ23+AJ25+AJ26+AJ24</f>
        <v>0</v>
      </c>
      <c r="AK10" s="132">
        <f t="shared" ref="AK10" si="94">AK11+AK13+AK14+AK15+AK16+AK17+AK18+AK19+AK20+AK21+AK22+AK23+AK25+AK26+AK24</f>
        <v>0</v>
      </c>
      <c r="AL10" s="132">
        <f t="shared" ref="AL10" si="95">AL11+AL13+AL14+AL17+AL18+AL19+AL20+AL21+AL22+AL23+AL25+AL26+AL24</f>
        <v>0</v>
      </c>
      <c r="AM10" s="132">
        <f t="shared" ref="AM10" si="96">AM11+AM13+AM14+AM15+AM16+AM17+AM18+AM19+AM20+AM21+AM22+AM23+AM25+AM26+AM24</f>
        <v>0</v>
      </c>
      <c r="AN10" s="132">
        <f t="shared" ref="AN10" si="97">AN11+AN13+AN14+AN17+AN18+AN19+AN20+AN21+AN22+AN23+AN25+AN26+AN24</f>
        <v>0</v>
      </c>
      <c r="AO10" s="132">
        <f t="shared" ref="AO10" si="98">AO11+AO13+AO14+AO15+AO16+AO17+AO18+AO19+AO20+AO21+AO22+AO23+AO25+AO26+AO24</f>
        <v>0</v>
      </c>
      <c r="AP10" s="132">
        <f t="shared" ref="AP10" si="99">AP11+AP13+AP14+AP17+AP18+AP19+AP20+AP21+AP22+AP23+AP25+AP26+AP24</f>
        <v>0</v>
      </c>
      <c r="AQ10" s="132">
        <f t="shared" ref="AQ10" si="100">AQ11+AQ13+AQ14+AQ15+AQ16+AQ17+AQ18+AQ19+AQ20+AQ21+AQ22+AQ23+AQ25+AQ26+AQ24</f>
        <v>0</v>
      </c>
      <c r="AR10" s="132">
        <f t="shared" ref="AR10" si="101">AR11+AR13+AR14+AR17+AR18+AR19+AR20+AR21+AR22+AR23+AR25+AR26+AR24</f>
        <v>0</v>
      </c>
      <c r="AS10" s="132">
        <f t="shared" ref="AS10" si="102">AS11+AS13+AS14+AS15+AS16+AS17+AS18+AS19+AS20+AS21+AS22+AS23+AS25+AS26+AS24</f>
        <v>0</v>
      </c>
      <c r="AT10" s="132">
        <f t="shared" ref="AT10" si="103">AT11+AT13+AT14+AT17+AT18+AT19+AT20+AT21+AT22+AT23+AT25+AT26+AT24</f>
        <v>0</v>
      </c>
      <c r="AU10" s="132">
        <f t="shared" ref="AU10" si="104">AU11+AU13+AU14+AU15+AU16+AU17+AU18+AU19+AU20+AU21+AU22+AU23+AU25+AU26+AU24</f>
        <v>0</v>
      </c>
      <c r="AV10" s="132">
        <f t="shared" ref="AV10" si="105">AV11+AV13+AV14+AV17+AV18+AV19+AV20+AV21+AV22+AV23+AV25+AV26+AV24</f>
        <v>0</v>
      </c>
      <c r="AW10" s="132">
        <f t="shared" ref="AW10" si="106">AW11+AW13+AW14+AW15+AW16+AW17+AW18+AW19+AW20+AW21+AW22+AW23+AW25+AW26+AW24</f>
        <v>0</v>
      </c>
      <c r="AX10" s="132">
        <f t="shared" ref="AX10" si="107">AX11+AX13+AX14+AX17+AX18+AX19+AX20+AX21+AX22+AX23+AX25+AX26+AX24</f>
        <v>0</v>
      </c>
      <c r="AY10" s="132">
        <f t="shared" ref="AY10" si="108">AY11+AY13+AY14+AY15+AY16+AY17+AY18+AY19+AY20+AY21+AY22+AY23+AY25+AY26+AY24</f>
        <v>0</v>
      </c>
      <c r="AZ10" s="132">
        <f t="shared" ref="AZ10" si="109">AZ11+AZ13+AZ14+AZ17+AZ18+AZ19+AZ20+AZ21+AZ22+AZ23+AZ25+AZ26+AZ24</f>
        <v>0</v>
      </c>
      <c r="BA10" s="133">
        <f>IF(E10=0,1,AY10/E10-1)</f>
        <v>1</v>
      </c>
      <c r="BB10" s="133">
        <f>IF(F10=0,1,AZ10/F10-1)</f>
        <v>1</v>
      </c>
      <c r="BC10" s="132">
        <f t="shared" ref="BC10" si="110">BC11+BC13+BC14+BC15+BC16+BC17+BC18+BC19+BC20+BC21+BC22+BC23+BC25+BC26+BC24</f>
        <v>0</v>
      </c>
      <c r="BD10" s="132">
        <f t="shared" ref="BD10" si="111">BD11+BD13+BD14+BD17+BD18+BD19+BD20+BD21+BD22+BD23+BD25+BD26+BD24</f>
        <v>0</v>
      </c>
      <c r="BE10" s="132">
        <f t="shared" ref="BE10" si="112">BE11+BE13+BE14+BE15+BE16+BE17+BE18+BE19+BE20+BE21+BE22+BE23+BE25+BE26+BE24</f>
        <v>0</v>
      </c>
      <c r="BF10" s="132">
        <f t="shared" ref="BF10" si="113">BF11+BF13+BF14+BF17+BF18+BF19+BF20+BF21+BF22+BF23+BF25+BF26+BF24</f>
        <v>0</v>
      </c>
      <c r="BG10" s="132">
        <f t="shared" ref="BG10:DI10" si="114">BG11+BG13+BG14+BG15+BG16+BG17+BG18+BG19+BG20+BG21+BG22+BG23+BG25+BG26+BG24</f>
        <v>0</v>
      </c>
      <c r="BH10" s="132">
        <f t="shared" ref="BH10" si="115">BH11+BH13+BH14+BH17+BH18+BH19+BH20+BH21+BH22+BH23+BH25+BH26+BH24</f>
        <v>0</v>
      </c>
      <c r="BI10" s="133">
        <f>IF(K10=0,1,BG10/K10-1)</f>
        <v>1</v>
      </c>
      <c r="BJ10" s="133">
        <f>IF(L10=0,1,BH10/L10-1)</f>
        <v>1</v>
      </c>
      <c r="BK10" s="132">
        <f t="shared" ref="BK10" si="116">BK11+BK13+BK14+BK15+BK16+BK17+BK18+BK19+BK20+BK21+BK22+BK23+BK25+BK26+BK24</f>
        <v>0</v>
      </c>
      <c r="BL10" s="132">
        <f t="shared" ref="BL10" si="117">BL11+BL13+BL14+BL17+BL18+BL19+BL20+BL21+BL22+BL23+BL25+BL26+BL24</f>
        <v>0</v>
      </c>
      <c r="BM10" s="132">
        <f t="shared" si="114"/>
        <v>0</v>
      </c>
      <c r="BN10" s="132">
        <f t="shared" ref="BN10" si="118">BN11+BN13+BN14+BN17+BN18+BN19+BN20+BN21+BN22+BN23+BN25+BN26+BN24</f>
        <v>0</v>
      </c>
      <c r="BO10" s="133">
        <f t="shared" si="38"/>
        <v>1</v>
      </c>
      <c r="BP10" s="133">
        <f t="shared" si="38"/>
        <v>1</v>
      </c>
      <c r="BQ10" s="132">
        <f t="shared" ref="BQ10" si="119">BQ11+BQ13+BQ14+BQ15+BQ16+BQ17+BQ18+BQ19+BQ20+BQ21+BQ22+BQ23+BQ25+BQ26+BQ24</f>
        <v>0</v>
      </c>
      <c r="BR10" s="132">
        <f t="shared" ref="BR10" si="120">BR11+BR13+BR14+BR17+BR18+BR19+BR20+BR21+BR22+BR23+BR25+BR26+BR24</f>
        <v>0</v>
      </c>
      <c r="BS10" s="132">
        <f t="shared" si="114"/>
        <v>0</v>
      </c>
      <c r="BT10" s="132">
        <f t="shared" ref="BT10" si="121">BT11+BT13+BT14+BT17+BT18+BT19+BT20+BT21+BT22+BT23+BT25+BT26+BT24</f>
        <v>0</v>
      </c>
      <c r="BU10" s="133">
        <f t="shared" si="40"/>
        <v>1</v>
      </c>
      <c r="BV10" s="133">
        <f t="shared" si="40"/>
        <v>1</v>
      </c>
      <c r="BW10" s="132">
        <f t="shared" ref="BW10" si="122">BW11+BW13+BW14+BW15+BW16+BW17+BW18+BW19+BW20+BW21+BW22+BW23+BW25+BW26+BW24</f>
        <v>0</v>
      </c>
      <c r="BX10" s="132">
        <f t="shared" ref="BX10" si="123">BX11+BX13+BX14+BX17+BX18+BX19+BX20+BX21+BX22+BX23+BX25+BX26+BX24</f>
        <v>0</v>
      </c>
      <c r="BY10" s="132">
        <f t="shared" si="114"/>
        <v>0</v>
      </c>
      <c r="BZ10" s="132">
        <f t="shared" ref="BZ10" si="124">BZ11+BZ13+BZ14+BZ17+BZ18+BZ19+BZ20+BZ21+BZ22+BZ23+BZ25+BZ26+BZ24</f>
        <v>0</v>
      </c>
      <c r="CA10" s="133">
        <f t="shared" si="42"/>
        <v>1</v>
      </c>
      <c r="CB10" s="133">
        <f t="shared" si="42"/>
        <v>1</v>
      </c>
      <c r="CC10" s="132">
        <f t="shared" ref="CC10" si="125">CC11+CC13+CC14+CC15+CC16+CC17+CC18+CC19+CC20+CC21+CC22+CC23+CC25+CC26+CC24</f>
        <v>0</v>
      </c>
      <c r="CD10" s="132">
        <f t="shared" ref="CD10" si="126">CD11+CD13+CD14+CD17+CD18+CD19+CD20+CD21+CD22+CD23+CD25+CD26+CD24</f>
        <v>0</v>
      </c>
      <c r="CE10" s="132">
        <f t="shared" si="114"/>
        <v>0</v>
      </c>
      <c r="CF10" s="132">
        <f t="shared" ref="CF10" si="127">CF11+CF13+CF14+CF17+CF18+CF19+CF20+CF21+CF22+CF23+CF25+CF26+CF24</f>
        <v>0</v>
      </c>
      <c r="CG10" s="133">
        <f t="shared" si="44"/>
        <v>1</v>
      </c>
      <c r="CH10" s="133">
        <f>IF(AB10=0,1,CF10/AB10-1)</f>
        <v>1</v>
      </c>
      <c r="CI10" s="132">
        <f t="shared" ref="CI10" si="128">CI11+CI13+CI14+CI15+CI16+CI17+CI18+CI19+CI20+CI21+CI22+CI23+CI25+CI26+CI24</f>
        <v>0</v>
      </c>
      <c r="CJ10" s="132">
        <f t="shared" ref="CJ10" si="129">CJ11+CJ13+CJ14+CJ17+CJ18+CJ19+CJ20+CJ21+CJ22+CJ23+CJ25+CJ26+CJ24</f>
        <v>0</v>
      </c>
      <c r="CK10" s="132">
        <f t="shared" si="114"/>
        <v>0</v>
      </c>
      <c r="CL10" s="132">
        <f t="shared" ref="CL10" si="130">CL11+CL13+CL14+CL17+CL18+CL19+CL20+CL21+CL22+CL23+CL25+CL26+CL24</f>
        <v>0</v>
      </c>
      <c r="CM10" s="133">
        <f t="shared" si="46"/>
        <v>1</v>
      </c>
      <c r="CN10" s="133">
        <f t="shared" si="46"/>
        <v>1</v>
      </c>
      <c r="CO10" s="132">
        <f t="shared" ref="CO10" si="131">CO11+CO13+CO14+CO15+CO16+CO17+CO18+CO19+CO20+CO21+CO22+CO23+CO25+CO26+CO24</f>
        <v>0</v>
      </c>
      <c r="CP10" s="132">
        <f t="shared" ref="CP10" si="132">CP11+CP13+CP14+CP17+CP18+CP19+CP20+CP21+CP22+CP23+CP25+CP26+CP24</f>
        <v>0</v>
      </c>
      <c r="CQ10" s="132">
        <f t="shared" si="114"/>
        <v>0</v>
      </c>
      <c r="CR10" s="132">
        <f t="shared" ref="CR10" si="133">CR11+CR13+CR14+CR17+CR18+CR19+CR20+CR21+CR22+CR23+CR25+CR26+CR24</f>
        <v>0</v>
      </c>
      <c r="CS10" s="133">
        <f t="shared" si="48"/>
        <v>1</v>
      </c>
      <c r="CT10" s="133">
        <f t="shared" si="48"/>
        <v>1</v>
      </c>
      <c r="CU10" s="132">
        <f t="shared" ref="CU10" si="134">CU11+CU13+CU14+CU15+CU16+CU17+CU18+CU19+CU20+CU21+CU22+CU23+CU25+CU26+CU24</f>
        <v>0</v>
      </c>
      <c r="CV10" s="132">
        <f t="shared" ref="CV10" si="135">CV11+CV13+CV14+CV17+CV18+CV19+CV20+CV21+CV22+CV23+CV25+CV26+CV24</f>
        <v>0</v>
      </c>
      <c r="CW10" s="132">
        <f t="shared" si="114"/>
        <v>0</v>
      </c>
      <c r="CX10" s="132">
        <f t="shared" ref="CX10" si="136">CX11+CX13+CX14+CX17+CX18+CX19+CX20+CX21+CX22+CX23+CX25+CX26+CX24</f>
        <v>0</v>
      </c>
      <c r="CY10" s="133">
        <f t="shared" si="50"/>
        <v>1</v>
      </c>
      <c r="CZ10" s="133">
        <f t="shared" si="50"/>
        <v>1</v>
      </c>
      <c r="DA10" s="132">
        <f t="shared" ref="DA10" si="137">DA11+DA13+DA14+DA15+DA16+DA17+DA18+DA19+DA20+DA21+DA22+DA23+DA25+DA26+DA24</f>
        <v>0</v>
      </c>
      <c r="DB10" s="132">
        <f t="shared" ref="DB10" si="138">DB11+DB13+DB14+DB17+DB18+DB19+DB20+DB21+DB22+DB23+DB25+DB26+DB24</f>
        <v>0</v>
      </c>
      <c r="DC10" s="132">
        <f t="shared" si="114"/>
        <v>0</v>
      </c>
      <c r="DD10" s="132">
        <f t="shared" ref="DD10" si="139">DD11+DD13+DD14+DD17+DD18+DD19+DD20+DD21+DD22+DD23+DD25+DD26+DD24</f>
        <v>0</v>
      </c>
      <c r="DE10" s="133">
        <f t="shared" si="52"/>
        <v>1</v>
      </c>
      <c r="DF10" s="133">
        <f t="shared" si="52"/>
        <v>1</v>
      </c>
      <c r="DG10" s="132">
        <f t="shared" ref="DG10" si="140">DG11+DG13+DG14+DG15+DG16+DG17+DG18+DG19+DG20+DG21+DG22+DG23+DG25+DG26+DG24</f>
        <v>0</v>
      </c>
      <c r="DH10" s="132">
        <f t="shared" ref="DH10" si="141">DH11+DH13+DH14+DH17+DH18+DH19+DH20+DH21+DH22+DH23+DH25+DH26+DH24</f>
        <v>0</v>
      </c>
      <c r="DI10" s="132">
        <f t="shared" si="114"/>
        <v>0</v>
      </c>
      <c r="DJ10" s="132">
        <f t="shared" ref="DJ10" si="142">DJ11+DJ13+DJ14+DJ17+DJ18+DJ19+DJ20+DJ21+DJ22+DJ23+DJ25+DJ26+DJ24</f>
        <v>0</v>
      </c>
      <c r="DK10" s="133">
        <f t="shared" si="54"/>
        <v>1</v>
      </c>
      <c r="DL10" s="133">
        <f t="shared" si="54"/>
        <v>1</v>
      </c>
      <c r="DM10" s="132">
        <f t="shared" ref="DM10" si="143">DM11+DM13+DM14+DM15+DM16+DM17+DM18+DM19+DM20+DM21+DM22+DM23+DM25+DM26+DM24</f>
        <v>0</v>
      </c>
      <c r="DN10" s="132">
        <f t="shared" ref="DN10" si="144">DN11+DN13+DN14+DN17+DN18+DN19+DN20+DN21+DN22+DN23+DN25+DN26+DN24</f>
        <v>0</v>
      </c>
      <c r="DO10" s="132">
        <f t="shared" ref="DO10" si="145">DO11+DO13+DO14+DO15+DO16+DO17+DO18+DO19+DO20+DO21+DO22+DO23+DO25+DO26+DO24</f>
        <v>0</v>
      </c>
      <c r="DP10" s="132">
        <f t="shared" ref="DP10" si="146">DP11+DP13+DP14+DP17+DP18+DP19+DP20+DP21+DP22+DP23+DP25+DP26+DP24</f>
        <v>0</v>
      </c>
      <c r="DQ10" s="132">
        <f t="shared" ref="DQ10" si="147">DQ11+DQ13+DQ14+DQ15+DQ16+DQ17+DQ18+DQ19+DQ20+DQ21+DQ22+DQ23+DQ25+DQ26+DQ24</f>
        <v>0</v>
      </c>
      <c r="DR10" s="132">
        <f t="shared" ref="DR10" si="148">DR11+DR13+DR14+DR17+DR18+DR19+DR20+DR21+DR22+DR23+DR25+DR26+DR24</f>
        <v>0</v>
      </c>
      <c r="DS10" s="133">
        <f>IF($AY$10=0,1,DQ10/$AY$10-1)</f>
        <v>1</v>
      </c>
      <c r="DT10" s="133">
        <f>IF($AZ$10=0,1,DR10/$AZ$10-1)</f>
        <v>1</v>
      </c>
      <c r="DU10" s="133">
        <f t="shared" si="58"/>
        <v>1</v>
      </c>
      <c r="DV10" s="133">
        <f t="shared" si="59"/>
        <v>1</v>
      </c>
      <c r="DW10" s="166"/>
      <c r="DX10" s="58"/>
      <c r="DY10" s="58"/>
      <c r="DZ10" s="58"/>
      <c r="EA10" s="58"/>
      <c r="EB10" s="58"/>
      <c r="EC10" s="58"/>
      <c r="ED10" s="58"/>
      <c r="EE10" s="58"/>
      <c r="EF10" s="58"/>
      <c r="EG10" s="58"/>
      <c r="EH10" s="58"/>
      <c r="EI10" s="58"/>
      <c r="EJ10" s="58"/>
      <c r="EK10" s="58"/>
      <c r="EL10" s="58"/>
      <c r="EM10" s="58"/>
      <c r="EN10" s="58"/>
      <c r="EO10" s="58"/>
      <c r="EP10" s="58"/>
      <c r="EQ10" s="58"/>
      <c r="ER10" s="58"/>
      <c r="ES10" s="58"/>
      <c r="ET10" s="58"/>
      <c r="EU10" s="58"/>
      <c r="EV10" s="58"/>
      <c r="EW10" s="58"/>
      <c r="EX10" s="58"/>
      <c r="EY10" s="58"/>
      <c r="EZ10" s="58"/>
      <c r="FA10" s="58"/>
      <c r="FB10" s="58"/>
      <c r="FC10" s="58"/>
      <c r="FD10" s="58"/>
      <c r="FE10" s="58"/>
      <c r="FF10" s="58"/>
      <c r="FG10" s="58"/>
      <c r="FH10" s="58"/>
      <c r="FI10" s="58"/>
      <c r="FJ10" s="58"/>
      <c r="FK10" s="58"/>
      <c r="FL10" s="58"/>
      <c r="FM10" s="58"/>
      <c r="FN10" s="58"/>
      <c r="FO10" s="58"/>
      <c r="FP10" s="58"/>
      <c r="FQ10" s="58"/>
      <c r="FR10" s="58"/>
      <c r="FS10" s="58"/>
      <c r="FT10" s="58"/>
      <c r="FU10" s="58"/>
      <c r="FV10" s="58"/>
      <c r="FW10" s="58"/>
      <c r="FX10" s="58"/>
      <c r="FY10" s="58"/>
      <c r="FZ10" s="58"/>
      <c r="GA10" s="58"/>
      <c r="GB10" s="58"/>
      <c r="GC10" s="58"/>
      <c r="GD10" s="58"/>
      <c r="GE10" s="58"/>
      <c r="GF10" s="58"/>
      <c r="GG10" s="58"/>
      <c r="GH10" s="58"/>
      <c r="GI10" s="58"/>
      <c r="GJ10" s="58"/>
      <c r="GK10" s="58"/>
      <c r="GL10" s="58"/>
      <c r="GM10" s="58"/>
      <c r="GN10" s="58"/>
      <c r="GO10" s="58"/>
      <c r="GP10" s="58"/>
      <c r="GQ10" s="58"/>
      <c r="GR10" s="58"/>
      <c r="GS10" s="58"/>
      <c r="GT10" s="58"/>
      <c r="GU10" s="58"/>
      <c r="GV10" s="58"/>
      <c r="GW10" s="58"/>
      <c r="GX10" s="58"/>
      <c r="GY10" s="58"/>
      <c r="GZ10" s="58"/>
      <c r="HA10" s="58"/>
      <c r="HB10" s="58"/>
      <c r="HC10" s="58"/>
      <c r="HD10" s="58"/>
      <c r="HE10" s="58"/>
      <c r="HF10" s="58"/>
      <c r="HG10" s="58"/>
      <c r="HH10" s="58"/>
      <c r="HI10" s="58"/>
      <c r="HJ10" s="58"/>
      <c r="HK10" s="58"/>
      <c r="HL10" s="58"/>
      <c r="HM10" s="58"/>
      <c r="HN10" s="58"/>
      <c r="HO10" s="58"/>
      <c r="HP10" s="58"/>
      <c r="HQ10" s="58"/>
      <c r="HR10" s="58"/>
      <c r="HS10" s="58"/>
      <c r="HT10" s="58"/>
      <c r="HU10" s="58"/>
      <c r="HV10" s="58"/>
      <c r="HW10" s="58"/>
      <c r="HX10" s="58"/>
      <c r="HY10" s="58"/>
      <c r="HZ10" s="58"/>
      <c r="IA10" s="58"/>
      <c r="IB10" s="58"/>
      <c r="IC10" s="58"/>
      <c r="ID10" s="58"/>
      <c r="IE10" s="58"/>
      <c r="IF10" s="58"/>
      <c r="IG10" s="58"/>
      <c r="IH10" s="58"/>
      <c r="II10" s="58"/>
      <c r="IJ10" s="58"/>
      <c r="IK10" s="58"/>
      <c r="IL10" s="58"/>
      <c r="IM10" s="58"/>
      <c r="IN10" s="58"/>
      <c r="IO10" s="58"/>
      <c r="IP10" s="58"/>
      <c r="IQ10" s="58"/>
      <c r="IR10" s="58"/>
      <c r="IS10" s="58"/>
      <c r="IT10" s="58"/>
      <c r="IU10" s="58"/>
      <c r="IV10" s="58"/>
      <c r="IW10" s="58"/>
      <c r="IX10" s="58"/>
      <c r="IY10" s="58"/>
      <c r="IZ10" s="58"/>
      <c r="JA10" s="58"/>
      <c r="JB10" s="58"/>
      <c r="JC10" s="58"/>
      <c r="JD10" s="58"/>
      <c r="JE10" s="58"/>
      <c r="JF10" s="58"/>
      <c r="JG10" s="58"/>
      <c r="JH10" s="58"/>
    </row>
    <row r="11" spans="1:268" s="62" customFormat="1" ht="18" customHeight="1">
      <c r="A11" s="275" t="s">
        <v>31</v>
      </c>
      <c r="B11" s="276"/>
      <c r="C11" s="134">
        <f>'бюджет округа (района)'!C11+'бюджеты поселений'!C11</f>
        <v>0</v>
      </c>
      <c r="D11" s="134">
        <f>'бюджет округа (района)'!C11</f>
        <v>0</v>
      </c>
      <c r="E11" s="134">
        <f>G11+I11+M11+Q11+U11+Y11+AC11+AG11+AK11+AO11+AS11+AW11</f>
        <v>0</v>
      </c>
      <c r="F11" s="134">
        <f>H11+J11+N11+R11+V11+Z11+AD11+AH11+AL11+AP11+AT11+AX11</f>
        <v>0</v>
      </c>
      <c r="G11" s="134">
        <f>'бюджет округа (района)'!E11+'бюджеты поселений'!E11</f>
        <v>0</v>
      </c>
      <c r="H11" s="134">
        <f>'бюджет округа (района)'!E11</f>
        <v>0</v>
      </c>
      <c r="I11" s="134">
        <f>'бюджет округа (района)'!F11+'бюджеты поселений'!F11</f>
        <v>0</v>
      </c>
      <c r="J11" s="134">
        <f>'бюджет округа (района)'!F11</f>
        <v>0</v>
      </c>
      <c r="K11" s="134">
        <f>G11+I11</f>
        <v>0</v>
      </c>
      <c r="L11" s="134">
        <f>H11+J11</f>
        <v>0</v>
      </c>
      <c r="M11" s="134">
        <f>'бюджет округа (района)'!H11+'бюджеты поселений'!H11</f>
        <v>0</v>
      </c>
      <c r="N11" s="134">
        <f>'бюджет округа (района)'!H11</f>
        <v>0</v>
      </c>
      <c r="O11" s="134">
        <f>K11+M11</f>
        <v>0</v>
      </c>
      <c r="P11" s="134">
        <f>L11+N11</f>
        <v>0</v>
      </c>
      <c r="Q11" s="134">
        <f>'бюджет округа (района)'!J11+'бюджеты поселений'!J11</f>
        <v>0</v>
      </c>
      <c r="R11" s="134">
        <f>'бюджет округа (района)'!J11</f>
        <v>0</v>
      </c>
      <c r="S11" s="134">
        <f>O11+Q11</f>
        <v>0</v>
      </c>
      <c r="T11" s="134">
        <f>P11+R11</f>
        <v>0</v>
      </c>
      <c r="U11" s="134">
        <f>'бюджет округа (района)'!L11+'бюджеты поселений'!L11</f>
        <v>0</v>
      </c>
      <c r="V11" s="134">
        <f>'бюджет округа (района)'!L11</f>
        <v>0</v>
      </c>
      <c r="W11" s="134">
        <f>S11+U11</f>
        <v>0</v>
      </c>
      <c r="X11" s="134">
        <f>T11+V11</f>
        <v>0</v>
      </c>
      <c r="Y11" s="134">
        <f>'бюджет округа (района)'!N11+'бюджеты поселений'!N11</f>
        <v>0</v>
      </c>
      <c r="Z11" s="134">
        <f>'бюджет округа (района)'!N11</f>
        <v>0</v>
      </c>
      <c r="AA11" s="134">
        <f>W11+Y11</f>
        <v>0</v>
      </c>
      <c r="AB11" s="134">
        <f>X11+Z11</f>
        <v>0</v>
      </c>
      <c r="AC11" s="134">
        <f>'бюджет округа (района)'!P11+'бюджеты поселений'!P11</f>
        <v>0</v>
      </c>
      <c r="AD11" s="134">
        <f>'бюджет округа (района)'!P11</f>
        <v>0</v>
      </c>
      <c r="AE11" s="134">
        <f>AA11+AC11</f>
        <v>0</v>
      </c>
      <c r="AF11" s="134">
        <f>AB11+AD11</f>
        <v>0</v>
      </c>
      <c r="AG11" s="134">
        <f>'бюджет округа (района)'!R11+'бюджеты поселений'!R11</f>
        <v>0</v>
      </c>
      <c r="AH11" s="134">
        <f>'бюджет округа (района)'!R11</f>
        <v>0</v>
      </c>
      <c r="AI11" s="134">
        <f>AE11+AG11</f>
        <v>0</v>
      </c>
      <c r="AJ11" s="134">
        <f>AF11+AH11</f>
        <v>0</v>
      </c>
      <c r="AK11" s="134">
        <f>'бюджет округа (района)'!T11+'бюджеты поселений'!T11</f>
        <v>0</v>
      </c>
      <c r="AL11" s="134">
        <f>'бюджет округа (района)'!T11</f>
        <v>0</v>
      </c>
      <c r="AM11" s="134">
        <f>AI11+AK11</f>
        <v>0</v>
      </c>
      <c r="AN11" s="134">
        <f>AJ11+AL11</f>
        <v>0</v>
      </c>
      <c r="AO11" s="134">
        <f>'бюджет округа (района)'!V11+'бюджеты поселений'!V11</f>
        <v>0</v>
      </c>
      <c r="AP11" s="134">
        <f>'бюджет округа (района)'!V11</f>
        <v>0</v>
      </c>
      <c r="AQ11" s="134">
        <f>AM11+AO11</f>
        <v>0</v>
      </c>
      <c r="AR11" s="134">
        <f>AN11+AP11</f>
        <v>0</v>
      </c>
      <c r="AS11" s="134">
        <f>'бюджет округа (района)'!X11+'бюджеты поселений'!X11</f>
        <v>0</v>
      </c>
      <c r="AT11" s="134">
        <f>'бюджет округа (района)'!X11</f>
        <v>0</v>
      </c>
      <c r="AU11" s="134">
        <f>AQ11+AS11</f>
        <v>0</v>
      </c>
      <c r="AV11" s="134">
        <f>AR11+AT11</f>
        <v>0</v>
      </c>
      <c r="AW11" s="134">
        <f>'бюджет округа (района)'!Z11+'бюджеты поселений'!Z11</f>
        <v>0</v>
      </c>
      <c r="AX11" s="134">
        <f>'бюджет округа (района)'!Z11</f>
        <v>0</v>
      </c>
      <c r="AY11" s="134">
        <f>'бюджет округа (района)'!AA11+'бюджеты поселений'!AA11</f>
        <v>0</v>
      </c>
      <c r="AZ11" s="134">
        <f>'бюджет округа (района)'!AA11</f>
        <v>0</v>
      </c>
      <c r="BA11" s="135">
        <f t="shared" ref="BA11:BB26" si="149">IF(E11=0,1,AY11/E11-1)</f>
        <v>1</v>
      </c>
      <c r="BB11" s="135">
        <f t="shared" si="149"/>
        <v>1</v>
      </c>
      <c r="BC11" s="134">
        <f>'бюджет округа (района)'!AC11+'бюджеты поселений'!AC11</f>
        <v>0</v>
      </c>
      <c r="BD11" s="134">
        <f>'бюджет округа (района)'!AC11</f>
        <v>0</v>
      </c>
      <c r="BE11" s="134">
        <f>'бюджет округа (района)'!AD11+'бюджеты поселений'!AD11</f>
        <v>0</v>
      </c>
      <c r="BF11" s="134">
        <f>'бюджет округа (района)'!AD11</f>
        <v>0</v>
      </c>
      <c r="BG11" s="134">
        <f>BC11+BE11</f>
        <v>0</v>
      </c>
      <c r="BH11" s="134">
        <f>BD11+BF11</f>
        <v>0</v>
      </c>
      <c r="BI11" s="135">
        <f t="shared" si="36"/>
        <v>1</v>
      </c>
      <c r="BJ11" s="135">
        <f t="shared" si="36"/>
        <v>1</v>
      </c>
      <c r="BK11" s="134">
        <f>'бюджет округа (района)'!AG11+'бюджеты поселений'!AG11</f>
        <v>0</v>
      </c>
      <c r="BL11" s="134">
        <f>'бюджет округа (района)'!AG11</f>
        <v>0</v>
      </c>
      <c r="BM11" s="134">
        <f>BG11+BK11</f>
        <v>0</v>
      </c>
      <c r="BN11" s="134">
        <f>BH11+BL11</f>
        <v>0</v>
      </c>
      <c r="BO11" s="135">
        <f t="shared" si="38"/>
        <v>1</v>
      </c>
      <c r="BP11" s="135">
        <f t="shared" si="38"/>
        <v>1</v>
      </c>
      <c r="BQ11" s="134">
        <f>'бюджет округа (района)'!AJ11+'бюджеты поселений'!AJ11</f>
        <v>0</v>
      </c>
      <c r="BR11" s="134">
        <f>'бюджет округа (района)'!AJ11</f>
        <v>0</v>
      </c>
      <c r="BS11" s="134">
        <f>BM11+BQ11</f>
        <v>0</v>
      </c>
      <c r="BT11" s="134">
        <f>BN11+BR11</f>
        <v>0</v>
      </c>
      <c r="BU11" s="135">
        <f t="shared" si="40"/>
        <v>1</v>
      </c>
      <c r="BV11" s="135">
        <f t="shared" si="40"/>
        <v>1</v>
      </c>
      <c r="BW11" s="134">
        <f>'бюджет округа (района)'!AM11+'бюджеты поселений'!AM11</f>
        <v>0</v>
      </c>
      <c r="BX11" s="134">
        <f>'бюджет округа (района)'!AM11</f>
        <v>0</v>
      </c>
      <c r="BY11" s="134">
        <f>BS11+BW11</f>
        <v>0</v>
      </c>
      <c r="BZ11" s="134">
        <f>BT11+BX11</f>
        <v>0</v>
      </c>
      <c r="CA11" s="135">
        <f t="shared" si="42"/>
        <v>1</v>
      </c>
      <c r="CB11" s="135">
        <f t="shared" si="42"/>
        <v>1</v>
      </c>
      <c r="CC11" s="134">
        <f>'бюджет округа (района)'!AP11+'бюджеты поселений'!AP11</f>
        <v>0</v>
      </c>
      <c r="CD11" s="134">
        <f>'бюджет округа (района)'!AP11</f>
        <v>0</v>
      </c>
      <c r="CE11" s="134">
        <f>BY11+CC11</f>
        <v>0</v>
      </c>
      <c r="CF11" s="134">
        <f>BZ11+CD11</f>
        <v>0</v>
      </c>
      <c r="CG11" s="135">
        <f t="shared" si="44"/>
        <v>1</v>
      </c>
      <c r="CH11" s="135">
        <f t="shared" si="44"/>
        <v>1</v>
      </c>
      <c r="CI11" s="134">
        <f>'бюджет округа (района)'!AS11+'бюджеты поселений'!AS11</f>
        <v>0</v>
      </c>
      <c r="CJ11" s="134">
        <f>'бюджет округа (района)'!AS11</f>
        <v>0</v>
      </c>
      <c r="CK11" s="134">
        <f>CE11+CI11</f>
        <v>0</v>
      </c>
      <c r="CL11" s="134">
        <f>CF11+CJ11</f>
        <v>0</v>
      </c>
      <c r="CM11" s="135">
        <f t="shared" si="46"/>
        <v>1</v>
      </c>
      <c r="CN11" s="135">
        <f t="shared" si="46"/>
        <v>1</v>
      </c>
      <c r="CO11" s="134">
        <f>'бюджет округа (района)'!AV11+'бюджеты поселений'!AV11</f>
        <v>0</v>
      </c>
      <c r="CP11" s="134">
        <f>'бюджет округа (района)'!AV11</f>
        <v>0</v>
      </c>
      <c r="CQ11" s="134">
        <f>CK11+CO11</f>
        <v>0</v>
      </c>
      <c r="CR11" s="134">
        <f>CL11+CP11</f>
        <v>0</v>
      </c>
      <c r="CS11" s="135">
        <f t="shared" si="48"/>
        <v>1</v>
      </c>
      <c r="CT11" s="135">
        <f>IF(AJ11=0,1,CR11/AJ11-1)</f>
        <v>1</v>
      </c>
      <c r="CU11" s="134">
        <f>'бюджет округа (района)'!AY11+'бюджеты поселений'!AY11</f>
        <v>0</v>
      </c>
      <c r="CV11" s="134">
        <f>'бюджет округа (района)'!AY11</f>
        <v>0</v>
      </c>
      <c r="CW11" s="134">
        <f>CQ11+CU11</f>
        <v>0</v>
      </c>
      <c r="CX11" s="134">
        <f>CR11+CV11</f>
        <v>0</v>
      </c>
      <c r="CY11" s="135">
        <f t="shared" si="50"/>
        <v>1</v>
      </c>
      <c r="CZ11" s="135">
        <f t="shared" si="50"/>
        <v>1</v>
      </c>
      <c r="DA11" s="134">
        <f>'бюджет округа (района)'!BB11+'бюджеты поселений'!BB11</f>
        <v>0</v>
      </c>
      <c r="DB11" s="134">
        <f>'бюджет округа (района)'!BB11</f>
        <v>0</v>
      </c>
      <c r="DC11" s="134">
        <f>CW11+DA11</f>
        <v>0</v>
      </c>
      <c r="DD11" s="134">
        <f>CX11+DB11</f>
        <v>0</v>
      </c>
      <c r="DE11" s="135">
        <f t="shared" si="52"/>
        <v>1</v>
      </c>
      <c r="DF11" s="135">
        <f t="shared" si="52"/>
        <v>1</v>
      </c>
      <c r="DG11" s="134">
        <f>'бюджет округа (района)'!BE11+'бюджеты поселений'!BE11</f>
        <v>0</v>
      </c>
      <c r="DH11" s="134">
        <f>'бюджет округа (района)'!BE11</f>
        <v>0</v>
      </c>
      <c r="DI11" s="134">
        <f>DC11+DG11</f>
        <v>0</v>
      </c>
      <c r="DJ11" s="134">
        <f>DD11+DH11</f>
        <v>0</v>
      </c>
      <c r="DK11" s="135">
        <f>IF(AU11=0,1,DI11/AU11-1)</f>
        <v>1</v>
      </c>
      <c r="DL11" s="135">
        <f>IF(AV11=0,1,DJ11/AV11-1)</f>
        <v>1</v>
      </c>
      <c r="DM11" s="134">
        <f>'бюджет округа (района)'!BH11+'бюджеты поселений'!BH11</f>
        <v>0</v>
      </c>
      <c r="DN11" s="134">
        <f>'бюджет округа (района)'!BH11</f>
        <v>0</v>
      </c>
      <c r="DO11" s="134">
        <f>'бюджет округа (района)'!BI11+'бюджеты поселений'!BI11</f>
        <v>0</v>
      </c>
      <c r="DP11" s="134">
        <f>'бюджет округа (района)'!BI11</f>
        <v>0</v>
      </c>
      <c r="DQ11" s="134">
        <f>'бюджет округа (района)'!BJ11+'бюджеты поселений'!BJ11</f>
        <v>0</v>
      </c>
      <c r="DR11" s="134">
        <f>'бюджет округа (района)'!BJ11</f>
        <v>0</v>
      </c>
      <c r="DS11" s="135">
        <f>IF($AY$11=0,1,DQ11/$AY$11-1)</f>
        <v>1</v>
      </c>
      <c r="DT11" s="135">
        <f>IF($AZ$11=0,1,DR11/$AZ$11-1)</f>
        <v>1</v>
      </c>
      <c r="DU11" s="135">
        <f t="shared" si="58"/>
        <v>1</v>
      </c>
      <c r="DV11" s="135">
        <f t="shared" si="59"/>
        <v>1</v>
      </c>
      <c r="DW11" s="167"/>
      <c r="DX11" s="60"/>
      <c r="DY11" s="60"/>
      <c r="DZ11" s="60"/>
      <c r="EA11" s="60"/>
      <c r="EB11" s="60"/>
      <c r="EC11" s="60"/>
      <c r="ED11" s="60"/>
      <c r="EE11" s="60"/>
      <c r="EF11" s="60"/>
      <c r="EG11" s="60"/>
      <c r="EH11" s="60"/>
      <c r="EI11" s="60"/>
      <c r="EJ11" s="60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  <c r="GP11" s="61"/>
      <c r="GQ11" s="61"/>
      <c r="GR11" s="61"/>
      <c r="GS11" s="61"/>
      <c r="GT11" s="61"/>
      <c r="GU11" s="61"/>
      <c r="GV11" s="61"/>
      <c r="GW11" s="61"/>
      <c r="GX11" s="61"/>
      <c r="GY11" s="61"/>
      <c r="GZ11" s="61"/>
      <c r="HA11" s="61"/>
      <c r="HB11" s="61"/>
      <c r="HC11" s="61"/>
      <c r="HD11" s="61"/>
      <c r="HE11" s="61"/>
      <c r="HF11" s="61"/>
      <c r="HG11" s="61"/>
      <c r="HH11" s="61"/>
      <c r="HI11" s="61"/>
      <c r="HJ11" s="61"/>
      <c r="HK11" s="61"/>
      <c r="HL11" s="61"/>
      <c r="HM11" s="61"/>
      <c r="HN11" s="61"/>
      <c r="HO11" s="61"/>
      <c r="HP11" s="61"/>
      <c r="HQ11" s="61"/>
      <c r="HR11" s="61"/>
      <c r="HS11" s="61"/>
      <c r="HT11" s="61"/>
      <c r="HU11" s="61"/>
      <c r="HV11" s="61"/>
      <c r="HW11" s="61"/>
      <c r="HX11" s="61"/>
      <c r="HY11" s="61"/>
      <c r="HZ11" s="61"/>
      <c r="IA11" s="61"/>
      <c r="IB11" s="61"/>
      <c r="IC11" s="61"/>
      <c r="ID11" s="61"/>
      <c r="IE11" s="61"/>
      <c r="IF11" s="61"/>
      <c r="IG11" s="61"/>
      <c r="IH11" s="61"/>
      <c r="II11" s="61"/>
      <c r="IJ11" s="61"/>
      <c r="IK11" s="61"/>
      <c r="IL11" s="61"/>
      <c r="IM11" s="61"/>
      <c r="IN11" s="61"/>
      <c r="IO11" s="61"/>
      <c r="IP11" s="61"/>
      <c r="IQ11" s="61"/>
      <c r="IR11" s="61"/>
      <c r="IS11" s="61"/>
      <c r="IT11" s="61"/>
      <c r="IU11" s="61"/>
      <c r="IV11" s="61"/>
      <c r="IW11" s="61"/>
      <c r="IX11" s="61"/>
      <c r="IY11" s="61"/>
      <c r="IZ11" s="61"/>
      <c r="JA11" s="61"/>
      <c r="JB11" s="61"/>
      <c r="JC11" s="61"/>
      <c r="JD11" s="61"/>
      <c r="JE11" s="61"/>
      <c r="JF11" s="61"/>
      <c r="JG11" s="61"/>
      <c r="JH11" s="61"/>
    </row>
    <row r="12" spans="1:268" s="62" customFormat="1" ht="18" customHeight="1">
      <c r="A12" s="136" t="s">
        <v>130</v>
      </c>
      <c r="B12" s="113" t="s">
        <v>128</v>
      </c>
      <c r="C12" s="134">
        <f>'бюджет округа (района)'!C12+'бюджеты поселений'!C12</f>
        <v>0</v>
      </c>
      <c r="D12" s="134">
        <f>'бюджет округа (района)'!C12</f>
        <v>0</v>
      </c>
      <c r="E12" s="134">
        <f t="shared" ref="E12:F36" si="150">G12+I12+M12+Q12+U12+Y12+AC12+AG12+AK12+AO12+AS12+AW12</f>
        <v>0</v>
      </c>
      <c r="F12" s="134">
        <f>H12+J12+N12+R12+V12+Z12+AD12+AH12+AL12+AP12+AT12+AX12</f>
        <v>0</v>
      </c>
      <c r="G12" s="134">
        <f>'бюджет округа (района)'!E12+'бюджеты поселений'!E12</f>
        <v>0</v>
      </c>
      <c r="H12" s="134">
        <f>'бюджет округа (района)'!E12</f>
        <v>0</v>
      </c>
      <c r="I12" s="134">
        <f>'бюджет округа (района)'!F12+'бюджеты поселений'!F12</f>
        <v>0</v>
      </c>
      <c r="J12" s="134">
        <f>'бюджет округа (района)'!F12</f>
        <v>0</v>
      </c>
      <c r="K12" s="134">
        <f t="shared" ref="K12:L39" si="151">G12+I12</f>
        <v>0</v>
      </c>
      <c r="L12" s="134">
        <f t="shared" si="151"/>
        <v>0</v>
      </c>
      <c r="M12" s="134">
        <f>'бюджет округа (района)'!H12+'бюджеты поселений'!H12</f>
        <v>0</v>
      </c>
      <c r="N12" s="134">
        <f>'бюджет округа (района)'!H12</f>
        <v>0</v>
      </c>
      <c r="O12" s="134">
        <f t="shared" ref="O12:P42" si="152">K12+M12</f>
        <v>0</v>
      </c>
      <c r="P12" s="134">
        <f t="shared" si="152"/>
        <v>0</v>
      </c>
      <c r="Q12" s="134">
        <f>'бюджет округа (района)'!J12+'бюджеты поселений'!J12</f>
        <v>0</v>
      </c>
      <c r="R12" s="134">
        <f>'бюджет округа (района)'!J12</f>
        <v>0</v>
      </c>
      <c r="S12" s="134">
        <f t="shared" ref="S12:T42" si="153">O12+Q12</f>
        <v>0</v>
      </c>
      <c r="T12" s="134">
        <f t="shared" si="153"/>
        <v>0</v>
      </c>
      <c r="U12" s="134">
        <f>'бюджет округа (района)'!L12+'бюджеты поселений'!L12</f>
        <v>0</v>
      </c>
      <c r="V12" s="134">
        <f>'бюджет округа (района)'!L12</f>
        <v>0</v>
      </c>
      <c r="W12" s="134">
        <f t="shared" ref="W12:X42" si="154">S12+U12</f>
        <v>0</v>
      </c>
      <c r="X12" s="134">
        <f t="shared" si="154"/>
        <v>0</v>
      </c>
      <c r="Y12" s="134">
        <f>'бюджет округа (района)'!N12+'бюджеты поселений'!N12</f>
        <v>0</v>
      </c>
      <c r="Z12" s="134">
        <f>'бюджет округа (района)'!N12</f>
        <v>0</v>
      </c>
      <c r="AA12" s="134">
        <f t="shared" ref="AA12:AB42" si="155">W12+Y12</f>
        <v>0</v>
      </c>
      <c r="AB12" s="134">
        <f t="shared" si="155"/>
        <v>0</v>
      </c>
      <c r="AC12" s="134">
        <f>'бюджет округа (района)'!P12+'бюджеты поселений'!P12</f>
        <v>0</v>
      </c>
      <c r="AD12" s="134">
        <f>'бюджет округа (района)'!P12</f>
        <v>0</v>
      </c>
      <c r="AE12" s="134">
        <f t="shared" ref="AE12:AF42" si="156">AA12+AC12</f>
        <v>0</v>
      </c>
      <c r="AF12" s="134">
        <f t="shared" si="156"/>
        <v>0</v>
      </c>
      <c r="AG12" s="134">
        <f>'бюджет округа (района)'!R12+'бюджеты поселений'!R12</f>
        <v>0</v>
      </c>
      <c r="AH12" s="134">
        <f>'бюджет округа (района)'!R12</f>
        <v>0</v>
      </c>
      <c r="AI12" s="134">
        <f t="shared" ref="AI12:AJ26" si="157">AE12+AG12</f>
        <v>0</v>
      </c>
      <c r="AJ12" s="134">
        <f t="shared" si="157"/>
        <v>0</v>
      </c>
      <c r="AK12" s="134">
        <f>'бюджет округа (района)'!T12+'бюджеты поселений'!T12</f>
        <v>0</v>
      </c>
      <c r="AL12" s="134">
        <f>'бюджет округа (района)'!T12</f>
        <v>0</v>
      </c>
      <c r="AM12" s="134">
        <f t="shared" ref="AM12:AN26" si="158">AI12+AK12</f>
        <v>0</v>
      </c>
      <c r="AN12" s="134">
        <f t="shared" si="158"/>
        <v>0</v>
      </c>
      <c r="AO12" s="134">
        <f>'бюджет округа (района)'!V12+'бюджеты поселений'!V12</f>
        <v>0</v>
      </c>
      <c r="AP12" s="134">
        <f>'бюджет округа (района)'!V12</f>
        <v>0</v>
      </c>
      <c r="AQ12" s="134">
        <f t="shared" ref="AQ12:AR26" si="159">AM12+AO12</f>
        <v>0</v>
      </c>
      <c r="AR12" s="134">
        <f t="shared" si="159"/>
        <v>0</v>
      </c>
      <c r="AS12" s="134">
        <f>'бюджет округа (района)'!X12+'бюджеты поселений'!X12</f>
        <v>0</v>
      </c>
      <c r="AT12" s="134">
        <f>'бюджет округа (района)'!X12</f>
        <v>0</v>
      </c>
      <c r="AU12" s="134">
        <f t="shared" ref="AU12:AV26" si="160">AQ12+AS12</f>
        <v>0</v>
      </c>
      <c r="AV12" s="134">
        <f t="shared" si="160"/>
        <v>0</v>
      </c>
      <c r="AW12" s="134">
        <f>'бюджет округа (района)'!Z12+'бюджеты поселений'!Z12</f>
        <v>0</v>
      </c>
      <c r="AX12" s="134">
        <f>'бюджет округа (района)'!Z12</f>
        <v>0</v>
      </c>
      <c r="AY12" s="134">
        <f>'бюджет округа (района)'!AA12+'бюджеты поселений'!AA12</f>
        <v>0</v>
      </c>
      <c r="AZ12" s="134">
        <f>'бюджет округа (района)'!AA12</f>
        <v>0</v>
      </c>
      <c r="BA12" s="135">
        <f t="shared" si="149"/>
        <v>1</v>
      </c>
      <c r="BB12" s="135">
        <f t="shared" si="149"/>
        <v>1</v>
      </c>
      <c r="BC12" s="134">
        <f>'бюджет округа (района)'!AC12+'бюджеты поселений'!AC12</f>
        <v>0</v>
      </c>
      <c r="BD12" s="134">
        <f>'бюджет округа (района)'!AC12</f>
        <v>0</v>
      </c>
      <c r="BE12" s="134">
        <f>'бюджет округа (района)'!AD12+'бюджеты поселений'!AD12</f>
        <v>0</v>
      </c>
      <c r="BF12" s="134">
        <f>'бюджет округа (района)'!AD12</f>
        <v>0</v>
      </c>
      <c r="BG12" s="134">
        <f t="shared" ref="BG12:BH26" si="161">BC12+BE12</f>
        <v>0</v>
      </c>
      <c r="BH12" s="134">
        <f t="shared" si="161"/>
        <v>0</v>
      </c>
      <c r="BI12" s="135">
        <f t="shared" si="36"/>
        <v>1</v>
      </c>
      <c r="BJ12" s="135">
        <f t="shared" si="36"/>
        <v>1</v>
      </c>
      <c r="BK12" s="134">
        <f>'бюджет округа (района)'!AG12+'бюджеты поселений'!AG12</f>
        <v>0</v>
      </c>
      <c r="BL12" s="134">
        <f>'бюджет округа (района)'!AG12</f>
        <v>0</v>
      </c>
      <c r="BM12" s="134">
        <f t="shared" ref="BM12:BN26" si="162">BG12+BK12</f>
        <v>0</v>
      </c>
      <c r="BN12" s="134">
        <f t="shared" si="162"/>
        <v>0</v>
      </c>
      <c r="BO12" s="135">
        <f t="shared" si="38"/>
        <v>1</v>
      </c>
      <c r="BP12" s="135">
        <f t="shared" si="38"/>
        <v>1</v>
      </c>
      <c r="BQ12" s="134">
        <f>'бюджет округа (района)'!AJ12+'бюджеты поселений'!AJ12</f>
        <v>0</v>
      </c>
      <c r="BR12" s="134">
        <f>'бюджет округа (района)'!AJ12</f>
        <v>0</v>
      </c>
      <c r="BS12" s="134">
        <f t="shared" ref="BS12:BT26" si="163">BM12+BQ12</f>
        <v>0</v>
      </c>
      <c r="BT12" s="134">
        <f t="shared" si="163"/>
        <v>0</v>
      </c>
      <c r="BU12" s="135">
        <f t="shared" si="40"/>
        <v>1</v>
      </c>
      <c r="BV12" s="135">
        <f t="shared" si="40"/>
        <v>1</v>
      </c>
      <c r="BW12" s="134">
        <f>'бюджет округа (района)'!AM12+'бюджеты поселений'!AM12</f>
        <v>0</v>
      </c>
      <c r="BX12" s="134">
        <f>'бюджет округа (района)'!AM12</f>
        <v>0</v>
      </c>
      <c r="BY12" s="134">
        <f t="shared" ref="BY12:BZ26" si="164">BS12+BW12</f>
        <v>0</v>
      </c>
      <c r="BZ12" s="134">
        <f t="shared" si="164"/>
        <v>0</v>
      </c>
      <c r="CA12" s="135">
        <f t="shared" si="42"/>
        <v>1</v>
      </c>
      <c r="CB12" s="135">
        <f t="shared" si="42"/>
        <v>1</v>
      </c>
      <c r="CC12" s="134">
        <f>'бюджет округа (района)'!AP12+'бюджеты поселений'!AP12</f>
        <v>0</v>
      </c>
      <c r="CD12" s="134">
        <f>'бюджет округа (района)'!AP12</f>
        <v>0</v>
      </c>
      <c r="CE12" s="134">
        <f t="shared" ref="CE12:CF26" si="165">BY12+CC12</f>
        <v>0</v>
      </c>
      <c r="CF12" s="134">
        <f t="shared" si="165"/>
        <v>0</v>
      </c>
      <c r="CG12" s="135">
        <f t="shared" si="44"/>
        <v>1</v>
      </c>
      <c r="CH12" s="135">
        <f t="shared" si="44"/>
        <v>1</v>
      </c>
      <c r="CI12" s="134">
        <f>'бюджет округа (района)'!AS12+'бюджеты поселений'!AS12</f>
        <v>0</v>
      </c>
      <c r="CJ12" s="134">
        <f>'бюджет округа (района)'!AS12</f>
        <v>0</v>
      </c>
      <c r="CK12" s="134">
        <f t="shared" ref="CK12:CL26" si="166">CE12+CI12</f>
        <v>0</v>
      </c>
      <c r="CL12" s="134">
        <f t="shared" si="166"/>
        <v>0</v>
      </c>
      <c r="CM12" s="135">
        <f t="shared" si="46"/>
        <v>1</v>
      </c>
      <c r="CN12" s="135">
        <f t="shared" si="46"/>
        <v>1</v>
      </c>
      <c r="CO12" s="134">
        <f>'бюджет округа (района)'!AV12+'бюджеты поселений'!AV12</f>
        <v>0</v>
      </c>
      <c r="CP12" s="134">
        <f>'бюджет округа (района)'!AV12</f>
        <v>0</v>
      </c>
      <c r="CQ12" s="134">
        <f t="shared" ref="CQ12:CR26" si="167">CK12+CO12</f>
        <v>0</v>
      </c>
      <c r="CR12" s="134">
        <f t="shared" si="167"/>
        <v>0</v>
      </c>
      <c r="CS12" s="135">
        <f t="shared" si="48"/>
        <v>1</v>
      </c>
      <c r="CT12" s="135">
        <f t="shared" si="48"/>
        <v>1</v>
      </c>
      <c r="CU12" s="134">
        <f>'бюджет округа (района)'!AY12+'бюджеты поселений'!AY12</f>
        <v>0</v>
      </c>
      <c r="CV12" s="134">
        <f>'бюджет округа (района)'!AY12</f>
        <v>0</v>
      </c>
      <c r="CW12" s="134">
        <f t="shared" ref="CW12:CX26" si="168">CQ12+CU12</f>
        <v>0</v>
      </c>
      <c r="CX12" s="134">
        <f t="shared" si="168"/>
        <v>0</v>
      </c>
      <c r="CY12" s="135">
        <f t="shared" si="50"/>
        <v>1</v>
      </c>
      <c r="CZ12" s="135">
        <f t="shared" si="50"/>
        <v>1</v>
      </c>
      <c r="DA12" s="134">
        <f>'бюджет округа (района)'!BB12+'бюджеты поселений'!BB12</f>
        <v>0</v>
      </c>
      <c r="DB12" s="134">
        <f>'бюджет округа (района)'!BB12</f>
        <v>0</v>
      </c>
      <c r="DC12" s="134">
        <f t="shared" ref="DC12:DD26" si="169">CW12+DA12</f>
        <v>0</v>
      </c>
      <c r="DD12" s="134">
        <f t="shared" si="169"/>
        <v>0</v>
      </c>
      <c r="DE12" s="135">
        <f t="shared" si="52"/>
        <v>1</v>
      </c>
      <c r="DF12" s="135">
        <f t="shared" si="52"/>
        <v>1</v>
      </c>
      <c r="DG12" s="134">
        <f>'бюджет округа (района)'!BE12+'бюджеты поселений'!BE12</f>
        <v>0</v>
      </c>
      <c r="DH12" s="134">
        <f>'бюджет округа (района)'!BE12</f>
        <v>0</v>
      </c>
      <c r="DI12" s="134">
        <f t="shared" ref="DI12:DJ26" si="170">DC12+DG12</f>
        <v>0</v>
      </c>
      <c r="DJ12" s="134">
        <f t="shared" si="170"/>
        <v>0</v>
      </c>
      <c r="DK12" s="135">
        <f t="shared" si="54"/>
        <v>1</v>
      </c>
      <c r="DL12" s="135">
        <f t="shared" si="54"/>
        <v>1</v>
      </c>
      <c r="DM12" s="134">
        <f>'бюджет округа (района)'!BH12+'бюджеты поселений'!BH12</f>
        <v>0</v>
      </c>
      <c r="DN12" s="134">
        <f>'бюджет округа (района)'!BH12</f>
        <v>0</v>
      </c>
      <c r="DO12" s="134">
        <f>'бюджет округа (района)'!BI12+'бюджеты поселений'!BI12</f>
        <v>0</v>
      </c>
      <c r="DP12" s="134">
        <f>'бюджет округа (района)'!BI12</f>
        <v>0</v>
      </c>
      <c r="DQ12" s="134" t="e">
        <f>'бюджет округа (района)'!BJ12+'бюджеты поселений'!BJ12</f>
        <v>#REF!</v>
      </c>
      <c r="DR12" s="134" t="e">
        <f>'бюджет округа (района)'!BJ12</f>
        <v>#REF!</v>
      </c>
      <c r="DS12" s="135">
        <f>IF($AY$12=0,1,DQ12/$AY$12-1)</f>
        <v>1</v>
      </c>
      <c r="DT12" s="135">
        <f>IF($AZ$12=0,1,DR12/$AZ$12-1)</f>
        <v>1</v>
      </c>
      <c r="DU12" s="135">
        <f t="shared" si="58"/>
        <v>1</v>
      </c>
      <c r="DV12" s="135">
        <f t="shared" si="59"/>
        <v>1</v>
      </c>
      <c r="DW12" s="167"/>
      <c r="DX12" s="60"/>
      <c r="DY12" s="60"/>
      <c r="DZ12" s="60"/>
      <c r="EA12" s="60"/>
      <c r="EB12" s="60"/>
      <c r="EC12" s="60"/>
      <c r="ED12" s="60"/>
      <c r="EE12" s="60"/>
      <c r="EF12" s="60"/>
      <c r="EG12" s="60"/>
      <c r="EH12" s="60"/>
      <c r="EI12" s="60"/>
      <c r="EJ12" s="60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61"/>
      <c r="GX12" s="61"/>
      <c r="GY12" s="61"/>
      <c r="GZ12" s="61"/>
      <c r="HA12" s="61"/>
      <c r="HB12" s="61"/>
      <c r="HC12" s="61"/>
      <c r="HD12" s="61"/>
      <c r="HE12" s="61"/>
      <c r="HF12" s="61"/>
      <c r="HG12" s="61"/>
      <c r="HH12" s="61"/>
      <c r="HI12" s="61"/>
      <c r="HJ12" s="61"/>
      <c r="HK12" s="61"/>
      <c r="HL12" s="61"/>
      <c r="HM12" s="61"/>
      <c r="HN12" s="61"/>
      <c r="HO12" s="61"/>
      <c r="HP12" s="61"/>
      <c r="HQ12" s="61"/>
      <c r="HR12" s="61"/>
      <c r="HS12" s="61"/>
      <c r="HT12" s="61"/>
      <c r="HU12" s="61"/>
      <c r="HV12" s="61"/>
      <c r="HW12" s="61"/>
      <c r="HX12" s="61"/>
      <c r="HY12" s="61"/>
      <c r="HZ12" s="61"/>
      <c r="IA12" s="61"/>
      <c r="IB12" s="61"/>
      <c r="IC12" s="61"/>
      <c r="ID12" s="61"/>
      <c r="IE12" s="61"/>
      <c r="IF12" s="61"/>
      <c r="IG12" s="61"/>
      <c r="IH12" s="61"/>
      <c r="II12" s="61"/>
      <c r="IJ12" s="61"/>
      <c r="IK12" s="61"/>
      <c r="IL12" s="61"/>
      <c r="IM12" s="61"/>
      <c r="IN12" s="61"/>
      <c r="IO12" s="61"/>
      <c r="IP12" s="61"/>
      <c r="IQ12" s="61"/>
      <c r="IR12" s="61"/>
      <c r="IS12" s="61"/>
      <c r="IT12" s="61"/>
      <c r="IU12" s="61"/>
      <c r="IV12" s="61"/>
      <c r="IW12" s="61"/>
      <c r="IX12" s="61"/>
      <c r="IY12" s="61"/>
      <c r="IZ12" s="61"/>
      <c r="JA12" s="61"/>
      <c r="JB12" s="61"/>
      <c r="JC12" s="61"/>
      <c r="JD12" s="61"/>
      <c r="JE12" s="61"/>
      <c r="JF12" s="61"/>
      <c r="JG12" s="61"/>
      <c r="JH12" s="61"/>
    </row>
    <row r="13" spans="1:268" s="62" customFormat="1" ht="18" customHeight="1">
      <c r="A13" s="275" t="s">
        <v>32</v>
      </c>
      <c r="B13" s="276"/>
      <c r="C13" s="134">
        <f>'бюджет округа (района)'!C13+'бюджеты поселений'!C13</f>
        <v>0</v>
      </c>
      <c r="D13" s="134">
        <f>'бюджет округа (района)'!C13</f>
        <v>0</v>
      </c>
      <c r="E13" s="134">
        <f t="shared" si="150"/>
        <v>0</v>
      </c>
      <c r="F13" s="134">
        <f>H13+J13+N13+R13+V13+Z13+AD13+AH13+AL13+AP13+AT13+AX13</f>
        <v>0</v>
      </c>
      <c r="G13" s="134">
        <f>'бюджет округа (района)'!E13+'бюджеты поселений'!E13</f>
        <v>0</v>
      </c>
      <c r="H13" s="134">
        <f>'бюджет округа (района)'!E13</f>
        <v>0</v>
      </c>
      <c r="I13" s="134">
        <f>'бюджет округа (района)'!F13+'бюджеты поселений'!F13</f>
        <v>0</v>
      </c>
      <c r="J13" s="134">
        <f>'бюджет округа (района)'!F13</f>
        <v>0</v>
      </c>
      <c r="K13" s="134">
        <f t="shared" si="151"/>
        <v>0</v>
      </c>
      <c r="L13" s="134">
        <f t="shared" si="151"/>
        <v>0</v>
      </c>
      <c r="M13" s="134">
        <f>'бюджет округа (района)'!H13+'бюджеты поселений'!H13</f>
        <v>0</v>
      </c>
      <c r="N13" s="134">
        <f>'бюджет округа (района)'!H13</f>
        <v>0</v>
      </c>
      <c r="O13" s="134">
        <f t="shared" si="152"/>
        <v>0</v>
      </c>
      <c r="P13" s="134">
        <f t="shared" si="152"/>
        <v>0</v>
      </c>
      <c r="Q13" s="134">
        <f>'бюджет округа (района)'!J13+'бюджеты поселений'!J13</f>
        <v>0</v>
      </c>
      <c r="R13" s="134">
        <f>'бюджет округа (района)'!J13</f>
        <v>0</v>
      </c>
      <c r="S13" s="134">
        <f t="shared" si="153"/>
        <v>0</v>
      </c>
      <c r="T13" s="134">
        <f t="shared" si="153"/>
        <v>0</v>
      </c>
      <c r="U13" s="134">
        <f>'бюджет округа (района)'!L13+'бюджеты поселений'!L13</f>
        <v>0</v>
      </c>
      <c r="V13" s="134">
        <f>'бюджет округа (района)'!L13</f>
        <v>0</v>
      </c>
      <c r="W13" s="134">
        <f t="shared" si="154"/>
        <v>0</v>
      </c>
      <c r="X13" s="134">
        <f t="shared" si="154"/>
        <v>0</v>
      </c>
      <c r="Y13" s="134">
        <f>'бюджет округа (района)'!N13+'бюджеты поселений'!N13</f>
        <v>0</v>
      </c>
      <c r="Z13" s="134">
        <f>'бюджет округа (района)'!N13</f>
        <v>0</v>
      </c>
      <c r="AA13" s="134">
        <f t="shared" si="155"/>
        <v>0</v>
      </c>
      <c r="AB13" s="134">
        <f t="shared" si="155"/>
        <v>0</v>
      </c>
      <c r="AC13" s="134">
        <f>'бюджет округа (района)'!P13+'бюджеты поселений'!P13</f>
        <v>0</v>
      </c>
      <c r="AD13" s="134">
        <f>'бюджет округа (района)'!P13</f>
        <v>0</v>
      </c>
      <c r="AE13" s="134">
        <f t="shared" si="156"/>
        <v>0</v>
      </c>
      <c r="AF13" s="134">
        <f t="shared" si="156"/>
        <v>0</v>
      </c>
      <c r="AG13" s="134">
        <f>'бюджет округа (района)'!R13+'бюджеты поселений'!R13</f>
        <v>0</v>
      </c>
      <c r="AH13" s="134">
        <f>'бюджет округа (района)'!R13</f>
        <v>0</v>
      </c>
      <c r="AI13" s="134">
        <f t="shared" si="157"/>
        <v>0</v>
      </c>
      <c r="AJ13" s="134">
        <f t="shared" si="157"/>
        <v>0</v>
      </c>
      <c r="AK13" s="134">
        <f>'бюджет округа (района)'!T13+'бюджеты поселений'!T13</f>
        <v>0</v>
      </c>
      <c r="AL13" s="134">
        <f>'бюджет округа (района)'!T13</f>
        <v>0</v>
      </c>
      <c r="AM13" s="134">
        <f t="shared" si="158"/>
        <v>0</v>
      </c>
      <c r="AN13" s="134">
        <f t="shared" si="158"/>
        <v>0</v>
      </c>
      <c r="AO13" s="134">
        <f>'бюджет округа (района)'!V13+'бюджеты поселений'!V13</f>
        <v>0</v>
      </c>
      <c r="AP13" s="134">
        <f>'бюджет округа (района)'!V13</f>
        <v>0</v>
      </c>
      <c r="AQ13" s="134">
        <f t="shared" si="159"/>
        <v>0</v>
      </c>
      <c r="AR13" s="134">
        <f t="shared" si="159"/>
        <v>0</v>
      </c>
      <c r="AS13" s="134">
        <f>'бюджет округа (района)'!X13+'бюджеты поселений'!X13</f>
        <v>0</v>
      </c>
      <c r="AT13" s="134">
        <f>'бюджет округа (района)'!X13</f>
        <v>0</v>
      </c>
      <c r="AU13" s="134">
        <f t="shared" si="160"/>
        <v>0</v>
      </c>
      <c r="AV13" s="134">
        <f t="shared" si="160"/>
        <v>0</v>
      </c>
      <c r="AW13" s="134">
        <f>'бюджет округа (района)'!Z13+'бюджеты поселений'!Z13</f>
        <v>0</v>
      </c>
      <c r="AX13" s="134">
        <f>'бюджет округа (района)'!Z13</f>
        <v>0</v>
      </c>
      <c r="AY13" s="134">
        <f>'бюджет округа (района)'!AA13+'бюджеты поселений'!AA13</f>
        <v>0</v>
      </c>
      <c r="AZ13" s="134">
        <f>'бюджет округа (района)'!AA13</f>
        <v>0</v>
      </c>
      <c r="BA13" s="135">
        <f t="shared" si="149"/>
        <v>1</v>
      </c>
      <c r="BB13" s="135">
        <f t="shared" si="149"/>
        <v>1</v>
      </c>
      <c r="BC13" s="134">
        <f>'бюджет округа (района)'!AC13+'бюджеты поселений'!AC13</f>
        <v>0</v>
      </c>
      <c r="BD13" s="134">
        <f>'бюджет округа (района)'!AC13</f>
        <v>0</v>
      </c>
      <c r="BE13" s="134">
        <f>'бюджет округа (района)'!AD13+'бюджеты поселений'!AD13</f>
        <v>0</v>
      </c>
      <c r="BF13" s="134">
        <f>'бюджет округа (района)'!AD13</f>
        <v>0</v>
      </c>
      <c r="BG13" s="134">
        <f t="shared" si="161"/>
        <v>0</v>
      </c>
      <c r="BH13" s="134">
        <f t="shared" si="161"/>
        <v>0</v>
      </c>
      <c r="BI13" s="135">
        <f t="shared" si="36"/>
        <v>1</v>
      </c>
      <c r="BJ13" s="135">
        <f t="shared" si="36"/>
        <v>1</v>
      </c>
      <c r="BK13" s="134">
        <f>'бюджет округа (района)'!AG13+'бюджеты поселений'!AG13</f>
        <v>0</v>
      </c>
      <c r="BL13" s="134">
        <f>'бюджет округа (района)'!AG13</f>
        <v>0</v>
      </c>
      <c r="BM13" s="134">
        <f t="shared" si="162"/>
        <v>0</v>
      </c>
      <c r="BN13" s="134">
        <f t="shared" si="162"/>
        <v>0</v>
      </c>
      <c r="BO13" s="135">
        <f t="shared" si="38"/>
        <v>1</v>
      </c>
      <c r="BP13" s="135">
        <f t="shared" si="38"/>
        <v>1</v>
      </c>
      <c r="BQ13" s="134">
        <f>'бюджет округа (района)'!AJ13+'бюджеты поселений'!AJ13</f>
        <v>0</v>
      </c>
      <c r="BR13" s="134">
        <f>'бюджет округа (района)'!AJ13</f>
        <v>0</v>
      </c>
      <c r="BS13" s="134">
        <f t="shared" si="163"/>
        <v>0</v>
      </c>
      <c r="BT13" s="134">
        <f t="shared" si="163"/>
        <v>0</v>
      </c>
      <c r="BU13" s="135">
        <f t="shared" si="40"/>
        <v>1</v>
      </c>
      <c r="BV13" s="135">
        <f t="shared" si="40"/>
        <v>1</v>
      </c>
      <c r="BW13" s="134">
        <f>'бюджет округа (района)'!AM13+'бюджеты поселений'!AM13</f>
        <v>0</v>
      </c>
      <c r="BX13" s="134">
        <f>'бюджет округа (района)'!AM13</f>
        <v>0</v>
      </c>
      <c r="BY13" s="134">
        <f t="shared" si="164"/>
        <v>0</v>
      </c>
      <c r="BZ13" s="134">
        <f t="shared" si="164"/>
        <v>0</v>
      </c>
      <c r="CA13" s="135">
        <f t="shared" si="42"/>
        <v>1</v>
      </c>
      <c r="CB13" s="135">
        <f t="shared" si="42"/>
        <v>1</v>
      </c>
      <c r="CC13" s="134">
        <f>'бюджет округа (района)'!AP13+'бюджеты поселений'!AP13</f>
        <v>0</v>
      </c>
      <c r="CD13" s="134">
        <f>'бюджет округа (района)'!AP13</f>
        <v>0</v>
      </c>
      <c r="CE13" s="134">
        <f t="shared" si="165"/>
        <v>0</v>
      </c>
      <c r="CF13" s="134">
        <f t="shared" si="165"/>
        <v>0</v>
      </c>
      <c r="CG13" s="135">
        <f t="shared" si="44"/>
        <v>1</v>
      </c>
      <c r="CH13" s="135">
        <f t="shared" si="44"/>
        <v>1</v>
      </c>
      <c r="CI13" s="134">
        <f>'бюджет округа (района)'!AS13+'бюджеты поселений'!AS13</f>
        <v>0</v>
      </c>
      <c r="CJ13" s="134">
        <f>'бюджет округа (района)'!AS13</f>
        <v>0</v>
      </c>
      <c r="CK13" s="134">
        <f t="shared" si="166"/>
        <v>0</v>
      </c>
      <c r="CL13" s="134">
        <f t="shared" si="166"/>
        <v>0</v>
      </c>
      <c r="CM13" s="135">
        <f t="shared" si="46"/>
        <v>1</v>
      </c>
      <c r="CN13" s="135">
        <f t="shared" si="46"/>
        <v>1</v>
      </c>
      <c r="CO13" s="134">
        <f>'бюджет округа (района)'!AV13+'бюджеты поселений'!AV13</f>
        <v>0</v>
      </c>
      <c r="CP13" s="134">
        <f>'бюджет округа (района)'!AV13</f>
        <v>0</v>
      </c>
      <c r="CQ13" s="134">
        <f t="shared" si="167"/>
        <v>0</v>
      </c>
      <c r="CR13" s="134">
        <f t="shared" si="167"/>
        <v>0</v>
      </c>
      <c r="CS13" s="135">
        <f t="shared" si="48"/>
        <v>1</v>
      </c>
      <c r="CT13" s="135">
        <f t="shared" si="48"/>
        <v>1</v>
      </c>
      <c r="CU13" s="134">
        <f>'бюджет округа (района)'!AY13+'бюджеты поселений'!AY13</f>
        <v>0</v>
      </c>
      <c r="CV13" s="134">
        <f>'бюджет округа (района)'!AY13</f>
        <v>0</v>
      </c>
      <c r="CW13" s="134">
        <f t="shared" si="168"/>
        <v>0</v>
      </c>
      <c r="CX13" s="134">
        <f t="shared" si="168"/>
        <v>0</v>
      </c>
      <c r="CY13" s="135">
        <f t="shared" si="50"/>
        <v>1</v>
      </c>
      <c r="CZ13" s="135">
        <f t="shared" si="50"/>
        <v>1</v>
      </c>
      <c r="DA13" s="134">
        <f>'бюджет округа (района)'!BB13+'бюджеты поселений'!BB13</f>
        <v>0</v>
      </c>
      <c r="DB13" s="134">
        <f>'бюджет округа (района)'!BB13</f>
        <v>0</v>
      </c>
      <c r="DC13" s="134">
        <f t="shared" si="169"/>
        <v>0</v>
      </c>
      <c r="DD13" s="134">
        <f t="shared" si="169"/>
        <v>0</v>
      </c>
      <c r="DE13" s="135">
        <f t="shared" si="52"/>
        <v>1</v>
      </c>
      <c r="DF13" s="135">
        <f t="shared" si="52"/>
        <v>1</v>
      </c>
      <c r="DG13" s="134">
        <f>'бюджет округа (района)'!BE13+'бюджеты поселений'!BE13</f>
        <v>0</v>
      </c>
      <c r="DH13" s="134">
        <f>'бюджет округа (района)'!BE13</f>
        <v>0</v>
      </c>
      <c r="DI13" s="134">
        <f t="shared" si="170"/>
        <v>0</v>
      </c>
      <c r="DJ13" s="134">
        <f t="shared" si="170"/>
        <v>0</v>
      </c>
      <c r="DK13" s="135">
        <f t="shared" si="54"/>
        <v>1</v>
      </c>
      <c r="DL13" s="135">
        <f t="shared" si="54"/>
        <v>1</v>
      </c>
      <c r="DM13" s="134">
        <f>'бюджет округа (района)'!BH13+'бюджеты поселений'!BH13</f>
        <v>0</v>
      </c>
      <c r="DN13" s="134">
        <f>'бюджет округа (района)'!BH13</f>
        <v>0</v>
      </c>
      <c r="DO13" s="134">
        <f>'бюджет округа (района)'!BI13+'бюджеты поселений'!BI13</f>
        <v>0</v>
      </c>
      <c r="DP13" s="134">
        <f>'бюджет округа (района)'!BI13</f>
        <v>0</v>
      </c>
      <c r="DQ13" s="134">
        <f>'бюджет округа (района)'!BJ13+'бюджеты поселений'!BJ13</f>
        <v>0</v>
      </c>
      <c r="DR13" s="134">
        <f>'бюджет округа (района)'!BJ13</f>
        <v>0</v>
      </c>
      <c r="DS13" s="135">
        <f>IF($AY$13=0,1,DQ13/$AY$13-1)</f>
        <v>1</v>
      </c>
      <c r="DT13" s="135">
        <f>IF($AZ$13=0,1,DR13/$AZ$13-1)</f>
        <v>1</v>
      </c>
      <c r="DU13" s="135">
        <f t="shared" si="58"/>
        <v>1</v>
      </c>
      <c r="DV13" s="135">
        <f t="shared" si="59"/>
        <v>1</v>
      </c>
      <c r="DW13" s="167"/>
      <c r="DX13" s="60"/>
      <c r="DY13" s="60"/>
      <c r="DZ13" s="60"/>
      <c r="EA13" s="60"/>
      <c r="EB13" s="60"/>
      <c r="EC13" s="60"/>
      <c r="ED13" s="60"/>
      <c r="EE13" s="60"/>
      <c r="EF13" s="60"/>
      <c r="EG13" s="60"/>
      <c r="EH13" s="60"/>
      <c r="EI13" s="60"/>
      <c r="EJ13" s="60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  <c r="GY13" s="61"/>
      <c r="GZ13" s="61"/>
      <c r="HA13" s="61"/>
      <c r="HB13" s="61"/>
      <c r="HC13" s="61"/>
      <c r="HD13" s="61"/>
      <c r="HE13" s="61"/>
      <c r="HF13" s="61"/>
      <c r="HG13" s="61"/>
      <c r="HH13" s="61"/>
      <c r="HI13" s="61"/>
      <c r="HJ13" s="61"/>
      <c r="HK13" s="61"/>
      <c r="HL13" s="61"/>
      <c r="HM13" s="61"/>
      <c r="HN13" s="61"/>
      <c r="HO13" s="61"/>
      <c r="HP13" s="61"/>
      <c r="HQ13" s="61"/>
      <c r="HR13" s="61"/>
      <c r="HS13" s="61"/>
      <c r="HT13" s="61"/>
      <c r="HU13" s="61"/>
      <c r="HV13" s="61"/>
      <c r="HW13" s="61"/>
      <c r="HX13" s="61"/>
      <c r="HY13" s="61"/>
      <c r="HZ13" s="61"/>
      <c r="IA13" s="61"/>
      <c r="IB13" s="61"/>
      <c r="IC13" s="61"/>
      <c r="ID13" s="61"/>
      <c r="IE13" s="61"/>
      <c r="IF13" s="61"/>
      <c r="IG13" s="61"/>
      <c r="IH13" s="61"/>
      <c r="II13" s="61"/>
      <c r="IJ13" s="61"/>
      <c r="IK13" s="61"/>
      <c r="IL13" s="61"/>
      <c r="IM13" s="61"/>
      <c r="IN13" s="61"/>
      <c r="IO13" s="61"/>
      <c r="IP13" s="61"/>
      <c r="IQ13" s="61"/>
      <c r="IR13" s="61"/>
      <c r="IS13" s="61"/>
      <c r="IT13" s="61"/>
      <c r="IU13" s="61"/>
      <c r="IV13" s="61"/>
      <c r="IW13" s="61"/>
      <c r="IX13" s="61"/>
      <c r="IY13" s="61"/>
      <c r="IZ13" s="61"/>
      <c r="JA13" s="61"/>
      <c r="JB13" s="61"/>
      <c r="JC13" s="61"/>
      <c r="JD13" s="61"/>
      <c r="JE13" s="61"/>
      <c r="JF13" s="61"/>
      <c r="JG13" s="61"/>
      <c r="JH13" s="61"/>
    </row>
    <row r="14" spans="1:268" s="62" customFormat="1" ht="18" customHeight="1">
      <c r="A14" s="275" t="s">
        <v>80</v>
      </c>
      <c r="B14" s="276"/>
      <c r="C14" s="134">
        <f>'бюджет округа (района)'!C14+'бюджеты поселений'!C14</f>
        <v>0</v>
      </c>
      <c r="D14" s="134">
        <f>'бюджет округа (района)'!C14</f>
        <v>0</v>
      </c>
      <c r="E14" s="134">
        <f t="shared" si="150"/>
        <v>0</v>
      </c>
      <c r="F14" s="134">
        <f>H14+J14+N14+R14+V14+Z14+AD14+AH14+AL14+AP14+AT14+AX14</f>
        <v>0</v>
      </c>
      <c r="G14" s="134">
        <f>'бюджет округа (района)'!E14+'бюджеты поселений'!E14</f>
        <v>0</v>
      </c>
      <c r="H14" s="134">
        <f>'бюджет округа (района)'!E14</f>
        <v>0</v>
      </c>
      <c r="I14" s="134">
        <f>'бюджет округа (района)'!F14+'бюджеты поселений'!F14</f>
        <v>0</v>
      </c>
      <c r="J14" s="134">
        <f>'бюджет округа (района)'!F14</f>
        <v>0</v>
      </c>
      <c r="K14" s="134">
        <f t="shared" si="151"/>
        <v>0</v>
      </c>
      <c r="L14" s="134">
        <f t="shared" si="151"/>
        <v>0</v>
      </c>
      <c r="M14" s="134">
        <f>'бюджет округа (района)'!H14+'бюджеты поселений'!H14</f>
        <v>0</v>
      </c>
      <c r="N14" s="134">
        <f>'бюджет округа (района)'!H14</f>
        <v>0</v>
      </c>
      <c r="O14" s="134">
        <f t="shared" si="152"/>
        <v>0</v>
      </c>
      <c r="P14" s="134">
        <f t="shared" si="152"/>
        <v>0</v>
      </c>
      <c r="Q14" s="134">
        <f>'бюджет округа (района)'!J14+'бюджеты поселений'!J14</f>
        <v>0</v>
      </c>
      <c r="R14" s="134">
        <f>'бюджет округа (района)'!J14</f>
        <v>0</v>
      </c>
      <c r="S14" s="134">
        <f t="shared" si="153"/>
        <v>0</v>
      </c>
      <c r="T14" s="134">
        <f t="shared" si="153"/>
        <v>0</v>
      </c>
      <c r="U14" s="134">
        <f>'бюджет округа (района)'!L14+'бюджеты поселений'!L14</f>
        <v>0</v>
      </c>
      <c r="V14" s="134">
        <f>'бюджет округа (района)'!L14</f>
        <v>0</v>
      </c>
      <c r="W14" s="134">
        <f t="shared" si="154"/>
        <v>0</v>
      </c>
      <c r="X14" s="134">
        <f t="shared" si="154"/>
        <v>0</v>
      </c>
      <c r="Y14" s="134">
        <f>'бюджет округа (района)'!N14+'бюджеты поселений'!N14</f>
        <v>0</v>
      </c>
      <c r="Z14" s="134">
        <f>'бюджет округа (района)'!N14</f>
        <v>0</v>
      </c>
      <c r="AA14" s="134">
        <f t="shared" si="155"/>
        <v>0</v>
      </c>
      <c r="AB14" s="134">
        <f t="shared" si="155"/>
        <v>0</v>
      </c>
      <c r="AC14" s="134">
        <f>'бюджет округа (района)'!P14+'бюджеты поселений'!P14</f>
        <v>0</v>
      </c>
      <c r="AD14" s="134">
        <f>'бюджет округа (района)'!P14</f>
        <v>0</v>
      </c>
      <c r="AE14" s="134">
        <f t="shared" si="156"/>
        <v>0</v>
      </c>
      <c r="AF14" s="134">
        <f t="shared" si="156"/>
        <v>0</v>
      </c>
      <c r="AG14" s="134">
        <f>'бюджет округа (района)'!R14+'бюджеты поселений'!R14</f>
        <v>0</v>
      </c>
      <c r="AH14" s="134">
        <f>'бюджет округа (района)'!R14</f>
        <v>0</v>
      </c>
      <c r="AI14" s="134">
        <f t="shared" si="157"/>
        <v>0</v>
      </c>
      <c r="AJ14" s="134">
        <f t="shared" si="157"/>
        <v>0</v>
      </c>
      <c r="AK14" s="134">
        <f>'бюджет округа (района)'!T14+'бюджеты поселений'!T14</f>
        <v>0</v>
      </c>
      <c r="AL14" s="134">
        <f>'бюджет округа (района)'!T14</f>
        <v>0</v>
      </c>
      <c r="AM14" s="134">
        <f t="shared" si="158"/>
        <v>0</v>
      </c>
      <c r="AN14" s="134">
        <f t="shared" si="158"/>
        <v>0</v>
      </c>
      <c r="AO14" s="134">
        <f>'бюджет округа (района)'!V14+'бюджеты поселений'!V14</f>
        <v>0</v>
      </c>
      <c r="AP14" s="134">
        <f>'бюджет округа (района)'!V14</f>
        <v>0</v>
      </c>
      <c r="AQ14" s="134">
        <f t="shared" si="159"/>
        <v>0</v>
      </c>
      <c r="AR14" s="134">
        <f t="shared" si="159"/>
        <v>0</v>
      </c>
      <c r="AS14" s="134">
        <f>'бюджет округа (района)'!X14+'бюджеты поселений'!X14</f>
        <v>0</v>
      </c>
      <c r="AT14" s="134">
        <f>'бюджет округа (района)'!X14</f>
        <v>0</v>
      </c>
      <c r="AU14" s="134">
        <f t="shared" si="160"/>
        <v>0</v>
      </c>
      <c r="AV14" s="134">
        <f t="shared" si="160"/>
        <v>0</v>
      </c>
      <c r="AW14" s="134">
        <f>'бюджет округа (района)'!Z14+'бюджеты поселений'!Z14</f>
        <v>0</v>
      </c>
      <c r="AX14" s="134">
        <f>'бюджет округа (района)'!Z14</f>
        <v>0</v>
      </c>
      <c r="AY14" s="134">
        <f>'бюджет округа (района)'!AA14+'бюджеты поселений'!AA14</f>
        <v>0</v>
      </c>
      <c r="AZ14" s="134">
        <f>'бюджет округа (района)'!AA14</f>
        <v>0</v>
      </c>
      <c r="BA14" s="135">
        <f t="shared" si="149"/>
        <v>1</v>
      </c>
      <c r="BB14" s="135">
        <f t="shared" si="149"/>
        <v>1</v>
      </c>
      <c r="BC14" s="134">
        <f>'бюджет округа (района)'!AC14+'бюджеты поселений'!AC14</f>
        <v>0</v>
      </c>
      <c r="BD14" s="134">
        <f>'бюджет округа (района)'!AC14</f>
        <v>0</v>
      </c>
      <c r="BE14" s="134">
        <f>'бюджет округа (района)'!AD14+'бюджеты поселений'!AD14</f>
        <v>0</v>
      </c>
      <c r="BF14" s="134">
        <f>'бюджет округа (района)'!AD14</f>
        <v>0</v>
      </c>
      <c r="BG14" s="134">
        <f t="shared" si="161"/>
        <v>0</v>
      </c>
      <c r="BH14" s="134">
        <f t="shared" si="161"/>
        <v>0</v>
      </c>
      <c r="BI14" s="135">
        <f t="shared" si="36"/>
        <v>1</v>
      </c>
      <c r="BJ14" s="135">
        <f t="shared" si="36"/>
        <v>1</v>
      </c>
      <c r="BK14" s="134">
        <f>'бюджет округа (района)'!AG14+'бюджеты поселений'!AG14</f>
        <v>0</v>
      </c>
      <c r="BL14" s="134">
        <f>'бюджет округа (района)'!AG14</f>
        <v>0</v>
      </c>
      <c r="BM14" s="134">
        <f t="shared" si="162"/>
        <v>0</v>
      </c>
      <c r="BN14" s="134">
        <f t="shared" si="162"/>
        <v>0</v>
      </c>
      <c r="BO14" s="135">
        <f t="shared" si="38"/>
        <v>1</v>
      </c>
      <c r="BP14" s="135">
        <f t="shared" si="38"/>
        <v>1</v>
      </c>
      <c r="BQ14" s="134">
        <f>'бюджет округа (района)'!AJ14+'бюджеты поселений'!AJ14</f>
        <v>0</v>
      </c>
      <c r="BR14" s="134">
        <f>'бюджет округа (района)'!AJ14</f>
        <v>0</v>
      </c>
      <c r="BS14" s="134">
        <f t="shared" si="163"/>
        <v>0</v>
      </c>
      <c r="BT14" s="134">
        <f t="shared" si="163"/>
        <v>0</v>
      </c>
      <c r="BU14" s="135">
        <f t="shared" si="40"/>
        <v>1</v>
      </c>
      <c r="BV14" s="135">
        <f t="shared" si="40"/>
        <v>1</v>
      </c>
      <c r="BW14" s="134">
        <f>'бюджет округа (района)'!AM14+'бюджеты поселений'!AM14</f>
        <v>0</v>
      </c>
      <c r="BX14" s="134">
        <f>'бюджет округа (района)'!AM14</f>
        <v>0</v>
      </c>
      <c r="BY14" s="134">
        <f t="shared" si="164"/>
        <v>0</v>
      </c>
      <c r="BZ14" s="134">
        <f t="shared" si="164"/>
        <v>0</v>
      </c>
      <c r="CA14" s="135">
        <f t="shared" si="42"/>
        <v>1</v>
      </c>
      <c r="CB14" s="135">
        <f t="shared" si="42"/>
        <v>1</v>
      </c>
      <c r="CC14" s="134">
        <f>'бюджет округа (района)'!AP14+'бюджеты поселений'!AP14</f>
        <v>0</v>
      </c>
      <c r="CD14" s="134">
        <f>'бюджет округа (района)'!AP14</f>
        <v>0</v>
      </c>
      <c r="CE14" s="134">
        <f t="shared" si="165"/>
        <v>0</v>
      </c>
      <c r="CF14" s="134">
        <f t="shared" si="165"/>
        <v>0</v>
      </c>
      <c r="CG14" s="135">
        <f t="shared" si="44"/>
        <v>1</v>
      </c>
      <c r="CH14" s="135">
        <f t="shared" si="44"/>
        <v>1</v>
      </c>
      <c r="CI14" s="134">
        <f>'бюджет округа (района)'!AS14+'бюджеты поселений'!AS14</f>
        <v>0</v>
      </c>
      <c r="CJ14" s="134">
        <f>'бюджет округа (района)'!AS14</f>
        <v>0</v>
      </c>
      <c r="CK14" s="134">
        <f t="shared" si="166"/>
        <v>0</v>
      </c>
      <c r="CL14" s="134">
        <f t="shared" si="166"/>
        <v>0</v>
      </c>
      <c r="CM14" s="135">
        <f t="shared" si="46"/>
        <v>1</v>
      </c>
      <c r="CN14" s="135">
        <f t="shared" si="46"/>
        <v>1</v>
      </c>
      <c r="CO14" s="134">
        <f>'бюджет округа (района)'!AV14+'бюджеты поселений'!AV14</f>
        <v>0</v>
      </c>
      <c r="CP14" s="134">
        <f>'бюджет округа (района)'!AV14</f>
        <v>0</v>
      </c>
      <c r="CQ14" s="134">
        <f t="shared" si="167"/>
        <v>0</v>
      </c>
      <c r="CR14" s="134">
        <f t="shared" si="167"/>
        <v>0</v>
      </c>
      <c r="CS14" s="135">
        <f t="shared" si="48"/>
        <v>1</v>
      </c>
      <c r="CT14" s="135">
        <f t="shared" si="48"/>
        <v>1</v>
      </c>
      <c r="CU14" s="134">
        <f>'бюджет округа (района)'!AY14+'бюджеты поселений'!AY14</f>
        <v>0</v>
      </c>
      <c r="CV14" s="134">
        <f>'бюджет округа (района)'!AY14</f>
        <v>0</v>
      </c>
      <c r="CW14" s="134">
        <f t="shared" si="168"/>
        <v>0</v>
      </c>
      <c r="CX14" s="134">
        <f t="shared" si="168"/>
        <v>0</v>
      </c>
      <c r="CY14" s="135">
        <f t="shared" si="50"/>
        <v>1</v>
      </c>
      <c r="CZ14" s="135">
        <f t="shared" si="50"/>
        <v>1</v>
      </c>
      <c r="DA14" s="134">
        <f>'бюджет округа (района)'!BB14+'бюджеты поселений'!BB14</f>
        <v>0</v>
      </c>
      <c r="DB14" s="134">
        <f>'бюджет округа (района)'!BB14</f>
        <v>0</v>
      </c>
      <c r="DC14" s="134">
        <f t="shared" si="169"/>
        <v>0</v>
      </c>
      <c r="DD14" s="134">
        <f t="shared" si="169"/>
        <v>0</v>
      </c>
      <c r="DE14" s="135">
        <f t="shared" si="52"/>
        <v>1</v>
      </c>
      <c r="DF14" s="135">
        <f t="shared" si="52"/>
        <v>1</v>
      </c>
      <c r="DG14" s="134">
        <f>'бюджет округа (района)'!BE14+'бюджеты поселений'!BE14</f>
        <v>0</v>
      </c>
      <c r="DH14" s="134">
        <f>'бюджет округа (района)'!BE14</f>
        <v>0</v>
      </c>
      <c r="DI14" s="134">
        <f t="shared" si="170"/>
        <v>0</v>
      </c>
      <c r="DJ14" s="134">
        <f t="shared" si="170"/>
        <v>0</v>
      </c>
      <c r="DK14" s="135">
        <f t="shared" si="54"/>
        <v>1</v>
      </c>
      <c r="DL14" s="135">
        <f t="shared" si="54"/>
        <v>1</v>
      </c>
      <c r="DM14" s="134">
        <f>'бюджет округа (района)'!BH14+'бюджеты поселений'!BH14</f>
        <v>0</v>
      </c>
      <c r="DN14" s="134">
        <f>'бюджет округа (района)'!BH14</f>
        <v>0</v>
      </c>
      <c r="DO14" s="134">
        <f>'бюджет округа (района)'!BI14+'бюджеты поселений'!BI14</f>
        <v>0</v>
      </c>
      <c r="DP14" s="134">
        <f>'бюджет округа (района)'!BI14</f>
        <v>0</v>
      </c>
      <c r="DQ14" s="134">
        <f>'бюджет округа (района)'!BJ14+'бюджеты поселений'!BJ14</f>
        <v>0</v>
      </c>
      <c r="DR14" s="134">
        <f>'бюджет округа (района)'!BJ14</f>
        <v>0</v>
      </c>
      <c r="DS14" s="135">
        <f>IF($AY$14=0,1,DQ14/$AY$14-1)</f>
        <v>1</v>
      </c>
      <c r="DT14" s="135">
        <f>IF($AZ$14=0,1,DR14/$AZ$14-1)</f>
        <v>1</v>
      </c>
      <c r="DU14" s="135">
        <f t="shared" si="58"/>
        <v>1</v>
      </c>
      <c r="DV14" s="135">
        <f t="shared" si="59"/>
        <v>1</v>
      </c>
      <c r="DW14" s="167"/>
      <c r="DX14" s="60"/>
      <c r="DY14" s="60"/>
      <c r="DZ14" s="60"/>
      <c r="EA14" s="60"/>
      <c r="EB14" s="60"/>
      <c r="EC14" s="60"/>
      <c r="ED14" s="60"/>
      <c r="EE14" s="60"/>
      <c r="EF14" s="60"/>
      <c r="EG14" s="60"/>
      <c r="EH14" s="60"/>
      <c r="EI14" s="60"/>
      <c r="EJ14" s="60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  <c r="FQ14" s="61"/>
      <c r="FR14" s="61"/>
      <c r="FS14" s="61"/>
      <c r="FT14" s="61"/>
      <c r="FU14" s="61"/>
      <c r="FV14" s="61"/>
      <c r="FW14" s="61"/>
      <c r="FX14" s="61"/>
      <c r="FY14" s="61"/>
      <c r="FZ14" s="61"/>
      <c r="GA14" s="61"/>
      <c r="GB14" s="61"/>
      <c r="GC14" s="61"/>
      <c r="GD14" s="61"/>
      <c r="GE14" s="61"/>
      <c r="GF14" s="61"/>
      <c r="GG14" s="61"/>
      <c r="GH14" s="61"/>
      <c r="GI14" s="61"/>
      <c r="GJ14" s="61"/>
      <c r="GK14" s="61"/>
      <c r="GL14" s="61"/>
      <c r="GM14" s="61"/>
      <c r="GN14" s="61"/>
      <c r="GO14" s="61"/>
      <c r="GP14" s="61"/>
      <c r="GQ14" s="61"/>
      <c r="GR14" s="61"/>
      <c r="GS14" s="61"/>
      <c r="GT14" s="61"/>
      <c r="GU14" s="61"/>
      <c r="GV14" s="61"/>
      <c r="GW14" s="61"/>
      <c r="GX14" s="61"/>
      <c r="GY14" s="61"/>
      <c r="GZ14" s="61"/>
      <c r="HA14" s="61"/>
      <c r="HB14" s="61"/>
      <c r="HC14" s="61"/>
      <c r="HD14" s="61"/>
      <c r="HE14" s="61"/>
      <c r="HF14" s="61"/>
      <c r="HG14" s="61"/>
      <c r="HH14" s="61"/>
      <c r="HI14" s="61"/>
      <c r="HJ14" s="61"/>
      <c r="HK14" s="61"/>
      <c r="HL14" s="61"/>
      <c r="HM14" s="61"/>
      <c r="HN14" s="61"/>
      <c r="HO14" s="61"/>
      <c r="HP14" s="61"/>
      <c r="HQ14" s="61"/>
      <c r="HR14" s="61"/>
      <c r="HS14" s="61"/>
      <c r="HT14" s="61"/>
      <c r="HU14" s="61"/>
      <c r="HV14" s="61"/>
      <c r="HW14" s="61"/>
      <c r="HX14" s="61"/>
      <c r="HY14" s="61"/>
      <c r="HZ14" s="61"/>
      <c r="IA14" s="61"/>
      <c r="IB14" s="61"/>
      <c r="IC14" s="61"/>
      <c r="ID14" s="61"/>
      <c r="IE14" s="61"/>
      <c r="IF14" s="61"/>
      <c r="IG14" s="61"/>
      <c r="IH14" s="61"/>
      <c r="II14" s="61"/>
      <c r="IJ14" s="61"/>
      <c r="IK14" s="61"/>
      <c r="IL14" s="61"/>
      <c r="IM14" s="61"/>
      <c r="IN14" s="61"/>
      <c r="IO14" s="61"/>
      <c r="IP14" s="61"/>
      <c r="IQ14" s="61"/>
      <c r="IR14" s="61"/>
      <c r="IS14" s="61"/>
      <c r="IT14" s="61"/>
      <c r="IU14" s="61"/>
      <c r="IV14" s="61"/>
      <c r="IW14" s="61"/>
      <c r="IX14" s="61"/>
      <c r="IY14" s="61"/>
      <c r="IZ14" s="61"/>
      <c r="JA14" s="61"/>
      <c r="JB14" s="61"/>
      <c r="JC14" s="61"/>
      <c r="JD14" s="61"/>
      <c r="JE14" s="61"/>
      <c r="JF14" s="61"/>
      <c r="JG14" s="61"/>
      <c r="JH14" s="61"/>
    </row>
    <row r="15" spans="1:268" s="62" customFormat="1" ht="18" customHeight="1">
      <c r="A15" s="275" t="s">
        <v>33</v>
      </c>
      <c r="B15" s="276"/>
      <c r="C15" s="134">
        <f>'бюджеты поселений'!C15</f>
        <v>0</v>
      </c>
      <c r="D15" s="134" t="s">
        <v>34</v>
      </c>
      <c r="E15" s="134">
        <f t="shared" si="150"/>
        <v>0</v>
      </c>
      <c r="F15" s="134" t="s">
        <v>34</v>
      </c>
      <c r="G15" s="134">
        <f>'бюджеты поселений'!E15</f>
        <v>0</v>
      </c>
      <c r="H15" s="134" t="s">
        <v>34</v>
      </c>
      <c r="I15" s="134">
        <f>'бюджеты поселений'!F15</f>
        <v>0</v>
      </c>
      <c r="J15" s="134" t="s">
        <v>34</v>
      </c>
      <c r="K15" s="134">
        <f t="shared" si="151"/>
        <v>0</v>
      </c>
      <c r="L15" s="134" t="s">
        <v>34</v>
      </c>
      <c r="M15" s="134">
        <f>'бюджеты поселений'!H15</f>
        <v>0</v>
      </c>
      <c r="N15" s="134" t="s">
        <v>34</v>
      </c>
      <c r="O15" s="134">
        <f t="shared" si="152"/>
        <v>0</v>
      </c>
      <c r="P15" s="134" t="s">
        <v>34</v>
      </c>
      <c r="Q15" s="134">
        <f>'бюджеты поселений'!J15</f>
        <v>0</v>
      </c>
      <c r="R15" s="134" t="s">
        <v>34</v>
      </c>
      <c r="S15" s="134">
        <f t="shared" si="153"/>
        <v>0</v>
      </c>
      <c r="T15" s="134" t="s">
        <v>34</v>
      </c>
      <c r="U15" s="134">
        <f>'бюджеты поселений'!L15</f>
        <v>0</v>
      </c>
      <c r="V15" s="134" t="s">
        <v>34</v>
      </c>
      <c r="W15" s="134">
        <f t="shared" si="154"/>
        <v>0</v>
      </c>
      <c r="X15" s="134" t="s">
        <v>34</v>
      </c>
      <c r="Y15" s="134">
        <f>'бюджеты поселений'!N15</f>
        <v>0</v>
      </c>
      <c r="Z15" s="134" t="s">
        <v>34</v>
      </c>
      <c r="AA15" s="134">
        <f t="shared" si="155"/>
        <v>0</v>
      </c>
      <c r="AB15" s="134" t="s">
        <v>34</v>
      </c>
      <c r="AC15" s="134">
        <f>'бюджеты поселений'!P15</f>
        <v>0</v>
      </c>
      <c r="AD15" s="134" t="s">
        <v>34</v>
      </c>
      <c r="AE15" s="134">
        <f t="shared" si="156"/>
        <v>0</v>
      </c>
      <c r="AF15" s="134" t="s">
        <v>34</v>
      </c>
      <c r="AG15" s="134">
        <f>'бюджеты поселений'!R15</f>
        <v>0</v>
      </c>
      <c r="AH15" s="134" t="s">
        <v>34</v>
      </c>
      <c r="AI15" s="134">
        <f t="shared" si="157"/>
        <v>0</v>
      </c>
      <c r="AJ15" s="134" t="s">
        <v>34</v>
      </c>
      <c r="AK15" s="134">
        <f>'бюджеты поселений'!T15</f>
        <v>0</v>
      </c>
      <c r="AL15" s="134" t="s">
        <v>34</v>
      </c>
      <c r="AM15" s="134">
        <f t="shared" si="158"/>
        <v>0</v>
      </c>
      <c r="AN15" s="134" t="s">
        <v>34</v>
      </c>
      <c r="AO15" s="134">
        <f>'бюджеты поселений'!V15</f>
        <v>0</v>
      </c>
      <c r="AP15" s="134" t="s">
        <v>34</v>
      </c>
      <c r="AQ15" s="134">
        <f t="shared" si="159"/>
        <v>0</v>
      </c>
      <c r="AR15" s="134" t="s">
        <v>34</v>
      </c>
      <c r="AS15" s="134">
        <f>'бюджеты поселений'!X15</f>
        <v>0</v>
      </c>
      <c r="AT15" s="134" t="s">
        <v>34</v>
      </c>
      <c r="AU15" s="134">
        <f t="shared" si="160"/>
        <v>0</v>
      </c>
      <c r="AV15" s="134" t="s">
        <v>34</v>
      </c>
      <c r="AW15" s="134">
        <f>'бюджеты поселений'!Z15</f>
        <v>0</v>
      </c>
      <c r="AX15" s="134" t="s">
        <v>34</v>
      </c>
      <c r="AY15" s="134">
        <f>'бюджеты поселений'!AA15</f>
        <v>0</v>
      </c>
      <c r="AZ15" s="134" t="s">
        <v>34</v>
      </c>
      <c r="BA15" s="135">
        <f t="shared" si="149"/>
        <v>1</v>
      </c>
      <c r="BB15" s="135" t="s">
        <v>34</v>
      </c>
      <c r="BC15" s="134">
        <f>'бюджеты поселений'!AC15</f>
        <v>0</v>
      </c>
      <c r="BD15" s="134" t="s">
        <v>34</v>
      </c>
      <c r="BE15" s="134">
        <f>'бюджеты поселений'!AD15</f>
        <v>0</v>
      </c>
      <c r="BF15" s="134" t="s">
        <v>34</v>
      </c>
      <c r="BG15" s="134">
        <f t="shared" si="161"/>
        <v>0</v>
      </c>
      <c r="BH15" s="134" t="s">
        <v>34</v>
      </c>
      <c r="BI15" s="135">
        <f t="shared" si="36"/>
        <v>1</v>
      </c>
      <c r="BJ15" s="135" t="s">
        <v>34</v>
      </c>
      <c r="BK15" s="134">
        <f>'бюджеты поселений'!AG15</f>
        <v>0</v>
      </c>
      <c r="BL15" s="134" t="s">
        <v>34</v>
      </c>
      <c r="BM15" s="134">
        <f t="shared" si="162"/>
        <v>0</v>
      </c>
      <c r="BN15" s="134" t="s">
        <v>34</v>
      </c>
      <c r="BO15" s="135">
        <f t="shared" si="38"/>
        <v>1</v>
      </c>
      <c r="BP15" s="135" t="s">
        <v>34</v>
      </c>
      <c r="BQ15" s="134">
        <f>'бюджеты поселений'!AJ15</f>
        <v>0</v>
      </c>
      <c r="BR15" s="134" t="s">
        <v>34</v>
      </c>
      <c r="BS15" s="134">
        <f t="shared" si="163"/>
        <v>0</v>
      </c>
      <c r="BT15" s="134" t="s">
        <v>34</v>
      </c>
      <c r="BU15" s="135">
        <f t="shared" si="40"/>
        <v>1</v>
      </c>
      <c r="BV15" s="134" t="s">
        <v>34</v>
      </c>
      <c r="BW15" s="134">
        <f>'бюджеты поселений'!AM15</f>
        <v>0</v>
      </c>
      <c r="BX15" s="134" t="s">
        <v>34</v>
      </c>
      <c r="BY15" s="134">
        <f t="shared" si="164"/>
        <v>0</v>
      </c>
      <c r="BZ15" s="134" t="s">
        <v>34</v>
      </c>
      <c r="CA15" s="135">
        <f t="shared" si="42"/>
        <v>1</v>
      </c>
      <c r="CB15" s="134" t="s">
        <v>34</v>
      </c>
      <c r="CC15" s="134">
        <f>'бюджеты поселений'!AP15</f>
        <v>0</v>
      </c>
      <c r="CD15" s="134" t="s">
        <v>34</v>
      </c>
      <c r="CE15" s="134">
        <f t="shared" si="165"/>
        <v>0</v>
      </c>
      <c r="CF15" s="134" t="s">
        <v>34</v>
      </c>
      <c r="CG15" s="135">
        <f t="shared" si="44"/>
        <v>1</v>
      </c>
      <c r="CH15" s="134" t="s">
        <v>34</v>
      </c>
      <c r="CI15" s="134">
        <f>'бюджеты поселений'!AS15</f>
        <v>0</v>
      </c>
      <c r="CJ15" s="134" t="s">
        <v>34</v>
      </c>
      <c r="CK15" s="134">
        <f t="shared" si="166"/>
        <v>0</v>
      </c>
      <c r="CL15" s="134" t="s">
        <v>34</v>
      </c>
      <c r="CM15" s="135">
        <f t="shared" si="46"/>
        <v>1</v>
      </c>
      <c r="CN15" s="134" t="s">
        <v>34</v>
      </c>
      <c r="CO15" s="134">
        <f>'бюджеты поселений'!AV15</f>
        <v>0</v>
      </c>
      <c r="CP15" s="134" t="s">
        <v>34</v>
      </c>
      <c r="CQ15" s="134">
        <f t="shared" si="167"/>
        <v>0</v>
      </c>
      <c r="CR15" s="134" t="s">
        <v>34</v>
      </c>
      <c r="CS15" s="135">
        <f t="shared" si="48"/>
        <v>1</v>
      </c>
      <c r="CT15" s="134" t="s">
        <v>34</v>
      </c>
      <c r="CU15" s="134">
        <f>'бюджеты поселений'!AY15</f>
        <v>0</v>
      </c>
      <c r="CV15" s="134" t="s">
        <v>34</v>
      </c>
      <c r="CW15" s="134">
        <f t="shared" si="168"/>
        <v>0</v>
      </c>
      <c r="CX15" s="134" t="s">
        <v>34</v>
      </c>
      <c r="CY15" s="135">
        <f t="shared" si="50"/>
        <v>1</v>
      </c>
      <c r="CZ15" s="134" t="s">
        <v>34</v>
      </c>
      <c r="DA15" s="134">
        <f>'бюджеты поселений'!BB15</f>
        <v>0</v>
      </c>
      <c r="DB15" s="134" t="s">
        <v>34</v>
      </c>
      <c r="DC15" s="134">
        <f t="shared" si="169"/>
        <v>0</v>
      </c>
      <c r="DD15" s="134" t="s">
        <v>34</v>
      </c>
      <c r="DE15" s="135">
        <f t="shared" si="52"/>
        <v>1</v>
      </c>
      <c r="DF15" s="134" t="s">
        <v>34</v>
      </c>
      <c r="DG15" s="134">
        <f>'бюджеты поселений'!BE15</f>
        <v>0</v>
      </c>
      <c r="DH15" s="134" t="s">
        <v>34</v>
      </c>
      <c r="DI15" s="134">
        <f t="shared" si="170"/>
        <v>0</v>
      </c>
      <c r="DJ15" s="134" t="s">
        <v>34</v>
      </c>
      <c r="DK15" s="135">
        <f t="shared" si="54"/>
        <v>1</v>
      </c>
      <c r="DL15" s="134" t="s">
        <v>34</v>
      </c>
      <c r="DM15" s="134">
        <f>'бюджеты поселений'!BH15</f>
        <v>0</v>
      </c>
      <c r="DN15" s="134" t="s">
        <v>34</v>
      </c>
      <c r="DO15" s="134">
        <f>'бюджеты поселений'!BI15</f>
        <v>0</v>
      </c>
      <c r="DP15" s="134" t="s">
        <v>34</v>
      </c>
      <c r="DQ15" s="134">
        <f>'бюджеты поселений'!BJ15</f>
        <v>0</v>
      </c>
      <c r="DR15" s="134" t="s">
        <v>34</v>
      </c>
      <c r="DS15" s="135">
        <f>IF($AY$15=0,1,DQ15/$AY$15-1)</f>
        <v>1</v>
      </c>
      <c r="DT15" s="134" t="s">
        <v>34</v>
      </c>
      <c r="DU15" s="135">
        <f t="shared" si="58"/>
        <v>1</v>
      </c>
      <c r="DV15" s="134" t="s">
        <v>34</v>
      </c>
      <c r="DW15" s="167"/>
      <c r="DX15" s="60"/>
      <c r="DY15" s="60"/>
      <c r="DZ15" s="60"/>
      <c r="EA15" s="60"/>
      <c r="EB15" s="60"/>
      <c r="EC15" s="60"/>
      <c r="ED15" s="60"/>
      <c r="EE15" s="60"/>
      <c r="EF15" s="60"/>
      <c r="EG15" s="60"/>
      <c r="EH15" s="60"/>
      <c r="EI15" s="60"/>
      <c r="EJ15" s="60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1"/>
      <c r="FU15" s="61"/>
      <c r="FV15" s="61"/>
      <c r="FW15" s="61"/>
      <c r="FX15" s="61"/>
      <c r="FY15" s="61"/>
      <c r="FZ15" s="61"/>
      <c r="GA15" s="61"/>
      <c r="GB15" s="61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1"/>
      <c r="GW15" s="61"/>
      <c r="GX15" s="61"/>
      <c r="GY15" s="61"/>
      <c r="GZ15" s="61"/>
      <c r="HA15" s="61"/>
      <c r="HB15" s="61"/>
      <c r="HC15" s="61"/>
      <c r="HD15" s="61"/>
      <c r="HE15" s="61"/>
      <c r="HF15" s="61"/>
      <c r="HG15" s="61"/>
      <c r="HH15" s="61"/>
      <c r="HI15" s="61"/>
      <c r="HJ15" s="61"/>
      <c r="HK15" s="61"/>
      <c r="HL15" s="61"/>
      <c r="HM15" s="61"/>
      <c r="HN15" s="61"/>
      <c r="HO15" s="61"/>
      <c r="HP15" s="61"/>
      <c r="HQ15" s="61"/>
      <c r="HR15" s="61"/>
      <c r="HS15" s="61"/>
      <c r="HT15" s="61"/>
      <c r="HU15" s="61"/>
      <c r="HV15" s="61"/>
      <c r="HW15" s="61"/>
      <c r="HX15" s="61"/>
      <c r="HY15" s="61"/>
      <c r="HZ15" s="61"/>
      <c r="IA15" s="61"/>
      <c r="IB15" s="61"/>
      <c r="IC15" s="61"/>
      <c r="ID15" s="61"/>
      <c r="IE15" s="61"/>
      <c r="IF15" s="61"/>
      <c r="IG15" s="61"/>
      <c r="IH15" s="61"/>
      <c r="II15" s="61"/>
      <c r="IJ15" s="61"/>
      <c r="IK15" s="61"/>
      <c r="IL15" s="61"/>
      <c r="IM15" s="61"/>
      <c r="IN15" s="61"/>
      <c r="IO15" s="61"/>
      <c r="IP15" s="61"/>
      <c r="IQ15" s="61"/>
      <c r="IR15" s="61"/>
      <c r="IS15" s="61"/>
      <c r="IT15" s="61"/>
      <c r="IU15" s="61"/>
      <c r="IV15" s="61"/>
      <c r="IW15" s="61"/>
      <c r="IX15" s="61"/>
      <c r="IY15" s="61"/>
      <c r="IZ15" s="61"/>
      <c r="JA15" s="61"/>
      <c r="JB15" s="61"/>
      <c r="JC15" s="61"/>
      <c r="JD15" s="61"/>
      <c r="JE15" s="61"/>
      <c r="JF15" s="61"/>
      <c r="JG15" s="61"/>
      <c r="JH15" s="61"/>
    </row>
    <row r="16" spans="1:268" s="62" customFormat="1" ht="18" customHeight="1">
      <c r="A16" s="275" t="s">
        <v>35</v>
      </c>
      <c r="B16" s="276"/>
      <c r="C16" s="134">
        <f>'бюджеты поселений'!C16</f>
        <v>0</v>
      </c>
      <c r="D16" s="134" t="s">
        <v>34</v>
      </c>
      <c r="E16" s="134">
        <f t="shared" si="150"/>
        <v>0</v>
      </c>
      <c r="F16" s="134" t="s">
        <v>34</v>
      </c>
      <c r="G16" s="134">
        <f>'бюджеты поселений'!E16</f>
        <v>0</v>
      </c>
      <c r="H16" s="134" t="s">
        <v>34</v>
      </c>
      <c r="I16" s="134">
        <f>'бюджеты поселений'!F16</f>
        <v>0</v>
      </c>
      <c r="J16" s="134" t="s">
        <v>34</v>
      </c>
      <c r="K16" s="134">
        <f t="shared" si="151"/>
        <v>0</v>
      </c>
      <c r="L16" s="134" t="s">
        <v>34</v>
      </c>
      <c r="M16" s="134">
        <f>'бюджеты поселений'!H16</f>
        <v>0</v>
      </c>
      <c r="N16" s="134" t="s">
        <v>34</v>
      </c>
      <c r="O16" s="134">
        <f t="shared" si="152"/>
        <v>0</v>
      </c>
      <c r="P16" s="134" t="s">
        <v>34</v>
      </c>
      <c r="Q16" s="134">
        <f>'бюджеты поселений'!J16</f>
        <v>0</v>
      </c>
      <c r="R16" s="134" t="s">
        <v>34</v>
      </c>
      <c r="S16" s="134">
        <f t="shared" si="153"/>
        <v>0</v>
      </c>
      <c r="T16" s="134" t="s">
        <v>34</v>
      </c>
      <c r="U16" s="134">
        <f>'бюджеты поселений'!L16</f>
        <v>0</v>
      </c>
      <c r="V16" s="134" t="s">
        <v>34</v>
      </c>
      <c r="W16" s="134">
        <f t="shared" si="154"/>
        <v>0</v>
      </c>
      <c r="X16" s="134" t="s">
        <v>34</v>
      </c>
      <c r="Y16" s="134">
        <f>'бюджеты поселений'!N16</f>
        <v>0</v>
      </c>
      <c r="Z16" s="134" t="s">
        <v>34</v>
      </c>
      <c r="AA16" s="134">
        <f t="shared" si="155"/>
        <v>0</v>
      </c>
      <c r="AB16" s="134" t="s">
        <v>34</v>
      </c>
      <c r="AC16" s="134">
        <f>'бюджеты поселений'!P16</f>
        <v>0</v>
      </c>
      <c r="AD16" s="134" t="s">
        <v>34</v>
      </c>
      <c r="AE16" s="134">
        <f t="shared" si="156"/>
        <v>0</v>
      </c>
      <c r="AF16" s="134" t="s">
        <v>34</v>
      </c>
      <c r="AG16" s="134">
        <f>'бюджеты поселений'!R16</f>
        <v>0</v>
      </c>
      <c r="AH16" s="134" t="s">
        <v>34</v>
      </c>
      <c r="AI16" s="134">
        <f t="shared" si="157"/>
        <v>0</v>
      </c>
      <c r="AJ16" s="134" t="s">
        <v>34</v>
      </c>
      <c r="AK16" s="134">
        <f>'бюджеты поселений'!T16</f>
        <v>0</v>
      </c>
      <c r="AL16" s="134" t="s">
        <v>34</v>
      </c>
      <c r="AM16" s="134">
        <f t="shared" si="158"/>
        <v>0</v>
      </c>
      <c r="AN16" s="134" t="s">
        <v>34</v>
      </c>
      <c r="AO16" s="134">
        <f>'бюджеты поселений'!V16</f>
        <v>0</v>
      </c>
      <c r="AP16" s="134" t="s">
        <v>34</v>
      </c>
      <c r="AQ16" s="134">
        <f t="shared" si="159"/>
        <v>0</v>
      </c>
      <c r="AR16" s="134" t="s">
        <v>34</v>
      </c>
      <c r="AS16" s="134">
        <f>'бюджеты поселений'!X16</f>
        <v>0</v>
      </c>
      <c r="AT16" s="134" t="s">
        <v>34</v>
      </c>
      <c r="AU16" s="134">
        <f t="shared" si="160"/>
        <v>0</v>
      </c>
      <c r="AV16" s="134" t="s">
        <v>34</v>
      </c>
      <c r="AW16" s="134">
        <f>'бюджеты поселений'!Z16</f>
        <v>0</v>
      </c>
      <c r="AX16" s="134" t="s">
        <v>34</v>
      </c>
      <c r="AY16" s="134">
        <f>'бюджеты поселений'!AA16</f>
        <v>0</v>
      </c>
      <c r="AZ16" s="134" t="s">
        <v>34</v>
      </c>
      <c r="BA16" s="135">
        <f t="shared" si="149"/>
        <v>1</v>
      </c>
      <c r="BB16" s="135" t="s">
        <v>34</v>
      </c>
      <c r="BC16" s="134">
        <f>'бюджеты поселений'!AC16</f>
        <v>0</v>
      </c>
      <c r="BD16" s="134" t="s">
        <v>34</v>
      </c>
      <c r="BE16" s="134">
        <f>'бюджеты поселений'!AD16</f>
        <v>0</v>
      </c>
      <c r="BF16" s="134" t="s">
        <v>34</v>
      </c>
      <c r="BG16" s="134">
        <f t="shared" si="161"/>
        <v>0</v>
      </c>
      <c r="BH16" s="134" t="s">
        <v>34</v>
      </c>
      <c r="BI16" s="135">
        <f t="shared" si="36"/>
        <v>1</v>
      </c>
      <c r="BJ16" s="135" t="s">
        <v>34</v>
      </c>
      <c r="BK16" s="134">
        <f>'бюджеты поселений'!AG16</f>
        <v>0</v>
      </c>
      <c r="BL16" s="134" t="s">
        <v>34</v>
      </c>
      <c r="BM16" s="134">
        <f t="shared" si="162"/>
        <v>0</v>
      </c>
      <c r="BN16" s="134" t="s">
        <v>34</v>
      </c>
      <c r="BO16" s="135">
        <f t="shared" si="38"/>
        <v>1</v>
      </c>
      <c r="BP16" s="135" t="s">
        <v>34</v>
      </c>
      <c r="BQ16" s="134">
        <f>'бюджеты поселений'!AJ16</f>
        <v>0</v>
      </c>
      <c r="BR16" s="134" t="s">
        <v>34</v>
      </c>
      <c r="BS16" s="134">
        <f t="shared" si="163"/>
        <v>0</v>
      </c>
      <c r="BT16" s="134" t="s">
        <v>34</v>
      </c>
      <c r="BU16" s="135">
        <f t="shared" si="40"/>
        <v>1</v>
      </c>
      <c r="BV16" s="134" t="s">
        <v>34</v>
      </c>
      <c r="BW16" s="134">
        <f>'бюджеты поселений'!AM16</f>
        <v>0</v>
      </c>
      <c r="BX16" s="134" t="s">
        <v>34</v>
      </c>
      <c r="BY16" s="134">
        <f t="shared" si="164"/>
        <v>0</v>
      </c>
      <c r="BZ16" s="134" t="s">
        <v>34</v>
      </c>
      <c r="CA16" s="135">
        <f t="shared" si="42"/>
        <v>1</v>
      </c>
      <c r="CB16" s="134" t="s">
        <v>34</v>
      </c>
      <c r="CC16" s="134">
        <f>'бюджеты поселений'!AP16</f>
        <v>0</v>
      </c>
      <c r="CD16" s="134" t="s">
        <v>34</v>
      </c>
      <c r="CE16" s="134">
        <f t="shared" si="165"/>
        <v>0</v>
      </c>
      <c r="CF16" s="134" t="s">
        <v>34</v>
      </c>
      <c r="CG16" s="135">
        <f t="shared" si="44"/>
        <v>1</v>
      </c>
      <c r="CH16" s="134" t="s">
        <v>34</v>
      </c>
      <c r="CI16" s="134">
        <f>'бюджеты поселений'!AS16</f>
        <v>0</v>
      </c>
      <c r="CJ16" s="134" t="s">
        <v>34</v>
      </c>
      <c r="CK16" s="134">
        <f t="shared" si="166"/>
        <v>0</v>
      </c>
      <c r="CL16" s="134" t="s">
        <v>34</v>
      </c>
      <c r="CM16" s="135">
        <f t="shared" si="46"/>
        <v>1</v>
      </c>
      <c r="CN16" s="134" t="s">
        <v>34</v>
      </c>
      <c r="CO16" s="134">
        <f>'бюджеты поселений'!AV16</f>
        <v>0</v>
      </c>
      <c r="CP16" s="134" t="s">
        <v>34</v>
      </c>
      <c r="CQ16" s="134">
        <f t="shared" si="167"/>
        <v>0</v>
      </c>
      <c r="CR16" s="134" t="s">
        <v>34</v>
      </c>
      <c r="CS16" s="135">
        <f t="shared" si="48"/>
        <v>1</v>
      </c>
      <c r="CT16" s="134" t="s">
        <v>34</v>
      </c>
      <c r="CU16" s="134">
        <f>'бюджеты поселений'!AY16</f>
        <v>0</v>
      </c>
      <c r="CV16" s="134" t="s">
        <v>34</v>
      </c>
      <c r="CW16" s="134">
        <f t="shared" si="168"/>
        <v>0</v>
      </c>
      <c r="CX16" s="134" t="s">
        <v>34</v>
      </c>
      <c r="CY16" s="135">
        <f t="shared" si="50"/>
        <v>1</v>
      </c>
      <c r="CZ16" s="134" t="s">
        <v>34</v>
      </c>
      <c r="DA16" s="134">
        <f>'бюджеты поселений'!BB16</f>
        <v>0</v>
      </c>
      <c r="DB16" s="134" t="s">
        <v>34</v>
      </c>
      <c r="DC16" s="134">
        <f t="shared" si="169"/>
        <v>0</v>
      </c>
      <c r="DD16" s="134" t="s">
        <v>34</v>
      </c>
      <c r="DE16" s="135">
        <f t="shared" si="52"/>
        <v>1</v>
      </c>
      <c r="DF16" s="134" t="s">
        <v>34</v>
      </c>
      <c r="DG16" s="134">
        <f>'бюджеты поселений'!BE16</f>
        <v>0</v>
      </c>
      <c r="DH16" s="134" t="s">
        <v>34</v>
      </c>
      <c r="DI16" s="134">
        <f t="shared" si="170"/>
        <v>0</v>
      </c>
      <c r="DJ16" s="134" t="s">
        <v>34</v>
      </c>
      <c r="DK16" s="135">
        <f t="shared" si="54"/>
        <v>1</v>
      </c>
      <c r="DL16" s="134" t="s">
        <v>34</v>
      </c>
      <c r="DM16" s="134">
        <f>'бюджеты поселений'!BH16</f>
        <v>0</v>
      </c>
      <c r="DN16" s="134" t="s">
        <v>34</v>
      </c>
      <c r="DO16" s="134">
        <f>'бюджеты поселений'!BI16</f>
        <v>0</v>
      </c>
      <c r="DP16" s="134" t="s">
        <v>34</v>
      </c>
      <c r="DQ16" s="134">
        <f>'бюджеты поселений'!BJ16</f>
        <v>0</v>
      </c>
      <c r="DR16" s="134" t="s">
        <v>34</v>
      </c>
      <c r="DS16" s="135">
        <f>IF($AY$16=0,1,DQ16/$AY$16-1)</f>
        <v>1</v>
      </c>
      <c r="DT16" s="134" t="s">
        <v>34</v>
      </c>
      <c r="DU16" s="135">
        <f t="shared" si="58"/>
        <v>1</v>
      </c>
      <c r="DV16" s="134" t="s">
        <v>34</v>
      </c>
      <c r="DW16" s="167"/>
      <c r="DX16" s="60"/>
      <c r="DY16" s="60"/>
      <c r="DZ16" s="60"/>
      <c r="EA16" s="60"/>
      <c r="EB16" s="60"/>
      <c r="EC16" s="60"/>
      <c r="ED16" s="60"/>
      <c r="EE16" s="60"/>
      <c r="EF16" s="60"/>
      <c r="EG16" s="60"/>
      <c r="EH16" s="60"/>
      <c r="EI16" s="60"/>
      <c r="EJ16" s="60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1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61"/>
      <c r="GG16" s="61"/>
      <c r="GH16" s="61"/>
      <c r="GI16" s="61"/>
      <c r="GJ16" s="61"/>
      <c r="GK16" s="61"/>
      <c r="GL16" s="61"/>
      <c r="GM16" s="61"/>
      <c r="GN16" s="61"/>
      <c r="GO16" s="61"/>
      <c r="GP16" s="61"/>
      <c r="GQ16" s="61"/>
      <c r="GR16" s="61"/>
      <c r="GS16" s="61"/>
      <c r="GT16" s="61"/>
      <c r="GU16" s="61"/>
      <c r="GV16" s="61"/>
      <c r="GW16" s="61"/>
      <c r="GX16" s="61"/>
      <c r="GY16" s="61"/>
      <c r="GZ16" s="61"/>
      <c r="HA16" s="61"/>
      <c r="HB16" s="61"/>
      <c r="HC16" s="61"/>
      <c r="HD16" s="61"/>
      <c r="HE16" s="61"/>
      <c r="HF16" s="61"/>
      <c r="HG16" s="61"/>
      <c r="HH16" s="61"/>
      <c r="HI16" s="61"/>
      <c r="HJ16" s="61"/>
      <c r="HK16" s="61"/>
      <c r="HL16" s="61"/>
      <c r="HM16" s="61"/>
      <c r="HN16" s="61"/>
      <c r="HO16" s="61"/>
      <c r="HP16" s="61"/>
      <c r="HQ16" s="61"/>
      <c r="HR16" s="61"/>
      <c r="HS16" s="61"/>
      <c r="HT16" s="61"/>
      <c r="HU16" s="61"/>
      <c r="HV16" s="61"/>
      <c r="HW16" s="61"/>
      <c r="HX16" s="61"/>
      <c r="HY16" s="61"/>
      <c r="HZ16" s="61"/>
      <c r="IA16" s="61"/>
      <c r="IB16" s="61"/>
      <c r="IC16" s="61"/>
      <c r="ID16" s="61"/>
      <c r="IE16" s="61"/>
      <c r="IF16" s="61"/>
      <c r="IG16" s="61"/>
      <c r="IH16" s="61"/>
      <c r="II16" s="61"/>
      <c r="IJ16" s="61"/>
      <c r="IK16" s="61"/>
      <c r="IL16" s="61"/>
      <c r="IM16" s="61"/>
      <c r="IN16" s="61"/>
      <c r="IO16" s="61"/>
      <c r="IP16" s="61"/>
      <c r="IQ16" s="61"/>
      <c r="IR16" s="61"/>
      <c r="IS16" s="61"/>
      <c r="IT16" s="61"/>
      <c r="IU16" s="61"/>
      <c r="IV16" s="61"/>
      <c r="IW16" s="61"/>
      <c r="IX16" s="61"/>
      <c r="IY16" s="61"/>
      <c r="IZ16" s="61"/>
      <c r="JA16" s="61"/>
      <c r="JB16" s="61"/>
      <c r="JC16" s="61"/>
      <c r="JD16" s="61"/>
      <c r="JE16" s="61"/>
      <c r="JF16" s="61"/>
      <c r="JG16" s="61"/>
      <c r="JH16" s="61"/>
    </row>
    <row r="17" spans="1:268" s="62" customFormat="1" ht="18" customHeight="1">
      <c r="A17" s="275" t="s">
        <v>36</v>
      </c>
      <c r="B17" s="276"/>
      <c r="C17" s="134">
        <f>'бюджет округа (района)'!C17+'бюджеты поселений'!C17</f>
        <v>0</v>
      </c>
      <c r="D17" s="134">
        <f>'бюджет округа (района)'!C17</f>
        <v>0</v>
      </c>
      <c r="E17" s="134">
        <f t="shared" si="150"/>
        <v>0</v>
      </c>
      <c r="F17" s="134">
        <f t="shared" si="150"/>
        <v>0</v>
      </c>
      <c r="G17" s="134">
        <f>'бюджет округа (района)'!E17+'бюджеты поселений'!E17</f>
        <v>0</v>
      </c>
      <c r="H17" s="134">
        <f>'бюджет округа (района)'!E17</f>
        <v>0</v>
      </c>
      <c r="I17" s="134">
        <f>'бюджет округа (района)'!F17+'бюджеты поселений'!F17</f>
        <v>0</v>
      </c>
      <c r="J17" s="134">
        <f>'бюджет округа (района)'!F17</f>
        <v>0</v>
      </c>
      <c r="K17" s="134">
        <f t="shared" si="151"/>
        <v>0</v>
      </c>
      <c r="L17" s="134">
        <f t="shared" si="151"/>
        <v>0</v>
      </c>
      <c r="M17" s="134">
        <f>'бюджет округа (района)'!H17+'бюджеты поселений'!H17</f>
        <v>0</v>
      </c>
      <c r="N17" s="134">
        <f>'бюджет округа (района)'!H17</f>
        <v>0</v>
      </c>
      <c r="O17" s="134">
        <f t="shared" si="152"/>
        <v>0</v>
      </c>
      <c r="P17" s="134">
        <f t="shared" si="152"/>
        <v>0</v>
      </c>
      <c r="Q17" s="134">
        <f>'бюджет округа (района)'!J17+'бюджеты поселений'!J17</f>
        <v>0</v>
      </c>
      <c r="R17" s="134">
        <f>'бюджет округа (района)'!J17</f>
        <v>0</v>
      </c>
      <c r="S17" s="134">
        <f t="shared" si="153"/>
        <v>0</v>
      </c>
      <c r="T17" s="134">
        <f t="shared" si="153"/>
        <v>0</v>
      </c>
      <c r="U17" s="134">
        <f>'бюджет округа (района)'!L17+'бюджеты поселений'!L17</f>
        <v>0</v>
      </c>
      <c r="V17" s="134">
        <f>'бюджет округа (района)'!L17</f>
        <v>0</v>
      </c>
      <c r="W17" s="134">
        <f t="shared" si="154"/>
        <v>0</v>
      </c>
      <c r="X17" s="134">
        <f t="shared" si="154"/>
        <v>0</v>
      </c>
      <c r="Y17" s="134">
        <f>'бюджет округа (района)'!N17+'бюджеты поселений'!N17</f>
        <v>0</v>
      </c>
      <c r="Z17" s="134">
        <f>'бюджет округа (района)'!N17</f>
        <v>0</v>
      </c>
      <c r="AA17" s="134">
        <f t="shared" si="155"/>
        <v>0</v>
      </c>
      <c r="AB17" s="134">
        <f t="shared" si="155"/>
        <v>0</v>
      </c>
      <c r="AC17" s="134">
        <f>'бюджет округа (района)'!P17+'бюджеты поселений'!P17</f>
        <v>0</v>
      </c>
      <c r="AD17" s="134">
        <f>'бюджет округа (района)'!P17</f>
        <v>0</v>
      </c>
      <c r="AE17" s="134">
        <f t="shared" si="156"/>
        <v>0</v>
      </c>
      <c r="AF17" s="134">
        <f t="shared" si="156"/>
        <v>0</v>
      </c>
      <c r="AG17" s="134">
        <f>'бюджет округа (района)'!R17+'бюджеты поселений'!R17</f>
        <v>0</v>
      </c>
      <c r="AH17" s="134">
        <f>'бюджет округа (района)'!R17</f>
        <v>0</v>
      </c>
      <c r="AI17" s="134">
        <f t="shared" si="157"/>
        <v>0</v>
      </c>
      <c r="AJ17" s="134">
        <f t="shared" si="157"/>
        <v>0</v>
      </c>
      <c r="AK17" s="134">
        <f>'бюджет округа (района)'!T17+'бюджеты поселений'!T17</f>
        <v>0</v>
      </c>
      <c r="AL17" s="134">
        <f>'бюджет округа (района)'!T17</f>
        <v>0</v>
      </c>
      <c r="AM17" s="134">
        <f t="shared" si="158"/>
        <v>0</v>
      </c>
      <c r="AN17" s="134">
        <f t="shared" si="158"/>
        <v>0</v>
      </c>
      <c r="AO17" s="134">
        <f>'бюджет округа (района)'!V17+'бюджеты поселений'!V17</f>
        <v>0</v>
      </c>
      <c r="AP17" s="134">
        <f>'бюджет округа (района)'!V17</f>
        <v>0</v>
      </c>
      <c r="AQ17" s="134">
        <f t="shared" si="159"/>
        <v>0</v>
      </c>
      <c r="AR17" s="134">
        <f t="shared" si="159"/>
        <v>0</v>
      </c>
      <c r="AS17" s="134">
        <f>'бюджет округа (района)'!X17+'бюджеты поселений'!X17</f>
        <v>0</v>
      </c>
      <c r="AT17" s="134">
        <f>'бюджет округа (района)'!X17</f>
        <v>0</v>
      </c>
      <c r="AU17" s="134">
        <f t="shared" si="160"/>
        <v>0</v>
      </c>
      <c r="AV17" s="134">
        <f t="shared" si="160"/>
        <v>0</v>
      </c>
      <c r="AW17" s="134">
        <f>'бюджет округа (района)'!Z17+'бюджеты поселений'!Z17</f>
        <v>0</v>
      </c>
      <c r="AX17" s="134">
        <f>'бюджет округа (района)'!Z17</f>
        <v>0</v>
      </c>
      <c r="AY17" s="134">
        <f>'бюджет округа (района)'!AA17+'бюджеты поселений'!AA17</f>
        <v>0</v>
      </c>
      <c r="AZ17" s="134">
        <f>'бюджет округа (района)'!AA17</f>
        <v>0</v>
      </c>
      <c r="BA17" s="135">
        <f t="shared" si="149"/>
        <v>1</v>
      </c>
      <c r="BB17" s="135">
        <f t="shared" si="149"/>
        <v>1</v>
      </c>
      <c r="BC17" s="134">
        <f>'бюджет округа (района)'!AC17+'бюджеты поселений'!AC17</f>
        <v>0</v>
      </c>
      <c r="BD17" s="134">
        <f>'бюджет округа (района)'!AC17</f>
        <v>0</v>
      </c>
      <c r="BE17" s="134">
        <f>'бюджет округа (района)'!AD17+'бюджеты поселений'!AD17</f>
        <v>0</v>
      </c>
      <c r="BF17" s="134">
        <f>'бюджет округа (района)'!AD17</f>
        <v>0</v>
      </c>
      <c r="BG17" s="134">
        <f t="shared" si="161"/>
        <v>0</v>
      </c>
      <c r="BH17" s="134">
        <f t="shared" si="161"/>
        <v>0</v>
      </c>
      <c r="BI17" s="135">
        <f t="shared" si="36"/>
        <v>1</v>
      </c>
      <c r="BJ17" s="135">
        <f t="shared" si="36"/>
        <v>1</v>
      </c>
      <c r="BK17" s="134">
        <f>'бюджет округа (района)'!AG17+'бюджеты поселений'!AG17</f>
        <v>0</v>
      </c>
      <c r="BL17" s="134">
        <f>'бюджет округа (района)'!AG17</f>
        <v>0</v>
      </c>
      <c r="BM17" s="134">
        <f t="shared" si="162"/>
        <v>0</v>
      </c>
      <c r="BN17" s="134">
        <f t="shared" si="162"/>
        <v>0</v>
      </c>
      <c r="BO17" s="135">
        <f t="shared" si="38"/>
        <v>1</v>
      </c>
      <c r="BP17" s="135">
        <f t="shared" si="38"/>
        <v>1</v>
      </c>
      <c r="BQ17" s="134">
        <f>'бюджет округа (района)'!AJ17+'бюджеты поселений'!AJ17</f>
        <v>0</v>
      </c>
      <c r="BR17" s="134">
        <f>'бюджет округа (района)'!AJ17</f>
        <v>0</v>
      </c>
      <c r="BS17" s="134">
        <f t="shared" si="163"/>
        <v>0</v>
      </c>
      <c r="BT17" s="134">
        <f t="shared" si="163"/>
        <v>0</v>
      </c>
      <c r="BU17" s="135">
        <f t="shared" si="40"/>
        <v>1</v>
      </c>
      <c r="BV17" s="135">
        <f t="shared" si="40"/>
        <v>1</v>
      </c>
      <c r="BW17" s="134">
        <f>'бюджет округа (района)'!AM17+'бюджеты поселений'!AM17</f>
        <v>0</v>
      </c>
      <c r="BX17" s="134">
        <f>'бюджет округа (района)'!AM17</f>
        <v>0</v>
      </c>
      <c r="BY17" s="134">
        <f t="shared" si="164"/>
        <v>0</v>
      </c>
      <c r="BZ17" s="134">
        <f t="shared" si="164"/>
        <v>0</v>
      </c>
      <c r="CA17" s="135">
        <f t="shared" si="42"/>
        <v>1</v>
      </c>
      <c r="CB17" s="135">
        <f t="shared" si="42"/>
        <v>1</v>
      </c>
      <c r="CC17" s="134">
        <f>'бюджет округа (района)'!AP17+'бюджеты поселений'!AP17</f>
        <v>0</v>
      </c>
      <c r="CD17" s="134">
        <f>'бюджет округа (района)'!AP17</f>
        <v>0</v>
      </c>
      <c r="CE17" s="134">
        <f t="shared" si="165"/>
        <v>0</v>
      </c>
      <c r="CF17" s="134">
        <f t="shared" si="165"/>
        <v>0</v>
      </c>
      <c r="CG17" s="135">
        <f t="shared" si="44"/>
        <v>1</v>
      </c>
      <c r="CH17" s="135">
        <f t="shared" si="44"/>
        <v>1</v>
      </c>
      <c r="CI17" s="134">
        <f>'бюджет округа (района)'!AS17+'бюджеты поселений'!AS17</f>
        <v>0</v>
      </c>
      <c r="CJ17" s="134">
        <f>'бюджет округа (района)'!AS17</f>
        <v>0</v>
      </c>
      <c r="CK17" s="134">
        <f t="shared" si="166"/>
        <v>0</v>
      </c>
      <c r="CL17" s="134">
        <f t="shared" si="166"/>
        <v>0</v>
      </c>
      <c r="CM17" s="135">
        <f t="shared" si="46"/>
        <v>1</v>
      </c>
      <c r="CN17" s="135">
        <f t="shared" si="46"/>
        <v>1</v>
      </c>
      <c r="CO17" s="134">
        <f>'бюджет округа (района)'!AV17+'бюджеты поселений'!AV17</f>
        <v>0</v>
      </c>
      <c r="CP17" s="134">
        <f>'бюджет округа (района)'!AV17</f>
        <v>0</v>
      </c>
      <c r="CQ17" s="134">
        <f t="shared" si="167"/>
        <v>0</v>
      </c>
      <c r="CR17" s="134">
        <f t="shared" si="167"/>
        <v>0</v>
      </c>
      <c r="CS17" s="135">
        <f t="shared" si="48"/>
        <v>1</v>
      </c>
      <c r="CT17" s="135">
        <f t="shared" si="48"/>
        <v>1</v>
      </c>
      <c r="CU17" s="134">
        <f>'бюджет округа (района)'!AY17+'бюджеты поселений'!AY17</f>
        <v>0</v>
      </c>
      <c r="CV17" s="134">
        <f>'бюджет округа (района)'!AY17</f>
        <v>0</v>
      </c>
      <c r="CW17" s="134">
        <f t="shared" si="168"/>
        <v>0</v>
      </c>
      <c r="CX17" s="134">
        <f t="shared" si="168"/>
        <v>0</v>
      </c>
      <c r="CY17" s="135">
        <f t="shared" si="50"/>
        <v>1</v>
      </c>
      <c r="CZ17" s="135">
        <f t="shared" si="50"/>
        <v>1</v>
      </c>
      <c r="DA17" s="134">
        <f>'бюджет округа (района)'!BB17+'бюджеты поселений'!BB17</f>
        <v>0</v>
      </c>
      <c r="DB17" s="134">
        <f>'бюджет округа (района)'!BB17</f>
        <v>0</v>
      </c>
      <c r="DC17" s="134">
        <f t="shared" si="169"/>
        <v>0</v>
      </c>
      <c r="DD17" s="134">
        <f t="shared" si="169"/>
        <v>0</v>
      </c>
      <c r="DE17" s="135">
        <f t="shared" si="52"/>
        <v>1</v>
      </c>
      <c r="DF17" s="135">
        <f t="shared" si="52"/>
        <v>1</v>
      </c>
      <c r="DG17" s="134">
        <f>'бюджет округа (района)'!BE17+'бюджеты поселений'!BE17</f>
        <v>0</v>
      </c>
      <c r="DH17" s="134">
        <f>'бюджет округа (района)'!BE17</f>
        <v>0</v>
      </c>
      <c r="DI17" s="134">
        <f t="shared" si="170"/>
        <v>0</v>
      </c>
      <c r="DJ17" s="134">
        <f t="shared" si="170"/>
        <v>0</v>
      </c>
      <c r="DK17" s="135">
        <f t="shared" si="54"/>
        <v>1</v>
      </c>
      <c r="DL17" s="135">
        <f t="shared" si="54"/>
        <v>1</v>
      </c>
      <c r="DM17" s="134">
        <f>'бюджет округа (района)'!BH17+'бюджеты поселений'!BH17</f>
        <v>0</v>
      </c>
      <c r="DN17" s="134">
        <f>'бюджет округа (района)'!BH17</f>
        <v>0</v>
      </c>
      <c r="DO17" s="134">
        <f>'бюджет округа (района)'!BI17+'бюджеты поселений'!BI17</f>
        <v>0</v>
      </c>
      <c r="DP17" s="134">
        <f>'бюджет округа (района)'!BI17</f>
        <v>0</v>
      </c>
      <c r="DQ17" s="134">
        <f>'бюджет округа (района)'!BJ17+'бюджеты поселений'!BJ17</f>
        <v>0</v>
      </c>
      <c r="DR17" s="134">
        <f>'бюджет округа (района)'!BJ17</f>
        <v>0</v>
      </c>
      <c r="DS17" s="135">
        <f>IF($AY$17=0,1,DQ17/$AY$17-1)</f>
        <v>1</v>
      </c>
      <c r="DT17" s="135">
        <f>IF($AZ$17=0,1,DR17/$AZ$17-1)</f>
        <v>1</v>
      </c>
      <c r="DU17" s="135">
        <f t="shared" si="58"/>
        <v>1</v>
      </c>
      <c r="DV17" s="135">
        <f t="shared" si="59"/>
        <v>1</v>
      </c>
      <c r="DW17" s="167"/>
      <c r="DX17" s="60"/>
      <c r="DY17" s="60"/>
      <c r="DZ17" s="60"/>
      <c r="EA17" s="60"/>
      <c r="EB17" s="60"/>
      <c r="EC17" s="60"/>
      <c r="ED17" s="60"/>
      <c r="EE17" s="60"/>
      <c r="EF17" s="60"/>
      <c r="EG17" s="60"/>
      <c r="EH17" s="60"/>
      <c r="EI17" s="60"/>
      <c r="EJ17" s="60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  <c r="GY17" s="61"/>
      <c r="GZ17" s="61"/>
      <c r="HA17" s="61"/>
      <c r="HB17" s="61"/>
      <c r="HC17" s="61"/>
      <c r="HD17" s="61"/>
      <c r="HE17" s="61"/>
      <c r="HF17" s="61"/>
      <c r="HG17" s="61"/>
      <c r="HH17" s="61"/>
      <c r="HI17" s="61"/>
      <c r="HJ17" s="61"/>
      <c r="HK17" s="61"/>
      <c r="HL17" s="61"/>
      <c r="HM17" s="61"/>
      <c r="HN17" s="61"/>
      <c r="HO17" s="61"/>
      <c r="HP17" s="61"/>
      <c r="HQ17" s="61"/>
      <c r="HR17" s="61"/>
      <c r="HS17" s="61"/>
      <c r="HT17" s="61"/>
      <c r="HU17" s="61"/>
      <c r="HV17" s="61"/>
      <c r="HW17" s="61"/>
      <c r="HX17" s="61"/>
      <c r="HY17" s="61"/>
      <c r="HZ17" s="61"/>
      <c r="IA17" s="61"/>
      <c r="IB17" s="61"/>
      <c r="IC17" s="61"/>
      <c r="ID17" s="61"/>
      <c r="IE17" s="61"/>
      <c r="IF17" s="61"/>
      <c r="IG17" s="61"/>
      <c r="IH17" s="61"/>
      <c r="II17" s="61"/>
      <c r="IJ17" s="61"/>
      <c r="IK17" s="61"/>
      <c r="IL17" s="61"/>
      <c r="IM17" s="61"/>
      <c r="IN17" s="61"/>
      <c r="IO17" s="61"/>
      <c r="IP17" s="61"/>
      <c r="IQ17" s="61"/>
      <c r="IR17" s="61"/>
      <c r="IS17" s="61"/>
      <c r="IT17" s="61"/>
      <c r="IU17" s="61"/>
      <c r="IV17" s="61"/>
      <c r="IW17" s="61"/>
      <c r="IX17" s="61"/>
      <c r="IY17" s="61"/>
      <c r="IZ17" s="61"/>
      <c r="JA17" s="61"/>
      <c r="JB17" s="61"/>
      <c r="JC17" s="61"/>
      <c r="JD17" s="61"/>
      <c r="JE17" s="61"/>
      <c r="JF17" s="61"/>
      <c r="JG17" s="61"/>
      <c r="JH17" s="61"/>
    </row>
    <row r="18" spans="1:268" s="62" customFormat="1" ht="18" customHeight="1">
      <c r="A18" s="275" t="s">
        <v>37</v>
      </c>
      <c r="B18" s="276"/>
      <c r="C18" s="134">
        <f>'бюджет округа (района)'!C18+'бюджеты поселений'!C18</f>
        <v>0</v>
      </c>
      <c r="D18" s="134">
        <f>'бюджет округа (района)'!C18</f>
        <v>0</v>
      </c>
      <c r="E18" s="134">
        <f t="shared" si="150"/>
        <v>0</v>
      </c>
      <c r="F18" s="134">
        <f t="shared" si="150"/>
        <v>0</v>
      </c>
      <c r="G18" s="134">
        <f>'бюджет округа (района)'!E18+'бюджеты поселений'!E18</f>
        <v>0</v>
      </c>
      <c r="H18" s="134">
        <f>'бюджет округа (района)'!E18</f>
        <v>0</v>
      </c>
      <c r="I18" s="134">
        <f>'бюджет округа (района)'!F18+'бюджеты поселений'!F18</f>
        <v>0</v>
      </c>
      <c r="J18" s="134">
        <f>'бюджет округа (района)'!F18</f>
        <v>0</v>
      </c>
      <c r="K18" s="134">
        <f t="shared" si="151"/>
        <v>0</v>
      </c>
      <c r="L18" s="134">
        <f t="shared" si="151"/>
        <v>0</v>
      </c>
      <c r="M18" s="134">
        <f>'бюджет округа (района)'!H18+'бюджеты поселений'!H18</f>
        <v>0</v>
      </c>
      <c r="N18" s="134">
        <f>'бюджет округа (района)'!H18</f>
        <v>0</v>
      </c>
      <c r="O18" s="134">
        <f t="shared" si="152"/>
        <v>0</v>
      </c>
      <c r="P18" s="134">
        <f t="shared" si="152"/>
        <v>0</v>
      </c>
      <c r="Q18" s="134">
        <f>'бюджет округа (района)'!J18+'бюджеты поселений'!J18</f>
        <v>0</v>
      </c>
      <c r="R18" s="134">
        <f>'бюджет округа (района)'!J18</f>
        <v>0</v>
      </c>
      <c r="S18" s="134">
        <f t="shared" si="153"/>
        <v>0</v>
      </c>
      <c r="T18" s="134">
        <f t="shared" si="153"/>
        <v>0</v>
      </c>
      <c r="U18" s="134">
        <f>'бюджет округа (района)'!L18+'бюджеты поселений'!L18</f>
        <v>0</v>
      </c>
      <c r="V18" s="134">
        <f>'бюджет округа (района)'!L18</f>
        <v>0</v>
      </c>
      <c r="W18" s="134">
        <f t="shared" si="154"/>
        <v>0</v>
      </c>
      <c r="X18" s="134">
        <f t="shared" si="154"/>
        <v>0</v>
      </c>
      <c r="Y18" s="134">
        <f>'бюджет округа (района)'!N18+'бюджеты поселений'!N18</f>
        <v>0</v>
      </c>
      <c r="Z18" s="134">
        <f>'бюджет округа (района)'!N18</f>
        <v>0</v>
      </c>
      <c r="AA18" s="134">
        <f t="shared" si="155"/>
        <v>0</v>
      </c>
      <c r="AB18" s="134">
        <f t="shared" si="155"/>
        <v>0</v>
      </c>
      <c r="AC18" s="134">
        <f>'бюджет округа (района)'!P18+'бюджеты поселений'!P18</f>
        <v>0</v>
      </c>
      <c r="AD18" s="134">
        <f>'бюджет округа (района)'!P18</f>
        <v>0</v>
      </c>
      <c r="AE18" s="134">
        <f t="shared" si="156"/>
        <v>0</v>
      </c>
      <c r="AF18" s="134">
        <f t="shared" si="156"/>
        <v>0</v>
      </c>
      <c r="AG18" s="134">
        <f>'бюджет округа (района)'!R18+'бюджеты поселений'!R18</f>
        <v>0</v>
      </c>
      <c r="AH18" s="134">
        <f>'бюджет округа (района)'!R18</f>
        <v>0</v>
      </c>
      <c r="AI18" s="134">
        <f t="shared" si="157"/>
        <v>0</v>
      </c>
      <c r="AJ18" s="134">
        <f t="shared" si="157"/>
        <v>0</v>
      </c>
      <c r="AK18" s="134">
        <f>'бюджет округа (района)'!T18+'бюджеты поселений'!T18</f>
        <v>0</v>
      </c>
      <c r="AL18" s="134">
        <f>'бюджет округа (района)'!T18</f>
        <v>0</v>
      </c>
      <c r="AM18" s="134">
        <f t="shared" si="158"/>
        <v>0</v>
      </c>
      <c r="AN18" s="134">
        <f t="shared" si="158"/>
        <v>0</v>
      </c>
      <c r="AO18" s="134">
        <f>'бюджет округа (района)'!V18+'бюджеты поселений'!V18</f>
        <v>0</v>
      </c>
      <c r="AP18" s="134">
        <f>'бюджет округа (района)'!V18</f>
        <v>0</v>
      </c>
      <c r="AQ18" s="134">
        <f t="shared" si="159"/>
        <v>0</v>
      </c>
      <c r="AR18" s="134">
        <f t="shared" si="159"/>
        <v>0</v>
      </c>
      <c r="AS18" s="134">
        <f>'бюджет округа (района)'!X18+'бюджеты поселений'!X18</f>
        <v>0</v>
      </c>
      <c r="AT18" s="134">
        <f>'бюджет округа (района)'!X18</f>
        <v>0</v>
      </c>
      <c r="AU18" s="134">
        <f t="shared" si="160"/>
        <v>0</v>
      </c>
      <c r="AV18" s="134">
        <f t="shared" si="160"/>
        <v>0</v>
      </c>
      <c r="AW18" s="134">
        <f>'бюджет округа (района)'!Z18+'бюджеты поселений'!Z18</f>
        <v>0</v>
      </c>
      <c r="AX18" s="134">
        <f>'бюджет округа (района)'!Z18</f>
        <v>0</v>
      </c>
      <c r="AY18" s="134">
        <f>'бюджет округа (района)'!AA18+'бюджеты поселений'!AA18</f>
        <v>0</v>
      </c>
      <c r="AZ18" s="134">
        <f>'бюджет округа (района)'!AA18</f>
        <v>0</v>
      </c>
      <c r="BA18" s="135">
        <f t="shared" si="149"/>
        <v>1</v>
      </c>
      <c r="BB18" s="135">
        <f t="shared" si="149"/>
        <v>1</v>
      </c>
      <c r="BC18" s="134">
        <f>'бюджет округа (района)'!AC18+'бюджеты поселений'!AC18</f>
        <v>0</v>
      </c>
      <c r="BD18" s="134">
        <f>'бюджет округа (района)'!AC18</f>
        <v>0</v>
      </c>
      <c r="BE18" s="134">
        <f>'бюджет округа (района)'!AD18+'бюджеты поселений'!AD18</f>
        <v>0</v>
      </c>
      <c r="BF18" s="134">
        <f>'бюджет округа (района)'!AD18</f>
        <v>0</v>
      </c>
      <c r="BG18" s="134">
        <f t="shared" si="161"/>
        <v>0</v>
      </c>
      <c r="BH18" s="134">
        <f t="shared" si="161"/>
        <v>0</v>
      </c>
      <c r="BI18" s="135">
        <f t="shared" si="36"/>
        <v>1</v>
      </c>
      <c r="BJ18" s="135">
        <f t="shared" si="36"/>
        <v>1</v>
      </c>
      <c r="BK18" s="134">
        <f>'бюджет округа (района)'!AG18+'бюджеты поселений'!AG18</f>
        <v>0</v>
      </c>
      <c r="BL18" s="134">
        <f>'бюджет округа (района)'!AG18</f>
        <v>0</v>
      </c>
      <c r="BM18" s="134">
        <f t="shared" si="162"/>
        <v>0</v>
      </c>
      <c r="BN18" s="134">
        <f t="shared" si="162"/>
        <v>0</v>
      </c>
      <c r="BO18" s="135">
        <f t="shared" si="38"/>
        <v>1</v>
      </c>
      <c r="BP18" s="135">
        <f t="shared" si="38"/>
        <v>1</v>
      </c>
      <c r="BQ18" s="134">
        <f>'бюджет округа (района)'!AJ18+'бюджеты поселений'!AJ18</f>
        <v>0</v>
      </c>
      <c r="BR18" s="134">
        <f>'бюджет округа (района)'!AJ18</f>
        <v>0</v>
      </c>
      <c r="BS18" s="134">
        <f t="shared" si="163"/>
        <v>0</v>
      </c>
      <c r="BT18" s="134">
        <f t="shared" si="163"/>
        <v>0</v>
      </c>
      <c r="BU18" s="135">
        <f t="shared" si="40"/>
        <v>1</v>
      </c>
      <c r="BV18" s="135">
        <f t="shared" si="40"/>
        <v>1</v>
      </c>
      <c r="BW18" s="134">
        <f>'бюджет округа (района)'!AM18+'бюджеты поселений'!AM18</f>
        <v>0</v>
      </c>
      <c r="BX18" s="134">
        <f>'бюджет округа (района)'!AM18</f>
        <v>0</v>
      </c>
      <c r="BY18" s="134">
        <f t="shared" si="164"/>
        <v>0</v>
      </c>
      <c r="BZ18" s="134">
        <f t="shared" si="164"/>
        <v>0</v>
      </c>
      <c r="CA18" s="135">
        <f t="shared" si="42"/>
        <v>1</v>
      </c>
      <c r="CB18" s="135">
        <f t="shared" si="42"/>
        <v>1</v>
      </c>
      <c r="CC18" s="134">
        <f>'бюджет округа (района)'!AP18+'бюджеты поселений'!AP18</f>
        <v>0</v>
      </c>
      <c r="CD18" s="134">
        <f>'бюджет округа (района)'!AP18</f>
        <v>0</v>
      </c>
      <c r="CE18" s="134">
        <f t="shared" si="165"/>
        <v>0</v>
      </c>
      <c r="CF18" s="134">
        <f t="shared" si="165"/>
        <v>0</v>
      </c>
      <c r="CG18" s="135">
        <f t="shared" si="44"/>
        <v>1</v>
      </c>
      <c r="CH18" s="135">
        <f t="shared" si="44"/>
        <v>1</v>
      </c>
      <c r="CI18" s="134">
        <f>'бюджет округа (района)'!AS18+'бюджеты поселений'!AS18</f>
        <v>0</v>
      </c>
      <c r="CJ18" s="134">
        <f>'бюджет округа (района)'!AS18</f>
        <v>0</v>
      </c>
      <c r="CK18" s="134">
        <f t="shared" si="166"/>
        <v>0</v>
      </c>
      <c r="CL18" s="134">
        <f t="shared" si="166"/>
        <v>0</v>
      </c>
      <c r="CM18" s="135">
        <f t="shared" si="46"/>
        <v>1</v>
      </c>
      <c r="CN18" s="135">
        <f t="shared" si="46"/>
        <v>1</v>
      </c>
      <c r="CO18" s="134">
        <f>'бюджет округа (района)'!AV18+'бюджеты поселений'!AV18</f>
        <v>0</v>
      </c>
      <c r="CP18" s="134">
        <f>'бюджет округа (района)'!AV18</f>
        <v>0</v>
      </c>
      <c r="CQ18" s="134">
        <f t="shared" si="167"/>
        <v>0</v>
      </c>
      <c r="CR18" s="134">
        <f t="shared" si="167"/>
        <v>0</v>
      </c>
      <c r="CS18" s="135">
        <f t="shared" si="48"/>
        <v>1</v>
      </c>
      <c r="CT18" s="135">
        <f t="shared" si="48"/>
        <v>1</v>
      </c>
      <c r="CU18" s="134">
        <f>'бюджет округа (района)'!AY18+'бюджеты поселений'!AY18</f>
        <v>0</v>
      </c>
      <c r="CV18" s="134">
        <f>'бюджет округа (района)'!AY18</f>
        <v>0</v>
      </c>
      <c r="CW18" s="134">
        <f t="shared" si="168"/>
        <v>0</v>
      </c>
      <c r="CX18" s="134">
        <f t="shared" si="168"/>
        <v>0</v>
      </c>
      <c r="CY18" s="135">
        <f t="shared" si="50"/>
        <v>1</v>
      </c>
      <c r="CZ18" s="135">
        <f t="shared" si="50"/>
        <v>1</v>
      </c>
      <c r="DA18" s="134">
        <f>'бюджет округа (района)'!BB18+'бюджеты поселений'!BB18</f>
        <v>0</v>
      </c>
      <c r="DB18" s="134">
        <f>'бюджет округа (района)'!BB18</f>
        <v>0</v>
      </c>
      <c r="DC18" s="134">
        <f t="shared" si="169"/>
        <v>0</v>
      </c>
      <c r="DD18" s="134">
        <f t="shared" si="169"/>
        <v>0</v>
      </c>
      <c r="DE18" s="135">
        <f t="shared" si="52"/>
        <v>1</v>
      </c>
      <c r="DF18" s="135">
        <f t="shared" si="52"/>
        <v>1</v>
      </c>
      <c r="DG18" s="134">
        <f>'бюджет округа (района)'!BE18+'бюджеты поселений'!BE18</f>
        <v>0</v>
      </c>
      <c r="DH18" s="134">
        <f>'бюджет округа (района)'!BE18</f>
        <v>0</v>
      </c>
      <c r="DI18" s="134">
        <f t="shared" si="170"/>
        <v>0</v>
      </c>
      <c r="DJ18" s="134">
        <f t="shared" si="170"/>
        <v>0</v>
      </c>
      <c r="DK18" s="135">
        <f t="shared" si="54"/>
        <v>1</v>
      </c>
      <c r="DL18" s="135">
        <f t="shared" si="54"/>
        <v>1</v>
      </c>
      <c r="DM18" s="134">
        <f>'бюджет округа (района)'!BH18+'бюджеты поселений'!BH18</f>
        <v>0</v>
      </c>
      <c r="DN18" s="134">
        <f>'бюджет округа (района)'!BH18</f>
        <v>0</v>
      </c>
      <c r="DO18" s="134">
        <f>'бюджет округа (района)'!BI18+'бюджеты поселений'!BI18</f>
        <v>0</v>
      </c>
      <c r="DP18" s="134">
        <f>'бюджет округа (района)'!BI18</f>
        <v>0</v>
      </c>
      <c r="DQ18" s="134">
        <f>'бюджет округа (района)'!BJ18+'бюджеты поселений'!BJ18</f>
        <v>0</v>
      </c>
      <c r="DR18" s="134">
        <f>'бюджет округа (района)'!BJ18</f>
        <v>0</v>
      </c>
      <c r="DS18" s="135">
        <f>IF($AY$18=0,1,DQ18/$AY$18-1)</f>
        <v>1</v>
      </c>
      <c r="DT18" s="135">
        <f>IF($AZ$18=0,1,DR18/$AZ$18-1)</f>
        <v>1</v>
      </c>
      <c r="DU18" s="135">
        <f t="shared" si="58"/>
        <v>1</v>
      </c>
      <c r="DV18" s="135">
        <f t="shared" si="59"/>
        <v>1</v>
      </c>
      <c r="DW18" s="167"/>
      <c r="DX18" s="60"/>
      <c r="DY18" s="60"/>
      <c r="DZ18" s="60"/>
      <c r="EA18" s="60"/>
      <c r="EB18" s="60"/>
      <c r="EC18" s="60"/>
      <c r="ED18" s="60"/>
      <c r="EE18" s="60"/>
      <c r="EF18" s="60"/>
      <c r="EG18" s="60"/>
      <c r="EH18" s="60"/>
      <c r="EI18" s="60"/>
      <c r="EJ18" s="60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  <c r="GY18" s="61"/>
      <c r="GZ18" s="61"/>
      <c r="HA18" s="61"/>
      <c r="HB18" s="61"/>
      <c r="HC18" s="61"/>
      <c r="HD18" s="61"/>
      <c r="HE18" s="61"/>
      <c r="HF18" s="61"/>
      <c r="HG18" s="61"/>
      <c r="HH18" s="61"/>
      <c r="HI18" s="61"/>
      <c r="HJ18" s="61"/>
      <c r="HK18" s="61"/>
      <c r="HL18" s="61"/>
      <c r="HM18" s="61"/>
      <c r="HN18" s="61"/>
      <c r="HO18" s="61"/>
      <c r="HP18" s="61"/>
      <c r="HQ18" s="61"/>
      <c r="HR18" s="61"/>
      <c r="HS18" s="61"/>
      <c r="HT18" s="61"/>
      <c r="HU18" s="61"/>
      <c r="HV18" s="61"/>
      <c r="HW18" s="61"/>
      <c r="HX18" s="61"/>
      <c r="HY18" s="61"/>
      <c r="HZ18" s="61"/>
      <c r="IA18" s="61"/>
      <c r="IB18" s="61"/>
      <c r="IC18" s="61"/>
      <c r="ID18" s="61"/>
      <c r="IE18" s="61"/>
      <c r="IF18" s="61"/>
      <c r="IG18" s="61"/>
      <c r="IH18" s="61"/>
      <c r="II18" s="61"/>
      <c r="IJ18" s="61"/>
      <c r="IK18" s="61"/>
      <c r="IL18" s="61"/>
      <c r="IM18" s="61"/>
      <c r="IN18" s="61"/>
      <c r="IO18" s="61"/>
      <c r="IP18" s="61"/>
      <c r="IQ18" s="61"/>
      <c r="IR18" s="61"/>
      <c r="IS18" s="61"/>
      <c r="IT18" s="61"/>
      <c r="IU18" s="61"/>
      <c r="IV18" s="61"/>
      <c r="IW18" s="61"/>
      <c r="IX18" s="61"/>
      <c r="IY18" s="61"/>
      <c r="IZ18" s="61"/>
      <c r="JA18" s="61"/>
      <c r="JB18" s="61"/>
      <c r="JC18" s="61"/>
      <c r="JD18" s="61"/>
      <c r="JE18" s="61"/>
      <c r="JF18" s="61"/>
      <c r="JG18" s="61"/>
      <c r="JH18" s="61"/>
    </row>
    <row r="19" spans="1:268" s="62" customFormat="1" ht="18" customHeight="1">
      <c r="A19" s="275" t="s">
        <v>38</v>
      </c>
      <c r="B19" s="276"/>
      <c r="C19" s="134">
        <f>'бюджет округа (района)'!C19+'бюджеты поселений'!C19</f>
        <v>0</v>
      </c>
      <c r="D19" s="134">
        <f>'бюджет округа (района)'!C19</f>
        <v>0</v>
      </c>
      <c r="E19" s="134">
        <f t="shared" si="150"/>
        <v>0</v>
      </c>
      <c r="F19" s="134">
        <f t="shared" si="150"/>
        <v>0</v>
      </c>
      <c r="G19" s="134">
        <f>'бюджет округа (района)'!E19+'бюджеты поселений'!E19</f>
        <v>0</v>
      </c>
      <c r="H19" s="134">
        <f>'бюджет округа (района)'!E19</f>
        <v>0</v>
      </c>
      <c r="I19" s="134">
        <f>'бюджет округа (района)'!F19+'бюджеты поселений'!F19</f>
        <v>0</v>
      </c>
      <c r="J19" s="134">
        <f>'бюджет округа (района)'!F19</f>
        <v>0</v>
      </c>
      <c r="K19" s="134">
        <f t="shared" si="151"/>
        <v>0</v>
      </c>
      <c r="L19" s="134">
        <f t="shared" si="151"/>
        <v>0</v>
      </c>
      <c r="M19" s="134">
        <f>'бюджет округа (района)'!H19+'бюджеты поселений'!H19</f>
        <v>0</v>
      </c>
      <c r="N19" s="134">
        <f>'бюджет округа (района)'!H19</f>
        <v>0</v>
      </c>
      <c r="O19" s="134">
        <f t="shared" si="152"/>
        <v>0</v>
      </c>
      <c r="P19" s="134">
        <f t="shared" si="152"/>
        <v>0</v>
      </c>
      <c r="Q19" s="134">
        <f>'бюджет округа (района)'!J19+'бюджеты поселений'!J19</f>
        <v>0</v>
      </c>
      <c r="R19" s="134">
        <f>'бюджет округа (района)'!J19</f>
        <v>0</v>
      </c>
      <c r="S19" s="134">
        <f t="shared" si="153"/>
        <v>0</v>
      </c>
      <c r="T19" s="134">
        <f t="shared" si="153"/>
        <v>0</v>
      </c>
      <c r="U19" s="134">
        <f>'бюджет округа (района)'!L19+'бюджеты поселений'!L19</f>
        <v>0</v>
      </c>
      <c r="V19" s="134">
        <f>'бюджет округа (района)'!L19</f>
        <v>0</v>
      </c>
      <c r="W19" s="134">
        <f t="shared" si="154"/>
        <v>0</v>
      </c>
      <c r="X19" s="134">
        <f t="shared" si="154"/>
        <v>0</v>
      </c>
      <c r="Y19" s="134">
        <f>'бюджет округа (района)'!N19+'бюджеты поселений'!N19</f>
        <v>0</v>
      </c>
      <c r="Z19" s="134">
        <f>'бюджет округа (района)'!N19</f>
        <v>0</v>
      </c>
      <c r="AA19" s="134">
        <f t="shared" si="155"/>
        <v>0</v>
      </c>
      <c r="AB19" s="134">
        <f t="shared" si="155"/>
        <v>0</v>
      </c>
      <c r="AC19" s="134">
        <f>'бюджет округа (района)'!P19+'бюджеты поселений'!P19</f>
        <v>0</v>
      </c>
      <c r="AD19" s="134">
        <f>'бюджет округа (района)'!P19</f>
        <v>0</v>
      </c>
      <c r="AE19" s="134">
        <f t="shared" si="156"/>
        <v>0</v>
      </c>
      <c r="AF19" s="134">
        <f t="shared" si="156"/>
        <v>0</v>
      </c>
      <c r="AG19" s="134">
        <f>'бюджет округа (района)'!R19+'бюджеты поселений'!R19</f>
        <v>0</v>
      </c>
      <c r="AH19" s="134">
        <f>'бюджет округа (района)'!R19</f>
        <v>0</v>
      </c>
      <c r="AI19" s="134">
        <f t="shared" si="157"/>
        <v>0</v>
      </c>
      <c r="AJ19" s="134">
        <f t="shared" si="157"/>
        <v>0</v>
      </c>
      <c r="AK19" s="134">
        <f>'бюджет округа (района)'!T19+'бюджеты поселений'!T19</f>
        <v>0</v>
      </c>
      <c r="AL19" s="134">
        <f>'бюджет округа (района)'!T19</f>
        <v>0</v>
      </c>
      <c r="AM19" s="134">
        <f t="shared" si="158"/>
        <v>0</v>
      </c>
      <c r="AN19" s="134">
        <f t="shared" si="158"/>
        <v>0</v>
      </c>
      <c r="AO19" s="134">
        <f>'бюджет округа (района)'!V19+'бюджеты поселений'!V19</f>
        <v>0</v>
      </c>
      <c r="AP19" s="134">
        <f>'бюджет округа (района)'!V19</f>
        <v>0</v>
      </c>
      <c r="AQ19" s="134">
        <f t="shared" si="159"/>
        <v>0</v>
      </c>
      <c r="AR19" s="134">
        <f t="shared" si="159"/>
        <v>0</v>
      </c>
      <c r="AS19" s="134">
        <f>'бюджет округа (района)'!X19+'бюджеты поселений'!X19</f>
        <v>0</v>
      </c>
      <c r="AT19" s="134">
        <f>'бюджет округа (района)'!X19</f>
        <v>0</v>
      </c>
      <c r="AU19" s="134">
        <f t="shared" si="160"/>
        <v>0</v>
      </c>
      <c r="AV19" s="134">
        <f t="shared" si="160"/>
        <v>0</v>
      </c>
      <c r="AW19" s="134">
        <f>'бюджет округа (района)'!Z19+'бюджеты поселений'!Z19</f>
        <v>0</v>
      </c>
      <c r="AX19" s="134">
        <f>'бюджет округа (района)'!Z19</f>
        <v>0</v>
      </c>
      <c r="AY19" s="134">
        <f>'бюджет округа (района)'!AA19+'бюджеты поселений'!AA19</f>
        <v>0</v>
      </c>
      <c r="AZ19" s="134">
        <f>'бюджет округа (района)'!AA19</f>
        <v>0</v>
      </c>
      <c r="BA19" s="135">
        <f t="shared" si="149"/>
        <v>1</v>
      </c>
      <c r="BB19" s="135">
        <f t="shared" si="149"/>
        <v>1</v>
      </c>
      <c r="BC19" s="134">
        <f>'бюджет округа (района)'!AC19+'бюджеты поселений'!AC19</f>
        <v>0</v>
      </c>
      <c r="BD19" s="134">
        <f>'бюджет округа (района)'!AC19</f>
        <v>0</v>
      </c>
      <c r="BE19" s="134">
        <f>'бюджет округа (района)'!AD19+'бюджеты поселений'!AD19</f>
        <v>0</v>
      </c>
      <c r="BF19" s="134">
        <f>'бюджет округа (района)'!AD19</f>
        <v>0</v>
      </c>
      <c r="BG19" s="134">
        <f t="shared" si="161"/>
        <v>0</v>
      </c>
      <c r="BH19" s="134">
        <f t="shared" si="161"/>
        <v>0</v>
      </c>
      <c r="BI19" s="135">
        <f t="shared" si="36"/>
        <v>1</v>
      </c>
      <c r="BJ19" s="135">
        <f t="shared" si="36"/>
        <v>1</v>
      </c>
      <c r="BK19" s="134">
        <f>'бюджет округа (района)'!AG19+'бюджеты поселений'!AG19</f>
        <v>0</v>
      </c>
      <c r="BL19" s="134">
        <f>'бюджет округа (района)'!AG19</f>
        <v>0</v>
      </c>
      <c r="BM19" s="134">
        <f t="shared" si="162"/>
        <v>0</v>
      </c>
      <c r="BN19" s="134">
        <f t="shared" si="162"/>
        <v>0</v>
      </c>
      <c r="BO19" s="135">
        <f t="shared" si="38"/>
        <v>1</v>
      </c>
      <c r="BP19" s="135">
        <f t="shared" si="38"/>
        <v>1</v>
      </c>
      <c r="BQ19" s="134">
        <f>'бюджет округа (района)'!AJ19+'бюджеты поселений'!AJ19</f>
        <v>0</v>
      </c>
      <c r="BR19" s="134">
        <f>'бюджет округа (района)'!AJ19</f>
        <v>0</v>
      </c>
      <c r="BS19" s="134">
        <f t="shared" si="163"/>
        <v>0</v>
      </c>
      <c r="BT19" s="134">
        <f t="shared" si="163"/>
        <v>0</v>
      </c>
      <c r="BU19" s="135">
        <f t="shared" si="40"/>
        <v>1</v>
      </c>
      <c r="BV19" s="135">
        <f t="shared" si="40"/>
        <v>1</v>
      </c>
      <c r="BW19" s="134">
        <f>'бюджет округа (района)'!AM19+'бюджеты поселений'!AM19</f>
        <v>0</v>
      </c>
      <c r="BX19" s="134">
        <f>'бюджет округа (района)'!AM19</f>
        <v>0</v>
      </c>
      <c r="BY19" s="134">
        <f t="shared" si="164"/>
        <v>0</v>
      </c>
      <c r="BZ19" s="134">
        <f t="shared" si="164"/>
        <v>0</v>
      </c>
      <c r="CA19" s="135">
        <f t="shared" si="42"/>
        <v>1</v>
      </c>
      <c r="CB19" s="135">
        <f t="shared" si="42"/>
        <v>1</v>
      </c>
      <c r="CC19" s="134">
        <f>'бюджет округа (района)'!AP19+'бюджеты поселений'!AP19</f>
        <v>0</v>
      </c>
      <c r="CD19" s="134">
        <f>'бюджет округа (района)'!AP19</f>
        <v>0</v>
      </c>
      <c r="CE19" s="134">
        <f t="shared" si="165"/>
        <v>0</v>
      </c>
      <c r="CF19" s="134">
        <f t="shared" si="165"/>
        <v>0</v>
      </c>
      <c r="CG19" s="135">
        <f t="shared" si="44"/>
        <v>1</v>
      </c>
      <c r="CH19" s="135">
        <f t="shared" si="44"/>
        <v>1</v>
      </c>
      <c r="CI19" s="134">
        <f>'бюджет округа (района)'!AS19+'бюджеты поселений'!AS19</f>
        <v>0</v>
      </c>
      <c r="CJ19" s="134">
        <f>'бюджет округа (района)'!AS19</f>
        <v>0</v>
      </c>
      <c r="CK19" s="134">
        <f t="shared" si="166"/>
        <v>0</v>
      </c>
      <c r="CL19" s="134">
        <f t="shared" si="166"/>
        <v>0</v>
      </c>
      <c r="CM19" s="135">
        <f t="shared" si="46"/>
        <v>1</v>
      </c>
      <c r="CN19" s="135">
        <f t="shared" si="46"/>
        <v>1</v>
      </c>
      <c r="CO19" s="134">
        <f>'бюджет округа (района)'!AV19+'бюджеты поселений'!AV19</f>
        <v>0</v>
      </c>
      <c r="CP19" s="134">
        <f>'бюджет округа (района)'!AV19</f>
        <v>0</v>
      </c>
      <c r="CQ19" s="134">
        <f t="shared" si="167"/>
        <v>0</v>
      </c>
      <c r="CR19" s="134">
        <f t="shared" si="167"/>
        <v>0</v>
      </c>
      <c r="CS19" s="135">
        <f t="shared" si="48"/>
        <v>1</v>
      </c>
      <c r="CT19" s="135">
        <f t="shared" si="48"/>
        <v>1</v>
      </c>
      <c r="CU19" s="134">
        <f>'бюджет округа (района)'!AY19+'бюджеты поселений'!AY19</f>
        <v>0</v>
      </c>
      <c r="CV19" s="134">
        <f>'бюджет округа (района)'!AY19</f>
        <v>0</v>
      </c>
      <c r="CW19" s="134">
        <f t="shared" si="168"/>
        <v>0</v>
      </c>
      <c r="CX19" s="134">
        <f t="shared" si="168"/>
        <v>0</v>
      </c>
      <c r="CY19" s="135">
        <f t="shared" si="50"/>
        <v>1</v>
      </c>
      <c r="CZ19" s="135">
        <f t="shared" si="50"/>
        <v>1</v>
      </c>
      <c r="DA19" s="134">
        <f>'бюджет округа (района)'!BB19+'бюджеты поселений'!BB19</f>
        <v>0</v>
      </c>
      <c r="DB19" s="134">
        <f>'бюджет округа (района)'!BB19</f>
        <v>0</v>
      </c>
      <c r="DC19" s="134">
        <f t="shared" si="169"/>
        <v>0</v>
      </c>
      <c r="DD19" s="134">
        <f t="shared" si="169"/>
        <v>0</v>
      </c>
      <c r="DE19" s="135">
        <f t="shared" si="52"/>
        <v>1</v>
      </c>
      <c r="DF19" s="135">
        <f t="shared" si="52"/>
        <v>1</v>
      </c>
      <c r="DG19" s="134">
        <f>'бюджет округа (района)'!BE19+'бюджеты поселений'!BE19</f>
        <v>0</v>
      </c>
      <c r="DH19" s="134">
        <f>'бюджет округа (района)'!BE19</f>
        <v>0</v>
      </c>
      <c r="DI19" s="134">
        <f t="shared" si="170"/>
        <v>0</v>
      </c>
      <c r="DJ19" s="134">
        <f t="shared" si="170"/>
        <v>0</v>
      </c>
      <c r="DK19" s="135">
        <f t="shared" si="54"/>
        <v>1</v>
      </c>
      <c r="DL19" s="135">
        <f t="shared" si="54"/>
        <v>1</v>
      </c>
      <c r="DM19" s="134">
        <f>'бюджет округа (района)'!BH19+'бюджеты поселений'!BH19</f>
        <v>0</v>
      </c>
      <c r="DN19" s="134">
        <f>'бюджет округа (района)'!BH19</f>
        <v>0</v>
      </c>
      <c r="DO19" s="134">
        <f>'бюджет округа (района)'!BI19+'бюджеты поселений'!BI19</f>
        <v>0</v>
      </c>
      <c r="DP19" s="134">
        <f>'бюджет округа (района)'!BI19</f>
        <v>0</v>
      </c>
      <c r="DQ19" s="134">
        <f>'бюджет округа (района)'!BJ19+'бюджеты поселений'!BJ19</f>
        <v>0</v>
      </c>
      <c r="DR19" s="134">
        <f>'бюджет округа (района)'!BJ19</f>
        <v>0</v>
      </c>
      <c r="DS19" s="135">
        <f>IF($AY$19=0,1,DQ19/$AY$19-1)</f>
        <v>1</v>
      </c>
      <c r="DT19" s="135">
        <f>IF($AZ$19=0,1,DR19/$AZ$19-1)</f>
        <v>1</v>
      </c>
      <c r="DU19" s="135">
        <f t="shared" si="58"/>
        <v>1</v>
      </c>
      <c r="DV19" s="135">
        <f t="shared" si="59"/>
        <v>1</v>
      </c>
      <c r="DW19" s="167"/>
      <c r="DX19" s="60"/>
      <c r="DY19" s="60"/>
      <c r="DZ19" s="60"/>
      <c r="EA19" s="60"/>
      <c r="EB19" s="60"/>
      <c r="EC19" s="60"/>
      <c r="ED19" s="60"/>
      <c r="EE19" s="60"/>
      <c r="EF19" s="60"/>
      <c r="EG19" s="60"/>
      <c r="EH19" s="60"/>
      <c r="EI19" s="60"/>
      <c r="EJ19" s="60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1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61"/>
      <c r="GB19" s="61"/>
      <c r="GC19" s="61"/>
      <c r="GD19" s="61"/>
      <c r="GE19" s="61"/>
      <c r="GF19" s="61"/>
      <c r="GG19" s="61"/>
      <c r="GH19" s="61"/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/>
      <c r="GT19" s="61"/>
      <c r="GU19" s="61"/>
      <c r="GV19" s="61"/>
      <c r="GW19" s="61"/>
      <c r="GX19" s="61"/>
      <c r="GY19" s="61"/>
      <c r="GZ19" s="61"/>
      <c r="HA19" s="61"/>
      <c r="HB19" s="61"/>
      <c r="HC19" s="61"/>
      <c r="HD19" s="61"/>
      <c r="HE19" s="61"/>
      <c r="HF19" s="61"/>
      <c r="HG19" s="61"/>
      <c r="HH19" s="61"/>
      <c r="HI19" s="61"/>
      <c r="HJ19" s="61"/>
      <c r="HK19" s="61"/>
      <c r="HL19" s="61"/>
      <c r="HM19" s="61"/>
      <c r="HN19" s="61"/>
      <c r="HO19" s="61"/>
      <c r="HP19" s="61"/>
      <c r="HQ19" s="61"/>
      <c r="HR19" s="61"/>
      <c r="HS19" s="61"/>
      <c r="HT19" s="61"/>
      <c r="HU19" s="61"/>
      <c r="HV19" s="61"/>
      <c r="HW19" s="61"/>
      <c r="HX19" s="61"/>
      <c r="HY19" s="61"/>
      <c r="HZ19" s="61"/>
      <c r="IA19" s="61"/>
      <c r="IB19" s="61"/>
      <c r="IC19" s="61"/>
      <c r="ID19" s="61"/>
      <c r="IE19" s="61"/>
      <c r="IF19" s="61"/>
      <c r="IG19" s="61"/>
      <c r="IH19" s="61"/>
      <c r="II19" s="61"/>
      <c r="IJ19" s="61"/>
      <c r="IK19" s="61"/>
      <c r="IL19" s="61"/>
      <c r="IM19" s="61"/>
      <c r="IN19" s="61"/>
      <c r="IO19" s="61"/>
      <c r="IP19" s="61"/>
      <c r="IQ19" s="61"/>
      <c r="IR19" s="61"/>
      <c r="IS19" s="61"/>
      <c r="IT19" s="61"/>
      <c r="IU19" s="61"/>
      <c r="IV19" s="61"/>
      <c r="IW19" s="61"/>
      <c r="IX19" s="61"/>
      <c r="IY19" s="61"/>
      <c r="IZ19" s="61"/>
      <c r="JA19" s="61"/>
      <c r="JB19" s="61"/>
      <c r="JC19" s="61"/>
      <c r="JD19" s="61"/>
      <c r="JE19" s="61"/>
      <c r="JF19" s="61"/>
      <c r="JG19" s="61"/>
      <c r="JH19" s="61"/>
    </row>
    <row r="20" spans="1:268" s="62" customFormat="1" ht="18" customHeight="1">
      <c r="A20" s="275" t="s">
        <v>39</v>
      </c>
      <c r="B20" s="276"/>
      <c r="C20" s="134">
        <f>'бюджет округа (района)'!C20+'бюджеты поселений'!C20</f>
        <v>0</v>
      </c>
      <c r="D20" s="134">
        <f>'бюджет округа (района)'!C20</f>
        <v>0</v>
      </c>
      <c r="E20" s="134">
        <f t="shared" si="150"/>
        <v>0</v>
      </c>
      <c r="F20" s="134">
        <f t="shared" si="150"/>
        <v>0</v>
      </c>
      <c r="G20" s="134">
        <f>'бюджет округа (района)'!E20+'бюджеты поселений'!E20</f>
        <v>0</v>
      </c>
      <c r="H20" s="134">
        <f>'бюджет округа (района)'!E20</f>
        <v>0</v>
      </c>
      <c r="I20" s="134">
        <f>'бюджет округа (района)'!F20+'бюджеты поселений'!F20</f>
        <v>0</v>
      </c>
      <c r="J20" s="134">
        <f>'бюджет округа (района)'!F20</f>
        <v>0</v>
      </c>
      <c r="K20" s="134">
        <f t="shared" si="151"/>
        <v>0</v>
      </c>
      <c r="L20" s="134">
        <f t="shared" si="151"/>
        <v>0</v>
      </c>
      <c r="M20" s="134">
        <f>'бюджет округа (района)'!H20+'бюджеты поселений'!H20</f>
        <v>0</v>
      </c>
      <c r="N20" s="134">
        <f>'бюджет округа (района)'!H20</f>
        <v>0</v>
      </c>
      <c r="O20" s="134">
        <f t="shared" si="152"/>
        <v>0</v>
      </c>
      <c r="P20" s="134">
        <f t="shared" si="152"/>
        <v>0</v>
      </c>
      <c r="Q20" s="134">
        <f>'бюджет округа (района)'!J20+'бюджеты поселений'!J20</f>
        <v>0</v>
      </c>
      <c r="R20" s="134">
        <f>'бюджет округа (района)'!J20</f>
        <v>0</v>
      </c>
      <c r="S20" s="134">
        <f t="shared" si="153"/>
        <v>0</v>
      </c>
      <c r="T20" s="134">
        <f t="shared" si="153"/>
        <v>0</v>
      </c>
      <c r="U20" s="134">
        <f>'бюджет округа (района)'!L20+'бюджеты поселений'!L20</f>
        <v>0</v>
      </c>
      <c r="V20" s="134">
        <f>'бюджет округа (района)'!L20</f>
        <v>0</v>
      </c>
      <c r="W20" s="134">
        <f t="shared" si="154"/>
        <v>0</v>
      </c>
      <c r="X20" s="134">
        <f t="shared" si="154"/>
        <v>0</v>
      </c>
      <c r="Y20" s="134">
        <f>'бюджет округа (района)'!N20+'бюджеты поселений'!N20</f>
        <v>0</v>
      </c>
      <c r="Z20" s="134">
        <f>'бюджет округа (района)'!N20</f>
        <v>0</v>
      </c>
      <c r="AA20" s="134">
        <f t="shared" si="155"/>
        <v>0</v>
      </c>
      <c r="AB20" s="134">
        <f t="shared" si="155"/>
        <v>0</v>
      </c>
      <c r="AC20" s="134">
        <f>'бюджет округа (района)'!P20+'бюджеты поселений'!P20</f>
        <v>0</v>
      </c>
      <c r="AD20" s="134">
        <f>'бюджет округа (района)'!P20</f>
        <v>0</v>
      </c>
      <c r="AE20" s="134">
        <f t="shared" si="156"/>
        <v>0</v>
      </c>
      <c r="AF20" s="134">
        <f t="shared" si="156"/>
        <v>0</v>
      </c>
      <c r="AG20" s="134">
        <f>'бюджет округа (района)'!R20+'бюджеты поселений'!R20</f>
        <v>0</v>
      </c>
      <c r="AH20" s="134">
        <f>'бюджет округа (района)'!R20</f>
        <v>0</v>
      </c>
      <c r="AI20" s="134">
        <f t="shared" si="157"/>
        <v>0</v>
      </c>
      <c r="AJ20" s="134">
        <f t="shared" si="157"/>
        <v>0</v>
      </c>
      <c r="AK20" s="134">
        <f>'бюджет округа (района)'!T20+'бюджеты поселений'!T20</f>
        <v>0</v>
      </c>
      <c r="AL20" s="134">
        <f>'бюджет округа (района)'!T20</f>
        <v>0</v>
      </c>
      <c r="AM20" s="134">
        <f t="shared" si="158"/>
        <v>0</v>
      </c>
      <c r="AN20" s="134">
        <f t="shared" si="158"/>
        <v>0</v>
      </c>
      <c r="AO20" s="134">
        <f>'бюджет округа (района)'!V20+'бюджеты поселений'!V20</f>
        <v>0</v>
      </c>
      <c r="AP20" s="134">
        <f>'бюджет округа (района)'!V20</f>
        <v>0</v>
      </c>
      <c r="AQ20" s="134">
        <f t="shared" si="159"/>
        <v>0</v>
      </c>
      <c r="AR20" s="134">
        <f t="shared" si="159"/>
        <v>0</v>
      </c>
      <c r="AS20" s="134">
        <f>'бюджет округа (района)'!X20+'бюджеты поселений'!X20</f>
        <v>0</v>
      </c>
      <c r="AT20" s="134">
        <f>'бюджет округа (района)'!X20</f>
        <v>0</v>
      </c>
      <c r="AU20" s="134">
        <f t="shared" si="160"/>
        <v>0</v>
      </c>
      <c r="AV20" s="134">
        <f t="shared" si="160"/>
        <v>0</v>
      </c>
      <c r="AW20" s="134">
        <f>'бюджет округа (района)'!Z20+'бюджеты поселений'!Z20</f>
        <v>0</v>
      </c>
      <c r="AX20" s="134">
        <f>'бюджет округа (района)'!Z20</f>
        <v>0</v>
      </c>
      <c r="AY20" s="134">
        <f>'бюджет округа (района)'!AA20+'бюджеты поселений'!AA20</f>
        <v>0</v>
      </c>
      <c r="AZ20" s="134">
        <f>'бюджет округа (района)'!AA20</f>
        <v>0</v>
      </c>
      <c r="BA20" s="135">
        <f t="shared" si="149"/>
        <v>1</v>
      </c>
      <c r="BB20" s="135">
        <f t="shared" si="149"/>
        <v>1</v>
      </c>
      <c r="BC20" s="134">
        <f>'бюджет округа (района)'!AC20+'бюджеты поселений'!AC20</f>
        <v>0</v>
      </c>
      <c r="BD20" s="134">
        <f>'бюджет округа (района)'!AC20</f>
        <v>0</v>
      </c>
      <c r="BE20" s="134">
        <f>'бюджет округа (района)'!AD20+'бюджеты поселений'!AD20</f>
        <v>0</v>
      </c>
      <c r="BF20" s="134">
        <f>'бюджет округа (района)'!AD20</f>
        <v>0</v>
      </c>
      <c r="BG20" s="134">
        <f t="shared" si="161"/>
        <v>0</v>
      </c>
      <c r="BH20" s="134">
        <f t="shared" si="161"/>
        <v>0</v>
      </c>
      <c r="BI20" s="135">
        <f t="shared" si="36"/>
        <v>1</v>
      </c>
      <c r="BJ20" s="135">
        <f t="shared" si="36"/>
        <v>1</v>
      </c>
      <c r="BK20" s="134">
        <f>'бюджет округа (района)'!AG20+'бюджеты поселений'!AG20</f>
        <v>0</v>
      </c>
      <c r="BL20" s="134">
        <f>'бюджет округа (района)'!AG20</f>
        <v>0</v>
      </c>
      <c r="BM20" s="134">
        <f t="shared" si="162"/>
        <v>0</v>
      </c>
      <c r="BN20" s="134">
        <f t="shared" si="162"/>
        <v>0</v>
      </c>
      <c r="BO20" s="135">
        <f t="shared" si="38"/>
        <v>1</v>
      </c>
      <c r="BP20" s="135">
        <f t="shared" si="38"/>
        <v>1</v>
      </c>
      <c r="BQ20" s="134">
        <f>'бюджет округа (района)'!AJ20+'бюджеты поселений'!AJ20</f>
        <v>0</v>
      </c>
      <c r="BR20" s="134">
        <f>'бюджет округа (района)'!AJ20</f>
        <v>0</v>
      </c>
      <c r="BS20" s="134">
        <f t="shared" si="163"/>
        <v>0</v>
      </c>
      <c r="BT20" s="134">
        <f t="shared" si="163"/>
        <v>0</v>
      </c>
      <c r="BU20" s="135">
        <f t="shared" si="40"/>
        <v>1</v>
      </c>
      <c r="BV20" s="135">
        <f t="shared" si="40"/>
        <v>1</v>
      </c>
      <c r="BW20" s="134">
        <f>'бюджет округа (района)'!AM20+'бюджеты поселений'!AM20</f>
        <v>0</v>
      </c>
      <c r="BX20" s="134">
        <f>'бюджет округа (района)'!AM20</f>
        <v>0</v>
      </c>
      <c r="BY20" s="134">
        <f t="shared" si="164"/>
        <v>0</v>
      </c>
      <c r="BZ20" s="134">
        <f t="shared" si="164"/>
        <v>0</v>
      </c>
      <c r="CA20" s="135">
        <f t="shared" si="42"/>
        <v>1</v>
      </c>
      <c r="CB20" s="135">
        <f t="shared" si="42"/>
        <v>1</v>
      </c>
      <c r="CC20" s="134">
        <f>'бюджет округа (района)'!AP20+'бюджеты поселений'!AP20</f>
        <v>0</v>
      </c>
      <c r="CD20" s="134">
        <f>'бюджет округа (района)'!AP20</f>
        <v>0</v>
      </c>
      <c r="CE20" s="134">
        <f t="shared" si="165"/>
        <v>0</v>
      </c>
      <c r="CF20" s="134">
        <f t="shared" si="165"/>
        <v>0</v>
      </c>
      <c r="CG20" s="135">
        <f t="shared" si="44"/>
        <v>1</v>
      </c>
      <c r="CH20" s="135">
        <f t="shared" si="44"/>
        <v>1</v>
      </c>
      <c r="CI20" s="134">
        <f>'бюджет округа (района)'!AS20+'бюджеты поселений'!AS20</f>
        <v>0</v>
      </c>
      <c r="CJ20" s="134">
        <f>'бюджет округа (района)'!AS20</f>
        <v>0</v>
      </c>
      <c r="CK20" s="134">
        <f t="shared" si="166"/>
        <v>0</v>
      </c>
      <c r="CL20" s="134">
        <f t="shared" si="166"/>
        <v>0</v>
      </c>
      <c r="CM20" s="135">
        <f t="shared" si="46"/>
        <v>1</v>
      </c>
      <c r="CN20" s="135">
        <f t="shared" si="46"/>
        <v>1</v>
      </c>
      <c r="CO20" s="134">
        <f>'бюджет округа (района)'!AV20+'бюджеты поселений'!AV20</f>
        <v>0</v>
      </c>
      <c r="CP20" s="134">
        <f>'бюджет округа (района)'!AV20</f>
        <v>0</v>
      </c>
      <c r="CQ20" s="134">
        <f t="shared" si="167"/>
        <v>0</v>
      </c>
      <c r="CR20" s="134">
        <f t="shared" si="167"/>
        <v>0</v>
      </c>
      <c r="CS20" s="135">
        <f t="shared" si="48"/>
        <v>1</v>
      </c>
      <c r="CT20" s="135">
        <f t="shared" si="48"/>
        <v>1</v>
      </c>
      <c r="CU20" s="134">
        <f>'бюджет округа (района)'!AY20+'бюджеты поселений'!AY20</f>
        <v>0</v>
      </c>
      <c r="CV20" s="134">
        <f>'бюджет округа (района)'!AY20</f>
        <v>0</v>
      </c>
      <c r="CW20" s="134">
        <f t="shared" si="168"/>
        <v>0</v>
      </c>
      <c r="CX20" s="134">
        <f t="shared" si="168"/>
        <v>0</v>
      </c>
      <c r="CY20" s="135">
        <f t="shared" si="50"/>
        <v>1</v>
      </c>
      <c r="CZ20" s="135">
        <f t="shared" si="50"/>
        <v>1</v>
      </c>
      <c r="DA20" s="134">
        <f>'бюджет округа (района)'!BB20+'бюджеты поселений'!BB20</f>
        <v>0</v>
      </c>
      <c r="DB20" s="134">
        <f>'бюджет округа (района)'!BB20</f>
        <v>0</v>
      </c>
      <c r="DC20" s="134">
        <f t="shared" si="169"/>
        <v>0</v>
      </c>
      <c r="DD20" s="134">
        <f t="shared" si="169"/>
        <v>0</v>
      </c>
      <c r="DE20" s="135">
        <f t="shared" si="52"/>
        <v>1</v>
      </c>
      <c r="DF20" s="135">
        <f t="shared" si="52"/>
        <v>1</v>
      </c>
      <c r="DG20" s="134">
        <f>'бюджет округа (района)'!BE20+'бюджеты поселений'!BE20</f>
        <v>0</v>
      </c>
      <c r="DH20" s="134">
        <f>'бюджет округа (района)'!BE20</f>
        <v>0</v>
      </c>
      <c r="DI20" s="134">
        <f t="shared" si="170"/>
        <v>0</v>
      </c>
      <c r="DJ20" s="134">
        <f t="shared" si="170"/>
        <v>0</v>
      </c>
      <c r="DK20" s="135">
        <f t="shared" si="54"/>
        <v>1</v>
      </c>
      <c r="DL20" s="135">
        <f t="shared" si="54"/>
        <v>1</v>
      </c>
      <c r="DM20" s="134">
        <f>'бюджет округа (района)'!BH20+'бюджеты поселений'!BH20</f>
        <v>0</v>
      </c>
      <c r="DN20" s="134">
        <f>'бюджет округа (района)'!BH20</f>
        <v>0</v>
      </c>
      <c r="DO20" s="134">
        <f>'бюджет округа (района)'!BI20+'бюджеты поселений'!BI20</f>
        <v>0</v>
      </c>
      <c r="DP20" s="134">
        <f>'бюджет округа (района)'!BI20</f>
        <v>0</v>
      </c>
      <c r="DQ20" s="134">
        <f>'бюджет округа (района)'!BJ20+'бюджеты поселений'!BJ20</f>
        <v>0</v>
      </c>
      <c r="DR20" s="134">
        <f>'бюджет округа (района)'!BJ20</f>
        <v>0</v>
      </c>
      <c r="DS20" s="135">
        <f>IF($AY$20=0,1,DQ20/$AY$20-1)</f>
        <v>1</v>
      </c>
      <c r="DT20" s="135">
        <f>IF($AZ$20=0,1,DR20/$AZ$20-1)</f>
        <v>1</v>
      </c>
      <c r="DU20" s="135">
        <f t="shared" si="58"/>
        <v>1</v>
      </c>
      <c r="DV20" s="135">
        <f t="shared" si="59"/>
        <v>1</v>
      </c>
      <c r="DW20" s="167"/>
      <c r="DX20" s="60"/>
      <c r="DY20" s="60"/>
      <c r="DZ20" s="60"/>
      <c r="EA20" s="60"/>
      <c r="EB20" s="60"/>
      <c r="EC20" s="60"/>
      <c r="ED20" s="60"/>
      <c r="EE20" s="60"/>
      <c r="EF20" s="60"/>
      <c r="EG20" s="60"/>
      <c r="EH20" s="60"/>
      <c r="EI20" s="60"/>
      <c r="EJ20" s="60"/>
      <c r="EK20" s="61"/>
      <c r="EL20" s="61"/>
      <c r="EM20" s="61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1"/>
      <c r="FF20" s="61"/>
      <c r="FG20" s="61"/>
      <c r="FH20" s="61"/>
      <c r="FI20" s="61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1"/>
      <c r="FY20" s="61"/>
      <c r="FZ20" s="61"/>
      <c r="GA20" s="61"/>
      <c r="GB20" s="61"/>
      <c r="GC20" s="61"/>
      <c r="GD20" s="61"/>
      <c r="GE20" s="61"/>
      <c r="GF20" s="61"/>
      <c r="GG20" s="61"/>
      <c r="GH20" s="61"/>
      <c r="GI20" s="61"/>
      <c r="GJ20" s="61"/>
      <c r="GK20" s="61"/>
      <c r="GL20" s="61"/>
      <c r="GM20" s="61"/>
      <c r="GN20" s="61"/>
      <c r="GO20" s="61"/>
      <c r="GP20" s="61"/>
      <c r="GQ20" s="61"/>
      <c r="GR20" s="61"/>
      <c r="GS20" s="61"/>
      <c r="GT20" s="61"/>
      <c r="GU20" s="61"/>
      <c r="GV20" s="61"/>
      <c r="GW20" s="61"/>
      <c r="GX20" s="61"/>
      <c r="GY20" s="61"/>
      <c r="GZ20" s="61"/>
      <c r="HA20" s="61"/>
      <c r="HB20" s="61"/>
      <c r="HC20" s="61"/>
      <c r="HD20" s="61"/>
      <c r="HE20" s="61"/>
      <c r="HF20" s="61"/>
      <c r="HG20" s="61"/>
      <c r="HH20" s="61"/>
      <c r="HI20" s="61"/>
      <c r="HJ20" s="61"/>
      <c r="HK20" s="61"/>
      <c r="HL20" s="61"/>
      <c r="HM20" s="61"/>
      <c r="HN20" s="61"/>
      <c r="HO20" s="61"/>
      <c r="HP20" s="61"/>
      <c r="HQ20" s="61"/>
      <c r="HR20" s="61"/>
      <c r="HS20" s="61"/>
      <c r="HT20" s="61"/>
      <c r="HU20" s="61"/>
      <c r="HV20" s="61"/>
      <c r="HW20" s="61"/>
      <c r="HX20" s="61"/>
      <c r="HY20" s="61"/>
      <c r="HZ20" s="61"/>
      <c r="IA20" s="61"/>
      <c r="IB20" s="61"/>
      <c r="IC20" s="61"/>
      <c r="ID20" s="61"/>
      <c r="IE20" s="61"/>
      <c r="IF20" s="61"/>
      <c r="IG20" s="61"/>
      <c r="IH20" s="61"/>
      <c r="II20" s="61"/>
      <c r="IJ20" s="61"/>
      <c r="IK20" s="61"/>
      <c r="IL20" s="61"/>
      <c r="IM20" s="61"/>
      <c r="IN20" s="61"/>
      <c r="IO20" s="61"/>
      <c r="IP20" s="61"/>
      <c r="IQ20" s="61"/>
      <c r="IR20" s="61"/>
      <c r="IS20" s="61"/>
      <c r="IT20" s="61"/>
      <c r="IU20" s="61"/>
      <c r="IV20" s="61"/>
      <c r="IW20" s="61"/>
      <c r="IX20" s="61"/>
      <c r="IY20" s="61"/>
      <c r="IZ20" s="61"/>
      <c r="JA20" s="61"/>
      <c r="JB20" s="61"/>
      <c r="JC20" s="61"/>
      <c r="JD20" s="61"/>
      <c r="JE20" s="61"/>
      <c r="JF20" s="61"/>
      <c r="JG20" s="61"/>
      <c r="JH20" s="61"/>
    </row>
    <row r="21" spans="1:268" s="62" customFormat="1" ht="18" customHeight="1">
      <c r="A21" s="275" t="s">
        <v>40</v>
      </c>
      <c r="B21" s="276"/>
      <c r="C21" s="134">
        <f>'бюджет округа (района)'!C21+'бюджеты поселений'!C21</f>
        <v>0</v>
      </c>
      <c r="D21" s="134">
        <f>'бюджет округа (района)'!C21</f>
        <v>0</v>
      </c>
      <c r="E21" s="134">
        <f t="shared" si="150"/>
        <v>0</v>
      </c>
      <c r="F21" s="134">
        <f t="shared" si="150"/>
        <v>0</v>
      </c>
      <c r="G21" s="134">
        <f>'бюджет округа (района)'!E21+'бюджеты поселений'!E21</f>
        <v>0</v>
      </c>
      <c r="H21" s="134">
        <f>'бюджет округа (района)'!E21</f>
        <v>0</v>
      </c>
      <c r="I21" s="134">
        <f>'бюджет округа (района)'!F21+'бюджеты поселений'!F21</f>
        <v>0</v>
      </c>
      <c r="J21" s="134">
        <f>'бюджет округа (района)'!F21</f>
        <v>0</v>
      </c>
      <c r="K21" s="134">
        <f t="shared" si="151"/>
        <v>0</v>
      </c>
      <c r="L21" s="134">
        <f t="shared" si="151"/>
        <v>0</v>
      </c>
      <c r="M21" s="134">
        <f>'бюджет округа (района)'!H21+'бюджеты поселений'!H21</f>
        <v>0</v>
      </c>
      <c r="N21" s="134">
        <f>'бюджет округа (района)'!H21</f>
        <v>0</v>
      </c>
      <c r="O21" s="134">
        <f t="shared" si="152"/>
        <v>0</v>
      </c>
      <c r="P21" s="134">
        <f t="shared" si="152"/>
        <v>0</v>
      </c>
      <c r="Q21" s="134">
        <f>'бюджет округа (района)'!J21+'бюджеты поселений'!J21</f>
        <v>0</v>
      </c>
      <c r="R21" s="134">
        <f>'бюджет округа (района)'!J21</f>
        <v>0</v>
      </c>
      <c r="S21" s="134">
        <f t="shared" si="153"/>
        <v>0</v>
      </c>
      <c r="T21" s="134">
        <f t="shared" si="153"/>
        <v>0</v>
      </c>
      <c r="U21" s="134">
        <f>'бюджет округа (района)'!L21+'бюджеты поселений'!L21</f>
        <v>0</v>
      </c>
      <c r="V21" s="134">
        <f>'бюджет округа (района)'!L21</f>
        <v>0</v>
      </c>
      <c r="W21" s="134">
        <f t="shared" si="154"/>
        <v>0</v>
      </c>
      <c r="X21" s="134">
        <f t="shared" si="154"/>
        <v>0</v>
      </c>
      <c r="Y21" s="134">
        <f>'бюджет округа (района)'!N21+'бюджеты поселений'!N21</f>
        <v>0</v>
      </c>
      <c r="Z21" s="134">
        <f>'бюджет округа (района)'!N21</f>
        <v>0</v>
      </c>
      <c r="AA21" s="134">
        <f t="shared" si="155"/>
        <v>0</v>
      </c>
      <c r="AB21" s="134">
        <f t="shared" si="155"/>
        <v>0</v>
      </c>
      <c r="AC21" s="134">
        <f>'бюджет округа (района)'!P21+'бюджеты поселений'!P21</f>
        <v>0</v>
      </c>
      <c r="AD21" s="134">
        <f>'бюджет округа (района)'!P21</f>
        <v>0</v>
      </c>
      <c r="AE21" s="134">
        <f t="shared" si="156"/>
        <v>0</v>
      </c>
      <c r="AF21" s="134">
        <f t="shared" si="156"/>
        <v>0</v>
      </c>
      <c r="AG21" s="134">
        <f>'бюджет округа (района)'!R21+'бюджеты поселений'!R21</f>
        <v>0</v>
      </c>
      <c r="AH21" s="134">
        <f>'бюджет округа (района)'!R21</f>
        <v>0</v>
      </c>
      <c r="AI21" s="134">
        <f t="shared" si="157"/>
        <v>0</v>
      </c>
      <c r="AJ21" s="134">
        <f t="shared" si="157"/>
        <v>0</v>
      </c>
      <c r="AK21" s="134">
        <f>'бюджет округа (района)'!T21+'бюджеты поселений'!T21</f>
        <v>0</v>
      </c>
      <c r="AL21" s="134">
        <f>'бюджет округа (района)'!T21</f>
        <v>0</v>
      </c>
      <c r="AM21" s="134">
        <f t="shared" si="158"/>
        <v>0</v>
      </c>
      <c r="AN21" s="134">
        <f t="shared" si="158"/>
        <v>0</v>
      </c>
      <c r="AO21" s="134">
        <f>'бюджет округа (района)'!V21+'бюджеты поселений'!V21</f>
        <v>0</v>
      </c>
      <c r="AP21" s="134">
        <f>'бюджет округа (района)'!V21</f>
        <v>0</v>
      </c>
      <c r="AQ21" s="134">
        <f t="shared" si="159"/>
        <v>0</v>
      </c>
      <c r="AR21" s="134">
        <f t="shared" si="159"/>
        <v>0</v>
      </c>
      <c r="AS21" s="134">
        <f>'бюджет округа (района)'!X21+'бюджеты поселений'!X21</f>
        <v>0</v>
      </c>
      <c r="AT21" s="134">
        <f>'бюджет округа (района)'!X21</f>
        <v>0</v>
      </c>
      <c r="AU21" s="134">
        <f t="shared" si="160"/>
        <v>0</v>
      </c>
      <c r="AV21" s="134">
        <f t="shared" si="160"/>
        <v>0</v>
      </c>
      <c r="AW21" s="134">
        <f>'бюджет округа (района)'!Z21+'бюджеты поселений'!Z21</f>
        <v>0</v>
      </c>
      <c r="AX21" s="134">
        <f>'бюджет округа (района)'!Z21</f>
        <v>0</v>
      </c>
      <c r="AY21" s="134">
        <f>'бюджет округа (района)'!AA21+'бюджеты поселений'!AA21</f>
        <v>0</v>
      </c>
      <c r="AZ21" s="134">
        <f>'бюджет округа (района)'!AA21</f>
        <v>0</v>
      </c>
      <c r="BA21" s="135">
        <f t="shared" si="149"/>
        <v>1</v>
      </c>
      <c r="BB21" s="135">
        <f t="shared" si="149"/>
        <v>1</v>
      </c>
      <c r="BC21" s="134">
        <f>'бюджет округа (района)'!AC21+'бюджеты поселений'!AC21</f>
        <v>0</v>
      </c>
      <c r="BD21" s="134">
        <f>'бюджет округа (района)'!AC21</f>
        <v>0</v>
      </c>
      <c r="BE21" s="134">
        <f>'бюджет округа (района)'!AD21+'бюджеты поселений'!AD21</f>
        <v>0</v>
      </c>
      <c r="BF21" s="134">
        <f>'бюджет округа (района)'!AD21</f>
        <v>0</v>
      </c>
      <c r="BG21" s="134">
        <f t="shared" si="161"/>
        <v>0</v>
      </c>
      <c r="BH21" s="134">
        <f t="shared" si="161"/>
        <v>0</v>
      </c>
      <c r="BI21" s="135">
        <f t="shared" si="36"/>
        <v>1</v>
      </c>
      <c r="BJ21" s="135">
        <f t="shared" si="36"/>
        <v>1</v>
      </c>
      <c r="BK21" s="134">
        <f>'бюджет округа (района)'!AG21+'бюджеты поселений'!AG21</f>
        <v>0</v>
      </c>
      <c r="BL21" s="134">
        <f>'бюджет округа (района)'!AG21</f>
        <v>0</v>
      </c>
      <c r="BM21" s="134">
        <f t="shared" si="162"/>
        <v>0</v>
      </c>
      <c r="BN21" s="134">
        <f t="shared" si="162"/>
        <v>0</v>
      </c>
      <c r="BO21" s="135">
        <f t="shared" si="38"/>
        <v>1</v>
      </c>
      <c r="BP21" s="135">
        <f t="shared" si="38"/>
        <v>1</v>
      </c>
      <c r="BQ21" s="134">
        <f>'бюджет округа (района)'!AJ21+'бюджеты поселений'!AJ21</f>
        <v>0</v>
      </c>
      <c r="BR21" s="134">
        <f>'бюджет округа (района)'!AJ21</f>
        <v>0</v>
      </c>
      <c r="BS21" s="134">
        <f t="shared" si="163"/>
        <v>0</v>
      </c>
      <c r="BT21" s="134">
        <f t="shared" si="163"/>
        <v>0</v>
      </c>
      <c r="BU21" s="135">
        <f t="shared" si="40"/>
        <v>1</v>
      </c>
      <c r="BV21" s="135">
        <f t="shared" si="40"/>
        <v>1</v>
      </c>
      <c r="BW21" s="134">
        <f>'бюджет округа (района)'!AM21+'бюджеты поселений'!AM21</f>
        <v>0</v>
      </c>
      <c r="BX21" s="134">
        <f>'бюджет округа (района)'!AM21</f>
        <v>0</v>
      </c>
      <c r="BY21" s="134">
        <f t="shared" si="164"/>
        <v>0</v>
      </c>
      <c r="BZ21" s="134">
        <f t="shared" si="164"/>
        <v>0</v>
      </c>
      <c r="CA21" s="135">
        <f t="shared" si="42"/>
        <v>1</v>
      </c>
      <c r="CB21" s="135">
        <f t="shared" si="42"/>
        <v>1</v>
      </c>
      <c r="CC21" s="134">
        <f>'бюджет округа (района)'!AP21+'бюджеты поселений'!AP21</f>
        <v>0</v>
      </c>
      <c r="CD21" s="134">
        <f>'бюджет округа (района)'!AP21</f>
        <v>0</v>
      </c>
      <c r="CE21" s="134">
        <f t="shared" si="165"/>
        <v>0</v>
      </c>
      <c r="CF21" s="134">
        <f t="shared" si="165"/>
        <v>0</v>
      </c>
      <c r="CG21" s="135">
        <f t="shared" si="44"/>
        <v>1</v>
      </c>
      <c r="CH21" s="135">
        <f t="shared" si="44"/>
        <v>1</v>
      </c>
      <c r="CI21" s="134">
        <f>'бюджет округа (района)'!AS21+'бюджеты поселений'!AS21</f>
        <v>0</v>
      </c>
      <c r="CJ21" s="134">
        <f>'бюджет округа (района)'!AS21</f>
        <v>0</v>
      </c>
      <c r="CK21" s="134">
        <f t="shared" si="166"/>
        <v>0</v>
      </c>
      <c r="CL21" s="134">
        <f t="shared" si="166"/>
        <v>0</v>
      </c>
      <c r="CM21" s="135">
        <f t="shared" si="46"/>
        <v>1</v>
      </c>
      <c r="CN21" s="135">
        <f t="shared" si="46"/>
        <v>1</v>
      </c>
      <c r="CO21" s="134">
        <f>'бюджет округа (района)'!AV21+'бюджеты поселений'!AV21</f>
        <v>0</v>
      </c>
      <c r="CP21" s="134">
        <f>'бюджет округа (района)'!AV21</f>
        <v>0</v>
      </c>
      <c r="CQ21" s="134">
        <f t="shared" si="167"/>
        <v>0</v>
      </c>
      <c r="CR21" s="134">
        <f t="shared" si="167"/>
        <v>0</v>
      </c>
      <c r="CS21" s="135">
        <f t="shared" si="48"/>
        <v>1</v>
      </c>
      <c r="CT21" s="135">
        <f t="shared" si="48"/>
        <v>1</v>
      </c>
      <c r="CU21" s="134">
        <f>'бюджет округа (района)'!AY21+'бюджеты поселений'!AY21</f>
        <v>0</v>
      </c>
      <c r="CV21" s="134">
        <f>'бюджет округа (района)'!AY21</f>
        <v>0</v>
      </c>
      <c r="CW21" s="134">
        <f t="shared" si="168"/>
        <v>0</v>
      </c>
      <c r="CX21" s="134">
        <f t="shared" si="168"/>
        <v>0</v>
      </c>
      <c r="CY21" s="135">
        <f t="shared" si="50"/>
        <v>1</v>
      </c>
      <c r="CZ21" s="135">
        <f t="shared" si="50"/>
        <v>1</v>
      </c>
      <c r="DA21" s="134">
        <f>'бюджет округа (района)'!BB21+'бюджеты поселений'!BB21</f>
        <v>0</v>
      </c>
      <c r="DB21" s="134">
        <f>'бюджет округа (района)'!BB21</f>
        <v>0</v>
      </c>
      <c r="DC21" s="134">
        <f t="shared" si="169"/>
        <v>0</v>
      </c>
      <c r="DD21" s="134">
        <f t="shared" si="169"/>
        <v>0</v>
      </c>
      <c r="DE21" s="135">
        <f t="shared" si="52"/>
        <v>1</v>
      </c>
      <c r="DF21" s="135">
        <f t="shared" si="52"/>
        <v>1</v>
      </c>
      <c r="DG21" s="134">
        <f>'бюджет округа (района)'!BE21+'бюджеты поселений'!BE21</f>
        <v>0</v>
      </c>
      <c r="DH21" s="134">
        <f>'бюджет округа (района)'!BE21</f>
        <v>0</v>
      </c>
      <c r="DI21" s="134">
        <f t="shared" si="170"/>
        <v>0</v>
      </c>
      <c r="DJ21" s="134">
        <f t="shared" si="170"/>
        <v>0</v>
      </c>
      <c r="DK21" s="135">
        <f t="shared" si="54"/>
        <v>1</v>
      </c>
      <c r="DL21" s="135">
        <f t="shared" si="54"/>
        <v>1</v>
      </c>
      <c r="DM21" s="134">
        <f>'бюджет округа (района)'!BH21+'бюджеты поселений'!BH21</f>
        <v>0</v>
      </c>
      <c r="DN21" s="134">
        <f>'бюджет округа (района)'!BH21</f>
        <v>0</v>
      </c>
      <c r="DO21" s="134">
        <f>'бюджет округа (района)'!BI21+'бюджеты поселений'!BI21</f>
        <v>0</v>
      </c>
      <c r="DP21" s="134">
        <f>'бюджет округа (района)'!BI21</f>
        <v>0</v>
      </c>
      <c r="DQ21" s="134">
        <f>'бюджет округа (района)'!BJ21+'бюджеты поселений'!BJ21</f>
        <v>0</v>
      </c>
      <c r="DR21" s="134">
        <f>'бюджет округа (района)'!BJ21</f>
        <v>0</v>
      </c>
      <c r="DS21" s="135">
        <f>IF($AY$21=0,1,DQ21/$AY$21-1)</f>
        <v>1</v>
      </c>
      <c r="DT21" s="135">
        <f>IF($AZ$21=0,1,DR21/$AZ$21-1)</f>
        <v>1</v>
      </c>
      <c r="DU21" s="135">
        <f t="shared" si="58"/>
        <v>1</v>
      </c>
      <c r="DV21" s="135">
        <f t="shared" si="59"/>
        <v>1</v>
      </c>
      <c r="DW21" s="167"/>
      <c r="DX21" s="60"/>
      <c r="DY21" s="60"/>
      <c r="DZ21" s="60"/>
      <c r="EA21" s="60"/>
      <c r="EB21" s="60"/>
      <c r="EC21" s="60"/>
      <c r="ED21" s="60"/>
      <c r="EE21" s="60"/>
      <c r="EF21" s="60"/>
      <c r="EG21" s="60"/>
      <c r="EH21" s="60"/>
      <c r="EI21" s="60"/>
      <c r="EJ21" s="60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61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  <c r="GY21" s="61"/>
      <c r="GZ21" s="61"/>
      <c r="HA21" s="61"/>
      <c r="HB21" s="61"/>
      <c r="HC21" s="61"/>
      <c r="HD21" s="61"/>
      <c r="HE21" s="61"/>
      <c r="HF21" s="61"/>
      <c r="HG21" s="61"/>
      <c r="HH21" s="61"/>
      <c r="HI21" s="61"/>
      <c r="HJ21" s="61"/>
      <c r="HK21" s="61"/>
      <c r="HL21" s="61"/>
      <c r="HM21" s="61"/>
      <c r="HN21" s="61"/>
      <c r="HO21" s="61"/>
      <c r="HP21" s="61"/>
      <c r="HQ21" s="61"/>
      <c r="HR21" s="61"/>
      <c r="HS21" s="61"/>
      <c r="HT21" s="61"/>
      <c r="HU21" s="61"/>
      <c r="HV21" s="61"/>
      <c r="HW21" s="61"/>
      <c r="HX21" s="61"/>
      <c r="HY21" s="61"/>
      <c r="HZ21" s="61"/>
      <c r="IA21" s="61"/>
      <c r="IB21" s="61"/>
      <c r="IC21" s="61"/>
      <c r="ID21" s="61"/>
      <c r="IE21" s="61"/>
      <c r="IF21" s="61"/>
      <c r="IG21" s="61"/>
      <c r="IH21" s="61"/>
      <c r="II21" s="61"/>
      <c r="IJ21" s="61"/>
      <c r="IK21" s="61"/>
      <c r="IL21" s="61"/>
      <c r="IM21" s="61"/>
      <c r="IN21" s="61"/>
      <c r="IO21" s="61"/>
      <c r="IP21" s="61"/>
      <c r="IQ21" s="61"/>
      <c r="IR21" s="61"/>
      <c r="IS21" s="61"/>
      <c r="IT21" s="61"/>
      <c r="IU21" s="61"/>
      <c r="IV21" s="61"/>
      <c r="IW21" s="61"/>
      <c r="IX21" s="61"/>
      <c r="IY21" s="61"/>
      <c r="IZ21" s="61"/>
      <c r="JA21" s="61"/>
      <c r="JB21" s="61"/>
      <c r="JC21" s="61"/>
      <c r="JD21" s="61"/>
      <c r="JE21" s="61"/>
      <c r="JF21" s="61"/>
      <c r="JG21" s="61"/>
      <c r="JH21" s="61"/>
    </row>
    <row r="22" spans="1:268" s="62" customFormat="1" ht="18" customHeight="1">
      <c r="A22" s="275" t="s">
        <v>41</v>
      </c>
      <c r="B22" s="276"/>
      <c r="C22" s="134">
        <f>'бюджет округа (района)'!C22+'бюджеты поселений'!C22</f>
        <v>0</v>
      </c>
      <c r="D22" s="134">
        <f>'бюджет округа (района)'!C22</f>
        <v>0</v>
      </c>
      <c r="E22" s="134">
        <f t="shared" si="150"/>
        <v>0</v>
      </c>
      <c r="F22" s="134">
        <f t="shared" si="150"/>
        <v>0</v>
      </c>
      <c r="G22" s="134">
        <f>'бюджет округа (района)'!E22+'бюджеты поселений'!E22</f>
        <v>0</v>
      </c>
      <c r="H22" s="134">
        <f>'бюджет округа (района)'!E22</f>
        <v>0</v>
      </c>
      <c r="I22" s="134">
        <f>'бюджет округа (района)'!F22+'бюджеты поселений'!F22</f>
        <v>0</v>
      </c>
      <c r="J22" s="134">
        <f>'бюджет округа (района)'!F22</f>
        <v>0</v>
      </c>
      <c r="K22" s="134">
        <f t="shared" si="151"/>
        <v>0</v>
      </c>
      <c r="L22" s="134">
        <f t="shared" si="151"/>
        <v>0</v>
      </c>
      <c r="M22" s="134">
        <f>'бюджет округа (района)'!H22+'бюджеты поселений'!H22</f>
        <v>0</v>
      </c>
      <c r="N22" s="134">
        <f>'бюджет округа (района)'!H22</f>
        <v>0</v>
      </c>
      <c r="O22" s="134">
        <f t="shared" si="152"/>
        <v>0</v>
      </c>
      <c r="P22" s="134">
        <f t="shared" si="152"/>
        <v>0</v>
      </c>
      <c r="Q22" s="134">
        <f>'бюджет округа (района)'!J22+'бюджеты поселений'!J22</f>
        <v>0</v>
      </c>
      <c r="R22" s="134">
        <f>'бюджет округа (района)'!J22</f>
        <v>0</v>
      </c>
      <c r="S22" s="134">
        <f t="shared" si="153"/>
        <v>0</v>
      </c>
      <c r="T22" s="134">
        <f t="shared" si="153"/>
        <v>0</v>
      </c>
      <c r="U22" s="134">
        <f>'бюджет округа (района)'!L22+'бюджеты поселений'!L22</f>
        <v>0</v>
      </c>
      <c r="V22" s="134">
        <f>'бюджет округа (района)'!L22</f>
        <v>0</v>
      </c>
      <c r="W22" s="134">
        <f t="shared" si="154"/>
        <v>0</v>
      </c>
      <c r="X22" s="134">
        <f t="shared" si="154"/>
        <v>0</v>
      </c>
      <c r="Y22" s="134">
        <f>'бюджет округа (района)'!N22+'бюджеты поселений'!N22</f>
        <v>0</v>
      </c>
      <c r="Z22" s="134">
        <f>'бюджет округа (района)'!N22</f>
        <v>0</v>
      </c>
      <c r="AA22" s="134">
        <f t="shared" si="155"/>
        <v>0</v>
      </c>
      <c r="AB22" s="134">
        <f t="shared" si="155"/>
        <v>0</v>
      </c>
      <c r="AC22" s="134">
        <f>'бюджет округа (района)'!P22+'бюджеты поселений'!P22</f>
        <v>0</v>
      </c>
      <c r="AD22" s="134">
        <f>'бюджет округа (района)'!P22</f>
        <v>0</v>
      </c>
      <c r="AE22" s="134">
        <f t="shared" si="156"/>
        <v>0</v>
      </c>
      <c r="AF22" s="134">
        <f t="shared" si="156"/>
        <v>0</v>
      </c>
      <c r="AG22" s="134">
        <f>'бюджет округа (района)'!R22+'бюджеты поселений'!R22</f>
        <v>0</v>
      </c>
      <c r="AH22" s="134">
        <f>'бюджет округа (района)'!R22</f>
        <v>0</v>
      </c>
      <c r="AI22" s="134">
        <f t="shared" si="157"/>
        <v>0</v>
      </c>
      <c r="AJ22" s="134">
        <f t="shared" si="157"/>
        <v>0</v>
      </c>
      <c r="AK22" s="134">
        <f>'бюджет округа (района)'!T22+'бюджеты поселений'!T22</f>
        <v>0</v>
      </c>
      <c r="AL22" s="134">
        <f>'бюджет округа (района)'!T22</f>
        <v>0</v>
      </c>
      <c r="AM22" s="134">
        <f t="shared" si="158"/>
        <v>0</v>
      </c>
      <c r="AN22" s="134">
        <f t="shared" si="158"/>
        <v>0</v>
      </c>
      <c r="AO22" s="134">
        <f>'бюджет округа (района)'!V22+'бюджеты поселений'!V22</f>
        <v>0</v>
      </c>
      <c r="AP22" s="134">
        <f>'бюджет округа (района)'!V22</f>
        <v>0</v>
      </c>
      <c r="AQ22" s="134">
        <f t="shared" si="159"/>
        <v>0</v>
      </c>
      <c r="AR22" s="134">
        <f t="shared" si="159"/>
        <v>0</v>
      </c>
      <c r="AS22" s="134">
        <f>'бюджет округа (района)'!X22+'бюджеты поселений'!X22</f>
        <v>0</v>
      </c>
      <c r="AT22" s="134">
        <f>'бюджет округа (района)'!X22</f>
        <v>0</v>
      </c>
      <c r="AU22" s="134">
        <f t="shared" si="160"/>
        <v>0</v>
      </c>
      <c r="AV22" s="134">
        <f t="shared" si="160"/>
        <v>0</v>
      </c>
      <c r="AW22" s="134">
        <f>'бюджет округа (района)'!Z22+'бюджеты поселений'!Z22</f>
        <v>0</v>
      </c>
      <c r="AX22" s="134">
        <f>'бюджет округа (района)'!Z22</f>
        <v>0</v>
      </c>
      <c r="AY22" s="134">
        <f>'бюджет округа (района)'!AA22+'бюджеты поселений'!AA22</f>
        <v>0</v>
      </c>
      <c r="AZ22" s="134">
        <f>'бюджет округа (района)'!AA22</f>
        <v>0</v>
      </c>
      <c r="BA22" s="135">
        <f t="shared" si="149"/>
        <v>1</v>
      </c>
      <c r="BB22" s="135">
        <f t="shared" si="149"/>
        <v>1</v>
      </c>
      <c r="BC22" s="134">
        <f>'бюджет округа (района)'!AC22+'бюджеты поселений'!AC22</f>
        <v>0</v>
      </c>
      <c r="BD22" s="134">
        <f>'бюджет округа (района)'!AC22</f>
        <v>0</v>
      </c>
      <c r="BE22" s="134">
        <f>'бюджет округа (района)'!AD22+'бюджеты поселений'!AD22</f>
        <v>0</v>
      </c>
      <c r="BF22" s="134">
        <f>'бюджет округа (района)'!AD22</f>
        <v>0</v>
      </c>
      <c r="BG22" s="134">
        <f t="shared" si="161"/>
        <v>0</v>
      </c>
      <c r="BH22" s="134">
        <f t="shared" si="161"/>
        <v>0</v>
      </c>
      <c r="BI22" s="135">
        <f t="shared" si="36"/>
        <v>1</v>
      </c>
      <c r="BJ22" s="135">
        <f t="shared" si="36"/>
        <v>1</v>
      </c>
      <c r="BK22" s="134">
        <f>'бюджет округа (района)'!AG22+'бюджеты поселений'!AG22</f>
        <v>0</v>
      </c>
      <c r="BL22" s="134">
        <f>'бюджет округа (района)'!AG22</f>
        <v>0</v>
      </c>
      <c r="BM22" s="134">
        <f t="shared" si="162"/>
        <v>0</v>
      </c>
      <c r="BN22" s="134">
        <f t="shared" si="162"/>
        <v>0</v>
      </c>
      <c r="BO22" s="135">
        <f t="shared" si="38"/>
        <v>1</v>
      </c>
      <c r="BP22" s="135">
        <f t="shared" si="38"/>
        <v>1</v>
      </c>
      <c r="BQ22" s="134">
        <f>'бюджет округа (района)'!AJ22+'бюджеты поселений'!AJ22</f>
        <v>0</v>
      </c>
      <c r="BR22" s="134">
        <f>'бюджет округа (района)'!AJ22</f>
        <v>0</v>
      </c>
      <c r="BS22" s="134">
        <f t="shared" si="163"/>
        <v>0</v>
      </c>
      <c r="BT22" s="134">
        <f t="shared" si="163"/>
        <v>0</v>
      </c>
      <c r="BU22" s="135">
        <f t="shared" si="40"/>
        <v>1</v>
      </c>
      <c r="BV22" s="135">
        <f t="shared" si="40"/>
        <v>1</v>
      </c>
      <c r="BW22" s="134">
        <f>'бюджет округа (района)'!AM22+'бюджеты поселений'!AM22</f>
        <v>0</v>
      </c>
      <c r="BX22" s="134">
        <f>'бюджет округа (района)'!AM22</f>
        <v>0</v>
      </c>
      <c r="BY22" s="134">
        <f t="shared" si="164"/>
        <v>0</v>
      </c>
      <c r="BZ22" s="134">
        <f t="shared" si="164"/>
        <v>0</v>
      </c>
      <c r="CA22" s="135">
        <f t="shared" si="42"/>
        <v>1</v>
      </c>
      <c r="CB22" s="135">
        <f t="shared" si="42"/>
        <v>1</v>
      </c>
      <c r="CC22" s="134">
        <f>'бюджет округа (района)'!AP22+'бюджеты поселений'!AP22</f>
        <v>0</v>
      </c>
      <c r="CD22" s="134">
        <f>'бюджет округа (района)'!AP22</f>
        <v>0</v>
      </c>
      <c r="CE22" s="134">
        <f t="shared" si="165"/>
        <v>0</v>
      </c>
      <c r="CF22" s="134">
        <f t="shared" si="165"/>
        <v>0</v>
      </c>
      <c r="CG22" s="135">
        <f t="shared" si="44"/>
        <v>1</v>
      </c>
      <c r="CH22" s="135">
        <f t="shared" si="44"/>
        <v>1</v>
      </c>
      <c r="CI22" s="134">
        <f>'бюджет округа (района)'!AS22+'бюджеты поселений'!AS22</f>
        <v>0</v>
      </c>
      <c r="CJ22" s="134">
        <f>'бюджет округа (района)'!AS22</f>
        <v>0</v>
      </c>
      <c r="CK22" s="134">
        <f t="shared" si="166"/>
        <v>0</v>
      </c>
      <c r="CL22" s="134">
        <f t="shared" si="166"/>
        <v>0</v>
      </c>
      <c r="CM22" s="135">
        <f t="shared" si="46"/>
        <v>1</v>
      </c>
      <c r="CN22" s="135">
        <f t="shared" si="46"/>
        <v>1</v>
      </c>
      <c r="CO22" s="134">
        <f>'бюджет округа (района)'!AV22+'бюджеты поселений'!AV22</f>
        <v>0</v>
      </c>
      <c r="CP22" s="134">
        <f>'бюджет округа (района)'!AV22</f>
        <v>0</v>
      </c>
      <c r="CQ22" s="134">
        <f t="shared" si="167"/>
        <v>0</v>
      </c>
      <c r="CR22" s="134">
        <f t="shared" si="167"/>
        <v>0</v>
      </c>
      <c r="CS22" s="135">
        <f t="shared" si="48"/>
        <v>1</v>
      </c>
      <c r="CT22" s="135">
        <f t="shared" si="48"/>
        <v>1</v>
      </c>
      <c r="CU22" s="134">
        <f>'бюджет округа (района)'!AY22+'бюджеты поселений'!AY22</f>
        <v>0</v>
      </c>
      <c r="CV22" s="134">
        <f>'бюджет округа (района)'!AY22</f>
        <v>0</v>
      </c>
      <c r="CW22" s="134">
        <f t="shared" si="168"/>
        <v>0</v>
      </c>
      <c r="CX22" s="134">
        <f t="shared" si="168"/>
        <v>0</v>
      </c>
      <c r="CY22" s="135">
        <f t="shared" si="50"/>
        <v>1</v>
      </c>
      <c r="CZ22" s="135">
        <f t="shared" si="50"/>
        <v>1</v>
      </c>
      <c r="DA22" s="134">
        <f>'бюджет округа (района)'!BB22+'бюджеты поселений'!BB22</f>
        <v>0</v>
      </c>
      <c r="DB22" s="134">
        <f>'бюджет округа (района)'!BB22</f>
        <v>0</v>
      </c>
      <c r="DC22" s="134">
        <f t="shared" si="169"/>
        <v>0</v>
      </c>
      <c r="DD22" s="134">
        <f t="shared" si="169"/>
        <v>0</v>
      </c>
      <c r="DE22" s="135">
        <f t="shared" si="52"/>
        <v>1</v>
      </c>
      <c r="DF22" s="135">
        <f t="shared" si="52"/>
        <v>1</v>
      </c>
      <c r="DG22" s="134">
        <f>'бюджет округа (района)'!BE22+'бюджеты поселений'!BE22</f>
        <v>0</v>
      </c>
      <c r="DH22" s="134">
        <f>'бюджет округа (района)'!BE22</f>
        <v>0</v>
      </c>
      <c r="DI22" s="134">
        <f t="shared" si="170"/>
        <v>0</v>
      </c>
      <c r="DJ22" s="134">
        <f t="shared" si="170"/>
        <v>0</v>
      </c>
      <c r="DK22" s="135">
        <f t="shared" si="54"/>
        <v>1</v>
      </c>
      <c r="DL22" s="135">
        <f t="shared" si="54"/>
        <v>1</v>
      </c>
      <c r="DM22" s="134">
        <f>'бюджет округа (района)'!BH22+'бюджеты поселений'!BH22</f>
        <v>0</v>
      </c>
      <c r="DN22" s="134">
        <f>'бюджет округа (района)'!BH22</f>
        <v>0</v>
      </c>
      <c r="DO22" s="134">
        <f>'бюджет округа (района)'!BI22+'бюджеты поселений'!BI22</f>
        <v>0</v>
      </c>
      <c r="DP22" s="134">
        <f>'бюджет округа (района)'!BI22</f>
        <v>0</v>
      </c>
      <c r="DQ22" s="134">
        <f>'бюджет округа (района)'!BJ22+'бюджеты поселений'!BJ22</f>
        <v>0</v>
      </c>
      <c r="DR22" s="134">
        <f>'бюджет округа (района)'!BJ22</f>
        <v>0</v>
      </c>
      <c r="DS22" s="135">
        <f>IF($AY$22=0,1,DQ22/$AY$22-1)</f>
        <v>1</v>
      </c>
      <c r="DT22" s="135">
        <f>IF($AZ$22=0,1,DR22/$AZ$22-1)</f>
        <v>1</v>
      </c>
      <c r="DU22" s="135">
        <f t="shared" si="58"/>
        <v>1</v>
      </c>
      <c r="DV22" s="135">
        <f t="shared" si="59"/>
        <v>1</v>
      </c>
      <c r="DW22" s="167"/>
      <c r="DX22" s="60"/>
      <c r="DY22" s="60"/>
      <c r="DZ22" s="60"/>
      <c r="EA22" s="60"/>
      <c r="EB22" s="60"/>
      <c r="EC22" s="60"/>
      <c r="ED22" s="60"/>
      <c r="EE22" s="60"/>
      <c r="EF22" s="60"/>
      <c r="EG22" s="60"/>
      <c r="EH22" s="60"/>
      <c r="EI22" s="60"/>
      <c r="EJ22" s="60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/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/>
      <c r="GU22" s="61"/>
      <c r="GV22" s="61"/>
      <c r="GW22" s="61"/>
      <c r="GX22" s="61"/>
      <c r="GY22" s="61"/>
      <c r="GZ22" s="61"/>
      <c r="HA22" s="61"/>
      <c r="HB22" s="61"/>
      <c r="HC22" s="61"/>
      <c r="HD22" s="61"/>
      <c r="HE22" s="61"/>
      <c r="HF22" s="61"/>
      <c r="HG22" s="61"/>
      <c r="HH22" s="61"/>
      <c r="HI22" s="61"/>
      <c r="HJ22" s="61"/>
      <c r="HK22" s="61"/>
      <c r="HL22" s="61"/>
      <c r="HM22" s="61"/>
      <c r="HN22" s="61"/>
      <c r="HO22" s="61"/>
      <c r="HP22" s="61"/>
      <c r="HQ22" s="61"/>
      <c r="HR22" s="61"/>
      <c r="HS22" s="61"/>
      <c r="HT22" s="61"/>
      <c r="HU22" s="61"/>
      <c r="HV22" s="61"/>
      <c r="HW22" s="61"/>
      <c r="HX22" s="61"/>
      <c r="HY22" s="61"/>
      <c r="HZ22" s="61"/>
      <c r="IA22" s="61"/>
      <c r="IB22" s="61"/>
      <c r="IC22" s="61"/>
      <c r="ID22" s="61"/>
      <c r="IE22" s="61"/>
      <c r="IF22" s="61"/>
      <c r="IG22" s="61"/>
      <c r="IH22" s="61"/>
      <c r="II22" s="61"/>
      <c r="IJ22" s="61"/>
      <c r="IK22" s="61"/>
      <c r="IL22" s="61"/>
      <c r="IM22" s="61"/>
      <c r="IN22" s="61"/>
      <c r="IO22" s="61"/>
      <c r="IP22" s="61"/>
      <c r="IQ22" s="61"/>
      <c r="IR22" s="61"/>
      <c r="IS22" s="61"/>
      <c r="IT22" s="61"/>
      <c r="IU22" s="61"/>
      <c r="IV22" s="61"/>
      <c r="IW22" s="61"/>
      <c r="IX22" s="61"/>
      <c r="IY22" s="61"/>
      <c r="IZ22" s="61"/>
      <c r="JA22" s="61"/>
      <c r="JB22" s="61"/>
      <c r="JC22" s="61"/>
      <c r="JD22" s="61"/>
      <c r="JE22" s="61"/>
      <c r="JF22" s="61"/>
      <c r="JG22" s="61"/>
      <c r="JH22" s="61"/>
    </row>
    <row r="23" spans="1:268" s="62" customFormat="1" ht="18" customHeight="1">
      <c r="A23" s="275" t="s">
        <v>89</v>
      </c>
      <c r="B23" s="276"/>
      <c r="C23" s="134">
        <f>'бюджет округа (района)'!C23+'бюджеты поселений'!C23</f>
        <v>0</v>
      </c>
      <c r="D23" s="134">
        <f>'бюджет округа (района)'!C23</f>
        <v>0</v>
      </c>
      <c r="E23" s="134">
        <f t="shared" si="150"/>
        <v>0</v>
      </c>
      <c r="F23" s="134">
        <f t="shared" si="150"/>
        <v>0</v>
      </c>
      <c r="G23" s="134">
        <f>'бюджет округа (района)'!E23+'бюджеты поселений'!E23</f>
        <v>0</v>
      </c>
      <c r="H23" s="134">
        <f>'бюджет округа (района)'!E23</f>
        <v>0</v>
      </c>
      <c r="I23" s="134">
        <f>'бюджет округа (района)'!F23+'бюджеты поселений'!F23</f>
        <v>0</v>
      </c>
      <c r="J23" s="134">
        <f>'бюджет округа (района)'!F23</f>
        <v>0</v>
      </c>
      <c r="K23" s="134">
        <f t="shared" si="151"/>
        <v>0</v>
      </c>
      <c r="L23" s="134">
        <f t="shared" si="151"/>
        <v>0</v>
      </c>
      <c r="M23" s="134">
        <f>'бюджет округа (района)'!H23+'бюджеты поселений'!H23</f>
        <v>0</v>
      </c>
      <c r="N23" s="134">
        <f>'бюджет округа (района)'!H23</f>
        <v>0</v>
      </c>
      <c r="O23" s="134">
        <f t="shared" si="152"/>
        <v>0</v>
      </c>
      <c r="P23" s="134">
        <f t="shared" si="152"/>
        <v>0</v>
      </c>
      <c r="Q23" s="134">
        <f>'бюджет округа (района)'!J23+'бюджеты поселений'!J23</f>
        <v>0</v>
      </c>
      <c r="R23" s="134">
        <f>'бюджет округа (района)'!J23</f>
        <v>0</v>
      </c>
      <c r="S23" s="134">
        <f t="shared" si="153"/>
        <v>0</v>
      </c>
      <c r="T23" s="134">
        <f t="shared" si="153"/>
        <v>0</v>
      </c>
      <c r="U23" s="134">
        <f>'бюджет округа (района)'!L23+'бюджеты поселений'!L23</f>
        <v>0</v>
      </c>
      <c r="V23" s="134">
        <f>'бюджет округа (района)'!L23</f>
        <v>0</v>
      </c>
      <c r="W23" s="134">
        <f t="shared" si="154"/>
        <v>0</v>
      </c>
      <c r="X23" s="134">
        <f t="shared" si="154"/>
        <v>0</v>
      </c>
      <c r="Y23" s="134">
        <f>'бюджет округа (района)'!N23+'бюджеты поселений'!N23</f>
        <v>0</v>
      </c>
      <c r="Z23" s="134">
        <f>'бюджет округа (района)'!N23</f>
        <v>0</v>
      </c>
      <c r="AA23" s="134">
        <f t="shared" si="155"/>
        <v>0</v>
      </c>
      <c r="AB23" s="134">
        <f t="shared" si="155"/>
        <v>0</v>
      </c>
      <c r="AC23" s="134">
        <f>'бюджет округа (района)'!P23+'бюджеты поселений'!P23</f>
        <v>0</v>
      </c>
      <c r="AD23" s="134">
        <f>'бюджет округа (района)'!P23</f>
        <v>0</v>
      </c>
      <c r="AE23" s="134">
        <f t="shared" si="156"/>
        <v>0</v>
      </c>
      <c r="AF23" s="134">
        <f t="shared" si="156"/>
        <v>0</v>
      </c>
      <c r="AG23" s="134">
        <f>'бюджет округа (района)'!R23+'бюджеты поселений'!R23</f>
        <v>0</v>
      </c>
      <c r="AH23" s="134">
        <f>'бюджет округа (района)'!R23</f>
        <v>0</v>
      </c>
      <c r="AI23" s="134">
        <f t="shared" si="157"/>
        <v>0</v>
      </c>
      <c r="AJ23" s="134">
        <f t="shared" si="157"/>
        <v>0</v>
      </c>
      <c r="AK23" s="134">
        <f>'бюджет округа (района)'!T23+'бюджеты поселений'!T23</f>
        <v>0</v>
      </c>
      <c r="AL23" s="134">
        <f>'бюджет округа (района)'!T23</f>
        <v>0</v>
      </c>
      <c r="AM23" s="134">
        <f t="shared" si="158"/>
        <v>0</v>
      </c>
      <c r="AN23" s="134">
        <f t="shared" si="158"/>
        <v>0</v>
      </c>
      <c r="AO23" s="134">
        <f>'бюджет округа (района)'!V23+'бюджеты поселений'!V23</f>
        <v>0</v>
      </c>
      <c r="AP23" s="134">
        <f>'бюджет округа (района)'!V23</f>
        <v>0</v>
      </c>
      <c r="AQ23" s="134">
        <f t="shared" si="159"/>
        <v>0</v>
      </c>
      <c r="AR23" s="134">
        <f t="shared" si="159"/>
        <v>0</v>
      </c>
      <c r="AS23" s="134">
        <f>'бюджет округа (района)'!X23+'бюджеты поселений'!X23</f>
        <v>0</v>
      </c>
      <c r="AT23" s="134">
        <f>'бюджет округа (района)'!X23</f>
        <v>0</v>
      </c>
      <c r="AU23" s="134">
        <f t="shared" si="160"/>
        <v>0</v>
      </c>
      <c r="AV23" s="134">
        <f t="shared" si="160"/>
        <v>0</v>
      </c>
      <c r="AW23" s="134">
        <f>'бюджет округа (района)'!Z23+'бюджеты поселений'!Z23</f>
        <v>0</v>
      </c>
      <c r="AX23" s="134">
        <f>'бюджет округа (района)'!Z23</f>
        <v>0</v>
      </c>
      <c r="AY23" s="134">
        <f>'бюджет округа (района)'!AA23+'бюджеты поселений'!AA23</f>
        <v>0</v>
      </c>
      <c r="AZ23" s="134">
        <f>'бюджет округа (района)'!AA23</f>
        <v>0</v>
      </c>
      <c r="BA23" s="135">
        <f t="shared" si="149"/>
        <v>1</v>
      </c>
      <c r="BB23" s="135">
        <f t="shared" si="149"/>
        <v>1</v>
      </c>
      <c r="BC23" s="134">
        <f>'бюджет округа (района)'!AC23+'бюджеты поселений'!AC23</f>
        <v>0</v>
      </c>
      <c r="BD23" s="134">
        <f>'бюджет округа (района)'!AC23</f>
        <v>0</v>
      </c>
      <c r="BE23" s="134">
        <f>'бюджет округа (района)'!AD23+'бюджеты поселений'!AD23</f>
        <v>0</v>
      </c>
      <c r="BF23" s="134">
        <f>'бюджет округа (района)'!AD23</f>
        <v>0</v>
      </c>
      <c r="BG23" s="134">
        <f t="shared" si="161"/>
        <v>0</v>
      </c>
      <c r="BH23" s="134">
        <f t="shared" si="161"/>
        <v>0</v>
      </c>
      <c r="BI23" s="135">
        <f t="shared" si="36"/>
        <v>1</v>
      </c>
      <c r="BJ23" s="135">
        <f t="shared" si="36"/>
        <v>1</v>
      </c>
      <c r="BK23" s="134">
        <f>'бюджет округа (района)'!AG23+'бюджеты поселений'!AG23</f>
        <v>0</v>
      </c>
      <c r="BL23" s="134">
        <f>'бюджет округа (района)'!AG23</f>
        <v>0</v>
      </c>
      <c r="BM23" s="134">
        <f t="shared" si="162"/>
        <v>0</v>
      </c>
      <c r="BN23" s="134">
        <f t="shared" si="162"/>
        <v>0</v>
      </c>
      <c r="BO23" s="135">
        <f t="shared" si="38"/>
        <v>1</v>
      </c>
      <c r="BP23" s="135">
        <f t="shared" si="38"/>
        <v>1</v>
      </c>
      <c r="BQ23" s="134">
        <f>'бюджет округа (района)'!AJ23+'бюджеты поселений'!AJ23</f>
        <v>0</v>
      </c>
      <c r="BR23" s="134">
        <f>'бюджет округа (района)'!AJ23</f>
        <v>0</v>
      </c>
      <c r="BS23" s="134">
        <f t="shared" si="163"/>
        <v>0</v>
      </c>
      <c r="BT23" s="134">
        <f t="shared" si="163"/>
        <v>0</v>
      </c>
      <c r="BU23" s="135">
        <f t="shared" si="40"/>
        <v>1</v>
      </c>
      <c r="BV23" s="135">
        <f t="shared" si="40"/>
        <v>1</v>
      </c>
      <c r="BW23" s="134">
        <f>'бюджет округа (района)'!AM23+'бюджеты поселений'!AM23</f>
        <v>0</v>
      </c>
      <c r="BX23" s="134">
        <f>'бюджет округа (района)'!AM23</f>
        <v>0</v>
      </c>
      <c r="BY23" s="134">
        <f t="shared" si="164"/>
        <v>0</v>
      </c>
      <c r="BZ23" s="134">
        <f t="shared" si="164"/>
        <v>0</v>
      </c>
      <c r="CA23" s="135">
        <f t="shared" si="42"/>
        <v>1</v>
      </c>
      <c r="CB23" s="135">
        <f t="shared" si="42"/>
        <v>1</v>
      </c>
      <c r="CC23" s="134">
        <f>'бюджет округа (района)'!AP23+'бюджеты поселений'!AP23</f>
        <v>0</v>
      </c>
      <c r="CD23" s="134">
        <f>'бюджет округа (района)'!AP23</f>
        <v>0</v>
      </c>
      <c r="CE23" s="134">
        <f t="shared" si="165"/>
        <v>0</v>
      </c>
      <c r="CF23" s="134">
        <f t="shared" si="165"/>
        <v>0</v>
      </c>
      <c r="CG23" s="135">
        <f t="shared" si="44"/>
        <v>1</v>
      </c>
      <c r="CH23" s="135">
        <f t="shared" si="44"/>
        <v>1</v>
      </c>
      <c r="CI23" s="134">
        <f>'бюджет округа (района)'!AS23+'бюджеты поселений'!AS23</f>
        <v>0</v>
      </c>
      <c r="CJ23" s="134">
        <f>'бюджет округа (района)'!AS23</f>
        <v>0</v>
      </c>
      <c r="CK23" s="134">
        <f t="shared" si="166"/>
        <v>0</v>
      </c>
      <c r="CL23" s="134">
        <f t="shared" si="166"/>
        <v>0</v>
      </c>
      <c r="CM23" s="135">
        <f t="shared" si="46"/>
        <v>1</v>
      </c>
      <c r="CN23" s="135">
        <f t="shared" si="46"/>
        <v>1</v>
      </c>
      <c r="CO23" s="134">
        <f>'бюджет округа (района)'!AV23+'бюджеты поселений'!AV23</f>
        <v>0</v>
      </c>
      <c r="CP23" s="134">
        <f>'бюджет округа (района)'!AV23</f>
        <v>0</v>
      </c>
      <c r="CQ23" s="134">
        <f t="shared" si="167"/>
        <v>0</v>
      </c>
      <c r="CR23" s="134">
        <f t="shared" si="167"/>
        <v>0</v>
      </c>
      <c r="CS23" s="135">
        <f t="shared" si="48"/>
        <v>1</v>
      </c>
      <c r="CT23" s="135">
        <f t="shared" si="48"/>
        <v>1</v>
      </c>
      <c r="CU23" s="134">
        <f>'бюджет округа (района)'!AY23+'бюджеты поселений'!AY23</f>
        <v>0</v>
      </c>
      <c r="CV23" s="134">
        <f>'бюджет округа (района)'!AY23</f>
        <v>0</v>
      </c>
      <c r="CW23" s="134">
        <f t="shared" si="168"/>
        <v>0</v>
      </c>
      <c r="CX23" s="134">
        <f t="shared" si="168"/>
        <v>0</v>
      </c>
      <c r="CY23" s="135">
        <f t="shared" si="50"/>
        <v>1</v>
      </c>
      <c r="CZ23" s="135">
        <f t="shared" si="50"/>
        <v>1</v>
      </c>
      <c r="DA23" s="134">
        <f>'бюджет округа (района)'!BB23+'бюджеты поселений'!BB23</f>
        <v>0</v>
      </c>
      <c r="DB23" s="134">
        <f>'бюджет округа (района)'!BB23</f>
        <v>0</v>
      </c>
      <c r="DC23" s="134">
        <f t="shared" si="169"/>
        <v>0</v>
      </c>
      <c r="DD23" s="134">
        <f t="shared" si="169"/>
        <v>0</v>
      </c>
      <c r="DE23" s="135">
        <f t="shared" si="52"/>
        <v>1</v>
      </c>
      <c r="DF23" s="135">
        <f t="shared" si="52"/>
        <v>1</v>
      </c>
      <c r="DG23" s="134">
        <f>'бюджет округа (района)'!BE23+'бюджеты поселений'!BE23</f>
        <v>0</v>
      </c>
      <c r="DH23" s="134">
        <f>'бюджет округа (района)'!BE23</f>
        <v>0</v>
      </c>
      <c r="DI23" s="134">
        <f t="shared" si="170"/>
        <v>0</v>
      </c>
      <c r="DJ23" s="134">
        <f t="shared" si="170"/>
        <v>0</v>
      </c>
      <c r="DK23" s="135">
        <f t="shared" si="54"/>
        <v>1</v>
      </c>
      <c r="DL23" s="135">
        <f t="shared" si="54"/>
        <v>1</v>
      </c>
      <c r="DM23" s="134">
        <f>'бюджет округа (района)'!BH23+'бюджеты поселений'!BH23</f>
        <v>0</v>
      </c>
      <c r="DN23" s="134">
        <f>'бюджет округа (района)'!BH23</f>
        <v>0</v>
      </c>
      <c r="DO23" s="134">
        <f>'бюджет округа (района)'!BI23+'бюджеты поселений'!BI23</f>
        <v>0</v>
      </c>
      <c r="DP23" s="134">
        <f>'бюджет округа (района)'!BI23</f>
        <v>0</v>
      </c>
      <c r="DQ23" s="134">
        <f>'бюджет округа (района)'!BJ23+'бюджеты поселений'!BJ23</f>
        <v>0</v>
      </c>
      <c r="DR23" s="134">
        <f>'бюджет округа (района)'!BJ23</f>
        <v>0</v>
      </c>
      <c r="DS23" s="135">
        <f>IF($AY$23=0,1,DQ23/$AY$23-1)</f>
        <v>1</v>
      </c>
      <c r="DT23" s="135">
        <f>IF($AZ$23=0,1,DR23/$AZ$23-1)</f>
        <v>1</v>
      </c>
      <c r="DU23" s="135">
        <f t="shared" si="58"/>
        <v>1</v>
      </c>
      <c r="DV23" s="135">
        <f t="shared" si="59"/>
        <v>1</v>
      </c>
      <c r="DW23" s="167"/>
      <c r="DX23" s="60"/>
      <c r="DY23" s="60"/>
      <c r="DZ23" s="60"/>
      <c r="EA23" s="60"/>
      <c r="EB23" s="60"/>
      <c r="EC23" s="60"/>
      <c r="ED23" s="60"/>
      <c r="EE23" s="60"/>
      <c r="EF23" s="60"/>
      <c r="EG23" s="60"/>
      <c r="EH23" s="60"/>
      <c r="EI23" s="60"/>
      <c r="EJ23" s="60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  <c r="GY23" s="61"/>
      <c r="GZ23" s="61"/>
      <c r="HA23" s="61"/>
      <c r="HB23" s="61"/>
      <c r="HC23" s="61"/>
      <c r="HD23" s="61"/>
      <c r="HE23" s="61"/>
      <c r="HF23" s="61"/>
      <c r="HG23" s="61"/>
      <c r="HH23" s="61"/>
      <c r="HI23" s="61"/>
      <c r="HJ23" s="61"/>
      <c r="HK23" s="61"/>
      <c r="HL23" s="61"/>
      <c r="HM23" s="61"/>
      <c r="HN23" s="61"/>
      <c r="HO23" s="61"/>
      <c r="HP23" s="61"/>
      <c r="HQ23" s="61"/>
      <c r="HR23" s="61"/>
      <c r="HS23" s="61"/>
      <c r="HT23" s="61"/>
      <c r="HU23" s="61"/>
      <c r="HV23" s="61"/>
      <c r="HW23" s="61"/>
      <c r="HX23" s="61"/>
      <c r="HY23" s="61"/>
      <c r="HZ23" s="61"/>
      <c r="IA23" s="61"/>
      <c r="IB23" s="61"/>
      <c r="IC23" s="61"/>
      <c r="ID23" s="61"/>
      <c r="IE23" s="61"/>
      <c r="IF23" s="61"/>
      <c r="IG23" s="61"/>
      <c r="IH23" s="61"/>
      <c r="II23" s="61"/>
      <c r="IJ23" s="61"/>
      <c r="IK23" s="61"/>
      <c r="IL23" s="61"/>
      <c r="IM23" s="61"/>
      <c r="IN23" s="61"/>
      <c r="IO23" s="61"/>
      <c r="IP23" s="61"/>
      <c r="IQ23" s="61"/>
      <c r="IR23" s="61"/>
      <c r="IS23" s="61"/>
      <c r="IT23" s="61"/>
      <c r="IU23" s="61"/>
      <c r="IV23" s="61"/>
      <c r="IW23" s="61"/>
      <c r="IX23" s="61"/>
      <c r="IY23" s="61"/>
      <c r="IZ23" s="61"/>
      <c r="JA23" s="61"/>
      <c r="JB23" s="61"/>
      <c r="JC23" s="61"/>
      <c r="JD23" s="61"/>
      <c r="JE23" s="61"/>
      <c r="JF23" s="61"/>
      <c r="JG23" s="61"/>
      <c r="JH23" s="61"/>
    </row>
    <row r="24" spans="1:268" s="62" customFormat="1" ht="18" customHeight="1">
      <c r="A24" s="275" t="s">
        <v>90</v>
      </c>
      <c r="B24" s="276"/>
      <c r="C24" s="134">
        <f>'бюджет округа (района)'!C24+'бюджеты поселений'!C24</f>
        <v>0</v>
      </c>
      <c r="D24" s="134">
        <f>'бюджет округа (района)'!C24</f>
        <v>0</v>
      </c>
      <c r="E24" s="134">
        <f t="shared" si="150"/>
        <v>0</v>
      </c>
      <c r="F24" s="134">
        <f t="shared" si="150"/>
        <v>0</v>
      </c>
      <c r="G24" s="134">
        <f>'бюджет округа (района)'!E24+'бюджеты поселений'!E24</f>
        <v>0</v>
      </c>
      <c r="H24" s="134">
        <f>'бюджет округа (района)'!E24</f>
        <v>0</v>
      </c>
      <c r="I24" s="134">
        <f>'бюджет округа (района)'!F24+'бюджеты поселений'!F24</f>
        <v>0</v>
      </c>
      <c r="J24" s="134">
        <f>'бюджет округа (района)'!F24</f>
        <v>0</v>
      </c>
      <c r="K24" s="134">
        <f t="shared" si="151"/>
        <v>0</v>
      </c>
      <c r="L24" s="134">
        <f t="shared" si="151"/>
        <v>0</v>
      </c>
      <c r="M24" s="134">
        <f>'бюджет округа (района)'!H24+'бюджеты поселений'!H24</f>
        <v>0</v>
      </c>
      <c r="N24" s="134">
        <f>'бюджет округа (района)'!H24</f>
        <v>0</v>
      </c>
      <c r="O24" s="134">
        <f t="shared" si="152"/>
        <v>0</v>
      </c>
      <c r="P24" s="134">
        <f t="shared" si="152"/>
        <v>0</v>
      </c>
      <c r="Q24" s="134">
        <f>'бюджет округа (района)'!J24+'бюджеты поселений'!J24</f>
        <v>0</v>
      </c>
      <c r="R24" s="134">
        <f>'бюджет округа (района)'!J24</f>
        <v>0</v>
      </c>
      <c r="S24" s="134">
        <f t="shared" si="153"/>
        <v>0</v>
      </c>
      <c r="T24" s="134">
        <f t="shared" si="153"/>
        <v>0</v>
      </c>
      <c r="U24" s="134">
        <f>'бюджет округа (района)'!L24+'бюджеты поселений'!L24</f>
        <v>0</v>
      </c>
      <c r="V24" s="134">
        <f>'бюджет округа (района)'!L24</f>
        <v>0</v>
      </c>
      <c r="W24" s="134">
        <f t="shared" si="154"/>
        <v>0</v>
      </c>
      <c r="X24" s="134">
        <f t="shared" si="154"/>
        <v>0</v>
      </c>
      <c r="Y24" s="134">
        <f>'бюджет округа (района)'!N24+'бюджеты поселений'!N24</f>
        <v>0</v>
      </c>
      <c r="Z24" s="134">
        <f>'бюджет округа (района)'!N24</f>
        <v>0</v>
      </c>
      <c r="AA24" s="134">
        <f t="shared" si="155"/>
        <v>0</v>
      </c>
      <c r="AB24" s="134">
        <f t="shared" si="155"/>
        <v>0</v>
      </c>
      <c r="AC24" s="134">
        <f>'бюджет округа (района)'!P24+'бюджеты поселений'!P24</f>
        <v>0</v>
      </c>
      <c r="AD24" s="134">
        <f>'бюджет округа (района)'!P24</f>
        <v>0</v>
      </c>
      <c r="AE24" s="134">
        <f t="shared" si="156"/>
        <v>0</v>
      </c>
      <c r="AF24" s="134">
        <f t="shared" si="156"/>
        <v>0</v>
      </c>
      <c r="AG24" s="134">
        <f>'бюджет округа (района)'!R24+'бюджеты поселений'!R24</f>
        <v>0</v>
      </c>
      <c r="AH24" s="134">
        <f>'бюджет округа (района)'!R24</f>
        <v>0</v>
      </c>
      <c r="AI24" s="134">
        <f t="shared" si="157"/>
        <v>0</v>
      </c>
      <c r="AJ24" s="134">
        <f t="shared" si="157"/>
        <v>0</v>
      </c>
      <c r="AK24" s="134">
        <f>'бюджет округа (района)'!T24+'бюджеты поселений'!T24</f>
        <v>0</v>
      </c>
      <c r="AL24" s="134">
        <f>'бюджет округа (района)'!T24</f>
        <v>0</v>
      </c>
      <c r="AM24" s="134">
        <f t="shared" si="158"/>
        <v>0</v>
      </c>
      <c r="AN24" s="134">
        <f t="shared" si="158"/>
        <v>0</v>
      </c>
      <c r="AO24" s="134">
        <f>'бюджет округа (района)'!V24+'бюджеты поселений'!V24</f>
        <v>0</v>
      </c>
      <c r="AP24" s="134">
        <f>'бюджет округа (района)'!V24</f>
        <v>0</v>
      </c>
      <c r="AQ24" s="134">
        <f t="shared" si="159"/>
        <v>0</v>
      </c>
      <c r="AR24" s="134">
        <f t="shared" si="159"/>
        <v>0</v>
      </c>
      <c r="AS24" s="134">
        <f>'бюджет округа (района)'!X24+'бюджеты поселений'!X24</f>
        <v>0</v>
      </c>
      <c r="AT24" s="134">
        <f>'бюджет округа (района)'!X24</f>
        <v>0</v>
      </c>
      <c r="AU24" s="134">
        <f t="shared" si="160"/>
        <v>0</v>
      </c>
      <c r="AV24" s="134">
        <f t="shared" si="160"/>
        <v>0</v>
      </c>
      <c r="AW24" s="134">
        <f>'бюджет округа (района)'!Z24+'бюджеты поселений'!Z24</f>
        <v>0</v>
      </c>
      <c r="AX24" s="134">
        <f>'бюджет округа (района)'!Z24</f>
        <v>0</v>
      </c>
      <c r="AY24" s="134">
        <f>'бюджет округа (района)'!AA24+'бюджеты поселений'!AA24</f>
        <v>0</v>
      </c>
      <c r="AZ24" s="134">
        <f>'бюджет округа (района)'!AA24</f>
        <v>0</v>
      </c>
      <c r="BA24" s="135">
        <f t="shared" si="149"/>
        <v>1</v>
      </c>
      <c r="BB24" s="135">
        <f t="shared" si="149"/>
        <v>1</v>
      </c>
      <c r="BC24" s="134">
        <f>'бюджет округа (района)'!AC24+'бюджеты поселений'!AC24</f>
        <v>0</v>
      </c>
      <c r="BD24" s="134">
        <f>'бюджет округа (района)'!AC24</f>
        <v>0</v>
      </c>
      <c r="BE24" s="134">
        <f>'бюджет округа (района)'!AD24+'бюджеты поселений'!AD24</f>
        <v>0</v>
      </c>
      <c r="BF24" s="134">
        <f>'бюджет округа (района)'!AD24</f>
        <v>0</v>
      </c>
      <c r="BG24" s="134">
        <f t="shared" si="161"/>
        <v>0</v>
      </c>
      <c r="BH24" s="134">
        <f t="shared" si="161"/>
        <v>0</v>
      </c>
      <c r="BI24" s="135">
        <f t="shared" si="36"/>
        <v>1</v>
      </c>
      <c r="BJ24" s="135">
        <f t="shared" si="36"/>
        <v>1</v>
      </c>
      <c r="BK24" s="134">
        <f>'бюджет округа (района)'!AG24+'бюджеты поселений'!AG24</f>
        <v>0</v>
      </c>
      <c r="BL24" s="134">
        <f>'бюджет округа (района)'!AG24</f>
        <v>0</v>
      </c>
      <c r="BM24" s="134">
        <f t="shared" si="162"/>
        <v>0</v>
      </c>
      <c r="BN24" s="134">
        <f t="shared" si="162"/>
        <v>0</v>
      </c>
      <c r="BO24" s="135">
        <f t="shared" si="38"/>
        <v>1</v>
      </c>
      <c r="BP24" s="135">
        <f t="shared" si="38"/>
        <v>1</v>
      </c>
      <c r="BQ24" s="134">
        <f>'бюджет округа (района)'!AJ24+'бюджеты поселений'!AJ24</f>
        <v>0</v>
      </c>
      <c r="BR24" s="134">
        <f>'бюджет округа (района)'!AJ24</f>
        <v>0</v>
      </c>
      <c r="BS24" s="134">
        <f t="shared" si="163"/>
        <v>0</v>
      </c>
      <c r="BT24" s="134">
        <f t="shared" si="163"/>
        <v>0</v>
      </c>
      <c r="BU24" s="135">
        <f t="shared" si="40"/>
        <v>1</v>
      </c>
      <c r="BV24" s="135">
        <f t="shared" si="40"/>
        <v>1</v>
      </c>
      <c r="BW24" s="134">
        <f>'бюджет округа (района)'!AM24+'бюджеты поселений'!AM24</f>
        <v>0</v>
      </c>
      <c r="BX24" s="134">
        <f>'бюджет округа (района)'!AM24</f>
        <v>0</v>
      </c>
      <c r="BY24" s="134">
        <f t="shared" si="164"/>
        <v>0</v>
      </c>
      <c r="BZ24" s="134">
        <f t="shared" si="164"/>
        <v>0</v>
      </c>
      <c r="CA24" s="135">
        <f t="shared" si="42"/>
        <v>1</v>
      </c>
      <c r="CB24" s="135">
        <f t="shared" si="42"/>
        <v>1</v>
      </c>
      <c r="CC24" s="134">
        <f>'бюджет округа (района)'!AP24+'бюджеты поселений'!AP24</f>
        <v>0</v>
      </c>
      <c r="CD24" s="134">
        <f>'бюджет округа (района)'!AP24</f>
        <v>0</v>
      </c>
      <c r="CE24" s="134">
        <f t="shared" si="165"/>
        <v>0</v>
      </c>
      <c r="CF24" s="134">
        <f t="shared" si="165"/>
        <v>0</v>
      </c>
      <c r="CG24" s="135">
        <f t="shared" si="44"/>
        <v>1</v>
      </c>
      <c r="CH24" s="135">
        <f t="shared" si="44"/>
        <v>1</v>
      </c>
      <c r="CI24" s="134">
        <f>'бюджет округа (района)'!AS24+'бюджеты поселений'!AS24</f>
        <v>0</v>
      </c>
      <c r="CJ24" s="134">
        <f>'бюджет округа (района)'!AS24</f>
        <v>0</v>
      </c>
      <c r="CK24" s="134">
        <f t="shared" si="166"/>
        <v>0</v>
      </c>
      <c r="CL24" s="134">
        <f t="shared" si="166"/>
        <v>0</v>
      </c>
      <c r="CM24" s="135">
        <f t="shared" si="46"/>
        <v>1</v>
      </c>
      <c r="CN24" s="135">
        <f t="shared" si="46"/>
        <v>1</v>
      </c>
      <c r="CO24" s="134">
        <f>'бюджет округа (района)'!AV24+'бюджеты поселений'!AV24</f>
        <v>0</v>
      </c>
      <c r="CP24" s="134">
        <f>'бюджет округа (района)'!AV24</f>
        <v>0</v>
      </c>
      <c r="CQ24" s="134">
        <f t="shared" si="167"/>
        <v>0</v>
      </c>
      <c r="CR24" s="134">
        <f t="shared" si="167"/>
        <v>0</v>
      </c>
      <c r="CS24" s="135">
        <f t="shared" si="48"/>
        <v>1</v>
      </c>
      <c r="CT24" s="135">
        <f t="shared" si="48"/>
        <v>1</v>
      </c>
      <c r="CU24" s="134">
        <f>'бюджет округа (района)'!AY24+'бюджеты поселений'!AY24</f>
        <v>0</v>
      </c>
      <c r="CV24" s="134">
        <f>'бюджет округа (района)'!AY24</f>
        <v>0</v>
      </c>
      <c r="CW24" s="134">
        <f t="shared" si="168"/>
        <v>0</v>
      </c>
      <c r="CX24" s="134">
        <f t="shared" si="168"/>
        <v>0</v>
      </c>
      <c r="CY24" s="135">
        <f t="shared" si="50"/>
        <v>1</v>
      </c>
      <c r="CZ24" s="135">
        <f t="shared" si="50"/>
        <v>1</v>
      </c>
      <c r="DA24" s="134">
        <f>'бюджет округа (района)'!BB24+'бюджеты поселений'!BB24</f>
        <v>0</v>
      </c>
      <c r="DB24" s="134">
        <f>'бюджет округа (района)'!BB24</f>
        <v>0</v>
      </c>
      <c r="DC24" s="134">
        <f t="shared" si="169"/>
        <v>0</v>
      </c>
      <c r="DD24" s="134">
        <f t="shared" si="169"/>
        <v>0</v>
      </c>
      <c r="DE24" s="135">
        <f t="shared" si="52"/>
        <v>1</v>
      </c>
      <c r="DF24" s="135">
        <f t="shared" si="52"/>
        <v>1</v>
      </c>
      <c r="DG24" s="134">
        <f>'бюджет округа (района)'!BE24+'бюджеты поселений'!BE24</f>
        <v>0</v>
      </c>
      <c r="DH24" s="134">
        <f>'бюджет округа (района)'!BE24</f>
        <v>0</v>
      </c>
      <c r="DI24" s="134">
        <f t="shared" si="170"/>
        <v>0</v>
      </c>
      <c r="DJ24" s="134">
        <f t="shared" si="170"/>
        <v>0</v>
      </c>
      <c r="DK24" s="135">
        <f t="shared" si="54"/>
        <v>1</v>
      </c>
      <c r="DL24" s="135">
        <f t="shared" si="54"/>
        <v>1</v>
      </c>
      <c r="DM24" s="134">
        <f>'бюджет округа (района)'!BH24+'бюджеты поселений'!BH24</f>
        <v>0</v>
      </c>
      <c r="DN24" s="134">
        <f>'бюджет округа (района)'!BH24</f>
        <v>0</v>
      </c>
      <c r="DO24" s="134">
        <f>'бюджет округа (района)'!BI24+'бюджеты поселений'!BI24</f>
        <v>0</v>
      </c>
      <c r="DP24" s="134">
        <f>'бюджет округа (района)'!BI24</f>
        <v>0</v>
      </c>
      <c r="DQ24" s="134">
        <f>'бюджет округа (района)'!BJ24+'бюджеты поселений'!BJ24</f>
        <v>0</v>
      </c>
      <c r="DR24" s="134">
        <f>'бюджет округа (района)'!BJ24</f>
        <v>0</v>
      </c>
      <c r="DS24" s="135">
        <f>IF($AY$24=0,1,DQ24/$AY$24-1)</f>
        <v>1</v>
      </c>
      <c r="DT24" s="135">
        <f>IF($AZ$24=0,1,DR24/$AZ$24-1)</f>
        <v>1</v>
      </c>
      <c r="DU24" s="135">
        <f t="shared" si="58"/>
        <v>1</v>
      </c>
      <c r="DV24" s="135">
        <f t="shared" si="59"/>
        <v>1</v>
      </c>
      <c r="DW24" s="167"/>
      <c r="DX24" s="60"/>
      <c r="DY24" s="60"/>
      <c r="DZ24" s="60"/>
      <c r="EA24" s="60"/>
      <c r="EB24" s="60"/>
      <c r="EC24" s="60"/>
      <c r="ED24" s="60"/>
      <c r="EE24" s="60"/>
      <c r="EF24" s="60"/>
      <c r="EG24" s="60"/>
      <c r="EH24" s="60"/>
      <c r="EI24" s="60"/>
      <c r="EJ24" s="60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  <c r="GY24" s="61"/>
      <c r="GZ24" s="61"/>
      <c r="HA24" s="61"/>
      <c r="HB24" s="61"/>
      <c r="HC24" s="61"/>
      <c r="HD24" s="61"/>
      <c r="HE24" s="61"/>
      <c r="HF24" s="61"/>
      <c r="HG24" s="61"/>
      <c r="HH24" s="61"/>
      <c r="HI24" s="61"/>
      <c r="HJ24" s="61"/>
      <c r="HK24" s="61"/>
      <c r="HL24" s="61"/>
      <c r="HM24" s="61"/>
      <c r="HN24" s="61"/>
      <c r="HO24" s="61"/>
      <c r="HP24" s="61"/>
      <c r="HQ24" s="61"/>
      <c r="HR24" s="61"/>
      <c r="HS24" s="61"/>
      <c r="HT24" s="61"/>
      <c r="HU24" s="61"/>
      <c r="HV24" s="61"/>
      <c r="HW24" s="61"/>
      <c r="HX24" s="61"/>
      <c r="HY24" s="61"/>
      <c r="HZ24" s="61"/>
      <c r="IA24" s="61"/>
      <c r="IB24" s="61"/>
      <c r="IC24" s="61"/>
      <c r="ID24" s="61"/>
      <c r="IE24" s="61"/>
      <c r="IF24" s="61"/>
      <c r="IG24" s="61"/>
      <c r="IH24" s="61"/>
      <c r="II24" s="61"/>
      <c r="IJ24" s="61"/>
      <c r="IK24" s="61"/>
      <c r="IL24" s="61"/>
      <c r="IM24" s="61"/>
      <c r="IN24" s="61"/>
      <c r="IO24" s="61"/>
      <c r="IP24" s="61"/>
      <c r="IQ24" s="61"/>
      <c r="IR24" s="61"/>
      <c r="IS24" s="61"/>
      <c r="IT24" s="61"/>
      <c r="IU24" s="61"/>
      <c r="IV24" s="61"/>
      <c r="IW24" s="61"/>
      <c r="IX24" s="61"/>
      <c r="IY24" s="61"/>
      <c r="IZ24" s="61"/>
      <c r="JA24" s="61"/>
      <c r="JB24" s="61"/>
      <c r="JC24" s="61"/>
      <c r="JD24" s="61"/>
      <c r="JE24" s="61"/>
      <c r="JF24" s="61"/>
      <c r="JG24" s="61"/>
      <c r="JH24" s="61"/>
    </row>
    <row r="25" spans="1:268" s="62" customFormat="1" ht="18" customHeight="1">
      <c r="A25" s="275" t="s">
        <v>42</v>
      </c>
      <c r="B25" s="276"/>
      <c r="C25" s="134">
        <f>'бюджет округа (района)'!C25+'бюджеты поселений'!C25</f>
        <v>0</v>
      </c>
      <c r="D25" s="134">
        <f>'бюджет округа (района)'!C25</f>
        <v>0</v>
      </c>
      <c r="E25" s="134">
        <f t="shared" si="150"/>
        <v>0</v>
      </c>
      <c r="F25" s="134">
        <f>H25+J25+N25+R25+V25+Z25+AD25+AH25+AL25+AP25+AT25+AX25</f>
        <v>0</v>
      </c>
      <c r="G25" s="134">
        <f>'бюджет округа (района)'!E25+'бюджеты поселений'!E25</f>
        <v>0</v>
      </c>
      <c r="H25" s="134">
        <f>'бюджет округа (района)'!E25</f>
        <v>0</v>
      </c>
      <c r="I25" s="134">
        <f>'бюджет округа (района)'!F25+'бюджеты поселений'!F25</f>
        <v>0</v>
      </c>
      <c r="J25" s="134">
        <f>'бюджет округа (района)'!F25</f>
        <v>0</v>
      </c>
      <c r="K25" s="134">
        <f t="shared" si="151"/>
        <v>0</v>
      </c>
      <c r="L25" s="134">
        <f t="shared" si="151"/>
        <v>0</v>
      </c>
      <c r="M25" s="134">
        <f>'бюджет округа (района)'!H25+'бюджеты поселений'!H25</f>
        <v>0</v>
      </c>
      <c r="N25" s="134">
        <f>'бюджет округа (района)'!H25</f>
        <v>0</v>
      </c>
      <c r="O25" s="134">
        <f t="shared" si="152"/>
        <v>0</v>
      </c>
      <c r="P25" s="134">
        <f t="shared" si="152"/>
        <v>0</v>
      </c>
      <c r="Q25" s="134">
        <f>'бюджет округа (района)'!J25+'бюджеты поселений'!J25</f>
        <v>0</v>
      </c>
      <c r="R25" s="134">
        <f>'бюджет округа (района)'!J25</f>
        <v>0</v>
      </c>
      <c r="S25" s="134">
        <f t="shared" si="153"/>
        <v>0</v>
      </c>
      <c r="T25" s="134">
        <f t="shared" si="153"/>
        <v>0</v>
      </c>
      <c r="U25" s="134">
        <f>'бюджет округа (района)'!L25+'бюджеты поселений'!L25</f>
        <v>0</v>
      </c>
      <c r="V25" s="134">
        <f>'бюджет округа (района)'!L25</f>
        <v>0</v>
      </c>
      <c r="W25" s="134">
        <f t="shared" si="154"/>
        <v>0</v>
      </c>
      <c r="X25" s="134">
        <f t="shared" si="154"/>
        <v>0</v>
      </c>
      <c r="Y25" s="134">
        <f>'бюджет округа (района)'!N25+'бюджеты поселений'!N25</f>
        <v>0</v>
      </c>
      <c r="Z25" s="134">
        <f>'бюджет округа (района)'!N25</f>
        <v>0</v>
      </c>
      <c r="AA25" s="134">
        <f t="shared" si="155"/>
        <v>0</v>
      </c>
      <c r="AB25" s="134">
        <f t="shared" si="155"/>
        <v>0</v>
      </c>
      <c r="AC25" s="134">
        <f>'бюджет округа (района)'!P25+'бюджеты поселений'!P25</f>
        <v>0</v>
      </c>
      <c r="AD25" s="134">
        <f>'бюджет округа (района)'!P25</f>
        <v>0</v>
      </c>
      <c r="AE25" s="134">
        <f t="shared" si="156"/>
        <v>0</v>
      </c>
      <c r="AF25" s="134">
        <f t="shared" si="156"/>
        <v>0</v>
      </c>
      <c r="AG25" s="134">
        <f>'бюджет округа (района)'!R25+'бюджеты поселений'!R25</f>
        <v>0</v>
      </c>
      <c r="AH25" s="134">
        <f>'бюджет округа (района)'!R25</f>
        <v>0</v>
      </c>
      <c r="AI25" s="134">
        <f t="shared" si="157"/>
        <v>0</v>
      </c>
      <c r="AJ25" s="134">
        <f t="shared" si="157"/>
        <v>0</v>
      </c>
      <c r="AK25" s="134">
        <f>'бюджет округа (района)'!T25+'бюджеты поселений'!T25</f>
        <v>0</v>
      </c>
      <c r="AL25" s="134">
        <f>'бюджет округа (района)'!T25</f>
        <v>0</v>
      </c>
      <c r="AM25" s="134">
        <f t="shared" si="158"/>
        <v>0</v>
      </c>
      <c r="AN25" s="134">
        <f t="shared" si="158"/>
        <v>0</v>
      </c>
      <c r="AO25" s="134">
        <f>'бюджет округа (района)'!V25+'бюджеты поселений'!V25</f>
        <v>0</v>
      </c>
      <c r="AP25" s="134">
        <f>'бюджет округа (района)'!V25</f>
        <v>0</v>
      </c>
      <c r="AQ25" s="134">
        <f t="shared" si="159"/>
        <v>0</v>
      </c>
      <c r="AR25" s="134">
        <f t="shared" si="159"/>
        <v>0</v>
      </c>
      <c r="AS25" s="134">
        <f>'бюджет округа (района)'!X25+'бюджеты поселений'!X25</f>
        <v>0</v>
      </c>
      <c r="AT25" s="134">
        <f>'бюджет округа (района)'!X25</f>
        <v>0</v>
      </c>
      <c r="AU25" s="134">
        <f t="shared" si="160"/>
        <v>0</v>
      </c>
      <c r="AV25" s="134">
        <f t="shared" si="160"/>
        <v>0</v>
      </c>
      <c r="AW25" s="134">
        <f>'бюджет округа (района)'!Z25+'бюджеты поселений'!Z25</f>
        <v>0</v>
      </c>
      <c r="AX25" s="134">
        <f>'бюджет округа (района)'!Z25</f>
        <v>0</v>
      </c>
      <c r="AY25" s="134">
        <f>'бюджет округа (района)'!AA25+'бюджеты поселений'!AA25</f>
        <v>0</v>
      </c>
      <c r="AZ25" s="134">
        <f>'бюджет округа (района)'!AA25</f>
        <v>0</v>
      </c>
      <c r="BA25" s="135">
        <f t="shared" si="149"/>
        <v>1</v>
      </c>
      <c r="BB25" s="135">
        <f t="shared" si="149"/>
        <v>1</v>
      </c>
      <c r="BC25" s="134">
        <f>'бюджет округа (района)'!AC25+'бюджеты поселений'!AC25</f>
        <v>0</v>
      </c>
      <c r="BD25" s="134">
        <f>'бюджет округа (района)'!AC25</f>
        <v>0</v>
      </c>
      <c r="BE25" s="134">
        <f>'бюджет округа (района)'!AD25+'бюджеты поселений'!AD25</f>
        <v>0</v>
      </c>
      <c r="BF25" s="134">
        <f>'бюджет округа (района)'!AD25</f>
        <v>0</v>
      </c>
      <c r="BG25" s="134">
        <f t="shared" si="161"/>
        <v>0</v>
      </c>
      <c r="BH25" s="134">
        <f t="shared" si="161"/>
        <v>0</v>
      </c>
      <c r="BI25" s="135">
        <f t="shared" si="36"/>
        <v>1</v>
      </c>
      <c r="BJ25" s="135">
        <f t="shared" si="36"/>
        <v>1</v>
      </c>
      <c r="BK25" s="134">
        <f>'бюджет округа (района)'!AG25+'бюджеты поселений'!AG25</f>
        <v>0</v>
      </c>
      <c r="BL25" s="134">
        <f>'бюджет округа (района)'!AG25</f>
        <v>0</v>
      </c>
      <c r="BM25" s="134">
        <f t="shared" si="162"/>
        <v>0</v>
      </c>
      <c r="BN25" s="134">
        <f t="shared" si="162"/>
        <v>0</v>
      </c>
      <c r="BO25" s="135">
        <f t="shared" si="38"/>
        <v>1</v>
      </c>
      <c r="BP25" s="135">
        <f t="shared" si="38"/>
        <v>1</v>
      </c>
      <c r="BQ25" s="134">
        <f>'бюджет округа (района)'!AJ25+'бюджеты поселений'!AJ25</f>
        <v>0</v>
      </c>
      <c r="BR25" s="134">
        <f>'бюджет округа (района)'!AJ25</f>
        <v>0</v>
      </c>
      <c r="BS25" s="134">
        <f t="shared" si="163"/>
        <v>0</v>
      </c>
      <c r="BT25" s="134">
        <f t="shared" si="163"/>
        <v>0</v>
      </c>
      <c r="BU25" s="135">
        <f t="shared" si="40"/>
        <v>1</v>
      </c>
      <c r="BV25" s="135">
        <f t="shared" si="40"/>
        <v>1</v>
      </c>
      <c r="BW25" s="134">
        <f>'бюджет округа (района)'!AM25+'бюджеты поселений'!AM25</f>
        <v>0</v>
      </c>
      <c r="BX25" s="134">
        <f>'бюджет округа (района)'!AM25</f>
        <v>0</v>
      </c>
      <c r="BY25" s="134">
        <f t="shared" si="164"/>
        <v>0</v>
      </c>
      <c r="BZ25" s="134">
        <f t="shared" si="164"/>
        <v>0</v>
      </c>
      <c r="CA25" s="135">
        <f t="shared" si="42"/>
        <v>1</v>
      </c>
      <c r="CB25" s="135">
        <f t="shared" si="42"/>
        <v>1</v>
      </c>
      <c r="CC25" s="134">
        <f>'бюджет округа (района)'!AP25+'бюджеты поселений'!AP25</f>
        <v>0</v>
      </c>
      <c r="CD25" s="134">
        <f>'бюджет округа (района)'!AP25</f>
        <v>0</v>
      </c>
      <c r="CE25" s="134">
        <f t="shared" si="165"/>
        <v>0</v>
      </c>
      <c r="CF25" s="134">
        <f t="shared" si="165"/>
        <v>0</v>
      </c>
      <c r="CG25" s="135">
        <f t="shared" si="44"/>
        <v>1</v>
      </c>
      <c r="CH25" s="135">
        <f t="shared" si="44"/>
        <v>1</v>
      </c>
      <c r="CI25" s="134">
        <f>'бюджет округа (района)'!AS25+'бюджеты поселений'!AS25</f>
        <v>0</v>
      </c>
      <c r="CJ25" s="134">
        <f>'бюджет округа (района)'!AS25</f>
        <v>0</v>
      </c>
      <c r="CK25" s="134">
        <f t="shared" si="166"/>
        <v>0</v>
      </c>
      <c r="CL25" s="134">
        <f t="shared" si="166"/>
        <v>0</v>
      </c>
      <c r="CM25" s="135">
        <f t="shared" si="46"/>
        <v>1</v>
      </c>
      <c r="CN25" s="135">
        <f t="shared" si="46"/>
        <v>1</v>
      </c>
      <c r="CO25" s="134">
        <f>'бюджет округа (района)'!AV25+'бюджеты поселений'!AV25</f>
        <v>0</v>
      </c>
      <c r="CP25" s="134">
        <f>'бюджет округа (района)'!AV25</f>
        <v>0</v>
      </c>
      <c r="CQ25" s="134">
        <f t="shared" si="167"/>
        <v>0</v>
      </c>
      <c r="CR25" s="134">
        <f t="shared" si="167"/>
        <v>0</v>
      </c>
      <c r="CS25" s="135">
        <f t="shared" si="48"/>
        <v>1</v>
      </c>
      <c r="CT25" s="135">
        <f t="shared" si="48"/>
        <v>1</v>
      </c>
      <c r="CU25" s="134">
        <f>'бюджет округа (района)'!AY25+'бюджеты поселений'!AY25</f>
        <v>0</v>
      </c>
      <c r="CV25" s="134">
        <f>'бюджет округа (района)'!AY25</f>
        <v>0</v>
      </c>
      <c r="CW25" s="134">
        <f t="shared" si="168"/>
        <v>0</v>
      </c>
      <c r="CX25" s="134">
        <f t="shared" si="168"/>
        <v>0</v>
      </c>
      <c r="CY25" s="135">
        <f t="shared" si="50"/>
        <v>1</v>
      </c>
      <c r="CZ25" s="135">
        <f t="shared" si="50"/>
        <v>1</v>
      </c>
      <c r="DA25" s="134">
        <f>'бюджет округа (района)'!BB25+'бюджеты поселений'!BB25</f>
        <v>0</v>
      </c>
      <c r="DB25" s="134">
        <f>'бюджет округа (района)'!BB25</f>
        <v>0</v>
      </c>
      <c r="DC25" s="134">
        <f t="shared" si="169"/>
        <v>0</v>
      </c>
      <c r="DD25" s="134">
        <f t="shared" si="169"/>
        <v>0</v>
      </c>
      <c r="DE25" s="135">
        <f t="shared" si="52"/>
        <v>1</v>
      </c>
      <c r="DF25" s="135">
        <f t="shared" si="52"/>
        <v>1</v>
      </c>
      <c r="DG25" s="134">
        <f>'бюджет округа (района)'!BE25+'бюджеты поселений'!BE25</f>
        <v>0</v>
      </c>
      <c r="DH25" s="134">
        <f>'бюджет округа (района)'!BE25</f>
        <v>0</v>
      </c>
      <c r="DI25" s="134">
        <f t="shared" si="170"/>
        <v>0</v>
      </c>
      <c r="DJ25" s="134">
        <f t="shared" si="170"/>
        <v>0</v>
      </c>
      <c r="DK25" s="135">
        <f t="shared" si="54"/>
        <v>1</v>
      </c>
      <c r="DL25" s="135">
        <f t="shared" si="54"/>
        <v>1</v>
      </c>
      <c r="DM25" s="134">
        <f>'бюджет округа (района)'!BH25+'бюджеты поселений'!BH25</f>
        <v>0</v>
      </c>
      <c r="DN25" s="134">
        <f>'бюджет округа (района)'!BH25</f>
        <v>0</v>
      </c>
      <c r="DO25" s="134">
        <f>'бюджет округа (района)'!BI25+'бюджеты поселений'!BI25</f>
        <v>0</v>
      </c>
      <c r="DP25" s="134">
        <f>'бюджет округа (района)'!BI25</f>
        <v>0</v>
      </c>
      <c r="DQ25" s="134">
        <f>'бюджет округа (района)'!BJ25+'бюджеты поселений'!BJ25</f>
        <v>0</v>
      </c>
      <c r="DR25" s="134">
        <f>'бюджет округа (района)'!BJ25</f>
        <v>0</v>
      </c>
      <c r="DS25" s="135">
        <f>IF($AY$25=0,1,DQ25/$AY$25-1)</f>
        <v>1</v>
      </c>
      <c r="DT25" s="135">
        <f>IF($AZ$25=0,1,DR25/$AZ$25-1)</f>
        <v>1</v>
      </c>
      <c r="DU25" s="135">
        <f t="shared" si="58"/>
        <v>1</v>
      </c>
      <c r="DV25" s="135">
        <f t="shared" si="59"/>
        <v>1</v>
      </c>
      <c r="DW25" s="167"/>
      <c r="DX25" s="60"/>
      <c r="DY25" s="60"/>
      <c r="DZ25" s="60"/>
      <c r="EA25" s="60"/>
      <c r="EB25" s="60"/>
      <c r="EC25" s="60"/>
      <c r="ED25" s="60"/>
      <c r="EE25" s="60"/>
      <c r="EF25" s="60"/>
      <c r="EG25" s="60"/>
      <c r="EH25" s="60"/>
      <c r="EI25" s="60"/>
      <c r="EJ25" s="60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  <c r="GY25" s="61"/>
      <c r="GZ25" s="61"/>
      <c r="HA25" s="61"/>
      <c r="HB25" s="61"/>
      <c r="HC25" s="61"/>
      <c r="HD25" s="61"/>
      <c r="HE25" s="61"/>
      <c r="HF25" s="61"/>
      <c r="HG25" s="61"/>
      <c r="HH25" s="61"/>
      <c r="HI25" s="61"/>
      <c r="HJ25" s="61"/>
      <c r="HK25" s="61"/>
      <c r="HL25" s="61"/>
      <c r="HM25" s="61"/>
      <c r="HN25" s="61"/>
      <c r="HO25" s="61"/>
      <c r="HP25" s="61"/>
      <c r="HQ25" s="61"/>
      <c r="HR25" s="61"/>
      <c r="HS25" s="61"/>
      <c r="HT25" s="61"/>
      <c r="HU25" s="61"/>
      <c r="HV25" s="61"/>
      <c r="HW25" s="61"/>
      <c r="HX25" s="61"/>
      <c r="HY25" s="61"/>
      <c r="HZ25" s="61"/>
      <c r="IA25" s="61"/>
      <c r="IB25" s="61"/>
      <c r="IC25" s="61"/>
      <c r="ID25" s="61"/>
      <c r="IE25" s="61"/>
      <c r="IF25" s="61"/>
      <c r="IG25" s="61"/>
      <c r="IH25" s="61"/>
      <c r="II25" s="61"/>
      <c r="IJ25" s="61"/>
      <c r="IK25" s="61"/>
      <c r="IL25" s="61"/>
      <c r="IM25" s="61"/>
      <c r="IN25" s="61"/>
      <c r="IO25" s="61"/>
      <c r="IP25" s="61"/>
      <c r="IQ25" s="61"/>
      <c r="IR25" s="61"/>
      <c r="IS25" s="61"/>
      <c r="IT25" s="61"/>
      <c r="IU25" s="61"/>
      <c r="IV25" s="61"/>
      <c r="IW25" s="61"/>
      <c r="IX25" s="61"/>
      <c r="IY25" s="61"/>
      <c r="IZ25" s="61"/>
      <c r="JA25" s="61"/>
      <c r="JB25" s="61"/>
      <c r="JC25" s="61"/>
      <c r="JD25" s="61"/>
      <c r="JE25" s="61"/>
      <c r="JF25" s="61"/>
      <c r="JG25" s="61"/>
      <c r="JH25" s="61"/>
    </row>
    <row r="26" spans="1:268" s="62" customFormat="1" ht="18" customHeight="1">
      <c r="A26" s="275" t="s">
        <v>43</v>
      </c>
      <c r="B26" s="276"/>
      <c r="C26" s="134">
        <f>'бюджет округа (района)'!C26+'бюджеты поселений'!C26</f>
        <v>0</v>
      </c>
      <c r="D26" s="134">
        <f>'бюджет округа (района)'!C26</f>
        <v>0</v>
      </c>
      <c r="E26" s="134">
        <f t="shared" si="150"/>
        <v>0</v>
      </c>
      <c r="F26" s="134">
        <f>H26+J26+N26+R26+V26+Z26+AD26+AH26+AL26+AP26+AT26+AX26</f>
        <v>0</v>
      </c>
      <c r="G26" s="134">
        <f>'бюджет округа (района)'!E26+'бюджеты поселений'!E26</f>
        <v>0</v>
      </c>
      <c r="H26" s="134">
        <f>'бюджет округа (района)'!E26</f>
        <v>0</v>
      </c>
      <c r="I26" s="134">
        <f>'бюджет округа (района)'!F26+'бюджеты поселений'!F26</f>
        <v>0</v>
      </c>
      <c r="J26" s="134">
        <f>'бюджет округа (района)'!F26</f>
        <v>0</v>
      </c>
      <c r="K26" s="134">
        <f t="shared" si="151"/>
        <v>0</v>
      </c>
      <c r="L26" s="134">
        <f t="shared" si="151"/>
        <v>0</v>
      </c>
      <c r="M26" s="134">
        <f>'бюджет округа (района)'!H26+'бюджеты поселений'!H26</f>
        <v>0</v>
      </c>
      <c r="N26" s="134">
        <f>'бюджет округа (района)'!H26</f>
        <v>0</v>
      </c>
      <c r="O26" s="134">
        <f t="shared" si="152"/>
        <v>0</v>
      </c>
      <c r="P26" s="134">
        <f t="shared" si="152"/>
        <v>0</v>
      </c>
      <c r="Q26" s="134">
        <f>'бюджет округа (района)'!J26+'бюджеты поселений'!J26</f>
        <v>0</v>
      </c>
      <c r="R26" s="134">
        <f>'бюджет округа (района)'!J26</f>
        <v>0</v>
      </c>
      <c r="S26" s="134">
        <f t="shared" si="153"/>
        <v>0</v>
      </c>
      <c r="T26" s="134">
        <f t="shared" si="153"/>
        <v>0</v>
      </c>
      <c r="U26" s="134">
        <f>'бюджет округа (района)'!L26+'бюджеты поселений'!L26</f>
        <v>0</v>
      </c>
      <c r="V26" s="134">
        <f>'бюджет округа (района)'!L26</f>
        <v>0</v>
      </c>
      <c r="W26" s="134">
        <f t="shared" si="154"/>
        <v>0</v>
      </c>
      <c r="X26" s="134">
        <f t="shared" si="154"/>
        <v>0</v>
      </c>
      <c r="Y26" s="134">
        <f>'бюджет округа (района)'!N26+'бюджеты поселений'!N26</f>
        <v>0</v>
      </c>
      <c r="Z26" s="134">
        <f>'бюджет округа (района)'!N26</f>
        <v>0</v>
      </c>
      <c r="AA26" s="134">
        <f t="shared" si="155"/>
        <v>0</v>
      </c>
      <c r="AB26" s="134">
        <f t="shared" si="155"/>
        <v>0</v>
      </c>
      <c r="AC26" s="134">
        <f>'бюджет округа (района)'!P26+'бюджеты поселений'!P26</f>
        <v>0</v>
      </c>
      <c r="AD26" s="134">
        <f>'бюджет округа (района)'!P26</f>
        <v>0</v>
      </c>
      <c r="AE26" s="134">
        <f t="shared" si="156"/>
        <v>0</v>
      </c>
      <c r="AF26" s="134">
        <f t="shared" si="156"/>
        <v>0</v>
      </c>
      <c r="AG26" s="134">
        <f>'бюджет округа (района)'!R26+'бюджеты поселений'!R26</f>
        <v>0</v>
      </c>
      <c r="AH26" s="134">
        <f>'бюджет округа (района)'!R26</f>
        <v>0</v>
      </c>
      <c r="AI26" s="134">
        <f t="shared" si="157"/>
        <v>0</v>
      </c>
      <c r="AJ26" s="134">
        <f t="shared" si="157"/>
        <v>0</v>
      </c>
      <c r="AK26" s="134">
        <f>'бюджет округа (района)'!T26+'бюджеты поселений'!T26</f>
        <v>0</v>
      </c>
      <c r="AL26" s="134">
        <f>'бюджет округа (района)'!T26</f>
        <v>0</v>
      </c>
      <c r="AM26" s="134">
        <f t="shared" si="158"/>
        <v>0</v>
      </c>
      <c r="AN26" s="134">
        <f t="shared" si="158"/>
        <v>0</v>
      </c>
      <c r="AO26" s="134">
        <f>'бюджет округа (района)'!V26+'бюджеты поселений'!V26</f>
        <v>0</v>
      </c>
      <c r="AP26" s="134">
        <f>'бюджет округа (района)'!V26</f>
        <v>0</v>
      </c>
      <c r="AQ26" s="134">
        <f t="shared" si="159"/>
        <v>0</v>
      </c>
      <c r="AR26" s="134">
        <f t="shared" si="159"/>
        <v>0</v>
      </c>
      <c r="AS26" s="134">
        <f>'бюджет округа (района)'!X26+'бюджеты поселений'!X26</f>
        <v>0</v>
      </c>
      <c r="AT26" s="134">
        <f>'бюджет округа (района)'!X26</f>
        <v>0</v>
      </c>
      <c r="AU26" s="134">
        <f t="shared" si="160"/>
        <v>0</v>
      </c>
      <c r="AV26" s="134">
        <f t="shared" si="160"/>
        <v>0</v>
      </c>
      <c r="AW26" s="134">
        <f>'бюджет округа (района)'!Z26+'бюджеты поселений'!Z26</f>
        <v>0</v>
      </c>
      <c r="AX26" s="134">
        <f>'бюджет округа (района)'!Z26</f>
        <v>0</v>
      </c>
      <c r="AY26" s="134">
        <f>'бюджет округа (района)'!AA26+'бюджеты поселений'!AA26</f>
        <v>0</v>
      </c>
      <c r="AZ26" s="134">
        <f>'бюджет округа (района)'!AA26</f>
        <v>0</v>
      </c>
      <c r="BA26" s="135">
        <f t="shared" si="149"/>
        <v>1</v>
      </c>
      <c r="BB26" s="135">
        <f t="shared" si="149"/>
        <v>1</v>
      </c>
      <c r="BC26" s="134">
        <f>'бюджет округа (района)'!AC26+'бюджеты поселений'!AC26</f>
        <v>0</v>
      </c>
      <c r="BD26" s="134">
        <f>'бюджет округа (района)'!AC26</f>
        <v>0</v>
      </c>
      <c r="BE26" s="134">
        <f>'бюджет округа (района)'!AD26+'бюджеты поселений'!AD26</f>
        <v>0</v>
      </c>
      <c r="BF26" s="134">
        <f>'бюджет округа (района)'!AD26</f>
        <v>0</v>
      </c>
      <c r="BG26" s="134">
        <f t="shared" si="161"/>
        <v>0</v>
      </c>
      <c r="BH26" s="134">
        <f t="shared" si="161"/>
        <v>0</v>
      </c>
      <c r="BI26" s="135">
        <f t="shared" si="36"/>
        <v>1</v>
      </c>
      <c r="BJ26" s="135">
        <f t="shared" si="36"/>
        <v>1</v>
      </c>
      <c r="BK26" s="134">
        <f>'бюджет округа (района)'!AG26+'бюджеты поселений'!AG26</f>
        <v>0</v>
      </c>
      <c r="BL26" s="134">
        <f>'бюджет округа (района)'!AG26</f>
        <v>0</v>
      </c>
      <c r="BM26" s="134">
        <f t="shared" si="162"/>
        <v>0</v>
      </c>
      <c r="BN26" s="134">
        <f t="shared" si="162"/>
        <v>0</v>
      </c>
      <c r="BO26" s="135">
        <f t="shared" si="38"/>
        <v>1</v>
      </c>
      <c r="BP26" s="135">
        <f t="shared" si="38"/>
        <v>1</v>
      </c>
      <c r="BQ26" s="134">
        <f>'бюджет округа (района)'!AJ26+'бюджеты поселений'!AJ26</f>
        <v>0</v>
      </c>
      <c r="BR26" s="134">
        <f>'бюджет округа (района)'!AJ26</f>
        <v>0</v>
      </c>
      <c r="BS26" s="134">
        <f t="shared" si="163"/>
        <v>0</v>
      </c>
      <c r="BT26" s="134">
        <f t="shared" si="163"/>
        <v>0</v>
      </c>
      <c r="BU26" s="135">
        <f t="shared" si="40"/>
        <v>1</v>
      </c>
      <c r="BV26" s="135">
        <f t="shared" si="40"/>
        <v>1</v>
      </c>
      <c r="BW26" s="134">
        <f>'бюджет округа (района)'!AM26+'бюджеты поселений'!AM26</f>
        <v>0</v>
      </c>
      <c r="BX26" s="134">
        <f>'бюджет округа (района)'!AM26</f>
        <v>0</v>
      </c>
      <c r="BY26" s="134">
        <f t="shared" si="164"/>
        <v>0</v>
      </c>
      <c r="BZ26" s="134">
        <f t="shared" si="164"/>
        <v>0</v>
      </c>
      <c r="CA26" s="135">
        <f t="shared" si="42"/>
        <v>1</v>
      </c>
      <c r="CB26" s="135">
        <f t="shared" si="42"/>
        <v>1</v>
      </c>
      <c r="CC26" s="134">
        <f>'бюджет округа (района)'!AP26+'бюджеты поселений'!AP26</f>
        <v>0</v>
      </c>
      <c r="CD26" s="134">
        <f>'бюджет округа (района)'!AP26</f>
        <v>0</v>
      </c>
      <c r="CE26" s="134">
        <f t="shared" si="165"/>
        <v>0</v>
      </c>
      <c r="CF26" s="134">
        <f t="shared" si="165"/>
        <v>0</v>
      </c>
      <c r="CG26" s="135">
        <f t="shared" si="44"/>
        <v>1</v>
      </c>
      <c r="CH26" s="135">
        <f t="shared" si="44"/>
        <v>1</v>
      </c>
      <c r="CI26" s="134">
        <f>'бюджет округа (района)'!AS26+'бюджеты поселений'!AS26</f>
        <v>0</v>
      </c>
      <c r="CJ26" s="134">
        <f>'бюджет округа (района)'!AS26</f>
        <v>0</v>
      </c>
      <c r="CK26" s="134">
        <f t="shared" si="166"/>
        <v>0</v>
      </c>
      <c r="CL26" s="134">
        <f t="shared" si="166"/>
        <v>0</v>
      </c>
      <c r="CM26" s="135">
        <f t="shared" si="46"/>
        <v>1</v>
      </c>
      <c r="CN26" s="135">
        <f t="shared" si="46"/>
        <v>1</v>
      </c>
      <c r="CO26" s="134">
        <f>'бюджет округа (района)'!AV26+'бюджеты поселений'!AV26</f>
        <v>0</v>
      </c>
      <c r="CP26" s="134">
        <f>'бюджет округа (района)'!AV26</f>
        <v>0</v>
      </c>
      <c r="CQ26" s="134">
        <f t="shared" si="167"/>
        <v>0</v>
      </c>
      <c r="CR26" s="134">
        <f t="shared" si="167"/>
        <v>0</v>
      </c>
      <c r="CS26" s="135">
        <f t="shared" si="48"/>
        <v>1</v>
      </c>
      <c r="CT26" s="135">
        <f t="shared" si="48"/>
        <v>1</v>
      </c>
      <c r="CU26" s="134">
        <f>'бюджет округа (района)'!AY26+'бюджеты поселений'!AY26</f>
        <v>0</v>
      </c>
      <c r="CV26" s="134">
        <f>'бюджет округа (района)'!AY26</f>
        <v>0</v>
      </c>
      <c r="CW26" s="134">
        <f t="shared" si="168"/>
        <v>0</v>
      </c>
      <c r="CX26" s="134">
        <f t="shared" si="168"/>
        <v>0</v>
      </c>
      <c r="CY26" s="135">
        <f t="shared" si="50"/>
        <v>1</v>
      </c>
      <c r="CZ26" s="135">
        <f t="shared" si="50"/>
        <v>1</v>
      </c>
      <c r="DA26" s="134">
        <f>'бюджет округа (района)'!BB26+'бюджеты поселений'!BB26</f>
        <v>0</v>
      </c>
      <c r="DB26" s="134">
        <f>'бюджет округа (района)'!BB26</f>
        <v>0</v>
      </c>
      <c r="DC26" s="134">
        <f t="shared" si="169"/>
        <v>0</v>
      </c>
      <c r="DD26" s="134">
        <f t="shared" si="169"/>
        <v>0</v>
      </c>
      <c r="DE26" s="135">
        <f t="shared" si="52"/>
        <v>1</v>
      </c>
      <c r="DF26" s="135">
        <f t="shared" si="52"/>
        <v>1</v>
      </c>
      <c r="DG26" s="134">
        <f>'бюджет округа (района)'!BE26+'бюджеты поселений'!BE26</f>
        <v>0</v>
      </c>
      <c r="DH26" s="134">
        <f>'бюджет округа (района)'!BE26</f>
        <v>0</v>
      </c>
      <c r="DI26" s="134">
        <f t="shared" si="170"/>
        <v>0</v>
      </c>
      <c r="DJ26" s="134">
        <f t="shared" si="170"/>
        <v>0</v>
      </c>
      <c r="DK26" s="135">
        <f t="shared" si="54"/>
        <v>1</v>
      </c>
      <c r="DL26" s="135">
        <f t="shared" si="54"/>
        <v>1</v>
      </c>
      <c r="DM26" s="134">
        <f>'бюджет округа (района)'!BH26+'бюджеты поселений'!BH26</f>
        <v>0</v>
      </c>
      <c r="DN26" s="134">
        <f>'бюджет округа (района)'!BH26</f>
        <v>0</v>
      </c>
      <c r="DO26" s="134">
        <f>'бюджет округа (района)'!BI26+'бюджеты поселений'!BI26</f>
        <v>0</v>
      </c>
      <c r="DP26" s="134">
        <f>'бюджет округа (района)'!BI26</f>
        <v>0</v>
      </c>
      <c r="DQ26" s="134">
        <f>'бюджет округа (района)'!BJ26+'бюджеты поселений'!BJ26</f>
        <v>0</v>
      </c>
      <c r="DR26" s="134">
        <f>'бюджет округа (района)'!BJ26</f>
        <v>0</v>
      </c>
      <c r="DS26" s="135">
        <f>IF($AY$26=0,1,DQ26/$AY$26-1)</f>
        <v>1</v>
      </c>
      <c r="DT26" s="135">
        <f>IF($AZ$26=0,1,DR26/$AZ$26-1)</f>
        <v>1</v>
      </c>
      <c r="DU26" s="135">
        <f t="shared" si="58"/>
        <v>1</v>
      </c>
      <c r="DV26" s="135">
        <f t="shared" si="59"/>
        <v>1</v>
      </c>
      <c r="DW26" s="167"/>
      <c r="DX26" s="60"/>
      <c r="DY26" s="60"/>
      <c r="DZ26" s="60"/>
      <c r="EA26" s="60"/>
      <c r="EB26" s="60"/>
      <c r="EC26" s="60"/>
      <c r="ED26" s="60"/>
      <c r="EE26" s="60"/>
      <c r="EF26" s="60"/>
      <c r="EG26" s="60"/>
      <c r="EH26" s="60"/>
      <c r="EI26" s="60"/>
      <c r="EJ26" s="60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  <c r="FF26" s="61"/>
      <c r="FG26" s="61"/>
      <c r="FH26" s="61"/>
      <c r="FI26" s="61"/>
      <c r="FJ26" s="61"/>
      <c r="FK26" s="61"/>
      <c r="FL26" s="61"/>
      <c r="FM26" s="61"/>
      <c r="FN26" s="61"/>
      <c r="FO26" s="61"/>
      <c r="FP26" s="61"/>
      <c r="FQ26" s="61"/>
      <c r="FR26" s="61"/>
      <c r="FS26" s="61"/>
      <c r="FT26" s="61"/>
      <c r="FU26" s="61"/>
      <c r="FV26" s="61"/>
      <c r="FW26" s="61"/>
      <c r="FX26" s="61"/>
      <c r="FY26" s="61"/>
      <c r="FZ26" s="61"/>
      <c r="GA26" s="61"/>
      <c r="GB26" s="61"/>
      <c r="GC26" s="61"/>
      <c r="GD26" s="61"/>
      <c r="GE26" s="61"/>
      <c r="GF26" s="61"/>
      <c r="GG26" s="61"/>
      <c r="GH26" s="61"/>
      <c r="GI26" s="61"/>
      <c r="GJ26" s="61"/>
      <c r="GK26" s="61"/>
      <c r="GL26" s="61"/>
      <c r="GM26" s="61"/>
      <c r="GN26" s="61"/>
      <c r="GO26" s="61"/>
      <c r="GP26" s="61"/>
      <c r="GQ26" s="61"/>
      <c r="GR26" s="61"/>
      <c r="GS26" s="61"/>
      <c r="GT26" s="61"/>
      <c r="GU26" s="61"/>
      <c r="GV26" s="61"/>
      <c r="GW26" s="61"/>
      <c r="GX26" s="61"/>
      <c r="GY26" s="61"/>
      <c r="GZ26" s="61"/>
      <c r="HA26" s="61"/>
      <c r="HB26" s="61"/>
      <c r="HC26" s="61"/>
      <c r="HD26" s="61"/>
      <c r="HE26" s="61"/>
      <c r="HF26" s="61"/>
      <c r="HG26" s="61"/>
      <c r="HH26" s="61"/>
      <c r="HI26" s="61"/>
      <c r="HJ26" s="61"/>
      <c r="HK26" s="61"/>
      <c r="HL26" s="61"/>
      <c r="HM26" s="61"/>
      <c r="HN26" s="61"/>
      <c r="HO26" s="61"/>
      <c r="HP26" s="61"/>
      <c r="HQ26" s="61"/>
      <c r="HR26" s="61"/>
      <c r="HS26" s="61"/>
      <c r="HT26" s="61"/>
      <c r="HU26" s="61"/>
      <c r="HV26" s="61"/>
      <c r="HW26" s="61"/>
      <c r="HX26" s="61"/>
      <c r="HY26" s="61"/>
      <c r="HZ26" s="61"/>
      <c r="IA26" s="61"/>
      <c r="IB26" s="61"/>
      <c r="IC26" s="61"/>
      <c r="ID26" s="61"/>
      <c r="IE26" s="61"/>
      <c r="IF26" s="61"/>
      <c r="IG26" s="61"/>
      <c r="IH26" s="61"/>
      <c r="II26" s="61"/>
      <c r="IJ26" s="61"/>
      <c r="IK26" s="61"/>
      <c r="IL26" s="61"/>
      <c r="IM26" s="61"/>
      <c r="IN26" s="61"/>
      <c r="IO26" s="61"/>
      <c r="IP26" s="61"/>
      <c r="IQ26" s="61"/>
      <c r="IR26" s="61"/>
      <c r="IS26" s="61"/>
      <c r="IT26" s="61"/>
      <c r="IU26" s="61"/>
      <c r="IV26" s="61"/>
      <c r="IW26" s="61"/>
      <c r="IX26" s="61"/>
      <c r="IY26" s="61"/>
      <c r="IZ26" s="61"/>
      <c r="JA26" s="61"/>
      <c r="JB26" s="61"/>
      <c r="JC26" s="61"/>
      <c r="JD26" s="61"/>
      <c r="JE26" s="61"/>
      <c r="JF26" s="61"/>
      <c r="JG26" s="61"/>
      <c r="JH26" s="61"/>
    </row>
    <row r="27" spans="1:268" s="59" customFormat="1" ht="18" customHeight="1">
      <c r="A27" s="277" t="s">
        <v>44</v>
      </c>
      <c r="B27" s="278"/>
      <c r="C27" s="132">
        <f t="shared" ref="C27:D27" si="171">C28+C29+C31+C33+C35+C36</f>
        <v>0</v>
      </c>
      <c r="D27" s="132">
        <f t="shared" si="171"/>
        <v>0</v>
      </c>
      <c r="E27" s="132">
        <f>E28+E29+E31+E33+E35+E36</f>
        <v>0</v>
      </c>
      <c r="F27" s="132">
        <f t="shared" ref="F27:AZ27" si="172">F28+F29+F31+F33+F35+F36</f>
        <v>0</v>
      </c>
      <c r="G27" s="132">
        <f t="shared" si="172"/>
        <v>0</v>
      </c>
      <c r="H27" s="132">
        <f t="shared" si="172"/>
        <v>0</v>
      </c>
      <c r="I27" s="132">
        <f t="shared" si="172"/>
        <v>0</v>
      </c>
      <c r="J27" s="132">
        <f t="shared" si="172"/>
        <v>0</v>
      </c>
      <c r="K27" s="132">
        <f t="shared" si="172"/>
        <v>0</v>
      </c>
      <c r="L27" s="132">
        <f t="shared" si="172"/>
        <v>0</v>
      </c>
      <c r="M27" s="132">
        <f t="shared" si="172"/>
        <v>0</v>
      </c>
      <c r="N27" s="132">
        <f t="shared" si="172"/>
        <v>0</v>
      </c>
      <c r="O27" s="132">
        <f t="shared" si="172"/>
        <v>0</v>
      </c>
      <c r="P27" s="132">
        <f t="shared" si="172"/>
        <v>0</v>
      </c>
      <c r="Q27" s="132">
        <f t="shared" si="172"/>
        <v>0</v>
      </c>
      <c r="R27" s="132">
        <f t="shared" si="172"/>
        <v>0</v>
      </c>
      <c r="S27" s="132">
        <f t="shared" si="172"/>
        <v>0</v>
      </c>
      <c r="T27" s="132">
        <f t="shared" si="172"/>
        <v>0</v>
      </c>
      <c r="U27" s="132">
        <f t="shared" si="172"/>
        <v>0</v>
      </c>
      <c r="V27" s="132">
        <f t="shared" si="172"/>
        <v>0</v>
      </c>
      <c r="W27" s="132">
        <f t="shared" si="172"/>
        <v>0</v>
      </c>
      <c r="X27" s="132">
        <f t="shared" si="172"/>
        <v>0</v>
      </c>
      <c r="Y27" s="132">
        <f t="shared" si="172"/>
        <v>0</v>
      </c>
      <c r="Z27" s="132">
        <f t="shared" si="172"/>
        <v>0</v>
      </c>
      <c r="AA27" s="132">
        <f t="shared" si="172"/>
        <v>0</v>
      </c>
      <c r="AB27" s="132">
        <f t="shared" si="172"/>
        <v>0</v>
      </c>
      <c r="AC27" s="132">
        <f t="shared" si="172"/>
        <v>0</v>
      </c>
      <c r="AD27" s="132">
        <f t="shared" si="172"/>
        <v>0</v>
      </c>
      <c r="AE27" s="132">
        <f t="shared" si="172"/>
        <v>0</v>
      </c>
      <c r="AF27" s="132">
        <f t="shared" si="172"/>
        <v>0</v>
      </c>
      <c r="AG27" s="132">
        <f t="shared" si="172"/>
        <v>0</v>
      </c>
      <c r="AH27" s="132">
        <f t="shared" si="172"/>
        <v>0</v>
      </c>
      <c r="AI27" s="132">
        <f t="shared" si="172"/>
        <v>0</v>
      </c>
      <c r="AJ27" s="132">
        <f t="shared" si="172"/>
        <v>0</v>
      </c>
      <c r="AK27" s="132">
        <f t="shared" si="172"/>
        <v>0</v>
      </c>
      <c r="AL27" s="132">
        <f t="shared" si="172"/>
        <v>0</v>
      </c>
      <c r="AM27" s="132">
        <f t="shared" si="172"/>
        <v>0</v>
      </c>
      <c r="AN27" s="132">
        <f t="shared" si="172"/>
        <v>0</v>
      </c>
      <c r="AO27" s="132">
        <f t="shared" si="172"/>
        <v>0</v>
      </c>
      <c r="AP27" s="132">
        <f t="shared" si="172"/>
        <v>0</v>
      </c>
      <c r="AQ27" s="132">
        <f t="shared" si="172"/>
        <v>0</v>
      </c>
      <c r="AR27" s="132">
        <f t="shared" si="172"/>
        <v>0</v>
      </c>
      <c r="AS27" s="132">
        <f t="shared" si="172"/>
        <v>0</v>
      </c>
      <c r="AT27" s="132">
        <f t="shared" si="172"/>
        <v>0</v>
      </c>
      <c r="AU27" s="132">
        <f t="shared" si="172"/>
        <v>0</v>
      </c>
      <c r="AV27" s="132">
        <f t="shared" si="172"/>
        <v>0</v>
      </c>
      <c r="AW27" s="132">
        <f t="shared" si="172"/>
        <v>0</v>
      </c>
      <c r="AX27" s="132">
        <f t="shared" si="172"/>
        <v>0</v>
      </c>
      <c r="AY27" s="132">
        <f t="shared" si="172"/>
        <v>0</v>
      </c>
      <c r="AZ27" s="132">
        <f t="shared" si="172"/>
        <v>0</v>
      </c>
      <c r="BA27" s="133">
        <f t="shared" ref="BA27:BB42" si="173">IF(E27=0,1,AY27/E27-1)</f>
        <v>1</v>
      </c>
      <c r="BB27" s="133">
        <f t="shared" si="173"/>
        <v>1</v>
      </c>
      <c r="BC27" s="132">
        <f t="shared" ref="BC27:DJ27" si="174">BC28+BC29+BC31+BC33+BC35+BC36</f>
        <v>0</v>
      </c>
      <c r="BD27" s="132">
        <f t="shared" si="174"/>
        <v>0</v>
      </c>
      <c r="BE27" s="132">
        <f t="shared" si="174"/>
        <v>0</v>
      </c>
      <c r="BF27" s="132">
        <f t="shared" si="174"/>
        <v>0</v>
      </c>
      <c r="BG27" s="132">
        <f t="shared" si="174"/>
        <v>0</v>
      </c>
      <c r="BH27" s="132">
        <f t="shared" si="174"/>
        <v>0</v>
      </c>
      <c r="BI27" s="133">
        <f t="shared" si="36"/>
        <v>1</v>
      </c>
      <c r="BJ27" s="133">
        <f t="shared" si="36"/>
        <v>1</v>
      </c>
      <c r="BK27" s="132">
        <f t="shared" ref="BK27:BL27" si="175">BK28+BK29+BK31+BK33+BK35+BK36</f>
        <v>0</v>
      </c>
      <c r="BL27" s="132">
        <f t="shared" si="175"/>
        <v>0</v>
      </c>
      <c r="BM27" s="132">
        <f t="shared" si="174"/>
        <v>0</v>
      </c>
      <c r="BN27" s="132">
        <f t="shared" si="174"/>
        <v>0</v>
      </c>
      <c r="BO27" s="133">
        <f t="shared" si="38"/>
        <v>1</v>
      </c>
      <c r="BP27" s="133">
        <f t="shared" si="38"/>
        <v>1</v>
      </c>
      <c r="BQ27" s="132">
        <f t="shared" ref="BQ27:BR27" si="176">BQ28+BQ29+BQ31+BQ33+BQ35+BQ36</f>
        <v>0</v>
      </c>
      <c r="BR27" s="132">
        <f t="shared" si="176"/>
        <v>0</v>
      </c>
      <c r="BS27" s="132">
        <f t="shared" si="174"/>
        <v>0</v>
      </c>
      <c r="BT27" s="132">
        <f t="shared" si="174"/>
        <v>0</v>
      </c>
      <c r="BU27" s="133">
        <f t="shared" si="40"/>
        <v>1</v>
      </c>
      <c r="BV27" s="133">
        <f t="shared" si="40"/>
        <v>1</v>
      </c>
      <c r="BW27" s="132">
        <f t="shared" ref="BW27:BX27" si="177">BW28+BW29+BW31+BW33+BW35+BW36</f>
        <v>0</v>
      </c>
      <c r="BX27" s="132">
        <f t="shared" si="177"/>
        <v>0</v>
      </c>
      <c r="BY27" s="132">
        <f t="shared" si="174"/>
        <v>0</v>
      </c>
      <c r="BZ27" s="132">
        <f t="shared" si="174"/>
        <v>0</v>
      </c>
      <c r="CA27" s="133">
        <f t="shared" si="42"/>
        <v>1</v>
      </c>
      <c r="CB27" s="133">
        <f t="shared" si="42"/>
        <v>1</v>
      </c>
      <c r="CC27" s="132">
        <f t="shared" ref="CC27:CD27" si="178">CC28+CC29+CC31+CC33+CC35+CC36</f>
        <v>0</v>
      </c>
      <c r="CD27" s="132">
        <f t="shared" si="178"/>
        <v>0</v>
      </c>
      <c r="CE27" s="132">
        <f t="shared" si="174"/>
        <v>0</v>
      </c>
      <c r="CF27" s="132">
        <f t="shared" si="174"/>
        <v>0</v>
      </c>
      <c r="CG27" s="133">
        <f t="shared" si="44"/>
        <v>1</v>
      </c>
      <c r="CH27" s="133">
        <f t="shared" si="44"/>
        <v>1</v>
      </c>
      <c r="CI27" s="132">
        <f t="shared" ref="CI27:CJ27" si="179">CI28+CI29+CI31+CI33+CI35+CI36</f>
        <v>0</v>
      </c>
      <c r="CJ27" s="132">
        <f t="shared" si="179"/>
        <v>0</v>
      </c>
      <c r="CK27" s="132">
        <f t="shared" si="174"/>
        <v>0</v>
      </c>
      <c r="CL27" s="132">
        <f t="shared" si="174"/>
        <v>0</v>
      </c>
      <c r="CM27" s="133">
        <f t="shared" si="46"/>
        <v>1</v>
      </c>
      <c r="CN27" s="133">
        <f t="shared" si="46"/>
        <v>1</v>
      </c>
      <c r="CO27" s="132">
        <f t="shared" ref="CO27:CP27" si="180">CO28+CO29+CO31+CO33+CO35+CO36</f>
        <v>0</v>
      </c>
      <c r="CP27" s="132">
        <f t="shared" si="180"/>
        <v>0</v>
      </c>
      <c r="CQ27" s="132">
        <f t="shared" si="174"/>
        <v>0</v>
      </c>
      <c r="CR27" s="132">
        <f t="shared" si="174"/>
        <v>0</v>
      </c>
      <c r="CS27" s="133">
        <f t="shared" si="48"/>
        <v>1</v>
      </c>
      <c r="CT27" s="133">
        <f t="shared" si="48"/>
        <v>1</v>
      </c>
      <c r="CU27" s="132">
        <f t="shared" ref="CU27:CV27" si="181">CU28+CU29+CU31+CU33+CU35+CU36</f>
        <v>0</v>
      </c>
      <c r="CV27" s="132">
        <f t="shared" si="181"/>
        <v>0</v>
      </c>
      <c r="CW27" s="132">
        <f t="shared" si="174"/>
        <v>0</v>
      </c>
      <c r="CX27" s="132">
        <f t="shared" si="174"/>
        <v>0</v>
      </c>
      <c r="CY27" s="133">
        <f t="shared" si="50"/>
        <v>1</v>
      </c>
      <c r="CZ27" s="133">
        <f t="shared" si="50"/>
        <v>1</v>
      </c>
      <c r="DA27" s="132">
        <f t="shared" ref="DA27:DB27" si="182">DA28+DA29+DA31+DA33+DA35+DA36</f>
        <v>0</v>
      </c>
      <c r="DB27" s="132">
        <f t="shared" si="182"/>
        <v>0</v>
      </c>
      <c r="DC27" s="132">
        <f t="shared" si="174"/>
        <v>0</v>
      </c>
      <c r="DD27" s="132">
        <f t="shared" si="174"/>
        <v>0</v>
      </c>
      <c r="DE27" s="133">
        <f t="shared" si="52"/>
        <v>1</v>
      </c>
      <c r="DF27" s="133">
        <f t="shared" si="52"/>
        <v>1</v>
      </c>
      <c r="DG27" s="132">
        <f t="shared" ref="DG27:DH27" si="183">DG28+DG29+DG31+DG33+DG35+DG36</f>
        <v>0</v>
      </c>
      <c r="DH27" s="132">
        <f t="shared" si="183"/>
        <v>0</v>
      </c>
      <c r="DI27" s="132">
        <f t="shared" si="174"/>
        <v>0</v>
      </c>
      <c r="DJ27" s="132">
        <f t="shared" si="174"/>
        <v>0</v>
      </c>
      <c r="DK27" s="133">
        <f t="shared" si="54"/>
        <v>1</v>
      </c>
      <c r="DL27" s="133">
        <f t="shared" si="54"/>
        <v>1</v>
      </c>
      <c r="DM27" s="132">
        <f t="shared" ref="DM27:DR27" si="184">DM28+DM29+DM31+DM33+DM35+DM36</f>
        <v>0</v>
      </c>
      <c r="DN27" s="132">
        <f t="shared" si="184"/>
        <v>0</v>
      </c>
      <c r="DO27" s="132">
        <f t="shared" si="184"/>
        <v>0</v>
      </c>
      <c r="DP27" s="132">
        <f t="shared" si="184"/>
        <v>0</v>
      </c>
      <c r="DQ27" s="132">
        <f t="shared" si="184"/>
        <v>0</v>
      </c>
      <c r="DR27" s="132">
        <f t="shared" si="184"/>
        <v>0</v>
      </c>
      <c r="DS27" s="133">
        <f>IF($AY$27=0,1,DQ27/$AY$27-1)</f>
        <v>1</v>
      </c>
      <c r="DT27" s="133">
        <f>IF($AZ$27=0,1,DR27/$AZ$27-1)</f>
        <v>1</v>
      </c>
      <c r="DU27" s="133">
        <f t="shared" si="58"/>
        <v>1</v>
      </c>
      <c r="DV27" s="133">
        <f t="shared" si="59"/>
        <v>1</v>
      </c>
      <c r="DW27" s="166"/>
      <c r="DX27" s="58"/>
      <c r="DY27" s="58"/>
      <c r="DZ27" s="58"/>
      <c r="EA27" s="58"/>
      <c r="EB27" s="58"/>
      <c r="EC27" s="58"/>
      <c r="ED27" s="58"/>
      <c r="EE27" s="58"/>
      <c r="EF27" s="58"/>
      <c r="EG27" s="58"/>
      <c r="EH27" s="58"/>
      <c r="EI27" s="58"/>
      <c r="EJ27" s="58"/>
      <c r="EK27" s="58"/>
      <c r="EL27" s="58"/>
      <c r="EM27" s="58"/>
      <c r="EN27" s="58"/>
      <c r="EO27" s="58"/>
      <c r="EP27" s="58"/>
      <c r="EQ27" s="58"/>
      <c r="ER27" s="58"/>
      <c r="ES27" s="58"/>
      <c r="ET27" s="58"/>
      <c r="EU27" s="58"/>
      <c r="EV27" s="58"/>
      <c r="EW27" s="58"/>
      <c r="EX27" s="58"/>
      <c r="EY27" s="58"/>
      <c r="EZ27" s="58"/>
      <c r="FA27" s="58"/>
      <c r="FB27" s="58"/>
      <c r="FC27" s="58"/>
      <c r="FD27" s="58"/>
      <c r="FE27" s="58"/>
      <c r="FF27" s="58"/>
      <c r="FG27" s="58"/>
      <c r="FH27" s="58"/>
      <c r="FI27" s="58"/>
      <c r="FJ27" s="58"/>
      <c r="FK27" s="58"/>
      <c r="FL27" s="58"/>
      <c r="FM27" s="58"/>
      <c r="FN27" s="58"/>
      <c r="FO27" s="58"/>
      <c r="FP27" s="58"/>
      <c r="FQ27" s="58"/>
      <c r="FR27" s="58"/>
      <c r="FS27" s="58"/>
      <c r="FT27" s="58"/>
      <c r="FU27" s="58"/>
      <c r="FV27" s="58"/>
      <c r="FW27" s="58"/>
      <c r="FX27" s="58"/>
      <c r="FY27" s="58"/>
      <c r="FZ27" s="58"/>
      <c r="GA27" s="58"/>
      <c r="GB27" s="58"/>
      <c r="GC27" s="58"/>
      <c r="GD27" s="58"/>
      <c r="GE27" s="58"/>
      <c r="GF27" s="58"/>
      <c r="GG27" s="58"/>
      <c r="GH27" s="58"/>
      <c r="GI27" s="58"/>
      <c r="GJ27" s="58"/>
      <c r="GK27" s="58"/>
      <c r="GL27" s="58"/>
      <c r="GM27" s="58"/>
      <c r="GN27" s="58"/>
      <c r="GO27" s="58"/>
      <c r="GP27" s="58"/>
      <c r="GQ27" s="58"/>
      <c r="GR27" s="58"/>
      <c r="GS27" s="58"/>
      <c r="GT27" s="58"/>
      <c r="GU27" s="58"/>
      <c r="GV27" s="58"/>
      <c r="GW27" s="58"/>
      <c r="GX27" s="58"/>
      <c r="GY27" s="58"/>
      <c r="GZ27" s="58"/>
      <c r="HA27" s="58"/>
      <c r="HB27" s="58"/>
      <c r="HC27" s="58"/>
      <c r="HD27" s="58"/>
      <c r="HE27" s="58"/>
      <c r="HF27" s="58"/>
      <c r="HG27" s="58"/>
      <c r="HH27" s="58"/>
      <c r="HI27" s="58"/>
      <c r="HJ27" s="58"/>
      <c r="HK27" s="58"/>
      <c r="HL27" s="58"/>
      <c r="HM27" s="58"/>
      <c r="HN27" s="58"/>
      <c r="HO27" s="58"/>
      <c r="HP27" s="58"/>
      <c r="HQ27" s="58"/>
      <c r="HR27" s="58"/>
      <c r="HS27" s="58"/>
      <c r="HT27" s="58"/>
      <c r="HU27" s="58"/>
      <c r="HV27" s="58"/>
      <c r="HW27" s="58"/>
      <c r="HX27" s="58"/>
      <c r="HY27" s="58"/>
      <c r="HZ27" s="58"/>
      <c r="IA27" s="58"/>
      <c r="IB27" s="58"/>
      <c r="IC27" s="58"/>
      <c r="ID27" s="58"/>
      <c r="IE27" s="58"/>
      <c r="IF27" s="58"/>
      <c r="IG27" s="58"/>
      <c r="IH27" s="58"/>
      <c r="II27" s="58"/>
      <c r="IJ27" s="58"/>
      <c r="IK27" s="58"/>
      <c r="IL27" s="58"/>
      <c r="IM27" s="58"/>
      <c r="IN27" s="58"/>
      <c r="IO27" s="58"/>
      <c r="IP27" s="58"/>
      <c r="IQ27" s="58"/>
      <c r="IR27" s="58"/>
      <c r="IS27" s="58"/>
      <c r="IT27" s="58"/>
      <c r="IU27" s="58"/>
      <c r="IV27" s="58"/>
      <c r="IW27" s="58"/>
      <c r="IX27" s="58"/>
      <c r="IY27" s="58"/>
      <c r="IZ27" s="58"/>
      <c r="JA27" s="58"/>
      <c r="JB27" s="58"/>
      <c r="JC27" s="58"/>
      <c r="JD27" s="58"/>
      <c r="JE27" s="58"/>
      <c r="JF27" s="58"/>
      <c r="JG27" s="58"/>
      <c r="JH27" s="58"/>
    </row>
    <row r="28" spans="1:268" s="64" customFormat="1" ht="18" customHeight="1">
      <c r="A28" s="261" t="s">
        <v>94</v>
      </c>
      <c r="B28" s="262"/>
      <c r="C28" s="134">
        <f>'бюджет округа (района)'!C28+'бюджеты поселений'!C28</f>
        <v>0</v>
      </c>
      <c r="D28" s="137">
        <f>'бюджет округа (района)'!C28</f>
        <v>0</v>
      </c>
      <c r="E28" s="134">
        <f t="shared" si="150"/>
        <v>0</v>
      </c>
      <c r="F28" s="137">
        <f>H28+J28+N28+R28+V28+Z28+AD28+AH28+AL28+AP28+AT28+AX28</f>
        <v>0</v>
      </c>
      <c r="G28" s="134">
        <f>'бюджет округа (района)'!E28+'бюджеты поселений'!E28</f>
        <v>0</v>
      </c>
      <c r="H28" s="137">
        <f>'бюджет округа (района)'!E28</f>
        <v>0</v>
      </c>
      <c r="I28" s="134">
        <f>'бюджет округа (района)'!F28+'бюджеты поселений'!F28</f>
        <v>0</v>
      </c>
      <c r="J28" s="137">
        <f>'бюджет округа (района)'!F28</f>
        <v>0</v>
      </c>
      <c r="K28" s="134">
        <f t="shared" si="151"/>
        <v>0</v>
      </c>
      <c r="L28" s="134">
        <f t="shared" si="151"/>
        <v>0</v>
      </c>
      <c r="M28" s="134">
        <f>'бюджет округа (района)'!H28+'бюджеты поселений'!H28</f>
        <v>0</v>
      </c>
      <c r="N28" s="137">
        <f>'бюджет округа (района)'!H28</f>
        <v>0</v>
      </c>
      <c r="O28" s="134">
        <f t="shared" si="152"/>
        <v>0</v>
      </c>
      <c r="P28" s="134">
        <f t="shared" si="152"/>
        <v>0</v>
      </c>
      <c r="Q28" s="134">
        <f>'бюджет округа (района)'!J28+'бюджеты поселений'!J28</f>
        <v>0</v>
      </c>
      <c r="R28" s="137">
        <f>'бюджет округа (района)'!J28</f>
        <v>0</v>
      </c>
      <c r="S28" s="134">
        <f t="shared" si="153"/>
        <v>0</v>
      </c>
      <c r="T28" s="134">
        <f t="shared" si="153"/>
        <v>0</v>
      </c>
      <c r="U28" s="134">
        <f>'бюджет округа (района)'!L28+'бюджеты поселений'!L28</f>
        <v>0</v>
      </c>
      <c r="V28" s="137">
        <f>'бюджет округа (района)'!L28</f>
        <v>0</v>
      </c>
      <c r="W28" s="134">
        <f t="shared" si="154"/>
        <v>0</v>
      </c>
      <c r="X28" s="134">
        <f t="shared" si="154"/>
        <v>0</v>
      </c>
      <c r="Y28" s="134">
        <f>'бюджет округа (района)'!N28+'бюджеты поселений'!N28</f>
        <v>0</v>
      </c>
      <c r="Z28" s="137">
        <f>'бюджет округа (района)'!N28</f>
        <v>0</v>
      </c>
      <c r="AA28" s="134">
        <f t="shared" si="155"/>
        <v>0</v>
      </c>
      <c r="AB28" s="134">
        <f t="shared" si="155"/>
        <v>0</v>
      </c>
      <c r="AC28" s="134">
        <f>'бюджет округа (района)'!P28+'бюджеты поселений'!P28</f>
        <v>0</v>
      </c>
      <c r="AD28" s="137">
        <f>'бюджет округа (района)'!P28</f>
        <v>0</v>
      </c>
      <c r="AE28" s="134">
        <f t="shared" si="156"/>
        <v>0</v>
      </c>
      <c r="AF28" s="134">
        <f t="shared" si="156"/>
        <v>0</v>
      </c>
      <c r="AG28" s="134">
        <f>'бюджет округа (района)'!R28+'бюджеты поселений'!R28</f>
        <v>0</v>
      </c>
      <c r="AH28" s="137">
        <f>'бюджет округа (района)'!R28</f>
        <v>0</v>
      </c>
      <c r="AI28" s="134">
        <f t="shared" ref="AI28:AJ36" si="185">AE28+AG28</f>
        <v>0</v>
      </c>
      <c r="AJ28" s="134">
        <f t="shared" si="185"/>
        <v>0</v>
      </c>
      <c r="AK28" s="134">
        <f>'бюджет округа (района)'!T28+'бюджеты поселений'!T28</f>
        <v>0</v>
      </c>
      <c r="AL28" s="137">
        <f>'бюджет округа (района)'!T28</f>
        <v>0</v>
      </c>
      <c r="AM28" s="134">
        <f t="shared" ref="AM28:AN36" si="186">AI28+AK28</f>
        <v>0</v>
      </c>
      <c r="AN28" s="134">
        <f t="shared" si="186"/>
        <v>0</v>
      </c>
      <c r="AO28" s="134">
        <f>'бюджет округа (района)'!V28+'бюджеты поселений'!V28</f>
        <v>0</v>
      </c>
      <c r="AP28" s="137">
        <f>'бюджет округа (района)'!V28</f>
        <v>0</v>
      </c>
      <c r="AQ28" s="134">
        <f t="shared" ref="AQ28:AR36" si="187">AM28+AO28</f>
        <v>0</v>
      </c>
      <c r="AR28" s="134">
        <f t="shared" si="187"/>
        <v>0</v>
      </c>
      <c r="AS28" s="134">
        <f>'бюджет округа (района)'!X28+'бюджеты поселений'!X28</f>
        <v>0</v>
      </c>
      <c r="AT28" s="137">
        <f>'бюджет округа (района)'!X28</f>
        <v>0</v>
      </c>
      <c r="AU28" s="134">
        <f t="shared" ref="AU28:AV36" si="188">AQ28+AS28</f>
        <v>0</v>
      </c>
      <c r="AV28" s="134">
        <f t="shared" si="188"/>
        <v>0</v>
      </c>
      <c r="AW28" s="134">
        <f>'бюджет округа (района)'!Z28+'бюджеты поселений'!Z28</f>
        <v>0</v>
      </c>
      <c r="AX28" s="137">
        <f>'бюджет округа (района)'!Z28</f>
        <v>0</v>
      </c>
      <c r="AY28" s="134">
        <f>'бюджет округа (района)'!AA28+'бюджеты поселений'!AA28</f>
        <v>0</v>
      </c>
      <c r="AZ28" s="137">
        <f>'бюджет округа (района)'!AA28</f>
        <v>0</v>
      </c>
      <c r="BA28" s="135">
        <f t="shared" si="173"/>
        <v>1</v>
      </c>
      <c r="BB28" s="135">
        <f t="shared" si="173"/>
        <v>1</v>
      </c>
      <c r="BC28" s="134">
        <f>'бюджет округа (района)'!AC28+'бюджеты поселений'!AC28</f>
        <v>0</v>
      </c>
      <c r="BD28" s="137">
        <f>'бюджет округа (района)'!AC28</f>
        <v>0</v>
      </c>
      <c r="BE28" s="134">
        <f>'бюджет округа (района)'!AD28+'бюджеты поселений'!AD28</f>
        <v>0</v>
      </c>
      <c r="BF28" s="137">
        <f>'бюджет округа (района)'!AD28</f>
        <v>0</v>
      </c>
      <c r="BG28" s="134">
        <f t="shared" ref="BG28:BH36" si="189">BC28+BE28</f>
        <v>0</v>
      </c>
      <c r="BH28" s="134">
        <f t="shared" si="189"/>
        <v>0</v>
      </c>
      <c r="BI28" s="135">
        <f t="shared" si="36"/>
        <v>1</v>
      </c>
      <c r="BJ28" s="135">
        <f t="shared" si="36"/>
        <v>1</v>
      </c>
      <c r="BK28" s="134">
        <f>'бюджет округа (района)'!AG28+'бюджеты поселений'!AG28</f>
        <v>0</v>
      </c>
      <c r="BL28" s="137">
        <f>'бюджет округа (района)'!AG28</f>
        <v>0</v>
      </c>
      <c r="BM28" s="134">
        <f t="shared" ref="BM28:BN36" si="190">BG28+BK28</f>
        <v>0</v>
      </c>
      <c r="BN28" s="134">
        <f t="shared" si="190"/>
        <v>0</v>
      </c>
      <c r="BO28" s="135">
        <f t="shared" si="38"/>
        <v>1</v>
      </c>
      <c r="BP28" s="135">
        <f t="shared" si="38"/>
        <v>1</v>
      </c>
      <c r="BQ28" s="134">
        <f>'бюджет округа (района)'!AJ28+'бюджеты поселений'!AJ28</f>
        <v>0</v>
      </c>
      <c r="BR28" s="137">
        <f>'бюджет округа (района)'!AJ28</f>
        <v>0</v>
      </c>
      <c r="BS28" s="134">
        <f t="shared" ref="BS28:BT36" si="191">BM28+BQ28</f>
        <v>0</v>
      </c>
      <c r="BT28" s="134">
        <f t="shared" si="191"/>
        <v>0</v>
      </c>
      <c r="BU28" s="135">
        <f t="shared" si="40"/>
        <v>1</v>
      </c>
      <c r="BV28" s="135">
        <f t="shared" si="40"/>
        <v>1</v>
      </c>
      <c r="BW28" s="134">
        <f>'бюджет округа (района)'!AM28+'бюджеты поселений'!AM28</f>
        <v>0</v>
      </c>
      <c r="BX28" s="137">
        <f>'бюджет округа (района)'!AM28</f>
        <v>0</v>
      </c>
      <c r="BY28" s="134">
        <f t="shared" ref="BY28:BZ36" si="192">BS28+BW28</f>
        <v>0</v>
      </c>
      <c r="BZ28" s="134">
        <f t="shared" si="192"/>
        <v>0</v>
      </c>
      <c r="CA28" s="135">
        <f t="shared" si="42"/>
        <v>1</v>
      </c>
      <c r="CB28" s="135">
        <f t="shared" si="42"/>
        <v>1</v>
      </c>
      <c r="CC28" s="134">
        <f>'бюджет округа (района)'!AP28+'бюджеты поселений'!AP28</f>
        <v>0</v>
      </c>
      <c r="CD28" s="137">
        <f>'бюджет округа (района)'!AP28</f>
        <v>0</v>
      </c>
      <c r="CE28" s="134">
        <f t="shared" ref="CE28:CF36" si="193">BY28+CC28</f>
        <v>0</v>
      </c>
      <c r="CF28" s="134">
        <f t="shared" si="193"/>
        <v>0</v>
      </c>
      <c r="CG28" s="135">
        <f t="shared" si="44"/>
        <v>1</v>
      </c>
      <c r="CH28" s="135">
        <f t="shared" si="44"/>
        <v>1</v>
      </c>
      <c r="CI28" s="134">
        <f>'бюджет округа (района)'!AS28+'бюджеты поселений'!AS28</f>
        <v>0</v>
      </c>
      <c r="CJ28" s="137">
        <f>'бюджет округа (района)'!AS28</f>
        <v>0</v>
      </c>
      <c r="CK28" s="134">
        <f t="shared" ref="CK28:CL36" si="194">CE28+CI28</f>
        <v>0</v>
      </c>
      <c r="CL28" s="134">
        <f t="shared" si="194"/>
        <v>0</v>
      </c>
      <c r="CM28" s="135">
        <f t="shared" si="46"/>
        <v>1</v>
      </c>
      <c r="CN28" s="135">
        <f t="shared" si="46"/>
        <v>1</v>
      </c>
      <c r="CO28" s="134">
        <f>'бюджет округа (района)'!AV28+'бюджеты поселений'!AV28</f>
        <v>0</v>
      </c>
      <c r="CP28" s="137">
        <f>'бюджет округа (района)'!AV28</f>
        <v>0</v>
      </c>
      <c r="CQ28" s="134">
        <f t="shared" ref="CQ28:CR36" si="195">CK28+CO28</f>
        <v>0</v>
      </c>
      <c r="CR28" s="134">
        <f t="shared" si="195"/>
        <v>0</v>
      </c>
      <c r="CS28" s="135">
        <f t="shared" si="48"/>
        <v>1</v>
      </c>
      <c r="CT28" s="135">
        <f t="shared" si="48"/>
        <v>1</v>
      </c>
      <c r="CU28" s="134">
        <f>'бюджет округа (района)'!AY28+'бюджеты поселений'!AY28</f>
        <v>0</v>
      </c>
      <c r="CV28" s="137">
        <f>'бюджет округа (района)'!AY28</f>
        <v>0</v>
      </c>
      <c r="CW28" s="134">
        <f t="shared" ref="CW28:CX36" si="196">CQ28+CU28</f>
        <v>0</v>
      </c>
      <c r="CX28" s="134">
        <f t="shared" si="196"/>
        <v>0</v>
      </c>
      <c r="CY28" s="135">
        <f t="shared" si="50"/>
        <v>1</v>
      </c>
      <c r="CZ28" s="135">
        <f t="shared" si="50"/>
        <v>1</v>
      </c>
      <c r="DA28" s="134">
        <f>'бюджет округа (района)'!BB28+'бюджеты поселений'!BB28</f>
        <v>0</v>
      </c>
      <c r="DB28" s="137">
        <f>'бюджет округа (района)'!BB28</f>
        <v>0</v>
      </c>
      <c r="DC28" s="134">
        <f t="shared" ref="DC28:DD36" si="197">CW28+DA28</f>
        <v>0</v>
      </c>
      <c r="DD28" s="134">
        <f t="shared" si="197"/>
        <v>0</v>
      </c>
      <c r="DE28" s="135">
        <f t="shared" si="52"/>
        <v>1</v>
      </c>
      <c r="DF28" s="135">
        <f t="shared" si="52"/>
        <v>1</v>
      </c>
      <c r="DG28" s="134">
        <f>'бюджет округа (района)'!BE28+'бюджеты поселений'!BE28</f>
        <v>0</v>
      </c>
      <c r="DH28" s="137">
        <f>'бюджет округа (района)'!BE28</f>
        <v>0</v>
      </c>
      <c r="DI28" s="134">
        <f t="shared" ref="DI28:DJ36" si="198">DC28+DG28</f>
        <v>0</v>
      </c>
      <c r="DJ28" s="134">
        <f t="shared" si="198"/>
        <v>0</v>
      </c>
      <c r="DK28" s="135">
        <f t="shared" si="54"/>
        <v>1</v>
      </c>
      <c r="DL28" s="135">
        <f t="shared" si="54"/>
        <v>1</v>
      </c>
      <c r="DM28" s="134">
        <f>'бюджет округа (района)'!BH28+'бюджеты поселений'!BH28</f>
        <v>0</v>
      </c>
      <c r="DN28" s="137">
        <f>'бюджет округа (района)'!BH28</f>
        <v>0</v>
      </c>
      <c r="DO28" s="134">
        <f>'бюджет округа (района)'!BI28+'бюджеты поселений'!BI28</f>
        <v>0</v>
      </c>
      <c r="DP28" s="137">
        <f>'бюджет округа (района)'!BI28</f>
        <v>0</v>
      </c>
      <c r="DQ28" s="134">
        <f>'бюджет округа (района)'!BJ28+'бюджеты поселений'!BJ28</f>
        <v>0</v>
      </c>
      <c r="DR28" s="137">
        <f>'бюджет округа (района)'!BJ28</f>
        <v>0</v>
      </c>
      <c r="DS28" s="135">
        <f>IF($AY$28=0,1,DQ28/$AY$28-1)</f>
        <v>1</v>
      </c>
      <c r="DT28" s="135">
        <f>IF($AZ$28=0,1,DR28/$AZ$28-1)</f>
        <v>1</v>
      </c>
      <c r="DU28" s="135">
        <f t="shared" si="58"/>
        <v>1</v>
      </c>
      <c r="DV28" s="135">
        <f t="shared" si="59"/>
        <v>1</v>
      </c>
      <c r="DW28" s="167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  <c r="GY28" s="63"/>
      <c r="GZ28" s="63"/>
      <c r="HA28" s="63"/>
      <c r="HB28" s="63"/>
      <c r="HC28" s="63"/>
      <c r="HD28" s="63"/>
      <c r="HE28" s="63"/>
      <c r="HF28" s="63"/>
      <c r="HG28" s="63"/>
      <c r="HH28" s="63"/>
      <c r="HI28" s="63"/>
      <c r="HJ28" s="63"/>
      <c r="HK28" s="63"/>
      <c r="HL28" s="63"/>
      <c r="HM28" s="63"/>
      <c r="HN28" s="63"/>
      <c r="HO28" s="63"/>
      <c r="HP28" s="63"/>
      <c r="HQ28" s="63"/>
      <c r="HR28" s="63"/>
      <c r="HS28" s="63"/>
      <c r="HT28" s="63"/>
      <c r="HU28" s="63"/>
      <c r="HV28" s="63"/>
      <c r="HW28" s="63"/>
      <c r="HX28" s="63"/>
      <c r="HY28" s="63"/>
      <c r="HZ28" s="63"/>
      <c r="IA28" s="63"/>
      <c r="IB28" s="63"/>
      <c r="IC28" s="63"/>
      <c r="ID28" s="63"/>
      <c r="IE28" s="63"/>
      <c r="IF28" s="63"/>
      <c r="IG28" s="63"/>
      <c r="IH28" s="63"/>
      <c r="II28" s="63"/>
      <c r="IJ28" s="63"/>
      <c r="IK28" s="63"/>
      <c r="IL28" s="63"/>
      <c r="IM28" s="63"/>
      <c r="IN28" s="63"/>
      <c r="IO28" s="63"/>
      <c r="IP28" s="63"/>
      <c r="IQ28" s="63"/>
      <c r="IR28" s="63"/>
      <c r="IS28" s="63"/>
      <c r="IT28" s="63"/>
      <c r="IU28" s="63"/>
      <c r="IV28" s="63"/>
      <c r="IW28" s="63"/>
      <c r="IX28" s="63"/>
      <c r="IY28" s="63"/>
      <c r="IZ28" s="63"/>
      <c r="JA28" s="63"/>
      <c r="JB28" s="63"/>
      <c r="JC28" s="63"/>
      <c r="JD28" s="63"/>
      <c r="JE28" s="63"/>
      <c r="JF28" s="63"/>
      <c r="JG28" s="63"/>
      <c r="JH28" s="63"/>
    </row>
    <row r="29" spans="1:268" s="64" customFormat="1" ht="18" customHeight="1">
      <c r="A29" s="261" t="s">
        <v>45</v>
      </c>
      <c r="B29" s="262"/>
      <c r="C29" s="134">
        <f>'бюджет округа (района)'!C29+'бюджеты поселений'!C29</f>
        <v>0</v>
      </c>
      <c r="D29" s="137">
        <f>'бюджет округа (района)'!C29</f>
        <v>0</v>
      </c>
      <c r="E29" s="134">
        <f t="shared" si="150"/>
        <v>0</v>
      </c>
      <c r="F29" s="137">
        <f t="shared" si="150"/>
        <v>0</v>
      </c>
      <c r="G29" s="134">
        <f>'бюджет округа (района)'!E29+'бюджеты поселений'!E29</f>
        <v>0</v>
      </c>
      <c r="H29" s="137">
        <f>'бюджет округа (района)'!E29</f>
        <v>0</v>
      </c>
      <c r="I29" s="134">
        <f>'бюджет округа (района)'!F29+'бюджеты поселений'!F29</f>
        <v>0</v>
      </c>
      <c r="J29" s="137">
        <f>'бюджет округа (района)'!F29</f>
        <v>0</v>
      </c>
      <c r="K29" s="134">
        <f t="shared" si="151"/>
        <v>0</v>
      </c>
      <c r="L29" s="134">
        <f t="shared" si="151"/>
        <v>0</v>
      </c>
      <c r="M29" s="134">
        <f>'бюджет округа (района)'!H29+'бюджеты поселений'!H29</f>
        <v>0</v>
      </c>
      <c r="N29" s="137">
        <f>'бюджет округа (района)'!H29</f>
        <v>0</v>
      </c>
      <c r="O29" s="134">
        <f t="shared" si="152"/>
        <v>0</v>
      </c>
      <c r="P29" s="134">
        <f t="shared" si="152"/>
        <v>0</v>
      </c>
      <c r="Q29" s="134">
        <f>'бюджет округа (района)'!J29+'бюджеты поселений'!J29</f>
        <v>0</v>
      </c>
      <c r="R29" s="137">
        <f>'бюджет округа (района)'!J29</f>
        <v>0</v>
      </c>
      <c r="S29" s="134">
        <f t="shared" si="153"/>
        <v>0</v>
      </c>
      <c r="T29" s="134">
        <f t="shared" si="153"/>
        <v>0</v>
      </c>
      <c r="U29" s="134">
        <f>'бюджет округа (района)'!L29+'бюджеты поселений'!L29</f>
        <v>0</v>
      </c>
      <c r="V29" s="137">
        <f>'бюджет округа (района)'!L29</f>
        <v>0</v>
      </c>
      <c r="W29" s="134">
        <f t="shared" si="154"/>
        <v>0</v>
      </c>
      <c r="X29" s="134">
        <f t="shared" si="154"/>
        <v>0</v>
      </c>
      <c r="Y29" s="134">
        <f>'бюджет округа (района)'!N29+'бюджеты поселений'!N29</f>
        <v>0</v>
      </c>
      <c r="Z29" s="137">
        <f>'бюджет округа (района)'!N29</f>
        <v>0</v>
      </c>
      <c r="AA29" s="134">
        <f t="shared" si="155"/>
        <v>0</v>
      </c>
      <c r="AB29" s="134">
        <f t="shared" si="155"/>
        <v>0</v>
      </c>
      <c r="AC29" s="134">
        <f>'бюджет округа (района)'!P29+'бюджеты поселений'!P29</f>
        <v>0</v>
      </c>
      <c r="AD29" s="137">
        <f>'бюджет округа (района)'!P29</f>
        <v>0</v>
      </c>
      <c r="AE29" s="134">
        <f t="shared" si="156"/>
        <v>0</v>
      </c>
      <c r="AF29" s="134">
        <f t="shared" si="156"/>
        <v>0</v>
      </c>
      <c r="AG29" s="134">
        <f>'бюджет округа (района)'!R29+'бюджеты поселений'!R29</f>
        <v>0</v>
      </c>
      <c r="AH29" s="137">
        <f>'бюджет округа (района)'!R29</f>
        <v>0</v>
      </c>
      <c r="AI29" s="134">
        <f t="shared" si="185"/>
        <v>0</v>
      </c>
      <c r="AJ29" s="134">
        <f t="shared" si="185"/>
        <v>0</v>
      </c>
      <c r="AK29" s="134">
        <f>'бюджет округа (района)'!T29+'бюджеты поселений'!T29</f>
        <v>0</v>
      </c>
      <c r="AL29" s="137">
        <f>'бюджет округа (района)'!T29</f>
        <v>0</v>
      </c>
      <c r="AM29" s="134">
        <f t="shared" si="186"/>
        <v>0</v>
      </c>
      <c r="AN29" s="134">
        <f t="shared" si="186"/>
        <v>0</v>
      </c>
      <c r="AO29" s="134">
        <f>'бюджет округа (района)'!V29+'бюджеты поселений'!V29</f>
        <v>0</v>
      </c>
      <c r="AP29" s="137">
        <f>'бюджет округа (района)'!V29</f>
        <v>0</v>
      </c>
      <c r="AQ29" s="134">
        <f t="shared" si="187"/>
        <v>0</v>
      </c>
      <c r="AR29" s="134">
        <f t="shared" si="187"/>
        <v>0</v>
      </c>
      <c r="AS29" s="134">
        <f>'бюджет округа (района)'!X29+'бюджеты поселений'!X29</f>
        <v>0</v>
      </c>
      <c r="AT29" s="137">
        <f>'бюджет округа (района)'!X29</f>
        <v>0</v>
      </c>
      <c r="AU29" s="134">
        <f t="shared" si="188"/>
        <v>0</v>
      </c>
      <c r="AV29" s="134">
        <f t="shared" si="188"/>
        <v>0</v>
      </c>
      <c r="AW29" s="134">
        <f>'бюджет округа (района)'!Z29+'бюджеты поселений'!Z29</f>
        <v>0</v>
      </c>
      <c r="AX29" s="137">
        <f>'бюджет округа (района)'!Z29</f>
        <v>0</v>
      </c>
      <c r="AY29" s="134">
        <f>'бюджет округа (района)'!AA29+'бюджеты поселений'!AA29</f>
        <v>0</v>
      </c>
      <c r="AZ29" s="137">
        <f>'бюджет округа (района)'!AA29</f>
        <v>0</v>
      </c>
      <c r="BA29" s="135">
        <f t="shared" si="173"/>
        <v>1</v>
      </c>
      <c r="BB29" s="135">
        <f t="shared" si="173"/>
        <v>1</v>
      </c>
      <c r="BC29" s="134">
        <f>'бюджет округа (района)'!AC29+'бюджеты поселений'!AC29</f>
        <v>0</v>
      </c>
      <c r="BD29" s="137">
        <f>'бюджет округа (района)'!AC29</f>
        <v>0</v>
      </c>
      <c r="BE29" s="134">
        <f>'бюджет округа (района)'!AD29+'бюджеты поселений'!AD29</f>
        <v>0</v>
      </c>
      <c r="BF29" s="137">
        <f>'бюджет округа (района)'!AD29</f>
        <v>0</v>
      </c>
      <c r="BG29" s="134">
        <f t="shared" si="189"/>
        <v>0</v>
      </c>
      <c r="BH29" s="134">
        <f t="shared" si="189"/>
        <v>0</v>
      </c>
      <c r="BI29" s="135">
        <f t="shared" si="36"/>
        <v>1</v>
      </c>
      <c r="BJ29" s="135">
        <f t="shared" si="36"/>
        <v>1</v>
      </c>
      <c r="BK29" s="134">
        <f>'бюджет округа (района)'!AG29+'бюджеты поселений'!AG29</f>
        <v>0</v>
      </c>
      <c r="BL29" s="137">
        <f>'бюджет округа (района)'!AG29</f>
        <v>0</v>
      </c>
      <c r="BM29" s="134">
        <f t="shared" si="190"/>
        <v>0</v>
      </c>
      <c r="BN29" s="134">
        <f t="shared" si="190"/>
        <v>0</v>
      </c>
      <c r="BO29" s="135">
        <f t="shared" si="38"/>
        <v>1</v>
      </c>
      <c r="BP29" s="135">
        <f t="shared" si="38"/>
        <v>1</v>
      </c>
      <c r="BQ29" s="134">
        <f>'бюджет округа (района)'!AJ29+'бюджеты поселений'!AJ29</f>
        <v>0</v>
      </c>
      <c r="BR29" s="137">
        <f>'бюджет округа (района)'!AJ29</f>
        <v>0</v>
      </c>
      <c r="BS29" s="134">
        <f t="shared" si="191"/>
        <v>0</v>
      </c>
      <c r="BT29" s="134">
        <f t="shared" si="191"/>
        <v>0</v>
      </c>
      <c r="BU29" s="135">
        <f t="shared" si="40"/>
        <v>1</v>
      </c>
      <c r="BV29" s="135">
        <f t="shared" si="40"/>
        <v>1</v>
      </c>
      <c r="BW29" s="134">
        <f>'бюджет округа (района)'!AM29+'бюджеты поселений'!AM29</f>
        <v>0</v>
      </c>
      <c r="BX29" s="137">
        <f>'бюджет округа (района)'!AM29</f>
        <v>0</v>
      </c>
      <c r="BY29" s="134">
        <f t="shared" si="192"/>
        <v>0</v>
      </c>
      <c r="BZ29" s="134">
        <f t="shared" si="192"/>
        <v>0</v>
      </c>
      <c r="CA29" s="135">
        <f t="shared" si="42"/>
        <v>1</v>
      </c>
      <c r="CB29" s="135">
        <f t="shared" si="42"/>
        <v>1</v>
      </c>
      <c r="CC29" s="134">
        <f>'бюджет округа (района)'!AP29+'бюджеты поселений'!AP29</f>
        <v>0</v>
      </c>
      <c r="CD29" s="137">
        <f>'бюджет округа (района)'!AP29</f>
        <v>0</v>
      </c>
      <c r="CE29" s="134">
        <f t="shared" si="193"/>
        <v>0</v>
      </c>
      <c r="CF29" s="134">
        <f t="shared" si="193"/>
        <v>0</v>
      </c>
      <c r="CG29" s="135">
        <f t="shared" si="44"/>
        <v>1</v>
      </c>
      <c r="CH29" s="135">
        <f t="shared" si="44"/>
        <v>1</v>
      </c>
      <c r="CI29" s="134">
        <f>'бюджет округа (района)'!AS29+'бюджеты поселений'!AS29</f>
        <v>0</v>
      </c>
      <c r="CJ29" s="137">
        <f>'бюджет округа (района)'!AS29</f>
        <v>0</v>
      </c>
      <c r="CK29" s="134">
        <f t="shared" si="194"/>
        <v>0</v>
      </c>
      <c r="CL29" s="134">
        <f t="shared" si="194"/>
        <v>0</v>
      </c>
      <c r="CM29" s="135">
        <f t="shared" si="46"/>
        <v>1</v>
      </c>
      <c r="CN29" s="135">
        <f t="shared" si="46"/>
        <v>1</v>
      </c>
      <c r="CO29" s="134">
        <f>'бюджет округа (района)'!AV29+'бюджеты поселений'!AV29</f>
        <v>0</v>
      </c>
      <c r="CP29" s="137">
        <f>'бюджет округа (района)'!AV29</f>
        <v>0</v>
      </c>
      <c r="CQ29" s="134">
        <f t="shared" si="195"/>
        <v>0</v>
      </c>
      <c r="CR29" s="134">
        <f t="shared" si="195"/>
        <v>0</v>
      </c>
      <c r="CS29" s="135">
        <f t="shared" si="48"/>
        <v>1</v>
      </c>
      <c r="CT29" s="135">
        <f t="shared" si="48"/>
        <v>1</v>
      </c>
      <c r="CU29" s="134">
        <f>'бюджет округа (района)'!AY29+'бюджеты поселений'!AY29</f>
        <v>0</v>
      </c>
      <c r="CV29" s="137">
        <f>'бюджет округа (района)'!AY29</f>
        <v>0</v>
      </c>
      <c r="CW29" s="134">
        <f t="shared" si="196"/>
        <v>0</v>
      </c>
      <c r="CX29" s="134">
        <f t="shared" si="196"/>
        <v>0</v>
      </c>
      <c r="CY29" s="135">
        <f t="shared" si="50"/>
        <v>1</v>
      </c>
      <c r="CZ29" s="135">
        <f t="shared" si="50"/>
        <v>1</v>
      </c>
      <c r="DA29" s="134">
        <f>'бюджет округа (района)'!BB29+'бюджеты поселений'!BB29</f>
        <v>0</v>
      </c>
      <c r="DB29" s="137">
        <f>'бюджет округа (района)'!BB29</f>
        <v>0</v>
      </c>
      <c r="DC29" s="134">
        <f t="shared" si="197"/>
        <v>0</v>
      </c>
      <c r="DD29" s="134">
        <f t="shared" si="197"/>
        <v>0</v>
      </c>
      <c r="DE29" s="135">
        <f t="shared" si="52"/>
        <v>1</v>
      </c>
      <c r="DF29" s="135">
        <f t="shared" si="52"/>
        <v>1</v>
      </c>
      <c r="DG29" s="134">
        <f>'бюджет округа (района)'!BE29+'бюджеты поселений'!BE29</f>
        <v>0</v>
      </c>
      <c r="DH29" s="137">
        <f>'бюджет округа (района)'!BE29</f>
        <v>0</v>
      </c>
      <c r="DI29" s="134">
        <f t="shared" si="198"/>
        <v>0</v>
      </c>
      <c r="DJ29" s="134">
        <f t="shared" si="198"/>
        <v>0</v>
      </c>
      <c r="DK29" s="135">
        <f t="shared" si="54"/>
        <v>1</v>
      </c>
      <c r="DL29" s="135">
        <f t="shared" si="54"/>
        <v>1</v>
      </c>
      <c r="DM29" s="134">
        <f>'бюджет округа (района)'!BH29+'бюджеты поселений'!BH29</f>
        <v>0</v>
      </c>
      <c r="DN29" s="137">
        <f>'бюджет округа (района)'!BH29</f>
        <v>0</v>
      </c>
      <c r="DO29" s="134">
        <f>'бюджет округа (района)'!BI29+'бюджеты поселений'!BI29</f>
        <v>0</v>
      </c>
      <c r="DP29" s="137">
        <f>'бюджет округа (района)'!BI29</f>
        <v>0</v>
      </c>
      <c r="DQ29" s="134">
        <f>'бюджет округа (района)'!BJ29+'бюджеты поселений'!BJ29</f>
        <v>0</v>
      </c>
      <c r="DR29" s="137">
        <f>'бюджет округа (района)'!BJ29</f>
        <v>0</v>
      </c>
      <c r="DS29" s="135">
        <f>IF($AY$29=0,1,DQ29/$AY$29-1)</f>
        <v>1</v>
      </c>
      <c r="DT29" s="135">
        <f>IF($AZ$29=0,1,DR29/$AZ$29-1)</f>
        <v>1</v>
      </c>
      <c r="DU29" s="135">
        <f t="shared" si="58"/>
        <v>1</v>
      </c>
      <c r="DV29" s="135">
        <f t="shared" si="59"/>
        <v>1</v>
      </c>
      <c r="DW29" s="167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3"/>
      <c r="GA29" s="63"/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3"/>
      <c r="GO29" s="63"/>
      <c r="GP29" s="63"/>
      <c r="GQ29" s="63"/>
      <c r="GR29" s="63"/>
      <c r="GS29" s="63"/>
      <c r="GT29" s="63"/>
      <c r="GU29" s="63"/>
      <c r="GV29" s="63"/>
      <c r="GW29" s="63"/>
      <c r="GX29" s="63"/>
      <c r="GY29" s="63"/>
      <c r="GZ29" s="63"/>
      <c r="HA29" s="63"/>
      <c r="HB29" s="63"/>
      <c r="HC29" s="63"/>
      <c r="HD29" s="63"/>
      <c r="HE29" s="63"/>
      <c r="HF29" s="63"/>
      <c r="HG29" s="63"/>
      <c r="HH29" s="63"/>
      <c r="HI29" s="63"/>
      <c r="HJ29" s="63"/>
      <c r="HK29" s="63"/>
      <c r="HL29" s="63"/>
      <c r="HM29" s="63"/>
      <c r="HN29" s="63"/>
      <c r="HO29" s="63"/>
      <c r="HP29" s="63"/>
      <c r="HQ29" s="63"/>
      <c r="HR29" s="63"/>
      <c r="HS29" s="63"/>
      <c r="HT29" s="63"/>
      <c r="HU29" s="63"/>
      <c r="HV29" s="63"/>
      <c r="HW29" s="63"/>
      <c r="HX29" s="63"/>
      <c r="HY29" s="63"/>
      <c r="HZ29" s="63"/>
      <c r="IA29" s="63"/>
      <c r="IB29" s="63"/>
      <c r="IC29" s="63"/>
      <c r="ID29" s="63"/>
      <c r="IE29" s="63"/>
      <c r="IF29" s="63"/>
      <c r="IG29" s="63"/>
      <c r="IH29" s="63"/>
      <c r="II29" s="63"/>
      <c r="IJ29" s="63"/>
      <c r="IK29" s="63"/>
      <c r="IL29" s="63"/>
      <c r="IM29" s="63"/>
      <c r="IN29" s="63"/>
      <c r="IO29" s="63"/>
      <c r="IP29" s="63"/>
      <c r="IQ29" s="63"/>
      <c r="IR29" s="63"/>
      <c r="IS29" s="63"/>
      <c r="IT29" s="63"/>
      <c r="IU29" s="63"/>
      <c r="IV29" s="63"/>
      <c r="IW29" s="63"/>
      <c r="IX29" s="63"/>
      <c r="IY29" s="63"/>
      <c r="IZ29" s="63"/>
      <c r="JA29" s="63"/>
      <c r="JB29" s="63"/>
      <c r="JC29" s="63"/>
      <c r="JD29" s="63"/>
      <c r="JE29" s="63"/>
      <c r="JF29" s="63"/>
      <c r="JG29" s="63"/>
      <c r="JH29" s="63"/>
    </row>
    <row r="30" spans="1:268" s="64" customFormat="1" ht="18" customHeight="1">
      <c r="A30" s="261" t="s">
        <v>91</v>
      </c>
      <c r="B30" s="262"/>
      <c r="C30" s="134">
        <f>'бюджет округа (района)'!C30+'бюджеты поселений'!C30</f>
        <v>0</v>
      </c>
      <c r="D30" s="137">
        <f>'бюджет округа (района)'!C30</f>
        <v>0</v>
      </c>
      <c r="E30" s="134">
        <f t="shared" si="150"/>
        <v>0</v>
      </c>
      <c r="F30" s="137">
        <f t="shared" si="150"/>
        <v>0</v>
      </c>
      <c r="G30" s="134">
        <f>'бюджет округа (района)'!E30+'бюджеты поселений'!E30</f>
        <v>0</v>
      </c>
      <c r="H30" s="137">
        <f>'бюджет округа (района)'!E30</f>
        <v>0</v>
      </c>
      <c r="I30" s="134">
        <f>'бюджет округа (района)'!F30+'бюджеты поселений'!F30</f>
        <v>0</v>
      </c>
      <c r="J30" s="137">
        <f>'бюджет округа (района)'!F30</f>
        <v>0</v>
      </c>
      <c r="K30" s="134">
        <f t="shared" si="151"/>
        <v>0</v>
      </c>
      <c r="L30" s="134">
        <f t="shared" si="151"/>
        <v>0</v>
      </c>
      <c r="M30" s="134">
        <f>'бюджет округа (района)'!H30+'бюджеты поселений'!H30</f>
        <v>0</v>
      </c>
      <c r="N30" s="137">
        <f>'бюджет округа (района)'!H30</f>
        <v>0</v>
      </c>
      <c r="O30" s="134">
        <f t="shared" si="152"/>
        <v>0</v>
      </c>
      <c r="P30" s="134">
        <f t="shared" si="152"/>
        <v>0</v>
      </c>
      <c r="Q30" s="134">
        <f>'бюджет округа (района)'!J30+'бюджеты поселений'!J30</f>
        <v>0</v>
      </c>
      <c r="R30" s="137">
        <f>'бюджет округа (района)'!J30</f>
        <v>0</v>
      </c>
      <c r="S30" s="134">
        <f t="shared" si="153"/>
        <v>0</v>
      </c>
      <c r="T30" s="134">
        <f t="shared" si="153"/>
        <v>0</v>
      </c>
      <c r="U30" s="134">
        <f>'бюджет округа (района)'!L30+'бюджеты поселений'!L30</f>
        <v>0</v>
      </c>
      <c r="V30" s="137">
        <f>'бюджет округа (района)'!L30</f>
        <v>0</v>
      </c>
      <c r="W30" s="134">
        <f t="shared" si="154"/>
        <v>0</v>
      </c>
      <c r="X30" s="134">
        <f t="shared" si="154"/>
        <v>0</v>
      </c>
      <c r="Y30" s="134">
        <f>'бюджет округа (района)'!N30+'бюджеты поселений'!N30</f>
        <v>0</v>
      </c>
      <c r="Z30" s="137">
        <f>'бюджет округа (района)'!N30</f>
        <v>0</v>
      </c>
      <c r="AA30" s="134">
        <f t="shared" si="155"/>
        <v>0</v>
      </c>
      <c r="AB30" s="134">
        <f t="shared" si="155"/>
        <v>0</v>
      </c>
      <c r="AC30" s="134">
        <f>'бюджет округа (района)'!P30+'бюджеты поселений'!P30</f>
        <v>0</v>
      </c>
      <c r="AD30" s="137">
        <f>'бюджет округа (района)'!P30</f>
        <v>0</v>
      </c>
      <c r="AE30" s="134">
        <f t="shared" si="156"/>
        <v>0</v>
      </c>
      <c r="AF30" s="134">
        <f t="shared" si="156"/>
        <v>0</v>
      </c>
      <c r="AG30" s="134">
        <f>'бюджет округа (района)'!R30+'бюджеты поселений'!R30</f>
        <v>0</v>
      </c>
      <c r="AH30" s="137">
        <f>'бюджет округа (района)'!R30</f>
        <v>0</v>
      </c>
      <c r="AI30" s="134">
        <f t="shared" si="185"/>
        <v>0</v>
      </c>
      <c r="AJ30" s="134">
        <f t="shared" si="185"/>
        <v>0</v>
      </c>
      <c r="AK30" s="134">
        <f>'бюджет округа (района)'!T30+'бюджеты поселений'!T30</f>
        <v>0</v>
      </c>
      <c r="AL30" s="137">
        <f>'бюджет округа (района)'!T30</f>
        <v>0</v>
      </c>
      <c r="AM30" s="134">
        <f t="shared" si="186"/>
        <v>0</v>
      </c>
      <c r="AN30" s="134">
        <f t="shared" si="186"/>
        <v>0</v>
      </c>
      <c r="AO30" s="134">
        <f>'бюджет округа (района)'!V30+'бюджеты поселений'!V30</f>
        <v>0</v>
      </c>
      <c r="AP30" s="137">
        <f>'бюджет округа (района)'!V30</f>
        <v>0</v>
      </c>
      <c r="AQ30" s="134">
        <f t="shared" si="187"/>
        <v>0</v>
      </c>
      <c r="AR30" s="134">
        <f t="shared" si="187"/>
        <v>0</v>
      </c>
      <c r="AS30" s="134">
        <f>'бюджет округа (района)'!X30+'бюджеты поселений'!X30</f>
        <v>0</v>
      </c>
      <c r="AT30" s="137">
        <f>'бюджет округа (района)'!X30</f>
        <v>0</v>
      </c>
      <c r="AU30" s="134">
        <f t="shared" si="188"/>
        <v>0</v>
      </c>
      <c r="AV30" s="134">
        <f t="shared" si="188"/>
        <v>0</v>
      </c>
      <c r="AW30" s="134">
        <f>'бюджет округа (района)'!Z30+'бюджеты поселений'!Z30</f>
        <v>0</v>
      </c>
      <c r="AX30" s="137">
        <f>'бюджет округа (района)'!Z30</f>
        <v>0</v>
      </c>
      <c r="AY30" s="134">
        <f>'бюджет округа (района)'!AA30+'бюджеты поселений'!AA30</f>
        <v>0</v>
      </c>
      <c r="AZ30" s="137">
        <f>'бюджет округа (района)'!AA30</f>
        <v>0</v>
      </c>
      <c r="BA30" s="135">
        <f t="shared" si="173"/>
        <v>1</v>
      </c>
      <c r="BB30" s="135">
        <f t="shared" si="173"/>
        <v>1</v>
      </c>
      <c r="BC30" s="134">
        <f>'бюджет округа (района)'!AC30+'бюджеты поселений'!AC30</f>
        <v>0</v>
      </c>
      <c r="BD30" s="137">
        <f>'бюджет округа (района)'!AC30</f>
        <v>0</v>
      </c>
      <c r="BE30" s="134">
        <f>'бюджет округа (района)'!AD30+'бюджеты поселений'!AD30</f>
        <v>0</v>
      </c>
      <c r="BF30" s="137">
        <f>'бюджет округа (района)'!AD30</f>
        <v>0</v>
      </c>
      <c r="BG30" s="134">
        <f t="shared" si="189"/>
        <v>0</v>
      </c>
      <c r="BH30" s="134">
        <f t="shared" si="189"/>
        <v>0</v>
      </c>
      <c r="BI30" s="135">
        <f t="shared" si="36"/>
        <v>1</v>
      </c>
      <c r="BJ30" s="135">
        <f t="shared" si="36"/>
        <v>1</v>
      </c>
      <c r="BK30" s="134">
        <f>'бюджет округа (района)'!AG30+'бюджеты поселений'!AG30</f>
        <v>0</v>
      </c>
      <c r="BL30" s="137">
        <f>'бюджет округа (района)'!AG30</f>
        <v>0</v>
      </c>
      <c r="BM30" s="134">
        <f t="shared" si="190"/>
        <v>0</v>
      </c>
      <c r="BN30" s="134">
        <f t="shared" si="190"/>
        <v>0</v>
      </c>
      <c r="BO30" s="135">
        <f t="shared" si="38"/>
        <v>1</v>
      </c>
      <c r="BP30" s="135">
        <f t="shared" si="38"/>
        <v>1</v>
      </c>
      <c r="BQ30" s="134">
        <f>'бюджет округа (района)'!AJ30+'бюджеты поселений'!AJ30</f>
        <v>0</v>
      </c>
      <c r="BR30" s="137">
        <f>'бюджет округа (района)'!AJ30</f>
        <v>0</v>
      </c>
      <c r="BS30" s="134">
        <f t="shared" si="191"/>
        <v>0</v>
      </c>
      <c r="BT30" s="134">
        <f t="shared" si="191"/>
        <v>0</v>
      </c>
      <c r="BU30" s="135">
        <f t="shared" si="40"/>
        <v>1</v>
      </c>
      <c r="BV30" s="135">
        <f t="shared" si="40"/>
        <v>1</v>
      </c>
      <c r="BW30" s="134">
        <f>'бюджет округа (района)'!AM30+'бюджеты поселений'!AM30</f>
        <v>0</v>
      </c>
      <c r="BX30" s="137">
        <f>'бюджет округа (района)'!AM30</f>
        <v>0</v>
      </c>
      <c r="BY30" s="134">
        <f t="shared" si="192"/>
        <v>0</v>
      </c>
      <c r="BZ30" s="134">
        <f t="shared" si="192"/>
        <v>0</v>
      </c>
      <c r="CA30" s="135">
        <f t="shared" si="42"/>
        <v>1</v>
      </c>
      <c r="CB30" s="135">
        <f t="shared" si="42"/>
        <v>1</v>
      </c>
      <c r="CC30" s="134">
        <f>'бюджет округа (района)'!AP30+'бюджеты поселений'!AP30</f>
        <v>0</v>
      </c>
      <c r="CD30" s="137">
        <f>'бюджет округа (района)'!AP30</f>
        <v>0</v>
      </c>
      <c r="CE30" s="134">
        <f t="shared" si="193"/>
        <v>0</v>
      </c>
      <c r="CF30" s="134">
        <f t="shared" si="193"/>
        <v>0</v>
      </c>
      <c r="CG30" s="135">
        <f t="shared" si="44"/>
        <v>1</v>
      </c>
      <c r="CH30" s="135">
        <f t="shared" si="44"/>
        <v>1</v>
      </c>
      <c r="CI30" s="134">
        <f>'бюджет округа (района)'!AS30+'бюджеты поселений'!AS30</f>
        <v>0</v>
      </c>
      <c r="CJ30" s="137">
        <f>'бюджет округа (района)'!AS30</f>
        <v>0</v>
      </c>
      <c r="CK30" s="134">
        <f t="shared" si="194"/>
        <v>0</v>
      </c>
      <c r="CL30" s="134">
        <f t="shared" si="194"/>
        <v>0</v>
      </c>
      <c r="CM30" s="135">
        <f t="shared" si="46"/>
        <v>1</v>
      </c>
      <c r="CN30" s="135">
        <f t="shared" si="46"/>
        <v>1</v>
      </c>
      <c r="CO30" s="134">
        <f>'бюджет округа (района)'!AV30+'бюджеты поселений'!AV30</f>
        <v>0</v>
      </c>
      <c r="CP30" s="137">
        <f>'бюджет округа (района)'!AV30</f>
        <v>0</v>
      </c>
      <c r="CQ30" s="134">
        <f t="shared" si="195"/>
        <v>0</v>
      </c>
      <c r="CR30" s="134">
        <f t="shared" si="195"/>
        <v>0</v>
      </c>
      <c r="CS30" s="135">
        <f t="shared" si="48"/>
        <v>1</v>
      </c>
      <c r="CT30" s="135">
        <f t="shared" si="48"/>
        <v>1</v>
      </c>
      <c r="CU30" s="134">
        <f>'бюджет округа (района)'!AY30+'бюджеты поселений'!AY30</f>
        <v>0</v>
      </c>
      <c r="CV30" s="137">
        <f>'бюджет округа (района)'!AY30</f>
        <v>0</v>
      </c>
      <c r="CW30" s="134">
        <f t="shared" si="196"/>
        <v>0</v>
      </c>
      <c r="CX30" s="134">
        <f t="shared" si="196"/>
        <v>0</v>
      </c>
      <c r="CY30" s="135">
        <f t="shared" si="50"/>
        <v>1</v>
      </c>
      <c r="CZ30" s="135">
        <f t="shared" si="50"/>
        <v>1</v>
      </c>
      <c r="DA30" s="134">
        <f>'бюджет округа (района)'!BB30+'бюджеты поселений'!BB30</f>
        <v>0</v>
      </c>
      <c r="DB30" s="137">
        <f>'бюджет округа (района)'!BB30</f>
        <v>0</v>
      </c>
      <c r="DC30" s="134">
        <f t="shared" si="197"/>
        <v>0</v>
      </c>
      <c r="DD30" s="134">
        <f t="shared" si="197"/>
        <v>0</v>
      </c>
      <c r="DE30" s="135">
        <f t="shared" si="52"/>
        <v>1</v>
      </c>
      <c r="DF30" s="135">
        <f t="shared" si="52"/>
        <v>1</v>
      </c>
      <c r="DG30" s="134">
        <f>'бюджет округа (района)'!BE30+'бюджеты поселений'!BE30</f>
        <v>0</v>
      </c>
      <c r="DH30" s="137">
        <f>'бюджет округа (района)'!BE30</f>
        <v>0</v>
      </c>
      <c r="DI30" s="134">
        <f t="shared" si="198"/>
        <v>0</v>
      </c>
      <c r="DJ30" s="134">
        <f t="shared" si="198"/>
        <v>0</v>
      </c>
      <c r="DK30" s="135">
        <f t="shared" si="54"/>
        <v>1</v>
      </c>
      <c r="DL30" s="135">
        <f t="shared" si="54"/>
        <v>1</v>
      </c>
      <c r="DM30" s="134">
        <f>'бюджет округа (района)'!BH30+'бюджеты поселений'!BH30</f>
        <v>0</v>
      </c>
      <c r="DN30" s="137">
        <f>'бюджет округа (района)'!BH30</f>
        <v>0</v>
      </c>
      <c r="DO30" s="134">
        <f>'бюджет округа (района)'!BI30+'бюджеты поселений'!BI30</f>
        <v>0</v>
      </c>
      <c r="DP30" s="137">
        <f>'бюджет округа (района)'!BI30</f>
        <v>0</v>
      </c>
      <c r="DQ30" s="134">
        <f>'бюджет округа (района)'!BJ30+'бюджеты поселений'!BJ30</f>
        <v>0</v>
      </c>
      <c r="DR30" s="137">
        <f>'бюджет округа (района)'!BJ30</f>
        <v>0</v>
      </c>
      <c r="DS30" s="135">
        <f>IF($AY$30=0,1,DQ30/$AY$30-1)</f>
        <v>1</v>
      </c>
      <c r="DT30" s="135">
        <f>IF($AZ$30=0,1,DR30/$AZ$30-1)</f>
        <v>1</v>
      </c>
      <c r="DU30" s="135">
        <f t="shared" si="58"/>
        <v>1</v>
      </c>
      <c r="DV30" s="135">
        <f t="shared" si="59"/>
        <v>1</v>
      </c>
      <c r="DW30" s="167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  <c r="GY30" s="63"/>
      <c r="GZ30" s="63"/>
      <c r="HA30" s="63"/>
      <c r="HB30" s="63"/>
      <c r="HC30" s="63"/>
      <c r="HD30" s="63"/>
      <c r="HE30" s="63"/>
      <c r="HF30" s="63"/>
      <c r="HG30" s="63"/>
      <c r="HH30" s="63"/>
      <c r="HI30" s="63"/>
      <c r="HJ30" s="63"/>
      <c r="HK30" s="63"/>
      <c r="HL30" s="63"/>
      <c r="HM30" s="63"/>
      <c r="HN30" s="63"/>
      <c r="HO30" s="63"/>
      <c r="HP30" s="63"/>
      <c r="HQ30" s="63"/>
      <c r="HR30" s="63"/>
      <c r="HS30" s="63"/>
      <c r="HT30" s="63"/>
      <c r="HU30" s="63"/>
      <c r="HV30" s="63"/>
      <c r="HW30" s="63"/>
      <c r="HX30" s="63"/>
      <c r="HY30" s="63"/>
      <c r="HZ30" s="63"/>
      <c r="IA30" s="63"/>
      <c r="IB30" s="63"/>
      <c r="IC30" s="63"/>
      <c r="ID30" s="63"/>
      <c r="IE30" s="63"/>
      <c r="IF30" s="63"/>
      <c r="IG30" s="63"/>
      <c r="IH30" s="63"/>
      <c r="II30" s="63"/>
      <c r="IJ30" s="63"/>
      <c r="IK30" s="63"/>
      <c r="IL30" s="63"/>
      <c r="IM30" s="63"/>
      <c r="IN30" s="63"/>
      <c r="IO30" s="63"/>
      <c r="IP30" s="63"/>
      <c r="IQ30" s="63"/>
      <c r="IR30" s="63"/>
      <c r="IS30" s="63"/>
      <c r="IT30" s="63"/>
      <c r="IU30" s="63"/>
      <c r="IV30" s="63"/>
      <c r="IW30" s="63"/>
      <c r="IX30" s="63"/>
      <c r="IY30" s="63"/>
      <c r="IZ30" s="63"/>
      <c r="JA30" s="63"/>
      <c r="JB30" s="63"/>
      <c r="JC30" s="63"/>
      <c r="JD30" s="63"/>
      <c r="JE30" s="63"/>
      <c r="JF30" s="63"/>
      <c r="JG30" s="63"/>
      <c r="JH30" s="63"/>
    </row>
    <row r="31" spans="1:268" s="64" customFormat="1" ht="18" customHeight="1">
      <c r="A31" s="261" t="s">
        <v>46</v>
      </c>
      <c r="B31" s="262"/>
      <c r="C31" s="134">
        <f>'бюджет округа (района)'!C31+'бюджеты поселений'!C31</f>
        <v>0</v>
      </c>
      <c r="D31" s="137">
        <f>'бюджет округа (района)'!C31</f>
        <v>0</v>
      </c>
      <c r="E31" s="134">
        <f t="shared" si="150"/>
        <v>0</v>
      </c>
      <c r="F31" s="137">
        <f t="shared" si="150"/>
        <v>0</v>
      </c>
      <c r="G31" s="134">
        <f>'бюджет округа (района)'!E31+'бюджеты поселений'!E31</f>
        <v>0</v>
      </c>
      <c r="H31" s="137">
        <f>'бюджет округа (района)'!E31</f>
        <v>0</v>
      </c>
      <c r="I31" s="134">
        <f>'бюджет округа (района)'!F31+'бюджеты поселений'!F31</f>
        <v>0</v>
      </c>
      <c r="J31" s="137">
        <f>'бюджет округа (района)'!F31</f>
        <v>0</v>
      </c>
      <c r="K31" s="134">
        <f t="shared" si="151"/>
        <v>0</v>
      </c>
      <c r="L31" s="134">
        <f t="shared" si="151"/>
        <v>0</v>
      </c>
      <c r="M31" s="134">
        <f>'бюджет округа (района)'!H31+'бюджеты поселений'!H31</f>
        <v>0</v>
      </c>
      <c r="N31" s="137">
        <f>'бюджет округа (района)'!H31</f>
        <v>0</v>
      </c>
      <c r="O31" s="134">
        <f t="shared" si="152"/>
        <v>0</v>
      </c>
      <c r="P31" s="134">
        <f t="shared" si="152"/>
        <v>0</v>
      </c>
      <c r="Q31" s="134">
        <f>'бюджет округа (района)'!J31+'бюджеты поселений'!J31</f>
        <v>0</v>
      </c>
      <c r="R31" s="137">
        <f>'бюджет округа (района)'!J31</f>
        <v>0</v>
      </c>
      <c r="S31" s="134">
        <f t="shared" si="153"/>
        <v>0</v>
      </c>
      <c r="T31" s="134">
        <f t="shared" si="153"/>
        <v>0</v>
      </c>
      <c r="U31" s="134">
        <f>'бюджет округа (района)'!L31+'бюджеты поселений'!L31</f>
        <v>0</v>
      </c>
      <c r="V31" s="137">
        <f>'бюджет округа (района)'!L31</f>
        <v>0</v>
      </c>
      <c r="W31" s="134">
        <f t="shared" si="154"/>
        <v>0</v>
      </c>
      <c r="X31" s="134">
        <f t="shared" si="154"/>
        <v>0</v>
      </c>
      <c r="Y31" s="134">
        <f>'бюджет округа (района)'!N31+'бюджеты поселений'!N31</f>
        <v>0</v>
      </c>
      <c r="Z31" s="137">
        <f>'бюджет округа (района)'!N31</f>
        <v>0</v>
      </c>
      <c r="AA31" s="134">
        <f t="shared" si="155"/>
        <v>0</v>
      </c>
      <c r="AB31" s="134">
        <f t="shared" si="155"/>
        <v>0</v>
      </c>
      <c r="AC31" s="134">
        <f>'бюджет округа (района)'!P31+'бюджеты поселений'!P31</f>
        <v>0</v>
      </c>
      <c r="AD31" s="137">
        <f>'бюджет округа (района)'!P31</f>
        <v>0</v>
      </c>
      <c r="AE31" s="134">
        <f t="shared" si="156"/>
        <v>0</v>
      </c>
      <c r="AF31" s="134">
        <f t="shared" si="156"/>
        <v>0</v>
      </c>
      <c r="AG31" s="134">
        <f>'бюджет округа (района)'!R31+'бюджеты поселений'!R31</f>
        <v>0</v>
      </c>
      <c r="AH31" s="137">
        <f>'бюджет округа (района)'!R31</f>
        <v>0</v>
      </c>
      <c r="AI31" s="134">
        <f t="shared" si="185"/>
        <v>0</v>
      </c>
      <c r="AJ31" s="134">
        <f t="shared" si="185"/>
        <v>0</v>
      </c>
      <c r="AK31" s="134">
        <f>'бюджет округа (района)'!T31+'бюджеты поселений'!T31</f>
        <v>0</v>
      </c>
      <c r="AL31" s="137">
        <f>'бюджет округа (района)'!T31</f>
        <v>0</v>
      </c>
      <c r="AM31" s="134">
        <f t="shared" si="186"/>
        <v>0</v>
      </c>
      <c r="AN31" s="134">
        <f t="shared" si="186"/>
        <v>0</v>
      </c>
      <c r="AO31" s="134">
        <f>'бюджет округа (района)'!V31+'бюджеты поселений'!V31</f>
        <v>0</v>
      </c>
      <c r="AP31" s="137">
        <f>'бюджет округа (района)'!V31</f>
        <v>0</v>
      </c>
      <c r="AQ31" s="134">
        <f t="shared" si="187"/>
        <v>0</v>
      </c>
      <c r="AR31" s="134">
        <f t="shared" si="187"/>
        <v>0</v>
      </c>
      <c r="AS31" s="134">
        <f>'бюджет округа (района)'!X31+'бюджеты поселений'!X31</f>
        <v>0</v>
      </c>
      <c r="AT31" s="137">
        <f>'бюджет округа (района)'!X31</f>
        <v>0</v>
      </c>
      <c r="AU31" s="134">
        <f t="shared" si="188"/>
        <v>0</v>
      </c>
      <c r="AV31" s="134">
        <f t="shared" si="188"/>
        <v>0</v>
      </c>
      <c r="AW31" s="134">
        <f>'бюджет округа (района)'!Z31+'бюджеты поселений'!Z31</f>
        <v>0</v>
      </c>
      <c r="AX31" s="137">
        <f>'бюджет округа (района)'!Z31</f>
        <v>0</v>
      </c>
      <c r="AY31" s="134">
        <f>'бюджет округа (района)'!AA31+'бюджеты поселений'!AA31</f>
        <v>0</v>
      </c>
      <c r="AZ31" s="137">
        <f>'бюджет округа (района)'!AA31</f>
        <v>0</v>
      </c>
      <c r="BA31" s="135">
        <f t="shared" si="173"/>
        <v>1</v>
      </c>
      <c r="BB31" s="135">
        <f t="shared" si="173"/>
        <v>1</v>
      </c>
      <c r="BC31" s="134">
        <f>'бюджет округа (района)'!AC31+'бюджеты поселений'!AC31</f>
        <v>0</v>
      </c>
      <c r="BD31" s="137">
        <f>'бюджет округа (района)'!AC31</f>
        <v>0</v>
      </c>
      <c r="BE31" s="134">
        <f>'бюджет округа (района)'!AD31+'бюджеты поселений'!AD31</f>
        <v>0</v>
      </c>
      <c r="BF31" s="137">
        <f>'бюджет округа (района)'!AD31</f>
        <v>0</v>
      </c>
      <c r="BG31" s="134">
        <f t="shared" si="189"/>
        <v>0</v>
      </c>
      <c r="BH31" s="134">
        <f t="shared" si="189"/>
        <v>0</v>
      </c>
      <c r="BI31" s="135">
        <f t="shared" si="36"/>
        <v>1</v>
      </c>
      <c r="BJ31" s="135">
        <f t="shared" si="36"/>
        <v>1</v>
      </c>
      <c r="BK31" s="134">
        <f>'бюджет округа (района)'!AG31+'бюджеты поселений'!AG31</f>
        <v>0</v>
      </c>
      <c r="BL31" s="137">
        <f>'бюджет округа (района)'!AG31</f>
        <v>0</v>
      </c>
      <c r="BM31" s="134">
        <f t="shared" si="190"/>
        <v>0</v>
      </c>
      <c r="BN31" s="134">
        <f t="shared" si="190"/>
        <v>0</v>
      </c>
      <c r="BO31" s="135">
        <f t="shared" si="38"/>
        <v>1</v>
      </c>
      <c r="BP31" s="135">
        <f t="shared" si="38"/>
        <v>1</v>
      </c>
      <c r="BQ31" s="134">
        <f>'бюджет округа (района)'!AJ31+'бюджеты поселений'!AJ31</f>
        <v>0</v>
      </c>
      <c r="BR31" s="137">
        <f>'бюджет округа (района)'!AJ31</f>
        <v>0</v>
      </c>
      <c r="BS31" s="134">
        <f t="shared" si="191"/>
        <v>0</v>
      </c>
      <c r="BT31" s="134">
        <f t="shared" si="191"/>
        <v>0</v>
      </c>
      <c r="BU31" s="135">
        <f t="shared" si="40"/>
        <v>1</v>
      </c>
      <c r="BV31" s="135">
        <f t="shared" si="40"/>
        <v>1</v>
      </c>
      <c r="BW31" s="134">
        <f>'бюджет округа (района)'!AM31+'бюджеты поселений'!AM31</f>
        <v>0</v>
      </c>
      <c r="BX31" s="137">
        <f>'бюджет округа (района)'!AM31</f>
        <v>0</v>
      </c>
      <c r="BY31" s="134">
        <f t="shared" si="192"/>
        <v>0</v>
      </c>
      <c r="BZ31" s="134">
        <f t="shared" si="192"/>
        <v>0</v>
      </c>
      <c r="CA31" s="135">
        <f t="shared" si="42"/>
        <v>1</v>
      </c>
      <c r="CB31" s="135">
        <f t="shared" si="42"/>
        <v>1</v>
      </c>
      <c r="CC31" s="134">
        <f>'бюджет округа (района)'!AP31+'бюджеты поселений'!AP31</f>
        <v>0</v>
      </c>
      <c r="CD31" s="137">
        <f>'бюджет округа (района)'!AP31</f>
        <v>0</v>
      </c>
      <c r="CE31" s="134">
        <f t="shared" si="193"/>
        <v>0</v>
      </c>
      <c r="CF31" s="134">
        <f t="shared" si="193"/>
        <v>0</v>
      </c>
      <c r="CG31" s="135">
        <f t="shared" si="44"/>
        <v>1</v>
      </c>
      <c r="CH31" s="135">
        <f t="shared" si="44"/>
        <v>1</v>
      </c>
      <c r="CI31" s="134">
        <f>'бюджет округа (района)'!AS31+'бюджеты поселений'!AS31</f>
        <v>0</v>
      </c>
      <c r="CJ31" s="137">
        <f>'бюджет округа (района)'!AS31</f>
        <v>0</v>
      </c>
      <c r="CK31" s="134">
        <f t="shared" si="194"/>
        <v>0</v>
      </c>
      <c r="CL31" s="134">
        <f t="shared" si="194"/>
        <v>0</v>
      </c>
      <c r="CM31" s="135">
        <f t="shared" si="46"/>
        <v>1</v>
      </c>
      <c r="CN31" s="135">
        <f t="shared" si="46"/>
        <v>1</v>
      </c>
      <c r="CO31" s="134">
        <f>'бюджет округа (района)'!AV31+'бюджеты поселений'!AV31</f>
        <v>0</v>
      </c>
      <c r="CP31" s="137">
        <f>'бюджет округа (района)'!AV31</f>
        <v>0</v>
      </c>
      <c r="CQ31" s="134">
        <f t="shared" si="195"/>
        <v>0</v>
      </c>
      <c r="CR31" s="134">
        <f t="shared" si="195"/>
        <v>0</v>
      </c>
      <c r="CS31" s="135">
        <f t="shared" si="48"/>
        <v>1</v>
      </c>
      <c r="CT31" s="135">
        <f t="shared" si="48"/>
        <v>1</v>
      </c>
      <c r="CU31" s="134">
        <f>'бюджет округа (района)'!AY31+'бюджеты поселений'!AY31</f>
        <v>0</v>
      </c>
      <c r="CV31" s="137">
        <f>'бюджет округа (района)'!AY31</f>
        <v>0</v>
      </c>
      <c r="CW31" s="134">
        <f t="shared" si="196"/>
        <v>0</v>
      </c>
      <c r="CX31" s="134">
        <f t="shared" si="196"/>
        <v>0</v>
      </c>
      <c r="CY31" s="135">
        <f t="shared" si="50"/>
        <v>1</v>
      </c>
      <c r="CZ31" s="135">
        <f t="shared" si="50"/>
        <v>1</v>
      </c>
      <c r="DA31" s="134">
        <f>'бюджет округа (района)'!BB31+'бюджеты поселений'!BB31</f>
        <v>0</v>
      </c>
      <c r="DB31" s="137">
        <f>'бюджет округа (района)'!BB31</f>
        <v>0</v>
      </c>
      <c r="DC31" s="134">
        <f t="shared" si="197"/>
        <v>0</v>
      </c>
      <c r="DD31" s="134">
        <f t="shared" si="197"/>
        <v>0</v>
      </c>
      <c r="DE31" s="135">
        <f t="shared" si="52"/>
        <v>1</v>
      </c>
      <c r="DF31" s="135">
        <f t="shared" si="52"/>
        <v>1</v>
      </c>
      <c r="DG31" s="134">
        <f>'бюджет округа (района)'!BE31+'бюджеты поселений'!BE31</f>
        <v>0</v>
      </c>
      <c r="DH31" s="137">
        <f>'бюджет округа (района)'!BE31</f>
        <v>0</v>
      </c>
      <c r="DI31" s="134">
        <f t="shared" si="198"/>
        <v>0</v>
      </c>
      <c r="DJ31" s="134">
        <f t="shared" si="198"/>
        <v>0</v>
      </c>
      <c r="DK31" s="135">
        <f t="shared" si="54"/>
        <v>1</v>
      </c>
      <c r="DL31" s="135">
        <f t="shared" si="54"/>
        <v>1</v>
      </c>
      <c r="DM31" s="134">
        <f>'бюджет округа (района)'!BH31+'бюджеты поселений'!BH31</f>
        <v>0</v>
      </c>
      <c r="DN31" s="137">
        <f>'бюджет округа (района)'!BH31</f>
        <v>0</v>
      </c>
      <c r="DO31" s="134">
        <f>'бюджет округа (района)'!BI31+'бюджеты поселений'!BI31</f>
        <v>0</v>
      </c>
      <c r="DP31" s="137">
        <f>'бюджет округа (района)'!BI31</f>
        <v>0</v>
      </c>
      <c r="DQ31" s="134">
        <f>'бюджет округа (района)'!BJ31+'бюджеты поселений'!BJ31</f>
        <v>0</v>
      </c>
      <c r="DR31" s="137">
        <f>'бюджет округа (района)'!BJ31</f>
        <v>0</v>
      </c>
      <c r="DS31" s="135">
        <f>IF($AY$31=0,1,DQ31/$AY$31-1)</f>
        <v>1</v>
      </c>
      <c r="DT31" s="135">
        <f>IF($AZ$31=0,1,DR31/$AZ$31-1)</f>
        <v>1</v>
      </c>
      <c r="DU31" s="135">
        <f t="shared" si="58"/>
        <v>1</v>
      </c>
      <c r="DV31" s="135">
        <f t="shared" si="59"/>
        <v>1</v>
      </c>
      <c r="DW31" s="167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  <c r="GY31" s="63"/>
      <c r="GZ31" s="63"/>
      <c r="HA31" s="63"/>
      <c r="HB31" s="63"/>
      <c r="HC31" s="63"/>
      <c r="HD31" s="63"/>
      <c r="HE31" s="63"/>
      <c r="HF31" s="63"/>
      <c r="HG31" s="63"/>
      <c r="HH31" s="63"/>
      <c r="HI31" s="63"/>
      <c r="HJ31" s="63"/>
      <c r="HK31" s="63"/>
      <c r="HL31" s="63"/>
      <c r="HM31" s="63"/>
      <c r="HN31" s="63"/>
      <c r="HO31" s="63"/>
      <c r="HP31" s="63"/>
      <c r="HQ31" s="63"/>
      <c r="HR31" s="63"/>
      <c r="HS31" s="63"/>
      <c r="HT31" s="63"/>
      <c r="HU31" s="63"/>
      <c r="HV31" s="63"/>
      <c r="HW31" s="63"/>
      <c r="HX31" s="63"/>
      <c r="HY31" s="63"/>
      <c r="HZ31" s="63"/>
      <c r="IA31" s="63"/>
      <c r="IB31" s="63"/>
      <c r="IC31" s="63"/>
      <c r="ID31" s="63"/>
      <c r="IE31" s="63"/>
      <c r="IF31" s="63"/>
      <c r="IG31" s="63"/>
      <c r="IH31" s="63"/>
      <c r="II31" s="63"/>
      <c r="IJ31" s="63"/>
      <c r="IK31" s="63"/>
      <c r="IL31" s="63"/>
      <c r="IM31" s="63"/>
      <c r="IN31" s="63"/>
      <c r="IO31" s="63"/>
      <c r="IP31" s="63"/>
      <c r="IQ31" s="63"/>
      <c r="IR31" s="63"/>
      <c r="IS31" s="63"/>
      <c r="IT31" s="63"/>
      <c r="IU31" s="63"/>
      <c r="IV31" s="63"/>
      <c r="IW31" s="63"/>
      <c r="IX31" s="63"/>
      <c r="IY31" s="63"/>
      <c r="IZ31" s="63"/>
      <c r="JA31" s="63"/>
      <c r="JB31" s="63"/>
      <c r="JC31" s="63"/>
      <c r="JD31" s="63"/>
      <c r="JE31" s="63"/>
      <c r="JF31" s="63"/>
      <c r="JG31" s="63"/>
      <c r="JH31" s="63"/>
    </row>
    <row r="32" spans="1:268" s="64" customFormat="1" ht="18" customHeight="1">
      <c r="A32" s="261" t="s">
        <v>92</v>
      </c>
      <c r="B32" s="262"/>
      <c r="C32" s="134">
        <f>'бюджет округа (района)'!C32+'бюджеты поселений'!C32</f>
        <v>0</v>
      </c>
      <c r="D32" s="137">
        <f>'бюджет округа (района)'!C32</f>
        <v>0</v>
      </c>
      <c r="E32" s="134">
        <f t="shared" si="150"/>
        <v>0</v>
      </c>
      <c r="F32" s="137">
        <f t="shared" si="150"/>
        <v>0</v>
      </c>
      <c r="G32" s="134">
        <f>'бюджет округа (района)'!E32+'бюджеты поселений'!E32</f>
        <v>0</v>
      </c>
      <c r="H32" s="137">
        <f>'бюджет округа (района)'!E32</f>
        <v>0</v>
      </c>
      <c r="I32" s="134">
        <f>'бюджет округа (района)'!F32+'бюджеты поселений'!F32</f>
        <v>0</v>
      </c>
      <c r="J32" s="137">
        <f>'бюджет округа (района)'!F32</f>
        <v>0</v>
      </c>
      <c r="K32" s="134">
        <f t="shared" si="151"/>
        <v>0</v>
      </c>
      <c r="L32" s="134">
        <f t="shared" si="151"/>
        <v>0</v>
      </c>
      <c r="M32" s="134">
        <f>'бюджет округа (района)'!H32+'бюджеты поселений'!H32</f>
        <v>0</v>
      </c>
      <c r="N32" s="137">
        <f>'бюджет округа (района)'!H32</f>
        <v>0</v>
      </c>
      <c r="O32" s="134">
        <f t="shared" si="152"/>
        <v>0</v>
      </c>
      <c r="P32" s="134">
        <f t="shared" si="152"/>
        <v>0</v>
      </c>
      <c r="Q32" s="134">
        <f>'бюджет округа (района)'!J32+'бюджеты поселений'!J32</f>
        <v>0</v>
      </c>
      <c r="R32" s="137">
        <f>'бюджет округа (района)'!J32</f>
        <v>0</v>
      </c>
      <c r="S32" s="134">
        <f t="shared" si="153"/>
        <v>0</v>
      </c>
      <c r="T32" s="134">
        <f t="shared" si="153"/>
        <v>0</v>
      </c>
      <c r="U32" s="134">
        <f>'бюджет округа (района)'!L32+'бюджеты поселений'!L32</f>
        <v>0</v>
      </c>
      <c r="V32" s="137">
        <f>'бюджет округа (района)'!L32</f>
        <v>0</v>
      </c>
      <c r="W32" s="134">
        <f t="shared" si="154"/>
        <v>0</v>
      </c>
      <c r="X32" s="134">
        <f t="shared" si="154"/>
        <v>0</v>
      </c>
      <c r="Y32" s="134">
        <f>'бюджет округа (района)'!N32+'бюджеты поселений'!N32</f>
        <v>0</v>
      </c>
      <c r="Z32" s="137">
        <f>'бюджет округа (района)'!N32</f>
        <v>0</v>
      </c>
      <c r="AA32" s="134">
        <f t="shared" si="155"/>
        <v>0</v>
      </c>
      <c r="AB32" s="134">
        <f t="shared" si="155"/>
        <v>0</v>
      </c>
      <c r="AC32" s="134">
        <f>'бюджет округа (района)'!P32+'бюджеты поселений'!P32</f>
        <v>0</v>
      </c>
      <c r="AD32" s="137">
        <f>'бюджет округа (района)'!P32</f>
        <v>0</v>
      </c>
      <c r="AE32" s="134">
        <f t="shared" si="156"/>
        <v>0</v>
      </c>
      <c r="AF32" s="134">
        <f t="shared" si="156"/>
        <v>0</v>
      </c>
      <c r="AG32" s="134">
        <f>'бюджет округа (района)'!R32+'бюджеты поселений'!R32</f>
        <v>0</v>
      </c>
      <c r="AH32" s="137">
        <f>'бюджет округа (района)'!R32</f>
        <v>0</v>
      </c>
      <c r="AI32" s="134">
        <f t="shared" si="185"/>
        <v>0</v>
      </c>
      <c r="AJ32" s="134">
        <f t="shared" si="185"/>
        <v>0</v>
      </c>
      <c r="AK32" s="134">
        <f>'бюджет округа (района)'!T32+'бюджеты поселений'!T32</f>
        <v>0</v>
      </c>
      <c r="AL32" s="137">
        <f>'бюджет округа (района)'!T32</f>
        <v>0</v>
      </c>
      <c r="AM32" s="134">
        <f t="shared" si="186"/>
        <v>0</v>
      </c>
      <c r="AN32" s="134">
        <f t="shared" si="186"/>
        <v>0</v>
      </c>
      <c r="AO32" s="134">
        <f>'бюджет округа (района)'!V32+'бюджеты поселений'!V32</f>
        <v>0</v>
      </c>
      <c r="AP32" s="137">
        <f>'бюджет округа (района)'!V32</f>
        <v>0</v>
      </c>
      <c r="AQ32" s="134">
        <f t="shared" si="187"/>
        <v>0</v>
      </c>
      <c r="AR32" s="134">
        <f t="shared" si="187"/>
        <v>0</v>
      </c>
      <c r="AS32" s="134">
        <f>'бюджет округа (района)'!X32+'бюджеты поселений'!X32</f>
        <v>0</v>
      </c>
      <c r="AT32" s="137">
        <f>'бюджет округа (района)'!X32</f>
        <v>0</v>
      </c>
      <c r="AU32" s="134">
        <f t="shared" si="188"/>
        <v>0</v>
      </c>
      <c r="AV32" s="134">
        <f t="shared" si="188"/>
        <v>0</v>
      </c>
      <c r="AW32" s="134">
        <f>'бюджет округа (района)'!Z32+'бюджеты поселений'!Z32</f>
        <v>0</v>
      </c>
      <c r="AX32" s="137">
        <f>'бюджет округа (района)'!Z32</f>
        <v>0</v>
      </c>
      <c r="AY32" s="134">
        <f>'бюджет округа (района)'!AA32+'бюджеты поселений'!AA32</f>
        <v>0</v>
      </c>
      <c r="AZ32" s="137">
        <f>'бюджет округа (района)'!AA32</f>
        <v>0</v>
      </c>
      <c r="BA32" s="135">
        <f t="shared" si="173"/>
        <v>1</v>
      </c>
      <c r="BB32" s="135">
        <f t="shared" si="173"/>
        <v>1</v>
      </c>
      <c r="BC32" s="134">
        <f>'бюджет округа (района)'!AC32+'бюджеты поселений'!AC32</f>
        <v>0</v>
      </c>
      <c r="BD32" s="137">
        <f>'бюджет округа (района)'!AC32</f>
        <v>0</v>
      </c>
      <c r="BE32" s="134">
        <f>'бюджет округа (района)'!AD32+'бюджеты поселений'!AD32</f>
        <v>0</v>
      </c>
      <c r="BF32" s="137">
        <f>'бюджет округа (района)'!AD32</f>
        <v>0</v>
      </c>
      <c r="BG32" s="134">
        <f t="shared" si="189"/>
        <v>0</v>
      </c>
      <c r="BH32" s="134">
        <f t="shared" si="189"/>
        <v>0</v>
      </c>
      <c r="BI32" s="135">
        <f t="shared" si="36"/>
        <v>1</v>
      </c>
      <c r="BJ32" s="135">
        <f t="shared" si="36"/>
        <v>1</v>
      </c>
      <c r="BK32" s="134">
        <f>'бюджет округа (района)'!AG32+'бюджеты поселений'!AG32</f>
        <v>0</v>
      </c>
      <c r="BL32" s="137">
        <f>'бюджет округа (района)'!AG32</f>
        <v>0</v>
      </c>
      <c r="BM32" s="134">
        <f t="shared" si="190"/>
        <v>0</v>
      </c>
      <c r="BN32" s="134">
        <f t="shared" si="190"/>
        <v>0</v>
      </c>
      <c r="BO32" s="135">
        <f t="shared" si="38"/>
        <v>1</v>
      </c>
      <c r="BP32" s="135">
        <f t="shared" si="38"/>
        <v>1</v>
      </c>
      <c r="BQ32" s="134">
        <f>'бюджет округа (района)'!AJ32+'бюджеты поселений'!AJ32</f>
        <v>0</v>
      </c>
      <c r="BR32" s="137">
        <f>'бюджет округа (района)'!AJ32</f>
        <v>0</v>
      </c>
      <c r="BS32" s="134">
        <f t="shared" si="191"/>
        <v>0</v>
      </c>
      <c r="BT32" s="134">
        <f t="shared" si="191"/>
        <v>0</v>
      </c>
      <c r="BU32" s="135">
        <f t="shared" si="40"/>
        <v>1</v>
      </c>
      <c r="BV32" s="135">
        <f t="shared" si="40"/>
        <v>1</v>
      </c>
      <c r="BW32" s="134">
        <f>'бюджет округа (района)'!AM32+'бюджеты поселений'!AM32</f>
        <v>0</v>
      </c>
      <c r="BX32" s="137">
        <f>'бюджет округа (района)'!AM32</f>
        <v>0</v>
      </c>
      <c r="BY32" s="134">
        <f t="shared" si="192"/>
        <v>0</v>
      </c>
      <c r="BZ32" s="134">
        <f t="shared" si="192"/>
        <v>0</v>
      </c>
      <c r="CA32" s="135">
        <f t="shared" si="42"/>
        <v>1</v>
      </c>
      <c r="CB32" s="135">
        <f t="shared" si="42"/>
        <v>1</v>
      </c>
      <c r="CC32" s="134">
        <f>'бюджет округа (района)'!AP32+'бюджеты поселений'!AP32</f>
        <v>0</v>
      </c>
      <c r="CD32" s="137">
        <f>'бюджет округа (района)'!AP32</f>
        <v>0</v>
      </c>
      <c r="CE32" s="134">
        <f t="shared" si="193"/>
        <v>0</v>
      </c>
      <c r="CF32" s="134">
        <f t="shared" si="193"/>
        <v>0</v>
      </c>
      <c r="CG32" s="135">
        <f t="shared" si="44"/>
        <v>1</v>
      </c>
      <c r="CH32" s="135">
        <f t="shared" si="44"/>
        <v>1</v>
      </c>
      <c r="CI32" s="134">
        <f>'бюджет округа (района)'!AS32+'бюджеты поселений'!AS32</f>
        <v>0</v>
      </c>
      <c r="CJ32" s="137">
        <f>'бюджет округа (района)'!AS32</f>
        <v>0</v>
      </c>
      <c r="CK32" s="134">
        <f t="shared" si="194"/>
        <v>0</v>
      </c>
      <c r="CL32" s="134">
        <f t="shared" si="194"/>
        <v>0</v>
      </c>
      <c r="CM32" s="135">
        <f t="shared" si="46"/>
        <v>1</v>
      </c>
      <c r="CN32" s="135">
        <f t="shared" si="46"/>
        <v>1</v>
      </c>
      <c r="CO32" s="134">
        <f>'бюджет округа (района)'!AV32+'бюджеты поселений'!AV32</f>
        <v>0</v>
      </c>
      <c r="CP32" s="137">
        <f>'бюджет округа (района)'!AV32</f>
        <v>0</v>
      </c>
      <c r="CQ32" s="134">
        <f t="shared" si="195"/>
        <v>0</v>
      </c>
      <c r="CR32" s="134">
        <f t="shared" si="195"/>
        <v>0</v>
      </c>
      <c r="CS32" s="135">
        <f t="shared" si="48"/>
        <v>1</v>
      </c>
      <c r="CT32" s="135">
        <f t="shared" si="48"/>
        <v>1</v>
      </c>
      <c r="CU32" s="134">
        <f>'бюджет округа (района)'!AY32+'бюджеты поселений'!AY32</f>
        <v>0</v>
      </c>
      <c r="CV32" s="137">
        <f>'бюджет округа (района)'!AY32</f>
        <v>0</v>
      </c>
      <c r="CW32" s="134">
        <f t="shared" si="196"/>
        <v>0</v>
      </c>
      <c r="CX32" s="134">
        <f t="shared" si="196"/>
        <v>0</v>
      </c>
      <c r="CY32" s="135">
        <f t="shared" si="50"/>
        <v>1</v>
      </c>
      <c r="CZ32" s="135">
        <f t="shared" si="50"/>
        <v>1</v>
      </c>
      <c r="DA32" s="134">
        <f>'бюджет округа (района)'!BB32+'бюджеты поселений'!BB32</f>
        <v>0</v>
      </c>
      <c r="DB32" s="137">
        <f>'бюджет округа (района)'!BB32</f>
        <v>0</v>
      </c>
      <c r="DC32" s="134">
        <f t="shared" si="197"/>
        <v>0</v>
      </c>
      <c r="DD32" s="134">
        <f t="shared" si="197"/>
        <v>0</v>
      </c>
      <c r="DE32" s="135">
        <f t="shared" si="52"/>
        <v>1</v>
      </c>
      <c r="DF32" s="135">
        <f t="shared" si="52"/>
        <v>1</v>
      </c>
      <c r="DG32" s="134">
        <f>'бюджет округа (района)'!BE32+'бюджеты поселений'!BE32</f>
        <v>0</v>
      </c>
      <c r="DH32" s="137">
        <f>'бюджет округа (района)'!BE32</f>
        <v>0</v>
      </c>
      <c r="DI32" s="134">
        <f t="shared" si="198"/>
        <v>0</v>
      </c>
      <c r="DJ32" s="134">
        <f t="shared" si="198"/>
        <v>0</v>
      </c>
      <c r="DK32" s="135">
        <f t="shared" si="54"/>
        <v>1</v>
      </c>
      <c r="DL32" s="135">
        <f t="shared" si="54"/>
        <v>1</v>
      </c>
      <c r="DM32" s="134">
        <f>'бюджет округа (района)'!BH32+'бюджеты поселений'!BH32</f>
        <v>0</v>
      </c>
      <c r="DN32" s="137">
        <f>'бюджет округа (района)'!BH32</f>
        <v>0</v>
      </c>
      <c r="DO32" s="134">
        <f>'бюджет округа (района)'!BI32+'бюджеты поселений'!BI32</f>
        <v>0</v>
      </c>
      <c r="DP32" s="137">
        <f>'бюджет округа (района)'!BI32</f>
        <v>0</v>
      </c>
      <c r="DQ32" s="134">
        <f>'бюджет округа (района)'!BJ32+'бюджеты поселений'!BJ32</f>
        <v>0</v>
      </c>
      <c r="DR32" s="137">
        <f>'бюджет округа (района)'!BJ32</f>
        <v>0</v>
      </c>
      <c r="DS32" s="135">
        <f>IF($AY$32=0,1,DQ32/$AY$32-1)</f>
        <v>1</v>
      </c>
      <c r="DT32" s="135">
        <f>IF($AZ$32=0,1,DR32/$AZ$32-1)</f>
        <v>1</v>
      </c>
      <c r="DU32" s="135">
        <f t="shared" si="58"/>
        <v>1</v>
      </c>
      <c r="DV32" s="135">
        <f t="shared" si="59"/>
        <v>1</v>
      </c>
      <c r="DW32" s="167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  <c r="FF32" s="63"/>
      <c r="FG32" s="63"/>
      <c r="FH32" s="63"/>
      <c r="FI32" s="63"/>
      <c r="FJ32" s="63"/>
      <c r="FK32" s="63"/>
      <c r="FL32" s="63"/>
      <c r="FM32" s="63"/>
      <c r="FN32" s="63"/>
      <c r="FO32" s="63"/>
      <c r="FP32" s="63"/>
      <c r="FQ32" s="63"/>
      <c r="FR32" s="63"/>
      <c r="FS32" s="63"/>
      <c r="FT32" s="63"/>
      <c r="FU32" s="63"/>
      <c r="FV32" s="63"/>
      <c r="FW32" s="63"/>
      <c r="FX32" s="63"/>
      <c r="FY32" s="63"/>
      <c r="FZ32" s="63"/>
      <c r="GA32" s="63"/>
      <c r="GB32" s="63"/>
      <c r="GC32" s="63"/>
      <c r="GD32" s="63"/>
      <c r="GE32" s="63"/>
      <c r="GF32" s="63"/>
      <c r="GG32" s="63"/>
      <c r="GH32" s="63"/>
      <c r="GI32" s="63"/>
      <c r="GJ32" s="63"/>
      <c r="GK32" s="63"/>
      <c r="GL32" s="63"/>
      <c r="GM32" s="63"/>
      <c r="GN32" s="63"/>
      <c r="GO32" s="63"/>
      <c r="GP32" s="63"/>
      <c r="GQ32" s="63"/>
      <c r="GR32" s="63"/>
      <c r="GS32" s="63"/>
      <c r="GT32" s="63"/>
      <c r="GU32" s="63"/>
      <c r="GV32" s="63"/>
      <c r="GW32" s="63"/>
      <c r="GX32" s="63"/>
      <c r="GY32" s="63"/>
      <c r="GZ32" s="63"/>
      <c r="HA32" s="63"/>
      <c r="HB32" s="63"/>
      <c r="HC32" s="63"/>
      <c r="HD32" s="63"/>
      <c r="HE32" s="63"/>
      <c r="HF32" s="63"/>
      <c r="HG32" s="63"/>
      <c r="HH32" s="63"/>
      <c r="HI32" s="63"/>
      <c r="HJ32" s="63"/>
      <c r="HK32" s="63"/>
      <c r="HL32" s="63"/>
      <c r="HM32" s="63"/>
      <c r="HN32" s="63"/>
      <c r="HO32" s="63"/>
      <c r="HP32" s="63"/>
      <c r="HQ32" s="63"/>
      <c r="HR32" s="63"/>
      <c r="HS32" s="63"/>
      <c r="HT32" s="63"/>
      <c r="HU32" s="63"/>
      <c r="HV32" s="63"/>
      <c r="HW32" s="63"/>
      <c r="HX32" s="63"/>
      <c r="HY32" s="63"/>
      <c r="HZ32" s="63"/>
      <c r="IA32" s="63"/>
      <c r="IB32" s="63"/>
      <c r="IC32" s="63"/>
      <c r="ID32" s="63"/>
      <c r="IE32" s="63"/>
      <c r="IF32" s="63"/>
      <c r="IG32" s="63"/>
      <c r="IH32" s="63"/>
      <c r="II32" s="63"/>
      <c r="IJ32" s="63"/>
      <c r="IK32" s="63"/>
      <c r="IL32" s="63"/>
      <c r="IM32" s="63"/>
      <c r="IN32" s="63"/>
      <c r="IO32" s="63"/>
      <c r="IP32" s="63"/>
      <c r="IQ32" s="63"/>
      <c r="IR32" s="63"/>
      <c r="IS32" s="63"/>
      <c r="IT32" s="63"/>
      <c r="IU32" s="63"/>
      <c r="IV32" s="63"/>
      <c r="IW32" s="63"/>
      <c r="IX32" s="63"/>
      <c r="IY32" s="63"/>
      <c r="IZ32" s="63"/>
      <c r="JA32" s="63"/>
      <c r="JB32" s="63"/>
      <c r="JC32" s="63"/>
      <c r="JD32" s="63"/>
      <c r="JE32" s="63"/>
      <c r="JF32" s="63"/>
      <c r="JG32" s="63"/>
      <c r="JH32" s="63"/>
    </row>
    <row r="33" spans="1:268" s="66" customFormat="1" ht="18" customHeight="1">
      <c r="A33" s="261" t="s">
        <v>142</v>
      </c>
      <c r="B33" s="262"/>
      <c r="C33" s="134">
        <f>'бюджет округа (района)'!C33+'бюджеты поселений'!C33</f>
        <v>0</v>
      </c>
      <c r="D33" s="137">
        <f>'бюджет округа (района)'!C33</f>
        <v>0</v>
      </c>
      <c r="E33" s="134">
        <f>G33+I33+M33+Q33+U33+Y33+AC33+AG33+AK33+AO33+AS33+AW33</f>
        <v>0</v>
      </c>
      <c r="F33" s="137">
        <f t="shared" si="150"/>
        <v>0</v>
      </c>
      <c r="G33" s="134">
        <f>'бюджет округа (района)'!E33+'бюджеты поселений'!E33</f>
        <v>0</v>
      </c>
      <c r="H33" s="137">
        <f>'бюджет округа (района)'!E33</f>
        <v>0</v>
      </c>
      <c r="I33" s="134">
        <f>'бюджет округа (района)'!F33+'бюджеты поселений'!F33</f>
        <v>0</v>
      </c>
      <c r="J33" s="137">
        <f>'бюджет округа (района)'!F33</f>
        <v>0</v>
      </c>
      <c r="K33" s="134">
        <f t="shared" si="151"/>
        <v>0</v>
      </c>
      <c r="L33" s="134">
        <f t="shared" si="151"/>
        <v>0</v>
      </c>
      <c r="M33" s="134">
        <f>'бюджет округа (района)'!H33+'бюджеты поселений'!H33</f>
        <v>0</v>
      </c>
      <c r="N33" s="137">
        <f>'бюджет округа (района)'!H33</f>
        <v>0</v>
      </c>
      <c r="O33" s="134">
        <f t="shared" si="152"/>
        <v>0</v>
      </c>
      <c r="P33" s="134">
        <f t="shared" si="152"/>
        <v>0</v>
      </c>
      <c r="Q33" s="134">
        <f>'бюджет округа (района)'!J33+'бюджеты поселений'!J33</f>
        <v>0</v>
      </c>
      <c r="R33" s="137">
        <f>'бюджет округа (района)'!J33</f>
        <v>0</v>
      </c>
      <c r="S33" s="134">
        <f t="shared" si="153"/>
        <v>0</v>
      </c>
      <c r="T33" s="134">
        <f t="shared" si="153"/>
        <v>0</v>
      </c>
      <c r="U33" s="134">
        <f>'бюджет округа (района)'!L33+'бюджеты поселений'!L33</f>
        <v>0</v>
      </c>
      <c r="V33" s="137">
        <f>'бюджет округа (района)'!L33</f>
        <v>0</v>
      </c>
      <c r="W33" s="134">
        <f t="shared" si="154"/>
        <v>0</v>
      </c>
      <c r="X33" s="134">
        <f t="shared" si="154"/>
        <v>0</v>
      </c>
      <c r="Y33" s="134">
        <f>'бюджет округа (района)'!N33+'бюджеты поселений'!N33</f>
        <v>0</v>
      </c>
      <c r="Z33" s="137">
        <f>'бюджет округа (района)'!N33</f>
        <v>0</v>
      </c>
      <c r="AA33" s="134">
        <f t="shared" si="155"/>
        <v>0</v>
      </c>
      <c r="AB33" s="134">
        <f t="shared" si="155"/>
        <v>0</v>
      </c>
      <c r="AC33" s="134">
        <f>'бюджет округа (района)'!P33+'бюджеты поселений'!P33</f>
        <v>0</v>
      </c>
      <c r="AD33" s="137">
        <f>'бюджет округа (района)'!P33</f>
        <v>0</v>
      </c>
      <c r="AE33" s="134">
        <f t="shared" si="156"/>
        <v>0</v>
      </c>
      <c r="AF33" s="134">
        <f t="shared" si="156"/>
        <v>0</v>
      </c>
      <c r="AG33" s="134">
        <f>'бюджет округа (района)'!R33+'бюджеты поселений'!R33</f>
        <v>0</v>
      </c>
      <c r="AH33" s="137">
        <f>'бюджет округа (района)'!R33</f>
        <v>0</v>
      </c>
      <c r="AI33" s="134">
        <f t="shared" si="185"/>
        <v>0</v>
      </c>
      <c r="AJ33" s="134">
        <f t="shared" si="185"/>
        <v>0</v>
      </c>
      <c r="AK33" s="134">
        <f>'бюджет округа (района)'!T33+'бюджеты поселений'!T33</f>
        <v>0</v>
      </c>
      <c r="AL33" s="137">
        <f>'бюджет округа (района)'!T33</f>
        <v>0</v>
      </c>
      <c r="AM33" s="134">
        <f t="shared" si="186"/>
        <v>0</v>
      </c>
      <c r="AN33" s="134">
        <f t="shared" si="186"/>
        <v>0</v>
      </c>
      <c r="AO33" s="134">
        <f>'бюджет округа (района)'!V33+'бюджеты поселений'!V33</f>
        <v>0</v>
      </c>
      <c r="AP33" s="137">
        <f>'бюджет округа (района)'!V33</f>
        <v>0</v>
      </c>
      <c r="AQ33" s="134">
        <f t="shared" si="187"/>
        <v>0</v>
      </c>
      <c r="AR33" s="134">
        <f t="shared" si="187"/>
        <v>0</v>
      </c>
      <c r="AS33" s="134">
        <f>'бюджет округа (района)'!X33+'бюджеты поселений'!X33</f>
        <v>0</v>
      </c>
      <c r="AT33" s="137">
        <f>'бюджет округа (района)'!X33</f>
        <v>0</v>
      </c>
      <c r="AU33" s="134">
        <f t="shared" si="188"/>
        <v>0</v>
      </c>
      <c r="AV33" s="134">
        <f t="shared" si="188"/>
        <v>0</v>
      </c>
      <c r="AW33" s="134">
        <f>'бюджет округа (района)'!Z33+'бюджеты поселений'!Z33</f>
        <v>0</v>
      </c>
      <c r="AX33" s="137">
        <f>'бюджет округа (района)'!Z33</f>
        <v>0</v>
      </c>
      <c r="AY33" s="134">
        <f>'бюджет округа (района)'!AA33+'бюджеты поселений'!AA33</f>
        <v>0</v>
      </c>
      <c r="AZ33" s="137">
        <f>'бюджет округа (района)'!AA33</f>
        <v>0</v>
      </c>
      <c r="BA33" s="135">
        <f t="shared" si="173"/>
        <v>1</v>
      </c>
      <c r="BB33" s="135">
        <f t="shared" si="173"/>
        <v>1</v>
      </c>
      <c r="BC33" s="134">
        <f>'бюджет округа (района)'!AC33+'бюджеты поселений'!AC33</f>
        <v>0</v>
      </c>
      <c r="BD33" s="137">
        <f>'бюджет округа (района)'!AC33</f>
        <v>0</v>
      </c>
      <c r="BE33" s="134">
        <f>'бюджет округа (района)'!AD33+'бюджеты поселений'!AD33</f>
        <v>0</v>
      </c>
      <c r="BF33" s="137">
        <f>'бюджет округа (района)'!AD33</f>
        <v>0</v>
      </c>
      <c r="BG33" s="134">
        <f t="shared" si="189"/>
        <v>0</v>
      </c>
      <c r="BH33" s="134">
        <f t="shared" si="189"/>
        <v>0</v>
      </c>
      <c r="BI33" s="135">
        <f t="shared" si="36"/>
        <v>1</v>
      </c>
      <c r="BJ33" s="135">
        <f t="shared" si="36"/>
        <v>1</v>
      </c>
      <c r="BK33" s="134">
        <f>'бюджет округа (района)'!AG33+'бюджеты поселений'!AG33</f>
        <v>0</v>
      </c>
      <c r="BL33" s="137">
        <f>'бюджет округа (района)'!AG33</f>
        <v>0</v>
      </c>
      <c r="BM33" s="134">
        <f t="shared" si="190"/>
        <v>0</v>
      </c>
      <c r="BN33" s="134">
        <f t="shared" si="190"/>
        <v>0</v>
      </c>
      <c r="BO33" s="135">
        <f t="shared" si="38"/>
        <v>1</v>
      </c>
      <c r="BP33" s="135">
        <f t="shared" si="38"/>
        <v>1</v>
      </c>
      <c r="BQ33" s="134">
        <f>'бюджет округа (района)'!AJ33+'бюджеты поселений'!AJ33</f>
        <v>0</v>
      </c>
      <c r="BR33" s="137">
        <f>'бюджет округа (района)'!AJ33</f>
        <v>0</v>
      </c>
      <c r="BS33" s="134">
        <f t="shared" si="191"/>
        <v>0</v>
      </c>
      <c r="BT33" s="134">
        <f t="shared" si="191"/>
        <v>0</v>
      </c>
      <c r="BU33" s="135">
        <f t="shared" si="40"/>
        <v>1</v>
      </c>
      <c r="BV33" s="135">
        <f t="shared" si="40"/>
        <v>1</v>
      </c>
      <c r="BW33" s="134">
        <f>'бюджет округа (района)'!AM33+'бюджеты поселений'!AM33</f>
        <v>0</v>
      </c>
      <c r="BX33" s="137">
        <f>'бюджет округа (района)'!AM33</f>
        <v>0</v>
      </c>
      <c r="BY33" s="134">
        <f t="shared" si="192"/>
        <v>0</v>
      </c>
      <c r="BZ33" s="134">
        <f t="shared" si="192"/>
        <v>0</v>
      </c>
      <c r="CA33" s="135">
        <f t="shared" si="42"/>
        <v>1</v>
      </c>
      <c r="CB33" s="135">
        <f t="shared" si="42"/>
        <v>1</v>
      </c>
      <c r="CC33" s="134">
        <f>'бюджет округа (района)'!AP33+'бюджеты поселений'!AP33</f>
        <v>0</v>
      </c>
      <c r="CD33" s="137">
        <f>'бюджет округа (района)'!AP33</f>
        <v>0</v>
      </c>
      <c r="CE33" s="134">
        <f t="shared" si="193"/>
        <v>0</v>
      </c>
      <c r="CF33" s="134">
        <f t="shared" si="193"/>
        <v>0</v>
      </c>
      <c r="CG33" s="135">
        <f t="shared" si="44"/>
        <v>1</v>
      </c>
      <c r="CH33" s="135">
        <f t="shared" si="44"/>
        <v>1</v>
      </c>
      <c r="CI33" s="134">
        <f>'бюджет округа (района)'!AS33+'бюджеты поселений'!AS33</f>
        <v>0</v>
      </c>
      <c r="CJ33" s="137">
        <f>'бюджет округа (района)'!AS33</f>
        <v>0</v>
      </c>
      <c r="CK33" s="134">
        <f t="shared" si="194"/>
        <v>0</v>
      </c>
      <c r="CL33" s="134">
        <f t="shared" si="194"/>
        <v>0</v>
      </c>
      <c r="CM33" s="135">
        <f t="shared" si="46"/>
        <v>1</v>
      </c>
      <c r="CN33" s="135">
        <f t="shared" si="46"/>
        <v>1</v>
      </c>
      <c r="CO33" s="134">
        <f>'бюджет округа (района)'!AV33+'бюджеты поселений'!AV33</f>
        <v>0</v>
      </c>
      <c r="CP33" s="137">
        <f>'бюджет округа (района)'!AV33</f>
        <v>0</v>
      </c>
      <c r="CQ33" s="134">
        <f t="shared" si="195"/>
        <v>0</v>
      </c>
      <c r="CR33" s="134">
        <f t="shared" si="195"/>
        <v>0</v>
      </c>
      <c r="CS33" s="135">
        <f t="shared" si="48"/>
        <v>1</v>
      </c>
      <c r="CT33" s="135">
        <f t="shared" si="48"/>
        <v>1</v>
      </c>
      <c r="CU33" s="134">
        <f>'бюджет округа (района)'!AY33+'бюджеты поселений'!AY33</f>
        <v>0</v>
      </c>
      <c r="CV33" s="137">
        <f>'бюджет округа (района)'!AY33</f>
        <v>0</v>
      </c>
      <c r="CW33" s="134">
        <f t="shared" si="196"/>
        <v>0</v>
      </c>
      <c r="CX33" s="134">
        <f t="shared" si="196"/>
        <v>0</v>
      </c>
      <c r="CY33" s="135">
        <f t="shared" si="50"/>
        <v>1</v>
      </c>
      <c r="CZ33" s="135">
        <f t="shared" si="50"/>
        <v>1</v>
      </c>
      <c r="DA33" s="134">
        <f>'бюджет округа (района)'!BB33+'бюджеты поселений'!BB33</f>
        <v>0</v>
      </c>
      <c r="DB33" s="137">
        <f>'бюджет округа (района)'!BB33</f>
        <v>0</v>
      </c>
      <c r="DC33" s="134">
        <f t="shared" si="197"/>
        <v>0</v>
      </c>
      <c r="DD33" s="134">
        <f t="shared" si="197"/>
        <v>0</v>
      </c>
      <c r="DE33" s="135">
        <f t="shared" si="52"/>
        <v>1</v>
      </c>
      <c r="DF33" s="135">
        <f t="shared" si="52"/>
        <v>1</v>
      </c>
      <c r="DG33" s="134">
        <f>'бюджет округа (района)'!BE33+'бюджеты поселений'!BE33</f>
        <v>0</v>
      </c>
      <c r="DH33" s="137">
        <f>'бюджет округа (района)'!BE33</f>
        <v>0</v>
      </c>
      <c r="DI33" s="134">
        <f t="shared" si="198"/>
        <v>0</v>
      </c>
      <c r="DJ33" s="134">
        <f t="shared" si="198"/>
        <v>0</v>
      </c>
      <c r="DK33" s="135">
        <f t="shared" si="54"/>
        <v>1</v>
      </c>
      <c r="DL33" s="135">
        <f t="shared" si="54"/>
        <v>1</v>
      </c>
      <c r="DM33" s="134">
        <f>'бюджет округа (района)'!BH33+'бюджеты поселений'!BH33</f>
        <v>0</v>
      </c>
      <c r="DN33" s="137">
        <f>'бюджет округа (района)'!BH33</f>
        <v>0</v>
      </c>
      <c r="DO33" s="134">
        <f>'бюджет округа (района)'!BI33+'бюджеты поселений'!BI33</f>
        <v>0</v>
      </c>
      <c r="DP33" s="137">
        <f>'бюджет округа (района)'!BI33</f>
        <v>0</v>
      </c>
      <c r="DQ33" s="134">
        <f>'бюджет округа (района)'!BJ33+'бюджеты поселений'!BJ33</f>
        <v>0</v>
      </c>
      <c r="DR33" s="137">
        <f>'бюджет округа (района)'!BJ33</f>
        <v>0</v>
      </c>
      <c r="DS33" s="135">
        <f>IF($AY$33=0,1,DQ33/$AY$33-1)</f>
        <v>1</v>
      </c>
      <c r="DT33" s="135">
        <f>IF($AZ$33=0,1,DR33/$AZ$33-1)</f>
        <v>1</v>
      </c>
      <c r="DU33" s="135">
        <f t="shared" si="58"/>
        <v>1</v>
      </c>
      <c r="DV33" s="135">
        <f t="shared" si="59"/>
        <v>1</v>
      </c>
      <c r="DW33" s="167"/>
      <c r="DX33" s="65"/>
      <c r="DY33" s="65"/>
      <c r="DZ33" s="65"/>
      <c r="EA33" s="65"/>
      <c r="EB33" s="65"/>
      <c r="EC33" s="65"/>
      <c r="ED33" s="65"/>
      <c r="EE33" s="65"/>
      <c r="EF33" s="65"/>
      <c r="EG33" s="65"/>
      <c r="EH33" s="65"/>
      <c r="EI33" s="65"/>
      <c r="EJ33" s="65"/>
      <c r="EK33" s="65"/>
      <c r="EL33" s="65"/>
      <c r="EM33" s="65"/>
      <c r="EN33" s="65"/>
      <c r="EO33" s="65"/>
      <c r="EP33" s="65"/>
      <c r="EQ33" s="65"/>
      <c r="ER33" s="65"/>
      <c r="ES33" s="65"/>
      <c r="ET33" s="65"/>
      <c r="EU33" s="65"/>
      <c r="EV33" s="65"/>
      <c r="EW33" s="65"/>
      <c r="EX33" s="65"/>
      <c r="EY33" s="65"/>
      <c r="EZ33" s="65"/>
      <c r="FA33" s="65"/>
      <c r="FB33" s="65"/>
      <c r="FC33" s="65"/>
      <c r="FD33" s="65"/>
      <c r="FE33" s="65"/>
      <c r="FF33" s="65"/>
      <c r="FG33" s="65"/>
      <c r="FH33" s="65"/>
      <c r="FI33" s="65"/>
      <c r="FJ33" s="65"/>
      <c r="FK33" s="65"/>
      <c r="FL33" s="65"/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5"/>
      <c r="GD33" s="65"/>
      <c r="GE33" s="65"/>
      <c r="GF33" s="65"/>
      <c r="GG33" s="65"/>
      <c r="GH33" s="65"/>
      <c r="GI33" s="65"/>
      <c r="GJ33" s="65"/>
      <c r="GK33" s="65"/>
      <c r="GL33" s="65"/>
      <c r="GM33" s="65"/>
      <c r="GN33" s="65"/>
      <c r="GO33" s="65"/>
      <c r="GP33" s="65"/>
      <c r="GQ33" s="65"/>
      <c r="GR33" s="65"/>
      <c r="GS33" s="65"/>
      <c r="GT33" s="65"/>
      <c r="GU33" s="65"/>
      <c r="GV33" s="65"/>
      <c r="GW33" s="65"/>
      <c r="GX33" s="65"/>
      <c r="GY33" s="65"/>
      <c r="GZ33" s="65"/>
      <c r="HA33" s="65"/>
      <c r="HB33" s="65"/>
      <c r="HC33" s="65"/>
      <c r="HD33" s="65"/>
      <c r="HE33" s="65"/>
      <c r="HF33" s="65"/>
      <c r="HG33" s="65"/>
      <c r="HH33" s="65"/>
      <c r="HI33" s="65"/>
      <c r="HJ33" s="65"/>
      <c r="HK33" s="65"/>
      <c r="HL33" s="65"/>
      <c r="HM33" s="65"/>
      <c r="HN33" s="65"/>
      <c r="HO33" s="65"/>
      <c r="HP33" s="65"/>
      <c r="HQ33" s="65"/>
      <c r="HR33" s="65"/>
      <c r="HS33" s="65"/>
      <c r="HT33" s="65"/>
      <c r="HU33" s="65"/>
      <c r="HV33" s="65"/>
      <c r="HW33" s="65"/>
      <c r="HX33" s="65"/>
      <c r="HY33" s="65"/>
      <c r="HZ33" s="65"/>
      <c r="IA33" s="65"/>
      <c r="IB33" s="65"/>
      <c r="IC33" s="65"/>
      <c r="ID33" s="65"/>
      <c r="IE33" s="65"/>
      <c r="IF33" s="65"/>
      <c r="IG33" s="65"/>
      <c r="IH33" s="65"/>
      <c r="II33" s="65"/>
      <c r="IJ33" s="65"/>
      <c r="IK33" s="65"/>
      <c r="IL33" s="65"/>
      <c r="IM33" s="65"/>
      <c r="IN33" s="65"/>
      <c r="IO33" s="65"/>
      <c r="IP33" s="65"/>
      <c r="IQ33" s="65"/>
      <c r="IR33" s="65"/>
      <c r="IS33" s="65"/>
      <c r="IT33" s="65"/>
      <c r="IU33" s="65"/>
      <c r="IV33" s="65"/>
      <c r="IW33" s="65"/>
      <c r="IX33" s="65"/>
      <c r="IY33" s="65"/>
      <c r="IZ33" s="65"/>
      <c r="JA33" s="65"/>
      <c r="JB33" s="65"/>
      <c r="JC33" s="65"/>
      <c r="JD33" s="65"/>
      <c r="JE33" s="65"/>
      <c r="JF33" s="65"/>
      <c r="JG33" s="65"/>
      <c r="JH33" s="65"/>
    </row>
    <row r="34" spans="1:268" s="66" customFormat="1" ht="33" customHeight="1">
      <c r="A34" s="261" t="s">
        <v>118</v>
      </c>
      <c r="B34" s="262"/>
      <c r="C34" s="134">
        <f>'бюджет округа (района)'!C34+'бюджеты поселений'!C34</f>
        <v>0</v>
      </c>
      <c r="D34" s="137">
        <f>'бюджет округа (района)'!C34</f>
        <v>0</v>
      </c>
      <c r="E34" s="134">
        <f t="shared" ref="E34" si="199">G34+I34+M34+Q34+U34+Y34+AC34+AG34+AK34+AO34+AS34+AW34</f>
        <v>0</v>
      </c>
      <c r="F34" s="137">
        <f t="shared" si="150"/>
        <v>0</v>
      </c>
      <c r="G34" s="134">
        <f>'бюджет округа (района)'!E34+'бюджеты поселений'!E34</f>
        <v>0</v>
      </c>
      <c r="H34" s="137">
        <f>'бюджет округа (района)'!E34</f>
        <v>0</v>
      </c>
      <c r="I34" s="134">
        <f>'бюджет округа (района)'!F34+'бюджеты поселений'!F34</f>
        <v>0</v>
      </c>
      <c r="J34" s="137">
        <f>'бюджет округа (района)'!F34</f>
        <v>0</v>
      </c>
      <c r="K34" s="134">
        <f t="shared" si="151"/>
        <v>0</v>
      </c>
      <c r="L34" s="134">
        <f t="shared" si="151"/>
        <v>0</v>
      </c>
      <c r="M34" s="134">
        <f>'бюджет округа (района)'!H34+'бюджеты поселений'!H34</f>
        <v>0</v>
      </c>
      <c r="N34" s="137">
        <f>'бюджет округа (района)'!H34</f>
        <v>0</v>
      </c>
      <c r="O34" s="134">
        <f t="shared" si="152"/>
        <v>0</v>
      </c>
      <c r="P34" s="134">
        <f t="shared" si="152"/>
        <v>0</v>
      </c>
      <c r="Q34" s="134">
        <f>'бюджет округа (района)'!J34+'бюджеты поселений'!J34</f>
        <v>0</v>
      </c>
      <c r="R34" s="137">
        <f>'бюджет округа (района)'!J34</f>
        <v>0</v>
      </c>
      <c r="S34" s="134">
        <f t="shared" si="153"/>
        <v>0</v>
      </c>
      <c r="T34" s="134">
        <f t="shared" si="153"/>
        <v>0</v>
      </c>
      <c r="U34" s="134">
        <f>'бюджет округа (района)'!L34+'бюджеты поселений'!L34</f>
        <v>0</v>
      </c>
      <c r="V34" s="137">
        <f>'бюджет округа (района)'!L34</f>
        <v>0</v>
      </c>
      <c r="W34" s="134">
        <f t="shared" si="154"/>
        <v>0</v>
      </c>
      <c r="X34" s="134">
        <f t="shared" si="154"/>
        <v>0</v>
      </c>
      <c r="Y34" s="134">
        <f>'бюджет округа (района)'!N34+'бюджеты поселений'!N34</f>
        <v>0</v>
      </c>
      <c r="Z34" s="137">
        <f>'бюджет округа (района)'!N34</f>
        <v>0</v>
      </c>
      <c r="AA34" s="134">
        <f t="shared" si="155"/>
        <v>0</v>
      </c>
      <c r="AB34" s="134">
        <f t="shared" si="155"/>
        <v>0</v>
      </c>
      <c r="AC34" s="134">
        <f>'бюджет округа (района)'!P34+'бюджеты поселений'!P34</f>
        <v>0</v>
      </c>
      <c r="AD34" s="137">
        <f>'бюджет округа (района)'!P34</f>
        <v>0</v>
      </c>
      <c r="AE34" s="134">
        <f t="shared" si="156"/>
        <v>0</v>
      </c>
      <c r="AF34" s="134">
        <f t="shared" si="156"/>
        <v>0</v>
      </c>
      <c r="AG34" s="134">
        <f>'бюджет округа (района)'!R34+'бюджеты поселений'!R34</f>
        <v>0</v>
      </c>
      <c r="AH34" s="137">
        <f>'бюджет округа (района)'!R34</f>
        <v>0</v>
      </c>
      <c r="AI34" s="134">
        <f t="shared" si="185"/>
        <v>0</v>
      </c>
      <c r="AJ34" s="134">
        <f t="shared" si="185"/>
        <v>0</v>
      </c>
      <c r="AK34" s="134">
        <f>'бюджет округа (района)'!T34+'бюджеты поселений'!T34</f>
        <v>0</v>
      </c>
      <c r="AL34" s="137">
        <f>'бюджет округа (района)'!T34</f>
        <v>0</v>
      </c>
      <c r="AM34" s="134">
        <f t="shared" si="186"/>
        <v>0</v>
      </c>
      <c r="AN34" s="134">
        <f t="shared" si="186"/>
        <v>0</v>
      </c>
      <c r="AO34" s="134">
        <f>'бюджет округа (района)'!V34+'бюджеты поселений'!V34</f>
        <v>0</v>
      </c>
      <c r="AP34" s="137">
        <f>'бюджет округа (района)'!V34</f>
        <v>0</v>
      </c>
      <c r="AQ34" s="134">
        <f t="shared" si="187"/>
        <v>0</v>
      </c>
      <c r="AR34" s="134">
        <f t="shared" si="187"/>
        <v>0</v>
      </c>
      <c r="AS34" s="134">
        <f>'бюджет округа (района)'!X34+'бюджеты поселений'!X34</f>
        <v>0</v>
      </c>
      <c r="AT34" s="137">
        <f>'бюджет округа (района)'!X34</f>
        <v>0</v>
      </c>
      <c r="AU34" s="134">
        <f t="shared" si="188"/>
        <v>0</v>
      </c>
      <c r="AV34" s="134">
        <f t="shared" si="188"/>
        <v>0</v>
      </c>
      <c r="AW34" s="134">
        <f>'бюджет округа (района)'!Z34+'бюджеты поселений'!Z34</f>
        <v>0</v>
      </c>
      <c r="AX34" s="137">
        <f>'бюджет округа (района)'!Z34</f>
        <v>0</v>
      </c>
      <c r="AY34" s="134">
        <f>'бюджет округа (района)'!AA34+'бюджеты поселений'!AA34</f>
        <v>0</v>
      </c>
      <c r="AZ34" s="137">
        <f>'бюджет округа (района)'!AA34</f>
        <v>0</v>
      </c>
      <c r="BA34" s="135">
        <f t="shared" si="173"/>
        <v>1</v>
      </c>
      <c r="BB34" s="135">
        <f t="shared" si="173"/>
        <v>1</v>
      </c>
      <c r="BC34" s="134">
        <f>'бюджет округа (района)'!AC34+'бюджеты поселений'!AC34</f>
        <v>0</v>
      </c>
      <c r="BD34" s="137">
        <f>'бюджет округа (района)'!AC34</f>
        <v>0</v>
      </c>
      <c r="BE34" s="134">
        <f>'бюджет округа (района)'!AD34+'бюджеты поселений'!AD34</f>
        <v>0</v>
      </c>
      <c r="BF34" s="137">
        <f>'бюджет округа (района)'!AD34</f>
        <v>0</v>
      </c>
      <c r="BG34" s="134">
        <f t="shared" si="189"/>
        <v>0</v>
      </c>
      <c r="BH34" s="134">
        <f t="shared" si="189"/>
        <v>0</v>
      </c>
      <c r="BI34" s="135">
        <f t="shared" si="36"/>
        <v>1</v>
      </c>
      <c r="BJ34" s="135">
        <f t="shared" si="36"/>
        <v>1</v>
      </c>
      <c r="BK34" s="134">
        <f>'бюджет округа (района)'!AG34+'бюджеты поселений'!AG34</f>
        <v>0</v>
      </c>
      <c r="BL34" s="137">
        <f>'бюджет округа (района)'!AG34</f>
        <v>0</v>
      </c>
      <c r="BM34" s="134">
        <f t="shared" si="190"/>
        <v>0</v>
      </c>
      <c r="BN34" s="134">
        <f t="shared" si="190"/>
        <v>0</v>
      </c>
      <c r="BO34" s="135">
        <f t="shared" si="38"/>
        <v>1</v>
      </c>
      <c r="BP34" s="135">
        <f t="shared" si="38"/>
        <v>1</v>
      </c>
      <c r="BQ34" s="134">
        <f>'бюджет округа (района)'!AJ34+'бюджеты поселений'!AJ34</f>
        <v>0</v>
      </c>
      <c r="BR34" s="137">
        <f>'бюджет округа (района)'!AJ34</f>
        <v>0</v>
      </c>
      <c r="BS34" s="134">
        <f t="shared" si="191"/>
        <v>0</v>
      </c>
      <c r="BT34" s="134">
        <f t="shared" si="191"/>
        <v>0</v>
      </c>
      <c r="BU34" s="135">
        <f t="shared" si="40"/>
        <v>1</v>
      </c>
      <c r="BV34" s="135">
        <f t="shared" si="40"/>
        <v>1</v>
      </c>
      <c r="BW34" s="134">
        <f>'бюджет округа (района)'!AM34+'бюджеты поселений'!AM34</f>
        <v>0</v>
      </c>
      <c r="BX34" s="137">
        <f>'бюджет округа (района)'!AM34</f>
        <v>0</v>
      </c>
      <c r="BY34" s="134">
        <f t="shared" si="192"/>
        <v>0</v>
      </c>
      <c r="BZ34" s="134">
        <f t="shared" si="192"/>
        <v>0</v>
      </c>
      <c r="CA34" s="135">
        <f t="shared" si="42"/>
        <v>1</v>
      </c>
      <c r="CB34" s="135">
        <f t="shared" si="42"/>
        <v>1</v>
      </c>
      <c r="CC34" s="134">
        <f>'бюджет округа (района)'!AP34+'бюджеты поселений'!AP34</f>
        <v>0</v>
      </c>
      <c r="CD34" s="137">
        <f>'бюджет округа (района)'!AP34</f>
        <v>0</v>
      </c>
      <c r="CE34" s="134">
        <f t="shared" si="193"/>
        <v>0</v>
      </c>
      <c r="CF34" s="134">
        <f t="shared" si="193"/>
        <v>0</v>
      </c>
      <c r="CG34" s="135">
        <f t="shared" si="44"/>
        <v>1</v>
      </c>
      <c r="CH34" s="135">
        <f t="shared" si="44"/>
        <v>1</v>
      </c>
      <c r="CI34" s="134">
        <f>'бюджет округа (района)'!AS34+'бюджеты поселений'!AS34</f>
        <v>0</v>
      </c>
      <c r="CJ34" s="137">
        <f>'бюджет округа (района)'!AS34</f>
        <v>0</v>
      </c>
      <c r="CK34" s="134">
        <f t="shared" si="194"/>
        <v>0</v>
      </c>
      <c r="CL34" s="134">
        <f t="shared" si="194"/>
        <v>0</v>
      </c>
      <c r="CM34" s="135">
        <f t="shared" si="46"/>
        <v>1</v>
      </c>
      <c r="CN34" s="135">
        <f t="shared" si="46"/>
        <v>1</v>
      </c>
      <c r="CO34" s="134">
        <f>'бюджет округа (района)'!AV34+'бюджеты поселений'!AV34</f>
        <v>0</v>
      </c>
      <c r="CP34" s="137">
        <f>'бюджет округа (района)'!AV34</f>
        <v>0</v>
      </c>
      <c r="CQ34" s="134">
        <f t="shared" si="195"/>
        <v>0</v>
      </c>
      <c r="CR34" s="134">
        <f t="shared" si="195"/>
        <v>0</v>
      </c>
      <c r="CS34" s="135">
        <f t="shared" si="48"/>
        <v>1</v>
      </c>
      <c r="CT34" s="135">
        <f t="shared" si="48"/>
        <v>1</v>
      </c>
      <c r="CU34" s="134">
        <f>'бюджет округа (района)'!AY34+'бюджеты поселений'!AY34</f>
        <v>0</v>
      </c>
      <c r="CV34" s="137">
        <f>'бюджет округа (района)'!AY34</f>
        <v>0</v>
      </c>
      <c r="CW34" s="134">
        <f t="shared" si="196"/>
        <v>0</v>
      </c>
      <c r="CX34" s="134">
        <f t="shared" si="196"/>
        <v>0</v>
      </c>
      <c r="CY34" s="135">
        <f t="shared" si="50"/>
        <v>1</v>
      </c>
      <c r="CZ34" s="135">
        <f t="shared" si="50"/>
        <v>1</v>
      </c>
      <c r="DA34" s="134">
        <f>'бюджет округа (района)'!BB34+'бюджеты поселений'!BB34</f>
        <v>0</v>
      </c>
      <c r="DB34" s="137">
        <f>'бюджет округа (района)'!BB34</f>
        <v>0</v>
      </c>
      <c r="DC34" s="134">
        <f t="shared" si="197"/>
        <v>0</v>
      </c>
      <c r="DD34" s="134">
        <f t="shared" si="197"/>
        <v>0</v>
      </c>
      <c r="DE34" s="135">
        <f t="shared" si="52"/>
        <v>1</v>
      </c>
      <c r="DF34" s="135">
        <f t="shared" si="52"/>
        <v>1</v>
      </c>
      <c r="DG34" s="134">
        <f>'бюджет округа (района)'!BE34+'бюджеты поселений'!BE34</f>
        <v>0</v>
      </c>
      <c r="DH34" s="137">
        <f>'бюджет округа (района)'!BE34</f>
        <v>0</v>
      </c>
      <c r="DI34" s="134">
        <f t="shared" si="198"/>
        <v>0</v>
      </c>
      <c r="DJ34" s="134">
        <f t="shared" si="198"/>
        <v>0</v>
      </c>
      <c r="DK34" s="135">
        <f t="shared" si="54"/>
        <v>1</v>
      </c>
      <c r="DL34" s="135">
        <f t="shared" si="54"/>
        <v>1</v>
      </c>
      <c r="DM34" s="134">
        <f>'бюджет округа (района)'!BH34+'бюджеты поселений'!BH34</f>
        <v>0</v>
      </c>
      <c r="DN34" s="137">
        <f>'бюджет округа (района)'!BH34</f>
        <v>0</v>
      </c>
      <c r="DO34" s="134">
        <f>'бюджет округа (района)'!BI34+'бюджеты поселений'!BI34</f>
        <v>0</v>
      </c>
      <c r="DP34" s="137">
        <f>'бюджет округа (района)'!BI34</f>
        <v>0</v>
      </c>
      <c r="DQ34" s="134">
        <f>'бюджет округа (района)'!BJ34+'бюджеты поселений'!BJ34</f>
        <v>0</v>
      </c>
      <c r="DR34" s="137">
        <f>'бюджет округа (района)'!BJ34</f>
        <v>0</v>
      </c>
      <c r="DS34" s="135">
        <f>IF($AY$34=0,1,DQ34/$AY$34-1)</f>
        <v>1</v>
      </c>
      <c r="DT34" s="135">
        <f>IF($AZ$34=0,1,DR34/$AZ$34-1)</f>
        <v>1</v>
      </c>
      <c r="DU34" s="135">
        <f t="shared" si="58"/>
        <v>1</v>
      </c>
      <c r="DV34" s="135">
        <f t="shared" si="59"/>
        <v>1</v>
      </c>
      <c r="DW34" s="167"/>
      <c r="DX34" s="65"/>
      <c r="DY34" s="65"/>
      <c r="DZ34" s="65"/>
      <c r="EA34" s="65"/>
      <c r="EB34" s="65"/>
      <c r="EC34" s="65"/>
      <c r="ED34" s="65"/>
      <c r="EE34" s="65"/>
      <c r="EF34" s="65"/>
      <c r="EG34" s="65"/>
      <c r="EH34" s="65"/>
      <c r="EI34" s="65"/>
      <c r="EJ34" s="65"/>
      <c r="EK34" s="65"/>
      <c r="EL34" s="65"/>
      <c r="EM34" s="65"/>
      <c r="EN34" s="65"/>
      <c r="EO34" s="65"/>
      <c r="EP34" s="65"/>
      <c r="EQ34" s="65"/>
      <c r="ER34" s="65"/>
      <c r="ES34" s="65"/>
      <c r="ET34" s="65"/>
      <c r="EU34" s="65"/>
      <c r="EV34" s="65"/>
      <c r="EW34" s="65"/>
      <c r="EX34" s="65"/>
      <c r="EY34" s="65"/>
      <c r="EZ34" s="65"/>
      <c r="FA34" s="65"/>
      <c r="FB34" s="65"/>
      <c r="FC34" s="65"/>
      <c r="FD34" s="65"/>
      <c r="FE34" s="65"/>
      <c r="FF34" s="65"/>
      <c r="FG34" s="65"/>
      <c r="FH34" s="65"/>
      <c r="FI34" s="65"/>
      <c r="FJ34" s="65"/>
      <c r="FK34" s="65"/>
      <c r="FL34" s="65"/>
      <c r="FM34" s="65"/>
      <c r="FN34" s="65"/>
      <c r="FO34" s="65"/>
      <c r="FP34" s="65"/>
      <c r="FQ34" s="65"/>
      <c r="FR34" s="65"/>
      <c r="FS34" s="65"/>
      <c r="FT34" s="65"/>
      <c r="FU34" s="65"/>
      <c r="FV34" s="65"/>
      <c r="FW34" s="65"/>
      <c r="FX34" s="65"/>
      <c r="FY34" s="65"/>
      <c r="FZ34" s="65"/>
      <c r="GA34" s="65"/>
      <c r="GB34" s="65"/>
      <c r="GC34" s="65"/>
      <c r="GD34" s="65"/>
      <c r="GE34" s="65"/>
      <c r="GF34" s="65"/>
      <c r="GG34" s="65"/>
      <c r="GH34" s="65"/>
      <c r="GI34" s="65"/>
      <c r="GJ34" s="65"/>
      <c r="GK34" s="65"/>
      <c r="GL34" s="65"/>
      <c r="GM34" s="65"/>
      <c r="GN34" s="65"/>
      <c r="GO34" s="65"/>
      <c r="GP34" s="65"/>
      <c r="GQ34" s="65"/>
      <c r="GR34" s="65"/>
      <c r="GS34" s="65"/>
      <c r="GT34" s="65"/>
      <c r="GU34" s="65"/>
      <c r="GV34" s="65"/>
      <c r="GW34" s="65"/>
      <c r="GX34" s="65"/>
      <c r="GY34" s="65"/>
      <c r="GZ34" s="65"/>
      <c r="HA34" s="65"/>
      <c r="HB34" s="65"/>
      <c r="HC34" s="65"/>
      <c r="HD34" s="65"/>
      <c r="HE34" s="65"/>
      <c r="HF34" s="65"/>
      <c r="HG34" s="65"/>
      <c r="HH34" s="65"/>
      <c r="HI34" s="65"/>
      <c r="HJ34" s="65"/>
      <c r="HK34" s="65"/>
      <c r="HL34" s="65"/>
      <c r="HM34" s="65"/>
      <c r="HN34" s="65"/>
      <c r="HO34" s="65"/>
      <c r="HP34" s="65"/>
      <c r="HQ34" s="65"/>
      <c r="HR34" s="65"/>
      <c r="HS34" s="65"/>
      <c r="HT34" s="65"/>
      <c r="HU34" s="65"/>
      <c r="HV34" s="65"/>
      <c r="HW34" s="65"/>
      <c r="HX34" s="65"/>
      <c r="HY34" s="65"/>
      <c r="HZ34" s="65"/>
      <c r="IA34" s="65"/>
      <c r="IB34" s="65"/>
      <c r="IC34" s="65"/>
      <c r="ID34" s="65"/>
      <c r="IE34" s="65"/>
      <c r="IF34" s="65"/>
      <c r="IG34" s="65"/>
      <c r="IH34" s="65"/>
      <c r="II34" s="65"/>
      <c r="IJ34" s="65"/>
      <c r="IK34" s="65"/>
      <c r="IL34" s="65"/>
      <c r="IM34" s="65"/>
      <c r="IN34" s="65"/>
      <c r="IO34" s="65"/>
      <c r="IP34" s="65"/>
      <c r="IQ34" s="65"/>
      <c r="IR34" s="65"/>
      <c r="IS34" s="65"/>
      <c r="IT34" s="65"/>
      <c r="IU34" s="65"/>
      <c r="IV34" s="65"/>
      <c r="IW34" s="65"/>
      <c r="IX34" s="65"/>
      <c r="IY34" s="65"/>
      <c r="IZ34" s="65"/>
      <c r="JA34" s="65"/>
      <c r="JB34" s="65"/>
      <c r="JC34" s="65"/>
      <c r="JD34" s="65"/>
      <c r="JE34" s="65"/>
      <c r="JF34" s="65"/>
      <c r="JG34" s="65"/>
      <c r="JH34" s="65"/>
    </row>
    <row r="35" spans="1:268" s="66" customFormat="1" ht="18" customHeight="1">
      <c r="A35" s="261" t="s">
        <v>48</v>
      </c>
      <c r="B35" s="262"/>
      <c r="C35" s="134">
        <f>'бюджет округа (района)'!C35+'бюджеты поселений'!C35</f>
        <v>0</v>
      </c>
      <c r="D35" s="137">
        <f>'бюджет округа (района)'!C35</f>
        <v>0</v>
      </c>
      <c r="E35" s="134">
        <f t="shared" si="150"/>
        <v>0</v>
      </c>
      <c r="F35" s="137">
        <f t="shared" si="150"/>
        <v>0</v>
      </c>
      <c r="G35" s="134">
        <f>'бюджет округа (района)'!E35+'бюджеты поселений'!E35</f>
        <v>0</v>
      </c>
      <c r="H35" s="137">
        <f>'бюджет округа (района)'!E35</f>
        <v>0</v>
      </c>
      <c r="I35" s="134">
        <f>'бюджет округа (района)'!F35+'бюджеты поселений'!F35</f>
        <v>0</v>
      </c>
      <c r="J35" s="137">
        <f>'бюджет округа (района)'!F35</f>
        <v>0</v>
      </c>
      <c r="K35" s="134">
        <f t="shared" si="151"/>
        <v>0</v>
      </c>
      <c r="L35" s="134">
        <f t="shared" si="151"/>
        <v>0</v>
      </c>
      <c r="M35" s="134">
        <f>'бюджет округа (района)'!H35+'бюджеты поселений'!H35</f>
        <v>0</v>
      </c>
      <c r="N35" s="137">
        <f>'бюджет округа (района)'!H35</f>
        <v>0</v>
      </c>
      <c r="O35" s="134">
        <f t="shared" si="152"/>
        <v>0</v>
      </c>
      <c r="P35" s="134">
        <f t="shared" si="152"/>
        <v>0</v>
      </c>
      <c r="Q35" s="134">
        <f>'бюджет округа (района)'!J35+'бюджеты поселений'!J35</f>
        <v>0</v>
      </c>
      <c r="R35" s="137">
        <f>'бюджет округа (района)'!J35</f>
        <v>0</v>
      </c>
      <c r="S35" s="134">
        <f t="shared" si="153"/>
        <v>0</v>
      </c>
      <c r="T35" s="134">
        <f t="shared" si="153"/>
        <v>0</v>
      </c>
      <c r="U35" s="134">
        <f>'бюджет округа (района)'!L35+'бюджеты поселений'!L35</f>
        <v>0</v>
      </c>
      <c r="V35" s="137">
        <f>'бюджет округа (района)'!L35</f>
        <v>0</v>
      </c>
      <c r="W35" s="134">
        <f t="shared" si="154"/>
        <v>0</v>
      </c>
      <c r="X35" s="134">
        <f t="shared" si="154"/>
        <v>0</v>
      </c>
      <c r="Y35" s="134">
        <f>'бюджет округа (района)'!N35+'бюджеты поселений'!N35</f>
        <v>0</v>
      </c>
      <c r="Z35" s="137">
        <f>'бюджет округа (района)'!N35</f>
        <v>0</v>
      </c>
      <c r="AA35" s="134">
        <f t="shared" si="155"/>
        <v>0</v>
      </c>
      <c r="AB35" s="134">
        <f t="shared" si="155"/>
        <v>0</v>
      </c>
      <c r="AC35" s="134">
        <f>'бюджет округа (района)'!P35+'бюджеты поселений'!P35</f>
        <v>0</v>
      </c>
      <c r="AD35" s="137">
        <f>'бюджет округа (района)'!P35</f>
        <v>0</v>
      </c>
      <c r="AE35" s="134">
        <f t="shared" si="156"/>
        <v>0</v>
      </c>
      <c r="AF35" s="134">
        <f t="shared" si="156"/>
        <v>0</v>
      </c>
      <c r="AG35" s="134">
        <f>'бюджет округа (района)'!R35+'бюджеты поселений'!R35</f>
        <v>0</v>
      </c>
      <c r="AH35" s="137">
        <f>'бюджет округа (района)'!R35</f>
        <v>0</v>
      </c>
      <c r="AI35" s="134">
        <f t="shared" si="185"/>
        <v>0</v>
      </c>
      <c r="AJ35" s="134">
        <f t="shared" si="185"/>
        <v>0</v>
      </c>
      <c r="AK35" s="134">
        <f>'бюджет округа (района)'!T35+'бюджеты поселений'!T35</f>
        <v>0</v>
      </c>
      <c r="AL35" s="137">
        <f>'бюджет округа (района)'!T35</f>
        <v>0</v>
      </c>
      <c r="AM35" s="134">
        <f t="shared" si="186"/>
        <v>0</v>
      </c>
      <c r="AN35" s="134">
        <f t="shared" si="186"/>
        <v>0</v>
      </c>
      <c r="AO35" s="134">
        <f>'бюджет округа (района)'!V35+'бюджеты поселений'!V35</f>
        <v>0</v>
      </c>
      <c r="AP35" s="137">
        <f>'бюджет округа (района)'!V35</f>
        <v>0</v>
      </c>
      <c r="AQ35" s="134">
        <f t="shared" si="187"/>
        <v>0</v>
      </c>
      <c r="AR35" s="134">
        <f t="shared" si="187"/>
        <v>0</v>
      </c>
      <c r="AS35" s="134">
        <f>'бюджет округа (района)'!X35+'бюджеты поселений'!X35</f>
        <v>0</v>
      </c>
      <c r="AT35" s="137">
        <f>'бюджет округа (района)'!X35</f>
        <v>0</v>
      </c>
      <c r="AU35" s="134">
        <f t="shared" si="188"/>
        <v>0</v>
      </c>
      <c r="AV35" s="134">
        <f t="shared" si="188"/>
        <v>0</v>
      </c>
      <c r="AW35" s="134">
        <f>'бюджет округа (района)'!Z35+'бюджеты поселений'!Z35</f>
        <v>0</v>
      </c>
      <c r="AX35" s="137">
        <f>'бюджет округа (района)'!Z35</f>
        <v>0</v>
      </c>
      <c r="AY35" s="134">
        <f>'бюджет округа (района)'!AA35+'бюджеты поселений'!AA35</f>
        <v>0</v>
      </c>
      <c r="AZ35" s="137">
        <f>'бюджет округа (района)'!AA35</f>
        <v>0</v>
      </c>
      <c r="BA35" s="135">
        <f t="shared" si="173"/>
        <v>1</v>
      </c>
      <c r="BB35" s="135">
        <f t="shared" si="173"/>
        <v>1</v>
      </c>
      <c r="BC35" s="134">
        <f>'бюджет округа (района)'!AC35+'бюджеты поселений'!AC35</f>
        <v>0</v>
      </c>
      <c r="BD35" s="137">
        <f>'бюджет округа (района)'!AC35</f>
        <v>0</v>
      </c>
      <c r="BE35" s="134">
        <f>'бюджет округа (района)'!AD35+'бюджеты поселений'!AD35</f>
        <v>0</v>
      </c>
      <c r="BF35" s="137">
        <f>'бюджет округа (района)'!AD35</f>
        <v>0</v>
      </c>
      <c r="BG35" s="134">
        <f t="shared" si="189"/>
        <v>0</v>
      </c>
      <c r="BH35" s="134">
        <f t="shared" si="189"/>
        <v>0</v>
      </c>
      <c r="BI35" s="135">
        <f t="shared" si="36"/>
        <v>1</v>
      </c>
      <c r="BJ35" s="135">
        <f t="shared" si="36"/>
        <v>1</v>
      </c>
      <c r="BK35" s="134">
        <f>'бюджет округа (района)'!AG35+'бюджеты поселений'!AG35</f>
        <v>0</v>
      </c>
      <c r="BL35" s="137">
        <f>'бюджет округа (района)'!AG35</f>
        <v>0</v>
      </c>
      <c r="BM35" s="134">
        <f t="shared" si="190"/>
        <v>0</v>
      </c>
      <c r="BN35" s="134">
        <f t="shared" si="190"/>
        <v>0</v>
      </c>
      <c r="BO35" s="135">
        <f t="shared" si="38"/>
        <v>1</v>
      </c>
      <c r="BP35" s="135">
        <f t="shared" si="38"/>
        <v>1</v>
      </c>
      <c r="BQ35" s="134">
        <f>'бюджет округа (района)'!AJ35+'бюджеты поселений'!AJ35</f>
        <v>0</v>
      </c>
      <c r="BR35" s="137">
        <f>'бюджет округа (района)'!AJ35</f>
        <v>0</v>
      </c>
      <c r="BS35" s="134">
        <f t="shared" si="191"/>
        <v>0</v>
      </c>
      <c r="BT35" s="134">
        <f t="shared" si="191"/>
        <v>0</v>
      </c>
      <c r="BU35" s="135">
        <f t="shared" si="40"/>
        <v>1</v>
      </c>
      <c r="BV35" s="135">
        <f t="shared" si="40"/>
        <v>1</v>
      </c>
      <c r="BW35" s="134">
        <f>'бюджет округа (района)'!AM35+'бюджеты поселений'!AM35</f>
        <v>0</v>
      </c>
      <c r="BX35" s="137">
        <f>'бюджет округа (района)'!AM35</f>
        <v>0</v>
      </c>
      <c r="BY35" s="134">
        <f t="shared" si="192"/>
        <v>0</v>
      </c>
      <c r="BZ35" s="134">
        <f t="shared" si="192"/>
        <v>0</v>
      </c>
      <c r="CA35" s="135">
        <f t="shared" si="42"/>
        <v>1</v>
      </c>
      <c r="CB35" s="135">
        <f t="shared" si="42"/>
        <v>1</v>
      </c>
      <c r="CC35" s="134">
        <f>'бюджет округа (района)'!AP35+'бюджеты поселений'!AP35</f>
        <v>0</v>
      </c>
      <c r="CD35" s="137">
        <f>'бюджет округа (района)'!AP35</f>
        <v>0</v>
      </c>
      <c r="CE35" s="134">
        <f t="shared" si="193"/>
        <v>0</v>
      </c>
      <c r="CF35" s="134">
        <f t="shared" si="193"/>
        <v>0</v>
      </c>
      <c r="CG35" s="135">
        <f t="shared" si="44"/>
        <v>1</v>
      </c>
      <c r="CH35" s="135">
        <f t="shared" si="44"/>
        <v>1</v>
      </c>
      <c r="CI35" s="134">
        <f>'бюджет округа (района)'!AS35+'бюджеты поселений'!AS35</f>
        <v>0</v>
      </c>
      <c r="CJ35" s="137">
        <f>'бюджет округа (района)'!AS35</f>
        <v>0</v>
      </c>
      <c r="CK35" s="134">
        <f t="shared" si="194"/>
        <v>0</v>
      </c>
      <c r="CL35" s="134">
        <f t="shared" si="194"/>
        <v>0</v>
      </c>
      <c r="CM35" s="135">
        <f t="shared" si="46"/>
        <v>1</v>
      </c>
      <c r="CN35" s="135">
        <f t="shared" si="46"/>
        <v>1</v>
      </c>
      <c r="CO35" s="134">
        <f>'бюджет округа (района)'!AV35+'бюджеты поселений'!AV35</f>
        <v>0</v>
      </c>
      <c r="CP35" s="137">
        <f>'бюджет округа (района)'!AV35</f>
        <v>0</v>
      </c>
      <c r="CQ35" s="134">
        <f t="shared" si="195"/>
        <v>0</v>
      </c>
      <c r="CR35" s="134">
        <f t="shared" si="195"/>
        <v>0</v>
      </c>
      <c r="CS35" s="135">
        <f t="shared" si="48"/>
        <v>1</v>
      </c>
      <c r="CT35" s="135">
        <f t="shared" si="48"/>
        <v>1</v>
      </c>
      <c r="CU35" s="134">
        <f>'бюджет округа (района)'!AY35+'бюджеты поселений'!AY35</f>
        <v>0</v>
      </c>
      <c r="CV35" s="137">
        <f>'бюджет округа (района)'!AY35</f>
        <v>0</v>
      </c>
      <c r="CW35" s="134">
        <f t="shared" si="196"/>
        <v>0</v>
      </c>
      <c r="CX35" s="134">
        <f t="shared" si="196"/>
        <v>0</v>
      </c>
      <c r="CY35" s="135">
        <f t="shared" si="50"/>
        <v>1</v>
      </c>
      <c r="CZ35" s="135">
        <f t="shared" si="50"/>
        <v>1</v>
      </c>
      <c r="DA35" s="134">
        <f>'бюджет округа (района)'!BB35+'бюджеты поселений'!BB35</f>
        <v>0</v>
      </c>
      <c r="DB35" s="137">
        <f>'бюджет округа (района)'!BB35</f>
        <v>0</v>
      </c>
      <c r="DC35" s="134">
        <f t="shared" si="197"/>
        <v>0</v>
      </c>
      <c r="DD35" s="134">
        <f t="shared" si="197"/>
        <v>0</v>
      </c>
      <c r="DE35" s="135">
        <f t="shared" si="52"/>
        <v>1</v>
      </c>
      <c r="DF35" s="135">
        <f t="shared" si="52"/>
        <v>1</v>
      </c>
      <c r="DG35" s="134">
        <f>'бюджет округа (района)'!BE35+'бюджеты поселений'!BE35</f>
        <v>0</v>
      </c>
      <c r="DH35" s="137">
        <f>'бюджет округа (района)'!BE35</f>
        <v>0</v>
      </c>
      <c r="DI35" s="134">
        <f t="shared" si="198"/>
        <v>0</v>
      </c>
      <c r="DJ35" s="134">
        <f t="shared" si="198"/>
        <v>0</v>
      </c>
      <c r="DK35" s="135">
        <f t="shared" si="54"/>
        <v>1</v>
      </c>
      <c r="DL35" s="135">
        <f t="shared" si="54"/>
        <v>1</v>
      </c>
      <c r="DM35" s="134">
        <f>'бюджет округа (района)'!BH35+'бюджеты поселений'!BH35</f>
        <v>0</v>
      </c>
      <c r="DN35" s="137">
        <f>'бюджет округа (района)'!BH35</f>
        <v>0</v>
      </c>
      <c r="DO35" s="134">
        <f>'бюджет округа (района)'!BI35+'бюджеты поселений'!BI35</f>
        <v>0</v>
      </c>
      <c r="DP35" s="137">
        <f>'бюджет округа (района)'!BI35</f>
        <v>0</v>
      </c>
      <c r="DQ35" s="134">
        <f>'бюджет округа (района)'!BJ35+'бюджеты поселений'!BJ35</f>
        <v>0</v>
      </c>
      <c r="DR35" s="137">
        <f>'бюджет округа (района)'!BJ35</f>
        <v>0</v>
      </c>
      <c r="DS35" s="135">
        <f>IF($AY$35=0,1,DQ35/$AY$35-1)</f>
        <v>1</v>
      </c>
      <c r="DT35" s="135">
        <f>IF($AZ$35=0,1,DR35/$AZ$35-1)</f>
        <v>1</v>
      </c>
      <c r="DU35" s="135">
        <f t="shared" si="58"/>
        <v>1</v>
      </c>
      <c r="DV35" s="135">
        <f t="shared" si="59"/>
        <v>1</v>
      </c>
      <c r="DW35" s="167"/>
      <c r="DX35" s="65"/>
      <c r="DY35" s="65"/>
      <c r="DZ35" s="65"/>
      <c r="EA35" s="65"/>
      <c r="EB35" s="65"/>
      <c r="EC35" s="65"/>
      <c r="ED35" s="65"/>
      <c r="EE35" s="65"/>
      <c r="EF35" s="65"/>
      <c r="EG35" s="65"/>
      <c r="EH35" s="65"/>
      <c r="EI35" s="65"/>
      <c r="EJ35" s="65"/>
      <c r="EK35" s="65"/>
      <c r="EL35" s="65"/>
      <c r="EM35" s="65"/>
      <c r="EN35" s="65"/>
      <c r="EO35" s="65"/>
      <c r="EP35" s="65"/>
      <c r="EQ35" s="65"/>
      <c r="ER35" s="65"/>
      <c r="ES35" s="65"/>
      <c r="ET35" s="65"/>
      <c r="EU35" s="65"/>
      <c r="EV35" s="65"/>
      <c r="EW35" s="65"/>
      <c r="EX35" s="65"/>
      <c r="EY35" s="65"/>
      <c r="EZ35" s="65"/>
      <c r="FA35" s="65"/>
      <c r="FB35" s="65"/>
      <c r="FC35" s="65"/>
      <c r="FD35" s="65"/>
      <c r="FE35" s="65"/>
      <c r="FF35" s="65"/>
      <c r="FG35" s="65"/>
      <c r="FH35" s="65"/>
      <c r="FI35" s="65"/>
      <c r="FJ35" s="65"/>
      <c r="FK35" s="65"/>
      <c r="FL35" s="65"/>
      <c r="FM35" s="65"/>
      <c r="FN35" s="65"/>
      <c r="FO35" s="65"/>
      <c r="FP35" s="65"/>
      <c r="FQ35" s="65"/>
      <c r="FR35" s="65"/>
      <c r="FS35" s="65"/>
      <c r="FT35" s="65"/>
      <c r="FU35" s="65"/>
      <c r="FV35" s="65"/>
      <c r="FW35" s="65"/>
      <c r="FX35" s="65"/>
      <c r="FY35" s="65"/>
      <c r="FZ35" s="65"/>
      <c r="GA35" s="65"/>
      <c r="GB35" s="65"/>
      <c r="GC35" s="65"/>
      <c r="GD35" s="65"/>
      <c r="GE35" s="65"/>
      <c r="GF35" s="65"/>
      <c r="GG35" s="65"/>
      <c r="GH35" s="65"/>
      <c r="GI35" s="65"/>
      <c r="GJ35" s="65"/>
      <c r="GK35" s="65"/>
      <c r="GL35" s="65"/>
      <c r="GM35" s="65"/>
      <c r="GN35" s="65"/>
      <c r="GO35" s="65"/>
      <c r="GP35" s="65"/>
      <c r="GQ35" s="65"/>
      <c r="GR35" s="65"/>
      <c r="GS35" s="65"/>
      <c r="GT35" s="65"/>
      <c r="GU35" s="65"/>
      <c r="GV35" s="65"/>
      <c r="GW35" s="65"/>
      <c r="GX35" s="65"/>
      <c r="GY35" s="65"/>
      <c r="GZ35" s="65"/>
      <c r="HA35" s="65"/>
      <c r="HB35" s="65"/>
      <c r="HC35" s="65"/>
      <c r="HD35" s="65"/>
      <c r="HE35" s="65"/>
      <c r="HF35" s="65"/>
      <c r="HG35" s="65"/>
      <c r="HH35" s="65"/>
      <c r="HI35" s="65"/>
      <c r="HJ35" s="65"/>
      <c r="HK35" s="65"/>
      <c r="HL35" s="65"/>
      <c r="HM35" s="65"/>
      <c r="HN35" s="65"/>
      <c r="HO35" s="65"/>
      <c r="HP35" s="65"/>
      <c r="HQ35" s="65"/>
      <c r="HR35" s="65"/>
      <c r="HS35" s="65"/>
      <c r="HT35" s="65"/>
      <c r="HU35" s="65"/>
      <c r="HV35" s="65"/>
      <c r="HW35" s="65"/>
      <c r="HX35" s="65"/>
      <c r="HY35" s="65"/>
      <c r="HZ35" s="65"/>
      <c r="IA35" s="65"/>
      <c r="IB35" s="65"/>
      <c r="IC35" s="65"/>
      <c r="ID35" s="65"/>
      <c r="IE35" s="65"/>
      <c r="IF35" s="65"/>
      <c r="IG35" s="65"/>
      <c r="IH35" s="65"/>
      <c r="II35" s="65"/>
      <c r="IJ35" s="65"/>
      <c r="IK35" s="65"/>
      <c r="IL35" s="65"/>
      <c r="IM35" s="65"/>
      <c r="IN35" s="65"/>
      <c r="IO35" s="65"/>
      <c r="IP35" s="65"/>
      <c r="IQ35" s="65"/>
      <c r="IR35" s="65"/>
      <c r="IS35" s="65"/>
      <c r="IT35" s="65"/>
      <c r="IU35" s="65"/>
      <c r="IV35" s="65"/>
      <c r="IW35" s="65"/>
      <c r="IX35" s="65"/>
      <c r="IY35" s="65"/>
      <c r="IZ35" s="65"/>
      <c r="JA35" s="65"/>
      <c r="JB35" s="65"/>
      <c r="JC35" s="65"/>
      <c r="JD35" s="65"/>
      <c r="JE35" s="65"/>
      <c r="JF35" s="65"/>
      <c r="JG35" s="65"/>
      <c r="JH35" s="65"/>
    </row>
    <row r="36" spans="1:268" s="66" customFormat="1" ht="18" customHeight="1">
      <c r="A36" s="261" t="s">
        <v>93</v>
      </c>
      <c r="B36" s="262"/>
      <c r="C36" s="134">
        <f>'бюджет округа (района)'!C36+'бюджеты поселений'!C36</f>
        <v>0</v>
      </c>
      <c r="D36" s="137">
        <f>'бюджет округа (района)'!C36</f>
        <v>0</v>
      </c>
      <c r="E36" s="134">
        <f t="shared" si="150"/>
        <v>0</v>
      </c>
      <c r="F36" s="137">
        <f t="shared" si="150"/>
        <v>0</v>
      </c>
      <c r="G36" s="134">
        <f>'бюджет округа (района)'!E36+'бюджеты поселений'!E36</f>
        <v>0</v>
      </c>
      <c r="H36" s="137">
        <f>'бюджет округа (района)'!E36</f>
        <v>0</v>
      </c>
      <c r="I36" s="134">
        <f>'бюджет округа (района)'!F36+'бюджеты поселений'!F36</f>
        <v>0</v>
      </c>
      <c r="J36" s="137">
        <f>'бюджет округа (района)'!F36</f>
        <v>0</v>
      </c>
      <c r="K36" s="134">
        <f t="shared" si="151"/>
        <v>0</v>
      </c>
      <c r="L36" s="134">
        <f t="shared" si="151"/>
        <v>0</v>
      </c>
      <c r="M36" s="134">
        <f>'бюджет округа (района)'!H36+'бюджеты поселений'!H36</f>
        <v>0</v>
      </c>
      <c r="N36" s="137">
        <f>'бюджет округа (района)'!H36</f>
        <v>0</v>
      </c>
      <c r="O36" s="134">
        <f t="shared" si="152"/>
        <v>0</v>
      </c>
      <c r="P36" s="134">
        <f t="shared" si="152"/>
        <v>0</v>
      </c>
      <c r="Q36" s="134">
        <f>'бюджет округа (района)'!J36+'бюджеты поселений'!J36</f>
        <v>0</v>
      </c>
      <c r="R36" s="137">
        <f>'бюджет округа (района)'!J36</f>
        <v>0</v>
      </c>
      <c r="S36" s="134">
        <f t="shared" si="153"/>
        <v>0</v>
      </c>
      <c r="T36" s="134">
        <f t="shared" si="153"/>
        <v>0</v>
      </c>
      <c r="U36" s="134">
        <f>'бюджет округа (района)'!L36+'бюджеты поселений'!L36</f>
        <v>0</v>
      </c>
      <c r="V36" s="137">
        <f>'бюджет округа (района)'!L36</f>
        <v>0</v>
      </c>
      <c r="W36" s="134">
        <f t="shared" si="154"/>
        <v>0</v>
      </c>
      <c r="X36" s="134">
        <f t="shared" si="154"/>
        <v>0</v>
      </c>
      <c r="Y36" s="134">
        <f>'бюджет округа (района)'!N36+'бюджеты поселений'!N36</f>
        <v>0</v>
      </c>
      <c r="Z36" s="137">
        <f>'бюджет округа (района)'!N36</f>
        <v>0</v>
      </c>
      <c r="AA36" s="134">
        <f t="shared" si="155"/>
        <v>0</v>
      </c>
      <c r="AB36" s="134">
        <f t="shared" si="155"/>
        <v>0</v>
      </c>
      <c r="AC36" s="134">
        <f>'бюджет округа (района)'!P36+'бюджеты поселений'!P36</f>
        <v>0</v>
      </c>
      <c r="AD36" s="137">
        <f>'бюджет округа (района)'!P36</f>
        <v>0</v>
      </c>
      <c r="AE36" s="134">
        <f t="shared" si="156"/>
        <v>0</v>
      </c>
      <c r="AF36" s="134">
        <f t="shared" si="156"/>
        <v>0</v>
      </c>
      <c r="AG36" s="134">
        <f>'бюджет округа (района)'!R36+'бюджеты поселений'!R36</f>
        <v>0</v>
      </c>
      <c r="AH36" s="137">
        <f>'бюджет округа (района)'!R36</f>
        <v>0</v>
      </c>
      <c r="AI36" s="134">
        <f t="shared" si="185"/>
        <v>0</v>
      </c>
      <c r="AJ36" s="134">
        <f t="shared" si="185"/>
        <v>0</v>
      </c>
      <c r="AK36" s="134">
        <f>'бюджет округа (района)'!T36+'бюджеты поселений'!T36</f>
        <v>0</v>
      </c>
      <c r="AL36" s="137">
        <f>'бюджет округа (района)'!T36</f>
        <v>0</v>
      </c>
      <c r="AM36" s="134">
        <f t="shared" si="186"/>
        <v>0</v>
      </c>
      <c r="AN36" s="134">
        <f t="shared" si="186"/>
        <v>0</v>
      </c>
      <c r="AO36" s="134">
        <f>'бюджет округа (района)'!V36+'бюджеты поселений'!V36</f>
        <v>0</v>
      </c>
      <c r="AP36" s="137">
        <f>'бюджет округа (района)'!V36</f>
        <v>0</v>
      </c>
      <c r="AQ36" s="134">
        <f t="shared" si="187"/>
        <v>0</v>
      </c>
      <c r="AR36" s="134">
        <f t="shared" si="187"/>
        <v>0</v>
      </c>
      <c r="AS36" s="134">
        <f>'бюджет округа (района)'!X36+'бюджеты поселений'!X36</f>
        <v>0</v>
      </c>
      <c r="AT36" s="137">
        <f>'бюджет округа (района)'!X36</f>
        <v>0</v>
      </c>
      <c r="AU36" s="134">
        <f t="shared" si="188"/>
        <v>0</v>
      </c>
      <c r="AV36" s="134">
        <f t="shared" si="188"/>
        <v>0</v>
      </c>
      <c r="AW36" s="134">
        <f>'бюджет округа (района)'!Z36+'бюджеты поселений'!Z36</f>
        <v>0</v>
      </c>
      <c r="AX36" s="137">
        <f>'бюджет округа (района)'!Z36</f>
        <v>0</v>
      </c>
      <c r="AY36" s="134">
        <f>'бюджет округа (района)'!AA36+'бюджеты поселений'!AA36</f>
        <v>0</v>
      </c>
      <c r="AZ36" s="137">
        <f>'бюджет округа (района)'!AA36</f>
        <v>0</v>
      </c>
      <c r="BA36" s="135">
        <f t="shared" si="173"/>
        <v>1</v>
      </c>
      <c r="BB36" s="135">
        <f t="shared" si="173"/>
        <v>1</v>
      </c>
      <c r="BC36" s="134">
        <f>'бюджет округа (района)'!AC36+'бюджеты поселений'!AC36</f>
        <v>0</v>
      </c>
      <c r="BD36" s="137">
        <f>'бюджет округа (района)'!AC36</f>
        <v>0</v>
      </c>
      <c r="BE36" s="134">
        <f>'бюджет округа (района)'!AD36+'бюджеты поселений'!AD36</f>
        <v>0</v>
      </c>
      <c r="BF36" s="137">
        <f>'бюджет округа (района)'!AD36</f>
        <v>0</v>
      </c>
      <c r="BG36" s="134">
        <f t="shared" si="189"/>
        <v>0</v>
      </c>
      <c r="BH36" s="134">
        <f t="shared" si="189"/>
        <v>0</v>
      </c>
      <c r="BI36" s="135">
        <f t="shared" si="36"/>
        <v>1</v>
      </c>
      <c r="BJ36" s="135">
        <f t="shared" si="36"/>
        <v>1</v>
      </c>
      <c r="BK36" s="134">
        <f>'бюджет округа (района)'!AG36+'бюджеты поселений'!AG36</f>
        <v>0</v>
      </c>
      <c r="BL36" s="137">
        <f>'бюджет округа (района)'!AG36</f>
        <v>0</v>
      </c>
      <c r="BM36" s="134">
        <f t="shared" si="190"/>
        <v>0</v>
      </c>
      <c r="BN36" s="134">
        <f t="shared" si="190"/>
        <v>0</v>
      </c>
      <c r="BO36" s="135">
        <f t="shared" si="38"/>
        <v>1</v>
      </c>
      <c r="BP36" s="135">
        <f t="shared" si="38"/>
        <v>1</v>
      </c>
      <c r="BQ36" s="134">
        <f>'бюджет округа (района)'!AJ36+'бюджеты поселений'!AJ36</f>
        <v>0</v>
      </c>
      <c r="BR36" s="137">
        <f>'бюджет округа (района)'!AJ36</f>
        <v>0</v>
      </c>
      <c r="BS36" s="134">
        <f t="shared" si="191"/>
        <v>0</v>
      </c>
      <c r="BT36" s="134">
        <f t="shared" si="191"/>
        <v>0</v>
      </c>
      <c r="BU36" s="135">
        <f t="shared" si="40"/>
        <v>1</v>
      </c>
      <c r="BV36" s="135">
        <f t="shared" si="40"/>
        <v>1</v>
      </c>
      <c r="BW36" s="134">
        <f>'бюджет округа (района)'!AM36+'бюджеты поселений'!AM36</f>
        <v>0</v>
      </c>
      <c r="BX36" s="137">
        <f>'бюджет округа (района)'!AM36</f>
        <v>0</v>
      </c>
      <c r="BY36" s="134">
        <f t="shared" si="192"/>
        <v>0</v>
      </c>
      <c r="BZ36" s="134">
        <f t="shared" si="192"/>
        <v>0</v>
      </c>
      <c r="CA36" s="135">
        <f t="shared" si="42"/>
        <v>1</v>
      </c>
      <c r="CB36" s="135">
        <f t="shared" si="42"/>
        <v>1</v>
      </c>
      <c r="CC36" s="134">
        <f>'бюджет округа (района)'!AP36+'бюджеты поселений'!AP36</f>
        <v>0</v>
      </c>
      <c r="CD36" s="137">
        <f>'бюджет округа (района)'!AP36</f>
        <v>0</v>
      </c>
      <c r="CE36" s="134">
        <f t="shared" si="193"/>
        <v>0</v>
      </c>
      <c r="CF36" s="134">
        <f t="shared" si="193"/>
        <v>0</v>
      </c>
      <c r="CG36" s="135">
        <f t="shared" si="44"/>
        <v>1</v>
      </c>
      <c r="CH36" s="135">
        <f t="shared" si="44"/>
        <v>1</v>
      </c>
      <c r="CI36" s="134">
        <f>'бюджет округа (района)'!AS36+'бюджеты поселений'!AS36</f>
        <v>0</v>
      </c>
      <c r="CJ36" s="137">
        <f>'бюджет округа (района)'!AS36</f>
        <v>0</v>
      </c>
      <c r="CK36" s="134">
        <f t="shared" si="194"/>
        <v>0</v>
      </c>
      <c r="CL36" s="134">
        <f t="shared" si="194"/>
        <v>0</v>
      </c>
      <c r="CM36" s="135">
        <f t="shared" si="46"/>
        <v>1</v>
      </c>
      <c r="CN36" s="135">
        <f t="shared" si="46"/>
        <v>1</v>
      </c>
      <c r="CO36" s="134">
        <f>'бюджет округа (района)'!AV36+'бюджеты поселений'!AV36</f>
        <v>0</v>
      </c>
      <c r="CP36" s="137">
        <f>'бюджет округа (района)'!AV36</f>
        <v>0</v>
      </c>
      <c r="CQ36" s="134">
        <f t="shared" si="195"/>
        <v>0</v>
      </c>
      <c r="CR36" s="134">
        <f t="shared" si="195"/>
        <v>0</v>
      </c>
      <c r="CS36" s="135">
        <f t="shared" si="48"/>
        <v>1</v>
      </c>
      <c r="CT36" s="135">
        <f t="shared" si="48"/>
        <v>1</v>
      </c>
      <c r="CU36" s="134">
        <f>'бюджет округа (района)'!AY36+'бюджеты поселений'!AY36</f>
        <v>0</v>
      </c>
      <c r="CV36" s="137">
        <f>'бюджет округа (района)'!AY36</f>
        <v>0</v>
      </c>
      <c r="CW36" s="134">
        <f t="shared" si="196"/>
        <v>0</v>
      </c>
      <c r="CX36" s="134">
        <f t="shared" si="196"/>
        <v>0</v>
      </c>
      <c r="CY36" s="135">
        <f t="shared" si="50"/>
        <v>1</v>
      </c>
      <c r="CZ36" s="135">
        <f t="shared" si="50"/>
        <v>1</v>
      </c>
      <c r="DA36" s="134">
        <f>'бюджет округа (района)'!BB36+'бюджеты поселений'!BB36</f>
        <v>0</v>
      </c>
      <c r="DB36" s="137">
        <f>'бюджет округа (района)'!BB36</f>
        <v>0</v>
      </c>
      <c r="DC36" s="134">
        <f t="shared" si="197"/>
        <v>0</v>
      </c>
      <c r="DD36" s="134">
        <f t="shared" si="197"/>
        <v>0</v>
      </c>
      <c r="DE36" s="135">
        <f t="shared" si="52"/>
        <v>1</v>
      </c>
      <c r="DF36" s="135">
        <f t="shared" si="52"/>
        <v>1</v>
      </c>
      <c r="DG36" s="134">
        <f>'бюджет округа (района)'!BE36+'бюджеты поселений'!BE36</f>
        <v>0</v>
      </c>
      <c r="DH36" s="137">
        <f>'бюджет округа (района)'!BE36</f>
        <v>0</v>
      </c>
      <c r="DI36" s="134">
        <f t="shared" si="198"/>
        <v>0</v>
      </c>
      <c r="DJ36" s="134">
        <f t="shared" si="198"/>
        <v>0</v>
      </c>
      <c r="DK36" s="135">
        <f t="shared" si="54"/>
        <v>1</v>
      </c>
      <c r="DL36" s="135">
        <f t="shared" si="54"/>
        <v>1</v>
      </c>
      <c r="DM36" s="134">
        <f>'бюджет округа (района)'!BH36+'бюджеты поселений'!BH36</f>
        <v>0</v>
      </c>
      <c r="DN36" s="137">
        <f>'бюджет округа (района)'!BH36</f>
        <v>0</v>
      </c>
      <c r="DO36" s="134">
        <f>'бюджет округа (района)'!BI36+'бюджеты поселений'!BI36</f>
        <v>0</v>
      </c>
      <c r="DP36" s="137">
        <f>'бюджет округа (района)'!BI36</f>
        <v>0</v>
      </c>
      <c r="DQ36" s="134">
        <f>'бюджет округа (района)'!BJ36+'бюджеты поселений'!BJ36</f>
        <v>0</v>
      </c>
      <c r="DR36" s="137">
        <f>'бюджет округа (района)'!BJ36</f>
        <v>0</v>
      </c>
      <c r="DS36" s="135">
        <f>IF($AY$36=0,1,DQ36/$AY$36-1)</f>
        <v>1</v>
      </c>
      <c r="DT36" s="135">
        <f>IF($AZ$36=0,1,DR36/$AZ$36-1)</f>
        <v>1</v>
      </c>
      <c r="DU36" s="135">
        <f t="shared" si="58"/>
        <v>1</v>
      </c>
      <c r="DV36" s="135">
        <f t="shared" si="59"/>
        <v>1</v>
      </c>
      <c r="DW36" s="167"/>
      <c r="DX36" s="65"/>
      <c r="DY36" s="65"/>
      <c r="DZ36" s="65"/>
      <c r="EA36" s="65"/>
      <c r="EB36" s="65"/>
      <c r="EC36" s="65"/>
      <c r="ED36" s="65"/>
      <c r="EE36" s="65"/>
      <c r="EF36" s="65"/>
      <c r="EG36" s="65"/>
      <c r="EH36" s="65"/>
      <c r="EI36" s="65"/>
      <c r="EJ36" s="65"/>
      <c r="EK36" s="65"/>
      <c r="EL36" s="65"/>
      <c r="EM36" s="65"/>
      <c r="EN36" s="65"/>
      <c r="EO36" s="65"/>
      <c r="EP36" s="65"/>
      <c r="EQ36" s="65"/>
      <c r="ER36" s="65"/>
      <c r="ES36" s="65"/>
      <c r="ET36" s="65"/>
      <c r="EU36" s="65"/>
      <c r="EV36" s="65"/>
      <c r="EW36" s="65"/>
      <c r="EX36" s="65"/>
      <c r="EY36" s="65"/>
      <c r="EZ36" s="65"/>
      <c r="FA36" s="65"/>
      <c r="FB36" s="65"/>
      <c r="FC36" s="65"/>
      <c r="FD36" s="65"/>
      <c r="FE36" s="65"/>
      <c r="FF36" s="65"/>
      <c r="FG36" s="65"/>
      <c r="FH36" s="65"/>
      <c r="FI36" s="65"/>
      <c r="FJ36" s="65"/>
      <c r="FK36" s="65"/>
      <c r="FL36" s="65"/>
      <c r="FM36" s="65"/>
      <c r="FN36" s="65"/>
      <c r="FO36" s="65"/>
      <c r="FP36" s="65"/>
      <c r="FQ36" s="65"/>
      <c r="FR36" s="65"/>
      <c r="FS36" s="65"/>
      <c r="FT36" s="65"/>
      <c r="FU36" s="65"/>
      <c r="FV36" s="65"/>
      <c r="FW36" s="65"/>
      <c r="FX36" s="65"/>
      <c r="FY36" s="65"/>
      <c r="FZ36" s="65"/>
      <c r="GA36" s="65"/>
      <c r="GB36" s="65"/>
      <c r="GC36" s="65"/>
      <c r="GD36" s="65"/>
      <c r="GE36" s="65"/>
      <c r="GF36" s="65"/>
      <c r="GG36" s="65"/>
      <c r="GH36" s="65"/>
      <c r="GI36" s="65"/>
      <c r="GJ36" s="65"/>
      <c r="GK36" s="65"/>
      <c r="GL36" s="65"/>
      <c r="GM36" s="65"/>
      <c r="GN36" s="65"/>
      <c r="GO36" s="65"/>
      <c r="GP36" s="65"/>
      <c r="GQ36" s="65"/>
      <c r="GR36" s="65"/>
      <c r="GS36" s="65"/>
      <c r="GT36" s="65"/>
      <c r="GU36" s="65"/>
      <c r="GV36" s="65"/>
      <c r="GW36" s="65"/>
      <c r="GX36" s="65"/>
      <c r="GY36" s="65"/>
      <c r="GZ36" s="65"/>
      <c r="HA36" s="65"/>
      <c r="HB36" s="65"/>
      <c r="HC36" s="65"/>
      <c r="HD36" s="65"/>
      <c r="HE36" s="65"/>
      <c r="HF36" s="65"/>
      <c r="HG36" s="65"/>
      <c r="HH36" s="65"/>
      <c r="HI36" s="65"/>
      <c r="HJ36" s="65"/>
      <c r="HK36" s="65"/>
      <c r="HL36" s="65"/>
      <c r="HM36" s="65"/>
      <c r="HN36" s="65"/>
      <c r="HO36" s="65"/>
      <c r="HP36" s="65"/>
      <c r="HQ36" s="65"/>
      <c r="HR36" s="65"/>
      <c r="HS36" s="65"/>
      <c r="HT36" s="65"/>
      <c r="HU36" s="65"/>
      <c r="HV36" s="65"/>
      <c r="HW36" s="65"/>
      <c r="HX36" s="65"/>
      <c r="HY36" s="65"/>
      <c r="HZ36" s="65"/>
      <c r="IA36" s="65"/>
      <c r="IB36" s="65"/>
      <c r="IC36" s="65"/>
      <c r="ID36" s="65"/>
      <c r="IE36" s="65"/>
      <c r="IF36" s="65"/>
      <c r="IG36" s="65"/>
      <c r="IH36" s="65"/>
      <c r="II36" s="65"/>
      <c r="IJ36" s="65"/>
      <c r="IK36" s="65"/>
      <c r="IL36" s="65"/>
      <c r="IM36" s="65"/>
      <c r="IN36" s="65"/>
      <c r="IO36" s="65"/>
      <c r="IP36" s="65"/>
      <c r="IQ36" s="65"/>
      <c r="IR36" s="65"/>
      <c r="IS36" s="65"/>
      <c r="IT36" s="65"/>
      <c r="IU36" s="65"/>
      <c r="IV36" s="65"/>
      <c r="IW36" s="65"/>
      <c r="IX36" s="65"/>
      <c r="IY36" s="65"/>
      <c r="IZ36" s="65"/>
      <c r="JA36" s="65"/>
      <c r="JB36" s="65"/>
      <c r="JC36" s="65"/>
      <c r="JD36" s="65"/>
      <c r="JE36" s="65"/>
      <c r="JF36" s="65"/>
      <c r="JG36" s="65"/>
      <c r="JH36" s="65"/>
    </row>
    <row r="37" spans="1:268" s="18" customFormat="1" ht="23.25" customHeight="1">
      <c r="A37" s="242" t="s">
        <v>49</v>
      </c>
      <c r="B37" s="243"/>
      <c r="C37" s="130">
        <f>C38+C43+C44+C45+C46+C47</f>
        <v>0</v>
      </c>
      <c r="D37" s="130">
        <f t="shared" ref="D37:AV37" si="200">D38+D43+D44+D45+D46+D47</f>
        <v>0</v>
      </c>
      <c r="E37" s="130">
        <f t="shared" si="200"/>
        <v>0</v>
      </c>
      <c r="F37" s="130">
        <f t="shared" si="200"/>
        <v>0</v>
      </c>
      <c r="G37" s="130">
        <f>G38+G43+G44+G45+G46+G47</f>
        <v>0</v>
      </c>
      <c r="H37" s="130">
        <f t="shared" ref="H37" si="201">H38+H43+H44+H45+H46+H47</f>
        <v>0</v>
      </c>
      <c r="I37" s="130">
        <f>I38+I43+I44+I45+I46+I47</f>
        <v>0</v>
      </c>
      <c r="J37" s="130">
        <f t="shared" ref="J37" si="202">J38+J43+J44+J45+J46+J47</f>
        <v>0</v>
      </c>
      <c r="K37" s="130">
        <f t="shared" si="200"/>
        <v>0</v>
      </c>
      <c r="L37" s="130">
        <f t="shared" si="200"/>
        <v>0</v>
      </c>
      <c r="M37" s="130">
        <f>M38+M43+M44+M45+M46+M47</f>
        <v>0</v>
      </c>
      <c r="N37" s="130">
        <f t="shared" ref="N37" si="203">N38+N43+N44+N45+N46+N47</f>
        <v>0</v>
      </c>
      <c r="O37" s="130">
        <f t="shared" si="200"/>
        <v>0</v>
      </c>
      <c r="P37" s="130">
        <f t="shared" si="200"/>
        <v>0</v>
      </c>
      <c r="Q37" s="130">
        <f>Q38+Q43+Q44+Q45+Q46+Q47</f>
        <v>0</v>
      </c>
      <c r="R37" s="130">
        <f t="shared" ref="R37" si="204">R38+R43+R44+R45+R46+R47</f>
        <v>0</v>
      </c>
      <c r="S37" s="130">
        <f t="shared" si="200"/>
        <v>0</v>
      </c>
      <c r="T37" s="130">
        <f t="shared" si="200"/>
        <v>0</v>
      </c>
      <c r="U37" s="130">
        <f>U38+U43+U44+U45+U46+U47</f>
        <v>0</v>
      </c>
      <c r="V37" s="130">
        <f t="shared" ref="V37" si="205">V38+V43+V44+V45+V46+V47</f>
        <v>0</v>
      </c>
      <c r="W37" s="130">
        <f t="shared" si="200"/>
        <v>0</v>
      </c>
      <c r="X37" s="130">
        <f t="shared" si="200"/>
        <v>0</v>
      </c>
      <c r="Y37" s="130">
        <f>Y38+Y43+Y44+Y45+Y46+Y47</f>
        <v>0</v>
      </c>
      <c r="Z37" s="130">
        <f t="shared" ref="Z37" si="206">Z38+Z43+Z44+Z45+Z46+Z47</f>
        <v>0</v>
      </c>
      <c r="AA37" s="130">
        <f t="shared" si="200"/>
        <v>0</v>
      </c>
      <c r="AB37" s="130">
        <f t="shared" si="200"/>
        <v>0</v>
      </c>
      <c r="AC37" s="130">
        <f>AC38+AC43+AC44+AC45+AC46+AC47</f>
        <v>0</v>
      </c>
      <c r="AD37" s="130">
        <f t="shared" ref="AD37" si="207">AD38+AD43+AD44+AD45+AD46+AD47</f>
        <v>0</v>
      </c>
      <c r="AE37" s="130">
        <f t="shared" si="200"/>
        <v>0</v>
      </c>
      <c r="AF37" s="130">
        <f t="shared" si="200"/>
        <v>0</v>
      </c>
      <c r="AG37" s="130">
        <f>AG38+AG43+AG44+AG45+AG46+AG47</f>
        <v>0</v>
      </c>
      <c r="AH37" s="130">
        <f t="shared" ref="AH37" si="208">AH38+AH43+AH44+AH45+AH46+AH47</f>
        <v>0</v>
      </c>
      <c r="AI37" s="130">
        <f t="shared" si="200"/>
        <v>0</v>
      </c>
      <c r="AJ37" s="130">
        <f t="shared" si="200"/>
        <v>0</v>
      </c>
      <c r="AK37" s="130">
        <f>AK38+AK43+AK44+AK45+AK46+AK47</f>
        <v>0</v>
      </c>
      <c r="AL37" s="130">
        <f t="shared" ref="AL37" si="209">AL38+AL43+AL44+AL45+AL46+AL47</f>
        <v>0</v>
      </c>
      <c r="AM37" s="130">
        <f t="shared" si="200"/>
        <v>0</v>
      </c>
      <c r="AN37" s="130">
        <f t="shared" si="200"/>
        <v>0</v>
      </c>
      <c r="AO37" s="130">
        <f>AO38+AO43+AO44+AO45+AO46+AO47</f>
        <v>0</v>
      </c>
      <c r="AP37" s="130">
        <f t="shared" ref="AP37" si="210">AP38+AP43+AP44+AP45+AP46+AP47</f>
        <v>0</v>
      </c>
      <c r="AQ37" s="130">
        <f t="shared" si="200"/>
        <v>0</v>
      </c>
      <c r="AR37" s="130">
        <f t="shared" si="200"/>
        <v>0</v>
      </c>
      <c r="AS37" s="130">
        <f>AS38+AS43+AS44+AS45+AS46+AS47</f>
        <v>0</v>
      </c>
      <c r="AT37" s="130">
        <f t="shared" ref="AT37" si="211">AT38+AT43+AT44+AT45+AT46+AT47</f>
        <v>0</v>
      </c>
      <c r="AU37" s="130">
        <f t="shared" si="200"/>
        <v>0</v>
      </c>
      <c r="AV37" s="130">
        <f t="shared" si="200"/>
        <v>0</v>
      </c>
      <c r="AW37" s="130">
        <f>AW38+AW43+AW44+AW45+AW46+AW47</f>
        <v>0</v>
      </c>
      <c r="AX37" s="130">
        <f t="shared" ref="AX37" si="212">AX38+AX43+AX44+AX45+AX46+AX47</f>
        <v>0</v>
      </c>
      <c r="AY37" s="130">
        <f>AY38+AY43+AY44+AY45+AY46+AY47</f>
        <v>0</v>
      </c>
      <c r="AZ37" s="130">
        <f t="shared" ref="AZ37" si="213">AZ38+AZ43+AZ44+AZ45+AZ46+AZ47</f>
        <v>0</v>
      </c>
      <c r="BA37" s="131">
        <f t="shared" si="173"/>
        <v>1</v>
      </c>
      <c r="BB37" s="131">
        <f t="shared" si="173"/>
        <v>1</v>
      </c>
      <c r="BC37" s="130">
        <f>BC38+BC43+BC44+BC45+BC46+BC47</f>
        <v>0</v>
      </c>
      <c r="BD37" s="130">
        <f t="shared" ref="BD37" si="214">BD38+BD43+BD44+BD45+BD46+BD47</f>
        <v>0</v>
      </c>
      <c r="BE37" s="130">
        <f>BE38+BE43+BE44+BE45+BE46+BE47</f>
        <v>0</v>
      </c>
      <c r="BF37" s="130">
        <f t="shared" ref="BF37:DJ37" si="215">BF38+BF43+BF44+BF45+BF46+BF47</f>
        <v>0</v>
      </c>
      <c r="BG37" s="130">
        <f t="shared" si="215"/>
        <v>0</v>
      </c>
      <c r="BH37" s="130">
        <f t="shared" si="215"/>
        <v>0</v>
      </c>
      <c r="BI37" s="131">
        <f t="shared" si="36"/>
        <v>1</v>
      </c>
      <c r="BJ37" s="131">
        <f t="shared" si="36"/>
        <v>1</v>
      </c>
      <c r="BK37" s="130">
        <f>BK38+BK43+BK44+BK45+BK46+BK47</f>
        <v>0</v>
      </c>
      <c r="BL37" s="130">
        <f t="shared" ref="BL37" si="216">BL38+BL43+BL44+BL45+BL46+BL47</f>
        <v>0</v>
      </c>
      <c r="BM37" s="130">
        <f t="shared" si="215"/>
        <v>0</v>
      </c>
      <c r="BN37" s="130">
        <f t="shared" si="215"/>
        <v>0</v>
      </c>
      <c r="BO37" s="131">
        <f t="shared" si="38"/>
        <v>1</v>
      </c>
      <c r="BP37" s="131">
        <f t="shared" si="38"/>
        <v>1</v>
      </c>
      <c r="BQ37" s="130">
        <f>BQ38+BQ43+BQ44+BQ45+BQ46+BQ47</f>
        <v>0</v>
      </c>
      <c r="BR37" s="130">
        <f t="shared" ref="BR37" si="217">BR38+BR43+BR44+BR45+BR46+BR47</f>
        <v>0</v>
      </c>
      <c r="BS37" s="130">
        <f t="shared" si="215"/>
        <v>0</v>
      </c>
      <c r="BT37" s="130">
        <f t="shared" si="215"/>
        <v>0</v>
      </c>
      <c r="BU37" s="131">
        <f t="shared" si="40"/>
        <v>1</v>
      </c>
      <c r="BV37" s="131">
        <f t="shared" si="40"/>
        <v>1</v>
      </c>
      <c r="BW37" s="130">
        <f>BW38+BW43+BW44+BW45+BW46+BW47</f>
        <v>0</v>
      </c>
      <c r="BX37" s="130">
        <f t="shared" ref="BX37" si="218">BX38+BX43+BX44+BX45+BX46+BX47</f>
        <v>0</v>
      </c>
      <c r="BY37" s="130">
        <f t="shared" si="215"/>
        <v>0</v>
      </c>
      <c r="BZ37" s="130">
        <f t="shared" si="215"/>
        <v>0</v>
      </c>
      <c r="CA37" s="131">
        <f t="shared" si="42"/>
        <v>1</v>
      </c>
      <c r="CB37" s="131">
        <f t="shared" si="42"/>
        <v>1</v>
      </c>
      <c r="CC37" s="130">
        <f>CC38+CC43+CC44+CC45+CC46+CC47</f>
        <v>0</v>
      </c>
      <c r="CD37" s="130">
        <f t="shared" ref="CD37" si="219">CD38+CD43+CD44+CD45+CD46+CD47</f>
        <v>0</v>
      </c>
      <c r="CE37" s="130">
        <f t="shared" si="215"/>
        <v>0</v>
      </c>
      <c r="CF37" s="130">
        <f t="shared" si="215"/>
        <v>0</v>
      </c>
      <c r="CG37" s="131">
        <f t="shared" si="44"/>
        <v>1</v>
      </c>
      <c r="CH37" s="131">
        <f t="shared" si="44"/>
        <v>1</v>
      </c>
      <c r="CI37" s="130">
        <f>CI38+CI43+CI44+CI45+CI46+CI47</f>
        <v>0</v>
      </c>
      <c r="CJ37" s="130">
        <f t="shared" ref="CJ37" si="220">CJ38+CJ43+CJ44+CJ45+CJ46+CJ47</f>
        <v>0</v>
      </c>
      <c r="CK37" s="130">
        <f t="shared" si="215"/>
        <v>0</v>
      </c>
      <c r="CL37" s="130">
        <f t="shared" si="215"/>
        <v>0</v>
      </c>
      <c r="CM37" s="131">
        <f t="shared" si="46"/>
        <v>1</v>
      </c>
      <c r="CN37" s="131">
        <f t="shared" si="46"/>
        <v>1</v>
      </c>
      <c r="CO37" s="130">
        <f>CO38+CO43+CO44+CO45+CO46+CO47</f>
        <v>0</v>
      </c>
      <c r="CP37" s="130">
        <f t="shared" ref="CP37" si="221">CP38+CP43+CP44+CP45+CP46+CP47</f>
        <v>0</v>
      </c>
      <c r="CQ37" s="130">
        <f t="shared" si="215"/>
        <v>0</v>
      </c>
      <c r="CR37" s="130">
        <f t="shared" si="215"/>
        <v>0</v>
      </c>
      <c r="CS37" s="131">
        <f t="shared" si="48"/>
        <v>1</v>
      </c>
      <c r="CT37" s="131">
        <f t="shared" si="48"/>
        <v>1</v>
      </c>
      <c r="CU37" s="130">
        <f>CU38+CU43+CU44+CU45+CU46+CU47</f>
        <v>0</v>
      </c>
      <c r="CV37" s="130">
        <f t="shared" ref="CV37" si="222">CV38+CV43+CV44+CV45+CV46+CV47</f>
        <v>0</v>
      </c>
      <c r="CW37" s="130">
        <f t="shared" si="215"/>
        <v>0</v>
      </c>
      <c r="CX37" s="130">
        <f t="shared" si="215"/>
        <v>0</v>
      </c>
      <c r="CY37" s="131">
        <f t="shared" si="50"/>
        <v>1</v>
      </c>
      <c r="CZ37" s="131">
        <f t="shared" si="50"/>
        <v>1</v>
      </c>
      <c r="DA37" s="130">
        <f>DA38+DA43+DA44+DA45+DA46+DA47</f>
        <v>0</v>
      </c>
      <c r="DB37" s="130">
        <f t="shared" ref="DB37" si="223">DB38+DB43+DB44+DB45+DB46+DB47</f>
        <v>0</v>
      </c>
      <c r="DC37" s="130">
        <f t="shared" si="215"/>
        <v>0</v>
      </c>
      <c r="DD37" s="130">
        <f t="shared" si="215"/>
        <v>0</v>
      </c>
      <c r="DE37" s="131">
        <f t="shared" si="52"/>
        <v>1</v>
      </c>
      <c r="DF37" s="131">
        <f t="shared" si="52"/>
        <v>1</v>
      </c>
      <c r="DG37" s="130">
        <f>DG38+DG43+DG44+DG45+DG46+DG47</f>
        <v>0</v>
      </c>
      <c r="DH37" s="130">
        <f t="shared" ref="DH37" si="224">DH38+DH43+DH44+DH45+DH46+DH47</f>
        <v>0</v>
      </c>
      <c r="DI37" s="130">
        <f t="shared" si="215"/>
        <v>0</v>
      </c>
      <c r="DJ37" s="130">
        <f t="shared" si="215"/>
        <v>0</v>
      </c>
      <c r="DK37" s="131">
        <f t="shared" si="54"/>
        <v>1</v>
      </c>
      <c r="DL37" s="131">
        <f t="shared" si="54"/>
        <v>1</v>
      </c>
      <c r="DM37" s="130">
        <f>DM38+DM43+DM44+DM45+DM46+DM47</f>
        <v>0</v>
      </c>
      <c r="DN37" s="130">
        <f t="shared" ref="DN37" si="225">DN38+DN43+DN44+DN45+DN46+DN47</f>
        <v>0</v>
      </c>
      <c r="DO37" s="130">
        <f>DO38+DO43+DO44+DO45+DO46+DO47</f>
        <v>0</v>
      </c>
      <c r="DP37" s="130">
        <f t="shared" ref="DP37" si="226">DP38+DP43+DP44+DP45+DP46+DP47</f>
        <v>0</v>
      </c>
      <c r="DQ37" s="130">
        <f>DQ38+DQ43+DQ44+DQ45+DQ46+DQ47</f>
        <v>0</v>
      </c>
      <c r="DR37" s="130">
        <f t="shared" ref="DR37" si="227">DR38+DR43+DR44+DR45+DR46+DR47</f>
        <v>0</v>
      </c>
      <c r="DS37" s="131">
        <f>IF($AY$37=0,1,DQ37/$AY$37-1)</f>
        <v>1</v>
      </c>
      <c r="DT37" s="131">
        <f>IF($AZ$37=0,1,DR37/$AZ$37-1)</f>
        <v>1</v>
      </c>
      <c r="DU37" s="131">
        <f t="shared" si="58"/>
        <v>1</v>
      </c>
      <c r="DV37" s="131">
        <f t="shared" si="59"/>
        <v>1</v>
      </c>
      <c r="DW37" s="165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  <c r="GY37" s="22"/>
      <c r="GZ37" s="22"/>
      <c r="HA37" s="22"/>
      <c r="HB37" s="22"/>
      <c r="HC37" s="22"/>
      <c r="HD37" s="22"/>
      <c r="HE37" s="22"/>
      <c r="HF37" s="22"/>
      <c r="HG37" s="22"/>
      <c r="HH37" s="22"/>
      <c r="HI37" s="22"/>
      <c r="HJ37" s="22"/>
      <c r="HK37" s="22"/>
      <c r="HL37" s="22"/>
      <c r="HM37" s="22"/>
      <c r="HN37" s="22"/>
      <c r="HO37" s="22"/>
      <c r="HP37" s="22"/>
      <c r="HQ37" s="22"/>
      <c r="HR37" s="22"/>
      <c r="HS37" s="22"/>
      <c r="HT37" s="22"/>
      <c r="HU37" s="22"/>
      <c r="HV37" s="22"/>
      <c r="HW37" s="22"/>
      <c r="HX37" s="22"/>
      <c r="HY37" s="22"/>
      <c r="HZ37" s="22"/>
      <c r="IA37" s="22"/>
      <c r="IB37" s="22"/>
      <c r="IC37" s="22"/>
      <c r="ID37" s="22"/>
      <c r="IE37" s="22"/>
      <c r="IF37" s="22"/>
      <c r="IG37" s="22"/>
      <c r="IH37" s="22"/>
      <c r="II37" s="22"/>
      <c r="IJ37" s="22"/>
      <c r="IK37" s="22"/>
      <c r="IL37" s="22"/>
      <c r="IM37" s="22"/>
      <c r="IN37" s="22"/>
      <c r="IO37" s="22"/>
      <c r="IP37" s="22"/>
      <c r="IQ37" s="22"/>
      <c r="IR37" s="22"/>
      <c r="IS37" s="22"/>
      <c r="IT37" s="22"/>
      <c r="IU37" s="22"/>
      <c r="IV37" s="22"/>
      <c r="IW37" s="22"/>
      <c r="IX37" s="22"/>
      <c r="IY37" s="22"/>
      <c r="IZ37" s="22"/>
      <c r="JA37" s="22"/>
      <c r="JB37" s="22"/>
      <c r="JC37" s="22"/>
      <c r="JD37" s="22"/>
      <c r="JE37" s="22"/>
      <c r="JF37" s="22"/>
      <c r="JG37" s="22"/>
      <c r="JH37" s="22"/>
    </row>
    <row r="38" spans="1:268" s="68" customFormat="1" ht="19.5" customHeight="1">
      <c r="A38" s="273" t="s">
        <v>100</v>
      </c>
      <c r="B38" s="274"/>
      <c r="C38" s="140">
        <f>C39+C40+C41+C42</f>
        <v>0</v>
      </c>
      <c r="D38" s="140">
        <f t="shared" ref="D38:AV38" si="228">D39+D40+D41+D42</f>
        <v>0</v>
      </c>
      <c r="E38" s="140">
        <f t="shared" si="228"/>
        <v>0</v>
      </c>
      <c r="F38" s="140">
        <f t="shared" si="228"/>
        <v>0</v>
      </c>
      <c r="G38" s="140">
        <f>G39+G40+G41+G42</f>
        <v>0</v>
      </c>
      <c r="H38" s="140">
        <f t="shared" ref="H38" si="229">H39+H40+H41+H42</f>
        <v>0</v>
      </c>
      <c r="I38" s="140">
        <f>I39+I40+I41+I42</f>
        <v>0</v>
      </c>
      <c r="J38" s="140">
        <f t="shared" ref="J38" si="230">J39+J40+J41+J42</f>
        <v>0</v>
      </c>
      <c r="K38" s="140">
        <f t="shared" si="228"/>
        <v>0</v>
      </c>
      <c r="L38" s="140">
        <f t="shared" si="228"/>
        <v>0</v>
      </c>
      <c r="M38" s="140">
        <f>M39+M40+M41+M42</f>
        <v>0</v>
      </c>
      <c r="N38" s="140">
        <f t="shared" ref="N38" si="231">N39+N40+N41+N42</f>
        <v>0</v>
      </c>
      <c r="O38" s="140">
        <f t="shared" si="228"/>
        <v>0</v>
      </c>
      <c r="P38" s="140">
        <f t="shared" si="228"/>
        <v>0</v>
      </c>
      <c r="Q38" s="140">
        <f>Q39+Q40+Q41+Q42</f>
        <v>0</v>
      </c>
      <c r="R38" s="140">
        <f t="shared" ref="R38" si="232">R39+R40+R41+R42</f>
        <v>0</v>
      </c>
      <c r="S38" s="140">
        <f t="shared" si="228"/>
        <v>0</v>
      </c>
      <c r="T38" s="140">
        <f t="shared" si="228"/>
        <v>0</v>
      </c>
      <c r="U38" s="140">
        <f>U39+U40+U41+U42</f>
        <v>0</v>
      </c>
      <c r="V38" s="140">
        <f t="shared" ref="V38" si="233">V39+V40+V41+V42</f>
        <v>0</v>
      </c>
      <c r="W38" s="140">
        <f t="shared" si="228"/>
        <v>0</v>
      </c>
      <c r="X38" s="140">
        <f t="shared" si="228"/>
        <v>0</v>
      </c>
      <c r="Y38" s="140">
        <f>Y39+Y40+Y41+Y42</f>
        <v>0</v>
      </c>
      <c r="Z38" s="140">
        <f t="shared" ref="Z38" si="234">Z39+Z40+Z41+Z42</f>
        <v>0</v>
      </c>
      <c r="AA38" s="140">
        <f t="shared" si="228"/>
        <v>0</v>
      </c>
      <c r="AB38" s="140">
        <f t="shared" si="228"/>
        <v>0</v>
      </c>
      <c r="AC38" s="140">
        <f>AC39+AC40+AC41+AC42</f>
        <v>0</v>
      </c>
      <c r="AD38" s="140">
        <f t="shared" ref="AD38" si="235">AD39+AD40+AD41+AD42</f>
        <v>0</v>
      </c>
      <c r="AE38" s="140">
        <f t="shared" si="228"/>
        <v>0</v>
      </c>
      <c r="AF38" s="140">
        <f t="shared" si="228"/>
        <v>0</v>
      </c>
      <c r="AG38" s="140">
        <f>AG39+AG40+AG41+AG42</f>
        <v>0</v>
      </c>
      <c r="AH38" s="140">
        <f t="shared" ref="AH38" si="236">AH39+AH40+AH41+AH42</f>
        <v>0</v>
      </c>
      <c r="AI38" s="140">
        <f t="shared" si="228"/>
        <v>0</v>
      </c>
      <c r="AJ38" s="140">
        <f t="shared" si="228"/>
        <v>0</v>
      </c>
      <c r="AK38" s="140">
        <f>AK39+AK40+AK41+AK42</f>
        <v>0</v>
      </c>
      <c r="AL38" s="140">
        <f t="shared" ref="AL38" si="237">AL39+AL40+AL41+AL42</f>
        <v>0</v>
      </c>
      <c r="AM38" s="140">
        <f t="shared" si="228"/>
        <v>0</v>
      </c>
      <c r="AN38" s="140">
        <f t="shared" si="228"/>
        <v>0</v>
      </c>
      <c r="AO38" s="140">
        <f>AO39+AO40+AO41+AO42</f>
        <v>0</v>
      </c>
      <c r="AP38" s="140">
        <f t="shared" ref="AP38" si="238">AP39+AP40+AP41+AP42</f>
        <v>0</v>
      </c>
      <c r="AQ38" s="140">
        <f t="shared" si="228"/>
        <v>0</v>
      </c>
      <c r="AR38" s="140">
        <f t="shared" si="228"/>
        <v>0</v>
      </c>
      <c r="AS38" s="140">
        <f>AS39+AS40+AS41+AS42</f>
        <v>0</v>
      </c>
      <c r="AT38" s="140">
        <f t="shared" ref="AT38" si="239">AT39+AT40+AT41+AT42</f>
        <v>0</v>
      </c>
      <c r="AU38" s="140">
        <f t="shared" si="228"/>
        <v>0</v>
      </c>
      <c r="AV38" s="140">
        <f t="shared" si="228"/>
        <v>0</v>
      </c>
      <c r="AW38" s="140">
        <f>AW39+AW40+AW41+AW42</f>
        <v>0</v>
      </c>
      <c r="AX38" s="140">
        <f t="shared" ref="AX38" si="240">AX39+AX40+AX41+AX42</f>
        <v>0</v>
      </c>
      <c r="AY38" s="140">
        <f>AY39+AY40+AY41+AY42</f>
        <v>0</v>
      </c>
      <c r="AZ38" s="140">
        <f t="shared" ref="AZ38" si="241">AZ39+AZ40+AZ41+AZ42</f>
        <v>0</v>
      </c>
      <c r="BA38" s="133">
        <f t="shared" si="173"/>
        <v>1</v>
      </c>
      <c r="BB38" s="133">
        <f t="shared" si="173"/>
        <v>1</v>
      </c>
      <c r="BC38" s="140">
        <f>BC39+BC40+BC41+BC42</f>
        <v>0</v>
      </c>
      <c r="BD38" s="140">
        <f t="shared" ref="BD38" si="242">BD39+BD40+BD41+BD42</f>
        <v>0</v>
      </c>
      <c r="BE38" s="140">
        <f>BE39+BE40+BE41+BE42</f>
        <v>0</v>
      </c>
      <c r="BF38" s="140">
        <f t="shared" ref="BF38:DJ38" si="243">BF39+BF40+BF41+BF42</f>
        <v>0</v>
      </c>
      <c r="BG38" s="140">
        <f t="shared" si="243"/>
        <v>0</v>
      </c>
      <c r="BH38" s="140">
        <f t="shared" si="243"/>
        <v>0</v>
      </c>
      <c r="BI38" s="133">
        <f t="shared" si="36"/>
        <v>1</v>
      </c>
      <c r="BJ38" s="133">
        <f t="shared" si="36"/>
        <v>1</v>
      </c>
      <c r="BK38" s="140">
        <f>BK39+BK40+BK41+BK42</f>
        <v>0</v>
      </c>
      <c r="BL38" s="140">
        <f t="shared" ref="BL38" si="244">BL39+BL40+BL41+BL42</f>
        <v>0</v>
      </c>
      <c r="BM38" s="140">
        <f t="shared" si="243"/>
        <v>0</v>
      </c>
      <c r="BN38" s="140">
        <f t="shared" si="243"/>
        <v>0</v>
      </c>
      <c r="BO38" s="133">
        <f t="shared" si="38"/>
        <v>1</v>
      </c>
      <c r="BP38" s="133">
        <f t="shared" si="38"/>
        <v>1</v>
      </c>
      <c r="BQ38" s="140">
        <f>BQ39+BQ40+BQ41+BQ42</f>
        <v>0</v>
      </c>
      <c r="BR38" s="140">
        <f t="shared" ref="BR38" si="245">BR39+BR40+BR41+BR42</f>
        <v>0</v>
      </c>
      <c r="BS38" s="140">
        <f t="shared" si="243"/>
        <v>0</v>
      </c>
      <c r="BT38" s="140">
        <f t="shared" si="243"/>
        <v>0</v>
      </c>
      <c r="BU38" s="133">
        <f t="shared" si="40"/>
        <v>1</v>
      </c>
      <c r="BV38" s="133">
        <f t="shared" si="40"/>
        <v>1</v>
      </c>
      <c r="BW38" s="140">
        <f>BW39+BW40+BW41+BW42</f>
        <v>0</v>
      </c>
      <c r="BX38" s="140">
        <f t="shared" ref="BX38" si="246">BX39+BX40+BX41+BX42</f>
        <v>0</v>
      </c>
      <c r="BY38" s="140">
        <f t="shared" si="243"/>
        <v>0</v>
      </c>
      <c r="BZ38" s="140">
        <f t="shared" si="243"/>
        <v>0</v>
      </c>
      <c r="CA38" s="133">
        <f t="shared" si="42"/>
        <v>1</v>
      </c>
      <c r="CB38" s="133">
        <f t="shared" si="42"/>
        <v>1</v>
      </c>
      <c r="CC38" s="140">
        <f>CC39+CC40+CC41+CC42</f>
        <v>0</v>
      </c>
      <c r="CD38" s="140">
        <f t="shared" ref="CD38" si="247">CD39+CD40+CD41+CD42</f>
        <v>0</v>
      </c>
      <c r="CE38" s="140">
        <f t="shared" si="243"/>
        <v>0</v>
      </c>
      <c r="CF38" s="140">
        <f t="shared" si="243"/>
        <v>0</v>
      </c>
      <c r="CG38" s="133">
        <f t="shared" si="44"/>
        <v>1</v>
      </c>
      <c r="CH38" s="133">
        <f t="shared" si="44"/>
        <v>1</v>
      </c>
      <c r="CI38" s="140">
        <f>CI39+CI40+CI41+CI42</f>
        <v>0</v>
      </c>
      <c r="CJ38" s="140">
        <f t="shared" ref="CJ38" si="248">CJ39+CJ40+CJ41+CJ42</f>
        <v>0</v>
      </c>
      <c r="CK38" s="140">
        <f t="shared" si="243"/>
        <v>0</v>
      </c>
      <c r="CL38" s="140">
        <f t="shared" si="243"/>
        <v>0</v>
      </c>
      <c r="CM38" s="133">
        <f t="shared" si="46"/>
        <v>1</v>
      </c>
      <c r="CN38" s="133">
        <f t="shared" si="46"/>
        <v>1</v>
      </c>
      <c r="CO38" s="140">
        <f>CO39+CO40+CO41+CO42</f>
        <v>0</v>
      </c>
      <c r="CP38" s="140">
        <f t="shared" ref="CP38" si="249">CP39+CP40+CP41+CP42</f>
        <v>0</v>
      </c>
      <c r="CQ38" s="140">
        <f t="shared" si="243"/>
        <v>0</v>
      </c>
      <c r="CR38" s="140">
        <f t="shared" si="243"/>
        <v>0</v>
      </c>
      <c r="CS38" s="133">
        <f t="shared" si="48"/>
        <v>1</v>
      </c>
      <c r="CT38" s="133">
        <f t="shared" si="48"/>
        <v>1</v>
      </c>
      <c r="CU38" s="140">
        <f>CU39+CU40+CU41+CU42</f>
        <v>0</v>
      </c>
      <c r="CV38" s="140">
        <f t="shared" ref="CV38" si="250">CV39+CV40+CV41+CV42</f>
        <v>0</v>
      </c>
      <c r="CW38" s="140">
        <f t="shared" si="243"/>
        <v>0</v>
      </c>
      <c r="CX38" s="140">
        <f t="shared" si="243"/>
        <v>0</v>
      </c>
      <c r="CY38" s="133">
        <f t="shared" si="50"/>
        <v>1</v>
      </c>
      <c r="CZ38" s="133">
        <f t="shared" si="50"/>
        <v>1</v>
      </c>
      <c r="DA38" s="140">
        <f>DA39+DA40+DA41+DA42</f>
        <v>0</v>
      </c>
      <c r="DB38" s="140">
        <f t="shared" ref="DB38" si="251">DB39+DB40+DB41+DB42</f>
        <v>0</v>
      </c>
      <c r="DC38" s="140">
        <f t="shared" si="243"/>
        <v>0</v>
      </c>
      <c r="DD38" s="140">
        <f t="shared" si="243"/>
        <v>0</v>
      </c>
      <c r="DE38" s="133">
        <f t="shared" si="52"/>
        <v>1</v>
      </c>
      <c r="DF38" s="133">
        <f t="shared" si="52"/>
        <v>1</v>
      </c>
      <c r="DG38" s="140">
        <f>DG39+DG40+DG41+DG42</f>
        <v>0</v>
      </c>
      <c r="DH38" s="140">
        <f t="shared" ref="DH38" si="252">DH39+DH40+DH41+DH42</f>
        <v>0</v>
      </c>
      <c r="DI38" s="140">
        <f t="shared" si="243"/>
        <v>0</v>
      </c>
      <c r="DJ38" s="140">
        <f t="shared" si="243"/>
        <v>0</v>
      </c>
      <c r="DK38" s="133">
        <f t="shared" si="54"/>
        <v>1</v>
      </c>
      <c r="DL38" s="133">
        <f t="shared" si="54"/>
        <v>1</v>
      </c>
      <c r="DM38" s="140">
        <f>DM39+DM40+DM41+DM42</f>
        <v>0</v>
      </c>
      <c r="DN38" s="140">
        <f t="shared" ref="DN38" si="253">DN39+DN40+DN41+DN42</f>
        <v>0</v>
      </c>
      <c r="DO38" s="140">
        <f>DO39+DO40+DO41+DO42</f>
        <v>0</v>
      </c>
      <c r="DP38" s="140">
        <f t="shared" ref="DP38" si="254">DP39+DP40+DP41+DP42</f>
        <v>0</v>
      </c>
      <c r="DQ38" s="140">
        <f>DQ39+DQ40+DQ41+DQ42</f>
        <v>0</v>
      </c>
      <c r="DR38" s="140">
        <f t="shared" ref="DR38" si="255">DR39+DR40+DR41+DR42</f>
        <v>0</v>
      </c>
      <c r="DS38" s="133">
        <f>IF($AY$38=0,1,DQ38/$AY$38-1)</f>
        <v>1</v>
      </c>
      <c r="DT38" s="133">
        <f>IF($AZ$38=0,1,DR38/$AZ$38-1)</f>
        <v>1</v>
      </c>
      <c r="DU38" s="133">
        <f t="shared" si="58"/>
        <v>1</v>
      </c>
      <c r="DV38" s="133">
        <f t="shared" si="59"/>
        <v>1</v>
      </c>
      <c r="DW38" s="166"/>
      <c r="DX38" s="67"/>
      <c r="DY38" s="67"/>
      <c r="DZ38" s="67"/>
      <c r="EA38" s="67"/>
      <c r="EB38" s="67"/>
      <c r="EC38" s="67"/>
      <c r="ED38" s="67"/>
      <c r="EE38" s="67"/>
      <c r="EF38" s="67"/>
      <c r="EG38" s="67"/>
      <c r="EH38" s="67"/>
      <c r="EI38" s="67"/>
      <c r="EJ38" s="67"/>
      <c r="EK38" s="67"/>
      <c r="EL38" s="67"/>
      <c r="EM38" s="67"/>
      <c r="EN38" s="67"/>
      <c r="EO38" s="67"/>
      <c r="EP38" s="67"/>
      <c r="EQ38" s="67"/>
      <c r="ER38" s="67"/>
      <c r="ES38" s="67"/>
      <c r="ET38" s="67"/>
      <c r="EU38" s="67"/>
      <c r="EV38" s="67"/>
      <c r="EW38" s="67"/>
      <c r="EX38" s="67"/>
      <c r="EY38" s="67"/>
      <c r="EZ38" s="67"/>
      <c r="FA38" s="67"/>
      <c r="FB38" s="67"/>
      <c r="FC38" s="67"/>
      <c r="FD38" s="67"/>
      <c r="FE38" s="67"/>
      <c r="FF38" s="67"/>
      <c r="FG38" s="67"/>
      <c r="FH38" s="67"/>
      <c r="FI38" s="67"/>
      <c r="FJ38" s="67"/>
      <c r="FK38" s="67"/>
      <c r="FL38" s="67"/>
      <c r="FM38" s="67"/>
      <c r="FN38" s="67"/>
      <c r="FO38" s="67"/>
      <c r="FP38" s="67"/>
      <c r="FQ38" s="67"/>
      <c r="FR38" s="67"/>
      <c r="FS38" s="67"/>
      <c r="FT38" s="67"/>
      <c r="FU38" s="67"/>
      <c r="FV38" s="67"/>
      <c r="FW38" s="67"/>
      <c r="FX38" s="67"/>
      <c r="FY38" s="67"/>
      <c r="FZ38" s="67"/>
      <c r="GA38" s="67"/>
      <c r="GB38" s="67"/>
      <c r="GC38" s="67"/>
      <c r="GD38" s="67"/>
      <c r="GE38" s="67"/>
      <c r="GF38" s="67"/>
      <c r="GG38" s="67"/>
      <c r="GH38" s="67"/>
      <c r="GI38" s="67"/>
      <c r="GJ38" s="67"/>
      <c r="GK38" s="67"/>
      <c r="GL38" s="67"/>
      <c r="GM38" s="67"/>
      <c r="GN38" s="67"/>
      <c r="GO38" s="67"/>
      <c r="GP38" s="67"/>
      <c r="GQ38" s="67"/>
      <c r="GR38" s="67"/>
      <c r="GS38" s="67"/>
      <c r="GT38" s="67"/>
      <c r="GU38" s="67"/>
      <c r="GV38" s="67"/>
      <c r="GW38" s="67"/>
      <c r="GX38" s="67"/>
      <c r="GY38" s="67"/>
      <c r="GZ38" s="67"/>
      <c r="HA38" s="67"/>
      <c r="HB38" s="67"/>
      <c r="HC38" s="67"/>
      <c r="HD38" s="67"/>
      <c r="HE38" s="67"/>
      <c r="HF38" s="67"/>
      <c r="HG38" s="67"/>
      <c r="HH38" s="67"/>
      <c r="HI38" s="67"/>
      <c r="HJ38" s="67"/>
      <c r="HK38" s="67"/>
      <c r="HL38" s="67"/>
      <c r="HM38" s="67"/>
      <c r="HN38" s="67"/>
      <c r="HO38" s="67"/>
      <c r="HP38" s="67"/>
      <c r="HQ38" s="67"/>
      <c r="HR38" s="67"/>
      <c r="HS38" s="67"/>
      <c r="HT38" s="67"/>
      <c r="HU38" s="67"/>
      <c r="HV38" s="67"/>
      <c r="HW38" s="67"/>
      <c r="HX38" s="67"/>
      <c r="HY38" s="67"/>
      <c r="HZ38" s="67"/>
      <c r="IA38" s="67"/>
      <c r="IB38" s="67"/>
      <c r="IC38" s="67"/>
      <c r="ID38" s="67"/>
      <c r="IE38" s="67"/>
      <c r="IF38" s="67"/>
      <c r="IG38" s="67"/>
      <c r="IH38" s="67"/>
      <c r="II38" s="67"/>
      <c r="IJ38" s="67"/>
      <c r="IK38" s="67"/>
      <c r="IL38" s="67"/>
      <c r="IM38" s="67"/>
      <c r="IN38" s="67"/>
      <c r="IO38" s="67"/>
      <c r="IP38" s="67"/>
      <c r="IQ38" s="67"/>
      <c r="IR38" s="67"/>
      <c r="IS38" s="67"/>
      <c r="IT38" s="67"/>
      <c r="IU38" s="67"/>
      <c r="IV38" s="67"/>
      <c r="IW38" s="67"/>
      <c r="IX38" s="67"/>
      <c r="IY38" s="67"/>
      <c r="IZ38" s="67"/>
      <c r="JA38" s="67"/>
      <c r="JB38" s="67"/>
      <c r="JC38" s="67"/>
      <c r="JD38" s="67"/>
      <c r="JE38" s="67"/>
      <c r="JF38" s="67"/>
      <c r="JG38" s="67"/>
      <c r="JH38" s="67"/>
    </row>
    <row r="39" spans="1:268" s="64" customFormat="1" ht="18" customHeight="1">
      <c r="A39" s="253" t="s">
        <v>105</v>
      </c>
      <c r="B39" s="254"/>
      <c r="C39" s="134">
        <f>'бюджет округа (района)'!C39+'бюджеты поселений'!C39</f>
        <v>0</v>
      </c>
      <c r="D39" s="137">
        <f>'бюджет округа (района)'!C39</f>
        <v>0</v>
      </c>
      <c r="E39" s="134">
        <f t="shared" ref="E39:F46" si="256">G39+I39+M39+Q39+U39+Y39+AC39+AG39+AK39+AO39+AS39+AW39</f>
        <v>0</v>
      </c>
      <c r="F39" s="137">
        <f t="shared" si="256"/>
        <v>0</v>
      </c>
      <c r="G39" s="134">
        <f>'бюджет округа (района)'!E39+'бюджеты поселений'!E39</f>
        <v>0</v>
      </c>
      <c r="H39" s="137">
        <f>'бюджет округа (района)'!E39</f>
        <v>0</v>
      </c>
      <c r="I39" s="134">
        <f>'бюджет округа (района)'!F39+'бюджеты поселений'!F39</f>
        <v>0</v>
      </c>
      <c r="J39" s="137">
        <f>'бюджет округа (района)'!F39</f>
        <v>0</v>
      </c>
      <c r="K39" s="134">
        <f t="shared" si="151"/>
        <v>0</v>
      </c>
      <c r="L39" s="134">
        <f t="shared" si="151"/>
        <v>0</v>
      </c>
      <c r="M39" s="134">
        <f>'бюджет округа (района)'!H39+'бюджеты поселений'!H39</f>
        <v>0</v>
      </c>
      <c r="N39" s="137">
        <f>'бюджет округа (района)'!H39</f>
        <v>0</v>
      </c>
      <c r="O39" s="134">
        <f t="shared" si="152"/>
        <v>0</v>
      </c>
      <c r="P39" s="134">
        <f t="shared" si="152"/>
        <v>0</v>
      </c>
      <c r="Q39" s="134">
        <f>'бюджет округа (района)'!J39+'бюджеты поселений'!J39</f>
        <v>0</v>
      </c>
      <c r="R39" s="137">
        <f>'бюджет округа (района)'!J39</f>
        <v>0</v>
      </c>
      <c r="S39" s="134">
        <f t="shared" si="153"/>
        <v>0</v>
      </c>
      <c r="T39" s="134">
        <f t="shared" si="153"/>
        <v>0</v>
      </c>
      <c r="U39" s="134">
        <f>'бюджет округа (района)'!L39+'бюджеты поселений'!L39</f>
        <v>0</v>
      </c>
      <c r="V39" s="137">
        <f>'бюджет округа (района)'!L39</f>
        <v>0</v>
      </c>
      <c r="W39" s="134">
        <f t="shared" si="154"/>
        <v>0</v>
      </c>
      <c r="X39" s="134">
        <f t="shared" si="154"/>
        <v>0</v>
      </c>
      <c r="Y39" s="134">
        <f>'бюджет округа (района)'!N39+'бюджеты поселений'!N39</f>
        <v>0</v>
      </c>
      <c r="Z39" s="137">
        <f>'бюджет округа (района)'!N39</f>
        <v>0</v>
      </c>
      <c r="AA39" s="134">
        <f t="shared" si="155"/>
        <v>0</v>
      </c>
      <c r="AB39" s="134">
        <f t="shared" si="155"/>
        <v>0</v>
      </c>
      <c r="AC39" s="134">
        <f>'бюджет округа (района)'!P39+'бюджеты поселений'!P39</f>
        <v>0</v>
      </c>
      <c r="AD39" s="137">
        <f>'бюджет округа (района)'!P39</f>
        <v>0</v>
      </c>
      <c r="AE39" s="134">
        <f t="shared" si="156"/>
        <v>0</v>
      </c>
      <c r="AF39" s="134">
        <f t="shared" si="156"/>
        <v>0</v>
      </c>
      <c r="AG39" s="134">
        <f>'бюджет округа (района)'!R39+'бюджеты поселений'!R39</f>
        <v>0</v>
      </c>
      <c r="AH39" s="137">
        <f>'бюджет округа (района)'!R39</f>
        <v>0</v>
      </c>
      <c r="AI39" s="134">
        <f t="shared" ref="AI39:AJ40" si="257">AE39+AG39</f>
        <v>0</v>
      </c>
      <c r="AJ39" s="134">
        <f t="shared" si="257"/>
        <v>0</v>
      </c>
      <c r="AK39" s="134">
        <f>'бюджет округа (района)'!T39+'бюджеты поселений'!T39</f>
        <v>0</v>
      </c>
      <c r="AL39" s="137">
        <f>'бюджет округа (района)'!T39</f>
        <v>0</v>
      </c>
      <c r="AM39" s="134">
        <f t="shared" ref="AM39:AN40" si="258">AI39+AK39</f>
        <v>0</v>
      </c>
      <c r="AN39" s="134">
        <f t="shared" si="258"/>
        <v>0</v>
      </c>
      <c r="AO39" s="134">
        <f>'бюджет округа (района)'!V39+'бюджеты поселений'!V39</f>
        <v>0</v>
      </c>
      <c r="AP39" s="137">
        <f>'бюджет округа (района)'!V39</f>
        <v>0</v>
      </c>
      <c r="AQ39" s="134">
        <f t="shared" ref="AQ39:AR40" si="259">AM39+AO39</f>
        <v>0</v>
      </c>
      <c r="AR39" s="134">
        <f t="shared" si="259"/>
        <v>0</v>
      </c>
      <c r="AS39" s="134">
        <f>'бюджет округа (района)'!X39+'бюджеты поселений'!X39</f>
        <v>0</v>
      </c>
      <c r="AT39" s="137">
        <f>'бюджет округа (района)'!X39</f>
        <v>0</v>
      </c>
      <c r="AU39" s="134">
        <f t="shared" ref="AU39:AV40" si="260">AQ39+AS39</f>
        <v>0</v>
      </c>
      <c r="AV39" s="134">
        <f t="shared" si="260"/>
        <v>0</v>
      </c>
      <c r="AW39" s="134">
        <f>'бюджет округа (района)'!Z39+'бюджеты поселений'!Z39</f>
        <v>0</v>
      </c>
      <c r="AX39" s="137">
        <f>'бюджет округа (района)'!Z39</f>
        <v>0</v>
      </c>
      <c r="AY39" s="134">
        <f>'бюджет округа (района)'!AA39+'бюджеты поселений'!AA39</f>
        <v>0</v>
      </c>
      <c r="AZ39" s="137">
        <f>'бюджет округа (района)'!AA39</f>
        <v>0</v>
      </c>
      <c r="BA39" s="135">
        <f t="shared" si="173"/>
        <v>1</v>
      </c>
      <c r="BB39" s="135">
        <f t="shared" si="173"/>
        <v>1</v>
      </c>
      <c r="BC39" s="134">
        <f>'бюджет округа (района)'!AC39+'бюджеты поселений'!AC39</f>
        <v>0</v>
      </c>
      <c r="BD39" s="137">
        <f>'бюджет округа (района)'!AC39</f>
        <v>0</v>
      </c>
      <c r="BE39" s="134">
        <f>'бюджет округа (района)'!AD39+'бюджеты поселений'!AD39</f>
        <v>0</v>
      </c>
      <c r="BF39" s="137">
        <f>'бюджет округа (района)'!AD39</f>
        <v>0</v>
      </c>
      <c r="BG39" s="134">
        <f t="shared" ref="BG39:BH42" si="261">BC39+BE39</f>
        <v>0</v>
      </c>
      <c r="BH39" s="134">
        <f t="shared" si="261"/>
        <v>0</v>
      </c>
      <c r="BI39" s="135">
        <f t="shared" si="36"/>
        <v>1</v>
      </c>
      <c r="BJ39" s="135">
        <f t="shared" si="36"/>
        <v>1</v>
      </c>
      <c r="BK39" s="134">
        <f>'бюджет округа (района)'!AG39+'бюджеты поселений'!AG39</f>
        <v>0</v>
      </c>
      <c r="BL39" s="137">
        <f>'бюджет округа (района)'!AG39</f>
        <v>0</v>
      </c>
      <c r="BM39" s="134">
        <f t="shared" ref="BM39:BN40" si="262">BG39+BK39</f>
        <v>0</v>
      </c>
      <c r="BN39" s="134">
        <f t="shared" si="262"/>
        <v>0</v>
      </c>
      <c r="BO39" s="135">
        <f t="shared" si="38"/>
        <v>1</v>
      </c>
      <c r="BP39" s="135">
        <f t="shared" si="38"/>
        <v>1</v>
      </c>
      <c r="BQ39" s="134">
        <f>'бюджет округа (района)'!AJ39+'бюджеты поселений'!AJ39</f>
        <v>0</v>
      </c>
      <c r="BR39" s="137">
        <f>'бюджет округа (района)'!AJ39</f>
        <v>0</v>
      </c>
      <c r="BS39" s="134">
        <f t="shared" ref="BS39:BT40" si="263">BM39+BQ39</f>
        <v>0</v>
      </c>
      <c r="BT39" s="134">
        <f t="shared" si="263"/>
        <v>0</v>
      </c>
      <c r="BU39" s="135">
        <f t="shared" si="40"/>
        <v>1</v>
      </c>
      <c r="BV39" s="135">
        <f t="shared" si="40"/>
        <v>1</v>
      </c>
      <c r="BW39" s="134">
        <f>'бюджет округа (района)'!AM39+'бюджеты поселений'!AM39</f>
        <v>0</v>
      </c>
      <c r="BX39" s="137">
        <f>'бюджет округа (района)'!AM39</f>
        <v>0</v>
      </c>
      <c r="BY39" s="134">
        <f t="shared" ref="BY39:BZ40" si="264">BS39+BW39</f>
        <v>0</v>
      </c>
      <c r="BZ39" s="134">
        <f t="shared" si="264"/>
        <v>0</v>
      </c>
      <c r="CA39" s="135">
        <f t="shared" si="42"/>
        <v>1</v>
      </c>
      <c r="CB39" s="135">
        <f t="shared" si="42"/>
        <v>1</v>
      </c>
      <c r="CC39" s="134">
        <f>'бюджет округа (района)'!AP39+'бюджеты поселений'!AP39</f>
        <v>0</v>
      </c>
      <c r="CD39" s="137">
        <f>'бюджет округа (района)'!AP39</f>
        <v>0</v>
      </c>
      <c r="CE39" s="134">
        <f t="shared" ref="CE39:CF40" si="265">BY39+CC39</f>
        <v>0</v>
      </c>
      <c r="CF39" s="134">
        <f t="shared" si="265"/>
        <v>0</v>
      </c>
      <c r="CG39" s="135">
        <f t="shared" si="44"/>
        <v>1</v>
      </c>
      <c r="CH39" s="135">
        <f t="shared" si="44"/>
        <v>1</v>
      </c>
      <c r="CI39" s="134">
        <f>'бюджет округа (района)'!AS39+'бюджеты поселений'!AS39</f>
        <v>0</v>
      </c>
      <c r="CJ39" s="137">
        <f>'бюджет округа (района)'!AS39</f>
        <v>0</v>
      </c>
      <c r="CK39" s="134">
        <f t="shared" ref="CK39:CL40" si="266">CE39+CI39</f>
        <v>0</v>
      </c>
      <c r="CL39" s="134">
        <f t="shared" si="266"/>
        <v>0</v>
      </c>
      <c r="CM39" s="135">
        <f t="shared" si="46"/>
        <v>1</v>
      </c>
      <c r="CN39" s="135">
        <f t="shared" si="46"/>
        <v>1</v>
      </c>
      <c r="CO39" s="134">
        <f>'бюджет округа (района)'!AV39+'бюджеты поселений'!AV39</f>
        <v>0</v>
      </c>
      <c r="CP39" s="137">
        <f>'бюджет округа (района)'!AV39</f>
        <v>0</v>
      </c>
      <c r="CQ39" s="134">
        <f t="shared" ref="CQ39:CR40" si="267">CK39+CO39</f>
        <v>0</v>
      </c>
      <c r="CR39" s="134">
        <f t="shared" si="267"/>
        <v>0</v>
      </c>
      <c r="CS39" s="135">
        <f t="shared" si="48"/>
        <v>1</v>
      </c>
      <c r="CT39" s="135">
        <f t="shared" si="48"/>
        <v>1</v>
      </c>
      <c r="CU39" s="134">
        <f>'бюджет округа (района)'!AY39+'бюджеты поселений'!AY39</f>
        <v>0</v>
      </c>
      <c r="CV39" s="137">
        <f>'бюджет округа (района)'!AY39</f>
        <v>0</v>
      </c>
      <c r="CW39" s="134">
        <f t="shared" ref="CW39:CX40" si="268">CQ39+CU39</f>
        <v>0</v>
      </c>
      <c r="CX39" s="134">
        <f t="shared" si="268"/>
        <v>0</v>
      </c>
      <c r="CY39" s="135">
        <f t="shared" si="50"/>
        <v>1</v>
      </c>
      <c r="CZ39" s="135">
        <f t="shared" si="50"/>
        <v>1</v>
      </c>
      <c r="DA39" s="134">
        <f>'бюджет округа (района)'!BB39+'бюджеты поселений'!BB39</f>
        <v>0</v>
      </c>
      <c r="DB39" s="137">
        <f>'бюджет округа (района)'!BB39</f>
        <v>0</v>
      </c>
      <c r="DC39" s="134">
        <f t="shared" ref="DC39:DD40" si="269">CW39+DA39</f>
        <v>0</v>
      </c>
      <c r="DD39" s="134">
        <f t="shared" si="269"/>
        <v>0</v>
      </c>
      <c r="DE39" s="135">
        <f t="shared" si="52"/>
        <v>1</v>
      </c>
      <c r="DF39" s="135">
        <f t="shared" si="52"/>
        <v>1</v>
      </c>
      <c r="DG39" s="134">
        <f>'бюджет округа (района)'!BE39+'бюджеты поселений'!BE39</f>
        <v>0</v>
      </c>
      <c r="DH39" s="137">
        <f>'бюджет округа (района)'!BE39</f>
        <v>0</v>
      </c>
      <c r="DI39" s="134">
        <f t="shared" ref="DI39:DJ40" si="270">DC39+DG39</f>
        <v>0</v>
      </c>
      <c r="DJ39" s="134">
        <f t="shared" si="270"/>
        <v>0</v>
      </c>
      <c r="DK39" s="135">
        <f t="shared" si="54"/>
        <v>1</v>
      </c>
      <c r="DL39" s="135">
        <f t="shared" si="54"/>
        <v>1</v>
      </c>
      <c r="DM39" s="134">
        <f>'бюджет округа (района)'!BH39+'бюджеты поселений'!BH39</f>
        <v>0</v>
      </c>
      <c r="DN39" s="137">
        <f>'бюджет округа (района)'!BH39</f>
        <v>0</v>
      </c>
      <c r="DO39" s="134">
        <f>'бюджет округа (района)'!BI39+'бюджеты поселений'!BI39</f>
        <v>0</v>
      </c>
      <c r="DP39" s="137">
        <f>'бюджет округа (района)'!BI39</f>
        <v>0</v>
      </c>
      <c r="DQ39" s="134">
        <f>'бюджет округа (района)'!BJ39+'бюджеты поселений'!BJ39</f>
        <v>0</v>
      </c>
      <c r="DR39" s="137">
        <f>'бюджет округа (района)'!BJ39</f>
        <v>0</v>
      </c>
      <c r="DS39" s="135">
        <f>IF($AY$39=0,1,DQ39/$AY$39-1)</f>
        <v>1</v>
      </c>
      <c r="DT39" s="135">
        <f>IF($AZ$39=0,1,DR39/$AZ$39-1)</f>
        <v>1</v>
      </c>
      <c r="DU39" s="135">
        <f t="shared" si="58"/>
        <v>1</v>
      </c>
      <c r="DV39" s="135">
        <f t="shared" si="59"/>
        <v>1</v>
      </c>
      <c r="DW39" s="167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  <c r="GY39" s="63"/>
      <c r="GZ39" s="63"/>
      <c r="HA39" s="63"/>
      <c r="HB39" s="63"/>
      <c r="HC39" s="63"/>
      <c r="HD39" s="63"/>
      <c r="HE39" s="63"/>
      <c r="HF39" s="63"/>
      <c r="HG39" s="63"/>
      <c r="HH39" s="63"/>
      <c r="HI39" s="63"/>
      <c r="HJ39" s="63"/>
      <c r="HK39" s="63"/>
      <c r="HL39" s="63"/>
      <c r="HM39" s="63"/>
      <c r="HN39" s="63"/>
      <c r="HO39" s="63"/>
      <c r="HP39" s="63"/>
      <c r="HQ39" s="63"/>
      <c r="HR39" s="63"/>
      <c r="HS39" s="63"/>
      <c r="HT39" s="63"/>
      <c r="HU39" s="63"/>
      <c r="HV39" s="63"/>
      <c r="HW39" s="63"/>
      <c r="HX39" s="63"/>
      <c r="HY39" s="63"/>
      <c r="HZ39" s="63"/>
      <c r="IA39" s="63"/>
      <c r="IB39" s="63"/>
      <c r="IC39" s="63"/>
      <c r="ID39" s="63"/>
      <c r="IE39" s="63"/>
      <c r="IF39" s="63"/>
      <c r="IG39" s="63"/>
      <c r="IH39" s="63"/>
      <c r="II39" s="63"/>
      <c r="IJ39" s="63"/>
      <c r="IK39" s="63"/>
      <c r="IL39" s="63"/>
      <c r="IM39" s="63"/>
      <c r="IN39" s="63"/>
      <c r="IO39" s="63"/>
      <c r="IP39" s="63"/>
      <c r="IQ39" s="63"/>
      <c r="IR39" s="63"/>
      <c r="IS39" s="63"/>
      <c r="IT39" s="63"/>
      <c r="IU39" s="63"/>
      <c r="IV39" s="63"/>
      <c r="IW39" s="63"/>
      <c r="IX39" s="63"/>
      <c r="IY39" s="63"/>
      <c r="IZ39" s="63"/>
      <c r="JA39" s="63"/>
      <c r="JB39" s="63"/>
      <c r="JC39" s="63"/>
      <c r="JD39" s="63"/>
      <c r="JE39" s="63"/>
      <c r="JF39" s="63"/>
      <c r="JG39" s="63"/>
      <c r="JH39" s="63"/>
    </row>
    <row r="40" spans="1:268" s="64" customFormat="1" ht="18" customHeight="1">
      <c r="A40" s="253" t="s">
        <v>99</v>
      </c>
      <c r="B40" s="254"/>
      <c r="C40" s="134">
        <f>'бюджет округа (района)'!C40+'бюджеты поселений'!C40</f>
        <v>0</v>
      </c>
      <c r="D40" s="137">
        <f>'бюджет округа (района)'!C40</f>
        <v>0</v>
      </c>
      <c r="E40" s="134">
        <f t="shared" si="256"/>
        <v>0</v>
      </c>
      <c r="F40" s="137">
        <f t="shared" si="256"/>
        <v>0</v>
      </c>
      <c r="G40" s="134">
        <f>'бюджет округа (района)'!E40+'бюджеты поселений'!E40</f>
        <v>0</v>
      </c>
      <c r="H40" s="137">
        <f>'бюджет округа (района)'!E40</f>
        <v>0</v>
      </c>
      <c r="I40" s="134">
        <f>'бюджет округа (района)'!F40+'бюджеты поселений'!F40</f>
        <v>0</v>
      </c>
      <c r="J40" s="137">
        <f>'бюджет округа (района)'!F40</f>
        <v>0</v>
      </c>
      <c r="K40" s="134">
        <f t="shared" ref="K40:L42" si="271">G40+I40</f>
        <v>0</v>
      </c>
      <c r="L40" s="134">
        <f t="shared" si="271"/>
        <v>0</v>
      </c>
      <c r="M40" s="134">
        <f>'бюджет округа (района)'!H40+'бюджеты поселений'!H40</f>
        <v>0</v>
      </c>
      <c r="N40" s="137">
        <f>'бюджет округа (района)'!H40</f>
        <v>0</v>
      </c>
      <c r="O40" s="134">
        <f t="shared" si="152"/>
        <v>0</v>
      </c>
      <c r="P40" s="134">
        <f t="shared" si="152"/>
        <v>0</v>
      </c>
      <c r="Q40" s="134">
        <f>'бюджет округа (района)'!J40+'бюджеты поселений'!J40</f>
        <v>0</v>
      </c>
      <c r="R40" s="137">
        <f>'бюджет округа (района)'!J40</f>
        <v>0</v>
      </c>
      <c r="S40" s="134">
        <f t="shared" si="153"/>
        <v>0</v>
      </c>
      <c r="T40" s="134">
        <f t="shared" si="153"/>
        <v>0</v>
      </c>
      <c r="U40" s="134">
        <f>'бюджет округа (района)'!L40+'бюджеты поселений'!L40</f>
        <v>0</v>
      </c>
      <c r="V40" s="137">
        <f>'бюджет округа (района)'!L40</f>
        <v>0</v>
      </c>
      <c r="W40" s="134">
        <f t="shared" si="154"/>
        <v>0</v>
      </c>
      <c r="X40" s="134">
        <f t="shared" si="154"/>
        <v>0</v>
      </c>
      <c r="Y40" s="134">
        <f>'бюджет округа (района)'!N40+'бюджеты поселений'!N40</f>
        <v>0</v>
      </c>
      <c r="Z40" s="137">
        <f>'бюджет округа (района)'!N40</f>
        <v>0</v>
      </c>
      <c r="AA40" s="134">
        <f t="shared" si="155"/>
        <v>0</v>
      </c>
      <c r="AB40" s="134">
        <f t="shared" si="155"/>
        <v>0</v>
      </c>
      <c r="AC40" s="134">
        <f>'бюджет округа (района)'!P40+'бюджеты поселений'!P40</f>
        <v>0</v>
      </c>
      <c r="AD40" s="137">
        <f>'бюджет округа (района)'!P40</f>
        <v>0</v>
      </c>
      <c r="AE40" s="134">
        <f t="shared" si="156"/>
        <v>0</v>
      </c>
      <c r="AF40" s="134">
        <f t="shared" si="156"/>
        <v>0</v>
      </c>
      <c r="AG40" s="134">
        <f>'бюджет округа (района)'!R40+'бюджеты поселений'!R40</f>
        <v>0</v>
      </c>
      <c r="AH40" s="137">
        <f>'бюджет округа (района)'!R40</f>
        <v>0</v>
      </c>
      <c r="AI40" s="134">
        <f t="shared" si="257"/>
        <v>0</v>
      </c>
      <c r="AJ40" s="134">
        <f t="shared" si="257"/>
        <v>0</v>
      </c>
      <c r="AK40" s="134">
        <f>'бюджет округа (района)'!T40+'бюджеты поселений'!T40</f>
        <v>0</v>
      </c>
      <c r="AL40" s="137">
        <f>'бюджет округа (района)'!T40</f>
        <v>0</v>
      </c>
      <c r="AM40" s="134">
        <f t="shared" si="258"/>
        <v>0</v>
      </c>
      <c r="AN40" s="134">
        <f t="shared" si="258"/>
        <v>0</v>
      </c>
      <c r="AO40" s="134">
        <f>'бюджет округа (района)'!V40+'бюджеты поселений'!V40</f>
        <v>0</v>
      </c>
      <c r="AP40" s="137">
        <f>'бюджет округа (района)'!V40</f>
        <v>0</v>
      </c>
      <c r="AQ40" s="134">
        <f t="shared" si="259"/>
        <v>0</v>
      </c>
      <c r="AR40" s="134">
        <f t="shared" si="259"/>
        <v>0</v>
      </c>
      <c r="AS40" s="134">
        <f>'бюджет округа (района)'!X40+'бюджеты поселений'!X40</f>
        <v>0</v>
      </c>
      <c r="AT40" s="137">
        <f>'бюджет округа (района)'!X40</f>
        <v>0</v>
      </c>
      <c r="AU40" s="134">
        <f t="shared" si="260"/>
        <v>0</v>
      </c>
      <c r="AV40" s="134">
        <f t="shared" si="260"/>
        <v>0</v>
      </c>
      <c r="AW40" s="134">
        <f>'бюджет округа (района)'!Z40+'бюджеты поселений'!Z40</f>
        <v>0</v>
      </c>
      <c r="AX40" s="137">
        <f>'бюджет округа (района)'!Z40</f>
        <v>0</v>
      </c>
      <c r="AY40" s="134">
        <f>'бюджет округа (района)'!AA40+'бюджеты поселений'!AA40</f>
        <v>0</v>
      </c>
      <c r="AZ40" s="137">
        <f>'бюджет округа (района)'!AA40</f>
        <v>0</v>
      </c>
      <c r="BA40" s="135">
        <f t="shared" si="173"/>
        <v>1</v>
      </c>
      <c r="BB40" s="135">
        <f t="shared" si="173"/>
        <v>1</v>
      </c>
      <c r="BC40" s="134">
        <f>'бюджет округа (района)'!AC40+'бюджеты поселений'!AC40</f>
        <v>0</v>
      </c>
      <c r="BD40" s="137">
        <f>'бюджет округа (района)'!AC40</f>
        <v>0</v>
      </c>
      <c r="BE40" s="134">
        <f>'бюджет округа (района)'!AD40+'бюджеты поселений'!AD40</f>
        <v>0</v>
      </c>
      <c r="BF40" s="137">
        <f>'бюджет округа (района)'!AD40</f>
        <v>0</v>
      </c>
      <c r="BG40" s="134">
        <f t="shared" si="261"/>
        <v>0</v>
      </c>
      <c r="BH40" s="134">
        <f t="shared" si="261"/>
        <v>0</v>
      </c>
      <c r="BI40" s="135">
        <f t="shared" si="36"/>
        <v>1</v>
      </c>
      <c r="BJ40" s="135">
        <f t="shared" si="36"/>
        <v>1</v>
      </c>
      <c r="BK40" s="134">
        <f>'бюджет округа (района)'!AG40+'бюджеты поселений'!AG40</f>
        <v>0</v>
      </c>
      <c r="BL40" s="137">
        <f>'бюджет округа (района)'!AG40</f>
        <v>0</v>
      </c>
      <c r="BM40" s="134">
        <f t="shared" si="262"/>
        <v>0</v>
      </c>
      <c r="BN40" s="134">
        <f t="shared" si="262"/>
        <v>0</v>
      </c>
      <c r="BO40" s="135">
        <f t="shared" si="38"/>
        <v>1</v>
      </c>
      <c r="BP40" s="135">
        <f t="shared" si="38"/>
        <v>1</v>
      </c>
      <c r="BQ40" s="134">
        <f>'бюджет округа (района)'!AJ40+'бюджеты поселений'!AJ40</f>
        <v>0</v>
      </c>
      <c r="BR40" s="137">
        <f>'бюджет округа (района)'!AJ40</f>
        <v>0</v>
      </c>
      <c r="BS40" s="134">
        <f t="shared" si="263"/>
        <v>0</v>
      </c>
      <c r="BT40" s="134">
        <f t="shared" si="263"/>
        <v>0</v>
      </c>
      <c r="BU40" s="135">
        <f t="shared" si="40"/>
        <v>1</v>
      </c>
      <c r="BV40" s="135">
        <f t="shared" si="40"/>
        <v>1</v>
      </c>
      <c r="BW40" s="134">
        <f>'бюджет округа (района)'!AM40+'бюджеты поселений'!AM40</f>
        <v>0</v>
      </c>
      <c r="BX40" s="137">
        <f>'бюджет округа (района)'!AM40</f>
        <v>0</v>
      </c>
      <c r="BY40" s="134">
        <f t="shared" si="264"/>
        <v>0</v>
      </c>
      <c r="BZ40" s="134">
        <f t="shared" si="264"/>
        <v>0</v>
      </c>
      <c r="CA40" s="135">
        <f t="shared" si="42"/>
        <v>1</v>
      </c>
      <c r="CB40" s="135">
        <f t="shared" si="42"/>
        <v>1</v>
      </c>
      <c r="CC40" s="134">
        <f>'бюджет округа (района)'!AP40+'бюджеты поселений'!AP40</f>
        <v>0</v>
      </c>
      <c r="CD40" s="137">
        <f>'бюджет округа (района)'!AP40</f>
        <v>0</v>
      </c>
      <c r="CE40" s="134">
        <f t="shared" si="265"/>
        <v>0</v>
      </c>
      <c r="CF40" s="134">
        <f t="shared" si="265"/>
        <v>0</v>
      </c>
      <c r="CG40" s="135">
        <f t="shared" si="44"/>
        <v>1</v>
      </c>
      <c r="CH40" s="135">
        <f t="shared" si="44"/>
        <v>1</v>
      </c>
      <c r="CI40" s="134">
        <f>'бюджет округа (района)'!AS40+'бюджеты поселений'!AS40</f>
        <v>0</v>
      </c>
      <c r="CJ40" s="137">
        <f>'бюджет округа (района)'!AS40</f>
        <v>0</v>
      </c>
      <c r="CK40" s="134">
        <f t="shared" si="266"/>
        <v>0</v>
      </c>
      <c r="CL40" s="134">
        <f t="shared" si="266"/>
        <v>0</v>
      </c>
      <c r="CM40" s="135">
        <f t="shared" si="46"/>
        <v>1</v>
      </c>
      <c r="CN40" s="135">
        <f t="shared" si="46"/>
        <v>1</v>
      </c>
      <c r="CO40" s="134">
        <f>'бюджет округа (района)'!AV40+'бюджеты поселений'!AV40</f>
        <v>0</v>
      </c>
      <c r="CP40" s="137">
        <f>'бюджет округа (района)'!AV40</f>
        <v>0</v>
      </c>
      <c r="CQ40" s="134">
        <f t="shared" si="267"/>
        <v>0</v>
      </c>
      <c r="CR40" s="134">
        <f t="shared" si="267"/>
        <v>0</v>
      </c>
      <c r="CS40" s="135">
        <f t="shared" si="48"/>
        <v>1</v>
      </c>
      <c r="CT40" s="135">
        <f t="shared" si="48"/>
        <v>1</v>
      </c>
      <c r="CU40" s="134">
        <f>'бюджет округа (района)'!AY40+'бюджеты поселений'!AY40</f>
        <v>0</v>
      </c>
      <c r="CV40" s="137">
        <f>'бюджет округа (района)'!AY40</f>
        <v>0</v>
      </c>
      <c r="CW40" s="134">
        <f t="shared" si="268"/>
        <v>0</v>
      </c>
      <c r="CX40" s="134">
        <f t="shared" si="268"/>
        <v>0</v>
      </c>
      <c r="CY40" s="135">
        <f t="shared" si="50"/>
        <v>1</v>
      </c>
      <c r="CZ40" s="135">
        <f t="shared" si="50"/>
        <v>1</v>
      </c>
      <c r="DA40" s="134">
        <f>'бюджет округа (района)'!BB40+'бюджеты поселений'!BB40</f>
        <v>0</v>
      </c>
      <c r="DB40" s="137">
        <f>'бюджет округа (района)'!BB40</f>
        <v>0</v>
      </c>
      <c r="DC40" s="134">
        <f t="shared" si="269"/>
        <v>0</v>
      </c>
      <c r="DD40" s="134">
        <f t="shared" si="269"/>
        <v>0</v>
      </c>
      <c r="DE40" s="135">
        <f t="shared" si="52"/>
        <v>1</v>
      </c>
      <c r="DF40" s="135">
        <f t="shared" si="52"/>
        <v>1</v>
      </c>
      <c r="DG40" s="134">
        <f>'бюджет округа (района)'!BE40+'бюджеты поселений'!BE40</f>
        <v>0</v>
      </c>
      <c r="DH40" s="137">
        <f>'бюджет округа (района)'!BE40</f>
        <v>0</v>
      </c>
      <c r="DI40" s="134">
        <f t="shared" si="270"/>
        <v>0</v>
      </c>
      <c r="DJ40" s="134">
        <f t="shared" si="270"/>
        <v>0</v>
      </c>
      <c r="DK40" s="135">
        <f t="shared" si="54"/>
        <v>1</v>
      </c>
      <c r="DL40" s="135">
        <f t="shared" si="54"/>
        <v>1</v>
      </c>
      <c r="DM40" s="134">
        <f>'бюджет округа (района)'!BH40+'бюджеты поселений'!BH40</f>
        <v>0</v>
      </c>
      <c r="DN40" s="137">
        <f>'бюджет округа (района)'!BH40</f>
        <v>0</v>
      </c>
      <c r="DO40" s="134">
        <f>'бюджет округа (района)'!BI40+'бюджеты поселений'!BI40</f>
        <v>0</v>
      </c>
      <c r="DP40" s="137">
        <f>'бюджет округа (района)'!BI40</f>
        <v>0</v>
      </c>
      <c r="DQ40" s="134">
        <f>'бюджет округа (района)'!BJ40+'бюджеты поселений'!BJ40</f>
        <v>0</v>
      </c>
      <c r="DR40" s="137">
        <f>'бюджет округа (района)'!BJ40</f>
        <v>0</v>
      </c>
      <c r="DS40" s="135">
        <f>IF($AY$40=0,1,DQ40/$AY$40-1)</f>
        <v>1</v>
      </c>
      <c r="DT40" s="135">
        <f>IF($AZ$40=0,1,DR40/$AZ$40-1)</f>
        <v>1</v>
      </c>
      <c r="DU40" s="135">
        <f t="shared" si="58"/>
        <v>1</v>
      </c>
      <c r="DV40" s="135">
        <f t="shared" si="59"/>
        <v>1</v>
      </c>
      <c r="DW40" s="167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  <c r="GY40" s="63"/>
      <c r="GZ40" s="63"/>
      <c r="HA40" s="63"/>
      <c r="HB40" s="63"/>
      <c r="HC40" s="63"/>
      <c r="HD40" s="63"/>
      <c r="HE40" s="63"/>
      <c r="HF40" s="63"/>
      <c r="HG40" s="63"/>
      <c r="HH40" s="63"/>
      <c r="HI40" s="63"/>
      <c r="HJ40" s="63"/>
      <c r="HK40" s="63"/>
      <c r="HL40" s="63"/>
      <c r="HM40" s="63"/>
      <c r="HN40" s="63"/>
      <c r="HO40" s="63"/>
      <c r="HP40" s="63"/>
      <c r="HQ40" s="63"/>
      <c r="HR40" s="63"/>
      <c r="HS40" s="63"/>
      <c r="HT40" s="63"/>
      <c r="HU40" s="63"/>
      <c r="HV40" s="63"/>
      <c r="HW40" s="63"/>
      <c r="HX40" s="63"/>
      <c r="HY40" s="63"/>
      <c r="HZ40" s="63"/>
      <c r="IA40" s="63"/>
      <c r="IB40" s="63"/>
      <c r="IC40" s="63"/>
      <c r="ID40" s="63"/>
      <c r="IE40" s="63"/>
      <c r="IF40" s="63"/>
      <c r="IG40" s="63"/>
      <c r="IH40" s="63"/>
      <c r="II40" s="63"/>
      <c r="IJ40" s="63"/>
      <c r="IK40" s="63"/>
      <c r="IL40" s="63"/>
      <c r="IM40" s="63"/>
      <c r="IN40" s="63"/>
      <c r="IO40" s="63"/>
      <c r="IP40" s="63"/>
      <c r="IQ40" s="63"/>
      <c r="IR40" s="63"/>
      <c r="IS40" s="63"/>
      <c r="IT40" s="63"/>
      <c r="IU40" s="63"/>
      <c r="IV40" s="63"/>
      <c r="IW40" s="63"/>
      <c r="IX40" s="63"/>
      <c r="IY40" s="63"/>
      <c r="IZ40" s="63"/>
      <c r="JA40" s="63"/>
      <c r="JB40" s="63"/>
      <c r="JC40" s="63"/>
      <c r="JD40" s="63"/>
      <c r="JE40" s="63"/>
      <c r="JF40" s="63"/>
      <c r="JG40" s="63"/>
      <c r="JH40" s="63"/>
    </row>
    <row r="41" spans="1:268" s="64" customFormat="1" ht="18" customHeight="1">
      <c r="A41" s="253" t="s">
        <v>95</v>
      </c>
      <c r="B41" s="254"/>
      <c r="C41" s="134">
        <f>'бюджет округа (района)'!C41+'бюджеты поселений'!C41</f>
        <v>0</v>
      </c>
      <c r="D41" s="137">
        <f>'бюджет округа (района)'!C41</f>
        <v>0</v>
      </c>
      <c r="E41" s="134">
        <f t="shared" si="256"/>
        <v>0</v>
      </c>
      <c r="F41" s="137">
        <f t="shared" si="256"/>
        <v>0</v>
      </c>
      <c r="G41" s="134">
        <f>'бюджет округа (района)'!E41+'бюджеты поселений'!E41</f>
        <v>0</v>
      </c>
      <c r="H41" s="137">
        <f>'бюджет округа (района)'!E41</f>
        <v>0</v>
      </c>
      <c r="I41" s="134">
        <f>'бюджет округа (района)'!F41+'бюджеты поселений'!F41</f>
        <v>0</v>
      </c>
      <c r="J41" s="137">
        <f>'бюджет округа (района)'!F41</f>
        <v>0</v>
      </c>
      <c r="K41" s="134">
        <f t="shared" si="271"/>
        <v>0</v>
      </c>
      <c r="L41" s="134">
        <f t="shared" si="271"/>
        <v>0</v>
      </c>
      <c r="M41" s="134">
        <f>'бюджет округа (района)'!H41+'бюджеты поселений'!H41</f>
        <v>0</v>
      </c>
      <c r="N41" s="137">
        <f>'бюджет округа (района)'!H41</f>
        <v>0</v>
      </c>
      <c r="O41" s="134"/>
      <c r="P41" s="134"/>
      <c r="Q41" s="134">
        <f>'бюджет округа (района)'!J41+'бюджеты поселений'!J41</f>
        <v>0</v>
      </c>
      <c r="R41" s="137">
        <f>'бюджет округа (района)'!J41</f>
        <v>0</v>
      </c>
      <c r="S41" s="134"/>
      <c r="T41" s="134"/>
      <c r="U41" s="134">
        <f>'бюджет округа (района)'!L41+'бюджеты поселений'!L41</f>
        <v>0</v>
      </c>
      <c r="V41" s="137">
        <f>'бюджет округа (района)'!L41</f>
        <v>0</v>
      </c>
      <c r="W41" s="134"/>
      <c r="X41" s="134"/>
      <c r="Y41" s="134">
        <f>'бюджет округа (района)'!N41+'бюджеты поселений'!N41</f>
        <v>0</v>
      </c>
      <c r="Z41" s="137">
        <f>'бюджет округа (района)'!N41</f>
        <v>0</v>
      </c>
      <c r="AA41" s="134"/>
      <c r="AB41" s="134"/>
      <c r="AC41" s="134">
        <f>'бюджет округа (района)'!P41+'бюджеты поселений'!P41</f>
        <v>0</v>
      </c>
      <c r="AD41" s="137">
        <f>'бюджет округа (района)'!P41</f>
        <v>0</v>
      </c>
      <c r="AE41" s="134"/>
      <c r="AF41" s="134"/>
      <c r="AG41" s="134">
        <f>'бюджет округа (района)'!R41+'бюджеты поселений'!R41</f>
        <v>0</v>
      </c>
      <c r="AH41" s="137">
        <f>'бюджет округа (района)'!R41</f>
        <v>0</v>
      </c>
      <c r="AI41" s="134"/>
      <c r="AJ41" s="134"/>
      <c r="AK41" s="134">
        <f>'бюджет округа (района)'!T41+'бюджеты поселений'!T41</f>
        <v>0</v>
      </c>
      <c r="AL41" s="137">
        <f>'бюджет округа (района)'!T41</f>
        <v>0</v>
      </c>
      <c r="AM41" s="134"/>
      <c r="AN41" s="134"/>
      <c r="AO41" s="134">
        <f>'бюджет округа (района)'!V41+'бюджеты поселений'!V41</f>
        <v>0</v>
      </c>
      <c r="AP41" s="137">
        <f>'бюджет округа (района)'!V41</f>
        <v>0</v>
      </c>
      <c r="AQ41" s="134"/>
      <c r="AR41" s="134"/>
      <c r="AS41" s="134">
        <f>'бюджет округа (района)'!X41+'бюджеты поселений'!X41</f>
        <v>0</v>
      </c>
      <c r="AT41" s="137">
        <f>'бюджет округа (района)'!X41</f>
        <v>0</v>
      </c>
      <c r="AU41" s="134"/>
      <c r="AV41" s="134"/>
      <c r="AW41" s="134">
        <f>'бюджет округа (района)'!Z41+'бюджеты поселений'!Z41</f>
        <v>0</v>
      </c>
      <c r="AX41" s="137">
        <f>'бюджет округа (района)'!Z41</f>
        <v>0</v>
      </c>
      <c r="AY41" s="134">
        <f>'бюджет округа (района)'!AA41+'бюджеты поселений'!AA41</f>
        <v>0</v>
      </c>
      <c r="AZ41" s="137">
        <f>'бюджет округа (района)'!AA41</f>
        <v>0</v>
      </c>
      <c r="BA41" s="135">
        <f t="shared" si="173"/>
        <v>1</v>
      </c>
      <c r="BB41" s="135">
        <f t="shared" si="173"/>
        <v>1</v>
      </c>
      <c r="BC41" s="134">
        <f>'бюджет округа (района)'!AC41+'бюджеты поселений'!AC41</f>
        <v>0</v>
      </c>
      <c r="BD41" s="137">
        <f>'бюджет округа (района)'!AC41</f>
        <v>0</v>
      </c>
      <c r="BE41" s="134">
        <f>'бюджет округа (района)'!AD41+'бюджеты поселений'!AD41</f>
        <v>0</v>
      </c>
      <c r="BF41" s="137">
        <f>'бюджет округа (района)'!AD41</f>
        <v>0</v>
      </c>
      <c r="BG41" s="134">
        <f t="shared" si="261"/>
        <v>0</v>
      </c>
      <c r="BH41" s="134">
        <f t="shared" si="261"/>
        <v>0</v>
      </c>
      <c r="BI41" s="135">
        <f t="shared" ref="BI41:BJ62" si="272">IF(K41=0,1,BG41/K41-1)</f>
        <v>1</v>
      </c>
      <c r="BJ41" s="135">
        <f t="shared" si="272"/>
        <v>1</v>
      </c>
      <c r="BK41" s="134">
        <f>'бюджет округа (района)'!AG41+'бюджеты поселений'!AG41</f>
        <v>0</v>
      </c>
      <c r="BL41" s="137">
        <f>'бюджет округа (района)'!AG41</f>
        <v>0</v>
      </c>
      <c r="BM41" s="134"/>
      <c r="BN41" s="134"/>
      <c r="BO41" s="135">
        <f t="shared" ref="BO41:BP62" si="273">IF(O41=0,1,BM41/O41-1)</f>
        <v>1</v>
      </c>
      <c r="BP41" s="135">
        <f t="shared" si="273"/>
        <v>1</v>
      </c>
      <c r="BQ41" s="134">
        <f>'бюджет округа (района)'!AJ41+'бюджеты поселений'!AJ41</f>
        <v>0</v>
      </c>
      <c r="BR41" s="137">
        <f>'бюджет округа (района)'!AJ41</f>
        <v>0</v>
      </c>
      <c r="BS41" s="134"/>
      <c r="BT41" s="134"/>
      <c r="BU41" s="135">
        <f t="shared" ref="BU41:BV62" si="274">IF(S41=0,1,BS41/S41-1)</f>
        <v>1</v>
      </c>
      <c r="BV41" s="135">
        <f t="shared" si="274"/>
        <v>1</v>
      </c>
      <c r="BW41" s="134">
        <f>'бюджет округа (района)'!AM41+'бюджеты поселений'!AM41</f>
        <v>0</v>
      </c>
      <c r="BX41" s="137">
        <f>'бюджет округа (района)'!AM41</f>
        <v>0</v>
      </c>
      <c r="BY41" s="134"/>
      <c r="BZ41" s="134"/>
      <c r="CA41" s="135">
        <f t="shared" ref="CA41:CB62" si="275">IF(W41=0,1,BY41/W41-1)</f>
        <v>1</v>
      </c>
      <c r="CB41" s="135">
        <f t="shared" si="275"/>
        <v>1</v>
      </c>
      <c r="CC41" s="134">
        <f>'бюджет округа (района)'!AP41+'бюджеты поселений'!AP41</f>
        <v>0</v>
      </c>
      <c r="CD41" s="137">
        <f>'бюджет округа (района)'!AP41</f>
        <v>0</v>
      </c>
      <c r="CE41" s="134"/>
      <c r="CF41" s="134"/>
      <c r="CG41" s="135">
        <f t="shared" ref="CG41:CH62" si="276">IF(AA41=0,1,CE41/AA41-1)</f>
        <v>1</v>
      </c>
      <c r="CH41" s="135">
        <f t="shared" si="276"/>
        <v>1</v>
      </c>
      <c r="CI41" s="134">
        <f>'бюджет округа (района)'!AS41+'бюджеты поселений'!AS41</f>
        <v>0</v>
      </c>
      <c r="CJ41" s="137">
        <f>'бюджет округа (района)'!AS41</f>
        <v>0</v>
      </c>
      <c r="CK41" s="134"/>
      <c r="CL41" s="134"/>
      <c r="CM41" s="135">
        <f t="shared" ref="CM41:CN62" si="277">IF(AE41=0,1,CK41/AE41-1)</f>
        <v>1</v>
      </c>
      <c r="CN41" s="135">
        <f t="shared" si="277"/>
        <v>1</v>
      </c>
      <c r="CO41" s="134">
        <f>'бюджет округа (района)'!AV41+'бюджеты поселений'!AV41</f>
        <v>0</v>
      </c>
      <c r="CP41" s="137">
        <f>'бюджет округа (района)'!AV41</f>
        <v>0</v>
      </c>
      <c r="CQ41" s="134"/>
      <c r="CR41" s="134"/>
      <c r="CS41" s="135">
        <f t="shared" ref="CS41:CT62" si="278">IF(AI41=0,1,CQ41/AI41-1)</f>
        <v>1</v>
      </c>
      <c r="CT41" s="135">
        <f t="shared" si="278"/>
        <v>1</v>
      </c>
      <c r="CU41" s="134">
        <f>'бюджет округа (района)'!AY41+'бюджеты поселений'!AY41</f>
        <v>0</v>
      </c>
      <c r="CV41" s="137">
        <f>'бюджет округа (района)'!AY41</f>
        <v>0</v>
      </c>
      <c r="CW41" s="134"/>
      <c r="CX41" s="134"/>
      <c r="CY41" s="135">
        <f t="shared" ref="CY41:CZ62" si="279">IF(AM41=0,1,CW41/AM41-1)</f>
        <v>1</v>
      </c>
      <c r="CZ41" s="135">
        <f t="shared" si="279"/>
        <v>1</v>
      </c>
      <c r="DA41" s="134">
        <f>'бюджет округа (района)'!BB41+'бюджеты поселений'!BB41</f>
        <v>0</v>
      </c>
      <c r="DB41" s="137">
        <f>'бюджет округа (района)'!BB41</f>
        <v>0</v>
      </c>
      <c r="DC41" s="134"/>
      <c r="DD41" s="134"/>
      <c r="DE41" s="135">
        <f t="shared" ref="DE41:DF62" si="280">IF(AQ41=0,1,DC41/AQ41-1)</f>
        <v>1</v>
      </c>
      <c r="DF41" s="135">
        <f t="shared" si="280"/>
        <v>1</v>
      </c>
      <c r="DG41" s="134">
        <f>'бюджет округа (района)'!BE41+'бюджеты поселений'!BE41</f>
        <v>0</v>
      </c>
      <c r="DH41" s="137">
        <f>'бюджет округа (района)'!BE41</f>
        <v>0</v>
      </c>
      <c r="DI41" s="134"/>
      <c r="DJ41" s="134"/>
      <c r="DK41" s="135">
        <f t="shared" ref="DK41:DL62" si="281">IF(AU41=0,1,DI41/AU41-1)</f>
        <v>1</v>
      </c>
      <c r="DL41" s="135">
        <f t="shared" si="281"/>
        <v>1</v>
      </c>
      <c r="DM41" s="134">
        <f>'бюджет округа (района)'!BH41+'бюджеты поселений'!BH41</f>
        <v>0</v>
      </c>
      <c r="DN41" s="137">
        <f>'бюджет округа (района)'!BH41</f>
        <v>0</v>
      </c>
      <c r="DO41" s="134">
        <f>'бюджет округа (района)'!BI41+'бюджеты поселений'!BI41</f>
        <v>0</v>
      </c>
      <c r="DP41" s="137">
        <f>'бюджет округа (района)'!BI41</f>
        <v>0</v>
      </c>
      <c r="DQ41" s="134">
        <f>'бюджет округа (района)'!BJ41+'бюджеты поселений'!BJ41</f>
        <v>0</v>
      </c>
      <c r="DR41" s="137">
        <f>'бюджет округа (района)'!BJ41</f>
        <v>0</v>
      </c>
      <c r="DS41" s="135">
        <f>IF($AY$41=0,1,DQ41/$AY$41-1)</f>
        <v>1</v>
      </c>
      <c r="DT41" s="135">
        <f>IF($AZ$41=0,1,DR41/$AZ$41-1)</f>
        <v>1</v>
      </c>
      <c r="DU41" s="135">
        <f t="shared" si="58"/>
        <v>1</v>
      </c>
      <c r="DV41" s="135">
        <f t="shared" si="59"/>
        <v>1</v>
      </c>
      <c r="DW41" s="167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  <c r="GY41" s="63"/>
      <c r="GZ41" s="63"/>
      <c r="HA41" s="63"/>
      <c r="HB41" s="63"/>
      <c r="HC41" s="63"/>
      <c r="HD41" s="63"/>
      <c r="HE41" s="63"/>
      <c r="HF41" s="63"/>
      <c r="HG41" s="63"/>
      <c r="HH41" s="63"/>
      <c r="HI41" s="63"/>
      <c r="HJ41" s="63"/>
      <c r="HK41" s="63"/>
      <c r="HL41" s="63"/>
      <c r="HM41" s="63"/>
      <c r="HN41" s="63"/>
      <c r="HO41" s="63"/>
      <c r="HP41" s="63"/>
      <c r="HQ41" s="63"/>
      <c r="HR41" s="63"/>
      <c r="HS41" s="63"/>
      <c r="HT41" s="63"/>
      <c r="HU41" s="63"/>
      <c r="HV41" s="63"/>
      <c r="HW41" s="63"/>
      <c r="HX41" s="63"/>
      <c r="HY41" s="63"/>
      <c r="HZ41" s="63"/>
      <c r="IA41" s="63"/>
      <c r="IB41" s="63"/>
      <c r="IC41" s="63"/>
      <c r="ID41" s="63"/>
      <c r="IE41" s="63"/>
      <c r="IF41" s="63"/>
      <c r="IG41" s="63"/>
      <c r="IH41" s="63"/>
      <c r="II41" s="63"/>
      <c r="IJ41" s="63"/>
      <c r="IK41" s="63"/>
      <c r="IL41" s="63"/>
      <c r="IM41" s="63"/>
      <c r="IN41" s="63"/>
      <c r="IO41" s="63"/>
      <c r="IP41" s="63"/>
      <c r="IQ41" s="63"/>
      <c r="IR41" s="63"/>
      <c r="IS41" s="63"/>
      <c r="IT41" s="63"/>
      <c r="IU41" s="63"/>
      <c r="IV41" s="63"/>
      <c r="IW41" s="63"/>
      <c r="IX41" s="63"/>
      <c r="IY41" s="63"/>
      <c r="IZ41" s="63"/>
      <c r="JA41" s="63"/>
      <c r="JB41" s="63"/>
      <c r="JC41" s="63"/>
      <c r="JD41" s="63"/>
      <c r="JE41" s="63"/>
      <c r="JF41" s="63"/>
      <c r="JG41" s="63"/>
      <c r="JH41" s="63"/>
    </row>
    <row r="42" spans="1:268" s="64" customFormat="1" ht="18" customHeight="1">
      <c r="A42" s="253" t="s">
        <v>98</v>
      </c>
      <c r="B42" s="254"/>
      <c r="C42" s="134">
        <f>'бюджет округа (района)'!C42+'бюджеты поселений'!C42</f>
        <v>0</v>
      </c>
      <c r="D42" s="137">
        <f>'бюджет округа (района)'!C42</f>
        <v>0</v>
      </c>
      <c r="E42" s="134">
        <f t="shared" si="256"/>
        <v>0</v>
      </c>
      <c r="F42" s="137">
        <f t="shared" si="256"/>
        <v>0</v>
      </c>
      <c r="G42" s="134">
        <f>'бюджет округа (района)'!E42+'бюджеты поселений'!E42</f>
        <v>0</v>
      </c>
      <c r="H42" s="137">
        <f>'бюджет округа (района)'!E42</f>
        <v>0</v>
      </c>
      <c r="I42" s="134">
        <f>'бюджет округа (района)'!F42+'бюджеты поселений'!F42</f>
        <v>0</v>
      </c>
      <c r="J42" s="137">
        <f>'бюджет округа (района)'!F42</f>
        <v>0</v>
      </c>
      <c r="K42" s="134">
        <f t="shared" si="271"/>
        <v>0</v>
      </c>
      <c r="L42" s="134">
        <f t="shared" si="271"/>
        <v>0</v>
      </c>
      <c r="M42" s="134">
        <f>'бюджет округа (района)'!H42+'бюджеты поселений'!H42</f>
        <v>0</v>
      </c>
      <c r="N42" s="137">
        <f>'бюджет округа (района)'!H42</f>
        <v>0</v>
      </c>
      <c r="O42" s="134">
        <f t="shared" si="152"/>
        <v>0</v>
      </c>
      <c r="P42" s="134">
        <f t="shared" si="152"/>
        <v>0</v>
      </c>
      <c r="Q42" s="134">
        <f>'бюджет округа (района)'!J42+'бюджеты поселений'!J42</f>
        <v>0</v>
      </c>
      <c r="R42" s="137">
        <f>'бюджет округа (района)'!J42</f>
        <v>0</v>
      </c>
      <c r="S42" s="134">
        <f t="shared" si="153"/>
        <v>0</v>
      </c>
      <c r="T42" s="134">
        <f t="shared" si="153"/>
        <v>0</v>
      </c>
      <c r="U42" s="134">
        <f>'бюджет округа (района)'!L42+'бюджеты поселений'!L42</f>
        <v>0</v>
      </c>
      <c r="V42" s="137">
        <f>'бюджет округа (района)'!L42</f>
        <v>0</v>
      </c>
      <c r="W42" s="134">
        <f t="shared" si="154"/>
        <v>0</v>
      </c>
      <c r="X42" s="134">
        <f t="shared" si="154"/>
        <v>0</v>
      </c>
      <c r="Y42" s="134">
        <f>'бюджет округа (района)'!N42+'бюджеты поселений'!N42</f>
        <v>0</v>
      </c>
      <c r="Z42" s="137">
        <f>'бюджет округа (района)'!N42</f>
        <v>0</v>
      </c>
      <c r="AA42" s="134">
        <f t="shared" si="155"/>
        <v>0</v>
      </c>
      <c r="AB42" s="134">
        <f t="shared" si="155"/>
        <v>0</v>
      </c>
      <c r="AC42" s="134">
        <f>'бюджет округа (района)'!P42+'бюджеты поселений'!P42</f>
        <v>0</v>
      </c>
      <c r="AD42" s="137">
        <f>'бюджет округа (района)'!P42</f>
        <v>0</v>
      </c>
      <c r="AE42" s="134">
        <f t="shared" si="156"/>
        <v>0</v>
      </c>
      <c r="AF42" s="134">
        <f t="shared" si="156"/>
        <v>0</v>
      </c>
      <c r="AG42" s="134">
        <f>'бюджет округа (района)'!R42+'бюджеты поселений'!R42</f>
        <v>0</v>
      </c>
      <c r="AH42" s="137">
        <f>'бюджет округа (района)'!R42</f>
        <v>0</v>
      </c>
      <c r="AI42" s="134">
        <f t="shared" ref="AI42:AJ45" si="282">AE42+AG42</f>
        <v>0</v>
      </c>
      <c r="AJ42" s="134">
        <f t="shared" si="282"/>
        <v>0</v>
      </c>
      <c r="AK42" s="134">
        <f>'бюджет округа (района)'!T42+'бюджеты поселений'!T42</f>
        <v>0</v>
      </c>
      <c r="AL42" s="137">
        <f>'бюджет округа (района)'!T42</f>
        <v>0</v>
      </c>
      <c r="AM42" s="134">
        <f t="shared" ref="AM42:AN45" si="283">AI42+AK42</f>
        <v>0</v>
      </c>
      <c r="AN42" s="134">
        <f t="shared" si="283"/>
        <v>0</v>
      </c>
      <c r="AO42" s="134">
        <f>'бюджет округа (района)'!V42+'бюджеты поселений'!V42</f>
        <v>0</v>
      </c>
      <c r="AP42" s="137">
        <f>'бюджет округа (района)'!V42</f>
        <v>0</v>
      </c>
      <c r="AQ42" s="134">
        <f t="shared" ref="AQ42:AR45" si="284">AM42+AO42</f>
        <v>0</v>
      </c>
      <c r="AR42" s="134">
        <f t="shared" si="284"/>
        <v>0</v>
      </c>
      <c r="AS42" s="134">
        <f>'бюджет округа (района)'!X42+'бюджеты поселений'!X42</f>
        <v>0</v>
      </c>
      <c r="AT42" s="137">
        <f>'бюджет округа (района)'!X42</f>
        <v>0</v>
      </c>
      <c r="AU42" s="134">
        <f t="shared" ref="AU42:AV45" si="285">AQ42+AS42</f>
        <v>0</v>
      </c>
      <c r="AV42" s="134">
        <f t="shared" si="285"/>
        <v>0</v>
      </c>
      <c r="AW42" s="134">
        <f>'бюджет округа (района)'!Z42+'бюджеты поселений'!Z42</f>
        <v>0</v>
      </c>
      <c r="AX42" s="137">
        <f>'бюджет округа (района)'!Z42</f>
        <v>0</v>
      </c>
      <c r="AY42" s="134">
        <f>'бюджет округа (района)'!AA42+'бюджеты поселений'!AA42</f>
        <v>0</v>
      </c>
      <c r="AZ42" s="137">
        <f>'бюджет округа (района)'!AA42</f>
        <v>0</v>
      </c>
      <c r="BA42" s="135">
        <f t="shared" si="173"/>
        <v>1</v>
      </c>
      <c r="BB42" s="135">
        <f t="shared" si="173"/>
        <v>1</v>
      </c>
      <c r="BC42" s="134">
        <f>'бюджет округа (района)'!AC42+'бюджеты поселений'!AC42</f>
        <v>0</v>
      </c>
      <c r="BD42" s="137">
        <f>'бюджет округа (района)'!AC42</f>
        <v>0</v>
      </c>
      <c r="BE42" s="134">
        <f>'бюджет округа (района)'!AD42+'бюджеты поселений'!AD42</f>
        <v>0</v>
      </c>
      <c r="BF42" s="137">
        <f>'бюджет округа (района)'!AD42</f>
        <v>0</v>
      </c>
      <c r="BG42" s="134">
        <f t="shared" si="261"/>
        <v>0</v>
      </c>
      <c r="BH42" s="134">
        <f t="shared" si="261"/>
        <v>0</v>
      </c>
      <c r="BI42" s="135">
        <f t="shared" si="272"/>
        <v>1</v>
      </c>
      <c r="BJ42" s="135">
        <f t="shared" si="272"/>
        <v>1</v>
      </c>
      <c r="BK42" s="134">
        <f>'бюджет округа (района)'!AG42+'бюджеты поселений'!AG42</f>
        <v>0</v>
      </c>
      <c r="BL42" s="137">
        <f>'бюджет округа (района)'!AG42</f>
        <v>0</v>
      </c>
      <c r="BM42" s="134">
        <f t="shared" ref="BM42:BN45" si="286">BG42+BK42</f>
        <v>0</v>
      </c>
      <c r="BN42" s="134">
        <f t="shared" si="286"/>
        <v>0</v>
      </c>
      <c r="BO42" s="135">
        <f t="shared" si="273"/>
        <v>1</v>
      </c>
      <c r="BP42" s="135">
        <f t="shared" si="273"/>
        <v>1</v>
      </c>
      <c r="BQ42" s="134">
        <f>'бюджет округа (района)'!AJ42+'бюджеты поселений'!AJ42</f>
        <v>0</v>
      </c>
      <c r="BR42" s="137">
        <f>'бюджет округа (района)'!AJ42</f>
        <v>0</v>
      </c>
      <c r="BS42" s="134">
        <f t="shared" ref="BS42:BT45" si="287">BM42+BQ42</f>
        <v>0</v>
      </c>
      <c r="BT42" s="134">
        <f t="shared" si="287"/>
        <v>0</v>
      </c>
      <c r="BU42" s="135">
        <f t="shared" si="274"/>
        <v>1</v>
      </c>
      <c r="BV42" s="135">
        <f t="shared" si="274"/>
        <v>1</v>
      </c>
      <c r="BW42" s="134">
        <f>'бюджет округа (района)'!AM42+'бюджеты поселений'!AM42</f>
        <v>0</v>
      </c>
      <c r="BX42" s="137">
        <f>'бюджет округа (района)'!AM42</f>
        <v>0</v>
      </c>
      <c r="BY42" s="134">
        <f t="shared" ref="BY42:BZ45" si="288">BS42+BW42</f>
        <v>0</v>
      </c>
      <c r="BZ42" s="134">
        <f t="shared" si="288"/>
        <v>0</v>
      </c>
      <c r="CA42" s="135">
        <f t="shared" si="275"/>
        <v>1</v>
      </c>
      <c r="CB42" s="135">
        <f t="shared" si="275"/>
        <v>1</v>
      </c>
      <c r="CC42" s="134">
        <f>'бюджет округа (района)'!AP42+'бюджеты поселений'!AP42</f>
        <v>0</v>
      </c>
      <c r="CD42" s="137">
        <f>'бюджет округа (района)'!AP42</f>
        <v>0</v>
      </c>
      <c r="CE42" s="134">
        <f t="shared" ref="CE42:CF45" si="289">BY42+CC42</f>
        <v>0</v>
      </c>
      <c r="CF42" s="134">
        <f t="shared" si="289"/>
        <v>0</v>
      </c>
      <c r="CG42" s="135">
        <f t="shared" si="276"/>
        <v>1</v>
      </c>
      <c r="CH42" s="135">
        <f t="shared" si="276"/>
        <v>1</v>
      </c>
      <c r="CI42" s="134">
        <f>'бюджет округа (района)'!AS42+'бюджеты поселений'!AS42</f>
        <v>0</v>
      </c>
      <c r="CJ42" s="137">
        <f>'бюджет округа (района)'!AS42</f>
        <v>0</v>
      </c>
      <c r="CK42" s="134">
        <f t="shared" ref="CK42:CL45" si="290">CE42+CI42</f>
        <v>0</v>
      </c>
      <c r="CL42" s="134">
        <f t="shared" si="290"/>
        <v>0</v>
      </c>
      <c r="CM42" s="135">
        <f t="shared" si="277"/>
        <v>1</v>
      </c>
      <c r="CN42" s="135">
        <f t="shared" si="277"/>
        <v>1</v>
      </c>
      <c r="CO42" s="134">
        <f>'бюджет округа (района)'!AV42+'бюджеты поселений'!AV42</f>
        <v>0</v>
      </c>
      <c r="CP42" s="137">
        <f>'бюджет округа (района)'!AV42</f>
        <v>0</v>
      </c>
      <c r="CQ42" s="134">
        <f t="shared" ref="CQ42:CR45" si="291">CK42+CO42</f>
        <v>0</v>
      </c>
      <c r="CR42" s="134">
        <f t="shared" si="291"/>
        <v>0</v>
      </c>
      <c r="CS42" s="135">
        <f t="shared" si="278"/>
        <v>1</v>
      </c>
      <c r="CT42" s="135">
        <f t="shared" si="278"/>
        <v>1</v>
      </c>
      <c r="CU42" s="134">
        <f>'бюджет округа (района)'!AY42+'бюджеты поселений'!AY42</f>
        <v>0</v>
      </c>
      <c r="CV42" s="137">
        <f>'бюджет округа (района)'!AY42</f>
        <v>0</v>
      </c>
      <c r="CW42" s="134">
        <f t="shared" ref="CW42:CX45" si="292">CQ42+CU42</f>
        <v>0</v>
      </c>
      <c r="CX42" s="134">
        <f t="shared" si="292"/>
        <v>0</v>
      </c>
      <c r="CY42" s="135">
        <f t="shared" si="279"/>
        <v>1</v>
      </c>
      <c r="CZ42" s="135">
        <f t="shared" si="279"/>
        <v>1</v>
      </c>
      <c r="DA42" s="134">
        <f>'бюджет округа (района)'!BB42+'бюджеты поселений'!BB42</f>
        <v>0</v>
      </c>
      <c r="DB42" s="137">
        <f>'бюджет округа (района)'!BB42</f>
        <v>0</v>
      </c>
      <c r="DC42" s="134">
        <f t="shared" ref="DC42:DD45" si="293">CW42+DA42</f>
        <v>0</v>
      </c>
      <c r="DD42" s="134">
        <f t="shared" si="293"/>
        <v>0</v>
      </c>
      <c r="DE42" s="135">
        <f t="shared" si="280"/>
        <v>1</v>
      </c>
      <c r="DF42" s="135">
        <f t="shared" si="280"/>
        <v>1</v>
      </c>
      <c r="DG42" s="134">
        <f>'бюджет округа (района)'!BE42+'бюджеты поселений'!BE42</f>
        <v>0</v>
      </c>
      <c r="DH42" s="137">
        <f>'бюджет округа (района)'!BE42</f>
        <v>0</v>
      </c>
      <c r="DI42" s="134">
        <f t="shared" ref="DI42:DJ45" si="294">DC42+DG42</f>
        <v>0</v>
      </c>
      <c r="DJ42" s="134">
        <f t="shared" si="294"/>
        <v>0</v>
      </c>
      <c r="DK42" s="135">
        <f t="shared" si="281"/>
        <v>1</v>
      </c>
      <c r="DL42" s="135">
        <f t="shared" si="281"/>
        <v>1</v>
      </c>
      <c r="DM42" s="134">
        <f>'бюджет округа (района)'!BH42+'бюджеты поселений'!BH42</f>
        <v>0</v>
      </c>
      <c r="DN42" s="137">
        <f>'бюджет округа (района)'!BH42</f>
        <v>0</v>
      </c>
      <c r="DO42" s="134">
        <f>'бюджет округа (района)'!BI42+'бюджеты поселений'!BI42</f>
        <v>0</v>
      </c>
      <c r="DP42" s="137">
        <f>'бюджет округа (района)'!BI42</f>
        <v>0</v>
      </c>
      <c r="DQ42" s="134">
        <f>'бюджет округа (района)'!BJ42+'бюджеты поселений'!BJ42</f>
        <v>0</v>
      </c>
      <c r="DR42" s="137">
        <f>'бюджет округа (района)'!BJ42</f>
        <v>0</v>
      </c>
      <c r="DS42" s="135">
        <f>IF($AY$42=0,1,DQ42/$AY$42-1)</f>
        <v>1</v>
      </c>
      <c r="DT42" s="135">
        <f>IF($AZ$42=0,1,DR42/$AZ$42-1)</f>
        <v>1</v>
      </c>
      <c r="DU42" s="135">
        <f t="shared" si="58"/>
        <v>1</v>
      </c>
      <c r="DV42" s="135">
        <f t="shared" si="59"/>
        <v>1</v>
      </c>
      <c r="DW42" s="167"/>
      <c r="DX42" s="63"/>
      <c r="DY42" s="63"/>
      <c r="DZ42" s="63"/>
      <c r="EA42" s="63"/>
      <c r="EB42" s="63"/>
      <c r="EC42" s="63"/>
      <c r="ED42" s="63"/>
      <c r="EE42" s="63"/>
      <c r="EF42" s="63"/>
      <c r="EG42" s="63"/>
      <c r="EH42" s="63"/>
      <c r="EI42" s="63"/>
      <c r="EJ42" s="63"/>
      <c r="EK42" s="63"/>
      <c r="EL42" s="63"/>
      <c r="EM42" s="63"/>
      <c r="EN42" s="63"/>
      <c r="EO42" s="63"/>
      <c r="EP42" s="63"/>
      <c r="EQ42" s="63"/>
      <c r="ER42" s="63"/>
      <c r="ES42" s="63"/>
      <c r="ET42" s="63"/>
      <c r="EU42" s="63"/>
      <c r="EV42" s="63"/>
      <c r="EW42" s="63"/>
      <c r="EX42" s="63"/>
      <c r="EY42" s="63"/>
      <c r="EZ42" s="63"/>
      <c r="FA42" s="63"/>
      <c r="FB42" s="63"/>
      <c r="FC42" s="63"/>
      <c r="FD42" s="63"/>
      <c r="FE42" s="63"/>
      <c r="FF42" s="63"/>
      <c r="FG42" s="63"/>
      <c r="FH42" s="63"/>
      <c r="FI42" s="63"/>
      <c r="FJ42" s="63"/>
      <c r="FK42" s="63"/>
      <c r="FL42" s="63"/>
      <c r="FM42" s="63"/>
      <c r="FN42" s="63"/>
      <c r="FO42" s="63"/>
      <c r="FP42" s="63"/>
      <c r="FQ42" s="63"/>
      <c r="FR42" s="63"/>
      <c r="FS42" s="63"/>
      <c r="FT42" s="63"/>
      <c r="FU42" s="63"/>
      <c r="FV42" s="63"/>
      <c r="FW42" s="63"/>
      <c r="FX42" s="63"/>
      <c r="FY42" s="63"/>
      <c r="FZ42" s="63"/>
      <c r="GA42" s="63"/>
      <c r="GB42" s="63"/>
      <c r="GC42" s="63"/>
      <c r="GD42" s="63"/>
      <c r="GE42" s="63"/>
      <c r="GF42" s="63"/>
      <c r="GG42" s="63"/>
      <c r="GH42" s="63"/>
      <c r="GI42" s="63"/>
      <c r="GJ42" s="63"/>
      <c r="GK42" s="63"/>
      <c r="GL42" s="63"/>
      <c r="GM42" s="63"/>
      <c r="GN42" s="63"/>
      <c r="GO42" s="63"/>
      <c r="GP42" s="63"/>
      <c r="GQ42" s="63"/>
      <c r="GR42" s="63"/>
      <c r="GS42" s="63"/>
      <c r="GT42" s="63"/>
      <c r="GU42" s="63"/>
      <c r="GV42" s="63"/>
      <c r="GW42" s="63"/>
      <c r="GX42" s="63"/>
      <c r="GY42" s="63"/>
      <c r="GZ42" s="63"/>
      <c r="HA42" s="63"/>
      <c r="HB42" s="63"/>
      <c r="HC42" s="63"/>
      <c r="HD42" s="63"/>
      <c r="HE42" s="63"/>
      <c r="HF42" s="63"/>
      <c r="HG42" s="63"/>
      <c r="HH42" s="63"/>
      <c r="HI42" s="63"/>
      <c r="HJ42" s="63"/>
      <c r="HK42" s="63"/>
      <c r="HL42" s="63"/>
      <c r="HM42" s="63"/>
      <c r="HN42" s="63"/>
      <c r="HO42" s="63"/>
      <c r="HP42" s="63"/>
      <c r="HQ42" s="63"/>
      <c r="HR42" s="63"/>
      <c r="HS42" s="63"/>
      <c r="HT42" s="63"/>
      <c r="HU42" s="63"/>
      <c r="HV42" s="63"/>
      <c r="HW42" s="63"/>
      <c r="HX42" s="63"/>
      <c r="HY42" s="63"/>
      <c r="HZ42" s="63"/>
      <c r="IA42" s="63"/>
      <c r="IB42" s="63"/>
      <c r="IC42" s="63"/>
      <c r="ID42" s="63"/>
      <c r="IE42" s="63"/>
      <c r="IF42" s="63"/>
      <c r="IG42" s="63"/>
      <c r="IH42" s="63"/>
      <c r="II42" s="63"/>
      <c r="IJ42" s="63"/>
      <c r="IK42" s="63"/>
      <c r="IL42" s="63"/>
      <c r="IM42" s="63"/>
      <c r="IN42" s="63"/>
      <c r="IO42" s="63"/>
      <c r="IP42" s="63"/>
      <c r="IQ42" s="63"/>
      <c r="IR42" s="63"/>
      <c r="IS42" s="63"/>
      <c r="IT42" s="63"/>
      <c r="IU42" s="63"/>
      <c r="IV42" s="63"/>
      <c r="IW42" s="63"/>
      <c r="IX42" s="63"/>
      <c r="IY42" s="63"/>
      <c r="IZ42" s="63"/>
      <c r="JA42" s="63"/>
      <c r="JB42" s="63"/>
      <c r="JC42" s="63"/>
      <c r="JD42" s="63"/>
      <c r="JE42" s="63"/>
      <c r="JF42" s="63"/>
      <c r="JG42" s="63"/>
      <c r="JH42" s="63"/>
    </row>
    <row r="43" spans="1:268" s="68" customFormat="1" ht="18" customHeight="1">
      <c r="A43" s="271" t="s">
        <v>97</v>
      </c>
      <c r="B43" s="272"/>
      <c r="C43" s="140">
        <f>'бюджет округа (района)'!C43+'бюджеты поселений'!C43</f>
        <v>0</v>
      </c>
      <c r="D43" s="140">
        <f>'бюджет округа (района)'!C43</f>
        <v>0</v>
      </c>
      <c r="E43" s="140">
        <f t="shared" si="256"/>
        <v>0</v>
      </c>
      <c r="F43" s="140">
        <f t="shared" si="256"/>
        <v>0</v>
      </c>
      <c r="G43" s="140">
        <f>'бюджет округа (района)'!E43+'бюджеты поселений'!E43</f>
        <v>0</v>
      </c>
      <c r="H43" s="140">
        <f>'бюджет округа (района)'!E43</f>
        <v>0</v>
      </c>
      <c r="I43" s="140">
        <f>'бюджет округа (района)'!F43+'бюджеты поселений'!F43</f>
        <v>0</v>
      </c>
      <c r="J43" s="140">
        <f>'бюджет округа (района)'!F43</f>
        <v>0</v>
      </c>
      <c r="K43" s="132">
        <f>G43+I43</f>
        <v>0</v>
      </c>
      <c r="L43" s="132">
        <f>H43+J43</f>
        <v>0</v>
      </c>
      <c r="M43" s="140">
        <f>'бюджет округа (района)'!H43+'бюджеты поселений'!H43</f>
        <v>0</v>
      </c>
      <c r="N43" s="140">
        <f>'бюджет округа (района)'!H43</f>
        <v>0</v>
      </c>
      <c r="O43" s="132">
        <f t="shared" ref="O43:P45" si="295">K43+M43</f>
        <v>0</v>
      </c>
      <c r="P43" s="132">
        <f t="shared" si="295"/>
        <v>0</v>
      </c>
      <c r="Q43" s="140">
        <f>'бюджет округа (района)'!J43+'бюджеты поселений'!J43</f>
        <v>0</v>
      </c>
      <c r="R43" s="140">
        <f>'бюджет округа (района)'!J43</f>
        <v>0</v>
      </c>
      <c r="S43" s="132">
        <f t="shared" ref="S43:T45" si="296">O43+Q43</f>
        <v>0</v>
      </c>
      <c r="T43" s="132">
        <f t="shared" si="296"/>
        <v>0</v>
      </c>
      <c r="U43" s="140">
        <f>'бюджет округа (района)'!L43+'бюджеты поселений'!L43</f>
        <v>0</v>
      </c>
      <c r="V43" s="140">
        <f>'бюджет округа (района)'!L43</f>
        <v>0</v>
      </c>
      <c r="W43" s="132">
        <f t="shared" ref="W43:X45" si="297">S43+U43</f>
        <v>0</v>
      </c>
      <c r="X43" s="132">
        <f t="shared" si="297"/>
        <v>0</v>
      </c>
      <c r="Y43" s="140">
        <f>'бюджет округа (района)'!N43+'бюджеты поселений'!N43</f>
        <v>0</v>
      </c>
      <c r="Z43" s="140">
        <f>'бюджет округа (района)'!N43</f>
        <v>0</v>
      </c>
      <c r="AA43" s="132">
        <f t="shared" ref="AA43:AB45" si="298">W43+Y43</f>
        <v>0</v>
      </c>
      <c r="AB43" s="132">
        <f t="shared" si="298"/>
        <v>0</v>
      </c>
      <c r="AC43" s="140">
        <f>'бюджет округа (района)'!P43+'бюджеты поселений'!P43</f>
        <v>0</v>
      </c>
      <c r="AD43" s="140">
        <f>'бюджет округа (района)'!P43</f>
        <v>0</v>
      </c>
      <c r="AE43" s="132">
        <f t="shared" ref="AE43:AF45" si="299">AA43+AC43</f>
        <v>0</v>
      </c>
      <c r="AF43" s="132">
        <f t="shared" si="299"/>
        <v>0</v>
      </c>
      <c r="AG43" s="140">
        <f>'бюджет округа (района)'!R43+'бюджеты поселений'!R43</f>
        <v>0</v>
      </c>
      <c r="AH43" s="140">
        <f>'бюджет округа (района)'!R43</f>
        <v>0</v>
      </c>
      <c r="AI43" s="132">
        <f t="shared" si="282"/>
        <v>0</v>
      </c>
      <c r="AJ43" s="132">
        <f t="shared" si="282"/>
        <v>0</v>
      </c>
      <c r="AK43" s="140">
        <f>'бюджет округа (района)'!T43+'бюджеты поселений'!T43</f>
        <v>0</v>
      </c>
      <c r="AL43" s="140">
        <f>'бюджет округа (района)'!T43</f>
        <v>0</v>
      </c>
      <c r="AM43" s="132">
        <f t="shared" si="283"/>
        <v>0</v>
      </c>
      <c r="AN43" s="132">
        <f t="shared" si="283"/>
        <v>0</v>
      </c>
      <c r="AO43" s="140">
        <f>'бюджет округа (района)'!V43+'бюджеты поселений'!V43</f>
        <v>0</v>
      </c>
      <c r="AP43" s="140">
        <f>'бюджет округа (района)'!V43</f>
        <v>0</v>
      </c>
      <c r="AQ43" s="132">
        <f t="shared" si="284"/>
        <v>0</v>
      </c>
      <c r="AR43" s="132">
        <f t="shared" si="284"/>
        <v>0</v>
      </c>
      <c r="AS43" s="140">
        <f>'бюджет округа (района)'!X43+'бюджеты поселений'!X43</f>
        <v>0</v>
      </c>
      <c r="AT43" s="140">
        <f>'бюджет округа (района)'!X43</f>
        <v>0</v>
      </c>
      <c r="AU43" s="132">
        <f t="shared" si="285"/>
        <v>0</v>
      </c>
      <c r="AV43" s="132">
        <f t="shared" si="285"/>
        <v>0</v>
      </c>
      <c r="AW43" s="140">
        <f>'бюджет округа (района)'!Z43+'бюджеты поселений'!Z43</f>
        <v>0</v>
      </c>
      <c r="AX43" s="140">
        <f>'бюджет округа (района)'!Z43</f>
        <v>0</v>
      </c>
      <c r="AY43" s="140">
        <f>'бюджет округа (района)'!AA43+'бюджеты поселений'!AA43</f>
        <v>0</v>
      </c>
      <c r="AZ43" s="140">
        <f>'бюджет округа (района)'!AA43</f>
        <v>0</v>
      </c>
      <c r="BA43" s="142">
        <f t="shared" ref="BA43:BB58" si="300">IF(E43=0,1,AY43/E43-1)</f>
        <v>1</v>
      </c>
      <c r="BB43" s="142">
        <f t="shared" si="300"/>
        <v>1</v>
      </c>
      <c r="BC43" s="140">
        <f>'бюджет округа (района)'!AC43+'бюджеты поселений'!AC43</f>
        <v>0</v>
      </c>
      <c r="BD43" s="140">
        <f>'бюджет округа (района)'!AC43</f>
        <v>0</v>
      </c>
      <c r="BE43" s="140">
        <f>'бюджет округа (района)'!AD43+'бюджеты поселений'!AD43</f>
        <v>0</v>
      </c>
      <c r="BF43" s="140">
        <f>'бюджет округа (района)'!AD43</f>
        <v>0</v>
      </c>
      <c r="BG43" s="132">
        <f>BC43+BE43</f>
        <v>0</v>
      </c>
      <c r="BH43" s="132">
        <f>BD43+BF43</f>
        <v>0</v>
      </c>
      <c r="BI43" s="142">
        <f t="shared" si="272"/>
        <v>1</v>
      </c>
      <c r="BJ43" s="142">
        <f t="shared" si="272"/>
        <v>1</v>
      </c>
      <c r="BK43" s="140">
        <f>'бюджет округа (района)'!AG43+'бюджеты поселений'!AG43</f>
        <v>0</v>
      </c>
      <c r="BL43" s="140">
        <f>'бюджет округа (района)'!AG43</f>
        <v>0</v>
      </c>
      <c r="BM43" s="132">
        <f t="shared" si="286"/>
        <v>0</v>
      </c>
      <c r="BN43" s="132">
        <f t="shared" si="286"/>
        <v>0</v>
      </c>
      <c r="BO43" s="142">
        <f t="shared" si="273"/>
        <v>1</v>
      </c>
      <c r="BP43" s="142">
        <f t="shared" si="273"/>
        <v>1</v>
      </c>
      <c r="BQ43" s="140">
        <f>'бюджет округа (района)'!AJ43+'бюджеты поселений'!AJ43</f>
        <v>0</v>
      </c>
      <c r="BR43" s="140">
        <f>'бюджет округа (района)'!AJ43</f>
        <v>0</v>
      </c>
      <c r="BS43" s="132">
        <f t="shared" si="287"/>
        <v>0</v>
      </c>
      <c r="BT43" s="132">
        <f t="shared" si="287"/>
        <v>0</v>
      </c>
      <c r="BU43" s="142">
        <f t="shared" si="274"/>
        <v>1</v>
      </c>
      <c r="BV43" s="142">
        <f t="shared" si="274"/>
        <v>1</v>
      </c>
      <c r="BW43" s="140">
        <f>'бюджет округа (района)'!AM43+'бюджеты поселений'!AM43</f>
        <v>0</v>
      </c>
      <c r="BX43" s="140">
        <f>'бюджет округа (района)'!AM43</f>
        <v>0</v>
      </c>
      <c r="BY43" s="132">
        <f t="shared" si="288"/>
        <v>0</v>
      </c>
      <c r="BZ43" s="132">
        <f t="shared" si="288"/>
        <v>0</v>
      </c>
      <c r="CA43" s="142">
        <f t="shared" si="275"/>
        <v>1</v>
      </c>
      <c r="CB43" s="142">
        <f t="shared" si="275"/>
        <v>1</v>
      </c>
      <c r="CC43" s="140">
        <f>'бюджет округа (района)'!AP43+'бюджеты поселений'!AP43</f>
        <v>0</v>
      </c>
      <c r="CD43" s="140">
        <f>'бюджет округа (района)'!AP43</f>
        <v>0</v>
      </c>
      <c r="CE43" s="132">
        <f t="shared" si="289"/>
        <v>0</v>
      </c>
      <c r="CF43" s="132">
        <f t="shared" si="289"/>
        <v>0</v>
      </c>
      <c r="CG43" s="142">
        <f t="shared" si="276"/>
        <v>1</v>
      </c>
      <c r="CH43" s="142">
        <f t="shared" si="276"/>
        <v>1</v>
      </c>
      <c r="CI43" s="140">
        <f>'бюджет округа (района)'!AS43+'бюджеты поселений'!AS43</f>
        <v>0</v>
      </c>
      <c r="CJ43" s="140">
        <f>'бюджет округа (района)'!AS43</f>
        <v>0</v>
      </c>
      <c r="CK43" s="132">
        <f t="shared" si="290"/>
        <v>0</v>
      </c>
      <c r="CL43" s="132">
        <f t="shared" si="290"/>
        <v>0</v>
      </c>
      <c r="CM43" s="142">
        <f t="shared" si="277"/>
        <v>1</v>
      </c>
      <c r="CN43" s="142">
        <f t="shared" si="277"/>
        <v>1</v>
      </c>
      <c r="CO43" s="140">
        <f>'бюджет округа (района)'!AV43+'бюджеты поселений'!AV43</f>
        <v>0</v>
      </c>
      <c r="CP43" s="140">
        <f>'бюджет округа (района)'!AV43</f>
        <v>0</v>
      </c>
      <c r="CQ43" s="132">
        <f t="shared" si="291"/>
        <v>0</v>
      </c>
      <c r="CR43" s="132">
        <f t="shared" si="291"/>
        <v>0</v>
      </c>
      <c r="CS43" s="142">
        <f t="shared" si="278"/>
        <v>1</v>
      </c>
      <c r="CT43" s="142">
        <f t="shared" si="278"/>
        <v>1</v>
      </c>
      <c r="CU43" s="140">
        <f>'бюджет округа (района)'!AY43+'бюджеты поселений'!AY43</f>
        <v>0</v>
      </c>
      <c r="CV43" s="140">
        <f>'бюджет округа (района)'!AY43</f>
        <v>0</v>
      </c>
      <c r="CW43" s="132">
        <f t="shared" si="292"/>
        <v>0</v>
      </c>
      <c r="CX43" s="132">
        <f t="shared" si="292"/>
        <v>0</v>
      </c>
      <c r="CY43" s="142">
        <f t="shared" si="279"/>
        <v>1</v>
      </c>
      <c r="CZ43" s="142">
        <f t="shared" si="279"/>
        <v>1</v>
      </c>
      <c r="DA43" s="140">
        <f>'бюджет округа (района)'!BB43+'бюджеты поселений'!BB43</f>
        <v>0</v>
      </c>
      <c r="DB43" s="140">
        <f>'бюджет округа (района)'!BB43</f>
        <v>0</v>
      </c>
      <c r="DC43" s="132">
        <f t="shared" si="293"/>
        <v>0</v>
      </c>
      <c r="DD43" s="132">
        <f t="shared" si="293"/>
        <v>0</v>
      </c>
      <c r="DE43" s="142">
        <f t="shared" si="280"/>
        <v>1</v>
      </c>
      <c r="DF43" s="142">
        <f t="shared" si="280"/>
        <v>1</v>
      </c>
      <c r="DG43" s="140">
        <f>'бюджет округа (района)'!BE43+'бюджеты поселений'!BE43</f>
        <v>0</v>
      </c>
      <c r="DH43" s="140">
        <f>'бюджет округа (района)'!BE43</f>
        <v>0</v>
      </c>
      <c r="DI43" s="132">
        <f t="shared" si="294"/>
        <v>0</v>
      </c>
      <c r="DJ43" s="132">
        <f t="shared" si="294"/>
        <v>0</v>
      </c>
      <c r="DK43" s="142">
        <f t="shared" si="281"/>
        <v>1</v>
      </c>
      <c r="DL43" s="142">
        <f t="shared" si="281"/>
        <v>1</v>
      </c>
      <c r="DM43" s="140">
        <f>'бюджет округа (района)'!BH43+'бюджеты поселений'!BH43</f>
        <v>0</v>
      </c>
      <c r="DN43" s="140">
        <f>'бюджет округа (района)'!BH43</f>
        <v>0</v>
      </c>
      <c r="DO43" s="140">
        <f>'бюджет округа (района)'!BI43+'бюджеты поселений'!BI43</f>
        <v>0</v>
      </c>
      <c r="DP43" s="140">
        <f>'бюджет округа (района)'!BI43</f>
        <v>0</v>
      </c>
      <c r="DQ43" s="140">
        <f>'бюджет округа (района)'!BJ43+'бюджеты поселений'!BJ43</f>
        <v>0</v>
      </c>
      <c r="DR43" s="140">
        <f>'бюджет округа (района)'!BJ43</f>
        <v>0</v>
      </c>
      <c r="DS43" s="142">
        <f>IF($AY$43=0,1,DQ43/$AY$43-1)</f>
        <v>1</v>
      </c>
      <c r="DT43" s="142">
        <f>IF($AZ$43=0,1,DR43/$AZ$43-1)</f>
        <v>1</v>
      </c>
      <c r="DU43" s="142">
        <f t="shared" si="58"/>
        <v>1</v>
      </c>
      <c r="DV43" s="142">
        <f t="shared" si="59"/>
        <v>1</v>
      </c>
      <c r="DW43" s="166"/>
      <c r="DX43" s="67"/>
      <c r="DY43" s="67"/>
      <c r="DZ43" s="67"/>
      <c r="EA43" s="67"/>
      <c r="EB43" s="67"/>
      <c r="EC43" s="67"/>
      <c r="ED43" s="67"/>
      <c r="EE43" s="67"/>
      <c r="EF43" s="67"/>
      <c r="EG43" s="67"/>
      <c r="EH43" s="67"/>
      <c r="EI43" s="67"/>
      <c r="EJ43" s="67"/>
      <c r="EK43" s="67"/>
      <c r="EL43" s="67"/>
      <c r="EM43" s="67"/>
      <c r="EN43" s="67"/>
      <c r="EO43" s="67"/>
      <c r="EP43" s="67"/>
      <c r="EQ43" s="67"/>
      <c r="ER43" s="67"/>
      <c r="ES43" s="67"/>
      <c r="ET43" s="67"/>
      <c r="EU43" s="67"/>
      <c r="EV43" s="67"/>
      <c r="EW43" s="67"/>
      <c r="EX43" s="67"/>
      <c r="EY43" s="67"/>
      <c r="EZ43" s="67"/>
      <c r="FA43" s="67"/>
      <c r="FB43" s="67"/>
      <c r="FC43" s="67"/>
      <c r="FD43" s="67"/>
      <c r="FE43" s="67"/>
      <c r="FF43" s="67"/>
      <c r="FG43" s="67"/>
      <c r="FH43" s="67"/>
      <c r="FI43" s="67"/>
      <c r="FJ43" s="67"/>
      <c r="FK43" s="67"/>
      <c r="FL43" s="67"/>
      <c r="FM43" s="67"/>
      <c r="FN43" s="67"/>
      <c r="FO43" s="67"/>
      <c r="FP43" s="67"/>
      <c r="FQ43" s="67"/>
      <c r="FR43" s="67"/>
      <c r="FS43" s="67"/>
      <c r="FT43" s="67"/>
      <c r="FU43" s="67"/>
      <c r="FV43" s="67"/>
      <c r="FW43" s="67"/>
      <c r="FX43" s="67"/>
      <c r="FY43" s="67"/>
      <c r="FZ43" s="67"/>
      <c r="GA43" s="67"/>
      <c r="GB43" s="67"/>
      <c r="GC43" s="67"/>
      <c r="GD43" s="67"/>
      <c r="GE43" s="67"/>
      <c r="GF43" s="67"/>
      <c r="GG43" s="67"/>
      <c r="GH43" s="67"/>
      <c r="GI43" s="67"/>
      <c r="GJ43" s="67"/>
      <c r="GK43" s="67"/>
      <c r="GL43" s="67"/>
      <c r="GM43" s="67"/>
      <c r="GN43" s="67"/>
      <c r="GO43" s="67"/>
      <c r="GP43" s="67"/>
      <c r="GQ43" s="67"/>
      <c r="GR43" s="67"/>
      <c r="GS43" s="67"/>
      <c r="GT43" s="67"/>
      <c r="GU43" s="67"/>
      <c r="GV43" s="67"/>
      <c r="GW43" s="67"/>
      <c r="GX43" s="67"/>
      <c r="GY43" s="67"/>
      <c r="GZ43" s="67"/>
      <c r="HA43" s="67"/>
      <c r="HB43" s="67"/>
      <c r="HC43" s="67"/>
      <c r="HD43" s="67"/>
      <c r="HE43" s="67"/>
      <c r="HF43" s="67"/>
      <c r="HG43" s="67"/>
      <c r="HH43" s="67"/>
      <c r="HI43" s="67"/>
      <c r="HJ43" s="67"/>
      <c r="HK43" s="67"/>
      <c r="HL43" s="67"/>
      <c r="HM43" s="67"/>
      <c r="HN43" s="67"/>
      <c r="HO43" s="67"/>
      <c r="HP43" s="67"/>
      <c r="HQ43" s="67"/>
      <c r="HR43" s="67"/>
      <c r="HS43" s="67"/>
      <c r="HT43" s="67"/>
      <c r="HU43" s="67"/>
      <c r="HV43" s="67"/>
      <c r="HW43" s="67"/>
      <c r="HX43" s="67"/>
      <c r="HY43" s="67"/>
      <c r="HZ43" s="67"/>
      <c r="IA43" s="67"/>
      <c r="IB43" s="67"/>
      <c r="IC43" s="67"/>
      <c r="ID43" s="67"/>
      <c r="IE43" s="67"/>
      <c r="IF43" s="67"/>
      <c r="IG43" s="67"/>
      <c r="IH43" s="67"/>
      <c r="II43" s="67"/>
      <c r="IJ43" s="67"/>
      <c r="IK43" s="67"/>
      <c r="IL43" s="67"/>
      <c r="IM43" s="67"/>
      <c r="IN43" s="67"/>
      <c r="IO43" s="67"/>
      <c r="IP43" s="67"/>
      <c r="IQ43" s="67"/>
      <c r="IR43" s="67"/>
      <c r="IS43" s="67"/>
      <c r="IT43" s="67"/>
      <c r="IU43" s="67"/>
      <c r="IV43" s="67"/>
      <c r="IW43" s="67"/>
      <c r="IX43" s="67"/>
      <c r="IY43" s="67"/>
      <c r="IZ43" s="67"/>
      <c r="JA43" s="67"/>
      <c r="JB43" s="67"/>
      <c r="JC43" s="67"/>
      <c r="JD43" s="67"/>
      <c r="JE43" s="67"/>
      <c r="JF43" s="67"/>
      <c r="JG43" s="67"/>
      <c r="JH43" s="67"/>
    </row>
    <row r="44" spans="1:268" s="68" customFormat="1" ht="18" customHeight="1">
      <c r="A44" s="271" t="s">
        <v>101</v>
      </c>
      <c r="B44" s="272"/>
      <c r="C44" s="140">
        <f>'бюджет округа (района)'!C44+'бюджеты поселений'!C44</f>
        <v>0</v>
      </c>
      <c r="D44" s="140">
        <f>'бюджет округа (района)'!C44</f>
        <v>0</v>
      </c>
      <c r="E44" s="140">
        <f t="shared" si="256"/>
        <v>0</v>
      </c>
      <c r="F44" s="140">
        <f t="shared" si="256"/>
        <v>0</v>
      </c>
      <c r="G44" s="140">
        <f>'бюджет округа (района)'!E44+'бюджеты поселений'!E44</f>
        <v>0</v>
      </c>
      <c r="H44" s="140">
        <f>'бюджет округа (района)'!E44</f>
        <v>0</v>
      </c>
      <c r="I44" s="140">
        <f>'бюджет округа (района)'!F44+'бюджеты поселений'!F44</f>
        <v>0</v>
      </c>
      <c r="J44" s="140">
        <f>'бюджет округа (района)'!F44</f>
        <v>0</v>
      </c>
      <c r="K44" s="132">
        <f>G44+I44</f>
        <v>0</v>
      </c>
      <c r="L44" s="132">
        <f>H44+J44</f>
        <v>0</v>
      </c>
      <c r="M44" s="140">
        <f>'бюджет округа (района)'!H44+'бюджеты поселений'!H44</f>
        <v>0</v>
      </c>
      <c r="N44" s="140">
        <f>'бюджет округа (района)'!H44</f>
        <v>0</v>
      </c>
      <c r="O44" s="132">
        <f t="shared" si="295"/>
        <v>0</v>
      </c>
      <c r="P44" s="132">
        <f t="shared" si="295"/>
        <v>0</v>
      </c>
      <c r="Q44" s="140">
        <f>'бюджет округа (района)'!J44+'бюджеты поселений'!J44</f>
        <v>0</v>
      </c>
      <c r="R44" s="140">
        <f>'бюджет округа (района)'!J44</f>
        <v>0</v>
      </c>
      <c r="S44" s="132">
        <f t="shared" si="296"/>
        <v>0</v>
      </c>
      <c r="T44" s="132">
        <f t="shared" si="296"/>
        <v>0</v>
      </c>
      <c r="U44" s="140">
        <f>'бюджет округа (района)'!L44+'бюджеты поселений'!L44</f>
        <v>0</v>
      </c>
      <c r="V44" s="140">
        <f>'бюджет округа (района)'!L44</f>
        <v>0</v>
      </c>
      <c r="W44" s="132">
        <f t="shared" si="297"/>
        <v>0</v>
      </c>
      <c r="X44" s="132">
        <f t="shared" si="297"/>
        <v>0</v>
      </c>
      <c r="Y44" s="140">
        <f>'бюджет округа (района)'!N44+'бюджеты поселений'!N44</f>
        <v>0</v>
      </c>
      <c r="Z44" s="140">
        <f>'бюджет округа (района)'!N44</f>
        <v>0</v>
      </c>
      <c r="AA44" s="132">
        <f t="shared" si="298"/>
        <v>0</v>
      </c>
      <c r="AB44" s="132">
        <f t="shared" si="298"/>
        <v>0</v>
      </c>
      <c r="AC44" s="140">
        <f>'бюджет округа (района)'!P44+'бюджеты поселений'!P44</f>
        <v>0</v>
      </c>
      <c r="AD44" s="140">
        <f>'бюджет округа (района)'!P44</f>
        <v>0</v>
      </c>
      <c r="AE44" s="132">
        <f t="shared" si="299"/>
        <v>0</v>
      </c>
      <c r="AF44" s="132">
        <f t="shared" si="299"/>
        <v>0</v>
      </c>
      <c r="AG44" s="140">
        <f>'бюджет округа (района)'!R44+'бюджеты поселений'!R44</f>
        <v>0</v>
      </c>
      <c r="AH44" s="140">
        <f>'бюджет округа (района)'!R44</f>
        <v>0</v>
      </c>
      <c r="AI44" s="132">
        <f t="shared" si="282"/>
        <v>0</v>
      </c>
      <c r="AJ44" s="132">
        <f t="shared" si="282"/>
        <v>0</v>
      </c>
      <c r="AK44" s="140">
        <f>'бюджет округа (района)'!T44+'бюджеты поселений'!T44</f>
        <v>0</v>
      </c>
      <c r="AL44" s="140">
        <f>'бюджет округа (района)'!T44</f>
        <v>0</v>
      </c>
      <c r="AM44" s="132">
        <f t="shared" si="283"/>
        <v>0</v>
      </c>
      <c r="AN44" s="132">
        <f t="shared" si="283"/>
        <v>0</v>
      </c>
      <c r="AO44" s="140">
        <f>'бюджет округа (района)'!V44+'бюджеты поселений'!V44</f>
        <v>0</v>
      </c>
      <c r="AP44" s="140">
        <f>'бюджет округа (района)'!V44</f>
        <v>0</v>
      </c>
      <c r="AQ44" s="132">
        <f t="shared" si="284"/>
        <v>0</v>
      </c>
      <c r="AR44" s="132">
        <f t="shared" si="284"/>
        <v>0</v>
      </c>
      <c r="AS44" s="140">
        <f>'бюджет округа (района)'!X44+'бюджеты поселений'!X44</f>
        <v>0</v>
      </c>
      <c r="AT44" s="140">
        <f>'бюджет округа (района)'!X44</f>
        <v>0</v>
      </c>
      <c r="AU44" s="132">
        <f t="shared" si="285"/>
        <v>0</v>
      </c>
      <c r="AV44" s="132">
        <f t="shared" si="285"/>
        <v>0</v>
      </c>
      <c r="AW44" s="140">
        <f>'бюджет округа (района)'!Z44+'бюджеты поселений'!Z44</f>
        <v>0</v>
      </c>
      <c r="AX44" s="140">
        <f>'бюджет округа (района)'!Z44</f>
        <v>0</v>
      </c>
      <c r="AY44" s="140">
        <f>'бюджет округа (района)'!AA44+'бюджеты поселений'!AA44</f>
        <v>0</v>
      </c>
      <c r="AZ44" s="140">
        <f>'бюджет округа (района)'!AA44</f>
        <v>0</v>
      </c>
      <c r="BA44" s="142">
        <f t="shared" si="300"/>
        <v>1</v>
      </c>
      <c r="BB44" s="142">
        <f t="shared" si="300"/>
        <v>1</v>
      </c>
      <c r="BC44" s="140">
        <f>'бюджет округа (района)'!AC44+'бюджеты поселений'!AC44</f>
        <v>0</v>
      </c>
      <c r="BD44" s="140">
        <f>'бюджет округа (района)'!AC44</f>
        <v>0</v>
      </c>
      <c r="BE44" s="140">
        <f>'бюджет округа (района)'!AD44+'бюджеты поселений'!AD44</f>
        <v>0</v>
      </c>
      <c r="BF44" s="140">
        <f>'бюджет округа (района)'!AD44</f>
        <v>0</v>
      </c>
      <c r="BG44" s="132">
        <f>BC44+BE44</f>
        <v>0</v>
      </c>
      <c r="BH44" s="132">
        <f>BD44+BF44</f>
        <v>0</v>
      </c>
      <c r="BI44" s="142">
        <f t="shared" si="272"/>
        <v>1</v>
      </c>
      <c r="BJ44" s="142">
        <f t="shared" si="272"/>
        <v>1</v>
      </c>
      <c r="BK44" s="140">
        <f>'бюджет округа (района)'!AG44+'бюджеты поселений'!AG44</f>
        <v>0</v>
      </c>
      <c r="BL44" s="140">
        <f>'бюджет округа (района)'!AG44</f>
        <v>0</v>
      </c>
      <c r="BM44" s="132">
        <f t="shared" si="286"/>
        <v>0</v>
      </c>
      <c r="BN44" s="132">
        <f t="shared" si="286"/>
        <v>0</v>
      </c>
      <c r="BO44" s="142">
        <f t="shared" si="273"/>
        <v>1</v>
      </c>
      <c r="BP44" s="142">
        <f t="shared" si="273"/>
        <v>1</v>
      </c>
      <c r="BQ44" s="140">
        <f>'бюджет округа (района)'!AJ44+'бюджеты поселений'!AJ44</f>
        <v>0</v>
      </c>
      <c r="BR44" s="140">
        <f>'бюджет округа (района)'!AJ44</f>
        <v>0</v>
      </c>
      <c r="BS44" s="132">
        <f t="shared" si="287"/>
        <v>0</v>
      </c>
      <c r="BT44" s="132">
        <f t="shared" si="287"/>
        <v>0</v>
      </c>
      <c r="BU44" s="142">
        <f t="shared" si="274"/>
        <v>1</v>
      </c>
      <c r="BV44" s="142">
        <f t="shared" si="274"/>
        <v>1</v>
      </c>
      <c r="BW44" s="140">
        <f>'бюджет округа (района)'!AM44+'бюджеты поселений'!AM44</f>
        <v>0</v>
      </c>
      <c r="BX44" s="140">
        <f>'бюджет округа (района)'!AM44</f>
        <v>0</v>
      </c>
      <c r="BY44" s="132">
        <f t="shared" si="288"/>
        <v>0</v>
      </c>
      <c r="BZ44" s="132">
        <f t="shared" si="288"/>
        <v>0</v>
      </c>
      <c r="CA44" s="142">
        <f t="shared" si="275"/>
        <v>1</v>
      </c>
      <c r="CB44" s="142">
        <f t="shared" si="275"/>
        <v>1</v>
      </c>
      <c r="CC44" s="140">
        <f>'бюджет округа (района)'!AP44+'бюджеты поселений'!AP44</f>
        <v>0</v>
      </c>
      <c r="CD44" s="140">
        <f>'бюджет округа (района)'!AP44</f>
        <v>0</v>
      </c>
      <c r="CE44" s="132">
        <f t="shared" si="289"/>
        <v>0</v>
      </c>
      <c r="CF44" s="132">
        <f t="shared" si="289"/>
        <v>0</v>
      </c>
      <c r="CG44" s="142">
        <f t="shared" si="276"/>
        <v>1</v>
      </c>
      <c r="CH44" s="142">
        <f t="shared" si="276"/>
        <v>1</v>
      </c>
      <c r="CI44" s="140">
        <f>'бюджет округа (района)'!AS44+'бюджеты поселений'!AS44</f>
        <v>0</v>
      </c>
      <c r="CJ44" s="140">
        <f>'бюджет округа (района)'!AS44</f>
        <v>0</v>
      </c>
      <c r="CK44" s="132">
        <f t="shared" si="290"/>
        <v>0</v>
      </c>
      <c r="CL44" s="132">
        <f t="shared" si="290"/>
        <v>0</v>
      </c>
      <c r="CM44" s="142">
        <f t="shared" si="277"/>
        <v>1</v>
      </c>
      <c r="CN44" s="142">
        <f t="shared" si="277"/>
        <v>1</v>
      </c>
      <c r="CO44" s="140">
        <f>'бюджет округа (района)'!AV44+'бюджеты поселений'!AV44</f>
        <v>0</v>
      </c>
      <c r="CP44" s="140">
        <f>'бюджет округа (района)'!AV44</f>
        <v>0</v>
      </c>
      <c r="CQ44" s="132">
        <f t="shared" si="291"/>
        <v>0</v>
      </c>
      <c r="CR44" s="132">
        <f t="shared" si="291"/>
        <v>0</v>
      </c>
      <c r="CS44" s="142">
        <f t="shared" si="278"/>
        <v>1</v>
      </c>
      <c r="CT44" s="142">
        <f t="shared" si="278"/>
        <v>1</v>
      </c>
      <c r="CU44" s="140">
        <f>'бюджет округа (района)'!AY44+'бюджеты поселений'!AY44</f>
        <v>0</v>
      </c>
      <c r="CV44" s="140">
        <f>'бюджет округа (района)'!AY44</f>
        <v>0</v>
      </c>
      <c r="CW44" s="132">
        <f t="shared" si="292"/>
        <v>0</v>
      </c>
      <c r="CX44" s="132">
        <f t="shared" si="292"/>
        <v>0</v>
      </c>
      <c r="CY44" s="142">
        <f t="shared" si="279"/>
        <v>1</v>
      </c>
      <c r="CZ44" s="142">
        <f t="shared" si="279"/>
        <v>1</v>
      </c>
      <c r="DA44" s="140">
        <f>'бюджет округа (района)'!BB44+'бюджеты поселений'!BB44</f>
        <v>0</v>
      </c>
      <c r="DB44" s="140">
        <f>'бюджет округа (района)'!BB44</f>
        <v>0</v>
      </c>
      <c r="DC44" s="132">
        <f t="shared" si="293"/>
        <v>0</v>
      </c>
      <c r="DD44" s="132">
        <f t="shared" si="293"/>
        <v>0</v>
      </c>
      <c r="DE44" s="142">
        <f t="shared" si="280"/>
        <v>1</v>
      </c>
      <c r="DF44" s="142">
        <f t="shared" si="280"/>
        <v>1</v>
      </c>
      <c r="DG44" s="140">
        <f>'бюджет округа (района)'!BE44+'бюджеты поселений'!BE44</f>
        <v>0</v>
      </c>
      <c r="DH44" s="140">
        <f>'бюджет округа (района)'!BE44</f>
        <v>0</v>
      </c>
      <c r="DI44" s="132">
        <f t="shared" si="294"/>
        <v>0</v>
      </c>
      <c r="DJ44" s="132">
        <f t="shared" si="294"/>
        <v>0</v>
      </c>
      <c r="DK44" s="142">
        <f t="shared" si="281"/>
        <v>1</v>
      </c>
      <c r="DL44" s="142">
        <f t="shared" si="281"/>
        <v>1</v>
      </c>
      <c r="DM44" s="140">
        <f>'бюджет округа (района)'!BH44+'бюджеты поселений'!BH44</f>
        <v>0</v>
      </c>
      <c r="DN44" s="140">
        <f>'бюджет округа (района)'!BH44</f>
        <v>0</v>
      </c>
      <c r="DO44" s="140">
        <f>'бюджет округа (района)'!BI44+'бюджеты поселений'!BI44</f>
        <v>0</v>
      </c>
      <c r="DP44" s="140">
        <f>'бюджет округа (района)'!BI44</f>
        <v>0</v>
      </c>
      <c r="DQ44" s="140">
        <f>'бюджет округа (района)'!BJ44+'бюджеты поселений'!BJ44</f>
        <v>0</v>
      </c>
      <c r="DR44" s="140">
        <f>'бюджет округа (района)'!BJ44</f>
        <v>0</v>
      </c>
      <c r="DS44" s="142">
        <f>IF($AY$44=0,1,DQ44/$AY$44-1)</f>
        <v>1</v>
      </c>
      <c r="DT44" s="142">
        <f>IF($AZ$44=0,1,DR44/$AZ$44-1)</f>
        <v>1</v>
      </c>
      <c r="DU44" s="142">
        <f t="shared" si="58"/>
        <v>1</v>
      </c>
      <c r="DV44" s="142">
        <f t="shared" si="59"/>
        <v>1</v>
      </c>
      <c r="DW44" s="166"/>
      <c r="DX44" s="67"/>
      <c r="DY44" s="67"/>
      <c r="DZ44" s="67"/>
      <c r="EA44" s="67"/>
      <c r="EB44" s="67"/>
      <c r="EC44" s="67"/>
      <c r="ED44" s="67"/>
      <c r="EE44" s="67"/>
      <c r="EF44" s="67"/>
      <c r="EG44" s="67"/>
      <c r="EH44" s="67"/>
      <c r="EI44" s="67"/>
      <c r="EJ44" s="67"/>
      <c r="EK44" s="67"/>
      <c r="EL44" s="67"/>
      <c r="EM44" s="67"/>
      <c r="EN44" s="67"/>
      <c r="EO44" s="67"/>
      <c r="EP44" s="67"/>
      <c r="EQ44" s="67"/>
      <c r="ER44" s="67"/>
      <c r="ES44" s="67"/>
      <c r="ET44" s="67"/>
      <c r="EU44" s="67"/>
      <c r="EV44" s="67"/>
      <c r="EW44" s="67"/>
      <c r="EX44" s="67"/>
      <c r="EY44" s="67"/>
      <c r="EZ44" s="67"/>
      <c r="FA44" s="67"/>
      <c r="FB44" s="67"/>
      <c r="FC44" s="67"/>
      <c r="FD44" s="67"/>
      <c r="FE44" s="67"/>
      <c r="FF44" s="67"/>
      <c r="FG44" s="67"/>
      <c r="FH44" s="67"/>
      <c r="FI44" s="67"/>
      <c r="FJ44" s="67"/>
      <c r="FK44" s="67"/>
      <c r="FL44" s="67"/>
      <c r="FM44" s="67"/>
      <c r="FN44" s="67"/>
      <c r="FO44" s="67"/>
      <c r="FP44" s="67"/>
      <c r="FQ44" s="67"/>
      <c r="FR44" s="67"/>
      <c r="FS44" s="67"/>
      <c r="FT44" s="67"/>
      <c r="FU44" s="67"/>
      <c r="FV44" s="67"/>
      <c r="FW44" s="67"/>
      <c r="FX44" s="67"/>
      <c r="FY44" s="67"/>
      <c r="FZ44" s="67"/>
      <c r="GA44" s="67"/>
      <c r="GB44" s="67"/>
      <c r="GC44" s="67"/>
      <c r="GD44" s="67"/>
      <c r="GE44" s="67"/>
      <c r="GF44" s="67"/>
      <c r="GG44" s="67"/>
      <c r="GH44" s="67"/>
      <c r="GI44" s="67"/>
      <c r="GJ44" s="67"/>
      <c r="GK44" s="67"/>
      <c r="GL44" s="67"/>
      <c r="GM44" s="67"/>
      <c r="GN44" s="67"/>
      <c r="GO44" s="67"/>
      <c r="GP44" s="67"/>
      <c r="GQ44" s="67"/>
      <c r="GR44" s="67"/>
      <c r="GS44" s="67"/>
      <c r="GT44" s="67"/>
      <c r="GU44" s="67"/>
      <c r="GV44" s="67"/>
      <c r="GW44" s="67"/>
      <c r="GX44" s="67"/>
      <c r="GY44" s="67"/>
      <c r="GZ44" s="67"/>
      <c r="HA44" s="67"/>
      <c r="HB44" s="67"/>
      <c r="HC44" s="67"/>
      <c r="HD44" s="67"/>
      <c r="HE44" s="67"/>
      <c r="HF44" s="67"/>
      <c r="HG44" s="67"/>
      <c r="HH44" s="67"/>
      <c r="HI44" s="67"/>
      <c r="HJ44" s="67"/>
      <c r="HK44" s="67"/>
      <c r="HL44" s="67"/>
      <c r="HM44" s="67"/>
      <c r="HN44" s="67"/>
      <c r="HO44" s="67"/>
      <c r="HP44" s="67"/>
      <c r="HQ44" s="67"/>
      <c r="HR44" s="67"/>
      <c r="HS44" s="67"/>
      <c r="HT44" s="67"/>
      <c r="HU44" s="67"/>
      <c r="HV44" s="67"/>
      <c r="HW44" s="67"/>
      <c r="HX44" s="67"/>
      <c r="HY44" s="67"/>
      <c r="HZ44" s="67"/>
      <c r="IA44" s="67"/>
      <c r="IB44" s="67"/>
      <c r="IC44" s="67"/>
      <c r="ID44" s="67"/>
      <c r="IE44" s="67"/>
      <c r="IF44" s="67"/>
      <c r="IG44" s="67"/>
      <c r="IH44" s="67"/>
      <c r="II44" s="67"/>
      <c r="IJ44" s="67"/>
      <c r="IK44" s="67"/>
      <c r="IL44" s="67"/>
      <c r="IM44" s="67"/>
      <c r="IN44" s="67"/>
      <c r="IO44" s="67"/>
      <c r="IP44" s="67"/>
      <c r="IQ44" s="67"/>
      <c r="IR44" s="67"/>
      <c r="IS44" s="67"/>
      <c r="IT44" s="67"/>
      <c r="IU44" s="67"/>
      <c r="IV44" s="67"/>
      <c r="IW44" s="67"/>
      <c r="IX44" s="67"/>
      <c r="IY44" s="67"/>
      <c r="IZ44" s="67"/>
      <c r="JA44" s="67"/>
      <c r="JB44" s="67"/>
      <c r="JC44" s="67"/>
      <c r="JD44" s="67"/>
      <c r="JE44" s="67"/>
      <c r="JF44" s="67"/>
      <c r="JG44" s="67"/>
      <c r="JH44" s="67"/>
    </row>
    <row r="45" spans="1:268" s="68" customFormat="1" ht="18" customHeight="1">
      <c r="A45" s="271" t="s">
        <v>102</v>
      </c>
      <c r="B45" s="272"/>
      <c r="C45" s="140">
        <f>'бюджет округа (района)'!C45+'бюджеты поселений'!C45</f>
        <v>0</v>
      </c>
      <c r="D45" s="140">
        <f>'бюджет округа (района)'!C45</f>
        <v>0</v>
      </c>
      <c r="E45" s="140">
        <f t="shared" si="256"/>
        <v>0</v>
      </c>
      <c r="F45" s="140">
        <f t="shared" si="256"/>
        <v>0</v>
      </c>
      <c r="G45" s="140">
        <f>'бюджет округа (района)'!E45+'бюджеты поселений'!E45</f>
        <v>0</v>
      </c>
      <c r="H45" s="140">
        <f>'бюджет округа (района)'!E45</f>
        <v>0</v>
      </c>
      <c r="I45" s="140">
        <f>'бюджет округа (района)'!F45+'бюджеты поселений'!F45</f>
        <v>0</v>
      </c>
      <c r="J45" s="140">
        <f>'бюджет округа (района)'!F45</f>
        <v>0</v>
      </c>
      <c r="K45" s="132">
        <f t="shared" ref="K45:L62" si="301">G45+I45</f>
        <v>0</v>
      </c>
      <c r="L45" s="132">
        <f t="shared" si="301"/>
        <v>0</v>
      </c>
      <c r="M45" s="140">
        <f>'бюджет округа (района)'!H45+'бюджеты поселений'!H45</f>
        <v>0</v>
      </c>
      <c r="N45" s="140">
        <f>'бюджет округа (района)'!H45</f>
        <v>0</v>
      </c>
      <c r="O45" s="132">
        <f t="shared" si="295"/>
        <v>0</v>
      </c>
      <c r="P45" s="132">
        <f t="shared" si="295"/>
        <v>0</v>
      </c>
      <c r="Q45" s="140">
        <f>'бюджет округа (района)'!J45+'бюджеты поселений'!J45</f>
        <v>0</v>
      </c>
      <c r="R45" s="140">
        <f>'бюджет округа (района)'!J45</f>
        <v>0</v>
      </c>
      <c r="S45" s="132">
        <f t="shared" si="296"/>
        <v>0</v>
      </c>
      <c r="T45" s="132">
        <f t="shared" si="296"/>
        <v>0</v>
      </c>
      <c r="U45" s="140">
        <f>'бюджет округа (района)'!L45+'бюджеты поселений'!L45</f>
        <v>0</v>
      </c>
      <c r="V45" s="140">
        <f>'бюджет округа (района)'!L45</f>
        <v>0</v>
      </c>
      <c r="W45" s="132">
        <f t="shared" si="297"/>
        <v>0</v>
      </c>
      <c r="X45" s="132">
        <f t="shared" si="297"/>
        <v>0</v>
      </c>
      <c r="Y45" s="140">
        <f>'бюджет округа (района)'!N45+'бюджеты поселений'!N45</f>
        <v>0</v>
      </c>
      <c r="Z45" s="140">
        <f>'бюджет округа (района)'!N45</f>
        <v>0</v>
      </c>
      <c r="AA45" s="132">
        <f t="shared" si="298"/>
        <v>0</v>
      </c>
      <c r="AB45" s="132">
        <f t="shared" si="298"/>
        <v>0</v>
      </c>
      <c r="AC45" s="140">
        <f>'бюджет округа (района)'!P45+'бюджеты поселений'!P45</f>
        <v>0</v>
      </c>
      <c r="AD45" s="140">
        <f>'бюджет округа (района)'!P45</f>
        <v>0</v>
      </c>
      <c r="AE45" s="132">
        <f t="shared" si="299"/>
        <v>0</v>
      </c>
      <c r="AF45" s="132">
        <f t="shared" si="299"/>
        <v>0</v>
      </c>
      <c r="AG45" s="140">
        <f>'бюджет округа (района)'!R45+'бюджеты поселений'!R45</f>
        <v>0</v>
      </c>
      <c r="AH45" s="140">
        <f>'бюджет округа (района)'!R45</f>
        <v>0</v>
      </c>
      <c r="AI45" s="132">
        <f t="shared" si="282"/>
        <v>0</v>
      </c>
      <c r="AJ45" s="132">
        <f t="shared" si="282"/>
        <v>0</v>
      </c>
      <c r="AK45" s="140">
        <f>'бюджет округа (района)'!T45+'бюджеты поселений'!T45</f>
        <v>0</v>
      </c>
      <c r="AL45" s="140">
        <f>'бюджет округа (района)'!T45</f>
        <v>0</v>
      </c>
      <c r="AM45" s="132">
        <f t="shared" si="283"/>
        <v>0</v>
      </c>
      <c r="AN45" s="132">
        <f t="shared" si="283"/>
        <v>0</v>
      </c>
      <c r="AO45" s="140">
        <f>'бюджет округа (района)'!V45+'бюджеты поселений'!V45</f>
        <v>0</v>
      </c>
      <c r="AP45" s="140">
        <f>'бюджет округа (района)'!V45</f>
        <v>0</v>
      </c>
      <c r="AQ45" s="132">
        <f t="shared" si="284"/>
        <v>0</v>
      </c>
      <c r="AR45" s="132">
        <f t="shared" si="284"/>
        <v>0</v>
      </c>
      <c r="AS45" s="140">
        <f>'бюджет округа (района)'!X45+'бюджеты поселений'!X45</f>
        <v>0</v>
      </c>
      <c r="AT45" s="140">
        <f>'бюджет округа (района)'!X45</f>
        <v>0</v>
      </c>
      <c r="AU45" s="132">
        <f t="shared" si="285"/>
        <v>0</v>
      </c>
      <c r="AV45" s="132">
        <f t="shared" si="285"/>
        <v>0</v>
      </c>
      <c r="AW45" s="140">
        <f>'бюджет округа (района)'!Z45+'бюджеты поселений'!Z45</f>
        <v>0</v>
      </c>
      <c r="AX45" s="140">
        <f>'бюджет округа (района)'!Z45</f>
        <v>0</v>
      </c>
      <c r="AY45" s="140">
        <f>'бюджет округа (района)'!AA45+'бюджеты поселений'!AA45</f>
        <v>0</v>
      </c>
      <c r="AZ45" s="140">
        <f>'бюджет округа (района)'!AA45</f>
        <v>0</v>
      </c>
      <c r="BA45" s="142">
        <f t="shared" si="300"/>
        <v>1</v>
      </c>
      <c r="BB45" s="142">
        <f t="shared" si="300"/>
        <v>1</v>
      </c>
      <c r="BC45" s="140">
        <f>'бюджет округа (района)'!AC45+'бюджеты поселений'!AC45</f>
        <v>0</v>
      </c>
      <c r="BD45" s="140">
        <f>'бюджет округа (района)'!AC45</f>
        <v>0</v>
      </c>
      <c r="BE45" s="140">
        <f>'бюджет округа (района)'!AD45+'бюджеты поселений'!AD45</f>
        <v>0</v>
      </c>
      <c r="BF45" s="140">
        <f>'бюджет округа (района)'!AD45</f>
        <v>0</v>
      </c>
      <c r="BG45" s="132">
        <f t="shared" ref="BG45:BH62" si="302">BC45+BE45</f>
        <v>0</v>
      </c>
      <c r="BH45" s="132">
        <f t="shared" si="302"/>
        <v>0</v>
      </c>
      <c r="BI45" s="142">
        <f t="shared" si="272"/>
        <v>1</v>
      </c>
      <c r="BJ45" s="142">
        <f t="shared" si="272"/>
        <v>1</v>
      </c>
      <c r="BK45" s="140">
        <f>'бюджет округа (района)'!AG45+'бюджеты поселений'!AG45</f>
        <v>0</v>
      </c>
      <c r="BL45" s="140">
        <f>'бюджет округа (района)'!AG45</f>
        <v>0</v>
      </c>
      <c r="BM45" s="132">
        <f t="shared" si="286"/>
        <v>0</v>
      </c>
      <c r="BN45" s="132">
        <f t="shared" si="286"/>
        <v>0</v>
      </c>
      <c r="BO45" s="142">
        <f t="shared" si="273"/>
        <v>1</v>
      </c>
      <c r="BP45" s="142">
        <f t="shared" si="273"/>
        <v>1</v>
      </c>
      <c r="BQ45" s="140">
        <f>'бюджет округа (района)'!AJ45+'бюджеты поселений'!AJ45</f>
        <v>0</v>
      </c>
      <c r="BR45" s="140">
        <f>'бюджет округа (района)'!AJ45</f>
        <v>0</v>
      </c>
      <c r="BS45" s="132">
        <f t="shared" si="287"/>
        <v>0</v>
      </c>
      <c r="BT45" s="132">
        <f t="shared" si="287"/>
        <v>0</v>
      </c>
      <c r="BU45" s="142">
        <f t="shared" si="274"/>
        <v>1</v>
      </c>
      <c r="BV45" s="142">
        <f t="shared" si="274"/>
        <v>1</v>
      </c>
      <c r="BW45" s="140">
        <f>'бюджет округа (района)'!AM45+'бюджеты поселений'!AM45</f>
        <v>0</v>
      </c>
      <c r="BX45" s="140">
        <f>'бюджет округа (района)'!AM45</f>
        <v>0</v>
      </c>
      <c r="BY45" s="132">
        <f t="shared" si="288"/>
        <v>0</v>
      </c>
      <c r="BZ45" s="132">
        <f t="shared" si="288"/>
        <v>0</v>
      </c>
      <c r="CA45" s="142">
        <f t="shared" si="275"/>
        <v>1</v>
      </c>
      <c r="CB45" s="142">
        <f t="shared" si="275"/>
        <v>1</v>
      </c>
      <c r="CC45" s="140">
        <f>'бюджет округа (района)'!AP45+'бюджеты поселений'!AP45</f>
        <v>0</v>
      </c>
      <c r="CD45" s="140">
        <f>'бюджет округа (района)'!AP45</f>
        <v>0</v>
      </c>
      <c r="CE45" s="132">
        <f t="shared" si="289"/>
        <v>0</v>
      </c>
      <c r="CF45" s="132">
        <f t="shared" si="289"/>
        <v>0</v>
      </c>
      <c r="CG45" s="142">
        <f t="shared" si="276"/>
        <v>1</v>
      </c>
      <c r="CH45" s="142">
        <f t="shared" si="276"/>
        <v>1</v>
      </c>
      <c r="CI45" s="140">
        <f>'бюджет округа (района)'!AS45+'бюджеты поселений'!AS45</f>
        <v>0</v>
      </c>
      <c r="CJ45" s="140">
        <f>'бюджет округа (района)'!AS45</f>
        <v>0</v>
      </c>
      <c r="CK45" s="132">
        <f t="shared" si="290"/>
        <v>0</v>
      </c>
      <c r="CL45" s="132">
        <f t="shared" si="290"/>
        <v>0</v>
      </c>
      <c r="CM45" s="142">
        <f t="shared" si="277"/>
        <v>1</v>
      </c>
      <c r="CN45" s="142">
        <f t="shared" si="277"/>
        <v>1</v>
      </c>
      <c r="CO45" s="140">
        <f>'бюджет округа (района)'!AV45+'бюджеты поселений'!AV45</f>
        <v>0</v>
      </c>
      <c r="CP45" s="140">
        <f>'бюджет округа (района)'!AV45</f>
        <v>0</v>
      </c>
      <c r="CQ45" s="132">
        <f t="shared" si="291"/>
        <v>0</v>
      </c>
      <c r="CR45" s="132">
        <f t="shared" si="291"/>
        <v>0</v>
      </c>
      <c r="CS45" s="142">
        <f t="shared" si="278"/>
        <v>1</v>
      </c>
      <c r="CT45" s="142">
        <f t="shared" si="278"/>
        <v>1</v>
      </c>
      <c r="CU45" s="140">
        <f>'бюджет округа (района)'!AY45+'бюджеты поселений'!AY45</f>
        <v>0</v>
      </c>
      <c r="CV45" s="140">
        <f>'бюджет округа (района)'!AY45</f>
        <v>0</v>
      </c>
      <c r="CW45" s="132">
        <f t="shared" si="292"/>
        <v>0</v>
      </c>
      <c r="CX45" s="132">
        <f t="shared" si="292"/>
        <v>0</v>
      </c>
      <c r="CY45" s="142">
        <f t="shared" si="279"/>
        <v>1</v>
      </c>
      <c r="CZ45" s="142">
        <f t="shared" si="279"/>
        <v>1</v>
      </c>
      <c r="DA45" s="140">
        <f>'бюджет округа (района)'!BB45+'бюджеты поселений'!BB45</f>
        <v>0</v>
      </c>
      <c r="DB45" s="140">
        <f>'бюджет округа (района)'!BB45</f>
        <v>0</v>
      </c>
      <c r="DC45" s="132">
        <f t="shared" si="293"/>
        <v>0</v>
      </c>
      <c r="DD45" s="132">
        <f t="shared" si="293"/>
        <v>0</v>
      </c>
      <c r="DE45" s="142">
        <f t="shared" si="280"/>
        <v>1</v>
      </c>
      <c r="DF45" s="142">
        <f t="shared" si="280"/>
        <v>1</v>
      </c>
      <c r="DG45" s="140">
        <f>'бюджет округа (района)'!BE45+'бюджеты поселений'!BE45</f>
        <v>0</v>
      </c>
      <c r="DH45" s="140">
        <f>'бюджет округа (района)'!BE45</f>
        <v>0</v>
      </c>
      <c r="DI45" s="132">
        <f t="shared" si="294"/>
        <v>0</v>
      </c>
      <c r="DJ45" s="132">
        <f t="shared" si="294"/>
        <v>0</v>
      </c>
      <c r="DK45" s="142">
        <f t="shared" si="281"/>
        <v>1</v>
      </c>
      <c r="DL45" s="142">
        <f t="shared" si="281"/>
        <v>1</v>
      </c>
      <c r="DM45" s="140">
        <f>'бюджет округа (района)'!BH45+'бюджеты поселений'!BH45</f>
        <v>0</v>
      </c>
      <c r="DN45" s="140">
        <f>'бюджет округа (района)'!BH45</f>
        <v>0</v>
      </c>
      <c r="DO45" s="140">
        <f>'бюджет округа (района)'!BI45+'бюджеты поселений'!BI45</f>
        <v>0</v>
      </c>
      <c r="DP45" s="140">
        <f>'бюджет округа (района)'!BI45</f>
        <v>0</v>
      </c>
      <c r="DQ45" s="140">
        <f>'бюджет округа (района)'!BJ45+'бюджеты поселений'!BJ45</f>
        <v>0</v>
      </c>
      <c r="DR45" s="140">
        <f>'бюджет округа (района)'!BJ45</f>
        <v>0</v>
      </c>
      <c r="DS45" s="142">
        <f>IF($AY$45=0,1,DQ45/$AY$45-1)</f>
        <v>1</v>
      </c>
      <c r="DT45" s="142">
        <f>IF($AZ$45=0,1,DR45/$AZ$45-1)</f>
        <v>1</v>
      </c>
      <c r="DU45" s="142">
        <f t="shared" si="58"/>
        <v>1</v>
      </c>
      <c r="DV45" s="142">
        <f t="shared" si="59"/>
        <v>1</v>
      </c>
      <c r="DW45" s="166"/>
      <c r="DX45" s="67"/>
      <c r="DY45" s="67"/>
      <c r="DZ45" s="67"/>
      <c r="EA45" s="67"/>
      <c r="EB45" s="67"/>
      <c r="EC45" s="67"/>
      <c r="ED45" s="67"/>
      <c r="EE45" s="67"/>
      <c r="EF45" s="67"/>
      <c r="EG45" s="67"/>
      <c r="EH45" s="67"/>
      <c r="EI45" s="67"/>
      <c r="EJ45" s="67"/>
      <c r="EK45" s="67"/>
      <c r="EL45" s="67"/>
      <c r="EM45" s="67"/>
      <c r="EN45" s="67"/>
      <c r="EO45" s="67"/>
      <c r="EP45" s="67"/>
      <c r="EQ45" s="67"/>
      <c r="ER45" s="67"/>
      <c r="ES45" s="67"/>
      <c r="ET45" s="67"/>
      <c r="EU45" s="67"/>
      <c r="EV45" s="67"/>
      <c r="EW45" s="67"/>
      <c r="EX45" s="67"/>
      <c r="EY45" s="67"/>
      <c r="EZ45" s="67"/>
      <c r="FA45" s="67"/>
      <c r="FB45" s="67"/>
      <c r="FC45" s="67"/>
      <c r="FD45" s="67"/>
      <c r="FE45" s="67"/>
      <c r="FF45" s="67"/>
      <c r="FG45" s="67"/>
      <c r="FH45" s="67"/>
      <c r="FI45" s="67"/>
      <c r="FJ45" s="67"/>
      <c r="FK45" s="67"/>
      <c r="FL45" s="67"/>
      <c r="FM45" s="67"/>
      <c r="FN45" s="67"/>
      <c r="FO45" s="67"/>
      <c r="FP45" s="67"/>
      <c r="FQ45" s="67"/>
      <c r="FR45" s="67"/>
      <c r="FS45" s="67"/>
      <c r="FT45" s="67"/>
      <c r="FU45" s="67"/>
      <c r="FV45" s="67"/>
      <c r="FW45" s="67"/>
      <c r="FX45" s="67"/>
      <c r="FY45" s="67"/>
      <c r="FZ45" s="67"/>
      <c r="GA45" s="67"/>
      <c r="GB45" s="67"/>
      <c r="GC45" s="67"/>
      <c r="GD45" s="67"/>
      <c r="GE45" s="67"/>
      <c r="GF45" s="67"/>
      <c r="GG45" s="67"/>
      <c r="GH45" s="67"/>
      <c r="GI45" s="67"/>
      <c r="GJ45" s="67"/>
      <c r="GK45" s="67"/>
      <c r="GL45" s="67"/>
      <c r="GM45" s="67"/>
      <c r="GN45" s="67"/>
      <c r="GO45" s="67"/>
      <c r="GP45" s="67"/>
      <c r="GQ45" s="67"/>
      <c r="GR45" s="67"/>
      <c r="GS45" s="67"/>
      <c r="GT45" s="67"/>
      <c r="GU45" s="67"/>
      <c r="GV45" s="67"/>
      <c r="GW45" s="67"/>
      <c r="GX45" s="67"/>
      <c r="GY45" s="67"/>
      <c r="GZ45" s="67"/>
      <c r="HA45" s="67"/>
      <c r="HB45" s="67"/>
      <c r="HC45" s="67"/>
      <c r="HD45" s="67"/>
      <c r="HE45" s="67"/>
      <c r="HF45" s="67"/>
      <c r="HG45" s="67"/>
      <c r="HH45" s="67"/>
      <c r="HI45" s="67"/>
      <c r="HJ45" s="67"/>
      <c r="HK45" s="67"/>
      <c r="HL45" s="67"/>
      <c r="HM45" s="67"/>
      <c r="HN45" s="67"/>
      <c r="HO45" s="67"/>
      <c r="HP45" s="67"/>
      <c r="HQ45" s="67"/>
      <c r="HR45" s="67"/>
      <c r="HS45" s="67"/>
      <c r="HT45" s="67"/>
      <c r="HU45" s="67"/>
      <c r="HV45" s="67"/>
      <c r="HW45" s="67"/>
      <c r="HX45" s="67"/>
      <c r="HY45" s="67"/>
      <c r="HZ45" s="67"/>
      <c r="IA45" s="67"/>
      <c r="IB45" s="67"/>
      <c r="IC45" s="67"/>
      <c r="ID45" s="67"/>
      <c r="IE45" s="67"/>
      <c r="IF45" s="67"/>
      <c r="IG45" s="67"/>
      <c r="IH45" s="67"/>
      <c r="II45" s="67"/>
      <c r="IJ45" s="67"/>
      <c r="IK45" s="67"/>
      <c r="IL45" s="67"/>
      <c r="IM45" s="67"/>
      <c r="IN45" s="67"/>
      <c r="IO45" s="67"/>
      <c r="IP45" s="67"/>
      <c r="IQ45" s="67"/>
      <c r="IR45" s="67"/>
      <c r="IS45" s="67"/>
      <c r="IT45" s="67"/>
      <c r="IU45" s="67"/>
      <c r="IV45" s="67"/>
      <c r="IW45" s="67"/>
      <c r="IX45" s="67"/>
      <c r="IY45" s="67"/>
      <c r="IZ45" s="67"/>
      <c r="JA45" s="67"/>
      <c r="JB45" s="67"/>
      <c r="JC45" s="67"/>
      <c r="JD45" s="67"/>
      <c r="JE45" s="67"/>
      <c r="JF45" s="67"/>
      <c r="JG45" s="67"/>
      <c r="JH45" s="67"/>
    </row>
    <row r="46" spans="1:268" s="68" customFormat="1" ht="18" customHeight="1">
      <c r="A46" s="271" t="s">
        <v>103</v>
      </c>
      <c r="B46" s="272"/>
      <c r="C46" s="140">
        <f>'бюджет округа (района)'!C46+'бюджеты поселений'!C46</f>
        <v>0</v>
      </c>
      <c r="D46" s="140">
        <f>'бюджет округа (района)'!C46</f>
        <v>0</v>
      </c>
      <c r="E46" s="140">
        <f t="shared" si="256"/>
        <v>0</v>
      </c>
      <c r="F46" s="140">
        <f t="shared" si="256"/>
        <v>0</v>
      </c>
      <c r="G46" s="140">
        <f>'бюджет округа (района)'!E46+'бюджеты поселений'!E46</f>
        <v>0</v>
      </c>
      <c r="H46" s="140">
        <f>'бюджет округа (района)'!E46</f>
        <v>0</v>
      </c>
      <c r="I46" s="140">
        <f>'бюджет округа (района)'!F46+'бюджеты поселений'!F46</f>
        <v>0</v>
      </c>
      <c r="J46" s="140">
        <f>'бюджет округа (района)'!F46</f>
        <v>0</v>
      </c>
      <c r="K46" s="132">
        <f t="shared" si="301"/>
        <v>0</v>
      </c>
      <c r="L46" s="132">
        <f t="shared" si="301"/>
        <v>0</v>
      </c>
      <c r="M46" s="140">
        <f>'бюджет округа (района)'!H46+'бюджеты поселений'!H46</f>
        <v>0</v>
      </c>
      <c r="N46" s="140">
        <f>'бюджет округа (района)'!H46</f>
        <v>0</v>
      </c>
      <c r="O46" s="132"/>
      <c r="P46" s="132"/>
      <c r="Q46" s="140">
        <f>'бюджет округа (района)'!J46+'бюджеты поселений'!J46</f>
        <v>0</v>
      </c>
      <c r="R46" s="140">
        <f>'бюджет округа (района)'!J46</f>
        <v>0</v>
      </c>
      <c r="S46" s="132"/>
      <c r="T46" s="132"/>
      <c r="U46" s="140">
        <f>'бюджет округа (района)'!L46+'бюджеты поселений'!L46</f>
        <v>0</v>
      </c>
      <c r="V46" s="140">
        <f>'бюджет округа (района)'!L46</f>
        <v>0</v>
      </c>
      <c r="W46" s="132"/>
      <c r="X46" s="132"/>
      <c r="Y46" s="140">
        <f>'бюджет округа (района)'!N46+'бюджеты поселений'!N46</f>
        <v>0</v>
      </c>
      <c r="Z46" s="140">
        <f>'бюджет округа (района)'!N46</f>
        <v>0</v>
      </c>
      <c r="AA46" s="132"/>
      <c r="AB46" s="132"/>
      <c r="AC46" s="140">
        <f>'бюджет округа (района)'!P46+'бюджеты поселений'!P46</f>
        <v>0</v>
      </c>
      <c r="AD46" s="140">
        <f>'бюджет округа (района)'!P46</f>
        <v>0</v>
      </c>
      <c r="AE46" s="132"/>
      <c r="AF46" s="132"/>
      <c r="AG46" s="140">
        <f>'бюджет округа (района)'!R46+'бюджеты поселений'!R46</f>
        <v>0</v>
      </c>
      <c r="AH46" s="140">
        <f>'бюджет округа (района)'!R46</f>
        <v>0</v>
      </c>
      <c r="AI46" s="132"/>
      <c r="AJ46" s="132"/>
      <c r="AK46" s="140">
        <f>'бюджет округа (района)'!T46+'бюджеты поселений'!T46</f>
        <v>0</v>
      </c>
      <c r="AL46" s="140">
        <f>'бюджет округа (района)'!T46</f>
        <v>0</v>
      </c>
      <c r="AM46" s="132"/>
      <c r="AN46" s="132"/>
      <c r="AO46" s="140">
        <f>'бюджет округа (района)'!V46+'бюджеты поселений'!V46</f>
        <v>0</v>
      </c>
      <c r="AP46" s="140">
        <f>'бюджет округа (района)'!V46</f>
        <v>0</v>
      </c>
      <c r="AQ46" s="132"/>
      <c r="AR46" s="132"/>
      <c r="AS46" s="140">
        <f>'бюджет округа (района)'!X46+'бюджеты поселений'!X46</f>
        <v>0</v>
      </c>
      <c r="AT46" s="140">
        <f>'бюджет округа (района)'!X46</f>
        <v>0</v>
      </c>
      <c r="AU46" s="132"/>
      <c r="AV46" s="132"/>
      <c r="AW46" s="140">
        <f>'бюджет округа (района)'!Z46+'бюджеты поселений'!Z46</f>
        <v>0</v>
      </c>
      <c r="AX46" s="140">
        <f>'бюджет округа (района)'!Z46</f>
        <v>0</v>
      </c>
      <c r="AY46" s="140">
        <f>'бюджет округа (района)'!AA46+'бюджеты поселений'!AA46</f>
        <v>0</v>
      </c>
      <c r="AZ46" s="140">
        <f>'бюджет округа (района)'!AA46</f>
        <v>0</v>
      </c>
      <c r="BA46" s="142">
        <f t="shared" si="300"/>
        <v>1</v>
      </c>
      <c r="BB46" s="142">
        <f t="shared" si="300"/>
        <v>1</v>
      </c>
      <c r="BC46" s="140">
        <f>'бюджет округа (района)'!AC46+'бюджеты поселений'!AC46</f>
        <v>0</v>
      </c>
      <c r="BD46" s="140">
        <f>'бюджет округа (района)'!AC46</f>
        <v>0</v>
      </c>
      <c r="BE46" s="140">
        <f>'бюджет округа (района)'!AD46+'бюджеты поселений'!AD46</f>
        <v>0</v>
      </c>
      <c r="BF46" s="140">
        <f>'бюджет округа (района)'!AD46</f>
        <v>0</v>
      </c>
      <c r="BG46" s="132">
        <f t="shared" si="302"/>
        <v>0</v>
      </c>
      <c r="BH46" s="132">
        <f t="shared" si="302"/>
        <v>0</v>
      </c>
      <c r="BI46" s="142">
        <f t="shared" si="272"/>
        <v>1</v>
      </c>
      <c r="BJ46" s="142">
        <f t="shared" si="272"/>
        <v>1</v>
      </c>
      <c r="BK46" s="140">
        <f>'бюджет округа (района)'!AG46+'бюджеты поселений'!AG46</f>
        <v>0</v>
      </c>
      <c r="BL46" s="140">
        <f>'бюджет округа (района)'!AG46</f>
        <v>0</v>
      </c>
      <c r="BM46" s="132"/>
      <c r="BN46" s="132"/>
      <c r="BO46" s="142">
        <f t="shared" si="273"/>
        <v>1</v>
      </c>
      <c r="BP46" s="142">
        <f t="shared" si="273"/>
        <v>1</v>
      </c>
      <c r="BQ46" s="140">
        <f>'бюджет округа (района)'!AJ46+'бюджеты поселений'!AJ46</f>
        <v>0</v>
      </c>
      <c r="BR46" s="140">
        <f>'бюджет округа (района)'!AJ46</f>
        <v>0</v>
      </c>
      <c r="BS46" s="132"/>
      <c r="BT46" s="132"/>
      <c r="BU46" s="142">
        <f t="shared" si="274"/>
        <v>1</v>
      </c>
      <c r="BV46" s="142">
        <f t="shared" si="274"/>
        <v>1</v>
      </c>
      <c r="BW46" s="140">
        <f>'бюджет округа (района)'!AM46+'бюджеты поселений'!AM46</f>
        <v>0</v>
      </c>
      <c r="BX46" s="140">
        <f>'бюджет округа (района)'!AM46</f>
        <v>0</v>
      </c>
      <c r="BY46" s="132"/>
      <c r="BZ46" s="132"/>
      <c r="CA46" s="142">
        <f t="shared" si="275"/>
        <v>1</v>
      </c>
      <c r="CB46" s="142">
        <f t="shared" si="275"/>
        <v>1</v>
      </c>
      <c r="CC46" s="140">
        <f>'бюджет округа (района)'!AP46+'бюджеты поселений'!AP46</f>
        <v>0</v>
      </c>
      <c r="CD46" s="140">
        <f>'бюджет округа (района)'!AP46</f>
        <v>0</v>
      </c>
      <c r="CE46" s="132"/>
      <c r="CF46" s="132"/>
      <c r="CG46" s="142">
        <f t="shared" si="276"/>
        <v>1</v>
      </c>
      <c r="CH46" s="142">
        <f t="shared" si="276"/>
        <v>1</v>
      </c>
      <c r="CI46" s="140">
        <f>'бюджет округа (района)'!AS46+'бюджеты поселений'!AS46</f>
        <v>0</v>
      </c>
      <c r="CJ46" s="140">
        <f>'бюджет округа (района)'!AS46</f>
        <v>0</v>
      </c>
      <c r="CK46" s="132"/>
      <c r="CL46" s="132"/>
      <c r="CM46" s="142">
        <f t="shared" si="277"/>
        <v>1</v>
      </c>
      <c r="CN46" s="142">
        <f t="shared" si="277"/>
        <v>1</v>
      </c>
      <c r="CO46" s="140">
        <f>'бюджет округа (района)'!AV46+'бюджеты поселений'!AV46</f>
        <v>0</v>
      </c>
      <c r="CP46" s="140">
        <f>'бюджет округа (района)'!AV46</f>
        <v>0</v>
      </c>
      <c r="CQ46" s="132"/>
      <c r="CR46" s="132"/>
      <c r="CS46" s="142">
        <f t="shared" si="278"/>
        <v>1</v>
      </c>
      <c r="CT46" s="142">
        <f t="shared" si="278"/>
        <v>1</v>
      </c>
      <c r="CU46" s="140">
        <f>'бюджет округа (района)'!AY46+'бюджеты поселений'!AY46</f>
        <v>0</v>
      </c>
      <c r="CV46" s="140">
        <f>'бюджет округа (района)'!AY46</f>
        <v>0</v>
      </c>
      <c r="CW46" s="132"/>
      <c r="CX46" s="132"/>
      <c r="CY46" s="142">
        <f t="shared" si="279"/>
        <v>1</v>
      </c>
      <c r="CZ46" s="142">
        <f t="shared" si="279"/>
        <v>1</v>
      </c>
      <c r="DA46" s="140">
        <f>'бюджет округа (района)'!BB46+'бюджеты поселений'!BB46</f>
        <v>0</v>
      </c>
      <c r="DB46" s="140">
        <f>'бюджет округа (района)'!BB46</f>
        <v>0</v>
      </c>
      <c r="DC46" s="132"/>
      <c r="DD46" s="132"/>
      <c r="DE46" s="142">
        <f t="shared" si="280"/>
        <v>1</v>
      </c>
      <c r="DF46" s="142">
        <f t="shared" si="280"/>
        <v>1</v>
      </c>
      <c r="DG46" s="140">
        <f>'бюджет округа (района)'!BE46+'бюджеты поселений'!BE46</f>
        <v>0</v>
      </c>
      <c r="DH46" s="140">
        <f>'бюджет округа (района)'!BE46</f>
        <v>0</v>
      </c>
      <c r="DI46" s="132"/>
      <c r="DJ46" s="132"/>
      <c r="DK46" s="142">
        <f t="shared" si="281"/>
        <v>1</v>
      </c>
      <c r="DL46" s="142">
        <f t="shared" si="281"/>
        <v>1</v>
      </c>
      <c r="DM46" s="140">
        <f>'бюджет округа (района)'!BH46+'бюджеты поселений'!BH46</f>
        <v>0</v>
      </c>
      <c r="DN46" s="140">
        <f>'бюджет округа (района)'!BH46</f>
        <v>0</v>
      </c>
      <c r="DO46" s="140">
        <f>'бюджет округа (района)'!BI46+'бюджеты поселений'!BI46</f>
        <v>0</v>
      </c>
      <c r="DP46" s="140">
        <f>'бюджет округа (района)'!BI46</f>
        <v>0</v>
      </c>
      <c r="DQ46" s="140">
        <f>'бюджет округа (района)'!BJ46+'бюджеты поселений'!BJ46</f>
        <v>0</v>
      </c>
      <c r="DR46" s="140">
        <f>'бюджет округа (района)'!BJ46</f>
        <v>0</v>
      </c>
      <c r="DS46" s="142">
        <f>IF($AY$46=0,1,DQ46/$AY$46-1)</f>
        <v>1</v>
      </c>
      <c r="DT46" s="142">
        <f>IF($AZ$46=0,1,DR46/$AZ$46-1)</f>
        <v>1</v>
      </c>
      <c r="DU46" s="142">
        <f t="shared" si="58"/>
        <v>1</v>
      </c>
      <c r="DV46" s="142">
        <f t="shared" si="59"/>
        <v>1</v>
      </c>
      <c r="DW46" s="166"/>
      <c r="DX46" s="67"/>
      <c r="DY46" s="67"/>
      <c r="DZ46" s="67"/>
      <c r="EA46" s="67"/>
      <c r="EB46" s="67"/>
      <c r="EC46" s="67"/>
      <c r="ED46" s="67"/>
      <c r="EE46" s="67"/>
      <c r="EF46" s="67"/>
      <c r="EG46" s="67"/>
      <c r="EH46" s="67"/>
      <c r="EI46" s="67"/>
      <c r="EJ46" s="67"/>
      <c r="EK46" s="67"/>
      <c r="EL46" s="67"/>
      <c r="EM46" s="67"/>
      <c r="EN46" s="67"/>
      <c r="EO46" s="67"/>
      <c r="EP46" s="67"/>
      <c r="EQ46" s="67"/>
      <c r="ER46" s="67"/>
      <c r="ES46" s="67"/>
      <c r="ET46" s="67"/>
      <c r="EU46" s="67"/>
      <c r="EV46" s="67"/>
      <c r="EW46" s="67"/>
      <c r="EX46" s="67"/>
      <c r="EY46" s="67"/>
      <c r="EZ46" s="67"/>
      <c r="FA46" s="67"/>
      <c r="FB46" s="67"/>
      <c r="FC46" s="67"/>
      <c r="FD46" s="67"/>
      <c r="FE46" s="67"/>
      <c r="FF46" s="67"/>
      <c r="FG46" s="67"/>
      <c r="FH46" s="67"/>
      <c r="FI46" s="67"/>
      <c r="FJ46" s="67"/>
      <c r="FK46" s="67"/>
      <c r="FL46" s="67"/>
      <c r="FM46" s="67"/>
      <c r="FN46" s="67"/>
      <c r="FO46" s="67"/>
      <c r="FP46" s="67"/>
      <c r="FQ46" s="67"/>
      <c r="FR46" s="67"/>
      <c r="FS46" s="67"/>
      <c r="FT46" s="67"/>
      <c r="FU46" s="67"/>
      <c r="FV46" s="67"/>
      <c r="FW46" s="67"/>
      <c r="FX46" s="67"/>
      <c r="FY46" s="67"/>
      <c r="FZ46" s="67"/>
      <c r="GA46" s="67"/>
      <c r="GB46" s="67"/>
      <c r="GC46" s="67"/>
      <c r="GD46" s="67"/>
      <c r="GE46" s="67"/>
      <c r="GF46" s="67"/>
      <c r="GG46" s="67"/>
      <c r="GH46" s="67"/>
      <c r="GI46" s="67"/>
      <c r="GJ46" s="67"/>
      <c r="GK46" s="67"/>
      <c r="GL46" s="67"/>
      <c r="GM46" s="67"/>
      <c r="GN46" s="67"/>
      <c r="GO46" s="67"/>
      <c r="GP46" s="67"/>
      <c r="GQ46" s="67"/>
      <c r="GR46" s="67"/>
      <c r="GS46" s="67"/>
      <c r="GT46" s="67"/>
      <c r="GU46" s="67"/>
      <c r="GV46" s="67"/>
      <c r="GW46" s="67"/>
      <c r="GX46" s="67"/>
      <c r="GY46" s="67"/>
      <c r="GZ46" s="67"/>
      <c r="HA46" s="67"/>
      <c r="HB46" s="67"/>
      <c r="HC46" s="67"/>
      <c r="HD46" s="67"/>
      <c r="HE46" s="67"/>
      <c r="HF46" s="67"/>
      <c r="HG46" s="67"/>
      <c r="HH46" s="67"/>
      <c r="HI46" s="67"/>
      <c r="HJ46" s="67"/>
      <c r="HK46" s="67"/>
      <c r="HL46" s="67"/>
      <c r="HM46" s="67"/>
      <c r="HN46" s="67"/>
      <c r="HO46" s="67"/>
      <c r="HP46" s="67"/>
      <c r="HQ46" s="67"/>
      <c r="HR46" s="67"/>
      <c r="HS46" s="67"/>
      <c r="HT46" s="67"/>
      <c r="HU46" s="67"/>
      <c r="HV46" s="67"/>
      <c r="HW46" s="67"/>
      <c r="HX46" s="67"/>
      <c r="HY46" s="67"/>
      <c r="HZ46" s="67"/>
      <c r="IA46" s="67"/>
      <c r="IB46" s="67"/>
      <c r="IC46" s="67"/>
      <c r="ID46" s="67"/>
      <c r="IE46" s="67"/>
      <c r="IF46" s="67"/>
      <c r="IG46" s="67"/>
      <c r="IH46" s="67"/>
      <c r="II46" s="67"/>
      <c r="IJ46" s="67"/>
      <c r="IK46" s="67"/>
      <c r="IL46" s="67"/>
      <c r="IM46" s="67"/>
      <c r="IN46" s="67"/>
      <c r="IO46" s="67"/>
      <c r="IP46" s="67"/>
      <c r="IQ46" s="67"/>
      <c r="IR46" s="67"/>
      <c r="IS46" s="67"/>
      <c r="IT46" s="67"/>
      <c r="IU46" s="67"/>
      <c r="IV46" s="67"/>
      <c r="IW46" s="67"/>
      <c r="IX46" s="67"/>
      <c r="IY46" s="67"/>
      <c r="IZ46" s="67"/>
      <c r="JA46" s="67"/>
      <c r="JB46" s="67"/>
      <c r="JC46" s="67"/>
      <c r="JD46" s="67"/>
      <c r="JE46" s="67"/>
      <c r="JF46" s="67"/>
      <c r="JG46" s="67"/>
      <c r="JH46" s="67"/>
    </row>
    <row r="47" spans="1:268" s="70" customFormat="1" ht="18" customHeight="1">
      <c r="A47" s="271" t="s">
        <v>106</v>
      </c>
      <c r="B47" s="272"/>
      <c r="C47" s="140">
        <f t="shared" ref="C47:J47" si="303">C48+C49+C55+C56+C61+C57+C58+C59+C60+C62</f>
        <v>0</v>
      </c>
      <c r="D47" s="140">
        <f t="shared" si="303"/>
        <v>0</v>
      </c>
      <c r="E47" s="140">
        <f t="shared" si="303"/>
        <v>0</v>
      </c>
      <c r="F47" s="140">
        <f t="shared" si="303"/>
        <v>0</v>
      </c>
      <c r="G47" s="140">
        <f t="shared" si="303"/>
        <v>0</v>
      </c>
      <c r="H47" s="140">
        <f t="shared" si="303"/>
        <v>0</v>
      </c>
      <c r="I47" s="140">
        <f t="shared" si="303"/>
        <v>0</v>
      </c>
      <c r="J47" s="140">
        <f t="shared" si="303"/>
        <v>0</v>
      </c>
      <c r="K47" s="132">
        <f t="shared" si="301"/>
        <v>0</v>
      </c>
      <c r="L47" s="132">
        <f t="shared" si="301"/>
        <v>0</v>
      </c>
      <c r="M47" s="140">
        <f t="shared" ref="M47:AZ47" si="304">M48+M49+M55+M56+M61+M57+M58+M59+M60+M62</f>
        <v>0</v>
      </c>
      <c r="N47" s="140">
        <f t="shared" si="304"/>
        <v>0</v>
      </c>
      <c r="O47" s="140">
        <f t="shared" si="304"/>
        <v>0</v>
      </c>
      <c r="P47" s="140">
        <f t="shared" si="304"/>
        <v>0</v>
      </c>
      <c r="Q47" s="140">
        <f t="shared" si="304"/>
        <v>0</v>
      </c>
      <c r="R47" s="140">
        <f t="shared" si="304"/>
        <v>0</v>
      </c>
      <c r="S47" s="140">
        <f t="shared" si="304"/>
        <v>0</v>
      </c>
      <c r="T47" s="140">
        <f t="shared" si="304"/>
        <v>0</v>
      </c>
      <c r="U47" s="140">
        <f t="shared" si="304"/>
        <v>0</v>
      </c>
      <c r="V47" s="140">
        <f t="shared" si="304"/>
        <v>0</v>
      </c>
      <c r="W47" s="140">
        <f t="shared" si="304"/>
        <v>0</v>
      </c>
      <c r="X47" s="140">
        <f t="shared" si="304"/>
        <v>0</v>
      </c>
      <c r="Y47" s="140">
        <f t="shared" si="304"/>
        <v>0</v>
      </c>
      <c r="Z47" s="140">
        <f t="shared" si="304"/>
        <v>0</v>
      </c>
      <c r="AA47" s="140">
        <f t="shared" si="304"/>
        <v>0</v>
      </c>
      <c r="AB47" s="140">
        <f t="shared" si="304"/>
        <v>0</v>
      </c>
      <c r="AC47" s="140">
        <f t="shared" si="304"/>
        <v>0</v>
      </c>
      <c r="AD47" s="140">
        <f t="shared" si="304"/>
        <v>0</v>
      </c>
      <c r="AE47" s="140">
        <f t="shared" si="304"/>
        <v>0</v>
      </c>
      <c r="AF47" s="140">
        <f t="shared" si="304"/>
        <v>0</v>
      </c>
      <c r="AG47" s="140">
        <f t="shared" si="304"/>
        <v>0</v>
      </c>
      <c r="AH47" s="140">
        <f t="shared" si="304"/>
        <v>0</v>
      </c>
      <c r="AI47" s="140">
        <f t="shared" si="304"/>
        <v>0</v>
      </c>
      <c r="AJ47" s="140">
        <f t="shared" si="304"/>
        <v>0</v>
      </c>
      <c r="AK47" s="140">
        <f t="shared" si="304"/>
        <v>0</v>
      </c>
      <c r="AL47" s="140">
        <f t="shared" si="304"/>
        <v>0</v>
      </c>
      <c r="AM47" s="140">
        <f t="shared" si="304"/>
        <v>0</v>
      </c>
      <c r="AN47" s="140">
        <f t="shared" si="304"/>
        <v>0</v>
      </c>
      <c r="AO47" s="140">
        <f t="shared" si="304"/>
        <v>0</v>
      </c>
      <c r="AP47" s="140">
        <f t="shared" si="304"/>
        <v>0</v>
      </c>
      <c r="AQ47" s="140">
        <f t="shared" si="304"/>
        <v>0</v>
      </c>
      <c r="AR47" s="140">
        <f t="shared" si="304"/>
        <v>0</v>
      </c>
      <c r="AS47" s="140">
        <f t="shared" si="304"/>
        <v>0</v>
      </c>
      <c r="AT47" s="140">
        <f t="shared" si="304"/>
        <v>0</v>
      </c>
      <c r="AU47" s="140">
        <f t="shared" si="304"/>
        <v>0</v>
      </c>
      <c r="AV47" s="140">
        <f t="shared" si="304"/>
        <v>0</v>
      </c>
      <c r="AW47" s="140">
        <f t="shared" si="304"/>
        <v>0</v>
      </c>
      <c r="AX47" s="140">
        <f t="shared" si="304"/>
        <v>0</v>
      </c>
      <c r="AY47" s="140">
        <f t="shared" si="304"/>
        <v>0</v>
      </c>
      <c r="AZ47" s="140">
        <f t="shared" si="304"/>
        <v>0</v>
      </c>
      <c r="BA47" s="142">
        <f t="shared" si="300"/>
        <v>1</v>
      </c>
      <c r="BB47" s="142">
        <f t="shared" si="300"/>
        <v>1</v>
      </c>
      <c r="BC47" s="140">
        <f t="shared" ref="BC47:BH47" si="305">BC48+BC49+BC55+BC56+BC61+BC57+BC58+BC59+BC60+BC62</f>
        <v>0</v>
      </c>
      <c r="BD47" s="140">
        <f t="shared" si="305"/>
        <v>0</v>
      </c>
      <c r="BE47" s="140">
        <f t="shared" si="305"/>
        <v>0</v>
      </c>
      <c r="BF47" s="140">
        <f t="shared" si="305"/>
        <v>0</v>
      </c>
      <c r="BG47" s="140">
        <f t="shared" si="305"/>
        <v>0</v>
      </c>
      <c r="BH47" s="140">
        <f t="shared" si="305"/>
        <v>0</v>
      </c>
      <c r="BI47" s="142">
        <f t="shared" si="272"/>
        <v>1</v>
      </c>
      <c r="BJ47" s="142">
        <f t="shared" si="272"/>
        <v>1</v>
      </c>
      <c r="BK47" s="140">
        <f>BK48+BK49+BK55+BK56+BK61+BK57+BK58+BK59+BK60+BK62</f>
        <v>0</v>
      </c>
      <c r="BL47" s="140">
        <f>BL48+BL49+BL55+BL56+BL61+BL57+BL58+BL59+BL60+BL62</f>
        <v>0</v>
      </c>
      <c r="BM47" s="140">
        <f>BM48+BM49+BM55+BM56+BM61+BM57+BM58+BM59+BM60+BM62</f>
        <v>0</v>
      </c>
      <c r="BN47" s="140">
        <f>BN48+BN49+BN55+BN56+BN61+BN57+BN58+BN59+BN60+BN62</f>
        <v>0</v>
      </c>
      <c r="BO47" s="142">
        <f t="shared" si="273"/>
        <v>1</v>
      </c>
      <c r="BP47" s="142">
        <f t="shared" si="273"/>
        <v>1</v>
      </c>
      <c r="BQ47" s="140">
        <f>BQ48+BQ49+BQ55+BQ56+BQ61+BQ57+BQ58+BQ59+BQ60+BQ62</f>
        <v>0</v>
      </c>
      <c r="BR47" s="140">
        <f>BR48+BR49+BR55+BR56+BR61+BR57+BR58+BR59+BR60+BR62</f>
        <v>0</v>
      </c>
      <c r="BS47" s="140">
        <f>BS48+BS49+BS55+BS56+BS61+BS57+BS58+BS59+BS60+BS62</f>
        <v>0</v>
      </c>
      <c r="BT47" s="140">
        <f>BT48+BT49+BT55+BT56+BT61+BT57+BT58+BT59+BT60+BT62</f>
        <v>0</v>
      </c>
      <c r="BU47" s="142">
        <f t="shared" si="274"/>
        <v>1</v>
      </c>
      <c r="BV47" s="142">
        <f t="shared" si="274"/>
        <v>1</v>
      </c>
      <c r="BW47" s="140">
        <f>BW48+BW49+BW55+BW56+BW61+BW57+BW58+BW59+BW60+BW62</f>
        <v>0</v>
      </c>
      <c r="BX47" s="140">
        <f>BX48+BX49+BX55+BX56+BX61+BX57+BX58+BX59+BX60+BX62</f>
        <v>0</v>
      </c>
      <c r="BY47" s="140">
        <f>BY48+BY49+BY55+BY56+BY61+BY57+BY58+BY59+BY60+BY62</f>
        <v>0</v>
      </c>
      <c r="BZ47" s="140">
        <f>BZ48+BZ49+BZ55+BZ56+BZ61+BZ57+BZ58+BZ59+BZ60+BZ62</f>
        <v>0</v>
      </c>
      <c r="CA47" s="142">
        <f t="shared" si="275"/>
        <v>1</v>
      </c>
      <c r="CB47" s="142">
        <f t="shared" si="275"/>
        <v>1</v>
      </c>
      <c r="CC47" s="140">
        <f>CC48+CC49+CC55+CC56+CC61+CC57+CC58+CC59+CC60+CC62</f>
        <v>0</v>
      </c>
      <c r="CD47" s="140">
        <f>CD48+CD49+CD55+CD56+CD61+CD57+CD58+CD59+CD60+CD62</f>
        <v>0</v>
      </c>
      <c r="CE47" s="140">
        <f>CE48+CE49+CE55+CE56+CE61+CE57+CE58+CE59+CE60+CE62</f>
        <v>0</v>
      </c>
      <c r="CF47" s="140">
        <f>CF48+CF49+CF55+CF56+CF61+CF57+CF58+CF59+CF60+CF62</f>
        <v>0</v>
      </c>
      <c r="CG47" s="142">
        <f t="shared" si="276"/>
        <v>1</v>
      </c>
      <c r="CH47" s="142">
        <f t="shared" si="276"/>
        <v>1</v>
      </c>
      <c r="CI47" s="140">
        <f>CI48+CI49+CI55+CI56+CI61+CI57+CI58+CI59+CI60+CI62</f>
        <v>0</v>
      </c>
      <c r="CJ47" s="140">
        <f>CJ48+CJ49+CJ55+CJ56+CJ61+CJ57+CJ58+CJ59+CJ60+CJ62</f>
        <v>0</v>
      </c>
      <c r="CK47" s="140">
        <f>CK48+CK49+CK55+CK56+CK61+CK57+CK58+CK59+CK60+CK62</f>
        <v>0</v>
      </c>
      <c r="CL47" s="140">
        <f>CL48+CL49+CL55+CL56+CL61+CL57+CL58+CL59+CL60+CL62</f>
        <v>0</v>
      </c>
      <c r="CM47" s="142">
        <f t="shared" si="277"/>
        <v>1</v>
      </c>
      <c r="CN47" s="142">
        <f t="shared" si="277"/>
        <v>1</v>
      </c>
      <c r="CO47" s="140">
        <f>CO48+CO49+CO55+CO56+CO61+CO57+CO58+CO59+CO60+CO62</f>
        <v>0</v>
      </c>
      <c r="CP47" s="140">
        <f>CP48+CP49+CP55+CP56+CP61+CP57+CP58+CP59+CP60+CP62</f>
        <v>0</v>
      </c>
      <c r="CQ47" s="140">
        <f>CQ48+CQ49+CQ55+CQ56+CQ61+CQ57+CQ58+CQ59+CQ60+CQ62</f>
        <v>0</v>
      </c>
      <c r="CR47" s="140">
        <f>CR48+CR49+CR55+CR56+CR61+CR57+CR58+CR59+CR60+CR62</f>
        <v>0</v>
      </c>
      <c r="CS47" s="142">
        <f t="shared" si="278"/>
        <v>1</v>
      </c>
      <c r="CT47" s="142">
        <f t="shared" si="278"/>
        <v>1</v>
      </c>
      <c r="CU47" s="140">
        <f>CU48+CU49+CU55+CU56+CU61+CU57+CU58+CU59+CU60+CU62</f>
        <v>0</v>
      </c>
      <c r="CV47" s="140">
        <f>CV48+CV49+CV55+CV56+CV61+CV57+CV58+CV59+CV60+CV62</f>
        <v>0</v>
      </c>
      <c r="CW47" s="140">
        <f>CW48+CW49+CW55+CW56+CW61+CW57+CW58+CW59+CW60+CW62</f>
        <v>0</v>
      </c>
      <c r="CX47" s="140">
        <f>CX48+CX49+CX55+CX56+CX61+CX57+CX58+CX59+CX60+CX62</f>
        <v>0</v>
      </c>
      <c r="CY47" s="142">
        <f t="shared" si="279"/>
        <v>1</v>
      </c>
      <c r="CZ47" s="142">
        <f t="shared" si="279"/>
        <v>1</v>
      </c>
      <c r="DA47" s="140">
        <f>DA48+DA49+DA55+DA56+DA61+DA57+DA58+DA59+DA60+DA62</f>
        <v>0</v>
      </c>
      <c r="DB47" s="140">
        <f>DB48+DB49+DB55+DB56+DB61+DB57+DB58+DB59+DB60+DB62</f>
        <v>0</v>
      </c>
      <c r="DC47" s="140">
        <f>DC48+DC49+DC55+DC56+DC61+DC57+DC58+DC59+DC60+DC62</f>
        <v>0</v>
      </c>
      <c r="DD47" s="140">
        <f>DD48+DD49+DD55+DD56+DD61+DD57+DD58+DD59+DD60+DD62</f>
        <v>0</v>
      </c>
      <c r="DE47" s="142">
        <f t="shared" si="280"/>
        <v>1</v>
      </c>
      <c r="DF47" s="142">
        <f t="shared" si="280"/>
        <v>1</v>
      </c>
      <c r="DG47" s="140">
        <f>DG48+DG49+DG55+DG56+DG61+DG57+DG58+DG59+DG60+DG62</f>
        <v>0</v>
      </c>
      <c r="DH47" s="140">
        <f>DH48+DH49+DH55+DH56+DH61+DH57+DH58+DH59+DH60+DH62</f>
        <v>0</v>
      </c>
      <c r="DI47" s="140">
        <f>DI48+DI49+DI55+DI56+DI61+DI57+DI58+DI59+DI60+DI62</f>
        <v>0</v>
      </c>
      <c r="DJ47" s="140">
        <f>DJ48+DJ49+DJ55+DJ56+DJ61+DJ57+DJ58+DJ59+DJ60+DJ62</f>
        <v>0</v>
      </c>
      <c r="DK47" s="142">
        <f t="shared" si="281"/>
        <v>1</v>
      </c>
      <c r="DL47" s="142">
        <f t="shared" si="281"/>
        <v>1</v>
      </c>
      <c r="DM47" s="140">
        <f t="shared" ref="DM47:DR47" si="306">DM48+DM49+DM55+DM56+DM61+DM57+DM58+DM59+DM60+DM62</f>
        <v>0</v>
      </c>
      <c r="DN47" s="140">
        <f t="shared" si="306"/>
        <v>0</v>
      </c>
      <c r="DO47" s="140">
        <f t="shared" si="306"/>
        <v>0</v>
      </c>
      <c r="DP47" s="140">
        <f t="shared" si="306"/>
        <v>0</v>
      </c>
      <c r="DQ47" s="140">
        <f t="shared" si="306"/>
        <v>0</v>
      </c>
      <c r="DR47" s="140">
        <f t="shared" si="306"/>
        <v>0</v>
      </c>
      <c r="DS47" s="142">
        <f>IF($AY$47=0,1,DQ47/$AY$47-1)</f>
        <v>1</v>
      </c>
      <c r="DT47" s="142">
        <f>IF($AZ$47=0,1,DR47/$AZ$47-1)</f>
        <v>1</v>
      </c>
      <c r="DU47" s="142">
        <f t="shared" si="58"/>
        <v>1</v>
      </c>
      <c r="DV47" s="142">
        <f t="shared" si="59"/>
        <v>1</v>
      </c>
      <c r="DW47" s="166"/>
      <c r="DX47" s="69"/>
      <c r="DY47" s="69"/>
      <c r="DZ47" s="69"/>
      <c r="EA47" s="69"/>
      <c r="EB47" s="69"/>
      <c r="EC47" s="69"/>
      <c r="ED47" s="69"/>
      <c r="EE47" s="69"/>
      <c r="EF47" s="69"/>
      <c r="EG47" s="69"/>
      <c r="EH47" s="69"/>
      <c r="EI47" s="69"/>
      <c r="EJ47" s="69"/>
      <c r="EK47" s="69"/>
      <c r="EL47" s="69"/>
      <c r="EM47" s="69"/>
      <c r="EN47" s="69"/>
      <c r="EO47" s="69"/>
      <c r="EP47" s="69"/>
      <c r="EQ47" s="69"/>
      <c r="ER47" s="69"/>
      <c r="ES47" s="69"/>
      <c r="ET47" s="69"/>
      <c r="EU47" s="69"/>
      <c r="EV47" s="69"/>
      <c r="EW47" s="69"/>
      <c r="EX47" s="69"/>
      <c r="EY47" s="69"/>
      <c r="EZ47" s="69"/>
      <c r="FA47" s="69"/>
      <c r="FB47" s="69"/>
      <c r="FC47" s="69"/>
      <c r="FD47" s="69"/>
      <c r="FE47" s="69"/>
      <c r="FF47" s="69"/>
      <c r="FG47" s="69"/>
      <c r="FH47" s="69"/>
      <c r="FI47" s="69"/>
      <c r="FJ47" s="69"/>
      <c r="FK47" s="69"/>
      <c r="FL47" s="69"/>
      <c r="FM47" s="69"/>
      <c r="FN47" s="69"/>
      <c r="FO47" s="69"/>
      <c r="FP47" s="69"/>
      <c r="FQ47" s="69"/>
      <c r="FR47" s="69"/>
      <c r="FS47" s="69"/>
      <c r="FT47" s="69"/>
      <c r="FU47" s="69"/>
      <c r="FV47" s="69"/>
      <c r="FW47" s="69"/>
      <c r="FX47" s="69"/>
      <c r="FY47" s="69"/>
      <c r="FZ47" s="69"/>
      <c r="GA47" s="69"/>
      <c r="GB47" s="69"/>
      <c r="GC47" s="69"/>
      <c r="GD47" s="69"/>
      <c r="GE47" s="69"/>
      <c r="GF47" s="69"/>
      <c r="GG47" s="69"/>
      <c r="GH47" s="69"/>
      <c r="GI47" s="69"/>
      <c r="GJ47" s="69"/>
      <c r="GK47" s="69"/>
      <c r="GL47" s="69"/>
      <c r="GM47" s="69"/>
      <c r="GN47" s="69"/>
      <c r="GO47" s="69"/>
      <c r="GP47" s="69"/>
      <c r="GQ47" s="69"/>
      <c r="GR47" s="69"/>
      <c r="GS47" s="69"/>
      <c r="GT47" s="69"/>
      <c r="GU47" s="69"/>
      <c r="GV47" s="69"/>
      <c r="GW47" s="69"/>
      <c r="GX47" s="69"/>
      <c r="GY47" s="69"/>
      <c r="GZ47" s="69"/>
      <c r="HA47" s="69"/>
      <c r="HB47" s="69"/>
      <c r="HC47" s="69"/>
      <c r="HD47" s="69"/>
      <c r="HE47" s="69"/>
      <c r="HF47" s="69"/>
      <c r="HG47" s="69"/>
      <c r="HH47" s="69"/>
      <c r="HI47" s="69"/>
      <c r="HJ47" s="69"/>
      <c r="HK47" s="69"/>
      <c r="HL47" s="69"/>
      <c r="HM47" s="69"/>
      <c r="HN47" s="69"/>
      <c r="HO47" s="69"/>
      <c r="HP47" s="69"/>
      <c r="HQ47" s="69"/>
      <c r="HR47" s="69"/>
      <c r="HS47" s="69"/>
      <c r="HT47" s="69"/>
      <c r="HU47" s="69"/>
      <c r="HV47" s="69"/>
      <c r="HW47" s="69"/>
      <c r="HX47" s="69"/>
      <c r="HY47" s="69"/>
      <c r="HZ47" s="69"/>
      <c r="IA47" s="69"/>
      <c r="IB47" s="69"/>
      <c r="IC47" s="69"/>
      <c r="ID47" s="69"/>
      <c r="IE47" s="69"/>
      <c r="IF47" s="69"/>
      <c r="IG47" s="69"/>
      <c r="IH47" s="69"/>
      <c r="II47" s="69"/>
      <c r="IJ47" s="69"/>
      <c r="IK47" s="69"/>
      <c r="IL47" s="69"/>
      <c r="IM47" s="69"/>
      <c r="IN47" s="69"/>
      <c r="IO47" s="69"/>
      <c r="IP47" s="69"/>
      <c r="IQ47" s="69"/>
      <c r="IR47" s="69"/>
      <c r="IS47" s="69"/>
      <c r="IT47" s="69"/>
      <c r="IU47" s="69"/>
      <c r="IV47" s="69"/>
      <c r="IW47" s="69"/>
      <c r="IX47" s="69"/>
      <c r="IY47" s="69"/>
      <c r="IZ47" s="69"/>
      <c r="JA47" s="69"/>
      <c r="JB47" s="69"/>
      <c r="JC47" s="69"/>
      <c r="JD47" s="69"/>
      <c r="JE47" s="69"/>
      <c r="JF47" s="69"/>
      <c r="JG47" s="69"/>
      <c r="JH47" s="69"/>
    </row>
    <row r="48" spans="1:268" s="64" customFormat="1" ht="21.75" customHeight="1">
      <c r="A48" s="253" t="s">
        <v>132</v>
      </c>
      <c r="B48" s="254"/>
      <c r="C48" s="134">
        <f>'бюджет округа (района)'!C48+'бюджеты поселений'!C48</f>
        <v>0</v>
      </c>
      <c r="D48" s="137">
        <f>'бюджет округа (района)'!C48</f>
        <v>0</v>
      </c>
      <c r="E48" s="134">
        <f t="shared" ref="E48:F48" si="307">G48+I48+M48+Q48+U48+Y48+AC48+AG48+AK48+AO48+AS48+AW48</f>
        <v>0</v>
      </c>
      <c r="F48" s="137">
        <f t="shared" si="307"/>
        <v>0</v>
      </c>
      <c r="G48" s="134">
        <f>'бюджет округа (района)'!E48+'бюджеты поселений'!E48</f>
        <v>0</v>
      </c>
      <c r="H48" s="137">
        <f>'бюджет округа (района)'!E48</f>
        <v>0</v>
      </c>
      <c r="I48" s="134">
        <f>'бюджет округа (района)'!F48+'бюджеты поселений'!F48</f>
        <v>0</v>
      </c>
      <c r="J48" s="137">
        <f>'бюджет округа (района)'!F48</f>
        <v>0</v>
      </c>
      <c r="K48" s="134">
        <f t="shared" si="301"/>
        <v>0</v>
      </c>
      <c r="L48" s="134">
        <f t="shared" si="301"/>
        <v>0</v>
      </c>
      <c r="M48" s="134">
        <f>'бюджет округа (района)'!H48+'бюджеты поселений'!H48</f>
        <v>0</v>
      </c>
      <c r="N48" s="137">
        <f>'бюджет округа (района)'!H48</f>
        <v>0</v>
      </c>
      <c r="O48" s="134"/>
      <c r="P48" s="134"/>
      <c r="Q48" s="134">
        <f>'бюджет округа (района)'!J48+'бюджеты поселений'!J48</f>
        <v>0</v>
      </c>
      <c r="R48" s="137">
        <f>'бюджет округа (района)'!J48</f>
        <v>0</v>
      </c>
      <c r="S48" s="134"/>
      <c r="T48" s="134"/>
      <c r="U48" s="134">
        <f>'бюджет округа (района)'!L48+'бюджеты поселений'!L48</f>
        <v>0</v>
      </c>
      <c r="V48" s="137">
        <f>'бюджет округа (района)'!L48</f>
        <v>0</v>
      </c>
      <c r="W48" s="134"/>
      <c r="X48" s="134"/>
      <c r="Y48" s="134">
        <f>'бюджет округа (района)'!N48+'бюджеты поселений'!N48</f>
        <v>0</v>
      </c>
      <c r="Z48" s="137">
        <f>'бюджет округа (района)'!N48</f>
        <v>0</v>
      </c>
      <c r="AA48" s="134"/>
      <c r="AB48" s="134"/>
      <c r="AC48" s="134">
        <f>'бюджет округа (района)'!P48+'бюджеты поселений'!P48</f>
        <v>0</v>
      </c>
      <c r="AD48" s="137">
        <f>'бюджет округа (района)'!P48</f>
        <v>0</v>
      </c>
      <c r="AE48" s="134"/>
      <c r="AF48" s="134"/>
      <c r="AG48" s="134">
        <f>'бюджет округа (района)'!R48+'бюджеты поселений'!R48</f>
        <v>0</v>
      </c>
      <c r="AH48" s="137">
        <f>'бюджет округа (района)'!R48</f>
        <v>0</v>
      </c>
      <c r="AI48" s="134"/>
      <c r="AJ48" s="134"/>
      <c r="AK48" s="134">
        <f>'бюджет округа (района)'!T48+'бюджеты поселений'!T48</f>
        <v>0</v>
      </c>
      <c r="AL48" s="137">
        <f>'бюджет округа (района)'!T48</f>
        <v>0</v>
      </c>
      <c r="AM48" s="134"/>
      <c r="AN48" s="134"/>
      <c r="AO48" s="134">
        <f>'бюджет округа (района)'!V48+'бюджеты поселений'!V48</f>
        <v>0</v>
      </c>
      <c r="AP48" s="137">
        <f>'бюджет округа (района)'!V48</f>
        <v>0</v>
      </c>
      <c r="AQ48" s="134"/>
      <c r="AR48" s="134"/>
      <c r="AS48" s="134">
        <f>'бюджет округа (района)'!X48+'бюджеты поселений'!X48</f>
        <v>0</v>
      </c>
      <c r="AT48" s="137">
        <f>'бюджет округа (района)'!X48</f>
        <v>0</v>
      </c>
      <c r="AU48" s="134"/>
      <c r="AV48" s="134"/>
      <c r="AW48" s="134">
        <f>'бюджет округа (района)'!Z48+'бюджеты поселений'!Z48</f>
        <v>0</v>
      </c>
      <c r="AX48" s="137">
        <f>'бюджет округа (района)'!Z48</f>
        <v>0</v>
      </c>
      <c r="AY48" s="134">
        <f>'бюджет округа (района)'!AA48+'бюджеты поселений'!AA48</f>
        <v>0</v>
      </c>
      <c r="AZ48" s="137">
        <f>'бюджет округа (района)'!AA48</f>
        <v>0</v>
      </c>
      <c r="BA48" s="135">
        <f t="shared" si="300"/>
        <v>1</v>
      </c>
      <c r="BB48" s="135">
        <f t="shared" si="300"/>
        <v>1</v>
      </c>
      <c r="BC48" s="134">
        <f>'бюджет округа (района)'!AC48+'бюджеты поселений'!AC48</f>
        <v>0</v>
      </c>
      <c r="BD48" s="137">
        <f>'бюджет округа (района)'!AC48</f>
        <v>0</v>
      </c>
      <c r="BE48" s="134">
        <f>'бюджет округа (района)'!AD48+'бюджеты поселений'!AD48</f>
        <v>0</v>
      </c>
      <c r="BF48" s="137">
        <f>'бюджет округа (района)'!AD48</f>
        <v>0</v>
      </c>
      <c r="BG48" s="134">
        <f t="shared" si="302"/>
        <v>0</v>
      </c>
      <c r="BH48" s="134">
        <f t="shared" si="302"/>
        <v>0</v>
      </c>
      <c r="BI48" s="135">
        <f t="shared" si="272"/>
        <v>1</v>
      </c>
      <c r="BJ48" s="135">
        <f t="shared" si="272"/>
        <v>1</v>
      </c>
      <c r="BK48" s="134">
        <f>'бюджет округа (района)'!AG48+'бюджеты поселений'!AG48</f>
        <v>0</v>
      </c>
      <c r="BL48" s="137">
        <f>'бюджет округа (района)'!AG48</f>
        <v>0</v>
      </c>
      <c r="BM48" s="134"/>
      <c r="BN48" s="134"/>
      <c r="BO48" s="135">
        <f t="shared" si="273"/>
        <v>1</v>
      </c>
      <c r="BP48" s="135">
        <f t="shared" si="273"/>
        <v>1</v>
      </c>
      <c r="BQ48" s="134">
        <f>'бюджет округа (района)'!AJ48+'бюджеты поселений'!AJ48</f>
        <v>0</v>
      </c>
      <c r="BR48" s="137">
        <f>'бюджет округа (района)'!AJ48</f>
        <v>0</v>
      </c>
      <c r="BS48" s="134"/>
      <c r="BT48" s="134"/>
      <c r="BU48" s="135">
        <f t="shared" si="274"/>
        <v>1</v>
      </c>
      <c r="BV48" s="135">
        <f t="shared" si="274"/>
        <v>1</v>
      </c>
      <c r="BW48" s="134">
        <f>'бюджет округа (района)'!AM48+'бюджеты поселений'!AM48</f>
        <v>0</v>
      </c>
      <c r="BX48" s="137">
        <f>'бюджет округа (района)'!AM48</f>
        <v>0</v>
      </c>
      <c r="BY48" s="134"/>
      <c r="BZ48" s="134"/>
      <c r="CA48" s="135">
        <f t="shared" si="275"/>
        <v>1</v>
      </c>
      <c r="CB48" s="135">
        <f t="shared" si="275"/>
        <v>1</v>
      </c>
      <c r="CC48" s="134">
        <f>'бюджет округа (района)'!AP48+'бюджеты поселений'!AP48</f>
        <v>0</v>
      </c>
      <c r="CD48" s="137">
        <f>'бюджет округа (района)'!AP48</f>
        <v>0</v>
      </c>
      <c r="CE48" s="134"/>
      <c r="CF48" s="134"/>
      <c r="CG48" s="135">
        <f t="shared" si="276"/>
        <v>1</v>
      </c>
      <c r="CH48" s="135">
        <f t="shared" si="276"/>
        <v>1</v>
      </c>
      <c r="CI48" s="134">
        <f>'бюджет округа (района)'!AS48+'бюджеты поселений'!AS48</f>
        <v>0</v>
      </c>
      <c r="CJ48" s="137">
        <f>'бюджет округа (района)'!AS48</f>
        <v>0</v>
      </c>
      <c r="CK48" s="134"/>
      <c r="CL48" s="134"/>
      <c r="CM48" s="135">
        <f t="shared" si="277"/>
        <v>1</v>
      </c>
      <c r="CN48" s="135">
        <f t="shared" si="277"/>
        <v>1</v>
      </c>
      <c r="CO48" s="134">
        <f>'бюджет округа (района)'!AV48+'бюджеты поселений'!AV48</f>
        <v>0</v>
      </c>
      <c r="CP48" s="137">
        <f>'бюджет округа (района)'!AV48</f>
        <v>0</v>
      </c>
      <c r="CQ48" s="134"/>
      <c r="CR48" s="134"/>
      <c r="CS48" s="135">
        <f t="shared" si="278"/>
        <v>1</v>
      </c>
      <c r="CT48" s="135">
        <f t="shared" si="278"/>
        <v>1</v>
      </c>
      <c r="CU48" s="134">
        <f>'бюджет округа (района)'!AY48+'бюджеты поселений'!AY48</f>
        <v>0</v>
      </c>
      <c r="CV48" s="137">
        <f>'бюджет округа (района)'!AY48</f>
        <v>0</v>
      </c>
      <c r="CW48" s="134"/>
      <c r="CX48" s="134"/>
      <c r="CY48" s="135">
        <f t="shared" si="279"/>
        <v>1</v>
      </c>
      <c r="CZ48" s="135">
        <f t="shared" si="279"/>
        <v>1</v>
      </c>
      <c r="DA48" s="134">
        <f>'бюджет округа (района)'!BB48+'бюджеты поселений'!BB48</f>
        <v>0</v>
      </c>
      <c r="DB48" s="137">
        <f>'бюджет округа (района)'!BB48</f>
        <v>0</v>
      </c>
      <c r="DC48" s="134"/>
      <c r="DD48" s="134"/>
      <c r="DE48" s="135">
        <f t="shared" si="280"/>
        <v>1</v>
      </c>
      <c r="DF48" s="135">
        <f t="shared" si="280"/>
        <v>1</v>
      </c>
      <c r="DG48" s="134">
        <f>'бюджет округа (района)'!BE48+'бюджеты поселений'!BE48</f>
        <v>0</v>
      </c>
      <c r="DH48" s="137">
        <f>'бюджет округа (района)'!BE48</f>
        <v>0</v>
      </c>
      <c r="DI48" s="134"/>
      <c r="DJ48" s="134"/>
      <c r="DK48" s="135">
        <f t="shared" si="281"/>
        <v>1</v>
      </c>
      <c r="DL48" s="135">
        <f t="shared" si="281"/>
        <v>1</v>
      </c>
      <c r="DM48" s="134">
        <f>'бюджет округа (района)'!BH48+'бюджеты поселений'!BH48</f>
        <v>0</v>
      </c>
      <c r="DN48" s="137">
        <f>'бюджет округа (района)'!BH48</f>
        <v>0</v>
      </c>
      <c r="DO48" s="134">
        <f>'бюджет округа (района)'!BI48+'бюджеты поселений'!BI48</f>
        <v>0</v>
      </c>
      <c r="DP48" s="137">
        <f>'бюджет округа (района)'!BI48</f>
        <v>0</v>
      </c>
      <c r="DQ48" s="134">
        <f>'бюджет округа (района)'!BJ48+'бюджеты поселений'!BJ48</f>
        <v>0</v>
      </c>
      <c r="DR48" s="137">
        <f>'бюджет округа (района)'!BJ48</f>
        <v>0</v>
      </c>
      <c r="DS48" s="135">
        <f>IF($AY$48=0,1,DQ48/$AY$48-1)</f>
        <v>1</v>
      </c>
      <c r="DT48" s="135">
        <f>IF($AZ$48=0,1,DR48/$AZ$48-1)</f>
        <v>1</v>
      </c>
      <c r="DU48" s="135">
        <f t="shared" si="58"/>
        <v>1</v>
      </c>
      <c r="DV48" s="135">
        <f t="shared" si="59"/>
        <v>1</v>
      </c>
      <c r="DW48" s="167"/>
      <c r="DX48" s="63"/>
      <c r="DY48" s="63"/>
      <c r="DZ48" s="63"/>
      <c r="EA48" s="63"/>
      <c r="EB48" s="63"/>
      <c r="EC48" s="63"/>
      <c r="ED48" s="63"/>
      <c r="EE48" s="63"/>
      <c r="EF48" s="63"/>
      <c r="EG48" s="63"/>
      <c r="EH48" s="63"/>
      <c r="EI48" s="63"/>
      <c r="EJ48" s="63"/>
      <c r="EK48" s="63"/>
      <c r="EL48" s="63"/>
      <c r="EM48" s="63"/>
      <c r="EN48" s="63"/>
      <c r="EO48" s="63"/>
      <c r="EP48" s="63"/>
      <c r="EQ48" s="63"/>
      <c r="ER48" s="63"/>
      <c r="ES48" s="63"/>
      <c r="ET48" s="63"/>
      <c r="EU48" s="63"/>
      <c r="EV48" s="63"/>
      <c r="EW48" s="63"/>
      <c r="EX48" s="63"/>
      <c r="EY48" s="63"/>
      <c r="EZ48" s="63"/>
      <c r="FA48" s="63"/>
      <c r="FB48" s="63"/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3"/>
      <c r="FS48" s="63"/>
      <c r="FT48" s="63"/>
      <c r="FU48" s="63"/>
      <c r="FV48" s="63"/>
      <c r="FW48" s="63"/>
      <c r="FX48" s="63"/>
      <c r="FY48" s="63"/>
      <c r="FZ48" s="63"/>
      <c r="GA48" s="63"/>
      <c r="GB48" s="63"/>
      <c r="GC48" s="63"/>
      <c r="GD48" s="63"/>
      <c r="GE48" s="63"/>
      <c r="GF48" s="63"/>
      <c r="GG48" s="63"/>
      <c r="GH48" s="63"/>
      <c r="GI48" s="63"/>
      <c r="GJ48" s="63"/>
      <c r="GK48" s="63"/>
      <c r="GL48" s="63"/>
      <c r="GM48" s="63"/>
      <c r="GN48" s="63"/>
      <c r="GO48" s="63"/>
      <c r="GP48" s="63"/>
      <c r="GQ48" s="63"/>
      <c r="GR48" s="63"/>
      <c r="GS48" s="63"/>
      <c r="GT48" s="63"/>
      <c r="GU48" s="63"/>
      <c r="GV48" s="63"/>
      <c r="GW48" s="63"/>
      <c r="GX48" s="63"/>
      <c r="GY48" s="63"/>
      <c r="GZ48" s="63"/>
      <c r="HA48" s="63"/>
      <c r="HB48" s="63"/>
      <c r="HC48" s="63"/>
      <c r="HD48" s="63"/>
      <c r="HE48" s="63"/>
      <c r="HF48" s="63"/>
      <c r="HG48" s="63"/>
      <c r="HH48" s="63"/>
      <c r="HI48" s="63"/>
      <c r="HJ48" s="63"/>
      <c r="HK48" s="63"/>
      <c r="HL48" s="63"/>
      <c r="HM48" s="63"/>
      <c r="HN48" s="63"/>
      <c r="HO48" s="63"/>
      <c r="HP48" s="63"/>
      <c r="HQ48" s="63"/>
      <c r="HR48" s="63"/>
      <c r="HS48" s="63"/>
      <c r="HT48" s="63"/>
      <c r="HU48" s="63"/>
      <c r="HV48" s="63"/>
      <c r="HW48" s="63"/>
      <c r="HX48" s="63"/>
      <c r="HY48" s="63"/>
      <c r="HZ48" s="63"/>
      <c r="IA48" s="63"/>
      <c r="IB48" s="63"/>
      <c r="IC48" s="63"/>
      <c r="ID48" s="63"/>
      <c r="IE48" s="63"/>
      <c r="IF48" s="63"/>
      <c r="IG48" s="63"/>
      <c r="IH48" s="63"/>
      <c r="II48" s="63"/>
      <c r="IJ48" s="63"/>
      <c r="IK48" s="63"/>
      <c r="IL48" s="63"/>
      <c r="IM48" s="63"/>
      <c r="IN48" s="63"/>
      <c r="IO48" s="63"/>
      <c r="IP48" s="63"/>
      <c r="IQ48" s="63"/>
      <c r="IR48" s="63"/>
      <c r="IS48" s="63"/>
      <c r="IT48" s="63"/>
      <c r="IU48" s="63"/>
      <c r="IV48" s="63"/>
      <c r="IW48" s="63"/>
      <c r="IX48" s="63"/>
      <c r="IY48" s="63"/>
      <c r="IZ48" s="63"/>
      <c r="JA48" s="63"/>
      <c r="JB48" s="63"/>
      <c r="JC48" s="63"/>
      <c r="JD48" s="63"/>
      <c r="JE48" s="63"/>
      <c r="JF48" s="63"/>
      <c r="JG48" s="63"/>
      <c r="JH48" s="63"/>
    </row>
    <row r="49" spans="1:268" s="66" customFormat="1" ht="18" customHeight="1">
      <c r="A49" s="253" t="s">
        <v>108</v>
      </c>
      <c r="B49" s="254"/>
      <c r="C49" s="137">
        <f>C50+C51+C52</f>
        <v>0</v>
      </c>
      <c r="D49" s="137">
        <f t="shared" ref="D49:AV49" si="308">D50+D51+D52</f>
        <v>0</v>
      </c>
      <c r="E49" s="137">
        <f t="shared" si="308"/>
        <v>0</v>
      </c>
      <c r="F49" s="137">
        <f t="shared" si="308"/>
        <v>0</v>
      </c>
      <c r="G49" s="137">
        <f>G50+G51+G52</f>
        <v>0</v>
      </c>
      <c r="H49" s="137">
        <f t="shared" ref="H49" si="309">H50+H51+H52</f>
        <v>0</v>
      </c>
      <c r="I49" s="137">
        <f>I50+I51+I52</f>
        <v>0</v>
      </c>
      <c r="J49" s="137">
        <f t="shared" ref="J49" si="310">J50+J51+J52</f>
        <v>0</v>
      </c>
      <c r="K49" s="134">
        <f t="shared" si="301"/>
        <v>0</v>
      </c>
      <c r="L49" s="134">
        <f t="shared" si="301"/>
        <v>0</v>
      </c>
      <c r="M49" s="137">
        <f>M50+M51+M52</f>
        <v>0</v>
      </c>
      <c r="N49" s="137">
        <f t="shared" ref="N49" si="311">N50+N51+N52</f>
        <v>0</v>
      </c>
      <c r="O49" s="137">
        <f t="shared" si="308"/>
        <v>0</v>
      </c>
      <c r="P49" s="137">
        <f t="shared" si="308"/>
        <v>0</v>
      </c>
      <c r="Q49" s="137">
        <f>Q50+Q51+Q52</f>
        <v>0</v>
      </c>
      <c r="R49" s="137">
        <f t="shared" ref="R49" si="312">R50+R51+R52</f>
        <v>0</v>
      </c>
      <c r="S49" s="137">
        <f t="shared" si="308"/>
        <v>0</v>
      </c>
      <c r="T49" s="137">
        <f t="shared" si="308"/>
        <v>0</v>
      </c>
      <c r="U49" s="137">
        <f>U50+U51+U52</f>
        <v>0</v>
      </c>
      <c r="V49" s="137">
        <f t="shared" ref="V49" si="313">V50+V51+V52</f>
        <v>0</v>
      </c>
      <c r="W49" s="137">
        <f t="shared" si="308"/>
        <v>0</v>
      </c>
      <c r="X49" s="137">
        <f t="shared" si="308"/>
        <v>0</v>
      </c>
      <c r="Y49" s="137">
        <f>Y50+Y51+Y52</f>
        <v>0</v>
      </c>
      <c r="Z49" s="137">
        <f t="shared" ref="Z49" si="314">Z50+Z51+Z52</f>
        <v>0</v>
      </c>
      <c r="AA49" s="137">
        <f t="shared" si="308"/>
        <v>0</v>
      </c>
      <c r="AB49" s="137">
        <f t="shared" si="308"/>
        <v>0</v>
      </c>
      <c r="AC49" s="137">
        <f>AC50+AC51+AC52</f>
        <v>0</v>
      </c>
      <c r="AD49" s="137">
        <f t="shared" ref="AD49" si="315">AD50+AD51+AD52</f>
        <v>0</v>
      </c>
      <c r="AE49" s="137">
        <f t="shared" si="308"/>
        <v>0</v>
      </c>
      <c r="AF49" s="137">
        <f t="shared" si="308"/>
        <v>0</v>
      </c>
      <c r="AG49" s="137">
        <f>AG50+AG51+AG52</f>
        <v>0</v>
      </c>
      <c r="AH49" s="137">
        <f t="shared" ref="AH49" si="316">AH50+AH51+AH52</f>
        <v>0</v>
      </c>
      <c r="AI49" s="137">
        <f t="shared" si="308"/>
        <v>0</v>
      </c>
      <c r="AJ49" s="137">
        <f t="shared" si="308"/>
        <v>0</v>
      </c>
      <c r="AK49" s="137">
        <f>AK50+AK51+AK52</f>
        <v>0</v>
      </c>
      <c r="AL49" s="137">
        <f t="shared" ref="AL49" si="317">AL50+AL51+AL52</f>
        <v>0</v>
      </c>
      <c r="AM49" s="137">
        <f t="shared" si="308"/>
        <v>0</v>
      </c>
      <c r="AN49" s="137">
        <f t="shared" si="308"/>
        <v>0</v>
      </c>
      <c r="AO49" s="137">
        <f>AO50+AO51+AO52</f>
        <v>0</v>
      </c>
      <c r="AP49" s="137">
        <f t="shared" ref="AP49" si="318">AP50+AP51+AP52</f>
        <v>0</v>
      </c>
      <c r="AQ49" s="137">
        <f t="shared" si="308"/>
        <v>0</v>
      </c>
      <c r="AR49" s="137">
        <f t="shared" si="308"/>
        <v>0</v>
      </c>
      <c r="AS49" s="137">
        <f>AS50+AS51+AS52</f>
        <v>0</v>
      </c>
      <c r="AT49" s="137">
        <f t="shared" ref="AT49" si="319">AT50+AT51+AT52</f>
        <v>0</v>
      </c>
      <c r="AU49" s="137">
        <f t="shared" si="308"/>
        <v>0</v>
      </c>
      <c r="AV49" s="137">
        <f t="shared" si="308"/>
        <v>0</v>
      </c>
      <c r="AW49" s="137">
        <f>AW50+AW51+AW52</f>
        <v>0</v>
      </c>
      <c r="AX49" s="137">
        <f t="shared" ref="AX49" si="320">AX50+AX51+AX52</f>
        <v>0</v>
      </c>
      <c r="AY49" s="137">
        <f>AY50+AY51+AY52</f>
        <v>0</v>
      </c>
      <c r="AZ49" s="137">
        <f t="shared" ref="AZ49" si="321">AZ50+AZ51+AZ52</f>
        <v>0</v>
      </c>
      <c r="BA49" s="135">
        <f t="shared" si="300"/>
        <v>1</v>
      </c>
      <c r="BB49" s="135">
        <f t="shared" si="300"/>
        <v>1</v>
      </c>
      <c r="BC49" s="137">
        <f>BC50+BC51+BC52</f>
        <v>0</v>
      </c>
      <c r="BD49" s="137">
        <f t="shared" ref="BD49" si="322">BD50+BD51+BD52</f>
        <v>0</v>
      </c>
      <c r="BE49" s="137">
        <f>BE50+BE51+BE52</f>
        <v>0</v>
      </c>
      <c r="BF49" s="137">
        <f t="shared" ref="BF49" si="323">BF50+BF51+BF52</f>
        <v>0</v>
      </c>
      <c r="BG49" s="134">
        <f t="shared" si="302"/>
        <v>0</v>
      </c>
      <c r="BH49" s="134">
        <f t="shared" si="302"/>
        <v>0</v>
      </c>
      <c r="BI49" s="135">
        <f t="shared" si="272"/>
        <v>1</v>
      </c>
      <c r="BJ49" s="135">
        <f t="shared" si="272"/>
        <v>1</v>
      </c>
      <c r="BK49" s="137">
        <f>BK50+BK51+BK52</f>
        <v>0</v>
      </c>
      <c r="BL49" s="137">
        <f t="shared" ref="BL49:DJ49" si="324">BL50+BL51+BL52</f>
        <v>0</v>
      </c>
      <c r="BM49" s="137">
        <f t="shared" si="324"/>
        <v>0</v>
      </c>
      <c r="BN49" s="137">
        <f t="shared" si="324"/>
        <v>0</v>
      </c>
      <c r="BO49" s="135">
        <f t="shared" si="273"/>
        <v>1</v>
      </c>
      <c r="BP49" s="135">
        <f t="shared" si="273"/>
        <v>1</v>
      </c>
      <c r="BQ49" s="137">
        <f>BQ50+BQ51+BQ52</f>
        <v>0</v>
      </c>
      <c r="BR49" s="137">
        <f t="shared" ref="BR49" si="325">BR50+BR51+BR52</f>
        <v>0</v>
      </c>
      <c r="BS49" s="137">
        <f t="shared" si="324"/>
        <v>0</v>
      </c>
      <c r="BT49" s="137">
        <f t="shared" si="324"/>
        <v>0</v>
      </c>
      <c r="BU49" s="135">
        <f t="shared" si="274"/>
        <v>1</v>
      </c>
      <c r="BV49" s="135">
        <f t="shared" si="274"/>
        <v>1</v>
      </c>
      <c r="BW49" s="137">
        <f>BW50+BW51+BW52</f>
        <v>0</v>
      </c>
      <c r="BX49" s="137">
        <f t="shared" ref="BX49" si="326">BX50+BX51+BX52</f>
        <v>0</v>
      </c>
      <c r="BY49" s="137">
        <f t="shared" si="324"/>
        <v>0</v>
      </c>
      <c r="BZ49" s="137">
        <f t="shared" si="324"/>
        <v>0</v>
      </c>
      <c r="CA49" s="135">
        <f t="shared" si="275"/>
        <v>1</v>
      </c>
      <c r="CB49" s="135">
        <f t="shared" si="275"/>
        <v>1</v>
      </c>
      <c r="CC49" s="137">
        <f>CC50+CC51+CC52</f>
        <v>0</v>
      </c>
      <c r="CD49" s="137">
        <f t="shared" ref="CD49" si="327">CD50+CD51+CD52</f>
        <v>0</v>
      </c>
      <c r="CE49" s="137">
        <f t="shared" si="324"/>
        <v>0</v>
      </c>
      <c r="CF49" s="137">
        <f t="shared" si="324"/>
        <v>0</v>
      </c>
      <c r="CG49" s="135">
        <f t="shared" si="276"/>
        <v>1</v>
      </c>
      <c r="CH49" s="135">
        <f t="shared" si="276"/>
        <v>1</v>
      </c>
      <c r="CI49" s="137">
        <f>CI50+CI51+CI52</f>
        <v>0</v>
      </c>
      <c r="CJ49" s="137">
        <f t="shared" ref="CJ49" si="328">CJ50+CJ51+CJ52</f>
        <v>0</v>
      </c>
      <c r="CK49" s="137">
        <f t="shared" si="324"/>
        <v>0</v>
      </c>
      <c r="CL49" s="137">
        <f t="shared" si="324"/>
        <v>0</v>
      </c>
      <c r="CM49" s="135">
        <f t="shared" si="277"/>
        <v>1</v>
      </c>
      <c r="CN49" s="135">
        <f t="shared" si="277"/>
        <v>1</v>
      </c>
      <c r="CO49" s="137">
        <f>CO50+CO51+CO52</f>
        <v>0</v>
      </c>
      <c r="CP49" s="137">
        <f t="shared" ref="CP49" si="329">CP50+CP51+CP52</f>
        <v>0</v>
      </c>
      <c r="CQ49" s="137">
        <f t="shared" si="324"/>
        <v>0</v>
      </c>
      <c r="CR49" s="137">
        <f t="shared" si="324"/>
        <v>0</v>
      </c>
      <c r="CS49" s="135">
        <f t="shared" si="278"/>
        <v>1</v>
      </c>
      <c r="CT49" s="135">
        <f t="shared" si="278"/>
        <v>1</v>
      </c>
      <c r="CU49" s="137">
        <f>CU50+CU51+CU52</f>
        <v>0</v>
      </c>
      <c r="CV49" s="137">
        <f t="shared" ref="CV49" si="330">CV50+CV51+CV52</f>
        <v>0</v>
      </c>
      <c r="CW49" s="137">
        <f t="shared" si="324"/>
        <v>0</v>
      </c>
      <c r="CX49" s="137">
        <f t="shared" si="324"/>
        <v>0</v>
      </c>
      <c r="CY49" s="135">
        <f t="shared" si="279"/>
        <v>1</v>
      </c>
      <c r="CZ49" s="135">
        <f t="shared" si="279"/>
        <v>1</v>
      </c>
      <c r="DA49" s="137">
        <f>DA50+DA51+DA52</f>
        <v>0</v>
      </c>
      <c r="DB49" s="137">
        <f t="shared" ref="DB49" si="331">DB50+DB51+DB52</f>
        <v>0</v>
      </c>
      <c r="DC49" s="137">
        <f t="shared" si="324"/>
        <v>0</v>
      </c>
      <c r="DD49" s="137">
        <f t="shared" si="324"/>
        <v>0</v>
      </c>
      <c r="DE49" s="135">
        <f t="shared" si="280"/>
        <v>1</v>
      </c>
      <c r="DF49" s="135">
        <f t="shared" si="280"/>
        <v>1</v>
      </c>
      <c r="DG49" s="137">
        <f>DG50+DG51+DG52</f>
        <v>0</v>
      </c>
      <c r="DH49" s="137">
        <f t="shared" ref="DH49" si="332">DH50+DH51+DH52</f>
        <v>0</v>
      </c>
      <c r="DI49" s="137">
        <f t="shared" si="324"/>
        <v>0</v>
      </c>
      <c r="DJ49" s="137">
        <f t="shared" si="324"/>
        <v>0</v>
      </c>
      <c r="DK49" s="135">
        <f t="shared" si="281"/>
        <v>1</v>
      </c>
      <c r="DL49" s="135">
        <f t="shared" si="281"/>
        <v>1</v>
      </c>
      <c r="DM49" s="137">
        <f>DM50+DM51+DM52</f>
        <v>0</v>
      </c>
      <c r="DN49" s="137">
        <f t="shared" ref="DN49" si="333">DN50+DN51+DN52</f>
        <v>0</v>
      </c>
      <c r="DO49" s="137">
        <f>DO50+DO51+DO52</f>
        <v>0</v>
      </c>
      <c r="DP49" s="137">
        <f t="shared" ref="DP49" si="334">DP50+DP51+DP52</f>
        <v>0</v>
      </c>
      <c r="DQ49" s="137">
        <f>DQ50+DQ51+DQ52</f>
        <v>0</v>
      </c>
      <c r="DR49" s="137">
        <f t="shared" ref="DR49" si="335">DR50+DR51+DR52</f>
        <v>0</v>
      </c>
      <c r="DS49" s="135">
        <f>IF($AY$49=0,1,DQ49/$AY$49-1)</f>
        <v>1</v>
      </c>
      <c r="DT49" s="135">
        <f>IF($AZ$49=0,1,DR49/$AZ$49-1)</f>
        <v>1</v>
      </c>
      <c r="DU49" s="135">
        <f t="shared" si="58"/>
        <v>1</v>
      </c>
      <c r="DV49" s="135">
        <f>IF($F49=0,1,DR49/$F49-1)</f>
        <v>1</v>
      </c>
      <c r="DW49" s="167"/>
      <c r="DX49" s="65"/>
      <c r="DY49" s="65"/>
      <c r="DZ49" s="65"/>
      <c r="EA49" s="65"/>
      <c r="EB49" s="65"/>
      <c r="EC49" s="65"/>
      <c r="ED49" s="65"/>
      <c r="EE49" s="65"/>
      <c r="EF49" s="65"/>
      <c r="EG49" s="65"/>
      <c r="EH49" s="65"/>
      <c r="EI49" s="65"/>
      <c r="EJ49" s="65"/>
      <c r="EK49" s="65"/>
      <c r="EL49" s="65"/>
      <c r="EM49" s="65"/>
      <c r="EN49" s="65"/>
      <c r="EO49" s="65"/>
      <c r="EP49" s="65"/>
      <c r="EQ49" s="65"/>
      <c r="ER49" s="65"/>
      <c r="ES49" s="65"/>
      <c r="ET49" s="65"/>
      <c r="EU49" s="65"/>
      <c r="EV49" s="65"/>
      <c r="EW49" s="65"/>
      <c r="EX49" s="65"/>
      <c r="EY49" s="65"/>
      <c r="EZ49" s="65"/>
      <c r="FA49" s="65"/>
      <c r="FB49" s="65"/>
      <c r="FC49" s="65"/>
      <c r="FD49" s="65"/>
      <c r="FE49" s="65"/>
      <c r="FF49" s="65"/>
      <c r="FG49" s="65"/>
      <c r="FH49" s="65"/>
      <c r="FI49" s="65"/>
      <c r="FJ49" s="65"/>
      <c r="FK49" s="65"/>
      <c r="FL49" s="65"/>
      <c r="FM49" s="65"/>
      <c r="FN49" s="65"/>
      <c r="FO49" s="65"/>
      <c r="FP49" s="65"/>
      <c r="FQ49" s="65"/>
      <c r="FR49" s="65"/>
      <c r="FS49" s="65"/>
      <c r="FT49" s="65"/>
      <c r="FU49" s="65"/>
      <c r="FV49" s="65"/>
      <c r="FW49" s="65"/>
      <c r="FX49" s="65"/>
      <c r="FY49" s="65"/>
      <c r="FZ49" s="65"/>
      <c r="GA49" s="65"/>
      <c r="GB49" s="65"/>
      <c r="GC49" s="65"/>
      <c r="GD49" s="65"/>
      <c r="GE49" s="65"/>
      <c r="GF49" s="65"/>
      <c r="GG49" s="65"/>
      <c r="GH49" s="65"/>
      <c r="GI49" s="65"/>
      <c r="GJ49" s="65"/>
      <c r="GK49" s="65"/>
      <c r="GL49" s="65"/>
      <c r="GM49" s="65"/>
      <c r="GN49" s="65"/>
      <c r="GO49" s="65"/>
      <c r="GP49" s="65"/>
      <c r="GQ49" s="65"/>
      <c r="GR49" s="65"/>
      <c r="GS49" s="65"/>
      <c r="GT49" s="65"/>
      <c r="GU49" s="65"/>
      <c r="GV49" s="65"/>
      <c r="GW49" s="65"/>
      <c r="GX49" s="65"/>
      <c r="GY49" s="65"/>
      <c r="GZ49" s="65"/>
      <c r="HA49" s="65"/>
      <c r="HB49" s="65"/>
      <c r="HC49" s="65"/>
      <c r="HD49" s="65"/>
      <c r="HE49" s="65"/>
      <c r="HF49" s="65"/>
      <c r="HG49" s="65"/>
      <c r="HH49" s="65"/>
      <c r="HI49" s="65"/>
      <c r="HJ49" s="65"/>
      <c r="HK49" s="65"/>
      <c r="HL49" s="65"/>
      <c r="HM49" s="65"/>
      <c r="HN49" s="65"/>
      <c r="HO49" s="65"/>
      <c r="HP49" s="65"/>
      <c r="HQ49" s="65"/>
      <c r="HR49" s="65"/>
      <c r="HS49" s="65"/>
      <c r="HT49" s="65"/>
      <c r="HU49" s="65"/>
      <c r="HV49" s="65"/>
      <c r="HW49" s="65"/>
      <c r="HX49" s="65"/>
      <c r="HY49" s="65"/>
      <c r="HZ49" s="65"/>
      <c r="IA49" s="65"/>
      <c r="IB49" s="65"/>
      <c r="IC49" s="65"/>
      <c r="ID49" s="65"/>
      <c r="IE49" s="65"/>
      <c r="IF49" s="65"/>
      <c r="IG49" s="65"/>
      <c r="IH49" s="65"/>
      <c r="II49" s="65"/>
      <c r="IJ49" s="65"/>
      <c r="IK49" s="65"/>
      <c r="IL49" s="65"/>
      <c r="IM49" s="65"/>
      <c r="IN49" s="65"/>
      <c r="IO49" s="65"/>
      <c r="IP49" s="65"/>
      <c r="IQ49" s="65"/>
      <c r="IR49" s="65"/>
      <c r="IS49" s="65"/>
      <c r="IT49" s="65"/>
      <c r="IU49" s="65"/>
      <c r="IV49" s="65"/>
      <c r="IW49" s="65"/>
      <c r="IX49" s="65"/>
      <c r="IY49" s="65"/>
      <c r="IZ49" s="65"/>
      <c r="JA49" s="65"/>
      <c r="JB49" s="65"/>
      <c r="JC49" s="65"/>
      <c r="JD49" s="65"/>
      <c r="JE49" s="65"/>
      <c r="JF49" s="65"/>
      <c r="JG49" s="65"/>
      <c r="JH49" s="65"/>
    </row>
    <row r="50" spans="1:268" s="66" customFormat="1" ht="18" customHeight="1">
      <c r="A50" s="253" t="s">
        <v>110</v>
      </c>
      <c r="B50" s="254"/>
      <c r="C50" s="134">
        <f>'бюджет округа (района)'!C50+'бюджеты поселений'!C50</f>
        <v>0</v>
      </c>
      <c r="D50" s="137">
        <f>'бюджет округа (района)'!C50</f>
        <v>0</v>
      </c>
      <c r="E50" s="134">
        <f t="shared" ref="E50:F65" si="336">G50+I50+M50+Q50+U50+Y50+AC50+AG50+AK50+AO50+AS50+AW50</f>
        <v>0</v>
      </c>
      <c r="F50" s="137">
        <f t="shared" si="336"/>
        <v>0</v>
      </c>
      <c r="G50" s="134">
        <f>'бюджет округа (района)'!E50+'бюджеты поселений'!E50</f>
        <v>0</v>
      </c>
      <c r="H50" s="137">
        <f>'бюджет округа (района)'!E50</f>
        <v>0</v>
      </c>
      <c r="I50" s="134">
        <f>'бюджет округа (района)'!F50+'бюджеты поселений'!F50</f>
        <v>0</v>
      </c>
      <c r="J50" s="137">
        <f>'бюджет округа (района)'!F50</f>
        <v>0</v>
      </c>
      <c r="K50" s="134">
        <f t="shared" si="301"/>
        <v>0</v>
      </c>
      <c r="L50" s="134">
        <f t="shared" si="301"/>
        <v>0</v>
      </c>
      <c r="M50" s="134">
        <f>'бюджет округа (района)'!H50+'бюджеты поселений'!H50</f>
        <v>0</v>
      </c>
      <c r="N50" s="137">
        <f>'бюджет округа (района)'!H50</f>
        <v>0</v>
      </c>
      <c r="O50" s="134"/>
      <c r="P50" s="134"/>
      <c r="Q50" s="134">
        <f>'бюджет округа (района)'!J50+'бюджеты поселений'!J50</f>
        <v>0</v>
      </c>
      <c r="R50" s="137">
        <f>'бюджет округа (района)'!J50</f>
        <v>0</v>
      </c>
      <c r="S50" s="134"/>
      <c r="T50" s="134"/>
      <c r="U50" s="134">
        <f>'бюджет округа (района)'!L50+'бюджеты поселений'!L50</f>
        <v>0</v>
      </c>
      <c r="V50" s="137">
        <f>'бюджет округа (района)'!L50</f>
        <v>0</v>
      </c>
      <c r="W50" s="134"/>
      <c r="X50" s="134"/>
      <c r="Y50" s="134">
        <f>'бюджет округа (района)'!N50+'бюджеты поселений'!N50</f>
        <v>0</v>
      </c>
      <c r="Z50" s="137">
        <f>'бюджет округа (района)'!N50</f>
        <v>0</v>
      </c>
      <c r="AA50" s="134"/>
      <c r="AB50" s="134"/>
      <c r="AC50" s="134">
        <f>'бюджет округа (района)'!P50+'бюджеты поселений'!P50</f>
        <v>0</v>
      </c>
      <c r="AD50" s="137">
        <f>'бюджет округа (района)'!P50</f>
        <v>0</v>
      </c>
      <c r="AE50" s="134"/>
      <c r="AF50" s="134"/>
      <c r="AG50" s="134">
        <f>'бюджет округа (района)'!R50+'бюджеты поселений'!R50</f>
        <v>0</v>
      </c>
      <c r="AH50" s="137">
        <f>'бюджет округа (района)'!R50</f>
        <v>0</v>
      </c>
      <c r="AI50" s="134"/>
      <c r="AJ50" s="134"/>
      <c r="AK50" s="134">
        <f>'бюджет округа (района)'!T50+'бюджеты поселений'!T50</f>
        <v>0</v>
      </c>
      <c r="AL50" s="137">
        <f>'бюджет округа (района)'!T50</f>
        <v>0</v>
      </c>
      <c r="AM50" s="134"/>
      <c r="AN50" s="134"/>
      <c r="AO50" s="134">
        <f>'бюджет округа (района)'!V50+'бюджеты поселений'!V50</f>
        <v>0</v>
      </c>
      <c r="AP50" s="137">
        <f>'бюджет округа (района)'!V50</f>
        <v>0</v>
      </c>
      <c r="AQ50" s="134"/>
      <c r="AR50" s="134"/>
      <c r="AS50" s="134">
        <f>'бюджет округа (района)'!X50+'бюджеты поселений'!X50</f>
        <v>0</v>
      </c>
      <c r="AT50" s="137">
        <f>'бюджет округа (района)'!X50</f>
        <v>0</v>
      </c>
      <c r="AU50" s="134"/>
      <c r="AV50" s="134"/>
      <c r="AW50" s="134">
        <f>'бюджет округа (района)'!Z50+'бюджеты поселений'!Z50</f>
        <v>0</v>
      </c>
      <c r="AX50" s="137">
        <f>'бюджет округа (района)'!Z50</f>
        <v>0</v>
      </c>
      <c r="AY50" s="134">
        <f>'бюджет округа (района)'!AA50+'бюджеты поселений'!AA50</f>
        <v>0</v>
      </c>
      <c r="AZ50" s="137">
        <f>'бюджет округа (района)'!AA50</f>
        <v>0</v>
      </c>
      <c r="BA50" s="135">
        <f t="shared" si="300"/>
        <v>1</v>
      </c>
      <c r="BB50" s="135">
        <f t="shared" si="300"/>
        <v>1</v>
      </c>
      <c r="BC50" s="134">
        <f>'бюджет округа (района)'!AC50+'бюджеты поселений'!AC50</f>
        <v>0</v>
      </c>
      <c r="BD50" s="137">
        <f>'бюджет округа (района)'!AC50</f>
        <v>0</v>
      </c>
      <c r="BE50" s="134">
        <f>'бюджет округа (района)'!AD50+'бюджеты поселений'!AD50</f>
        <v>0</v>
      </c>
      <c r="BF50" s="137">
        <f>'бюджет округа (района)'!AD50</f>
        <v>0</v>
      </c>
      <c r="BG50" s="134">
        <f t="shared" si="302"/>
        <v>0</v>
      </c>
      <c r="BH50" s="134">
        <f t="shared" si="302"/>
        <v>0</v>
      </c>
      <c r="BI50" s="135">
        <f t="shared" si="272"/>
        <v>1</v>
      </c>
      <c r="BJ50" s="135">
        <f t="shared" si="272"/>
        <v>1</v>
      </c>
      <c r="BK50" s="134">
        <f>'бюджет округа (района)'!AG50+'бюджеты поселений'!AG50</f>
        <v>0</v>
      </c>
      <c r="BL50" s="137">
        <f>'бюджет округа (района)'!AG50</f>
        <v>0</v>
      </c>
      <c r="BM50" s="134"/>
      <c r="BN50" s="134"/>
      <c r="BO50" s="135">
        <f t="shared" si="273"/>
        <v>1</v>
      </c>
      <c r="BP50" s="135">
        <f t="shared" si="273"/>
        <v>1</v>
      </c>
      <c r="BQ50" s="134">
        <f>'бюджет округа (района)'!AJ50+'бюджеты поселений'!AJ50</f>
        <v>0</v>
      </c>
      <c r="BR50" s="137">
        <f>'бюджет округа (района)'!AJ50</f>
        <v>0</v>
      </c>
      <c r="BS50" s="134"/>
      <c r="BT50" s="134"/>
      <c r="BU50" s="135">
        <f t="shared" si="274"/>
        <v>1</v>
      </c>
      <c r="BV50" s="135">
        <f t="shared" si="274"/>
        <v>1</v>
      </c>
      <c r="BW50" s="134">
        <f>'бюджет округа (района)'!AM50+'бюджеты поселений'!AM50</f>
        <v>0</v>
      </c>
      <c r="BX50" s="137">
        <f>'бюджет округа (района)'!AM50</f>
        <v>0</v>
      </c>
      <c r="BY50" s="134"/>
      <c r="BZ50" s="134"/>
      <c r="CA50" s="135">
        <f t="shared" si="275"/>
        <v>1</v>
      </c>
      <c r="CB50" s="135">
        <f t="shared" si="275"/>
        <v>1</v>
      </c>
      <c r="CC50" s="134">
        <f>'бюджет округа (района)'!AP50+'бюджеты поселений'!AP50</f>
        <v>0</v>
      </c>
      <c r="CD50" s="137">
        <f>'бюджет округа (района)'!AP50</f>
        <v>0</v>
      </c>
      <c r="CE50" s="134"/>
      <c r="CF50" s="134"/>
      <c r="CG50" s="135">
        <f t="shared" si="276"/>
        <v>1</v>
      </c>
      <c r="CH50" s="135">
        <f t="shared" si="276"/>
        <v>1</v>
      </c>
      <c r="CI50" s="134">
        <f>'бюджет округа (района)'!AS50+'бюджеты поселений'!AS50</f>
        <v>0</v>
      </c>
      <c r="CJ50" s="137">
        <f>'бюджет округа (района)'!AS50</f>
        <v>0</v>
      </c>
      <c r="CK50" s="134"/>
      <c r="CL50" s="134"/>
      <c r="CM50" s="135">
        <f t="shared" si="277"/>
        <v>1</v>
      </c>
      <c r="CN50" s="135">
        <f t="shared" si="277"/>
        <v>1</v>
      </c>
      <c r="CO50" s="134">
        <f>'бюджет округа (района)'!AV50+'бюджеты поселений'!AV50</f>
        <v>0</v>
      </c>
      <c r="CP50" s="137">
        <f>'бюджет округа (района)'!AV50</f>
        <v>0</v>
      </c>
      <c r="CQ50" s="134"/>
      <c r="CR50" s="134"/>
      <c r="CS50" s="135">
        <f t="shared" si="278"/>
        <v>1</v>
      </c>
      <c r="CT50" s="135">
        <f t="shared" si="278"/>
        <v>1</v>
      </c>
      <c r="CU50" s="134">
        <f>'бюджет округа (района)'!AY50+'бюджеты поселений'!AY50</f>
        <v>0</v>
      </c>
      <c r="CV50" s="137">
        <f>'бюджет округа (района)'!AY50</f>
        <v>0</v>
      </c>
      <c r="CW50" s="134"/>
      <c r="CX50" s="134"/>
      <c r="CY50" s="135">
        <f t="shared" si="279"/>
        <v>1</v>
      </c>
      <c r="CZ50" s="135">
        <f t="shared" si="279"/>
        <v>1</v>
      </c>
      <c r="DA50" s="134">
        <f>'бюджет округа (района)'!BB50+'бюджеты поселений'!BB50</f>
        <v>0</v>
      </c>
      <c r="DB50" s="137">
        <f>'бюджет округа (района)'!BB50</f>
        <v>0</v>
      </c>
      <c r="DC50" s="134"/>
      <c r="DD50" s="134"/>
      <c r="DE50" s="135">
        <f t="shared" si="280"/>
        <v>1</v>
      </c>
      <c r="DF50" s="135">
        <f t="shared" si="280"/>
        <v>1</v>
      </c>
      <c r="DG50" s="134">
        <f>'бюджет округа (района)'!BE50+'бюджеты поселений'!BE50</f>
        <v>0</v>
      </c>
      <c r="DH50" s="137">
        <f>'бюджет округа (района)'!BE50</f>
        <v>0</v>
      </c>
      <c r="DI50" s="134"/>
      <c r="DJ50" s="134"/>
      <c r="DK50" s="135">
        <f t="shared" si="281"/>
        <v>1</v>
      </c>
      <c r="DL50" s="135">
        <f t="shared" si="281"/>
        <v>1</v>
      </c>
      <c r="DM50" s="134">
        <f>'бюджет округа (района)'!BH50+'бюджеты поселений'!BH50</f>
        <v>0</v>
      </c>
      <c r="DN50" s="137">
        <f>'бюджет округа (района)'!BH50</f>
        <v>0</v>
      </c>
      <c r="DO50" s="134">
        <f>'бюджет округа (района)'!BI50+'бюджеты поселений'!BI50</f>
        <v>0</v>
      </c>
      <c r="DP50" s="137">
        <f>'бюджет округа (района)'!BI50</f>
        <v>0</v>
      </c>
      <c r="DQ50" s="134">
        <f>'бюджет округа (района)'!BJ50+'бюджеты поселений'!BJ50</f>
        <v>0</v>
      </c>
      <c r="DR50" s="137">
        <f>'бюджет округа (района)'!BJ50</f>
        <v>0</v>
      </c>
      <c r="DS50" s="135">
        <f>IF($AY$50=0,1,DQ50/$AY$50-1)</f>
        <v>1</v>
      </c>
      <c r="DT50" s="135">
        <f>IF($AZ$50=0,1,DR50/$AZ$50-1)</f>
        <v>1</v>
      </c>
      <c r="DU50" s="135">
        <f t="shared" si="58"/>
        <v>1</v>
      </c>
      <c r="DV50" s="135">
        <f t="shared" si="59"/>
        <v>1</v>
      </c>
      <c r="DW50" s="167"/>
      <c r="DX50" s="65"/>
      <c r="DY50" s="65"/>
      <c r="DZ50" s="65"/>
      <c r="EA50" s="65"/>
      <c r="EB50" s="65"/>
      <c r="EC50" s="65"/>
      <c r="ED50" s="65"/>
      <c r="EE50" s="65"/>
      <c r="EF50" s="65"/>
      <c r="EG50" s="65"/>
      <c r="EH50" s="65"/>
      <c r="EI50" s="65"/>
      <c r="EJ50" s="65"/>
      <c r="EK50" s="65"/>
      <c r="EL50" s="65"/>
      <c r="EM50" s="65"/>
      <c r="EN50" s="65"/>
      <c r="EO50" s="65"/>
      <c r="EP50" s="65"/>
      <c r="EQ50" s="65"/>
      <c r="ER50" s="65"/>
      <c r="ES50" s="65"/>
      <c r="ET50" s="65"/>
      <c r="EU50" s="65"/>
      <c r="EV50" s="65"/>
      <c r="EW50" s="65"/>
      <c r="EX50" s="65"/>
      <c r="EY50" s="65"/>
      <c r="EZ50" s="65"/>
      <c r="FA50" s="65"/>
      <c r="FB50" s="65"/>
      <c r="FC50" s="65"/>
      <c r="FD50" s="65"/>
      <c r="FE50" s="65"/>
      <c r="FF50" s="65"/>
      <c r="FG50" s="65"/>
      <c r="FH50" s="65"/>
      <c r="FI50" s="65"/>
      <c r="FJ50" s="65"/>
      <c r="FK50" s="65"/>
      <c r="FL50" s="65"/>
      <c r="FM50" s="65"/>
      <c r="FN50" s="65"/>
      <c r="FO50" s="65"/>
      <c r="FP50" s="65"/>
      <c r="FQ50" s="65"/>
      <c r="FR50" s="65"/>
      <c r="FS50" s="65"/>
      <c r="FT50" s="65"/>
      <c r="FU50" s="65"/>
      <c r="FV50" s="65"/>
      <c r="FW50" s="65"/>
      <c r="FX50" s="65"/>
      <c r="FY50" s="65"/>
      <c r="FZ50" s="65"/>
      <c r="GA50" s="65"/>
      <c r="GB50" s="65"/>
      <c r="GC50" s="65"/>
      <c r="GD50" s="65"/>
      <c r="GE50" s="65"/>
      <c r="GF50" s="65"/>
      <c r="GG50" s="65"/>
      <c r="GH50" s="65"/>
      <c r="GI50" s="65"/>
      <c r="GJ50" s="65"/>
      <c r="GK50" s="65"/>
      <c r="GL50" s="65"/>
      <c r="GM50" s="65"/>
      <c r="GN50" s="65"/>
      <c r="GO50" s="65"/>
      <c r="GP50" s="65"/>
      <c r="GQ50" s="65"/>
      <c r="GR50" s="65"/>
      <c r="GS50" s="65"/>
      <c r="GT50" s="65"/>
      <c r="GU50" s="65"/>
      <c r="GV50" s="65"/>
      <c r="GW50" s="65"/>
      <c r="GX50" s="65"/>
      <c r="GY50" s="65"/>
      <c r="GZ50" s="65"/>
      <c r="HA50" s="65"/>
      <c r="HB50" s="65"/>
      <c r="HC50" s="65"/>
      <c r="HD50" s="65"/>
      <c r="HE50" s="65"/>
      <c r="HF50" s="65"/>
      <c r="HG50" s="65"/>
      <c r="HH50" s="65"/>
      <c r="HI50" s="65"/>
      <c r="HJ50" s="65"/>
      <c r="HK50" s="65"/>
      <c r="HL50" s="65"/>
      <c r="HM50" s="65"/>
      <c r="HN50" s="65"/>
      <c r="HO50" s="65"/>
      <c r="HP50" s="65"/>
      <c r="HQ50" s="65"/>
      <c r="HR50" s="65"/>
      <c r="HS50" s="65"/>
      <c r="HT50" s="65"/>
      <c r="HU50" s="65"/>
      <c r="HV50" s="65"/>
      <c r="HW50" s="65"/>
      <c r="HX50" s="65"/>
      <c r="HY50" s="65"/>
      <c r="HZ50" s="65"/>
      <c r="IA50" s="65"/>
      <c r="IB50" s="65"/>
      <c r="IC50" s="65"/>
      <c r="ID50" s="65"/>
      <c r="IE50" s="65"/>
      <c r="IF50" s="65"/>
      <c r="IG50" s="65"/>
      <c r="IH50" s="65"/>
      <c r="II50" s="65"/>
      <c r="IJ50" s="65"/>
      <c r="IK50" s="65"/>
      <c r="IL50" s="65"/>
      <c r="IM50" s="65"/>
      <c r="IN50" s="65"/>
      <c r="IO50" s="65"/>
      <c r="IP50" s="65"/>
      <c r="IQ50" s="65"/>
      <c r="IR50" s="65"/>
      <c r="IS50" s="65"/>
      <c r="IT50" s="65"/>
      <c r="IU50" s="65"/>
      <c r="IV50" s="65"/>
      <c r="IW50" s="65"/>
      <c r="IX50" s="65"/>
      <c r="IY50" s="65"/>
      <c r="IZ50" s="65"/>
      <c r="JA50" s="65"/>
      <c r="JB50" s="65"/>
      <c r="JC50" s="65"/>
      <c r="JD50" s="65"/>
      <c r="JE50" s="65"/>
      <c r="JF50" s="65"/>
      <c r="JG50" s="65"/>
      <c r="JH50" s="65"/>
    </row>
    <row r="51" spans="1:268" s="66" customFormat="1" ht="18" customHeight="1">
      <c r="A51" s="253" t="s">
        <v>111</v>
      </c>
      <c r="B51" s="254"/>
      <c r="C51" s="134">
        <f>'бюджет округа (района)'!C51+'бюджеты поселений'!C51</f>
        <v>0</v>
      </c>
      <c r="D51" s="137">
        <f>'бюджет округа (района)'!C51</f>
        <v>0</v>
      </c>
      <c r="E51" s="134">
        <f t="shared" si="336"/>
        <v>0</v>
      </c>
      <c r="F51" s="137">
        <f t="shared" si="336"/>
        <v>0</v>
      </c>
      <c r="G51" s="134">
        <f>'бюджет округа (района)'!E51+'бюджеты поселений'!E51</f>
        <v>0</v>
      </c>
      <c r="H51" s="137">
        <f>'бюджет округа (района)'!E51</f>
        <v>0</v>
      </c>
      <c r="I51" s="134">
        <f>'бюджет округа (района)'!F51+'бюджеты поселений'!F51</f>
        <v>0</v>
      </c>
      <c r="J51" s="137">
        <f>'бюджет округа (района)'!F51</f>
        <v>0</v>
      </c>
      <c r="K51" s="134">
        <f t="shared" si="301"/>
        <v>0</v>
      </c>
      <c r="L51" s="134">
        <f t="shared" si="301"/>
        <v>0</v>
      </c>
      <c r="M51" s="134">
        <f>'бюджет округа (района)'!H51+'бюджеты поселений'!H51</f>
        <v>0</v>
      </c>
      <c r="N51" s="137">
        <f>'бюджет округа (района)'!H51</f>
        <v>0</v>
      </c>
      <c r="O51" s="134"/>
      <c r="P51" s="134"/>
      <c r="Q51" s="134">
        <f>'бюджет округа (района)'!J51+'бюджеты поселений'!J51</f>
        <v>0</v>
      </c>
      <c r="R51" s="137">
        <f>'бюджет округа (района)'!J51</f>
        <v>0</v>
      </c>
      <c r="S51" s="134"/>
      <c r="T51" s="134"/>
      <c r="U51" s="134">
        <f>'бюджет округа (района)'!L51+'бюджеты поселений'!L51</f>
        <v>0</v>
      </c>
      <c r="V51" s="137">
        <f>'бюджет округа (района)'!L51</f>
        <v>0</v>
      </c>
      <c r="W51" s="134"/>
      <c r="X51" s="134"/>
      <c r="Y51" s="134">
        <f>'бюджет округа (района)'!N51+'бюджеты поселений'!N51</f>
        <v>0</v>
      </c>
      <c r="Z51" s="137">
        <f>'бюджет округа (района)'!N51</f>
        <v>0</v>
      </c>
      <c r="AA51" s="134"/>
      <c r="AB51" s="134"/>
      <c r="AC51" s="134">
        <f>'бюджет округа (района)'!P51+'бюджеты поселений'!P51</f>
        <v>0</v>
      </c>
      <c r="AD51" s="137">
        <f>'бюджет округа (района)'!P51</f>
        <v>0</v>
      </c>
      <c r="AE51" s="134"/>
      <c r="AF51" s="134"/>
      <c r="AG51" s="134">
        <f>'бюджет округа (района)'!R51+'бюджеты поселений'!R51</f>
        <v>0</v>
      </c>
      <c r="AH51" s="137">
        <f>'бюджет округа (района)'!R51</f>
        <v>0</v>
      </c>
      <c r="AI51" s="134"/>
      <c r="AJ51" s="134"/>
      <c r="AK51" s="134">
        <f>'бюджет округа (района)'!T51+'бюджеты поселений'!T51</f>
        <v>0</v>
      </c>
      <c r="AL51" s="137">
        <f>'бюджет округа (района)'!T51</f>
        <v>0</v>
      </c>
      <c r="AM51" s="134"/>
      <c r="AN51" s="134"/>
      <c r="AO51" s="134">
        <f>'бюджет округа (района)'!V51+'бюджеты поселений'!V51</f>
        <v>0</v>
      </c>
      <c r="AP51" s="137">
        <f>'бюджет округа (района)'!V51</f>
        <v>0</v>
      </c>
      <c r="AQ51" s="134"/>
      <c r="AR51" s="134"/>
      <c r="AS51" s="134">
        <f>'бюджет округа (района)'!X51+'бюджеты поселений'!X51</f>
        <v>0</v>
      </c>
      <c r="AT51" s="137">
        <f>'бюджет округа (района)'!X51</f>
        <v>0</v>
      </c>
      <c r="AU51" s="134"/>
      <c r="AV51" s="134"/>
      <c r="AW51" s="134">
        <f>'бюджет округа (района)'!Z51+'бюджеты поселений'!Z51</f>
        <v>0</v>
      </c>
      <c r="AX51" s="137">
        <f>'бюджет округа (района)'!Z51</f>
        <v>0</v>
      </c>
      <c r="AY51" s="134">
        <f>'бюджет округа (района)'!AA51+'бюджеты поселений'!AA51</f>
        <v>0</v>
      </c>
      <c r="AZ51" s="137">
        <f>'бюджет округа (района)'!AA51</f>
        <v>0</v>
      </c>
      <c r="BA51" s="135">
        <f t="shared" si="300"/>
        <v>1</v>
      </c>
      <c r="BB51" s="135">
        <f t="shared" si="300"/>
        <v>1</v>
      </c>
      <c r="BC51" s="134">
        <f>'бюджет округа (района)'!AC51+'бюджеты поселений'!AC51</f>
        <v>0</v>
      </c>
      <c r="BD51" s="137">
        <f>'бюджет округа (района)'!AC51</f>
        <v>0</v>
      </c>
      <c r="BE51" s="134">
        <f>'бюджет округа (района)'!AD51+'бюджеты поселений'!AD51</f>
        <v>0</v>
      </c>
      <c r="BF51" s="137">
        <f>'бюджет округа (района)'!AD51</f>
        <v>0</v>
      </c>
      <c r="BG51" s="134">
        <f t="shared" si="302"/>
        <v>0</v>
      </c>
      <c r="BH51" s="134">
        <f t="shared" si="302"/>
        <v>0</v>
      </c>
      <c r="BI51" s="135">
        <f t="shared" si="272"/>
        <v>1</v>
      </c>
      <c r="BJ51" s="135">
        <f t="shared" si="272"/>
        <v>1</v>
      </c>
      <c r="BK51" s="134">
        <f>'бюджет округа (района)'!AG51+'бюджеты поселений'!AG51</f>
        <v>0</v>
      </c>
      <c r="BL51" s="137">
        <f>'бюджет округа (района)'!AG51</f>
        <v>0</v>
      </c>
      <c r="BM51" s="134"/>
      <c r="BN51" s="134"/>
      <c r="BO51" s="135">
        <f t="shared" si="273"/>
        <v>1</v>
      </c>
      <c r="BP51" s="135">
        <f t="shared" si="273"/>
        <v>1</v>
      </c>
      <c r="BQ51" s="134">
        <f>'бюджет округа (района)'!AJ51+'бюджеты поселений'!AJ51</f>
        <v>0</v>
      </c>
      <c r="BR51" s="137">
        <f>'бюджет округа (района)'!AJ51</f>
        <v>0</v>
      </c>
      <c r="BS51" s="134"/>
      <c r="BT51" s="134"/>
      <c r="BU51" s="135">
        <f t="shared" si="274"/>
        <v>1</v>
      </c>
      <c r="BV51" s="135">
        <f t="shared" si="274"/>
        <v>1</v>
      </c>
      <c r="BW51" s="134">
        <f>'бюджет округа (района)'!AM51+'бюджеты поселений'!AM51</f>
        <v>0</v>
      </c>
      <c r="BX51" s="137">
        <f>'бюджет округа (района)'!AM51</f>
        <v>0</v>
      </c>
      <c r="BY51" s="134"/>
      <c r="BZ51" s="134"/>
      <c r="CA51" s="135">
        <f t="shared" si="275"/>
        <v>1</v>
      </c>
      <c r="CB51" s="135">
        <f t="shared" si="275"/>
        <v>1</v>
      </c>
      <c r="CC51" s="134">
        <f>'бюджет округа (района)'!AP51+'бюджеты поселений'!AP51</f>
        <v>0</v>
      </c>
      <c r="CD51" s="137">
        <f>'бюджет округа (района)'!AP51</f>
        <v>0</v>
      </c>
      <c r="CE51" s="134"/>
      <c r="CF51" s="134"/>
      <c r="CG51" s="135">
        <f t="shared" si="276"/>
        <v>1</v>
      </c>
      <c r="CH51" s="135">
        <f t="shared" si="276"/>
        <v>1</v>
      </c>
      <c r="CI51" s="134">
        <f>'бюджет округа (района)'!AS51+'бюджеты поселений'!AS51</f>
        <v>0</v>
      </c>
      <c r="CJ51" s="137">
        <f>'бюджет округа (района)'!AS51</f>
        <v>0</v>
      </c>
      <c r="CK51" s="134"/>
      <c r="CL51" s="134"/>
      <c r="CM51" s="135">
        <f t="shared" si="277"/>
        <v>1</v>
      </c>
      <c r="CN51" s="135">
        <f t="shared" si="277"/>
        <v>1</v>
      </c>
      <c r="CO51" s="134">
        <f>'бюджет округа (района)'!AV51+'бюджеты поселений'!AV51</f>
        <v>0</v>
      </c>
      <c r="CP51" s="137">
        <f>'бюджет округа (района)'!AV51</f>
        <v>0</v>
      </c>
      <c r="CQ51" s="134"/>
      <c r="CR51" s="134"/>
      <c r="CS51" s="135">
        <f t="shared" si="278"/>
        <v>1</v>
      </c>
      <c r="CT51" s="135">
        <f t="shared" si="278"/>
        <v>1</v>
      </c>
      <c r="CU51" s="134">
        <f>'бюджет округа (района)'!AY51+'бюджеты поселений'!AY51</f>
        <v>0</v>
      </c>
      <c r="CV51" s="137">
        <f>'бюджет округа (района)'!AY51</f>
        <v>0</v>
      </c>
      <c r="CW51" s="134"/>
      <c r="CX51" s="134"/>
      <c r="CY51" s="135">
        <f t="shared" si="279"/>
        <v>1</v>
      </c>
      <c r="CZ51" s="135">
        <f t="shared" si="279"/>
        <v>1</v>
      </c>
      <c r="DA51" s="134">
        <f>'бюджет округа (района)'!BB51+'бюджеты поселений'!BB51</f>
        <v>0</v>
      </c>
      <c r="DB51" s="137">
        <f>'бюджет округа (района)'!BB51</f>
        <v>0</v>
      </c>
      <c r="DC51" s="134"/>
      <c r="DD51" s="134"/>
      <c r="DE51" s="135">
        <f t="shared" si="280"/>
        <v>1</v>
      </c>
      <c r="DF51" s="135">
        <f t="shared" si="280"/>
        <v>1</v>
      </c>
      <c r="DG51" s="134">
        <f>'бюджет округа (района)'!BE51+'бюджеты поселений'!BE51</f>
        <v>0</v>
      </c>
      <c r="DH51" s="137">
        <f>'бюджет округа (района)'!BE51</f>
        <v>0</v>
      </c>
      <c r="DI51" s="134"/>
      <c r="DJ51" s="134"/>
      <c r="DK51" s="135">
        <f t="shared" si="281"/>
        <v>1</v>
      </c>
      <c r="DL51" s="135">
        <f t="shared" si="281"/>
        <v>1</v>
      </c>
      <c r="DM51" s="134">
        <f>'бюджет округа (района)'!BH51+'бюджеты поселений'!BH51</f>
        <v>0</v>
      </c>
      <c r="DN51" s="137">
        <f>'бюджет округа (района)'!BH51</f>
        <v>0</v>
      </c>
      <c r="DO51" s="134">
        <f>'бюджет округа (района)'!BI51+'бюджеты поселений'!BI51</f>
        <v>0</v>
      </c>
      <c r="DP51" s="137">
        <f>'бюджет округа (района)'!BI51</f>
        <v>0</v>
      </c>
      <c r="DQ51" s="134">
        <f>'бюджет округа (района)'!BJ51+'бюджеты поселений'!BJ51</f>
        <v>0</v>
      </c>
      <c r="DR51" s="137">
        <f>'бюджет округа (района)'!BJ51</f>
        <v>0</v>
      </c>
      <c r="DS51" s="135">
        <f>IF($AY$51=0,1,DQ51/$AY$51-1)</f>
        <v>1</v>
      </c>
      <c r="DT51" s="135">
        <f>IF($AZ$51=0,1,DR51/$AZ$51-1)</f>
        <v>1</v>
      </c>
      <c r="DU51" s="135">
        <f t="shared" si="58"/>
        <v>1</v>
      </c>
      <c r="DV51" s="135">
        <f t="shared" si="59"/>
        <v>1</v>
      </c>
      <c r="DW51" s="167"/>
      <c r="DX51" s="65"/>
      <c r="DY51" s="65"/>
      <c r="DZ51" s="65"/>
      <c r="EA51" s="65"/>
      <c r="EB51" s="65"/>
      <c r="EC51" s="65"/>
      <c r="ED51" s="65"/>
      <c r="EE51" s="65"/>
      <c r="EF51" s="65"/>
      <c r="EG51" s="65"/>
      <c r="EH51" s="65"/>
      <c r="EI51" s="65"/>
      <c r="EJ51" s="65"/>
      <c r="EK51" s="65"/>
      <c r="EL51" s="65"/>
      <c r="EM51" s="65"/>
      <c r="EN51" s="65"/>
      <c r="EO51" s="65"/>
      <c r="EP51" s="65"/>
      <c r="EQ51" s="65"/>
      <c r="ER51" s="65"/>
      <c r="ES51" s="65"/>
      <c r="ET51" s="65"/>
      <c r="EU51" s="65"/>
      <c r="EV51" s="65"/>
      <c r="EW51" s="65"/>
      <c r="EX51" s="65"/>
      <c r="EY51" s="65"/>
      <c r="EZ51" s="65"/>
      <c r="FA51" s="65"/>
      <c r="FB51" s="65"/>
      <c r="FC51" s="65"/>
      <c r="FD51" s="65"/>
      <c r="FE51" s="65"/>
      <c r="FF51" s="65"/>
      <c r="FG51" s="65"/>
      <c r="FH51" s="65"/>
      <c r="FI51" s="65"/>
      <c r="FJ51" s="65"/>
      <c r="FK51" s="65"/>
      <c r="FL51" s="65"/>
      <c r="FM51" s="65"/>
      <c r="FN51" s="65"/>
      <c r="FO51" s="65"/>
      <c r="FP51" s="65"/>
      <c r="FQ51" s="65"/>
      <c r="FR51" s="65"/>
      <c r="FS51" s="65"/>
      <c r="FT51" s="65"/>
      <c r="FU51" s="65"/>
      <c r="FV51" s="65"/>
      <c r="FW51" s="65"/>
      <c r="FX51" s="65"/>
      <c r="FY51" s="65"/>
      <c r="FZ51" s="65"/>
      <c r="GA51" s="65"/>
      <c r="GB51" s="65"/>
      <c r="GC51" s="65"/>
      <c r="GD51" s="65"/>
      <c r="GE51" s="65"/>
      <c r="GF51" s="65"/>
      <c r="GG51" s="65"/>
      <c r="GH51" s="65"/>
      <c r="GI51" s="65"/>
      <c r="GJ51" s="65"/>
      <c r="GK51" s="65"/>
      <c r="GL51" s="65"/>
      <c r="GM51" s="65"/>
      <c r="GN51" s="65"/>
      <c r="GO51" s="65"/>
      <c r="GP51" s="65"/>
      <c r="GQ51" s="65"/>
      <c r="GR51" s="65"/>
      <c r="GS51" s="65"/>
      <c r="GT51" s="65"/>
      <c r="GU51" s="65"/>
      <c r="GV51" s="65"/>
      <c r="GW51" s="65"/>
      <c r="GX51" s="65"/>
      <c r="GY51" s="65"/>
      <c r="GZ51" s="65"/>
      <c r="HA51" s="65"/>
      <c r="HB51" s="65"/>
      <c r="HC51" s="65"/>
      <c r="HD51" s="65"/>
      <c r="HE51" s="65"/>
      <c r="HF51" s="65"/>
      <c r="HG51" s="65"/>
      <c r="HH51" s="65"/>
      <c r="HI51" s="65"/>
      <c r="HJ51" s="65"/>
      <c r="HK51" s="65"/>
      <c r="HL51" s="65"/>
      <c r="HM51" s="65"/>
      <c r="HN51" s="65"/>
      <c r="HO51" s="65"/>
      <c r="HP51" s="65"/>
      <c r="HQ51" s="65"/>
      <c r="HR51" s="65"/>
      <c r="HS51" s="65"/>
      <c r="HT51" s="65"/>
      <c r="HU51" s="65"/>
      <c r="HV51" s="65"/>
      <c r="HW51" s="65"/>
      <c r="HX51" s="65"/>
      <c r="HY51" s="65"/>
      <c r="HZ51" s="65"/>
      <c r="IA51" s="65"/>
      <c r="IB51" s="65"/>
      <c r="IC51" s="65"/>
      <c r="ID51" s="65"/>
      <c r="IE51" s="65"/>
      <c r="IF51" s="65"/>
      <c r="IG51" s="65"/>
      <c r="IH51" s="65"/>
      <c r="II51" s="65"/>
      <c r="IJ51" s="65"/>
      <c r="IK51" s="65"/>
      <c r="IL51" s="65"/>
      <c r="IM51" s="65"/>
      <c r="IN51" s="65"/>
      <c r="IO51" s="65"/>
      <c r="IP51" s="65"/>
      <c r="IQ51" s="65"/>
      <c r="IR51" s="65"/>
      <c r="IS51" s="65"/>
      <c r="IT51" s="65"/>
      <c r="IU51" s="65"/>
      <c r="IV51" s="65"/>
      <c r="IW51" s="65"/>
      <c r="IX51" s="65"/>
      <c r="IY51" s="65"/>
      <c r="IZ51" s="65"/>
      <c r="JA51" s="65"/>
      <c r="JB51" s="65"/>
      <c r="JC51" s="65"/>
      <c r="JD51" s="65"/>
      <c r="JE51" s="65"/>
      <c r="JF51" s="65"/>
      <c r="JG51" s="65"/>
      <c r="JH51" s="65"/>
    </row>
    <row r="52" spans="1:268" s="66" customFormat="1" ht="18" customHeight="1">
      <c r="A52" s="253" t="s">
        <v>112</v>
      </c>
      <c r="B52" s="254"/>
      <c r="C52" s="134">
        <f>'бюджет округа (района)'!C52+'бюджеты поселений'!C52</f>
        <v>0</v>
      </c>
      <c r="D52" s="137">
        <f>'бюджет округа (района)'!C52</f>
        <v>0</v>
      </c>
      <c r="E52" s="134">
        <f t="shared" si="336"/>
        <v>0</v>
      </c>
      <c r="F52" s="137">
        <f t="shared" si="336"/>
        <v>0</v>
      </c>
      <c r="G52" s="134">
        <f>'бюджет округа (района)'!E52+'бюджеты поселений'!E52</f>
        <v>0</v>
      </c>
      <c r="H52" s="137">
        <f>'бюджет округа (района)'!E52</f>
        <v>0</v>
      </c>
      <c r="I52" s="134">
        <f>'бюджет округа (района)'!F52+'бюджеты поселений'!F52</f>
        <v>0</v>
      </c>
      <c r="J52" s="137">
        <f>'бюджет округа (района)'!F52</f>
        <v>0</v>
      </c>
      <c r="K52" s="134">
        <f t="shared" si="301"/>
        <v>0</v>
      </c>
      <c r="L52" s="134">
        <f t="shared" si="301"/>
        <v>0</v>
      </c>
      <c r="M52" s="134">
        <f>'бюджет округа (района)'!H52+'бюджеты поселений'!H52</f>
        <v>0</v>
      </c>
      <c r="N52" s="137">
        <f>'бюджет округа (района)'!H52</f>
        <v>0</v>
      </c>
      <c r="O52" s="134"/>
      <c r="P52" s="134"/>
      <c r="Q52" s="134">
        <f>'бюджет округа (района)'!J52+'бюджеты поселений'!J52</f>
        <v>0</v>
      </c>
      <c r="R52" s="137">
        <f>'бюджет округа (района)'!J52</f>
        <v>0</v>
      </c>
      <c r="S52" s="134"/>
      <c r="T52" s="134"/>
      <c r="U52" s="134">
        <f>'бюджет округа (района)'!L52+'бюджеты поселений'!L52</f>
        <v>0</v>
      </c>
      <c r="V52" s="137">
        <f>'бюджет округа (района)'!L52</f>
        <v>0</v>
      </c>
      <c r="W52" s="134"/>
      <c r="X52" s="134"/>
      <c r="Y52" s="134">
        <f>'бюджет округа (района)'!N52+'бюджеты поселений'!N52</f>
        <v>0</v>
      </c>
      <c r="Z52" s="137">
        <f>'бюджет округа (района)'!N52</f>
        <v>0</v>
      </c>
      <c r="AA52" s="134"/>
      <c r="AB52" s="134"/>
      <c r="AC52" s="134">
        <f>'бюджет округа (района)'!P52+'бюджеты поселений'!P52</f>
        <v>0</v>
      </c>
      <c r="AD52" s="137">
        <f>'бюджет округа (района)'!P52</f>
        <v>0</v>
      </c>
      <c r="AE52" s="134"/>
      <c r="AF52" s="134"/>
      <c r="AG52" s="134">
        <f>'бюджет округа (района)'!R52+'бюджеты поселений'!R52</f>
        <v>0</v>
      </c>
      <c r="AH52" s="137">
        <f>'бюджет округа (района)'!R52</f>
        <v>0</v>
      </c>
      <c r="AI52" s="134"/>
      <c r="AJ52" s="134"/>
      <c r="AK52" s="134">
        <f>'бюджет округа (района)'!T52+'бюджеты поселений'!T52</f>
        <v>0</v>
      </c>
      <c r="AL52" s="137">
        <f>'бюджет округа (района)'!T52</f>
        <v>0</v>
      </c>
      <c r="AM52" s="134"/>
      <c r="AN52" s="134"/>
      <c r="AO52" s="134">
        <f>'бюджет округа (района)'!V52+'бюджеты поселений'!V52</f>
        <v>0</v>
      </c>
      <c r="AP52" s="137">
        <f>'бюджет округа (района)'!V52</f>
        <v>0</v>
      </c>
      <c r="AQ52" s="134"/>
      <c r="AR52" s="134"/>
      <c r="AS52" s="134">
        <f>'бюджет округа (района)'!X52+'бюджеты поселений'!X52</f>
        <v>0</v>
      </c>
      <c r="AT52" s="137">
        <f>'бюджет округа (района)'!X52</f>
        <v>0</v>
      </c>
      <c r="AU52" s="134"/>
      <c r="AV52" s="134"/>
      <c r="AW52" s="134">
        <f>'бюджет округа (района)'!Z52+'бюджеты поселений'!Z52</f>
        <v>0</v>
      </c>
      <c r="AX52" s="137">
        <f>'бюджет округа (района)'!Z52</f>
        <v>0</v>
      </c>
      <c r="AY52" s="134">
        <f>'бюджет округа (района)'!AA52+'бюджеты поселений'!AA52</f>
        <v>0</v>
      </c>
      <c r="AZ52" s="137">
        <f>'бюджет округа (района)'!AA52</f>
        <v>0</v>
      </c>
      <c r="BA52" s="135">
        <f t="shared" si="300"/>
        <v>1</v>
      </c>
      <c r="BB52" s="135">
        <f t="shared" si="300"/>
        <v>1</v>
      </c>
      <c r="BC52" s="134">
        <f>'бюджет округа (района)'!AC52+'бюджеты поселений'!AC52</f>
        <v>0</v>
      </c>
      <c r="BD52" s="137">
        <f>'бюджет округа (района)'!AC52</f>
        <v>0</v>
      </c>
      <c r="BE52" s="134">
        <f>'бюджет округа (района)'!AD52+'бюджеты поселений'!AD52</f>
        <v>0</v>
      </c>
      <c r="BF52" s="137">
        <f>'бюджет округа (района)'!AD52</f>
        <v>0</v>
      </c>
      <c r="BG52" s="134">
        <f t="shared" si="302"/>
        <v>0</v>
      </c>
      <c r="BH52" s="134">
        <f t="shared" si="302"/>
        <v>0</v>
      </c>
      <c r="BI52" s="135">
        <f t="shared" si="272"/>
        <v>1</v>
      </c>
      <c r="BJ52" s="135">
        <f t="shared" si="272"/>
        <v>1</v>
      </c>
      <c r="BK52" s="134">
        <f>'бюджет округа (района)'!AG52+'бюджеты поселений'!AG52</f>
        <v>0</v>
      </c>
      <c r="BL52" s="137">
        <f>'бюджет округа (района)'!AG52</f>
        <v>0</v>
      </c>
      <c r="BM52" s="134"/>
      <c r="BN52" s="134"/>
      <c r="BO52" s="135">
        <f t="shared" si="273"/>
        <v>1</v>
      </c>
      <c r="BP52" s="135">
        <f t="shared" si="273"/>
        <v>1</v>
      </c>
      <c r="BQ52" s="134">
        <f>'бюджет округа (района)'!AJ52+'бюджеты поселений'!AJ52</f>
        <v>0</v>
      </c>
      <c r="BR52" s="137">
        <f>'бюджет округа (района)'!AJ52</f>
        <v>0</v>
      </c>
      <c r="BS52" s="134"/>
      <c r="BT52" s="134"/>
      <c r="BU52" s="135">
        <f t="shared" si="274"/>
        <v>1</v>
      </c>
      <c r="BV52" s="135">
        <f t="shared" si="274"/>
        <v>1</v>
      </c>
      <c r="BW52" s="134">
        <f>'бюджет округа (района)'!AM52+'бюджеты поселений'!AM52</f>
        <v>0</v>
      </c>
      <c r="BX52" s="137">
        <f>'бюджет округа (района)'!AM52</f>
        <v>0</v>
      </c>
      <c r="BY52" s="134"/>
      <c r="BZ52" s="134"/>
      <c r="CA52" s="135">
        <f t="shared" si="275"/>
        <v>1</v>
      </c>
      <c r="CB52" s="135">
        <f t="shared" si="275"/>
        <v>1</v>
      </c>
      <c r="CC52" s="134">
        <f>'бюджет округа (района)'!AP52+'бюджеты поселений'!AP52</f>
        <v>0</v>
      </c>
      <c r="CD52" s="137">
        <f>'бюджет округа (района)'!AP52</f>
        <v>0</v>
      </c>
      <c r="CE52" s="134"/>
      <c r="CF52" s="134"/>
      <c r="CG52" s="135">
        <f t="shared" si="276"/>
        <v>1</v>
      </c>
      <c r="CH52" s="135">
        <f t="shared" si="276"/>
        <v>1</v>
      </c>
      <c r="CI52" s="134">
        <f>'бюджет округа (района)'!AS52+'бюджеты поселений'!AS52</f>
        <v>0</v>
      </c>
      <c r="CJ52" s="137">
        <f>'бюджет округа (района)'!AS52</f>
        <v>0</v>
      </c>
      <c r="CK52" s="134"/>
      <c r="CL52" s="134"/>
      <c r="CM52" s="135">
        <f t="shared" si="277"/>
        <v>1</v>
      </c>
      <c r="CN52" s="135">
        <f t="shared" si="277"/>
        <v>1</v>
      </c>
      <c r="CO52" s="134">
        <f>'бюджет округа (района)'!AV52+'бюджеты поселений'!AV52</f>
        <v>0</v>
      </c>
      <c r="CP52" s="137">
        <f>'бюджет округа (района)'!AV52</f>
        <v>0</v>
      </c>
      <c r="CQ52" s="134"/>
      <c r="CR52" s="134"/>
      <c r="CS52" s="135">
        <f t="shared" si="278"/>
        <v>1</v>
      </c>
      <c r="CT52" s="135">
        <f t="shared" si="278"/>
        <v>1</v>
      </c>
      <c r="CU52" s="134">
        <f>'бюджет округа (района)'!AY52+'бюджеты поселений'!AY52</f>
        <v>0</v>
      </c>
      <c r="CV52" s="137">
        <f>'бюджет округа (района)'!AY52</f>
        <v>0</v>
      </c>
      <c r="CW52" s="134"/>
      <c r="CX52" s="134"/>
      <c r="CY52" s="135">
        <f t="shared" si="279"/>
        <v>1</v>
      </c>
      <c r="CZ52" s="135">
        <f t="shared" si="279"/>
        <v>1</v>
      </c>
      <c r="DA52" s="134">
        <f>'бюджет округа (района)'!BB52+'бюджеты поселений'!BB52</f>
        <v>0</v>
      </c>
      <c r="DB52" s="137">
        <f>'бюджет округа (района)'!BB52</f>
        <v>0</v>
      </c>
      <c r="DC52" s="134"/>
      <c r="DD52" s="134"/>
      <c r="DE52" s="135">
        <f t="shared" si="280"/>
        <v>1</v>
      </c>
      <c r="DF52" s="135">
        <f t="shared" si="280"/>
        <v>1</v>
      </c>
      <c r="DG52" s="134">
        <f>'бюджет округа (района)'!BE52+'бюджеты поселений'!BE52</f>
        <v>0</v>
      </c>
      <c r="DH52" s="137">
        <f>'бюджет округа (района)'!BE52</f>
        <v>0</v>
      </c>
      <c r="DI52" s="134"/>
      <c r="DJ52" s="134"/>
      <c r="DK52" s="135">
        <f t="shared" si="281"/>
        <v>1</v>
      </c>
      <c r="DL52" s="135">
        <f t="shared" si="281"/>
        <v>1</v>
      </c>
      <c r="DM52" s="134">
        <f>'бюджет округа (района)'!BH52+'бюджеты поселений'!BH52</f>
        <v>0</v>
      </c>
      <c r="DN52" s="137">
        <f>'бюджет округа (района)'!BH52</f>
        <v>0</v>
      </c>
      <c r="DO52" s="134">
        <f>'бюджет округа (района)'!BI52+'бюджеты поселений'!BI52</f>
        <v>0</v>
      </c>
      <c r="DP52" s="137">
        <f>'бюджет округа (района)'!BI52</f>
        <v>0</v>
      </c>
      <c r="DQ52" s="134">
        <f>'бюджет округа (района)'!BJ52+'бюджеты поселений'!BJ52</f>
        <v>0</v>
      </c>
      <c r="DR52" s="137">
        <f>'бюджет округа (района)'!BJ52</f>
        <v>0</v>
      </c>
      <c r="DS52" s="135">
        <f>IF($AY$52=0,1,DQ52/$AY$52-1)</f>
        <v>1</v>
      </c>
      <c r="DT52" s="135">
        <f>IF($AZ$52=0,1,DR52/$AZ$52-1)</f>
        <v>1</v>
      </c>
      <c r="DU52" s="135">
        <f t="shared" si="58"/>
        <v>1</v>
      </c>
      <c r="DV52" s="135">
        <f t="shared" si="59"/>
        <v>1</v>
      </c>
      <c r="DW52" s="167"/>
      <c r="DX52" s="65"/>
      <c r="DY52" s="65"/>
      <c r="DZ52" s="65"/>
      <c r="EA52" s="65"/>
      <c r="EB52" s="65"/>
      <c r="EC52" s="65"/>
      <c r="ED52" s="65"/>
      <c r="EE52" s="65"/>
      <c r="EF52" s="65"/>
      <c r="EG52" s="65"/>
      <c r="EH52" s="65"/>
      <c r="EI52" s="65"/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65"/>
      <c r="FA52" s="65"/>
      <c r="FB52" s="65"/>
      <c r="FC52" s="65"/>
      <c r="FD52" s="65"/>
      <c r="FE52" s="65"/>
      <c r="FF52" s="65"/>
      <c r="FG52" s="65"/>
      <c r="FH52" s="65"/>
      <c r="FI52" s="65"/>
      <c r="FJ52" s="65"/>
      <c r="FK52" s="65"/>
      <c r="FL52" s="65"/>
      <c r="FM52" s="65"/>
      <c r="FN52" s="65"/>
      <c r="FO52" s="65"/>
      <c r="FP52" s="65"/>
      <c r="FQ52" s="65"/>
      <c r="FR52" s="65"/>
      <c r="FS52" s="65"/>
      <c r="FT52" s="65"/>
      <c r="FU52" s="65"/>
      <c r="FV52" s="65"/>
      <c r="FW52" s="65"/>
      <c r="FX52" s="65"/>
      <c r="FY52" s="65"/>
      <c r="FZ52" s="65"/>
      <c r="GA52" s="65"/>
      <c r="GB52" s="65"/>
      <c r="GC52" s="65"/>
      <c r="GD52" s="65"/>
      <c r="GE52" s="65"/>
      <c r="GF52" s="65"/>
      <c r="GG52" s="65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  <c r="GY52" s="65"/>
      <c r="GZ52" s="65"/>
      <c r="HA52" s="65"/>
      <c r="HB52" s="65"/>
      <c r="HC52" s="65"/>
      <c r="HD52" s="65"/>
      <c r="HE52" s="65"/>
      <c r="HF52" s="65"/>
      <c r="HG52" s="65"/>
      <c r="HH52" s="65"/>
      <c r="HI52" s="65"/>
      <c r="HJ52" s="65"/>
      <c r="HK52" s="65"/>
      <c r="HL52" s="65"/>
      <c r="HM52" s="65"/>
      <c r="HN52" s="65"/>
      <c r="HO52" s="65"/>
      <c r="HP52" s="65"/>
      <c r="HQ52" s="65"/>
      <c r="HR52" s="65"/>
      <c r="HS52" s="65"/>
      <c r="HT52" s="65"/>
      <c r="HU52" s="65"/>
      <c r="HV52" s="65"/>
      <c r="HW52" s="65"/>
      <c r="HX52" s="65"/>
      <c r="HY52" s="65"/>
      <c r="HZ52" s="65"/>
      <c r="IA52" s="65"/>
      <c r="IB52" s="65"/>
      <c r="IC52" s="65"/>
      <c r="ID52" s="65"/>
      <c r="IE52" s="65"/>
      <c r="IF52" s="65"/>
      <c r="IG52" s="65"/>
      <c r="IH52" s="65"/>
      <c r="II52" s="65"/>
      <c r="IJ52" s="65"/>
      <c r="IK52" s="65"/>
      <c r="IL52" s="65"/>
      <c r="IM52" s="65"/>
      <c r="IN52" s="65"/>
      <c r="IO52" s="65"/>
      <c r="IP52" s="65"/>
      <c r="IQ52" s="65"/>
      <c r="IR52" s="65"/>
      <c r="IS52" s="65"/>
      <c r="IT52" s="65"/>
      <c r="IU52" s="65"/>
      <c r="IV52" s="65"/>
      <c r="IW52" s="65"/>
      <c r="IX52" s="65"/>
      <c r="IY52" s="65"/>
      <c r="IZ52" s="65"/>
      <c r="JA52" s="65"/>
      <c r="JB52" s="65"/>
      <c r="JC52" s="65"/>
      <c r="JD52" s="65"/>
      <c r="JE52" s="65"/>
      <c r="JF52" s="65"/>
      <c r="JG52" s="65"/>
      <c r="JH52" s="65"/>
    </row>
    <row r="53" spans="1:268" s="66" customFormat="1" ht="18" customHeight="1">
      <c r="A53" s="253" t="s">
        <v>104</v>
      </c>
      <c r="B53" s="254"/>
      <c r="C53" s="134">
        <f>'бюджет округа (района)'!C53+'бюджеты поселений'!C53</f>
        <v>0</v>
      </c>
      <c r="D53" s="137">
        <f>'бюджет округа (района)'!C53</f>
        <v>0</v>
      </c>
      <c r="E53" s="134">
        <f t="shared" si="336"/>
        <v>0</v>
      </c>
      <c r="F53" s="137">
        <f t="shared" si="336"/>
        <v>0</v>
      </c>
      <c r="G53" s="134">
        <f>'бюджет округа (района)'!E53+'бюджеты поселений'!E53</f>
        <v>0</v>
      </c>
      <c r="H53" s="137">
        <f>'бюджет округа (района)'!E53</f>
        <v>0</v>
      </c>
      <c r="I53" s="134">
        <f>'бюджет округа (района)'!F53+'бюджеты поселений'!F53</f>
        <v>0</v>
      </c>
      <c r="J53" s="137">
        <f>'бюджет округа (района)'!F53</f>
        <v>0</v>
      </c>
      <c r="K53" s="134">
        <f t="shared" si="301"/>
        <v>0</v>
      </c>
      <c r="L53" s="134">
        <f t="shared" si="301"/>
        <v>0</v>
      </c>
      <c r="M53" s="134">
        <f>'бюджет округа (района)'!H53+'бюджеты поселений'!H53</f>
        <v>0</v>
      </c>
      <c r="N53" s="137">
        <f>'бюджет округа (района)'!H53</f>
        <v>0</v>
      </c>
      <c r="O53" s="134">
        <f>K53+M53</f>
        <v>0</v>
      </c>
      <c r="P53" s="134">
        <f>L53+N53</f>
        <v>0</v>
      </c>
      <c r="Q53" s="134">
        <f>'бюджет округа (района)'!J53+'бюджеты поселений'!J53</f>
        <v>0</v>
      </c>
      <c r="R53" s="137">
        <f>'бюджет округа (района)'!J53</f>
        <v>0</v>
      </c>
      <c r="S53" s="134">
        <f>O53+Q53</f>
        <v>0</v>
      </c>
      <c r="T53" s="134">
        <f>P53+R53</f>
        <v>0</v>
      </c>
      <c r="U53" s="134">
        <f>'бюджет округа (района)'!L53+'бюджеты поселений'!L53</f>
        <v>0</v>
      </c>
      <c r="V53" s="137">
        <f>'бюджет округа (района)'!L53</f>
        <v>0</v>
      </c>
      <c r="W53" s="134">
        <f>S53+U53</f>
        <v>0</v>
      </c>
      <c r="X53" s="134">
        <f>T53+V53</f>
        <v>0</v>
      </c>
      <c r="Y53" s="134">
        <f>'бюджет округа (района)'!N53+'бюджеты поселений'!N53</f>
        <v>0</v>
      </c>
      <c r="Z53" s="137">
        <f>'бюджет округа (района)'!N53</f>
        <v>0</v>
      </c>
      <c r="AA53" s="134">
        <f>W53+Y53</f>
        <v>0</v>
      </c>
      <c r="AB53" s="134">
        <f>X53+Z53</f>
        <v>0</v>
      </c>
      <c r="AC53" s="134">
        <f>'бюджет округа (района)'!P53+'бюджеты поселений'!P53</f>
        <v>0</v>
      </c>
      <c r="AD53" s="137">
        <f>'бюджет округа (района)'!P53</f>
        <v>0</v>
      </c>
      <c r="AE53" s="134">
        <f>AA53+AC53</f>
        <v>0</v>
      </c>
      <c r="AF53" s="134">
        <f>AB53+AD53</f>
        <v>0</v>
      </c>
      <c r="AG53" s="134">
        <f>'бюджет округа (района)'!R53+'бюджеты поселений'!R53</f>
        <v>0</v>
      </c>
      <c r="AH53" s="137">
        <f>'бюджет округа (района)'!R53</f>
        <v>0</v>
      </c>
      <c r="AI53" s="134">
        <f>AE53+AG53</f>
        <v>0</v>
      </c>
      <c r="AJ53" s="134">
        <f>AF53+AH53</f>
        <v>0</v>
      </c>
      <c r="AK53" s="134">
        <f>'бюджет округа (района)'!T53+'бюджеты поселений'!T53</f>
        <v>0</v>
      </c>
      <c r="AL53" s="137">
        <f>'бюджет округа (района)'!T53</f>
        <v>0</v>
      </c>
      <c r="AM53" s="134">
        <f>AI53+AK53</f>
        <v>0</v>
      </c>
      <c r="AN53" s="134">
        <f>AJ53+AL53</f>
        <v>0</v>
      </c>
      <c r="AO53" s="134">
        <f>'бюджет округа (района)'!V53+'бюджеты поселений'!V53</f>
        <v>0</v>
      </c>
      <c r="AP53" s="137">
        <f>'бюджет округа (района)'!V53</f>
        <v>0</v>
      </c>
      <c r="AQ53" s="134">
        <f>AM53+AO53</f>
        <v>0</v>
      </c>
      <c r="AR53" s="134">
        <f>AN53+AP53</f>
        <v>0</v>
      </c>
      <c r="AS53" s="134">
        <f>'бюджет округа (района)'!X53+'бюджеты поселений'!X53</f>
        <v>0</v>
      </c>
      <c r="AT53" s="137">
        <f>'бюджет округа (района)'!X53</f>
        <v>0</v>
      </c>
      <c r="AU53" s="134">
        <f>AQ53+AS53</f>
        <v>0</v>
      </c>
      <c r="AV53" s="134">
        <f>AR53+AT53</f>
        <v>0</v>
      </c>
      <c r="AW53" s="134">
        <f>'бюджет округа (района)'!Z53+'бюджеты поселений'!Z53</f>
        <v>0</v>
      </c>
      <c r="AX53" s="137">
        <f>'бюджет округа (района)'!Z53</f>
        <v>0</v>
      </c>
      <c r="AY53" s="134">
        <f>'бюджет округа (района)'!AA53+'бюджеты поселений'!AA53</f>
        <v>0</v>
      </c>
      <c r="AZ53" s="137">
        <f>'бюджет округа (района)'!AA53</f>
        <v>0</v>
      </c>
      <c r="BA53" s="135">
        <f t="shared" si="300"/>
        <v>1</v>
      </c>
      <c r="BB53" s="135">
        <f t="shared" si="300"/>
        <v>1</v>
      </c>
      <c r="BC53" s="134">
        <f>'бюджет округа (района)'!AC53+'бюджеты поселений'!AC53</f>
        <v>0</v>
      </c>
      <c r="BD53" s="137">
        <f>'бюджет округа (района)'!AC53</f>
        <v>0</v>
      </c>
      <c r="BE53" s="134">
        <f>'бюджет округа (района)'!AD53+'бюджеты поселений'!AD53</f>
        <v>0</v>
      </c>
      <c r="BF53" s="137">
        <f>'бюджет округа (района)'!AD53</f>
        <v>0</v>
      </c>
      <c r="BG53" s="134">
        <f t="shared" si="302"/>
        <v>0</v>
      </c>
      <c r="BH53" s="134">
        <f t="shared" si="302"/>
        <v>0</v>
      </c>
      <c r="BI53" s="135">
        <f t="shared" si="272"/>
        <v>1</v>
      </c>
      <c r="BJ53" s="135">
        <f t="shared" si="272"/>
        <v>1</v>
      </c>
      <c r="BK53" s="134">
        <f>'бюджет округа (района)'!AG53+'бюджеты поселений'!AG53</f>
        <v>0</v>
      </c>
      <c r="BL53" s="137">
        <f>'бюджет округа (района)'!AG53</f>
        <v>0</v>
      </c>
      <c r="BM53" s="134">
        <f>BG53+BK53</f>
        <v>0</v>
      </c>
      <c r="BN53" s="134">
        <f>BH53+BL53</f>
        <v>0</v>
      </c>
      <c r="BO53" s="135">
        <f t="shared" si="273"/>
        <v>1</v>
      </c>
      <c r="BP53" s="135">
        <f t="shared" si="273"/>
        <v>1</v>
      </c>
      <c r="BQ53" s="134">
        <f>'бюджет округа (района)'!AJ53+'бюджеты поселений'!AJ53</f>
        <v>0</v>
      </c>
      <c r="BR53" s="137">
        <f>'бюджет округа (района)'!AJ53</f>
        <v>0</v>
      </c>
      <c r="BS53" s="134">
        <f>BM53+BQ53</f>
        <v>0</v>
      </c>
      <c r="BT53" s="134">
        <f>BN53+BR53</f>
        <v>0</v>
      </c>
      <c r="BU53" s="135">
        <f t="shared" si="274"/>
        <v>1</v>
      </c>
      <c r="BV53" s="135">
        <f t="shared" si="274"/>
        <v>1</v>
      </c>
      <c r="BW53" s="134">
        <f>'бюджет округа (района)'!AM53+'бюджеты поселений'!AM53</f>
        <v>0</v>
      </c>
      <c r="BX53" s="137">
        <f>'бюджет округа (района)'!AM53</f>
        <v>0</v>
      </c>
      <c r="BY53" s="134">
        <f>BS53+BW53</f>
        <v>0</v>
      </c>
      <c r="BZ53" s="134">
        <f>BT53+BX53</f>
        <v>0</v>
      </c>
      <c r="CA53" s="135">
        <f t="shared" si="275"/>
        <v>1</v>
      </c>
      <c r="CB53" s="135">
        <f t="shared" si="275"/>
        <v>1</v>
      </c>
      <c r="CC53" s="134">
        <f>'бюджет округа (района)'!AP53+'бюджеты поселений'!AP53</f>
        <v>0</v>
      </c>
      <c r="CD53" s="137">
        <f>'бюджет округа (района)'!AP53</f>
        <v>0</v>
      </c>
      <c r="CE53" s="134">
        <f>BY53+CC53</f>
        <v>0</v>
      </c>
      <c r="CF53" s="134">
        <f>BZ53+CD53</f>
        <v>0</v>
      </c>
      <c r="CG53" s="135">
        <f t="shared" si="276"/>
        <v>1</v>
      </c>
      <c r="CH53" s="135">
        <f t="shared" si="276"/>
        <v>1</v>
      </c>
      <c r="CI53" s="134">
        <f>'бюджет округа (района)'!AS53+'бюджеты поселений'!AS53</f>
        <v>0</v>
      </c>
      <c r="CJ53" s="137">
        <f>'бюджет округа (района)'!AS53</f>
        <v>0</v>
      </c>
      <c r="CK53" s="134">
        <f>CE53+CI53</f>
        <v>0</v>
      </c>
      <c r="CL53" s="134">
        <f>CF53+CJ53</f>
        <v>0</v>
      </c>
      <c r="CM53" s="135">
        <f t="shared" si="277"/>
        <v>1</v>
      </c>
      <c r="CN53" s="135">
        <f t="shared" si="277"/>
        <v>1</v>
      </c>
      <c r="CO53" s="134">
        <f>'бюджет округа (района)'!AV53+'бюджеты поселений'!AV53</f>
        <v>0</v>
      </c>
      <c r="CP53" s="137">
        <f>'бюджет округа (района)'!AV53</f>
        <v>0</v>
      </c>
      <c r="CQ53" s="134">
        <f>CK53+CO53</f>
        <v>0</v>
      </c>
      <c r="CR53" s="134">
        <f>CL53+CP53</f>
        <v>0</v>
      </c>
      <c r="CS53" s="135">
        <f t="shared" si="278"/>
        <v>1</v>
      </c>
      <c r="CT53" s="135">
        <f t="shared" si="278"/>
        <v>1</v>
      </c>
      <c r="CU53" s="134">
        <f>'бюджет округа (района)'!AY53+'бюджеты поселений'!AY53</f>
        <v>0</v>
      </c>
      <c r="CV53" s="137">
        <f>'бюджет округа (района)'!AY53</f>
        <v>0</v>
      </c>
      <c r="CW53" s="134">
        <f>CQ53+CU53</f>
        <v>0</v>
      </c>
      <c r="CX53" s="134">
        <f>CR53+CV53</f>
        <v>0</v>
      </c>
      <c r="CY53" s="135">
        <f t="shared" si="279"/>
        <v>1</v>
      </c>
      <c r="CZ53" s="135">
        <f t="shared" si="279"/>
        <v>1</v>
      </c>
      <c r="DA53" s="134">
        <f>'бюджет округа (района)'!BB53+'бюджеты поселений'!BB53</f>
        <v>0</v>
      </c>
      <c r="DB53" s="137">
        <f>'бюджет округа (района)'!BB53</f>
        <v>0</v>
      </c>
      <c r="DC53" s="134">
        <f>CW53+DA53</f>
        <v>0</v>
      </c>
      <c r="DD53" s="134">
        <f>CX53+DB53</f>
        <v>0</v>
      </c>
      <c r="DE53" s="135">
        <f t="shared" si="280"/>
        <v>1</v>
      </c>
      <c r="DF53" s="135">
        <f t="shared" si="280"/>
        <v>1</v>
      </c>
      <c r="DG53" s="134">
        <f>'бюджет округа (района)'!BE53+'бюджеты поселений'!BE53</f>
        <v>0</v>
      </c>
      <c r="DH53" s="137">
        <f>'бюджет округа (района)'!BE53</f>
        <v>0</v>
      </c>
      <c r="DI53" s="134">
        <f>DC53+DG53</f>
        <v>0</v>
      </c>
      <c r="DJ53" s="134">
        <f>DD53+DH53</f>
        <v>0</v>
      </c>
      <c r="DK53" s="135">
        <f t="shared" si="281"/>
        <v>1</v>
      </c>
      <c r="DL53" s="135">
        <f t="shared" si="281"/>
        <v>1</v>
      </c>
      <c r="DM53" s="134">
        <f>'бюджет округа (района)'!BH53+'бюджеты поселений'!BH53</f>
        <v>0</v>
      </c>
      <c r="DN53" s="137">
        <f>'бюджет округа (района)'!BH53</f>
        <v>0</v>
      </c>
      <c r="DO53" s="134">
        <f>'бюджет округа (района)'!BI53+'бюджеты поселений'!BI53</f>
        <v>0</v>
      </c>
      <c r="DP53" s="137">
        <f>'бюджет округа (района)'!BI53</f>
        <v>0</v>
      </c>
      <c r="DQ53" s="134">
        <f>'бюджет округа (района)'!BJ53+'бюджеты поселений'!BJ53</f>
        <v>0</v>
      </c>
      <c r="DR53" s="137">
        <f>'бюджет округа (района)'!BJ53</f>
        <v>0</v>
      </c>
      <c r="DS53" s="135">
        <f>IF($AY$53=0,1,DQ53/$AY$53-1)</f>
        <v>1</v>
      </c>
      <c r="DT53" s="135">
        <f>IF($AZ$53=0,1,DR53/$AZ$53-1)</f>
        <v>1</v>
      </c>
      <c r="DU53" s="135">
        <f t="shared" si="58"/>
        <v>1</v>
      </c>
      <c r="DV53" s="135">
        <f t="shared" si="59"/>
        <v>1</v>
      </c>
      <c r="DW53" s="167"/>
      <c r="DX53" s="65"/>
      <c r="DY53" s="65"/>
      <c r="DZ53" s="65"/>
      <c r="EA53" s="65"/>
      <c r="EB53" s="65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  <c r="FG53" s="65"/>
      <c r="FH53" s="65"/>
      <c r="FI53" s="65"/>
      <c r="FJ53" s="65"/>
      <c r="FK53" s="65"/>
      <c r="FL53" s="65"/>
      <c r="FM53" s="65"/>
      <c r="FN53" s="65"/>
      <c r="FO53" s="65"/>
      <c r="FP53" s="65"/>
      <c r="FQ53" s="65"/>
      <c r="FR53" s="65"/>
      <c r="FS53" s="65"/>
      <c r="FT53" s="65"/>
      <c r="FU53" s="65"/>
      <c r="FV53" s="65"/>
      <c r="FW53" s="65"/>
      <c r="FX53" s="65"/>
      <c r="FY53" s="65"/>
      <c r="FZ53" s="65"/>
      <c r="GA53" s="65"/>
      <c r="GB53" s="65"/>
      <c r="GC53" s="65"/>
      <c r="GD53" s="65"/>
      <c r="GE53" s="65"/>
      <c r="GF53" s="65"/>
      <c r="GG53" s="65"/>
      <c r="GH53" s="65"/>
      <c r="GI53" s="65"/>
      <c r="GJ53" s="65"/>
      <c r="GK53" s="65"/>
      <c r="GL53" s="65"/>
      <c r="GM53" s="65"/>
      <c r="GN53" s="65"/>
      <c r="GO53" s="65"/>
      <c r="GP53" s="65"/>
      <c r="GQ53" s="65"/>
      <c r="GR53" s="65"/>
      <c r="GS53" s="65"/>
      <c r="GT53" s="65"/>
      <c r="GU53" s="65"/>
      <c r="GV53" s="65"/>
      <c r="GW53" s="65"/>
      <c r="GX53" s="65"/>
      <c r="GY53" s="65"/>
      <c r="GZ53" s="65"/>
      <c r="HA53" s="65"/>
      <c r="HB53" s="65"/>
      <c r="HC53" s="65"/>
      <c r="HD53" s="65"/>
      <c r="HE53" s="65"/>
      <c r="HF53" s="65"/>
      <c r="HG53" s="65"/>
      <c r="HH53" s="65"/>
      <c r="HI53" s="65"/>
      <c r="HJ53" s="65"/>
      <c r="HK53" s="65"/>
      <c r="HL53" s="65"/>
      <c r="HM53" s="65"/>
      <c r="HN53" s="65"/>
      <c r="HO53" s="65"/>
      <c r="HP53" s="65"/>
      <c r="HQ53" s="65"/>
      <c r="HR53" s="65"/>
      <c r="HS53" s="65"/>
      <c r="HT53" s="65"/>
      <c r="HU53" s="65"/>
      <c r="HV53" s="65"/>
      <c r="HW53" s="65"/>
      <c r="HX53" s="65"/>
      <c r="HY53" s="65"/>
      <c r="HZ53" s="65"/>
      <c r="IA53" s="65"/>
      <c r="IB53" s="65"/>
      <c r="IC53" s="65"/>
      <c r="ID53" s="65"/>
      <c r="IE53" s="65"/>
      <c r="IF53" s="65"/>
      <c r="IG53" s="65"/>
      <c r="IH53" s="65"/>
      <c r="II53" s="65"/>
      <c r="IJ53" s="65"/>
      <c r="IK53" s="65"/>
      <c r="IL53" s="65"/>
      <c r="IM53" s="65"/>
      <c r="IN53" s="65"/>
      <c r="IO53" s="65"/>
      <c r="IP53" s="65"/>
      <c r="IQ53" s="65"/>
      <c r="IR53" s="65"/>
      <c r="IS53" s="65"/>
      <c r="IT53" s="65"/>
      <c r="IU53" s="65"/>
      <c r="IV53" s="65"/>
      <c r="IW53" s="65"/>
      <c r="IX53" s="65"/>
      <c r="IY53" s="65"/>
      <c r="IZ53" s="65"/>
      <c r="JA53" s="65"/>
      <c r="JB53" s="65"/>
      <c r="JC53" s="65"/>
      <c r="JD53" s="65"/>
      <c r="JE53" s="65"/>
      <c r="JF53" s="65"/>
      <c r="JG53" s="65"/>
      <c r="JH53" s="65"/>
    </row>
    <row r="54" spans="1:268" s="66" customFormat="1" ht="18" customHeight="1">
      <c r="A54" s="253" t="s">
        <v>107</v>
      </c>
      <c r="B54" s="254"/>
      <c r="C54" s="134">
        <f>'бюджет округа (района)'!C54+'бюджеты поселений'!C54</f>
        <v>0</v>
      </c>
      <c r="D54" s="137">
        <f>'бюджет округа (района)'!C54</f>
        <v>0</v>
      </c>
      <c r="E54" s="134">
        <f t="shared" si="336"/>
        <v>0</v>
      </c>
      <c r="F54" s="137">
        <f t="shared" si="336"/>
        <v>0</v>
      </c>
      <c r="G54" s="134">
        <f>'бюджет округа (района)'!E54+'бюджеты поселений'!E54</f>
        <v>0</v>
      </c>
      <c r="H54" s="137">
        <f>'бюджет округа (района)'!E54</f>
        <v>0</v>
      </c>
      <c r="I54" s="134">
        <f>'бюджет округа (района)'!F54+'бюджеты поселений'!F54</f>
        <v>0</v>
      </c>
      <c r="J54" s="137">
        <f>'бюджет округа (района)'!F54</f>
        <v>0</v>
      </c>
      <c r="K54" s="134">
        <f t="shared" si="301"/>
        <v>0</v>
      </c>
      <c r="L54" s="134">
        <f t="shared" si="301"/>
        <v>0</v>
      </c>
      <c r="M54" s="134">
        <f>'бюджет округа (района)'!H54+'бюджеты поселений'!H54</f>
        <v>0</v>
      </c>
      <c r="N54" s="137">
        <f>'бюджет округа (района)'!H54</f>
        <v>0</v>
      </c>
      <c r="O54" s="134"/>
      <c r="P54" s="134"/>
      <c r="Q54" s="134">
        <f>'бюджет округа (района)'!J54+'бюджеты поселений'!J54</f>
        <v>0</v>
      </c>
      <c r="R54" s="137">
        <f>'бюджет округа (района)'!J54</f>
        <v>0</v>
      </c>
      <c r="S54" s="134"/>
      <c r="T54" s="134"/>
      <c r="U54" s="134">
        <f>'бюджет округа (района)'!L54+'бюджеты поселений'!L54</f>
        <v>0</v>
      </c>
      <c r="V54" s="137">
        <f>'бюджет округа (района)'!L54</f>
        <v>0</v>
      </c>
      <c r="W54" s="134"/>
      <c r="X54" s="134"/>
      <c r="Y54" s="134">
        <f>'бюджет округа (района)'!N54+'бюджеты поселений'!N54</f>
        <v>0</v>
      </c>
      <c r="Z54" s="137">
        <f>'бюджет округа (района)'!N54</f>
        <v>0</v>
      </c>
      <c r="AA54" s="134"/>
      <c r="AB54" s="134"/>
      <c r="AC54" s="134">
        <f>'бюджет округа (района)'!P54+'бюджеты поселений'!P54</f>
        <v>0</v>
      </c>
      <c r="AD54" s="137">
        <f>'бюджет округа (района)'!P54</f>
        <v>0</v>
      </c>
      <c r="AE54" s="134"/>
      <c r="AF54" s="134"/>
      <c r="AG54" s="134">
        <f>'бюджет округа (района)'!R54+'бюджеты поселений'!R54</f>
        <v>0</v>
      </c>
      <c r="AH54" s="137">
        <f>'бюджет округа (района)'!R54</f>
        <v>0</v>
      </c>
      <c r="AI54" s="134"/>
      <c r="AJ54" s="134"/>
      <c r="AK54" s="134">
        <f>'бюджет округа (района)'!T54+'бюджеты поселений'!T54</f>
        <v>0</v>
      </c>
      <c r="AL54" s="137">
        <f>'бюджет округа (района)'!T54</f>
        <v>0</v>
      </c>
      <c r="AM54" s="134"/>
      <c r="AN54" s="134"/>
      <c r="AO54" s="134">
        <f>'бюджет округа (района)'!V54+'бюджеты поселений'!V54</f>
        <v>0</v>
      </c>
      <c r="AP54" s="137">
        <f>'бюджет округа (района)'!V54</f>
        <v>0</v>
      </c>
      <c r="AQ54" s="134"/>
      <c r="AR54" s="134"/>
      <c r="AS54" s="134">
        <f>'бюджет округа (района)'!X54+'бюджеты поселений'!X54</f>
        <v>0</v>
      </c>
      <c r="AT54" s="137">
        <f>'бюджет округа (района)'!X54</f>
        <v>0</v>
      </c>
      <c r="AU54" s="134"/>
      <c r="AV54" s="134"/>
      <c r="AW54" s="134">
        <f>'бюджет округа (района)'!Z54+'бюджеты поселений'!Z54</f>
        <v>0</v>
      </c>
      <c r="AX54" s="137">
        <f>'бюджет округа (района)'!Z54</f>
        <v>0</v>
      </c>
      <c r="AY54" s="134">
        <f>'бюджет округа (района)'!AA54+'бюджеты поселений'!AA54</f>
        <v>0</v>
      </c>
      <c r="AZ54" s="137">
        <f>'бюджет округа (района)'!AA54</f>
        <v>0</v>
      </c>
      <c r="BA54" s="135">
        <f t="shared" si="300"/>
        <v>1</v>
      </c>
      <c r="BB54" s="135">
        <f t="shared" si="300"/>
        <v>1</v>
      </c>
      <c r="BC54" s="134">
        <f>'бюджет округа (района)'!AC54+'бюджеты поселений'!AC54</f>
        <v>0</v>
      </c>
      <c r="BD54" s="137">
        <f>'бюджет округа (района)'!AC54</f>
        <v>0</v>
      </c>
      <c r="BE54" s="134">
        <f>'бюджет округа (района)'!AD54+'бюджеты поселений'!AD54</f>
        <v>0</v>
      </c>
      <c r="BF54" s="137">
        <f>'бюджет округа (района)'!AD54</f>
        <v>0</v>
      </c>
      <c r="BG54" s="134">
        <f t="shared" si="302"/>
        <v>0</v>
      </c>
      <c r="BH54" s="134">
        <f t="shared" si="302"/>
        <v>0</v>
      </c>
      <c r="BI54" s="135">
        <f t="shared" si="272"/>
        <v>1</v>
      </c>
      <c r="BJ54" s="135">
        <f t="shared" si="272"/>
        <v>1</v>
      </c>
      <c r="BK54" s="134">
        <f>'бюджет округа (района)'!AG54+'бюджеты поселений'!AG54</f>
        <v>0</v>
      </c>
      <c r="BL54" s="137">
        <f>'бюджет округа (района)'!AG54</f>
        <v>0</v>
      </c>
      <c r="BM54" s="134"/>
      <c r="BN54" s="134"/>
      <c r="BO54" s="135">
        <f t="shared" si="273"/>
        <v>1</v>
      </c>
      <c r="BP54" s="135">
        <f t="shared" si="273"/>
        <v>1</v>
      </c>
      <c r="BQ54" s="134">
        <f>'бюджет округа (района)'!AJ54+'бюджеты поселений'!AJ54</f>
        <v>0</v>
      </c>
      <c r="BR54" s="137">
        <f>'бюджет округа (района)'!AJ54</f>
        <v>0</v>
      </c>
      <c r="BS54" s="134"/>
      <c r="BT54" s="134"/>
      <c r="BU54" s="135">
        <f t="shared" si="274"/>
        <v>1</v>
      </c>
      <c r="BV54" s="135">
        <f t="shared" si="274"/>
        <v>1</v>
      </c>
      <c r="BW54" s="134">
        <f>'бюджет округа (района)'!AM54+'бюджеты поселений'!AM54</f>
        <v>0</v>
      </c>
      <c r="BX54" s="137">
        <f>'бюджет округа (района)'!AM54</f>
        <v>0</v>
      </c>
      <c r="BY54" s="134"/>
      <c r="BZ54" s="134"/>
      <c r="CA54" s="135">
        <f t="shared" si="275"/>
        <v>1</v>
      </c>
      <c r="CB54" s="135">
        <f t="shared" si="275"/>
        <v>1</v>
      </c>
      <c r="CC54" s="134">
        <f>'бюджет округа (района)'!AP54+'бюджеты поселений'!AP54</f>
        <v>0</v>
      </c>
      <c r="CD54" s="137">
        <f>'бюджет округа (района)'!AP54</f>
        <v>0</v>
      </c>
      <c r="CE54" s="134"/>
      <c r="CF54" s="134"/>
      <c r="CG54" s="135">
        <f t="shared" si="276"/>
        <v>1</v>
      </c>
      <c r="CH54" s="135">
        <f t="shared" si="276"/>
        <v>1</v>
      </c>
      <c r="CI54" s="134">
        <f>'бюджет округа (района)'!AS54+'бюджеты поселений'!AS54</f>
        <v>0</v>
      </c>
      <c r="CJ54" s="137">
        <f>'бюджет округа (района)'!AS54</f>
        <v>0</v>
      </c>
      <c r="CK54" s="134"/>
      <c r="CL54" s="134"/>
      <c r="CM54" s="135">
        <f t="shared" si="277"/>
        <v>1</v>
      </c>
      <c r="CN54" s="135">
        <f t="shared" si="277"/>
        <v>1</v>
      </c>
      <c r="CO54" s="134">
        <f>'бюджет округа (района)'!AV54+'бюджеты поселений'!AV54</f>
        <v>0</v>
      </c>
      <c r="CP54" s="137">
        <f>'бюджет округа (района)'!AV54</f>
        <v>0</v>
      </c>
      <c r="CQ54" s="134"/>
      <c r="CR54" s="134"/>
      <c r="CS54" s="135">
        <f t="shared" si="278"/>
        <v>1</v>
      </c>
      <c r="CT54" s="135">
        <f t="shared" si="278"/>
        <v>1</v>
      </c>
      <c r="CU54" s="134">
        <f>'бюджет округа (района)'!AY54+'бюджеты поселений'!AY54</f>
        <v>0</v>
      </c>
      <c r="CV54" s="137">
        <f>'бюджет округа (района)'!AY54</f>
        <v>0</v>
      </c>
      <c r="CW54" s="134"/>
      <c r="CX54" s="134"/>
      <c r="CY54" s="135">
        <f t="shared" si="279"/>
        <v>1</v>
      </c>
      <c r="CZ54" s="135">
        <f t="shared" si="279"/>
        <v>1</v>
      </c>
      <c r="DA54" s="134">
        <f>'бюджет округа (района)'!BB54+'бюджеты поселений'!BB54</f>
        <v>0</v>
      </c>
      <c r="DB54" s="137">
        <f>'бюджет округа (района)'!BB54</f>
        <v>0</v>
      </c>
      <c r="DC54" s="134"/>
      <c r="DD54" s="134"/>
      <c r="DE54" s="135">
        <f t="shared" si="280"/>
        <v>1</v>
      </c>
      <c r="DF54" s="135">
        <f t="shared" si="280"/>
        <v>1</v>
      </c>
      <c r="DG54" s="134">
        <f>'бюджет округа (района)'!BE54+'бюджеты поселений'!BE54</f>
        <v>0</v>
      </c>
      <c r="DH54" s="137">
        <f>'бюджет округа (района)'!BE54</f>
        <v>0</v>
      </c>
      <c r="DI54" s="134"/>
      <c r="DJ54" s="134"/>
      <c r="DK54" s="135">
        <f t="shared" si="281"/>
        <v>1</v>
      </c>
      <c r="DL54" s="135">
        <f t="shared" si="281"/>
        <v>1</v>
      </c>
      <c r="DM54" s="134">
        <f>'бюджет округа (района)'!BH54+'бюджеты поселений'!BH54</f>
        <v>0</v>
      </c>
      <c r="DN54" s="137">
        <f>'бюджет округа (района)'!BH54</f>
        <v>0</v>
      </c>
      <c r="DO54" s="134">
        <f>'бюджет округа (района)'!BI54+'бюджеты поселений'!BI54</f>
        <v>0</v>
      </c>
      <c r="DP54" s="137">
        <f>'бюджет округа (района)'!BI54</f>
        <v>0</v>
      </c>
      <c r="DQ54" s="134">
        <f>'бюджет округа (района)'!BJ54+'бюджеты поселений'!BJ54</f>
        <v>0</v>
      </c>
      <c r="DR54" s="137">
        <f>'бюджет округа (района)'!BJ54</f>
        <v>0</v>
      </c>
      <c r="DS54" s="135">
        <f>IF($AY$54=0,1,DQ54/$AY$54-1)</f>
        <v>1</v>
      </c>
      <c r="DT54" s="135">
        <f>IF($AZ$54=0,1,DR54/$AZ$54-1)</f>
        <v>1</v>
      </c>
      <c r="DU54" s="135">
        <f t="shared" si="58"/>
        <v>1</v>
      </c>
      <c r="DV54" s="135">
        <f t="shared" si="59"/>
        <v>1</v>
      </c>
      <c r="DW54" s="167"/>
      <c r="DX54" s="65"/>
      <c r="DY54" s="65"/>
      <c r="DZ54" s="65"/>
      <c r="EA54" s="65"/>
      <c r="EB54" s="65"/>
      <c r="EC54" s="65"/>
      <c r="ED54" s="65"/>
      <c r="EE54" s="65"/>
      <c r="EF54" s="65"/>
      <c r="EG54" s="65"/>
      <c r="EH54" s="65"/>
      <c r="EI54" s="65"/>
      <c r="EJ54" s="65"/>
      <c r="EK54" s="65"/>
      <c r="EL54" s="65"/>
      <c r="EM54" s="65"/>
      <c r="EN54" s="65"/>
      <c r="EO54" s="65"/>
      <c r="EP54" s="65"/>
      <c r="EQ54" s="65"/>
      <c r="ER54" s="65"/>
      <c r="ES54" s="65"/>
      <c r="ET54" s="65"/>
      <c r="EU54" s="65"/>
      <c r="EV54" s="65"/>
      <c r="EW54" s="65"/>
      <c r="EX54" s="65"/>
      <c r="EY54" s="65"/>
      <c r="EZ54" s="65"/>
      <c r="FA54" s="65"/>
      <c r="FB54" s="65"/>
      <c r="FC54" s="65"/>
      <c r="FD54" s="65"/>
      <c r="FE54" s="65"/>
      <c r="FF54" s="65"/>
      <c r="FG54" s="65"/>
      <c r="FH54" s="65"/>
      <c r="FI54" s="65"/>
      <c r="FJ54" s="65"/>
      <c r="FK54" s="65"/>
      <c r="FL54" s="65"/>
      <c r="FM54" s="65"/>
      <c r="FN54" s="65"/>
      <c r="FO54" s="65"/>
      <c r="FP54" s="65"/>
      <c r="FQ54" s="65"/>
      <c r="FR54" s="65"/>
      <c r="FS54" s="65"/>
      <c r="FT54" s="65"/>
      <c r="FU54" s="65"/>
      <c r="FV54" s="65"/>
      <c r="FW54" s="65"/>
      <c r="FX54" s="65"/>
      <c r="FY54" s="65"/>
      <c r="FZ54" s="65"/>
      <c r="GA54" s="65"/>
      <c r="GB54" s="65"/>
      <c r="GC54" s="65"/>
      <c r="GD54" s="65"/>
      <c r="GE54" s="65"/>
      <c r="GF54" s="65"/>
      <c r="GG54" s="65"/>
      <c r="GH54" s="65"/>
      <c r="GI54" s="65"/>
      <c r="GJ54" s="65"/>
      <c r="GK54" s="65"/>
      <c r="GL54" s="65"/>
      <c r="GM54" s="65"/>
      <c r="GN54" s="65"/>
      <c r="GO54" s="65"/>
      <c r="GP54" s="65"/>
      <c r="GQ54" s="65"/>
      <c r="GR54" s="65"/>
      <c r="GS54" s="65"/>
      <c r="GT54" s="65"/>
      <c r="GU54" s="65"/>
      <c r="GV54" s="65"/>
      <c r="GW54" s="65"/>
      <c r="GX54" s="65"/>
      <c r="GY54" s="65"/>
      <c r="GZ54" s="65"/>
      <c r="HA54" s="65"/>
      <c r="HB54" s="65"/>
      <c r="HC54" s="65"/>
      <c r="HD54" s="65"/>
      <c r="HE54" s="65"/>
      <c r="HF54" s="65"/>
      <c r="HG54" s="65"/>
      <c r="HH54" s="65"/>
      <c r="HI54" s="65"/>
      <c r="HJ54" s="65"/>
      <c r="HK54" s="65"/>
      <c r="HL54" s="65"/>
      <c r="HM54" s="65"/>
      <c r="HN54" s="65"/>
      <c r="HO54" s="65"/>
      <c r="HP54" s="65"/>
      <c r="HQ54" s="65"/>
      <c r="HR54" s="65"/>
      <c r="HS54" s="65"/>
      <c r="HT54" s="65"/>
      <c r="HU54" s="65"/>
      <c r="HV54" s="65"/>
      <c r="HW54" s="65"/>
      <c r="HX54" s="65"/>
      <c r="HY54" s="65"/>
      <c r="HZ54" s="65"/>
      <c r="IA54" s="65"/>
      <c r="IB54" s="65"/>
      <c r="IC54" s="65"/>
      <c r="ID54" s="65"/>
      <c r="IE54" s="65"/>
      <c r="IF54" s="65"/>
      <c r="IG54" s="65"/>
      <c r="IH54" s="65"/>
      <c r="II54" s="65"/>
      <c r="IJ54" s="65"/>
      <c r="IK54" s="65"/>
      <c r="IL54" s="65"/>
      <c r="IM54" s="65"/>
      <c r="IN54" s="65"/>
      <c r="IO54" s="65"/>
      <c r="IP54" s="65"/>
      <c r="IQ54" s="65"/>
      <c r="IR54" s="65"/>
      <c r="IS54" s="65"/>
      <c r="IT54" s="65"/>
      <c r="IU54" s="65"/>
      <c r="IV54" s="65"/>
      <c r="IW54" s="65"/>
      <c r="IX54" s="65"/>
      <c r="IY54" s="65"/>
      <c r="IZ54" s="65"/>
      <c r="JA54" s="65"/>
      <c r="JB54" s="65"/>
      <c r="JC54" s="65"/>
      <c r="JD54" s="65"/>
      <c r="JE54" s="65"/>
      <c r="JF54" s="65"/>
      <c r="JG54" s="65"/>
      <c r="JH54" s="65"/>
    </row>
    <row r="55" spans="1:268" s="64" customFormat="1" ht="18" customHeight="1">
      <c r="A55" s="253" t="s">
        <v>131</v>
      </c>
      <c r="B55" s="254"/>
      <c r="C55" s="134">
        <f>'бюджет округа (района)'!C55+'бюджеты поселений'!C55</f>
        <v>0</v>
      </c>
      <c r="D55" s="137">
        <f>'бюджет округа (района)'!C55</f>
        <v>0</v>
      </c>
      <c r="E55" s="134">
        <f t="shared" si="336"/>
        <v>0</v>
      </c>
      <c r="F55" s="137">
        <f t="shared" si="336"/>
        <v>0</v>
      </c>
      <c r="G55" s="134">
        <f>'бюджет округа (района)'!E55+'бюджеты поселений'!E55</f>
        <v>0</v>
      </c>
      <c r="H55" s="137">
        <f>'бюджет округа (района)'!E55</f>
        <v>0</v>
      </c>
      <c r="I55" s="134">
        <f>'бюджет округа (района)'!F55+'бюджеты поселений'!F55</f>
        <v>0</v>
      </c>
      <c r="J55" s="137">
        <f>'бюджет округа (района)'!F55</f>
        <v>0</v>
      </c>
      <c r="K55" s="134">
        <f t="shared" si="301"/>
        <v>0</v>
      </c>
      <c r="L55" s="134">
        <f t="shared" si="301"/>
        <v>0</v>
      </c>
      <c r="M55" s="134">
        <f>'бюджет округа (района)'!H55+'бюджеты поселений'!H55</f>
        <v>0</v>
      </c>
      <c r="N55" s="137">
        <f>'бюджет округа (района)'!H55</f>
        <v>0</v>
      </c>
      <c r="O55" s="134">
        <f t="shared" ref="O55:P56" si="337">K55+M55</f>
        <v>0</v>
      </c>
      <c r="P55" s="134">
        <f t="shared" si="337"/>
        <v>0</v>
      </c>
      <c r="Q55" s="134">
        <f>'бюджет округа (района)'!J55+'бюджеты поселений'!J55</f>
        <v>0</v>
      </c>
      <c r="R55" s="137">
        <f>'бюджет округа (района)'!J55</f>
        <v>0</v>
      </c>
      <c r="S55" s="134">
        <f t="shared" ref="S55:T56" si="338">O55+Q55</f>
        <v>0</v>
      </c>
      <c r="T55" s="134">
        <f t="shared" si="338"/>
        <v>0</v>
      </c>
      <c r="U55" s="134">
        <f>'бюджет округа (района)'!L55+'бюджеты поселений'!L55</f>
        <v>0</v>
      </c>
      <c r="V55" s="137">
        <f>'бюджет округа (района)'!L55</f>
        <v>0</v>
      </c>
      <c r="W55" s="134">
        <f t="shared" ref="W55:X56" si="339">S55+U55</f>
        <v>0</v>
      </c>
      <c r="X55" s="134">
        <f t="shared" si="339"/>
        <v>0</v>
      </c>
      <c r="Y55" s="134">
        <f>'бюджет округа (района)'!N55+'бюджеты поселений'!N55</f>
        <v>0</v>
      </c>
      <c r="Z55" s="137">
        <f>'бюджет округа (района)'!N55</f>
        <v>0</v>
      </c>
      <c r="AA55" s="134">
        <f t="shared" ref="AA55:AB56" si="340">W55+Y55</f>
        <v>0</v>
      </c>
      <c r="AB55" s="134">
        <f t="shared" si="340"/>
        <v>0</v>
      </c>
      <c r="AC55" s="134">
        <f>'бюджет округа (района)'!P55+'бюджеты поселений'!P55</f>
        <v>0</v>
      </c>
      <c r="AD55" s="137">
        <f>'бюджет округа (района)'!P55</f>
        <v>0</v>
      </c>
      <c r="AE55" s="134">
        <f t="shared" ref="AE55:AF56" si="341">AA55+AC55</f>
        <v>0</v>
      </c>
      <c r="AF55" s="134">
        <f t="shared" si="341"/>
        <v>0</v>
      </c>
      <c r="AG55" s="134">
        <f>'бюджет округа (района)'!R55+'бюджеты поселений'!R55</f>
        <v>0</v>
      </c>
      <c r="AH55" s="137">
        <f>'бюджет округа (района)'!R55</f>
        <v>0</v>
      </c>
      <c r="AI55" s="134">
        <f t="shared" ref="AI55:AJ56" si="342">AE55+AG55</f>
        <v>0</v>
      </c>
      <c r="AJ55" s="134">
        <f t="shared" si="342"/>
        <v>0</v>
      </c>
      <c r="AK55" s="134">
        <f>'бюджет округа (района)'!T55+'бюджеты поселений'!T55</f>
        <v>0</v>
      </c>
      <c r="AL55" s="137">
        <f>'бюджет округа (района)'!T55</f>
        <v>0</v>
      </c>
      <c r="AM55" s="134">
        <f t="shared" ref="AM55:AN56" si="343">AI55+AK55</f>
        <v>0</v>
      </c>
      <c r="AN55" s="134">
        <f t="shared" si="343"/>
        <v>0</v>
      </c>
      <c r="AO55" s="134">
        <f>'бюджет округа (района)'!V55+'бюджеты поселений'!V55</f>
        <v>0</v>
      </c>
      <c r="AP55" s="137">
        <f>'бюджет округа (района)'!V55</f>
        <v>0</v>
      </c>
      <c r="AQ55" s="134">
        <f t="shared" ref="AQ55:AR56" si="344">AM55+AO55</f>
        <v>0</v>
      </c>
      <c r="AR55" s="134">
        <f t="shared" si="344"/>
        <v>0</v>
      </c>
      <c r="AS55" s="134">
        <f>'бюджет округа (района)'!X55+'бюджеты поселений'!X55</f>
        <v>0</v>
      </c>
      <c r="AT55" s="137">
        <f>'бюджет округа (района)'!X55</f>
        <v>0</v>
      </c>
      <c r="AU55" s="134">
        <f t="shared" ref="AU55:AV56" si="345">AQ55+AS55</f>
        <v>0</v>
      </c>
      <c r="AV55" s="134">
        <f t="shared" si="345"/>
        <v>0</v>
      </c>
      <c r="AW55" s="134">
        <f>'бюджет округа (района)'!Z55+'бюджеты поселений'!Z55</f>
        <v>0</v>
      </c>
      <c r="AX55" s="137">
        <f>'бюджет округа (района)'!Z55</f>
        <v>0</v>
      </c>
      <c r="AY55" s="134">
        <f>'бюджет округа (района)'!AA55+'бюджеты поселений'!AA55</f>
        <v>0</v>
      </c>
      <c r="AZ55" s="137">
        <f>'бюджет округа (района)'!AA55</f>
        <v>0</v>
      </c>
      <c r="BA55" s="135">
        <f t="shared" si="300"/>
        <v>1</v>
      </c>
      <c r="BB55" s="135">
        <f t="shared" si="300"/>
        <v>1</v>
      </c>
      <c r="BC55" s="134">
        <f>'бюджет округа (района)'!AC55+'бюджеты поселений'!AC55</f>
        <v>0</v>
      </c>
      <c r="BD55" s="137">
        <f>'бюджет округа (района)'!AC55</f>
        <v>0</v>
      </c>
      <c r="BE55" s="134">
        <f>'бюджет округа (района)'!AD55+'бюджеты поселений'!AD55</f>
        <v>0</v>
      </c>
      <c r="BF55" s="137">
        <f>'бюджет округа (района)'!AD55</f>
        <v>0</v>
      </c>
      <c r="BG55" s="134">
        <f t="shared" si="302"/>
        <v>0</v>
      </c>
      <c r="BH55" s="134">
        <f t="shared" si="302"/>
        <v>0</v>
      </c>
      <c r="BI55" s="135">
        <f t="shared" si="272"/>
        <v>1</v>
      </c>
      <c r="BJ55" s="135">
        <f t="shared" si="272"/>
        <v>1</v>
      </c>
      <c r="BK55" s="134">
        <f>'бюджет округа (района)'!AG55+'бюджеты поселений'!AG55</f>
        <v>0</v>
      </c>
      <c r="BL55" s="137">
        <f>'бюджет округа (района)'!AG55</f>
        <v>0</v>
      </c>
      <c r="BM55" s="134">
        <f t="shared" ref="BM55:BN56" si="346">BG55+BK55</f>
        <v>0</v>
      </c>
      <c r="BN55" s="134">
        <f t="shared" si="346"/>
        <v>0</v>
      </c>
      <c r="BO55" s="135">
        <f t="shared" si="273"/>
        <v>1</v>
      </c>
      <c r="BP55" s="135">
        <f t="shared" si="273"/>
        <v>1</v>
      </c>
      <c r="BQ55" s="134">
        <f>'бюджет округа (района)'!AJ55+'бюджеты поселений'!AJ55</f>
        <v>0</v>
      </c>
      <c r="BR55" s="137">
        <f>'бюджет округа (района)'!AJ55</f>
        <v>0</v>
      </c>
      <c r="BS55" s="134">
        <f t="shared" ref="BS55:BT56" si="347">BM55+BQ55</f>
        <v>0</v>
      </c>
      <c r="BT55" s="134">
        <f t="shared" si="347"/>
        <v>0</v>
      </c>
      <c r="BU55" s="135">
        <f t="shared" si="274"/>
        <v>1</v>
      </c>
      <c r="BV55" s="135">
        <f t="shared" si="274"/>
        <v>1</v>
      </c>
      <c r="BW55" s="134">
        <f>'бюджет округа (района)'!AM55+'бюджеты поселений'!AM55</f>
        <v>0</v>
      </c>
      <c r="BX55" s="137">
        <f>'бюджет округа (района)'!AM55</f>
        <v>0</v>
      </c>
      <c r="BY55" s="134">
        <f t="shared" ref="BY55:BZ56" si="348">BS55+BW55</f>
        <v>0</v>
      </c>
      <c r="BZ55" s="134">
        <f t="shared" si="348"/>
        <v>0</v>
      </c>
      <c r="CA55" s="135">
        <f t="shared" si="275"/>
        <v>1</v>
      </c>
      <c r="CB55" s="135">
        <f t="shared" si="275"/>
        <v>1</v>
      </c>
      <c r="CC55" s="134">
        <f>'бюджет округа (района)'!AP55+'бюджеты поселений'!AP55</f>
        <v>0</v>
      </c>
      <c r="CD55" s="137">
        <f>'бюджет округа (района)'!AP55</f>
        <v>0</v>
      </c>
      <c r="CE55" s="134">
        <f t="shared" ref="CE55:CF56" si="349">BY55+CC55</f>
        <v>0</v>
      </c>
      <c r="CF55" s="134">
        <f t="shared" si="349"/>
        <v>0</v>
      </c>
      <c r="CG55" s="135">
        <f t="shared" si="276"/>
        <v>1</v>
      </c>
      <c r="CH55" s="135">
        <f t="shared" si="276"/>
        <v>1</v>
      </c>
      <c r="CI55" s="134">
        <f>'бюджет округа (района)'!AS55+'бюджеты поселений'!AS55</f>
        <v>0</v>
      </c>
      <c r="CJ55" s="137">
        <f>'бюджет округа (района)'!AS55</f>
        <v>0</v>
      </c>
      <c r="CK55" s="134">
        <f t="shared" ref="CK55:CL56" si="350">CE55+CI55</f>
        <v>0</v>
      </c>
      <c r="CL55" s="134">
        <f t="shared" si="350"/>
        <v>0</v>
      </c>
      <c r="CM55" s="135">
        <f t="shared" si="277"/>
        <v>1</v>
      </c>
      <c r="CN55" s="135">
        <f t="shared" si="277"/>
        <v>1</v>
      </c>
      <c r="CO55" s="134">
        <f>'бюджет округа (района)'!AV55+'бюджеты поселений'!AV55</f>
        <v>0</v>
      </c>
      <c r="CP55" s="137">
        <f>'бюджет округа (района)'!AV55</f>
        <v>0</v>
      </c>
      <c r="CQ55" s="134">
        <f t="shared" ref="CQ55:CR56" si="351">CK55+CO55</f>
        <v>0</v>
      </c>
      <c r="CR55" s="134">
        <f t="shared" si="351"/>
        <v>0</v>
      </c>
      <c r="CS55" s="135">
        <f t="shared" si="278"/>
        <v>1</v>
      </c>
      <c r="CT55" s="135">
        <f t="shared" si="278"/>
        <v>1</v>
      </c>
      <c r="CU55" s="134">
        <f>'бюджет округа (района)'!AY55+'бюджеты поселений'!AY55</f>
        <v>0</v>
      </c>
      <c r="CV55" s="137">
        <f>'бюджет округа (района)'!AY55</f>
        <v>0</v>
      </c>
      <c r="CW55" s="134">
        <f t="shared" ref="CW55:CX56" si="352">CQ55+CU55</f>
        <v>0</v>
      </c>
      <c r="CX55" s="134">
        <f t="shared" si="352"/>
        <v>0</v>
      </c>
      <c r="CY55" s="135">
        <f t="shared" si="279"/>
        <v>1</v>
      </c>
      <c r="CZ55" s="135">
        <f t="shared" si="279"/>
        <v>1</v>
      </c>
      <c r="DA55" s="134">
        <f>'бюджет округа (района)'!BB55+'бюджеты поселений'!BB55</f>
        <v>0</v>
      </c>
      <c r="DB55" s="137">
        <f>'бюджет округа (района)'!BB55</f>
        <v>0</v>
      </c>
      <c r="DC55" s="134">
        <f t="shared" ref="DC55:DD56" si="353">CW55+DA55</f>
        <v>0</v>
      </c>
      <c r="DD55" s="134">
        <f t="shared" si="353"/>
        <v>0</v>
      </c>
      <c r="DE55" s="135">
        <f t="shared" si="280"/>
        <v>1</v>
      </c>
      <c r="DF55" s="135">
        <f t="shared" si="280"/>
        <v>1</v>
      </c>
      <c r="DG55" s="134">
        <f>'бюджет округа (района)'!BE55+'бюджеты поселений'!BE55</f>
        <v>0</v>
      </c>
      <c r="DH55" s="137">
        <f>'бюджет округа (района)'!BE55</f>
        <v>0</v>
      </c>
      <c r="DI55" s="134">
        <f t="shared" ref="DI55:DJ56" si="354">DC55+DG55</f>
        <v>0</v>
      </c>
      <c r="DJ55" s="134">
        <f t="shared" si="354"/>
        <v>0</v>
      </c>
      <c r="DK55" s="135">
        <f t="shared" si="281"/>
        <v>1</v>
      </c>
      <c r="DL55" s="135">
        <f t="shared" si="281"/>
        <v>1</v>
      </c>
      <c r="DM55" s="134">
        <f>'бюджет округа (района)'!BH55+'бюджеты поселений'!BH55</f>
        <v>0</v>
      </c>
      <c r="DN55" s="137">
        <f>'бюджет округа (района)'!BH55</f>
        <v>0</v>
      </c>
      <c r="DO55" s="134">
        <f>'бюджет округа (района)'!BI55+'бюджеты поселений'!BI55</f>
        <v>0</v>
      </c>
      <c r="DP55" s="137">
        <f>'бюджет округа (района)'!BI55</f>
        <v>0</v>
      </c>
      <c r="DQ55" s="134">
        <f>'бюджет округа (района)'!BJ55+'бюджеты поселений'!BJ55</f>
        <v>0</v>
      </c>
      <c r="DR55" s="137">
        <f>'бюджет округа (района)'!BJ55</f>
        <v>0</v>
      </c>
      <c r="DS55" s="135">
        <f>IF($AY$55=0,1,DQ55/$AY$55-1)</f>
        <v>1</v>
      </c>
      <c r="DT55" s="135">
        <f>IF($AZ$55=0,1,DR55/$AZ$55-1)</f>
        <v>1</v>
      </c>
      <c r="DU55" s="135">
        <f t="shared" si="58"/>
        <v>1</v>
      </c>
      <c r="DV55" s="135">
        <f t="shared" si="59"/>
        <v>1</v>
      </c>
      <c r="DW55" s="167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  <c r="GY55" s="63"/>
      <c r="GZ55" s="63"/>
      <c r="HA55" s="63"/>
      <c r="HB55" s="63"/>
      <c r="HC55" s="63"/>
      <c r="HD55" s="63"/>
      <c r="HE55" s="63"/>
      <c r="HF55" s="63"/>
      <c r="HG55" s="63"/>
      <c r="HH55" s="63"/>
      <c r="HI55" s="63"/>
      <c r="HJ55" s="63"/>
      <c r="HK55" s="63"/>
      <c r="HL55" s="63"/>
      <c r="HM55" s="63"/>
      <c r="HN55" s="63"/>
      <c r="HO55" s="63"/>
      <c r="HP55" s="63"/>
      <c r="HQ55" s="63"/>
      <c r="HR55" s="63"/>
      <c r="HS55" s="63"/>
      <c r="HT55" s="63"/>
      <c r="HU55" s="63"/>
      <c r="HV55" s="63"/>
      <c r="HW55" s="63"/>
      <c r="HX55" s="63"/>
      <c r="HY55" s="63"/>
      <c r="HZ55" s="63"/>
      <c r="IA55" s="63"/>
      <c r="IB55" s="63"/>
      <c r="IC55" s="63"/>
      <c r="ID55" s="63"/>
      <c r="IE55" s="63"/>
      <c r="IF55" s="63"/>
      <c r="IG55" s="63"/>
      <c r="IH55" s="63"/>
      <c r="II55" s="63"/>
      <c r="IJ55" s="63"/>
      <c r="IK55" s="63"/>
      <c r="IL55" s="63"/>
      <c r="IM55" s="63"/>
      <c r="IN55" s="63"/>
      <c r="IO55" s="63"/>
      <c r="IP55" s="63"/>
      <c r="IQ55" s="63"/>
      <c r="IR55" s="63"/>
      <c r="IS55" s="63"/>
      <c r="IT55" s="63"/>
      <c r="IU55" s="63"/>
      <c r="IV55" s="63"/>
      <c r="IW55" s="63"/>
      <c r="IX55" s="63"/>
      <c r="IY55" s="63"/>
      <c r="IZ55" s="63"/>
      <c r="JA55" s="63"/>
      <c r="JB55" s="63"/>
      <c r="JC55" s="63"/>
      <c r="JD55" s="63"/>
      <c r="JE55" s="63"/>
      <c r="JF55" s="63"/>
      <c r="JG55" s="63"/>
      <c r="JH55" s="63"/>
    </row>
    <row r="56" spans="1:268" s="64" customFormat="1" ht="18" customHeight="1">
      <c r="A56" s="253" t="s">
        <v>109</v>
      </c>
      <c r="B56" s="254"/>
      <c r="C56" s="134">
        <f>'бюджет округа (района)'!C56+'бюджеты поселений'!C56</f>
        <v>0</v>
      </c>
      <c r="D56" s="137">
        <f>'бюджет округа (района)'!C56</f>
        <v>0</v>
      </c>
      <c r="E56" s="134">
        <f t="shared" si="336"/>
        <v>0</v>
      </c>
      <c r="F56" s="137">
        <f t="shared" si="336"/>
        <v>0</v>
      </c>
      <c r="G56" s="134">
        <f>'бюджет округа (района)'!E56+'бюджеты поселений'!E56</f>
        <v>0</v>
      </c>
      <c r="H56" s="137">
        <f>'бюджет округа (района)'!E56</f>
        <v>0</v>
      </c>
      <c r="I56" s="134">
        <f>'бюджет округа (района)'!F56+'бюджеты поселений'!F56</f>
        <v>0</v>
      </c>
      <c r="J56" s="137">
        <f>'бюджет округа (района)'!F56</f>
        <v>0</v>
      </c>
      <c r="K56" s="134">
        <f t="shared" si="301"/>
        <v>0</v>
      </c>
      <c r="L56" s="134">
        <f t="shared" si="301"/>
        <v>0</v>
      </c>
      <c r="M56" s="134">
        <f>'бюджет округа (района)'!H56+'бюджеты поселений'!H56</f>
        <v>0</v>
      </c>
      <c r="N56" s="137">
        <f>'бюджет округа (района)'!H56</f>
        <v>0</v>
      </c>
      <c r="O56" s="134">
        <f t="shared" si="337"/>
        <v>0</v>
      </c>
      <c r="P56" s="134">
        <f t="shared" si="337"/>
        <v>0</v>
      </c>
      <c r="Q56" s="134">
        <f>'бюджет округа (района)'!J56+'бюджеты поселений'!J56</f>
        <v>0</v>
      </c>
      <c r="R56" s="137">
        <f>'бюджет округа (района)'!J56</f>
        <v>0</v>
      </c>
      <c r="S56" s="134">
        <f t="shared" si="338"/>
        <v>0</v>
      </c>
      <c r="T56" s="134">
        <f t="shared" si="338"/>
        <v>0</v>
      </c>
      <c r="U56" s="134">
        <f>'бюджет округа (района)'!L56+'бюджеты поселений'!L56</f>
        <v>0</v>
      </c>
      <c r="V56" s="137">
        <f>'бюджет округа (района)'!L56</f>
        <v>0</v>
      </c>
      <c r="W56" s="134">
        <f t="shared" si="339"/>
        <v>0</v>
      </c>
      <c r="X56" s="134">
        <f t="shared" si="339"/>
        <v>0</v>
      </c>
      <c r="Y56" s="134">
        <f>'бюджет округа (района)'!N56+'бюджеты поселений'!N56</f>
        <v>0</v>
      </c>
      <c r="Z56" s="137">
        <f>'бюджет округа (района)'!N56</f>
        <v>0</v>
      </c>
      <c r="AA56" s="134">
        <f t="shared" si="340"/>
        <v>0</v>
      </c>
      <c r="AB56" s="134">
        <f t="shared" si="340"/>
        <v>0</v>
      </c>
      <c r="AC56" s="134">
        <f>'бюджет округа (района)'!P56+'бюджеты поселений'!P56</f>
        <v>0</v>
      </c>
      <c r="AD56" s="137">
        <f>'бюджет округа (района)'!P56</f>
        <v>0</v>
      </c>
      <c r="AE56" s="134">
        <f t="shared" si="341"/>
        <v>0</v>
      </c>
      <c r="AF56" s="134">
        <f t="shared" si="341"/>
        <v>0</v>
      </c>
      <c r="AG56" s="134">
        <f>'бюджет округа (района)'!R56+'бюджеты поселений'!R56</f>
        <v>0</v>
      </c>
      <c r="AH56" s="137">
        <f>'бюджет округа (района)'!R56</f>
        <v>0</v>
      </c>
      <c r="AI56" s="134">
        <f t="shared" si="342"/>
        <v>0</v>
      </c>
      <c r="AJ56" s="134">
        <f t="shared" si="342"/>
        <v>0</v>
      </c>
      <c r="AK56" s="134">
        <f>'бюджет округа (района)'!T56+'бюджеты поселений'!T56</f>
        <v>0</v>
      </c>
      <c r="AL56" s="137">
        <f>'бюджет округа (района)'!T56</f>
        <v>0</v>
      </c>
      <c r="AM56" s="134">
        <f t="shared" si="343"/>
        <v>0</v>
      </c>
      <c r="AN56" s="134">
        <f t="shared" si="343"/>
        <v>0</v>
      </c>
      <c r="AO56" s="134">
        <f>'бюджет округа (района)'!V56+'бюджеты поселений'!V56</f>
        <v>0</v>
      </c>
      <c r="AP56" s="137">
        <f>'бюджет округа (района)'!V56</f>
        <v>0</v>
      </c>
      <c r="AQ56" s="134">
        <f t="shared" si="344"/>
        <v>0</v>
      </c>
      <c r="AR56" s="134">
        <f t="shared" si="344"/>
        <v>0</v>
      </c>
      <c r="AS56" s="134">
        <f>'бюджет округа (района)'!X56+'бюджеты поселений'!X56</f>
        <v>0</v>
      </c>
      <c r="AT56" s="137">
        <f>'бюджет округа (района)'!X56</f>
        <v>0</v>
      </c>
      <c r="AU56" s="134">
        <f t="shared" si="345"/>
        <v>0</v>
      </c>
      <c r="AV56" s="134">
        <f t="shared" si="345"/>
        <v>0</v>
      </c>
      <c r="AW56" s="134">
        <f>'бюджет округа (района)'!Z56+'бюджеты поселений'!Z56</f>
        <v>0</v>
      </c>
      <c r="AX56" s="137">
        <f>'бюджет округа (района)'!Z56</f>
        <v>0</v>
      </c>
      <c r="AY56" s="134">
        <f>'бюджет округа (района)'!AA56+'бюджеты поселений'!AA56</f>
        <v>0</v>
      </c>
      <c r="AZ56" s="137">
        <f>'бюджет округа (района)'!AA56</f>
        <v>0</v>
      </c>
      <c r="BA56" s="135">
        <f t="shared" si="300"/>
        <v>1</v>
      </c>
      <c r="BB56" s="135">
        <f t="shared" si="300"/>
        <v>1</v>
      </c>
      <c r="BC56" s="134">
        <f>'бюджет округа (района)'!AC56+'бюджеты поселений'!AC56</f>
        <v>0</v>
      </c>
      <c r="BD56" s="137">
        <f>'бюджет округа (района)'!AC56</f>
        <v>0</v>
      </c>
      <c r="BE56" s="134">
        <f>'бюджет округа (района)'!AD56+'бюджеты поселений'!AD56</f>
        <v>0</v>
      </c>
      <c r="BF56" s="137">
        <f>'бюджет округа (района)'!AD56</f>
        <v>0</v>
      </c>
      <c r="BG56" s="134">
        <f t="shared" si="302"/>
        <v>0</v>
      </c>
      <c r="BH56" s="134">
        <f t="shared" si="302"/>
        <v>0</v>
      </c>
      <c r="BI56" s="135">
        <f t="shared" si="272"/>
        <v>1</v>
      </c>
      <c r="BJ56" s="135">
        <f t="shared" si="272"/>
        <v>1</v>
      </c>
      <c r="BK56" s="134">
        <f>'бюджет округа (района)'!AG56+'бюджеты поселений'!AG56</f>
        <v>0</v>
      </c>
      <c r="BL56" s="137">
        <f>'бюджет округа (района)'!AG56</f>
        <v>0</v>
      </c>
      <c r="BM56" s="134">
        <f t="shared" si="346"/>
        <v>0</v>
      </c>
      <c r="BN56" s="134">
        <f t="shared" si="346"/>
        <v>0</v>
      </c>
      <c r="BO56" s="135">
        <f t="shared" si="273"/>
        <v>1</v>
      </c>
      <c r="BP56" s="135">
        <f t="shared" si="273"/>
        <v>1</v>
      </c>
      <c r="BQ56" s="134">
        <f>'бюджет округа (района)'!AJ56+'бюджеты поселений'!AJ56</f>
        <v>0</v>
      </c>
      <c r="BR56" s="137">
        <f>'бюджет округа (района)'!AJ56</f>
        <v>0</v>
      </c>
      <c r="BS56" s="134">
        <f t="shared" si="347"/>
        <v>0</v>
      </c>
      <c r="BT56" s="134">
        <f t="shared" si="347"/>
        <v>0</v>
      </c>
      <c r="BU56" s="135">
        <f t="shared" si="274"/>
        <v>1</v>
      </c>
      <c r="BV56" s="135">
        <f t="shared" si="274"/>
        <v>1</v>
      </c>
      <c r="BW56" s="134">
        <f>'бюджет округа (района)'!AM56+'бюджеты поселений'!AM56</f>
        <v>0</v>
      </c>
      <c r="BX56" s="137">
        <f>'бюджет округа (района)'!AM56</f>
        <v>0</v>
      </c>
      <c r="BY56" s="134">
        <f t="shared" si="348"/>
        <v>0</v>
      </c>
      <c r="BZ56" s="134">
        <f t="shared" si="348"/>
        <v>0</v>
      </c>
      <c r="CA56" s="135">
        <f t="shared" si="275"/>
        <v>1</v>
      </c>
      <c r="CB56" s="135">
        <f t="shared" si="275"/>
        <v>1</v>
      </c>
      <c r="CC56" s="134">
        <f>'бюджет округа (района)'!AP56+'бюджеты поселений'!AP56</f>
        <v>0</v>
      </c>
      <c r="CD56" s="137">
        <f>'бюджет округа (района)'!AP56</f>
        <v>0</v>
      </c>
      <c r="CE56" s="134">
        <f t="shared" si="349"/>
        <v>0</v>
      </c>
      <c r="CF56" s="134">
        <f t="shared" si="349"/>
        <v>0</v>
      </c>
      <c r="CG56" s="135">
        <f t="shared" si="276"/>
        <v>1</v>
      </c>
      <c r="CH56" s="135">
        <f t="shared" si="276"/>
        <v>1</v>
      </c>
      <c r="CI56" s="134">
        <f>'бюджет округа (района)'!AS56+'бюджеты поселений'!AS56</f>
        <v>0</v>
      </c>
      <c r="CJ56" s="137">
        <f>'бюджет округа (района)'!AS56</f>
        <v>0</v>
      </c>
      <c r="CK56" s="134">
        <f t="shared" si="350"/>
        <v>0</v>
      </c>
      <c r="CL56" s="134">
        <f t="shared" si="350"/>
        <v>0</v>
      </c>
      <c r="CM56" s="135">
        <f t="shared" si="277"/>
        <v>1</v>
      </c>
      <c r="CN56" s="135">
        <f t="shared" si="277"/>
        <v>1</v>
      </c>
      <c r="CO56" s="134">
        <f>'бюджет округа (района)'!AV56+'бюджеты поселений'!AV56</f>
        <v>0</v>
      </c>
      <c r="CP56" s="137">
        <f>'бюджет округа (района)'!AV56</f>
        <v>0</v>
      </c>
      <c r="CQ56" s="134">
        <f t="shared" si="351"/>
        <v>0</v>
      </c>
      <c r="CR56" s="134">
        <f t="shared" si="351"/>
        <v>0</v>
      </c>
      <c r="CS56" s="135">
        <f t="shared" si="278"/>
        <v>1</v>
      </c>
      <c r="CT56" s="135">
        <f t="shared" si="278"/>
        <v>1</v>
      </c>
      <c r="CU56" s="134">
        <f>'бюджет округа (района)'!AY56+'бюджеты поселений'!AY56</f>
        <v>0</v>
      </c>
      <c r="CV56" s="137">
        <f>'бюджет округа (района)'!AY56</f>
        <v>0</v>
      </c>
      <c r="CW56" s="134">
        <f t="shared" si="352"/>
        <v>0</v>
      </c>
      <c r="CX56" s="134">
        <f t="shared" si="352"/>
        <v>0</v>
      </c>
      <c r="CY56" s="135">
        <f t="shared" si="279"/>
        <v>1</v>
      </c>
      <c r="CZ56" s="135">
        <f t="shared" si="279"/>
        <v>1</v>
      </c>
      <c r="DA56" s="134">
        <f>'бюджет округа (района)'!BB56+'бюджеты поселений'!BB56</f>
        <v>0</v>
      </c>
      <c r="DB56" s="137">
        <f>'бюджет округа (района)'!BB56</f>
        <v>0</v>
      </c>
      <c r="DC56" s="134">
        <f t="shared" si="353"/>
        <v>0</v>
      </c>
      <c r="DD56" s="134">
        <f t="shared" si="353"/>
        <v>0</v>
      </c>
      <c r="DE56" s="135">
        <f t="shared" si="280"/>
        <v>1</v>
      </c>
      <c r="DF56" s="135">
        <f t="shared" si="280"/>
        <v>1</v>
      </c>
      <c r="DG56" s="134">
        <f>'бюджет округа (района)'!BE56+'бюджеты поселений'!BE56</f>
        <v>0</v>
      </c>
      <c r="DH56" s="137">
        <f>'бюджет округа (района)'!BE56</f>
        <v>0</v>
      </c>
      <c r="DI56" s="134">
        <f t="shared" si="354"/>
        <v>0</v>
      </c>
      <c r="DJ56" s="134">
        <f t="shared" si="354"/>
        <v>0</v>
      </c>
      <c r="DK56" s="135">
        <f t="shared" si="281"/>
        <v>1</v>
      </c>
      <c r="DL56" s="135">
        <f t="shared" si="281"/>
        <v>1</v>
      </c>
      <c r="DM56" s="134">
        <f>'бюджет округа (района)'!BH56+'бюджеты поселений'!BH56</f>
        <v>0</v>
      </c>
      <c r="DN56" s="137">
        <f>'бюджет округа (района)'!BH56</f>
        <v>0</v>
      </c>
      <c r="DO56" s="134">
        <f>'бюджет округа (района)'!BI56+'бюджеты поселений'!BI56</f>
        <v>0</v>
      </c>
      <c r="DP56" s="137">
        <f>'бюджет округа (района)'!BI56</f>
        <v>0</v>
      </c>
      <c r="DQ56" s="134">
        <f>'бюджет округа (района)'!BJ56+'бюджеты поселений'!BJ56</f>
        <v>0</v>
      </c>
      <c r="DR56" s="137">
        <f>'бюджет округа (района)'!BJ56</f>
        <v>0</v>
      </c>
      <c r="DS56" s="135">
        <f>IF($AY$56=0,1,DQ56/$AY$56-1)</f>
        <v>1</v>
      </c>
      <c r="DT56" s="135">
        <f>IF($AZ$56=0,1,DR56/$AZ$56-1)</f>
        <v>1</v>
      </c>
      <c r="DU56" s="135">
        <f t="shared" si="58"/>
        <v>1</v>
      </c>
      <c r="DV56" s="135">
        <f t="shared" si="59"/>
        <v>1</v>
      </c>
      <c r="DW56" s="167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  <c r="GY56" s="63"/>
      <c r="GZ56" s="63"/>
      <c r="HA56" s="63"/>
      <c r="HB56" s="63"/>
      <c r="HC56" s="63"/>
      <c r="HD56" s="63"/>
      <c r="HE56" s="63"/>
      <c r="HF56" s="63"/>
      <c r="HG56" s="63"/>
      <c r="HH56" s="63"/>
      <c r="HI56" s="63"/>
      <c r="HJ56" s="63"/>
      <c r="HK56" s="63"/>
      <c r="HL56" s="63"/>
      <c r="HM56" s="63"/>
      <c r="HN56" s="63"/>
      <c r="HO56" s="63"/>
      <c r="HP56" s="63"/>
      <c r="HQ56" s="63"/>
      <c r="HR56" s="63"/>
      <c r="HS56" s="63"/>
      <c r="HT56" s="63"/>
      <c r="HU56" s="63"/>
      <c r="HV56" s="63"/>
      <c r="HW56" s="63"/>
      <c r="HX56" s="63"/>
      <c r="HY56" s="63"/>
      <c r="HZ56" s="63"/>
      <c r="IA56" s="63"/>
      <c r="IB56" s="63"/>
      <c r="IC56" s="63"/>
      <c r="ID56" s="63"/>
      <c r="IE56" s="63"/>
      <c r="IF56" s="63"/>
      <c r="IG56" s="63"/>
      <c r="IH56" s="63"/>
      <c r="II56" s="63"/>
      <c r="IJ56" s="63"/>
      <c r="IK56" s="63"/>
      <c r="IL56" s="63"/>
      <c r="IM56" s="63"/>
      <c r="IN56" s="63"/>
      <c r="IO56" s="63"/>
      <c r="IP56" s="63"/>
      <c r="IQ56" s="63"/>
      <c r="IR56" s="63"/>
      <c r="IS56" s="63"/>
      <c r="IT56" s="63"/>
      <c r="IU56" s="63"/>
      <c r="IV56" s="63"/>
      <c r="IW56" s="63"/>
      <c r="IX56" s="63"/>
      <c r="IY56" s="63"/>
      <c r="IZ56" s="63"/>
      <c r="JA56" s="63"/>
      <c r="JB56" s="63"/>
      <c r="JC56" s="63"/>
      <c r="JD56" s="63"/>
      <c r="JE56" s="63"/>
      <c r="JF56" s="63"/>
      <c r="JG56" s="63"/>
      <c r="JH56" s="63"/>
    </row>
    <row r="57" spans="1:268" s="64" customFormat="1" ht="18" customHeight="1">
      <c r="A57" s="253" t="s">
        <v>119</v>
      </c>
      <c r="B57" s="254"/>
      <c r="C57" s="134">
        <f>'бюджет округа (района)'!C57+'бюджеты поселений'!C57</f>
        <v>0</v>
      </c>
      <c r="D57" s="137">
        <f>'бюджет округа (района)'!C57</f>
        <v>0</v>
      </c>
      <c r="E57" s="134">
        <f t="shared" si="336"/>
        <v>0</v>
      </c>
      <c r="F57" s="137">
        <f t="shared" si="336"/>
        <v>0</v>
      </c>
      <c r="G57" s="134">
        <f>'бюджет округа (района)'!E57+'бюджеты поселений'!E57</f>
        <v>0</v>
      </c>
      <c r="H57" s="137">
        <f>'бюджет округа (района)'!E57</f>
        <v>0</v>
      </c>
      <c r="I57" s="134">
        <f>'бюджет округа (района)'!F57+'бюджеты поселений'!F57</f>
        <v>0</v>
      </c>
      <c r="J57" s="137">
        <f>'бюджет округа (района)'!F57</f>
        <v>0</v>
      </c>
      <c r="K57" s="134">
        <f t="shared" si="301"/>
        <v>0</v>
      </c>
      <c r="L57" s="134">
        <f t="shared" si="301"/>
        <v>0</v>
      </c>
      <c r="M57" s="134">
        <f>'бюджет округа (района)'!H57+'бюджеты поселений'!H57</f>
        <v>0</v>
      </c>
      <c r="N57" s="137">
        <f>'бюджет округа (района)'!H57</f>
        <v>0</v>
      </c>
      <c r="O57" s="134"/>
      <c r="P57" s="134"/>
      <c r="Q57" s="134">
        <f>'бюджет округа (района)'!J57+'бюджеты поселений'!J57</f>
        <v>0</v>
      </c>
      <c r="R57" s="137">
        <f>'бюджет округа (района)'!J57</f>
        <v>0</v>
      </c>
      <c r="S57" s="134"/>
      <c r="T57" s="134"/>
      <c r="U57" s="134">
        <f>'бюджет округа (района)'!L57+'бюджеты поселений'!L57</f>
        <v>0</v>
      </c>
      <c r="V57" s="137">
        <f>'бюджет округа (района)'!L57</f>
        <v>0</v>
      </c>
      <c r="W57" s="134"/>
      <c r="X57" s="134"/>
      <c r="Y57" s="134">
        <f>'бюджет округа (района)'!N57+'бюджеты поселений'!N57</f>
        <v>0</v>
      </c>
      <c r="Z57" s="137">
        <f>'бюджет округа (района)'!N57</f>
        <v>0</v>
      </c>
      <c r="AA57" s="134"/>
      <c r="AB57" s="134"/>
      <c r="AC57" s="134">
        <f>'бюджет округа (района)'!P57+'бюджеты поселений'!P57</f>
        <v>0</v>
      </c>
      <c r="AD57" s="137">
        <f>'бюджет округа (района)'!P57</f>
        <v>0</v>
      </c>
      <c r="AE57" s="134"/>
      <c r="AF57" s="134"/>
      <c r="AG57" s="134">
        <f>'бюджет округа (района)'!R57+'бюджеты поселений'!R57</f>
        <v>0</v>
      </c>
      <c r="AH57" s="137">
        <f>'бюджет округа (района)'!R57</f>
        <v>0</v>
      </c>
      <c r="AI57" s="134"/>
      <c r="AJ57" s="134"/>
      <c r="AK57" s="134">
        <f>'бюджет округа (района)'!T57+'бюджеты поселений'!T57</f>
        <v>0</v>
      </c>
      <c r="AL57" s="137">
        <f>'бюджет округа (района)'!T57</f>
        <v>0</v>
      </c>
      <c r="AM57" s="134"/>
      <c r="AN57" s="134"/>
      <c r="AO57" s="134">
        <f>'бюджет округа (района)'!V57+'бюджеты поселений'!V57</f>
        <v>0</v>
      </c>
      <c r="AP57" s="137">
        <f>'бюджет округа (района)'!V57</f>
        <v>0</v>
      </c>
      <c r="AQ57" s="134"/>
      <c r="AR57" s="134"/>
      <c r="AS57" s="134">
        <f>'бюджет округа (района)'!X57+'бюджеты поселений'!X57</f>
        <v>0</v>
      </c>
      <c r="AT57" s="137">
        <f>'бюджет округа (района)'!X57</f>
        <v>0</v>
      </c>
      <c r="AU57" s="134"/>
      <c r="AV57" s="134"/>
      <c r="AW57" s="134">
        <f>'бюджет округа (района)'!Z57+'бюджеты поселений'!Z57</f>
        <v>0</v>
      </c>
      <c r="AX57" s="137">
        <f>'бюджет округа (района)'!Z57</f>
        <v>0</v>
      </c>
      <c r="AY57" s="134">
        <f>'бюджет округа (района)'!AA57+'бюджеты поселений'!AA57</f>
        <v>0</v>
      </c>
      <c r="AZ57" s="137">
        <f>'бюджет округа (района)'!AA57</f>
        <v>0</v>
      </c>
      <c r="BA57" s="135">
        <f t="shared" si="300"/>
        <v>1</v>
      </c>
      <c r="BB57" s="135">
        <f t="shared" si="300"/>
        <v>1</v>
      </c>
      <c r="BC57" s="134">
        <f>'бюджет округа (района)'!AC57+'бюджеты поселений'!AC57</f>
        <v>0</v>
      </c>
      <c r="BD57" s="137">
        <f>'бюджет округа (района)'!AC57</f>
        <v>0</v>
      </c>
      <c r="BE57" s="134">
        <f>'бюджет округа (района)'!AD57+'бюджеты поселений'!AD57</f>
        <v>0</v>
      </c>
      <c r="BF57" s="137">
        <f>'бюджет округа (района)'!AD57</f>
        <v>0</v>
      </c>
      <c r="BG57" s="134">
        <f t="shared" si="302"/>
        <v>0</v>
      </c>
      <c r="BH57" s="134">
        <f t="shared" si="302"/>
        <v>0</v>
      </c>
      <c r="BI57" s="135">
        <f t="shared" si="272"/>
        <v>1</v>
      </c>
      <c r="BJ57" s="135">
        <f t="shared" si="272"/>
        <v>1</v>
      </c>
      <c r="BK57" s="134">
        <f>'бюджет округа (района)'!AG57+'бюджеты поселений'!AG57</f>
        <v>0</v>
      </c>
      <c r="BL57" s="137">
        <f>'бюджет округа (района)'!AG57</f>
        <v>0</v>
      </c>
      <c r="BM57" s="134"/>
      <c r="BN57" s="134"/>
      <c r="BO57" s="135">
        <f t="shared" si="273"/>
        <v>1</v>
      </c>
      <c r="BP57" s="135">
        <f t="shared" si="273"/>
        <v>1</v>
      </c>
      <c r="BQ57" s="134">
        <f>'бюджет округа (района)'!AJ57+'бюджеты поселений'!AJ57</f>
        <v>0</v>
      </c>
      <c r="BR57" s="137">
        <f>'бюджет округа (района)'!AJ57</f>
        <v>0</v>
      </c>
      <c r="BS57" s="134"/>
      <c r="BT57" s="134"/>
      <c r="BU57" s="135">
        <f t="shared" si="274"/>
        <v>1</v>
      </c>
      <c r="BV57" s="135">
        <f t="shared" si="274"/>
        <v>1</v>
      </c>
      <c r="BW57" s="134">
        <f>'бюджет округа (района)'!AM57+'бюджеты поселений'!AM57</f>
        <v>0</v>
      </c>
      <c r="BX57" s="137">
        <f>'бюджет округа (района)'!AM57</f>
        <v>0</v>
      </c>
      <c r="BY57" s="134"/>
      <c r="BZ57" s="134"/>
      <c r="CA57" s="135">
        <f t="shared" si="275"/>
        <v>1</v>
      </c>
      <c r="CB57" s="135">
        <f t="shared" si="275"/>
        <v>1</v>
      </c>
      <c r="CC57" s="134">
        <f>'бюджет округа (района)'!AP57+'бюджеты поселений'!AP57</f>
        <v>0</v>
      </c>
      <c r="CD57" s="137">
        <f>'бюджет округа (района)'!AP57</f>
        <v>0</v>
      </c>
      <c r="CE57" s="134"/>
      <c r="CF57" s="134"/>
      <c r="CG57" s="135">
        <f t="shared" si="276"/>
        <v>1</v>
      </c>
      <c r="CH57" s="135">
        <f t="shared" si="276"/>
        <v>1</v>
      </c>
      <c r="CI57" s="134">
        <f>'бюджет округа (района)'!AS57+'бюджеты поселений'!AS57</f>
        <v>0</v>
      </c>
      <c r="CJ57" s="137">
        <f>'бюджет округа (района)'!AS57</f>
        <v>0</v>
      </c>
      <c r="CK57" s="134"/>
      <c r="CL57" s="134"/>
      <c r="CM57" s="135">
        <f t="shared" si="277"/>
        <v>1</v>
      </c>
      <c r="CN57" s="135">
        <f t="shared" si="277"/>
        <v>1</v>
      </c>
      <c r="CO57" s="134">
        <f>'бюджет округа (района)'!AV57+'бюджеты поселений'!AV57</f>
        <v>0</v>
      </c>
      <c r="CP57" s="137">
        <f>'бюджет округа (района)'!AV57</f>
        <v>0</v>
      </c>
      <c r="CQ57" s="134"/>
      <c r="CR57" s="134"/>
      <c r="CS57" s="135">
        <f t="shared" si="278"/>
        <v>1</v>
      </c>
      <c r="CT57" s="135">
        <f t="shared" si="278"/>
        <v>1</v>
      </c>
      <c r="CU57" s="134">
        <f>'бюджет округа (района)'!AY57+'бюджеты поселений'!AY57</f>
        <v>0</v>
      </c>
      <c r="CV57" s="137">
        <f>'бюджет округа (района)'!AY57</f>
        <v>0</v>
      </c>
      <c r="CW57" s="134"/>
      <c r="CX57" s="134"/>
      <c r="CY57" s="135">
        <f t="shared" si="279"/>
        <v>1</v>
      </c>
      <c r="CZ57" s="135">
        <f t="shared" si="279"/>
        <v>1</v>
      </c>
      <c r="DA57" s="134">
        <f>'бюджет округа (района)'!BB57+'бюджеты поселений'!BB57</f>
        <v>0</v>
      </c>
      <c r="DB57" s="137">
        <f>'бюджет округа (района)'!BB57</f>
        <v>0</v>
      </c>
      <c r="DC57" s="134"/>
      <c r="DD57" s="134"/>
      <c r="DE57" s="135">
        <f t="shared" si="280"/>
        <v>1</v>
      </c>
      <c r="DF57" s="135">
        <f t="shared" si="280"/>
        <v>1</v>
      </c>
      <c r="DG57" s="134">
        <f>'бюджет округа (района)'!BE57+'бюджеты поселений'!BE57</f>
        <v>0</v>
      </c>
      <c r="DH57" s="137">
        <f>'бюджет округа (района)'!BE57</f>
        <v>0</v>
      </c>
      <c r="DI57" s="134"/>
      <c r="DJ57" s="134"/>
      <c r="DK57" s="135">
        <f t="shared" si="281"/>
        <v>1</v>
      </c>
      <c r="DL57" s="135">
        <f t="shared" si="281"/>
        <v>1</v>
      </c>
      <c r="DM57" s="134">
        <f>'бюджет округа (района)'!BH57+'бюджеты поселений'!BH57</f>
        <v>0</v>
      </c>
      <c r="DN57" s="137">
        <f>'бюджет округа (района)'!BH57</f>
        <v>0</v>
      </c>
      <c r="DO57" s="134">
        <f>'бюджет округа (района)'!BI57+'бюджеты поселений'!BI57</f>
        <v>0</v>
      </c>
      <c r="DP57" s="137">
        <f>'бюджет округа (района)'!BI57</f>
        <v>0</v>
      </c>
      <c r="DQ57" s="134">
        <f>'бюджет округа (района)'!BJ57+'бюджеты поселений'!BJ57</f>
        <v>0</v>
      </c>
      <c r="DR57" s="137">
        <f>'бюджет округа (района)'!BJ57</f>
        <v>0</v>
      </c>
      <c r="DS57" s="135">
        <f>IF($AY$57=0,1,DQ57/$AY$57-1)</f>
        <v>1</v>
      </c>
      <c r="DT57" s="135">
        <f>IF($AZ$57=0,1,DR57/$AZ$57-1)</f>
        <v>1</v>
      </c>
      <c r="DU57" s="135">
        <f t="shared" si="58"/>
        <v>1</v>
      </c>
      <c r="DV57" s="135">
        <f t="shared" si="59"/>
        <v>1</v>
      </c>
      <c r="DW57" s="167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  <c r="GY57" s="63"/>
      <c r="GZ57" s="63"/>
      <c r="HA57" s="63"/>
      <c r="HB57" s="63"/>
      <c r="HC57" s="63"/>
      <c r="HD57" s="63"/>
      <c r="HE57" s="63"/>
      <c r="HF57" s="63"/>
      <c r="HG57" s="63"/>
      <c r="HH57" s="63"/>
      <c r="HI57" s="63"/>
      <c r="HJ57" s="63"/>
      <c r="HK57" s="63"/>
      <c r="HL57" s="63"/>
      <c r="HM57" s="63"/>
      <c r="HN57" s="63"/>
      <c r="HO57" s="63"/>
      <c r="HP57" s="63"/>
      <c r="HQ57" s="63"/>
      <c r="HR57" s="63"/>
      <c r="HS57" s="63"/>
      <c r="HT57" s="63"/>
      <c r="HU57" s="63"/>
      <c r="HV57" s="63"/>
      <c r="HW57" s="63"/>
      <c r="HX57" s="63"/>
      <c r="HY57" s="63"/>
      <c r="HZ57" s="63"/>
      <c r="IA57" s="63"/>
      <c r="IB57" s="63"/>
      <c r="IC57" s="63"/>
      <c r="ID57" s="63"/>
      <c r="IE57" s="63"/>
      <c r="IF57" s="63"/>
      <c r="IG57" s="63"/>
      <c r="IH57" s="63"/>
      <c r="II57" s="63"/>
      <c r="IJ57" s="63"/>
      <c r="IK57" s="63"/>
      <c r="IL57" s="63"/>
      <c r="IM57" s="63"/>
      <c r="IN57" s="63"/>
      <c r="IO57" s="63"/>
      <c r="IP57" s="63"/>
      <c r="IQ57" s="63"/>
      <c r="IR57" s="63"/>
      <c r="IS57" s="63"/>
      <c r="IT57" s="63"/>
      <c r="IU57" s="63"/>
      <c r="IV57" s="63"/>
      <c r="IW57" s="63"/>
      <c r="IX57" s="63"/>
      <c r="IY57" s="63"/>
      <c r="IZ57" s="63"/>
      <c r="JA57" s="63"/>
      <c r="JB57" s="63"/>
      <c r="JC57" s="63"/>
      <c r="JD57" s="63"/>
      <c r="JE57" s="63"/>
      <c r="JF57" s="63"/>
      <c r="JG57" s="63"/>
      <c r="JH57" s="63"/>
    </row>
    <row r="58" spans="1:268" s="64" customFormat="1" ht="18" customHeight="1">
      <c r="A58" s="253" t="s">
        <v>120</v>
      </c>
      <c r="B58" s="254"/>
      <c r="C58" s="134">
        <f>'бюджет округа (района)'!C58+'бюджеты поселений'!C58</f>
        <v>0</v>
      </c>
      <c r="D58" s="137">
        <f>'бюджет округа (района)'!C58</f>
        <v>0</v>
      </c>
      <c r="E58" s="134">
        <f t="shared" si="336"/>
        <v>0</v>
      </c>
      <c r="F58" s="137">
        <f t="shared" si="336"/>
        <v>0</v>
      </c>
      <c r="G58" s="134">
        <f>'бюджет округа (района)'!E58+'бюджеты поселений'!E58</f>
        <v>0</v>
      </c>
      <c r="H58" s="137">
        <f>'бюджет округа (района)'!E58</f>
        <v>0</v>
      </c>
      <c r="I58" s="134">
        <f>'бюджет округа (района)'!F58+'бюджеты поселений'!F58</f>
        <v>0</v>
      </c>
      <c r="J58" s="137">
        <f>'бюджет округа (района)'!F58</f>
        <v>0</v>
      </c>
      <c r="K58" s="134">
        <f t="shared" si="301"/>
        <v>0</v>
      </c>
      <c r="L58" s="134">
        <f t="shared" si="301"/>
        <v>0</v>
      </c>
      <c r="M58" s="134">
        <f>'бюджет округа (района)'!H58+'бюджеты поселений'!H58</f>
        <v>0</v>
      </c>
      <c r="N58" s="137">
        <f>'бюджет округа (района)'!H58</f>
        <v>0</v>
      </c>
      <c r="O58" s="134">
        <f>K58+M58</f>
        <v>0</v>
      </c>
      <c r="P58" s="134">
        <f>L58+N58</f>
        <v>0</v>
      </c>
      <c r="Q58" s="134">
        <f>'бюджет округа (района)'!J58+'бюджеты поселений'!J58</f>
        <v>0</v>
      </c>
      <c r="R58" s="137">
        <f>'бюджет округа (района)'!J58</f>
        <v>0</v>
      </c>
      <c r="S58" s="134">
        <f>O58+Q58</f>
        <v>0</v>
      </c>
      <c r="T58" s="134">
        <f>P58+R58</f>
        <v>0</v>
      </c>
      <c r="U58" s="134">
        <f>'бюджет округа (района)'!L58+'бюджеты поселений'!L58</f>
        <v>0</v>
      </c>
      <c r="V58" s="137">
        <f>'бюджет округа (района)'!L58</f>
        <v>0</v>
      </c>
      <c r="W58" s="134">
        <f>S58+U58</f>
        <v>0</v>
      </c>
      <c r="X58" s="134">
        <f>T58+V58</f>
        <v>0</v>
      </c>
      <c r="Y58" s="134">
        <f>'бюджет округа (района)'!N58+'бюджеты поселений'!N58</f>
        <v>0</v>
      </c>
      <c r="Z58" s="137">
        <f>'бюджет округа (района)'!N58</f>
        <v>0</v>
      </c>
      <c r="AA58" s="134">
        <f>W58+Y58</f>
        <v>0</v>
      </c>
      <c r="AB58" s="134">
        <f>X58+Z58</f>
        <v>0</v>
      </c>
      <c r="AC58" s="134">
        <f>'бюджет округа (района)'!P58+'бюджеты поселений'!P58</f>
        <v>0</v>
      </c>
      <c r="AD58" s="137">
        <f>'бюджет округа (района)'!P58</f>
        <v>0</v>
      </c>
      <c r="AE58" s="134">
        <f>AA58+AC58</f>
        <v>0</v>
      </c>
      <c r="AF58" s="134">
        <f>AB58+AD58</f>
        <v>0</v>
      </c>
      <c r="AG58" s="134">
        <f>'бюджет округа (района)'!R58+'бюджеты поселений'!R58</f>
        <v>0</v>
      </c>
      <c r="AH58" s="137">
        <f>'бюджет округа (района)'!R58</f>
        <v>0</v>
      </c>
      <c r="AI58" s="134">
        <f>AE58+AG58</f>
        <v>0</v>
      </c>
      <c r="AJ58" s="134">
        <f>AF58+AH58</f>
        <v>0</v>
      </c>
      <c r="AK58" s="134">
        <f>'бюджет округа (района)'!T58+'бюджеты поселений'!T58</f>
        <v>0</v>
      </c>
      <c r="AL58" s="137">
        <f>'бюджет округа (района)'!T58</f>
        <v>0</v>
      </c>
      <c r="AM58" s="134">
        <f>AI58+AK58</f>
        <v>0</v>
      </c>
      <c r="AN58" s="134">
        <f>AJ58+AL58</f>
        <v>0</v>
      </c>
      <c r="AO58" s="134">
        <f>'бюджет округа (района)'!V58+'бюджеты поселений'!V58</f>
        <v>0</v>
      </c>
      <c r="AP58" s="137">
        <f>'бюджет округа (района)'!V58</f>
        <v>0</v>
      </c>
      <c r="AQ58" s="134">
        <f>AM58+AO58</f>
        <v>0</v>
      </c>
      <c r="AR58" s="134">
        <f>AN58+AP58</f>
        <v>0</v>
      </c>
      <c r="AS58" s="134">
        <f>'бюджет округа (района)'!X58+'бюджеты поселений'!X58</f>
        <v>0</v>
      </c>
      <c r="AT58" s="137">
        <f>'бюджет округа (района)'!X58</f>
        <v>0</v>
      </c>
      <c r="AU58" s="134">
        <f>AQ58+AS58</f>
        <v>0</v>
      </c>
      <c r="AV58" s="134">
        <f>AR58+AT58</f>
        <v>0</v>
      </c>
      <c r="AW58" s="134">
        <f>'бюджет округа (района)'!Z58+'бюджеты поселений'!Z58</f>
        <v>0</v>
      </c>
      <c r="AX58" s="137">
        <f>'бюджет округа (района)'!Z58</f>
        <v>0</v>
      </c>
      <c r="AY58" s="134">
        <f>'бюджет округа (района)'!AA58+'бюджеты поселений'!AA58</f>
        <v>0</v>
      </c>
      <c r="AZ58" s="137">
        <f>'бюджет округа (района)'!AA58</f>
        <v>0</v>
      </c>
      <c r="BA58" s="135">
        <f t="shared" si="300"/>
        <v>1</v>
      </c>
      <c r="BB58" s="135">
        <f t="shared" si="300"/>
        <v>1</v>
      </c>
      <c r="BC58" s="134">
        <f>'бюджет округа (района)'!AC58+'бюджеты поселений'!AC58</f>
        <v>0</v>
      </c>
      <c r="BD58" s="137">
        <f>'бюджет округа (района)'!AC58</f>
        <v>0</v>
      </c>
      <c r="BE58" s="134">
        <f>'бюджет округа (района)'!AD58+'бюджеты поселений'!AD58</f>
        <v>0</v>
      </c>
      <c r="BF58" s="137">
        <f>'бюджет округа (района)'!AD58</f>
        <v>0</v>
      </c>
      <c r="BG58" s="134">
        <f t="shared" si="302"/>
        <v>0</v>
      </c>
      <c r="BH58" s="134">
        <f t="shared" si="302"/>
        <v>0</v>
      </c>
      <c r="BI58" s="135">
        <f t="shared" si="272"/>
        <v>1</v>
      </c>
      <c r="BJ58" s="135">
        <f t="shared" si="272"/>
        <v>1</v>
      </c>
      <c r="BK58" s="134">
        <f>'бюджет округа (района)'!AG58+'бюджеты поселений'!AG58</f>
        <v>0</v>
      </c>
      <c r="BL58" s="137">
        <f>'бюджет округа (района)'!AG58</f>
        <v>0</v>
      </c>
      <c r="BM58" s="134">
        <f>BG58+BK58</f>
        <v>0</v>
      </c>
      <c r="BN58" s="134">
        <f>BH58+BL58</f>
        <v>0</v>
      </c>
      <c r="BO58" s="135">
        <f t="shared" si="273"/>
        <v>1</v>
      </c>
      <c r="BP58" s="135">
        <f t="shared" si="273"/>
        <v>1</v>
      </c>
      <c r="BQ58" s="134">
        <f>'бюджет округа (района)'!AJ58+'бюджеты поселений'!AJ58</f>
        <v>0</v>
      </c>
      <c r="BR58" s="137">
        <f>'бюджет округа (района)'!AJ58</f>
        <v>0</v>
      </c>
      <c r="BS58" s="134">
        <f>BM58+BQ58</f>
        <v>0</v>
      </c>
      <c r="BT58" s="134">
        <f>BN58+BR58</f>
        <v>0</v>
      </c>
      <c r="BU58" s="135">
        <f t="shared" si="274"/>
        <v>1</v>
      </c>
      <c r="BV58" s="135">
        <f t="shared" si="274"/>
        <v>1</v>
      </c>
      <c r="BW58" s="134">
        <f>'бюджет округа (района)'!AM58+'бюджеты поселений'!AM58</f>
        <v>0</v>
      </c>
      <c r="BX58" s="137">
        <f>'бюджет округа (района)'!AM58</f>
        <v>0</v>
      </c>
      <c r="BY58" s="134">
        <f>BS58+BW58</f>
        <v>0</v>
      </c>
      <c r="BZ58" s="134">
        <f>BT58+BX58</f>
        <v>0</v>
      </c>
      <c r="CA58" s="135">
        <f t="shared" si="275"/>
        <v>1</v>
      </c>
      <c r="CB58" s="135">
        <f t="shared" si="275"/>
        <v>1</v>
      </c>
      <c r="CC58" s="134">
        <f>'бюджет округа (района)'!AP58+'бюджеты поселений'!AP58</f>
        <v>0</v>
      </c>
      <c r="CD58" s="137">
        <f>'бюджет округа (района)'!AP58</f>
        <v>0</v>
      </c>
      <c r="CE58" s="134">
        <f>BY58+CC58</f>
        <v>0</v>
      </c>
      <c r="CF58" s="134">
        <f>BZ58+CD58</f>
        <v>0</v>
      </c>
      <c r="CG58" s="135">
        <f t="shared" si="276"/>
        <v>1</v>
      </c>
      <c r="CH58" s="135">
        <f t="shared" si="276"/>
        <v>1</v>
      </c>
      <c r="CI58" s="134">
        <f>'бюджет округа (района)'!AS58+'бюджеты поселений'!AS58</f>
        <v>0</v>
      </c>
      <c r="CJ58" s="137">
        <f>'бюджет округа (района)'!AS58</f>
        <v>0</v>
      </c>
      <c r="CK58" s="134">
        <f>CE58+CI58</f>
        <v>0</v>
      </c>
      <c r="CL58" s="134">
        <f>CF58+CJ58</f>
        <v>0</v>
      </c>
      <c r="CM58" s="135">
        <f t="shared" si="277"/>
        <v>1</v>
      </c>
      <c r="CN58" s="135">
        <f t="shared" si="277"/>
        <v>1</v>
      </c>
      <c r="CO58" s="134">
        <f>'бюджет округа (района)'!AV58+'бюджеты поселений'!AV58</f>
        <v>0</v>
      </c>
      <c r="CP58" s="137">
        <f>'бюджет округа (района)'!AV58</f>
        <v>0</v>
      </c>
      <c r="CQ58" s="134">
        <f>CK58+CO58</f>
        <v>0</v>
      </c>
      <c r="CR58" s="134">
        <f>CL58+CP58</f>
        <v>0</v>
      </c>
      <c r="CS58" s="135">
        <f t="shared" si="278"/>
        <v>1</v>
      </c>
      <c r="CT58" s="135">
        <f t="shared" si="278"/>
        <v>1</v>
      </c>
      <c r="CU58" s="134">
        <f>'бюджет округа (района)'!AY58+'бюджеты поселений'!AY58</f>
        <v>0</v>
      </c>
      <c r="CV58" s="137">
        <f>'бюджет округа (района)'!AY58</f>
        <v>0</v>
      </c>
      <c r="CW58" s="134">
        <f>CQ58+CU58</f>
        <v>0</v>
      </c>
      <c r="CX58" s="134">
        <f>CR58+CV58</f>
        <v>0</v>
      </c>
      <c r="CY58" s="135">
        <f t="shared" si="279"/>
        <v>1</v>
      </c>
      <c r="CZ58" s="135">
        <f t="shared" si="279"/>
        <v>1</v>
      </c>
      <c r="DA58" s="134">
        <f>'бюджет округа (района)'!BB58+'бюджеты поселений'!BB58</f>
        <v>0</v>
      </c>
      <c r="DB58" s="137">
        <f>'бюджет округа (района)'!BB58</f>
        <v>0</v>
      </c>
      <c r="DC58" s="134">
        <f>CW58+DA58</f>
        <v>0</v>
      </c>
      <c r="DD58" s="134">
        <f>CX58+DB58</f>
        <v>0</v>
      </c>
      <c r="DE58" s="135">
        <f t="shared" si="280"/>
        <v>1</v>
      </c>
      <c r="DF58" s="135">
        <f t="shared" si="280"/>
        <v>1</v>
      </c>
      <c r="DG58" s="134">
        <f>'бюджет округа (района)'!BE58+'бюджеты поселений'!BE58</f>
        <v>0</v>
      </c>
      <c r="DH58" s="137">
        <f>'бюджет округа (района)'!BE58</f>
        <v>0</v>
      </c>
      <c r="DI58" s="134">
        <f>DC58+DG58</f>
        <v>0</v>
      </c>
      <c r="DJ58" s="134">
        <f>DD58+DH58</f>
        <v>0</v>
      </c>
      <c r="DK58" s="135">
        <f t="shared" si="281"/>
        <v>1</v>
      </c>
      <c r="DL58" s="135">
        <f t="shared" si="281"/>
        <v>1</v>
      </c>
      <c r="DM58" s="134">
        <f>'бюджет округа (района)'!BH58+'бюджеты поселений'!BH58</f>
        <v>0</v>
      </c>
      <c r="DN58" s="137">
        <f>'бюджет округа (района)'!BH58</f>
        <v>0</v>
      </c>
      <c r="DO58" s="134">
        <f>'бюджет округа (района)'!BI58+'бюджеты поселений'!BI58</f>
        <v>0</v>
      </c>
      <c r="DP58" s="137">
        <f>'бюджет округа (района)'!BI58</f>
        <v>0</v>
      </c>
      <c r="DQ58" s="134">
        <f>'бюджет округа (района)'!BJ58+'бюджеты поселений'!BJ58</f>
        <v>0</v>
      </c>
      <c r="DR58" s="137">
        <f>'бюджет округа (района)'!BJ58</f>
        <v>0</v>
      </c>
      <c r="DS58" s="135">
        <f>IF($AY$58=0,1,DQ58/$AY$58-1)</f>
        <v>1</v>
      </c>
      <c r="DT58" s="135">
        <f>IF($AZ$58=0,1,DR58/$AZ$58-1)</f>
        <v>1</v>
      </c>
      <c r="DU58" s="135">
        <f t="shared" si="58"/>
        <v>1</v>
      </c>
      <c r="DV58" s="135">
        <f t="shared" si="59"/>
        <v>1</v>
      </c>
      <c r="DW58" s="167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  <c r="GY58" s="63"/>
      <c r="GZ58" s="63"/>
      <c r="HA58" s="63"/>
      <c r="HB58" s="63"/>
      <c r="HC58" s="63"/>
      <c r="HD58" s="63"/>
      <c r="HE58" s="63"/>
      <c r="HF58" s="63"/>
      <c r="HG58" s="63"/>
      <c r="HH58" s="63"/>
      <c r="HI58" s="63"/>
      <c r="HJ58" s="63"/>
      <c r="HK58" s="63"/>
      <c r="HL58" s="63"/>
      <c r="HM58" s="63"/>
      <c r="HN58" s="63"/>
      <c r="HO58" s="63"/>
      <c r="HP58" s="63"/>
      <c r="HQ58" s="63"/>
      <c r="HR58" s="63"/>
      <c r="HS58" s="63"/>
      <c r="HT58" s="63"/>
      <c r="HU58" s="63"/>
      <c r="HV58" s="63"/>
      <c r="HW58" s="63"/>
      <c r="HX58" s="63"/>
      <c r="HY58" s="63"/>
      <c r="HZ58" s="63"/>
      <c r="IA58" s="63"/>
      <c r="IB58" s="63"/>
      <c r="IC58" s="63"/>
      <c r="ID58" s="63"/>
      <c r="IE58" s="63"/>
      <c r="IF58" s="63"/>
      <c r="IG58" s="63"/>
      <c r="IH58" s="63"/>
      <c r="II58" s="63"/>
      <c r="IJ58" s="63"/>
      <c r="IK58" s="63"/>
      <c r="IL58" s="63"/>
      <c r="IM58" s="63"/>
      <c r="IN58" s="63"/>
      <c r="IO58" s="63"/>
      <c r="IP58" s="63"/>
      <c r="IQ58" s="63"/>
      <c r="IR58" s="63"/>
      <c r="IS58" s="63"/>
      <c r="IT58" s="63"/>
      <c r="IU58" s="63"/>
      <c r="IV58" s="63"/>
      <c r="IW58" s="63"/>
      <c r="IX58" s="63"/>
      <c r="IY58" s="63"/>
      <c r="IZ58" s="63"/>
      <c r="JA58" s="63"/>
      <c r="JB58" s="63"/>
      <c r="JC58" s="63"/>
      <c r="JD58" s="63"/>
      <c r="JE58" s="63"/>
      <c r="JF58" s="63"/>
      <c r="JG58" s="63"/>
      <c r="JH58" s="63"/>
    </row>
    <row r="59" spans="1:268" s="64" customFormat="1" ht="18" customHeight="1">
      <c r="A59" s="253" t="s">
        <v>121</v>
      </c>
      <c r="B59" s="254"/>
      <c r="C59" s="134">
        <f>'бюджет округа (района)'!C59+'бюджеты поселений'!C59</f>
        <v>0</v>
      </c>
      <c r="D59" s="137">
        <f>'бюджет округа (района)'!C59</f>
        <v>0</v>
      </c>
      <c r="E59" s="134">
        <f t="shared" si="336"/>
        <v>0</v>
      </c>
      <c r="F59" s="137">
        <f t="shared" si="336"/>
        <v>0</v>
      </c>
      <c r="G59" s="134">
        <f>'бюджет округа (района)'!E59+'бюджеты поселений'!E59</f>
        <v>0</v>
      </c>
      <c r="H59" s="137">
        <f>'бюджет округа (района)'!E59</f>
        <v>0</v>
      </c>
      <c r="I59" s="134">
        <f>'бюджет округа (района)'!F59+'бюджеты поселений'!F59</f>
        <v>0</v>
      </c>
      <c r="J59" s="137">
        <f>'бюджет округа (района)'!F59</f>
        <v>0</v>
      </c>
      <c r="K59" s="134">
        <f t="shared" si="301"/>
        <v>0</v>
      </c>
      <c r="L59" s="134">
        <f t="shared" si="301"/>
        <v>0</v>
      </c>
      <c r="M59" s="134">
        <f>'бюджет округа (района)'!H59+'бюджеты поселений'!H59</f>
        <v>0</v>
      </c>
      <c r="N59" s="137">
        <f>'бюджет округа (района)'!H59</f>
        <v>0</v>
      </c>
      <c r="O59" s="134"/>
      <c r="P59" s="134"/>
      <c r="Q59" s="134">
        <f>'бюджет округа (района)'!J59+'бюджеты поселений'!J59</f>
        <v>0</v>
      </c>
      <c r="R59" s="137">
        <f>'бюджет округа (района)'!J59</f>
        <v>0</v>
      </c>
      <c r="S59" s="134"/>
      <c r="T59" s="134"/>
      <c r="U59" s="134">
        <f>'бюджет округа (района)'!L59+'бюджеты поселений'!L59</f>
        <v>0</v>
      </c>
      <c r="V59" s="137">
        <f>'бюджет округа (района)'!L59</f>
        <v>0</v>
      </c>
      <c r="W59" s="134"/>
      <c r="X59" s="134"/>
      <c r="Y59" s="134">
        <f>'бюджет округа (района)'!N59+'бюджеты поселений'!N59</f>
        <v>0</v>
      </c>
      <c r="Z59" s="137">
        <f>'бюджет округа (района)'!N59</f>
        <v>0</v>
      </c>
      <c r="AA59" s="134"/>
      <c r="AB59" s="134"/>
      <c r="AC59" s="134">
        <f>'бюджет округа (района)'!P59+'бюджеты поселений'!P59</f>
        <v>0</v>
      </c>
      <c r="AD59" s="137">
        <f>'бюджет округа (района)'!P59</f>
        <v>0</v>
      </c>
      <c r="AE59" s="134"/>
      <c r="AF59" s="134"/>
      <c r="AG59" s="134">
        <f>'бюджет округа (района)'!R59+'бюджеты поселений'!R59</f>
        <v>0</v>
      </c>
      <c r="AH59" s="137">
        <f>'бюджет округа (района)'!R59</f>
        <v>0</v>
      </c>
      <c r="AI59" s="134"/>
      <c r="AJ59" s="134"/>
      <c r="AK59" s="134">
        <f>'бюджет округа (района)'!T59+'бюджеты поселений'!T59</f>
        <v>0</v>
      </c>
      <c r="AL59" s="137">
        <f>'бюджет округа (района)'!T59</f>
        <v>0</v>
      </c>
      <c r="AM59" s="134"/>
      <c r="AN59" s="134"/>
      <c r="AO59" s="134">
        <f>'бюджет округа (района)'!V59+'бюджеты поселений'!V59</f>
        <v>0</v>
      </c>
      <c r="AP59" s="137">
        <f>'бюджет округа (района)'!V59</f>
        <v>0</v>
      </c>
      <c r="AQ59" s="134"/>
      <c r="AR59" s="134"/>
      <c r="AS59" s="134">
        <f>'бюджет округа (района)'!X59+'бюджеты поселений'!X59</f>
        <v>0</v>
      </c>
      <c r="AT59" s="137">
        <f>'бюджет округа (района)'!X59</f>
        <v>0</v>
      </c>
      <c r="AU59" s="134"/>
      <c r="AV59" s="134"/>
      <c r="AW59" s="134">
        <f>'бюджет округа (района)'!Z59+'бюджеты поселений'!Z59</f>
        <v>0</v>
      </c>
      <c r="AX59" s="137">
        <f>'бюджет округа (района)'!Z59</f>
        <v>0</v>
      </c>
      <c r="AY59" s="134">
        <f>'бюджет округа (района)'!AA59+'бюджеты поселений'!AA59</f>
        <v>0</v>
      </c>
      <c r="AZ59" s="137">
        <f>'бюджет округа (района)'!AA59</f>
        <v>0</v>
      </c>
      <c r="BA59" s="135">
        <f t="shared" ref="BA59:BB73" si="355">IF(E59=0,1,AY59/E59-1)</f>
        <v>1</v>
      </c>
      <c r="BB59" s="135">
        <f t="shared" si="355"/>
        <v>1</v>
      </c>
      <c r="BC59" s="134">
        <f>'бюджет округа (района)'!AC59+'бюджеты поселений'!AC59</f>
        <v>0</v>
      </c>
      <c r="BD59" s="137">
        <f>'бюджет округа (района)'!AC59</f>
        <v>0</v>
      </c>
      <c r="BE59" s="134">
        <f>'бюджет округа (района)'!AD59+'бюджеты поселений'!AD59</f>
        <v>0</v>
      </c>
      <c r="BF59" s="137">
        <f>'бюджет округа (района)'!AD59</f>
        <v>0</v>
      </c>
      <c r="BG59" s="134">
        <f t="shared" si="302"/>
        <v>0</v>
      </c>
      <c r="BH59" s="134">
        <f t="shared" si="302"/>
        <v>0</v>
      </c>
      <c r="BI59" s="135">
        <f t="shared" si="272"/>
        <v>1</v>
      </c>
      <c r="BJ59" s="135">
        <f t="shared" si="272"/>
        <v>1</v>
      </c>
      <c r="BK59" s="134">
        <f>'бюджет округа (района)'!AG59+'бюджеты поселений'!AG59</f>
        <v>0</v>
      </c>
      <c r="BL59" s="137">
        <f>'бюджет округа (района)'!AG59</f>
        <v>0</v>
      </c>
      <c r="BM59" s="134"/>
      <c r="BN59" s="134"/>
      <c r="BO59" s="135">
        <f t="shared" si="273"/>
        <v>1</v>
      </c>
      <c r="BP59" s="135">
        <f t="shared" si="273"/>
        <v>1</v>
      </c>
      <c r="BQ59" s="134">
        <f>'бюджет округа (района)'!AJ59+'бюджеты поселений'!AJ59</f>
        <v>0</v>
      </c>
      <c r="BR59" s="137">
        <f>'бюджет округа (района)'!AJ59</f>
        <v>0</v>
      </c>
      <c r="BS59" s="134"/>
      <c r="BT59" s="134"/>
      <c r="BU59" s="135">
        <f t="shared" si="274"/>
        <v>1</v>
      </c>
      <c r="BV59" s="135">
        <f t="shared" si="274"/>
        <v>1</v>
      </c>
      <c r="BW59" s="134">
        <f>'бюджет округа (района)'!AM59+'бюджеты поселений'!AM59</f>
        <v>0</v>
      </c>
      <c r="BX59" s="137">
        <f>'бюджет округа (района)'!AM59</f>
        <v>0</v>
      </c>
      <c r="BY59" s="134"/>
      <c r="BZ59" s="134"/>
      <c r="CA59" s="135">
        <f t="shared" si="275"/>
        <v>1</v>
      </c>
      <c r="CB59" s="135">
        <f t="shared" si="275"/>
        <v>1</v>
      </c>
      <c r="CC59" s="134">
        <f>'бюджет округа (района)'!AP59+'бюджеты поселений'!AP59</f>
        <v>0</v>
      </c>
      <c r="CD59" s="137">
        <f>'бюджет округа (района)'!AP59</f>
        <v>0</v>
      </c>
      <c r="CE59" s="134"/>
      <c r="CF59" s="134"/>
      <c r="CG59" s="135">
        <f t="shared" si="276"/>
        <v>1</v>
      </c>
      <c r="CH59" s="135">
        <f t="shared" si="276"/>
        <v>1</v>
      </c>
      <c r="CI59" s="134">
        <f>'бюджет округа (района)'!AS59+'бюджеты поселений'!AS59</f>
        <v>0</v>
      </c>
      <c r="CJ59" s="137">
        <f>'бюджет округа (района)'!AS59</f>
        <v>0</v>
      </c>
      <c r="CK59" s="134"/>
      <c r="CL59" s="134"/>
      <c r="CM59" s="135">
        <f t="shared" si="277"/>
        <v>1</v>
      </c>
      <c r="CN59" s="135">
        <f t="shared" si="277"/>
        <v>1</v>
      </c>
      <c r="CO59" s="134">
        <f>'бюджет округа (района)'!AV59+'бюджеты поселений'!AV59</f>
        <v>0</v>
      </c>
      <c r="CP59" s="137">
        <f>'бюджет округа (района)'!AV59</f>
        <v>0</v>
      </c>
      <c r="CQ59" s="134"/>
      <c r="CR59" s="134"/>
      <c r="CS59" s="135">
        <f t="shared" si="278"/>
        <v>1</v>
      </c>
      <c r="CT59" s="135">
        <f t="shared" si="278"/>
        <v>1</v>
      </c>
      <c r="CU59" s="134">
        <f>'бюджет округа (района)'!AY59+'бюджеты поселений'!AY59</f>
        <v>0</v>
      </c>
      <c r="CV59" s="137">
        <f>'бюджет округа (района)'!AY59</f>
        <v>0</v>
      </c>
      <c r="CW59" s="134"/>
      <c r="CX59" s="134"/>
      <c r="CY59" s="135">
        <f t="shared" si="279"/>
        <v>1</v>
      </c>
      <c r="CZ59" s="135">
        <f t="shared" si="279"/>
        <v>1</v>
      </c>
      <c r="DA59" s="134">
        <f>'бюджет округа (района)'!BB59+'бюджеты поселений'!BB59</f>
        <v>0</v>
      </c>
      <c r="DB59" s="137">
        <f>'бюджет округа (района)'!BB59</f>
        <v>0</v>
      </c>
      <c r="DC59" s="134"/>
      <c r="DD59" s="134"/>
      <c r="DE59" s="135">
        <f t="shared" si="280"/>
        <v>1</v>
      </c>
      <c r="DF59" s="135">
        <f t="shared" si="280"/>
        <v>1</v>
      </c>
      <c r="DG59" s="134">
        <f>'бюджет округа (района)'!BE59+'бюджеты поселений'!BE59</f>
        <v>0</v>
      </c>
      <c r="DH59" s="137">
        <f>'бюджет округа (района)'!BE59</f>
        <v>0</v>
      </c>
      <c r="DI59" s="134"/>
      <c r="DJ59" s="134"/>
      <c r="DK59" s="135">
        <f t="shared" si="281"/>
        <v>1</v>
      </c>
      <c r="DL59" s="135">
        <f t="shared" si="281"/>
        <v>1</v>
      </c>
      <c r="DM59" s="134">
        <f>'бюджет округа (района)'!BH59+'бюджеты поселений'!BH59</f>
        <v>0</v>
      </c>
      <c r="DN59" s="137">
        <f>'бюджет округа (района)'!BH59</f>
        <v>0</v>
      </c>
      <c r="DO59" s="134">
        <f>'бюджет округа (района)'!BI59+'бюджеты поселений'!BI59</f>
        <v>0</v>
      </c>
      <c r="DP59" s="137">
        <f>'бюджет округа (района)'!BI59</f>
        <v>0</v>
      </c>
      <c r="DQ59" s="134">
        <f>'бюджет округа (района)'!BJ59+'бюджеты поселений'!BJ59</f>
        <v>0</v>
      </c>
      <c r="DR59" s="137">
        <f>'бюджет округа (района)'!BJ59</f>
        <v>0</v>
      </c>
      <c r="DS59" s="135">
        <f>IF($AY$59=0,1,DQ59/$AY$59-1)</f>
        <v>1</v>
      </c>
      <c r="DT59" s="135">
        <f>IF($AZ$59=0,1,DR59/$AZ$59-1)</f>
        <v>1</v>
      </c>
      <c r="DU59" s="135">
        <f t="shared" si="58"/>
        <v>1</v>
      </c>
      <c r="DV59" s="135">
        <f t="shared" si="59"/>
        <v>1</v>
      </c>
      <c r="DW59" s="167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  <c r="GY59" s="63"/>
      <c r="GZ59" s="63"/>
      <c r="HA59" s="63"/>
      <c r="HB59" s="63"/>
      <c r="HC59" s="63"/>
      <c r="HD59" s="63"/>
      <c r="HE59" s="63"/>
      <c r="HF59" s="63"/>
      <c r="HG59" s="63"/>
      <c r="HH59" s="63"/>
      <c r="HI59" s="63"/>
      <c r="HJ59" s="63"/>
      <c r="HK59" s="63"/>
      <c r="HL59" s="63"/>
      <c r="HM59" s="63"/>
      <c r="HN59" s="63"/>
      <c r="HO59" s="63"/>
      <c r="HP59" s="63"/>
      <c r="HQ59" s="63"/>
      <c r="HR59" s="63"/>
      <c r="HS59" s="63"/>
      <c r="HT59" s="63"/>
      <c r="HU59" s="63"/>
      <c r="HV59" s="63"/>
      <c r="HW59" s="63"/>
      <c r="HX59" s="63"/>
      <c r="HY59" s="63"/>
      <c r="HZ59" s="63"/>
      <c r="IA59" s="63"/>
      <c r="IB59" s="63"/>
      <c r="IC59" s="63"/>
      <c r="ID59" s="63"/>
      <c r="IE59" s="63"/>
      <c r="IF59" s="63"/>
      <c r="IG59" s="63"/>
      <c r="IH59" s="63"/>
      <c r="II59" s="63"/>
      <c r="IJ59" s="63"/>
      <c r="IK59" s="63"/>
      <c r="IL59" s="63"/>
      <c r="IM59" s="63"/>
      <c r="IN59" s="63"/>
      <c r="IO59" s="63"/>
      <c r="IP59" s="63"/>
      <c r="IQ59" s="63"/>
      <c r="IR59" s="63"/>
      <c r="IS59" s="63"/>
      <c r="IT59" s="63"/>
      <c r="IU59" s="63"/>
      <c r="IV59" s="63"/>
      <c r="IW59" s="63"/>
      <c r="IX59" s="63"/>
      <c r="IY59" s="63"/>
      <c r="IZ59" s="63"/>
      <c r="JA59" s="63"/>
      <c r="JB59" s="63"/>
      <c r="JC59" s="63"/>
      <c r="JD59" s="63"/>
      <c r="JE59" s="63"/>
      <c r="JF59" s="63"/>
      <c r="JG59" s="63"/>
      <c r="JH59" s="63"/>
    </row>
    <row r="60" spans="1:268" s="64" customFormat="1" ht="18" customHeight="1">
      <c r="A60" s="253" t="s">
        <v>122</v>
      </c>
      <c r="B60" s="254"/>
      <c r="C60" s="134">
        <f>'бюджет округа (района)'!C60+'бюджеты поселений'!C60</f>
        <v>0</v>
      </c>
      <c r="D60" s="137">
        <f>'бюджет округа (района)'!C60</f>
        <v>0</v>
      </c>
      <c r="E60" s="134">
        <f t="shared" si="336"/>
        <v>0</v>
      </c>
      <c r="F60" s="137">
        <f t="shared" si="336"/>
        <v>0</v>
      </c>
      <c r="G60" s="134">
        <f>'бюджет округа (района)'!E60+'бюджеты поселений'!E60</f>
        <v>0</v>
      </c>
      <c r="H60" s="137">
        <f>'бюджет округа (района)'!E60</f>
        <v>0</v>
      </c>
      <c r="I60" s="134">
        <f>'бюджет округа (района)'!F60+'бюджеты поселений'!F60</f>
        <v>0</v>
      </c>
      <c r="J60" s="137">
        <f>'бюджет округа (района)'!F60</f>
        <v>0</v>
      </c>
      <c r="K60" s="134">
        <f t="shared" si="301"/>
        <v>0</v>
      </c>
      <c r="L60" s="134">
        <f t="shared" si="301"/>
        <v>0</v>
      </c>
      <c r="M60" s="134">
        <f>'бюджет округа (района)'!H60+'бюджеты поселений'!H60</f>
        <v>0</v>
      </c>
      <c r="N60" s="137">
        <f>'бюджет округа (района)'!H60</f>
        <v>0</v>
      </c>
      <c r="O60" s="134"/>
      <c r="P60" s="134"/>
      <c r="Q60" s="134">
        <f>'бюджет округа (района)'!J60+'бюджеты поселений'!J60</f>
        <v>0</v>
      </c>
      <c r="R60" s="137">
        <f>'бюджет округа (района)'!J60</f>
        <v>0</v>
      </c>
      <c r="S60" s="134"/>
      <c r="T60" s="134"/>
      <c r="U60" s="134">
        <f>'бюджет округа (района)'!L60+'бюджеты поселений'!L60</f>
        <v>0</v>
      </c>
      <c r="V60" s="137">
        <f>'бюджет округа (района)'!L60</f>
        <v>0</v>
      </c>
      <c r="W60" s="134"/>
      <c r="X60" s="134"/>
      <c r="Y60" s="134">
        <f>'бюджет округа (района)'!N60+'бюджеты поселений'!N60</f>
        <v>0</v>
      </c>
      <c r="Z60" s="137">
        <f>'бюджет округа (района)'!N60</f>
        <v>0</v>
      </c>
      <c r="AA60" s="134"/>
      <c r="AB60" s="134"/>
      <c r="AC60" s="134">
        <f>'бюджет округа (района)'!P60+'бюджеты поселений'!P60</f>
        <v>0</v>
      </c>
      <c r="AD60" s="137">
        <f>'бюджет округа (района)'!P60</f>
        <v>0</v>
      </c>
      <c r="AE60" s="134"/>
      <c r="AF60" s="134"/>
      <c r="AG60" s="134">
        <f>'бюджет округа (района)'!R60+'бюджеты поселений'!R60</f>
        <v>0</v>
      </c>
      <c r="AH60" s="137">
        <f>'бюджет округа (района)'!R60</f>
        <v>0</v>
      </c>
      <c r="AI60" s="134"/>
      <c r="AJ60" s="134"/>
      <c r="AK60" s="134">
        <f>'бюджет округа (района)'!T60+'бюджеты поселений'!T60</f>
        <v>0</v>
      </c>
      <c r="AL60" s="137">
        <f>'бюджет округа (района)'!T60</f>
        <v>0</v>
      </c>
      <c r="AM60" s="134"/>
      <c r="AN60" s="134"/>
      <c r="AO60" s="134">
        <f>'бюджет округа (района)'!V60+'бюджеты поселений'!V60</f>
        <v>0</v>
      </c>
      <c r="AP60" s="137">
        <f>'бюджет округа (района)'!V60</f>
        <v>0</v>
      </c>
      <c r="AQ60" s="134"/>
      <c r="AR60" s="134"/>
      <c r="AS60" s="134">
        <f>'бюджет округа (района)'!X60+'бюджеты поселений'!X60</f>
        <v>0</v>
      </c>
      <c r="AT60" s="137">
        <f>'бюджет округа (района)'!X60</f>
        <v>0</v>
      </c>
      <c r="AU60" s="134"/>
      <c r="AV60" s="134"/>
      <c r="AW60" s="134">
        <f>'бюджет округа (района)'!Z60+'бюджеты поселений'!Z60</f>
        <v>0</v>
      </c>
      <c r="AX60" s="137">
        <f>'бюджет округа (района)'!Z60</f>
        <v>0</v>
      </c>
      <c r="AY60" s="134">
        <f>'бюджет округа (района)'!AA60+'бюджеты поселений'!AA60</f>
        <v>0</v>
      </c>
      <c r="AZ60" s="137">
        <f>'бюджет округа (района)'!AA60</f>
        <v>0</v>
      </c>
      <c r="BA60" s="135">
        <f t="shared" si="355"/>
        <v>1</v>
      </c>
      <c r="BB60" s="135">
        <f t="shared" si="355"/>
        <v>1</v>
      </c>
      <c r="BC60" s="134">
        <f>'бюджет округа (района)'!AC60+'бюджеты поселений'!AC60</f>
        <v>0</v>
      </c>
      <c r="BD60" s="137">
        <f>'бюджет округа (района)'!AC60</f>
        <v>0</v>
      </c>
      <c r="BE60" s="134">
        <f>'бюджет округа (района)'!AD60+'бюджеты поселений'!AD60</f>
        <v>0</v>
      </c>
      <c r="BF60" s="137">
        <f>'бюджет округа (района)'!AD60</f>
        <v>0</v>
      </c>
      <c r="BG60" s="134">
        <f t="shared" si="302"/>
        <v>0</v>
      </c>
      <c r="BH60" s="134">
        <f t="shared" si="302"/>
        <v>0</v>
      </c>
      <c r="BI60" s="135">
        <f t="shared" si="272"/>
        <v>1</v>
      </c>
      <c r="BJ60" s="135">
        <f t="shared" si="272"/>
        <v>1</v>
      </c>
      <c r="BK60" s="134">
        <f>'бюджет округа (района)'!AG60+'бюджеты поселений'!AG60</f>
        <v>0</v>
      </c>
      <c r="BL60" s="137">
        <f>'бюджет округа (района)'!AG60</f>
        <v>0</v>
      </c>
      <c r="BM60" s="134"/>
      <c r="BN60" s="134"/>
      <c r="BO60" s="135">
        <f t="shared" si="273"/>
        <v>1</v>
      </c>
      <c r="BP60" s="135">
        <f t="shared" si="273"/>
        <v>1</v>
      </c>
      <c r="BQ60" s="134">
        <f>'бюджет округа (района)'!AJ60+'бюджеты поселений'!AJ60</f>
        <v>0</v>
      </c>
      <c r="BR60" s="137">
        <f>'бюджет округа (района)'!AJ60</f>
        <v>0</v>
      </c>
      <c r="BS60" s="134"/>
      <c r="BT60" s="134"/>
      <c r="BU60" s="135">
        <f t="shared" si="274"/>
        <v>1</v>
      </c>
      <c r="BV60" s="135">
        <f t="shared" si="274"/>
        <v>1</v>
      </c>
      <c r="BW60" s="134">
        <f>'бюджет округа (района)'!AM60+'бюджеты поселений'!AM60</f>
        <v>0</v>
      </c>
      <c r="BX60" s="137">
        <f>'бюджет округа (района)'!AM60</f>
        <v>0</v>
      </c>
      <c r="BY60" s="134"/>
      <c r="BZ60" s="134"/>
      <c r="CA60" s="135">
        <f t="shared" si="275"/>
        <v>1</v>
      </c>
      <c r="CB60" s="135">
        <f t="shared" si="275"/>
        <v>1</v>
      </c>
      <c r="CC60" s="134">
        <f>'бюджет округа (района)'!AP60+'бюджеты поселений'!AP60</f>
        <v>0</v>
      </c>
      <c r="CD60" s="137">
        <f>'бюджет округа (района)'!AP60</f>
        <v>0</v>
      </c>
      <c r="CE60" s="134"/>
      <c r="CF60" s="134"/>
      <c r="CG60" s="135">
        <f t="shared" si="276"/>
        <v>1</v>
      </c>
      <c r="CH60" s="135">
        <f t="shared" si="276"/>
        <v>1</v>
      </c>
      <c r="CI60" s="134">
        <f>'бюджет округа (района)'!AS60+'бюджеты поселений'!AS60</f>
        <v>0</v>
      </c>
      <c r="CJ60" s="137">
        <f>'бюджет округа (района)'!AS60</f>
        <v>0</v>
      </c>
      <c r="CK60" s="134"/>
      <c r="CL60" s="134"/>
      <c r="CM60" s="135">
        <f t="shared" si="277"/>
        <v>1</v>
      </c>
      <c r="CN60" s="135">
        <f t="shared" si="277"/>
        <v>1</v>
      </c>
      <c r="CO60" s="134">
        <f>'бюджет округа (района)'!AV60+'бюджеты поселений'!AV60</f>
        <v>0</v>
      </c>
      <c r="CP60" s="137">
        <f>'бюджет округа (района)'!AV60</f>
        <v>0</v>
      </c>
      <c r="CQ60" s="134"/>
      <c r="CR60" s="134"/>
      <c r="CS60" s="135">
        <f t="shared" si="278"/>
        <v>1</v>
      </c>
      <c r="CT60" s="135">
        <f t="shared" si="278"/>
        <v>1</v>
      </c>
      <c r="CU60" s="134">
        <f>'бюджет округа (района)'!AY60+'бюджеты поселений'!AY60</f>
        <v>0</v>
      </c>
      <c r="CV60" s="137">
        <f>'бюджет округа (района)'!AY60</f>
        <v>0</v>
      </c>
      <c r="CW60" s="134"/>
      <c r="CX60" s="134"/>
      <c r="CY60" s="135">
        <f t="shared" si="279"/>
        <v>1</v>
      </c>
      <c r="CZ60" s="135">
        <f t="shared" si="279"/>
        <v>1</v>
      </c>
      <c r="DA60" s="134">
        <f>'бюджет округа (района)'!BB60+'бюджеты поселений'!BB60</f>
        <v>0</v>
      </c>
      <c r="DB60" s="137">
        <f>'бюджет округа (района)'!BB60</f>
        <v>0</v>
      </c>
      <c r="DC60" s="134"/>
      <c r="DD60" s="134"/>
      <c r="DE60" s="135">
        <f t="shared" si="280"/>
        <v>1</v>
      </c>
      <c r="DF60" s="135">
        <f t="shared" si="280"/>
        <v>1</v>
      </c>
      <c r="DG60" s="134">
        <f>'бюджет округа (района)'!BE60+'бюджеты поселений'!BE60</f>
        <v>0</v>
      </c>
      <c r="DH60" s="137">
        <f>'бюджет округа (района)'!BE60</f>
        <v>0</v>
      </c>
      <c r="DI60" s="134"/>
      <c r="DJ60" s="134"/>
      <c r="DK60" s="135">
        <f t="shared" si="281"/>
        <v>1</v>
      </c>
      <c r="DL60" s="135">
        <f t="shared" si="281"/>
        <v>1</v>
      </c>
      <c r="DM60" s="134">
        <f>'бюджет округа (района)'!BH60+'бюджеты поселений'!BH60</f>
        <v>0</v>
      </c>
      <c r="DN60" s="137">
        <f>'бюджет округа (района)'!BH60</f>
        <v>0</v>
      </c>
      <c r="DO60" s="134">
        <f>'бюджет округа (района)'!BI60+'бюджеты поселений'!BI60</f>
        <v>0</v>
      </c>
      <c r="DP60" s="137">
        <f>'бюджет округа (района)'!BI60</f>
        <v>0</v>
      </c>
      <c r="DQ60" s="134">
        <f>'бюджет округа (района)'!BJ60+'бюджеты поселений'!BJ60</f>
        <v>0</v>
      </c>
      <c r="DR60" s="137">
        <f>'бюджет округа (района)'!BJ60</f>
        <v>0</v>
      </c>
      <c r="DS60" s="135">
        <f>IF($AY$60=0,1,DQ60/$AY$60-1)</f>
        <v>1</v>
      </c>
      <c r="DT60" s="135">
        <f>IF($AZ$60=0,1,DR60/$AZ$60-1)</f>
        <v>1</v>
      </c>
      <c r="DU60" s="135">
        <f t="shared" si="58"/>
        <v>1</v>
      </c>
      <c r="DV60" s="135">
        <f t="shared" si="59"/>
        <v>1</v>
      </c>
      <c r="DW60" s="167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  <c r="GY60" s="63"/>
      <c r="GZ60" s="63"/>
      <c r="HA60" s="63"/>
      <c r="HB60" s="63"/>
      <c r="HC60" s="63"/>
      <c r="HD60" s="63"/>
      <c r="HE60" s="63"/>
      <c r="HF60" s="63"/>
      <c r="HG60" s="63"/>
      <c r="HH60" s="63"/>
      <c r="HI60" s="63"/>
      <c r="HJ60" s="63"/>
      <c r="HK60" s="63"/>
      <c r="HL60" s="63"/>
      <c r="HM60" s="63"/>
      <c r="HN60" s="63"/>
      <c r="HO60" s="63"/>
      <c r="HP60" s="63"/>
      <c r="HQ60" s="63"/>
      <c r="HR60" s="63"/>
      <c r="HS60" s="63"/>
      <c r="HT60" s="63"/>
      <c r="HU60" s="63"/>
      <c r="HV60" s="63"/>
      <c r="HW60" s="63"/>
      <c r="HX60" s="63"/>
      <c r="HY60" s="63"/>
      <c r="HZ60" s="63"/>
      <c r="IA60" s="63"/>
      <c r="IB60" s="63"/>
      <c r="IC60" s="63"/>
      <c r="ID60" s="63"/>
      <c r="IE60" s="63"/>
      <c r="IF60" s="63"/>
      <c r="IG60" s="63"/>
      <c r="IH60" s="63"/>
      <c r="II60" s="63"/>
      <c r="IJ60" s="63"/>
      <c r="IK60" s="63"/>
      <c r="IL60" s="63"/>
      <c r="IM60" s="63"/>
      <c r="IN60" s="63"/>
      <c r="IO60" s="63"/>
      <c r="IP60" s="63"/>
      <c r="IQ60" s="63"/>
      <c r="IR60" s="63"/>
      <c r="IS60" s="63"/>
      <c r="IT60" s="63"/>
      <c r="IU60" s="63"/>
      <c r="IV60" s="63"/>
      <c r="IW60" s="63"/>
      <c r="IX60" s="63"/>
      <c r="IY60" s="63"/>
      <c r="IZ60" s="63"/>
      <c r="JA60" s="63"/>
      <c r="JB60" s="63"/>
      <c r="JC60" s="63"/>
      <c r="JD60" s="63"/>
      <c r="JE60" s="63"/>
      <c r="JF60" s="63"/>
      <c r="JG60" s="63"/>
      <c r="JH60" s="63"/>
    </row>
    <row r="61" spans="1:268" s="64" customFormat="1" ht="18" customHeight="1">
      <c r="A61" s="253" t="s">
        <v>123</v>
      </c>
      <c r="B61" s="254"/>
      <c r="C61" s="134">
        <f>'бюджет округа (района)'!C61+'бюджеты поселений'!C61</f>
        <v>0</v>
      </c>
      <c r="D61" s="137">
        <f>'бюджет округа (района)'!C61</f>
        <v>0</v>
      </c>
      <c r="E61" s="134">
        <f t="shared" si="336"/>
        <v>0</v>
      </c>
      <c r="F61" s="137">
        <f t="shared" si="336"/>
        <v>0</v>
      </c>
      <c r="G61" s="134">
        <f>'бюджет округа (района)'!E61+'бюджеты поселений'!E61</f>
        <v>0</v>
      </c>
      <c r="H61" s="137">
        <f>'бюджет округа (района)'!E61</f>
        <v>0</v>
      </c>
      <c r="I61" s="134">
        <f>'бюджет округа (района)'!F61+'бюджеты поселений'!F61</f>
        <v>0</v>
      </c>
      <c r="J61" s="137">
        <f>'бюджет округа (района)'!F61</f>
        <v>0</v>
      </c>
      <c r="K61" s="134">
        <f>G61+I61</f>
        <v>0</v>
      </c>
      <c r="L61" s="134">
        <f>H61+J61</f>
        <v>0</v>
      </c>
      <c r="M61" s="134">
        <f>'бюджет округа (района)'!H61+'бюджеты поселений'!H61</f>
        <v>0</v>
      </c>
      <c r="N61" s="137">
        <f>'бюджет округа (района)'!H61</f>
        <v>0</v>
      </c>
      <c r="O61" s="134">
        <f>K61+M61</f>
        <v>0</v>
      </c>
      <c r="P61" s="134">
        <f>L61+N61</f>
        <v>0</v>
      </c>
      <c r="Q61" s="134">
        <f>'бюджет округа (района)'!J61+'бюджеты поселений'!J61</f>
        <v>0</v>
      </c>
      <c r="R61" s="137">
        <f>'бюджет округа (района)'!J61</f>
        <v>0</v>
      </c>
      <c r="S61" s="134">
        <f>O61+Q61</f>
        <v>0</v>
      </c>
      <c r="T61" s="134">
        <f>P61+R61</f>
        <v>0</v>
      </c>
      <c r="U61" s="134">
        <f>'бюджет округа (района)'!L61+'бюджеты поселений'!L61</f>
        <v>0</v>
      </c>
      <c r="V61" s="137">
        <f>'бюджет округа (района)'!L61</f>
        <v>0</v>
      </c>
      <c r="W61" s="134">
        <f>S61+U61</f>
        <v>0</v>
      </c>
      <c r="X61" s="134">
        <f>T61+V61</f>
        <v>0</v>
      </c>
      <c r="Y61" s="134">
        <f>'бюджет округа (района)'!N61+'бюджеты поселений'!N61</f>
        <v>0</v>
      </c>
      <c r="Z61" s="137">
        <f>'бюджет округа (района)'!N61</f>
        <v>0</v>
      </c>
      <c r="AA61" s="134">
        <f>W61+Y61</f>
        <v>0</v>
      </c>
      <c r="AB61" s="134">
        <f>X61+Z61</f>
        <v>0</v>
      </c>
      <c r="AC61" s="134">
        <f>'бюджет округа (района)'!P61+'бюджеты поселений'!P61</f>
        <v>0</v>
      </c>
      <c r="AD61" s="137">
        <f>'бюджет округа (района)'!P61</f>
        <v>0</v>
      </c>
      <c r="AE61" s="134">
        <f>AA61+AC61</f>
        <v>0</v>
      </c>
      <c r="AF61" s="134">
        <f>AB61+AD61</f>
        <v>0</v>
      </c>
      <c r="AG61" s="134">
        <f>'бюджет округа (района)'!R61+'бюджеты поселений'!R61</f>
        <v>0</v>
      </c>
      <c r="AH61" s="137">
        <f>'бюджет округа (района)'!R61</f>
        <v>0</v>
      </c>
      <c r="AI61" s="134">
        <f>AE61+AG61</f>
        <v>0</v>
      </c>
      <c r="AJ61" s="134">
        <f>AF61+AH61</f>
        <v>0</v>
      </c>
      <c r="AK61" s="134">
        <f>'бюджет округа (района)'!T61+'бюджеты поселений'!T61</f>
        <v>0</v>
      </c>
      <c r="AL61" s="137">
        <f>'бюджет округа (района)'!T61</f>
        <v>0</v>
      </c>
      <c r="AM61" s="134">
        <f>AI61+AK61</f>
        <v>0</v>
      </c>
      <c r="AN61" s="134">
        <f>AJ61+AL61</f>
        <v>0</v>
      </c>
      <c r="AO61" s="134">
        <f>'бюджет округа (района)'!V61+'бюджеты поселений'!V61</f>
        <v>0</v>
      </c>
      <c r="AP61" s="137">
        <f>'бюджет округа (района)'!V61</f>
        <v>0</v>
      </c>
      <c r="AQ61" s="134">
        <f>AM61+AO61</f>
        <v>0</v>
      </c>
      <c r="AR61" s="134">
        <f>AN61+AP61</f>
        <v>0</v>
      </c>
      <c r="AS61" s="134">
        <f>'бюджет округа (района)'!X61+'бюджеты поселений'!X61</f>
        <v>0</v>
      </c>
      <c r="AT61" s="137">
        <f>'бюджет округа (района)'!X61</f>
        <v>0</v>
      </c>
      <c r="AU61" s="134">
        <f>AQ61+AS61</f>
        <v>0</v>
      </c>
      <c r="AV61" s="134">
        <f>AR61+AT61</f>
        <v>0</v>
      </c>
      <c r="AW61" s="134">
        <f>'бюджет округа (района)'!Z61+'бюджеты поселений'!Z61</f>
        <v>0</v>
      </c>
      <c r="AX61" s="137">
        <f>'бюджет округа (района)'!Z61</f>
        <v>0</v>
      </c>
      <c r="AY61" s="134">
        <f>'бюджет округа (района)'!AA61+'бюджеты поселений'!AA61</f>
        <v>0</v>
      </c>
      <c r="AZ61" s="137">
        <f>'бюджет округа (района)'!AA61</f>
        <v>0</v>
      </c>
      <c r="BA61" s="135">
        <f>IF(E61=0,1,AY61/E61-1)</f>
        <v>1</v>
      </c>
      <c r="BB61" s="135">
        <f>IF(F61=0,1,AZ61/F61-1)</f>
        <v>1</v>
      </c>
      <c r="BC61" s="134">
        <f>'бюджет округа (района)'!AC61+'бюджеты поселений'!AC61</f>
        <v>0</v>
      </c>
      <c r="BD61" s="137">
        <f>'бюджет округа (района)'!AC61</f>
        <v>0</v>
      </c>
      <c r="BE61" s="134">
        <f>'бюджет округа (района)'!AD61+'бюджеты поселений'!AD61</f>
        <v>0</v>
      </c>
      <c r="BF61" s="137">
        <f>'бюджет округа (района)'!AD61</f>
        <v>0</v>
      </c>
      <c r="BG61" s="134">
        <f>BC61+BE61</f>
        <v>0</v>
      </c>
      <c r="BH61" s="134">
        <f>BD61+BF61</f>
        <v>0</v>
      </c>
      <c r="BI61" s="135">
        <f>IF(K61=0,1,BG61/K61-1)</f>
        <v>1</v>
      </c>
      <c r="BJ61" s="135">
        <f>IF(L61=0,1,BH61/L61-1)</f>
        <v>1</v>
      </c>
      <c r="BK61" s="134">
        <f>'бюджет округа (района)'!AG61+'бюджеты поселений'!AG61</f>
        <v>0</v>
      </c>
      <c r="BL61" s="137">
        <f>'бюджет округа (района)'!AG61</f>
        <v>0</v>
      </c>
      <c r="BM61" s="134">
        <f>BG61+BK61</f>
        <v>0</v>
      </c>
      <c r="BN61" s="134">
        <f>BH61+BL61</f>
        <v>0</v>
      </c>
      <c r="BO61" s="135">
        <f>IF(O61=0,1,BM61/O61-1)</f>
        <v>1</v>
      </c>
      <c r="BP61" s="135">
        <f>IF(P61=0,1,BN61/P61-1)</f>
        <v>1</v>
      </c>
      <c r="BQ61" s="134">
        <f>'бюджет округа (района)'!AJ61+'бюджеты поселений'!AJ61</f>
        <v>0</v>
      </c>
      <c r="BR61" s="137">
        <f>'бюджет округа (района)'!AJ61</f>
        <v>0</v>
      </c>
      <c r="BS61" s="134">
        <f>BM61+BQ61</f>
        <v>0</v>
      </c>
      <c r="BT61" s="134">
        <f>BN61+BR61</f>
        <v>0</v>
      </c>
      <c r="BU61" s="135">
        <f>IF(S61=0,1,BS61/S61-1)</f>
        <v>1</v>
      </c>
      <c r="BV61" s="135">
        <f>IF(T61=0,1,BT61/T61-1)</f>
        <v>1</v>
      </c>
      <c r="BW61" s="134">
        <f>'бюджет округа (района)'!AM61+'бюджеты поселений'!AM61</f>
        <v>0</v>
      </c>
      <c r="BX61" s="137">
        <f>'бюджет округа (района)'!AM61</f>
        <v>0</v>
      </c>
      <c r="BY61" s="134">
        <f>BS61+BW61</f>
        <v>0</v>
      </c>
      <c r="BZ61" s="134">
        <f>BT61+BX61</f>
        <v>0</v>
      </c>
      <c r="CA61" s="135">
        <f>IF(W61=0,1,BY61/W61-1)</f>
        <v>1</v>
      </c>
      <c r="CB61" s="135">
        <f>IF(X61=0,1,BZ61/X61-1)</f>
        <v>1</v>
      </c>
      <c r="CC61" s="134">
        <f>'бюджет округа (района)'!AP61+'бюджеты поселений'!AP61</f>
        <v>0</v>
      </c>
      <c r="CD61" s="137">
        <f>'бюджет округа (района)'!AP61</f>
        <v>0</v>
      </c>
      <c r="CE61" s="134">
        <f>BY61+CC61</f>
        <v>0</v>
      </c>
      <c r="CF61" s="134">
        <f>BZ61+CD61</f>
        <v>0</v>
      </c>
      <c r="CG61" s="135">
        <f>IF(AA61=0,1,CE61/AA61-1)</f>
        <v>1</v>
      </c>
      <c r="CH61" s="135">
        <f>IF(AB61=0,1,CF61/AB61-1)</f>
        <v>1</v>
      </c>
      <c r="CI61" s="134">
        <f>'бюджет округа (района)'!AS61+'бюджеты поселений'!AS61</f>
        <v>0</v>
      </c>
      <c r="CJ61" s="137">
        <f>'бюджет округа (района)'!AS61</f>
        <v>0</v>
      </c>
      <c r="CK61" s="134">
        <f>CE61+CI61</f>
        <v>0</v>
      </c>
      <c r="CL61" s="134">
        <f>CF61+CJ61</f>
        <v>0</v>
      </c>
      <c r="CM61" s="135">
        <f>IF(AE61=0,1,CK61/AE61-1)</f>
        <v>1</v>
      </c>
      <c r="CN61" s="135">
        <f>IF(AF61=0,1,CL61/AF61-1)</f>
        <v>1</v>
      </c>
      <c r="CO61" s="134">
        <f>'бюджет округа (района)'!AV61+'бюджеты поселений'!AV61</f>
        <v>0</v>
      </c>
      <c r="CP61" s="137">
        <f>'бюджет округа (района)'!AV61</f>
        <v>0</v>
      </c>
      <c r="CQ61" s="134">
        <f>CK61+CO61</f>
        <v>0</v>
      </c>
      <c r="CR61" s="134">
        <f>CL61+CP61</f>
        <v>0</v>
      </c>
      <c r="CS61" s="135">
        <f>IF(AI61=0,1,CQ61/AI61-1)</f>
        <v>1</v>
      </c>
      <c r="CT61" s="135">
        <f>IF(AJ61=0,1,CR61/AJ61-1)</f>
        <v>1</v>
      </c>
      <c r="CU61" s="134">
        <f>'бюджет округа (района)'!AY61+'бюджеты поселений'!AY61</f>
        <v>0</v>
      </c>
      <c r="CV61" s="137">
        <f>'бюджет округа (района)'!AY61</f>
        <v>0</v>
      </c>
      <c r="CW61" s="134">
        <f>CQ61+CU61</f>
        <v>0</v>
      </c>
      <c r="CX61" s="134">
        <f>CR61+CV61</f>
        <v>0</v>
      </c>
      <c r="CY61" s="135">
        <f>IF(AM61=0,1,CW61/AM61-1)</f>
        <v>1</v>
      </c>
      <c r="CZ61" s="135">
        <f>IF(AN61=0,1,CX61/AN61-1)</f>
        <v>1</v>
      </c>
      <c r="DA61" s="134">
        <f>'бюджет округа (района)'!BB61+'бюджеты поселений'!BB61</f>
        <v>0</v>
      </c>
      <c r="DB61" s="137">
        <f>'бюджет округа (района)'!BB61</f>
        <v>0</v>
      </c>
      <c r="DC61" s="134">
        <f>CW61+DA61</f>
        <v>0</v>
      </c>
      <c r="DD61" s="134">
        <f>CX61+DB61</f>
        <v>0</v>
      </c>
      <c r="DE61" s="135">
        <f>IF(AQ61=0,1,DC61/AQ61-1)</f>
        <v>1</v>
      </c>
      <c r="DF61" s="135">
        <f>IF(AR61=0,1,DD61/AR61-1)</f>
        <v>1</v>
      </c>
      <c r="DG61" s="134">
        <f>'бюджет округа (района)'!BE61+'бюджеты поселений'!BE61</f>
        <v>0</v>
      </c>
      <c r="DH61" s="137">
        <f>'бюджет округа (района)'!BE61</f>
        <v>0</v>
      </c>
      <c r="DI61" s="134">
        <f>DC61+DG61</f>
        <v>0</v>
      </c>
      <c r="DJ61" s="134">
        <f>DD61+DH61</f>
        <v>0</v>
      </c>
      <c r="DK61" s="135">
        <f>IF(AU61=0,1,DI61/AU61-1)</f>
        <v>1</v>
      </c>
      <c r="DL61" s="135">
        <f>IF(AV61=0,1,DJ61/AV61-1)</f>
        <v>1</v>
      </c>
      <c r="DM61" s="134">
        <f>'бюджет округа (района)'!BH61+'бюджеты поселений'!BH61</f>
        <v>0</v>
      </c>
      <c r="DN61" s="137">
        <f>'бюджет округа (района)'!BH61</f>
        <v>0</v>
      </c>
      <c r="DO61" s="134">
        <f>'бюджет округа (района)'!BI61+'бюджеты поселений'!BI61</f>
        <v>0</v>
      </c>
      <c r="DP61" s="137">
        <f>'бюджет округа (района)'!BI61</f>
        <v>0</v>
      </c>
      <c r="DQ61" s="134">
        <f>'бюджет округа (района)'!BJ61+'бюджеты поселений'!BJ61</f>
        <v>0</v>
      </c>
      <c r="DR61" s="137">
        <f>'бюджет округа (района)'!BJ61</f>
        <v>0</v>
      </c>
      <c r="DS61" s="135">
        <f>IF($AY$61=0,1,DQ61/$AY$61-1)</f>
        <v>1</v>
      </c>
      <c r="DT61" s="135">
        <f>IF($AZ$61=0,1,DR61/$AZ$61-1)</f>
        <v>1</v>
      </c>
      <c r="DU61" s="135">
        <f t="shared" si="58"/>
        <v>1</v>
      </c>
      <c r="DV61" s="135">
        <f t="shared" si="59"/>
        <v>1</v>
      </c>
      <c r="DW61" s="167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  <c r="GY61" s="63"/>
      <c r="GZ61" s="63"/>
      <c r="HA61" s="63"/>
      <c r="HB61" s="63"/>
      <c r="HC61" s="63"/>
      <c r="HD61" s="63"/>
      <c r="HE61" s="63"/>
      <c r="HF61" s="63"/>
      <c r="HG61" s="63"/>
      <c r="HH61" s="63"/>
      <c r="HI61" s="63"/>
      <c r="HJ61" s="63"/>
      <c r="HK61" s="63"/>
      <c r="HL61" s="63"/>
      <c r="HM61" s="63"/>
      <c r="HN61" s="63"/>
      <c r="HO61" s="63"/>
      <c r="HP61" s="63"/>
      <c r="HQ61" s="63"/>
      <c r="HR61" s="63"/>
      <c r="HS61" s="63"/>
      <c r="HT61" s="63"/>
      <c r="HU61" s="63"/>
      <c r="HV61" s="63"/>
      <c r="HW61" s="63"/>
      <c r="HX61" s="63"/>
      <c r="HY61" s="63"/>
      <c r="HZ61" s="63"/>
      <c r="IA61" s="63"/>
      <c r="IB61" s="63"/>
      <c r="IC61" s="63"/>
      <c r="ID61" s="63"/>
      <c r="IE61" s="63"/>
      <c r="IF61" s="63"/>
      <c r="IG61" s="63"/>
      <c r="IH61" s="63"/>
      <c r="II61" s="63"/>
      <c r="IJ61" s="63"/>
      <c r="IK61" s="63"/>
      <c r="IL61" s="63"/>
      <c r="IM61" s="63"/>
      <c r="IN61" s="63"/>
      <c r="IO61" s="63"/>
      <c r="IP61" s="63"/>
      <c r="IQ61" s="63"/>
      <c r="IR61" s="63"/>
      <c r="IS61" s="63"/>
      <c r="IT61" s="63"/>
      <c r="IU61" s="63"/>
      <c r="IV61" s="63"/>
      <c r="IW61" s="63"/>
      <c r="IX61" s="63"/>
      <c r="IY61" s="63"/>
      <c r="IZ61" s="63"/>
      <c r="JA61" s="63"/>
      <c r="JB61" s="63"/>
      <c r="JC61" s="63"/>
      <c r="JD61" s="63"/>
      <c r="JE61" s="63"/>
      <c r="JF61" s="63"/>
      <c r="JG61" s="63"/>
      <c r="JH61" s="63"/>
    </row>
    <row r="62" spans="1:268" s="64" customFormat="1" ht="18" customHeight="1">
      <c r="A62" s="253" t="s">
        <v>124</v>
      </c>
      <c r="B62" s="254"/>
      <c r="C62" s="134">
        <f>'бюджет округа (района)'!C62+'бюджеты поселений'!C62</f>
        <v>0</v>
      </c>
      <c r="D62" s="137">
        <f>'бюджет округа (района)'!C62</f>
        <v>0</v>
      </c>
      <c r="E62" s="134">
        <f t="shared" si="336"/>
        <v>0</v>
      </c>
      <c r="F62" s="137">
        <f t="shared" si="336"/>
        <v>0</v>
      </c>
      <c r="G62" s="134">
        <f>'бюджет округа (района)'!E62+'бюджеты поселений'!E62</f>
        <v>0</v>
      </c>
      <c r="H62" s="137">
        <f>'бюджет округа (района)'!E62</f>
        <v>0</v>
      </c>
      <c r="I62" s="134">
        <f>'бюджет округа (района)'!F62+'бюджеты поселений'!F62</f>
        <v>0</v>
      </c>
      <c r="J62" s="137">
        <f>'бюджет округа (района)'!F62</f>
        <v>0</v>
      </c>
      <c r="K62" s="134">
        <f t="shared" si="301"/>
        <v>0</v>
      </c>
      <c r="L62" s="134">
        <f t="shared" si="301"/>
        <v>0</v>
      </c>
      <c r="M62" s="134">
        <f>'бюджет округа (района)'!H62+'бюджеты поселений'!H62</f>
        <v>0</v>
      </c>
      <c r="N62" s="137">
        <f>'бюджет округа (района)'!H62</f>
        <v>0</v>
      </c>
      <c r="O62" s="134"/>
      <c r="P62" s="134"/>
      <c r="Q62" s="134">
        <f>'бюджет округа (района)'!J62+'бюджеты поселений'!J62</f>
        <v>0</v>
      </c>
      <c r="R62" s="137">
        <f>'бюджет округа (района)'!J62</f>
        <v>0</v>
      </c>
      <c r="S62" s="134"/>
      <c r="T62" s="134"/>
      <c r="U62" s="134">
        <f>'бюджет округа (района)'!L62+'бюджеты поселений'!L62</f>
        <v>0</v>
      </c>
      <c r="V62" s="137">
        <f>'бюджет округа (района)'!L62</f>
        <v>0</v>
      </c>
      <c r="W62" s="134"/>
      <c r="X62" s="134"/>
      <c r="Y62" s="134">
        <f>'бюджет округа (района)'!N62+'бюджеты поселений'!N62</f>
        <v>0</v>
      </c>
      <c r="Z62" s="137">
        <f>'бюджет округа (района)'!N62</f>
        <v>0</v>
      </c>
      <c r="AA62" s="134"/>
      <c r="AB62" s="134"/>
      <c r="AC62" s="134">
        <f>'бюджет округа (района)'!P62+'бюджеты поселений'!P62</f>
        <v>0</v>
      </c>
      <c r="AD62" s="137">
        <f>'бюджет округа (района)'!P62</f>
        <v>0</v>
      </c>
      <c r="AE62" s="134"/>
      <c r="AF62" s="134"/>
      <c r="AG62" s="134">
        <f>'бюджет округа (района)'!R62+'бюджеты поселений'!R62</f>
        <v>0</v>
      </c>
      <c r="AH62" s="137">
        <f>'бюджет округа (района)'!R62</f>
        <v>0</v>
      </c>
      <c r="AI62" s="134"/>
      <c r="AJ62" s="134"/>
      <c r="AK62" s="134">
        <f>'бюджет округа (района)'!T62+'бюджеты поселений'!T62</f>
        <v>0</v>
      </c>
      <c r="AL62" s="137">
        <f>'бюджет округа (района)'!T62</f>
        <v>0</v>
      </c>
      <c r="AM62" s="134"/>
      <c r="AN62" s="134"/>
      <c r="AO62" s="134">
        <f>'бюджет округа (района)'!V62+'бюджеты поселений'!V62</f>
        <v>0</v>
      </c>
      <c r="AP62" s="137">
        <f>'бюджет округа (района)'!V62</f>
        <v>0</v>
      </c>
      <c r="AQ62" s="134"/>
      <c r="AR62" s="134"/>
      <c r="AS62" s="134">
        <f>'бюджет округа (района)'!X62+'бюджеты поселений'!X62</f>
        <v>0</v>
      </c>
      <c r="AT62" s="137">
        <f>'бюджет округа (района)'!X62</f>
        <v>0</v>
      </c>
      <c r="AU62" s="134"/>
      <c r="AV62" s="134"/>
      <c r="AW62" s="134">
        <f>'бюджет округа (района)'!Z62+'бюджеты поселений'!Z62</f>
        <v>0</v>
      </c>
      <c r="AX62" s="137">
        <f>'бюджет округа (района)'!Z62</f>
        <v>0</v>
      </c>
      <c r="AY62" s="134">
        <f>'бюджет округа (района)'!AA62+'бюджеты поселений'!AA62</f>
        <v>0</v>
      </c>
      <c r="AZ62" s="137">
        <f>'бюджет округа (района)'!AA62</f>
        <v>0</v>
      </c>
      <c r="BA62" s="135">
        <f t="shared" si="355"/>
        <v>1</v>
      </c>
      <c r="BB62" s="135">
        <f t="shared" si="355"/>
        <v>1</v>
      </c>
      <c r="BC62" s="134">
        <f>'бюджет округа (района)'!AC62+'бюджеты поселений'!AC62</f>
        <v>0</v>
      </c>
      <c r="BD62" s="137">
        <f>'бюджет округа (района)'!AC62</f>
        <v>0</v>
      </c>
      <c r="BE62" s="134">
        <f>'бюджет округа (района)'!AD62+'бюджеты поселений'!AD62</f>
        <v>0</v>
      </c>
      <c r="BF62" s="137">
        <f>'бюджет округа (района)'!AD62</f>
        <v>0</v>
      </c>
      <c r="BG62" s="134">
        <f t="shared" si="302"/>
        <v>0</v>
      </c>
      <c r="BH62" s="134">
        <f t="shared" si="302"/>
        <v>0</v>
      </c>
      <c r="BI62" s="135">
        <f t="shared" si="272"/>
        <v>1</v>
      </c>
      <c r="BJ62" s="135">
        <f t="shared" si="272"/>
        <v>1</v>
      </c>
      <c r="BK62" s="134">
        <f>'бюджет округа (района)'!AG62+'бюджеты поселений'!AG62</f>
        <v>0</v>
      </c>
      <c r="BL62" s="137">
        <f>'бюджет округа (района)'!AG62</f>
        <v>0</v>
      </c>
      <c r="BM62" s="134"/>
      <c r="BN62" s="134"/>
      <c r="BO62" s="135">
        <f t="shared" si="273"/>
        <v>1</v>
      </c>
      <c r="BP62" s="135">
        <f t="shared" si="273"/>
        <v>1</v>
      </c>
      <c r="BQ62" s="134">
        <f>'бюджет округа (района)'!AJ62+'бюджеты поселений'!AJ62</f>
        <v>0</v>
      </c>
      <c r="BR62" s="137">
        <f>'бюджет округа (района)'!AJ62</f>
        <v>0</v>
      </c>
      <c r="BS62" s="134"/>
      <c r="BT62" s="134"/>
      <c r="BU62" s="135">
        <f t="shared" si="274"/>
        <v>1</v>
      </c>
      <c r="BV62" s="135">
        <f t="shared" si="274"/>
        <v>1</v>
      </c>
      <c r="BW62" s="134">
        <f>'бюджет округа (района)'!AM62+'бюджеты поселений'!AM62</f>
        <v>0</v>
      </c>
      <c r="BX62" s="137">
        <f>'бюджет округа (района)'!AM62</f>
        <v>0</v>
      </c>
      <c r="BY62" s="134"/>
      <c r="BZ62" s="134"/>
      <c r="CA62" s="135">
        <f t="shared" si="275"/>
        <v>1</v>
      </c>
      <c r="CB62" s="135">
        <f t="shared" si="275"/>
        <v>1</v>
      </c>
      <c r="CC62" s="134">
        <f>'бюджет округа (района)'!AP62+'бюджеты поселений'!AP62</f>
        <v>0</v>
      </c>
      <c r="CD62" s="137">
        <f>'бюджет округа (района)'!AP62</f>
        <v>0</v>
      </c>
      <c r="CE62" s="134"/>
      <c r="CF62" s="134"/>
      <c r="CG62" s="135">
        <f t="shared" si="276"/>
        <v>1</v>
      </c>
      <c r="CH62" s="135">
        <f t="shared" si="276"/>
        <v>1</v>
      </c>
      <c r="CI62" s="134">
        <f>'бюджет округа (района)'!AS62+'бюджеты поселений'!AS62</f>
        <v>0</v>
      </c>
      <c r="CJ62" s="137">
        <f>'бюджет округа (района)'!AS62</f>
        <v>0</v>
      </c>
      <c r="CK62" s="134"/>
      <c r="CL62" s="134"/>
      <c r="CM62" s="135">
        <f t="shared" si="277"/>
        <v>1</v>
      </c>
      <c r="CN62" s="135">
        <f t="shared" si="277"/>
        <v>1</v>
      </c>
      <c r="CO62" s="134">
        <f>'бюджет округа (района)'!AV62+'бюджеты поселений'!AV62</f>
        <v>0</v>
      </c>
      <c r="CP62" s="137">
        <f>'бюджет округа (района)'!AV62</f>
        <v>0</v>
      </c>
      <c r="CQ62" s="134"/>
      <c r="CR62" s="134"/>
      <c r="CS62" s="135">
        <f t="shared" si="278"/>
        <v>1</v>
      </c>
      <c r="CT62" s="135">
        <f t="shared" si="278"/>
        <v>1</v>
      </c>
      <c r="CU62" s="134">
        <f>'бюджет округа (района)'!AY62+'бюджеты поселений'!AY62</f>
        <v>0</v>
      </c>
      <c r="CV62" s="137">
        <f>'бюджет округа (района)'!AY62</f>
        <v>0</v>
      </c>
      <c r="CW62" s="134"/>
      <c r="CX62" s="134"/>
      <c r="CY62" s="135">
        <f t="shared" si="279"/>
        <v>1</v>
      </c>
      <c r="CZ62" s="135">
        <f t="shared" si="279"/>
        <v>1</v>
      </c>
      <c r="DA62" s="134">
        <f>'бюджет округа (района)'!BB62+'бюджеты поселений'!BB62</f>
        <v>0</v>
      </c>
      <c r="DB62" s="137">
        <f>'бюджет округа (района)'!BB62</f>
        <v>0</v>
      </c>
      <c r="DC62" s="134"/>
      <c r="DD62" s="134"/>
      <c r="DE62" s="135">
        <f t="shared" si="280"/>
        <v>1</v>
      </c>
      <c r="DF62" s="135">
        <f t="shared" si="280"/>
        <v>1</v>
      </c>
      <c r="DG62" s="134">
        <f>'бюджет округа (района)'!BE62+'бюджеты поселений'!BE62</f>
        <v>0</v>
      </c>
      <c r="DH62" s="137">
        <f>'бюджет округа (района)'!BE62</f>
        <v>0</v>
      </c>
      <c r="DI62" s="134"/>
      <c r="DJ62" s="134"/>
      <c r="DK62" s="135">
        <f t="shared" si="281"/>
        <v>1</v>
      </c>
      <c r="DL62" s="135">
        <f t="shared" si="281"/>
        <v>1</v>
      </c>
      <c r="DM62" s="134">
        <f>'бюджет округа (района)'!BH62+'бюджеты поселений'!BH62</f>
        <v>0</v>
      </c>
      <c r="DN62" s="137">
        <f>'бюджет округа (района)'!BH62</f>
        <v>0</v>
      </c>
      <c r="DO62" s="134">
        <f>'бюджет округа (района)'!BI62+'бюджеты поселений'!BI62</f>
        <v>0</v>
      </c>
      <c r="DP62" s="137">
        <f>'бюджет округа (района)'!BI62</f>
        <v>0</v>
      </c>
      <c r="DQ62" s="134">
        <f>'бюджет округа (района)'!BJ62+'бюджеты поселений'!BJ62</f>
        <v>0</v>
      </c>
      <c r="DR62" s="137">
        <f>'бюджет округа (района)'!BJ62</f>
        <v>0</v>
      </c>
      <c r="DS62" s="135">
        <f>IF($AY$62=0,1,DQ62/$AY$62-1)</f>
        <v>1</v>
      </c>
      <c r="DT62" s="135">
        <f>IF($AZ$62=0,1,DR62/$AZ$62-1)</f>
        <v>1</v>
      </c>
      <c r="DU62" s="135">
        <f t="shared" si="58"/>
        <v>1</v>
      </c>
      <c r="DV62" s="135">
        <f t="shared" si="59"/>
        <v>1</v>
      </c>
      <c r="DW62" s="167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  <c r="GY62" s="63"/>
      <c r="GZ62" s="63"/>
      <c r="HA62" s="63"/>
      <c r="HB62" s="63"/>
      <c r="HC62" s="63"/>
      <c r="HD62" s="63"/>
      <c r="HE62" s="63"/>
      <c r="HF62" s="63"/>
      <c r="HG62" s="63"/>
      <c r="HH62" s="63"/>
      <c r="HI62" s="63"/>
      <c r="HJ62" s="63"/>
      <c r="HK62" s="63"/>
      <c r="HL62" s="63"/>
      <c r="HM62" s="63"/>
      <c r="HN62" s="63"/>
      <c r="HO62" s="63"/>
      <c r="HP62" s="63"/>
      <c r="HQ62" s="63"/>
      <c r="HR62" s="63"/>
      <c r="HS62" s="63"/>
      <c r="HT62" s="63"/>
      <c r="HU62" s="63"/>
      <c r="HV62" s="63"/>
      <c r="HW62" s="63"/>
      <c r="HX62" s="63"/>
      <c r="HY62" s="63"/>
      <c r="HZ62" s="63"/>
      <c r="IA62" s="63"/>
      <c r="IB62" s="63"/>
      <c r="IC62" s="63"/>
      <c r="ID62" s="63"/>
      <c r="IE62" s="63"/>
      <c r="IF62" s="63"/>
      <c r="IG62" s="63"/>
      <c r="IH62" s="63"/>
      <c r="II62" s="63"/>
      <c r="IJ62" s="63"/>
      <c r="IK62" s="63"/>
      <c r="IL62" s="63"/>
      <c r="IM62" s="63"/>
      <c r="IN62" s="63"/>
      <c r="IO62" s="63"/>
      <c r="IP62" s="63"/>
      <c r="IQ62" s="63"/>
      <c r="IR62" s="63"/>
      <c r="IS62" s="63"/>
      <c r="IT62" s="63"/>
      <c r="IU62" s="63"/>
      <c r="IV62" s="63"/>
      <c r="IW62" s="63"/>
      <c r="IX62" s="63"/>
      <c r="IY62" s="63"/>
      <c r="IZ62" s="63"/>
      <c r="JA62" s="63"/>
      <c r="JB62" s="63"/>
      <c r="JC62" s="63"/>
      <c r="JD62" s="63"/>
      <c r="JE62" s="63"/>
      <c r="JF62" s="63"/>
      <c r="JG62" s="63"/>
      <c r="JH62" s="63"/>
    </row>
    <row r="63" spans="1:268" s="64" customFormat="1" ht="18.75" customHeight="1">
      <c r="A63" s="253" t="s">
        <v>133</v>
      </c>
      <c r="B63" s="254"/>
      <c r="C63" s="134">
        <f>'бюджет округа (района)'!C63+'бюджеты поселений'!C63</f>
        <v>0</v>
      </c>
      <c r="D63" s="137">
        <f>'бюджет округа (района)'!C63</f>
        <v>0</v>
      </c>
      <c r="E63" s="134">
        <f t="shared" si="336"/>
        <v>0</v>
      </c>
      <c r="F63" s="137">
        <f t="shared" si="336"/>
        <v>0</v>
      </c>
      <c r="G63" s="134">
        <f>'бюджет округа (района)'!E63+'бюджеты поселений'!E63</f>
        <v>0</v>
      </c>
      <c r="H63" s="137">
        <f>'бюджет округа (района)'!E63</f>
        <v>0</v>
      </c>
      <c r="I63" s="134">
        <f>'бюджет округа (района)'!F63+'бюджеты поселений'!F63</f>
        <v>0</v>
      </c>
      <c r="J63" s="137">
        <f>'бюджет округа (района)'!F63</f>
        <v>0</v>
      </c>
      <c r="K63" s="134">
        <f t="shared" ref="K63:L73" si="356">G63+I63</f>
        <v>0</v>
      </c>
      <c r="L63" s="134">
        <f t="shared" si="356"/>
        <v>0</v>
      </c>
      <c r="M63" s="134">
        <f>'бюджет округа (района)'!H63+'бюджеты поселений'!H63</f>
        <v>0</v>
      </c>
      <c r="N63" s="137">
        <f>'бюджет округа (района)'!H63</f>
        <v>0</v>
      </c>
      <c r="O63" s="134"/>
      <c r="P63" s="134"/>
      <c r="Q63" s="134">
        <f>'бюджет округа (района)'!J63+'бюджеты поселений'!J63</f>
        <v>0</v>
      </c>
      <c r="R63" s="137">
        <f>'бюджет округа (района)'!J63</f>
        <v>0</v>
      </c>
      <c r="S63" s="134"/>
      <c r="T63" s="134"/>
      <c r="U63" s="134">
        <f>'бюджет округа (района)'!L63+'бюджеты поселений'!L63</f>
        <v>0</v>
      </c>
      <c r="V63" s="137">
        <f>'бюджет округа (района)'!L63</f>
        <v>0</v>
      </c>
      <c r="W63" s="134"/>
      <c r="X63" s="134"/>
      <c r="Y63" s="134">
        <f>'бюджет округа (района)'!N63+'бюджеты поселений'!N63</f>
        <v>0</v>
      </c>
      <c r="Z63" s="137">
        <f>'бюджет округа (района)'!N63</f>
        <v>0</v>
      </c>
      <c r="AA63" s="134"/>
      <c r="AB63" s="134"/>
      <c r="AC63" s="134">
        <f>'бюджет округа (района)'!P63+'бюджеты поселений'!P63</f>
        <v>0</v>
      </c>
      <c r="AD63" s="137">
        <f>'бюджет округа (района)'!P63</f>
        <v>0</v>
      </c>
      <c r="AE63" s="134"/>
      <c r="AF63" s="134"/>
      <c r="AG63" s="134">
        <f>'бюджет округа (района)'!R63+'бюджеты поселений'!R63</f>
        <v>0</v>
      </c>
      <c r="AH63" s="137">
        <f>'бюджет округа (района)'!R63</f>
        <v>0</v>
      </c>
      <c r="AI63" s="134"/>
      <c r="AJ63" s="134"/>
      <c r="AK63" s="134">
        <f>'бюджет округа (района)'!T63+'бюджеты поселений'!T63</f>
        <v>0</v>
      </c>
      <c r="AL63" s="137">
        <f>'бюджет округа (района)'!T63</f>
        <v>0</v>
      </c>
      <c r="AM63" s="134"/>
      <c r="AN63" s="134"/>
      <c r="AO63" s="134">
        <f>'бюджет округа (района)'!V63+'бюджеты поселений'!V63</f>
        <v>0</v>
      </c>
      <c r="AP63" s="137">
        <f>'бюджет округа (района)'!V63</f>
        <v>0</v>
      </c>
      <c r="AQ63" s="134"/>
      <c r="AR63" s="134"/>
      <c r="AS63" s="134">
        <f>'бюджет округа (района)'!X63+'бюджеты поселений'!X63</f>
        <v>0</v>
      </c>
      <c r="AT63" s="137">
        <f>'бюджет округа (района)'!X63</f>
        <v>0</v>
      </c>
      <c r="AU63" s="134"/>
      <c r="AV63" s="134"/>
      <c r="AW63" s="134">
        <f>'бюджет округа (района)'!Z63+'бюджеты поселений'!Z63</f>
        <v>0</v>
      </c>
      <c r="AX63" s="137">
        <f>'бюджет округа (района)'!Z63</f>
        <v>0</v>
      </c>
      <c r="AY63" s="134">
        <f>'бюджет округа (района)'!AA63+'бюджеты поселений'!AA63</f>
        <v>0</v>
      </c>
      <c r="AZ63" s="137">
        <f>'бюджет округа (района)'!AA63</f>
        <v>0</v>
      </c>
      <c r="BA63" s="135">
        <f t="shared" si="355"/>
        <v>1</v>
      </c>
      <c r="BB63" s="135">
        <f t="shared" si="355"/>
        <v>1</v>
      </c>
      <c r="BC63" s="134">
        <f>'бюджет округа (района)'!AC63+'бюджеты поселений'!AC63</f>
        <v>0</v>
      </c>
      <c r="BD63" s="137">
        <f>'бюджет округа (района)'!AC63</f>
        <v>0</v>
      </c>
      <c r="BE63" s="134">
        <f>'бюджет округа (района)'!AD63+'бюджеты поселений'!AD63</f>
        <v>0</v>
      </c>
      <c r="BF63" s="137">
        <f>'бюджет округа (района)'!AD63</f>
        <v>0</v>
      </c>
      <c r="BG63" s="134">
        <f t="shared" ref="BG63:BH73" si="357">BC63+BE63</f>
        <v>0</v>
      </c>
      <c r="BH63" s="134">
        <f t="shared" si="357"/>
        <v>0</v>
      </c>
      <c r="BI63" s="135">
        <f t="shared" ref="BI63:BJ73" si="358">IF(K63=0,1,BG63/K63-1)</f>
        <v>1</v>
      </c>
      <c r="BJ63" s="135">
        <f t="shared" si="358"/>
        <v>1</v>
      </c>
      <c r="BK63" s="134">
        <f>'бюджет округа (района)'!AG63+'бюджеты поселений'!AG63</f>
        <v>0</v>
      </c>
      <c r="BL63" s="137">
        <f>'бюджет округа (района)'!AG63</f>
        <v>0</v>
      </c>
      <c r="BM63" s="134"/>
      <c r="BN63" s="134"/>
      <c r="BO63" s="135">
        <f t="shared" ref="BO63:BP73" si="359">IF(O63=0,1,BM63/O63-1)</f>
        <v>1</v>
      </c>
      <c r="BP63" s="135">
        <f t="shared" si="359"/>
        <v>1</v>
      </c>
      <c r="BQ63" s="134">
        <f>'бюджет округа (района)'!AJ63+'бюджеты поселений'!AJ63</f>
        <v>0</v>
      </c>
      <c r="BR63" s="137">
        <f>'бюджет округа (района)'!AJ63</f>
        <v>0</v>
      </c>
      <c r="BS63" s="134"/>
      <c r="BT63" s="134"/>
      <c r="BU63" s="135">
        <f t="shared" ref="BU63:BV73" si="360">IF(S63=0,1,BS63/S63-1)</f>
        <v>1</v>
      </c>
      <c r="BV63" s="135">
        <f t="shared" si="360"/>
        <v>1</v>
      </c>
      <c r="BW63" s="134">
        <f>'бюджет округа (района)'!AM63+'бюджеты поселений'!AM63</f>
        <v>0</v>
      </c>
      <c r="BX63" s="137">
        <f>'бюджет округа (района)'!AM63</f>
        <v>0</v>
      </c>
      <c r="BY63" s="134"/>
      <c r="BZ63" s="134"/>
      <c r="CA63" s="135">
        <f t="shared" ref="CA63:CB73" si="361">IF(W63=0,1,BY63/W63-1)</f>
        <v>1</v>
      </c>
      <c r="CB63" s="135">
        <f t="shared" si="361"/>
        <v>1</v>
      </c>
      <c r="CC63" s="134">
        <f>'бюджет округа (района)'!AP63+'бюджеты поселений'!AP63</f>
        <v>0</v>
      </c>
      <c r="CD63" s="137">
        <f>'бюджет округа (района)'!AP63</f>
        <v>0</v>
      </c>
      <c r="CE63" s="134"/>
      <c r="CF63" s="134"/>
      <c r="CG63" s="135">
        <f t="shared" ref="CG63:CH73" si="362">IF(AA63=0,1,CE63/AA63-1)</f>
        <v>1</v>
      </c>
      <c r="CH63" s="135">
        <f t="shared" si="362"/>
        <v>1</v>
      </c>
      <c r="CI63" s="134">
        <f>'бюджет округа (района)'!AS63+'бюджеты поселений'!AS63</f>
        <v>0</v>
      </c>
      <c r="CJ63" s="137">
        <f>'бюджет округа (района)'!AS63</f>
        <v>0</v>
      </c>
      <c r="CK63" s="134"/>
      <c r="CL63" s="134"/>
      <c r="CM63" s="135">
        <f t="shared" ref="CM63:CN73" si="363">IF(AE63=0,1,CK63/AE63-1)</f>
        <v>1</v>
      </c>
      <c r="CN63" s="135">
        <f t="shared" si="363"/>
        <v>1</v>
      </c>
      <c r="CO63" s="134">
        <f>'бюджет округа (района)'!AV63+'бюджеты поселений'!AV63</f>
        <v>0</v>
      </c>
      <c r="CP63" s="137">
        <f>'бюджет округа (района)'!AV63</f>
        <v>0</v>
      </c>
      <c r="CQ63" s="134"/>
      <c r="CR63" s="134"/>
      <c r="CS63" s="135">
        <f t="shared" ref="CS63:CT73" si="364">IF(AI63=0,1,CQ63/AI63-1)</f>
        <v>1</v>
      </c>
      <c r="CT63" s="135">
        <f t="shared" si="364"/>
        <v>1</v>
      </c>
      <c r="CU63" s="134">
        <f>'бюджет округа (района)'!AY63+'бюджеты поселений'!AY63</f>
        <v>0</v>
      </c>
      <c r="CV63" s="137">
        <f>'бюджет округа (района)'!AY63</f>
        <v>0</v>
      </c>
      <c r="CW63" s="134"/>
      <c r="CX63" s="134"/>
      <c r="CY63" s="135">
        <f t="shared" ref="CY63:CZ73" si="365">IF(AM63=0,1,CW63/AM63-1)</f>
        <v>1</v>
      </c>
      <c r="CZ63" s="135">
        <f t="shared" si="365"/>
        <v>1</v>
      </c>
      <c r="DA63" s="134">
        <f>'бюджет округа (района)'!BB63+'бюджеты поселений'!BB63</f>
        <v>0</v>
      </c>
      <c r="DB63" s="137">
        <f>'бюджет округа (района)'!BB63</f>
        <v>0</v>
      </c>
      <c r="DC63" s="134"/>
      <c r="DD63" s="134"/>
      <c r="DE63" s="135">
        <f t="shared" ref="DE63:DF73" si="366">IF(AQ63=0,1,DC63/AQ63-1)</f>
        <v>1</v>
      </c>
      <c r="DF63" s="135">
        <f t="shared" si="366"/>
        <v>1</v>
      </c>
      <c r="DG63" s="134">
        <f>'бюджет округа (района)'!BE63+'бюджеты поселений'!BE63</f>
        <v>0</v>
      </c>
      <c r="DH63" s="137">
        <f>'бюджет округа (района)'!BE63</f>
        <v>0</v>
      </c>
      <c r="DI63" s="134"/>
      <c r="DJ63" s="134"/>
      <c r="DK63" s="135">
        <f t="shared" ref="DK63:DL73" si="367">IF(AU63=0,1,DI63/AU63-1)</f>
        <v>1</v>
      </c>
      <c r="DL63" s="135">
        <f t="shared" si="367"/>
        <v>1</v>
      </c>
      <c r="DM63" s="134">
        <f>'бюджет округа (района)'!BH63+'бюджеты поселений'!BH63</f>
        <v>0</v>
      </c>
      <c r="DN63" s="137">
        <f>'бюджет округа (района)'!BH63</f>
        <v>0</v>
      </c>
      <c r="DO63" s="134">
        <f>'бюджет округа (района)'!BI63+'бюджеты поселений'!BI63</f>
        <v>0</v>
      </c>
      <c r="DP63" s="137">
        <f>'бюджет округа (района)'!BI63</f>
        <v>0</v>
      </c>
      <c r="DQ63" s="134">
        <f>'бюджет округа (района)'!BJ63+'бюджеты поселений'!BJ63</f>
        <v>0</v>
      </c>
      <c r="DR63" s="137">
        <f>'бюджет округа (района)'!BJ63</f>
        <v>0</v>
      </c>
      <c r="DS63" s="135">
        <f>IF($AY$63=0,1,DQ63/$AY$63-1)</f>
        <v>1</v>
      </c>
      <c r="DT63" s="135">
        <f>IF($AZ$63=0,1,DR63/$AZ$63-1)</f>
        <v>1</v>
      </c>
      <c r="DU63" s="135">
        <f t="shared" si="58"/>
        <v>1</v>
      </c>
      <c r="DV63" s="135">
        <f t="shared" si="59"/>
        <v>1</v>
      </c>
      <c r="DW63" s="167"/>
      <c r="DX63" s="63"/>
      <c r="DY63" s="63"/>
      <c r="DZ63" s="63"/>
      <c r="EA63" s="63"/>
      <c r="EB63" s="63"/>
      <c r="EC63" s="63"/>
      <c r="ED63" s="63"/>
      <c r="EE63" s="63"/>
      <c r="EF63" s="63"/>
      <c r="EG63" s="63"/>
      <c r="EH63" s="63"/>
      <c r="EI63" s="63"/>
      <c r="EJ63" s="63"/>
      <c r="EK63" s="63"/>
      <c r="EL63" s="63"/>
      <c r="EM63" s="63"/>
      <c r="EN63" s="63"/>
      <c r="EO63" s="63"/>
      <c r="EP63" s="63"/>
      <c r="EQ63" s="63"/>
      <c r="ER63" s="63"/>
      <c r="ES63" s="63"/>
      <c r="ET63" s="63"/>
      <c r="EU63" s="63"/>
      <c r="EV63" s="63"/>
      <c r="EW63" s="63"/>
      <c r="EX63" s="63"/>
      <c r="EY63" s="63"/>
      <c r="EZ63" s="63"/>
      <c r="FA63" s="63"/>
      <c r="FB63" s="63"/>
      <c r="FC63" s="63"/>
      <c r="FD63" s="63"/>
      <c r="FE63" s="63"/>
      <c r="FF63" s="63"/>
      <c r="FG63" s="63"/>
      <c r="FH63" s="63"/>
      <c r="FI63" s="63"/>
      <c r="FJ63" s="63"/>
      <c r="FK63" s="63"/>
      <c r="FL63" s="63"/>
      <c r="FM63" s="63"/>
      <c r="FN63" s="63"/>
      <c r="FO63" s="63"/>
      <c r="FP63" s="63"/>
      <c r="FQ63" s="63"/>
      <c r="FR63" s="63"/>
      <c r="FS63" s="63"/>
      <c r="FT63" s="63"/>
      <c r="FU63" s="63"/>
      <c r="FV63" s="63"/>
      <c r="FW63" s="63"/>
      <c r="FX63" s="63"/>
      <c r="FY63" s="63"/>
      <c r="FZ63" s="63"/>
      <c r="GA63" s="63"/>
      <c r="GB63" s="63"/>
      <c r="GC63" s="63"/>
      <c r="GD63" s="63"/>
      <c r="GE63" s="63"/>
      <c r="GF63" s="63"/>
      <c r="GG63" s="63"/>
      <c r="GH63" s="63"/>
      <c r="GI63" s="63"/>
      <c r="GJ63" s="63"/>
      <c r="GK63" s="63"/>
      <c r="GL63" s="63"/>
      <c r="GM63" s="63"/>
      <c r="GN63" s="63"/>
      <c r="GO63" s="63"/>
      <c r="GP63" s="63"/>
      <c r="GQ63" s="63"/>
      <c r="GR63" s="63"/>
      <c r="GS63" s="63"/>
      <c r="GT63" s="63"/>
      <c r="GU63" s="63"/>
      <c r="GV63" s="63"/>
      <c r="GW63" s="63"/>
      <c r="GX63" s="63"/>
      <c r="GY63" s="63"/>
      <c r="GZ63" s="63"/>
      <c r="HA63" s="63"/>
      <c r="HB63" s="63"/>
      <c r="HC63" s="63"/>
      <c r="HD63" s="63"/>
      <c r="HE63" s="63"/>
      <c r="HF63" s="63"/>
      <c r="HG63" s="63"/>
      <c r="HH63" s="63"/>
      <c r="HI63" s="63"/>
      <c r="HJ63" s="63"/>
      <c r="HK63" s="63"/>
      <c r="HL63" s="63"/>
      <c r="HM63" s="63"/>
      <c r="HN63" s="63"/>
      <c r="HO63" s="63"/>
      <c r="HP63" s="63"/>
      <c r="HQ63" s="63"/>
      <c r="HR63" s="63"/>
      <c r="HS63" s="63"/>
      <c r="HT63" s="63"/>
      <c r="HU63" s="63"/>
      <c r="HV63" s="63"/>
      <c r="HW63" s="63"/>
      <c r="HX63" s="63"/>
      <c r="HY63" s="63"/>
      <c r="HZ63" s="63"/>
      <c r="IA63" s="63"/>
      <c r="IB63" s="63"/>
      <c r="IC63" s="63"/>
      <c r="ID63" s="63"/>
      <c r="IE63" s="63"/>
      <c r="IF63" s="63"/>
      <c r="IG63" s="63"/>
      <c r="IH63" s="63"/>
      <c r="II63" s="63"/>
      <c r="IJ63" s="63"/>
      <c r="IK63" s="63"/>
      <c r="IL63" s="63"/>
      <c r="IM63" s="63"/>
      <c r="IN63" s="63"/>
      <c r="IO63" s="63"/>
      <c r="IP63" s="63"/>
      <c r="IQ63" s="63"/>
      <c r="IR63" s="63"/>
      <c r="IS63" s="63"/>
      <c r="IT63" s="63"/>
      <c r="IU63" s="63"/>
      <c r="IV63" s="63"/>
      <c r="IW63" s="63"/>
      <c r="IX63" s="63"/>
      <c r="IY63" s="63"/>
      <c r="IZ63" s="63"/>
      <c r="JA63" s="63"/>
      <c r="JB63" s="63"/>
      <c r="JC63" s="63"/>
      <c r="JD63" s="63"/>
      <c r="JE63" s="63"/>
      <c r="JF63" s="63"/>
      <c r="JG63" s="63"/>
      <c r="JH63" s="63"/>
    </row>
    <row r="64" spans="1:268" s="64" customFormat="1" ht="18.75" hidden="1" customHeight="1">
      <c r="A64" s="33"/>
      <c r="B64" s="174"/>
      <c r="C64" s="134">
        <f>'бюджет округа (района)'!C64+'бюджеты поселений'!C64</f>
        <v>0</v>
      </c>
      <c r="D64" s="137">
        <f>'бюджет округа (района)'!C64</f>
        <v>0</v>
      </c>
      <c r="E64" s="134">
        <f t="shared" si="336"/>
        <v>0</v>
      </c>
      <c r="F64" s="137">
        <f t="shared" si="336"/>
        <v>0</v>
      </c>
      <c r="G64" s="134">
        <f>'бюджет округа (района)'!E64+'бюджеты поселений'!E64</f>
        <v>0</v>
      </c>
      <c r="H64" s="137">
        <f>'бюджет округа (района)'!E64</f>
        <v>0</v>
      </c>
      <c r="I64" s="134">
        <f>'бюджет округа (района)'!F64+'бюджеты поселений'!F64</f>
        <v>0</v>
      </c>
      <c r="J64" s="137">
        <f>'бюджет округа (района)'!F64</f>
        <v>0</v>
      </c>
      <c r="K64" s="134">
        <f t="shared" si="356"/>
        <v>0</v>
      </c>
      <c r="L64" s="134">
        <f t="shared" si="356"/>
        <v>0</v>
      </c>
      <c r="M64" s="134">
        <f>'бюджет округа (района)'!H64+'бюджеты поселений'!H64</f>
        <v>0</v>
      </c>
      <c r="N64" s="137">
        <f>'бюджет округа (района)'!H64</f>
        <v>0</v>
      </c>
      <c r="O64" s="134"/>
      <c r="P64" s="134"/>
      <c r="Q64" s="134">
        <f>'бюджет округа (района)'!J64+'бюджеты поселений'!J64</f>
        <v>0</v>
      </c>
      <c r="R64" s="137">
        <f>'бюджет округа (района)'!J64</f>
        <v>0</v>
      </c>
      <c r="S64" s="134"/>
      <c r="T64" s="134"/>
      <c r="U64" s="134">
        <f>'бюджет округа (района)'!L64+'бюджеты поселений'!L64</f>
        <v>0</v>
      </c>
      <c r="V64" s="137">
        <f>'бюджет округа (района)'!L64</f>
        <v>0</v>
      </c>
      <c r="W64" s="134"/>
      <c r="X64" s="134"/>
      <c r="Y64" s="134">
        <f>'бюджет округа (района)'!N64+'бюджеты поселений'!N64</f>
        <v>0</v>
      </c>
      <c r="Z64" s="137">
        <f>'бюджет округа (района)'!N64</f>
        <v>0</v>
      </c>
      <c r="AA64" s="134"/>
      <c r="AB64" s="134"/>
      <c r="AC64" s="134">
        <f>'бюджет округа (района)'!P64+'бюджеты поселений'!P64</f>
        <v>0</v>
      </c>
      <c r="AD64" s="137">
        <f>'бюджет округа (района)'!P64</f>
        <v>0</v>
      </c>
      <c r="AE64" s="134"/>
      <c r="AF64" s="134"/>
      <c r="AG64" s="134">
        <f>'бюджет округа (района)'!R64+'бюджеты поселений'!R64</f>
        <v>0</v>
      </c>
      <c r="AH64" s="137">
        <f>'бюджет округа (района)'!R64</f>
        <v>0</v>
      </c>
      <c r="AI64" s="134"/>
      <c r="AJ64" s="134"/>
      <c r="AK64" s="134">
        <f>'бюджет округа (района)'!T64+'бюджеты поселений'!T64</f>
        <v>0</v>
      </c>
      <c r="AL64" s="137">
        <f>'бюджет округа (района)'!T64</f>
        <v>0</v>
      </c>
      <c r="AM64" s="134"/>
      <c r="AN64" s="134"/>
      <c r="AO64" s="134">
        <f>'бюджет округа (района)'!V64+'бюджеты поселений'!V64</f>
        <v>0</v>
      </c>
      <c r="AP64" s="137">
        <f>'бюджет округа (района)'!V64</f>
        <v>0</v>
      </c>
      <c r="AQ64" s="134"/>
      <c r="AR64" s="134"/>
      <c r="AS64" s="134">
        <f>'бюджет округа (района)'!X64+'бюджеты поселений'!X64</f>
        <v>0</v>
      </c>
      <c r="AT64" s="137">
        <f>'бюджет округа (района)'!X64</f>
        <v>0</v>
      </c>
      <c r="AU64" s="134"/>
      <c r="AV64" s="134"/>
      <c r="AW64" s="134">
        <f>'бюджет округа (района)'!Z64+'бюджеты поселений'!Z64</f>
        <v>0</v>
      </c>
      <c r="AX64" s="137">
        <f>'бюджет округа (района)'!Z64</f>
        <v>0</v>
      </c>
      <c r="AY64" s="134">
        <f>'бюджет округа (района)'!AA64+'бюджеты поселений'!AA64</f>
        <v>0</v>
      </c>
      <c r="AZ64" s="137">
        <f>'бюджет округа (района)'!AA64</f>
        <v>0</v>
      </c>
      <c r="BA64" s="135">
        <f t="shared" si="355"/>
        <v>1</v>
      </c>
      <c r="BB64" s="135">
        <f t="shared" si="355"/>
        <v>1</v>
      </c>
      <c r="BC64" s="134">
        <f>'бюджет округа (района)'!AC64+'бюджеты поселений'!AC64</f>
        <v>0</v>
      </c>
      <c r="BD64" s="137">
        <f>'бюджет округа (района)'!AC64</f>
        <v>0</v>
      </c>
      <c r="BE64" s="134">
        <f>'бюджет округа (района)'!AD64+'бюджеты поселений'!AD64</f>
        <v>0</v>
      </c>
      <c r="BF64" s="137">
        <f>'бюджет округа (района)'!AD64</f>
        <v>0</v>
      </c>
      <c r="BG64" s="134">
        <f t="shared" si="357"/>
        <v>0</v>
      </c>
      <c r="BH64" s="134">
        <f t="shared" si="357"/>
        <v>0</v>
      </c>
      <c r="BI64" s="135">
        <f t="shared" si="358"/>
        <v>1</v>
      </c>
      <c r="BJ64" s="135">
        <f t="shared" si="358"/>
        <v>1</v>
      </c>
      <c r="BK64" s="134">
        <f>'бюджет округа (района)'!AG64+'бюджеты поселений'!AG64</f>
        <v>0</v>
      </c>
      <c r="BL64" s="137">
        <f>'бюджет округа (района)'!AG64</f>
        <v>0</v>
      </c>
      <c r="BM64" s="134"/>
      <c r="BN64" s="134"/>
      <c r="BO64" s="135">
        <f t="shared" si="359"/>
        <v>1</v>
      </c>
      <c r="BP64" s="135">
        <f t="shared" si="359"/>
        <v>1</v>
      </c>
      <c r="BQ64" s="134">
        <f>'бюджет округа (района)'!AJ64+'бюджеты поселений'!AJ64</f>
        <v>0</v>
      </c>
      <c r="BR64" s="137">
        <f>'бюджет округа (района)'!AJ64</f>
        <v>0</v>
      </c>
      <c r="BS64" s="134"/>
      <c r="BT64" s="134"/>
      <c r="BU64" s="135">
        <f t="shared" si="360"/>
        <v>1</v>
      </c>
      <c r="BV64" s="135">
        <f t="shared" si="360"/>
        <v>1</v>
      </c>
      <c r="BW64" s="134">
        <f>'бюджет округа (района)'!AM64+'бюджеты поселений'!AM64</f>
        <v>0</v>
      </c>
      <c r="BX64" s="137">
        <f>'бюджет округа (района)'!AM64</f>
        <v>0</v>
      </c>
      <c r="BY64" s="134"/>
      <c r="BZ64" s="134"/>
      <c r="CA64" s="135">
        <f t="shared" si="361"/>
        <v>1</v>
      </c>
      <c r="CB64" s="135">
        <f t="shared" si="361"/>
        <v>1</v>
      </c>
      <c r="CC64" s="134">
        <f>'бюджет округа (района)'!AP64+'бюджеты поселений'!AP64</f>
        <v>0</v>
      </c>
      <c r="CD64" s="137">
        <f>'бюджет округа (района)'!AP64</f>
        <v>0</v>
      </c>
      <c r="CE64" s="134"/>
      <c r="CF64" s="134"/>
      <c r="CG64" s="135">
        <f t="shared" si="362"/>
        <v>1</v>
      </c>
      <c r="CH64" s="135">
        <f t="shared" si="362"/>
        <v>1</v>
      </c>
      <c r="CI64" s="134">
        <f>'бюджет округа (района)'!AS64+'бюджеты поселений'!AS64</f>
        <v>0</v>
      </c>
      <c r="CJ64" s="137">
        <f>'бюджет округа (района)'!AS64</f>
        <v>0</v>
      </c>
      <c r="CK64" s="134"/>
      <c r="CL64" s="134"/>
      <c r="CM64" s="135">
        <f t="shared" si="363"/>
        <v>1</v>
      </c>
      <c r="CN64" s="135">
        <f t="shared" si="363"/>
        <v>1</v>
      </c>
      <c r="CO64" s="134">
        <f>'бюджет округа (района)'!AV64+'бюджеты поселений'!AV64</f>
        <v>0</v>
      </c>
      <c r="CP64" s="137">
        <f>'бюджет округа (района)'!AV64</f>
        <v>0</v>
      </c>
      <c r="CQ64" s="134"/>
      <c r="CR64" s="134"/>
      <c r="CS64" s="135">
        <f t="shared" si="364"/>
        <v>1</v>
      </c>
      <c r="CT64" s="135">
        <f t="shared" si="364"/>
        <v>1</v>
      </c>
      <c r="CU64" s="134">
        <f>'бюджет округа (района)'!AY64+'бюджеты поселений'!AY64</f>
        <v>0</v>
      </c>
      <c r="CV64" s="137">
        <f>'бюджет округа (района)'!AY64</f>
        <v>0</v>
      </c>
      <c r="CW64" s="134"/>
      <c r="CX64" s="134"/>
      <c r="CY64" s="135">
        <f t="shared" si="365"/>
        <v>1</v>
      </c>
      <c r="CZ64" s="135">
        <f t="shared" si="365"/>
        <v>1</v>
      </c>
      <c r="DA64" s="134">
        <f>'бюджет округа (района)'!BB64+'бюджеты поселений'!BB64</f>
        <v>0</v>
      </c>
      <c r="DB64" s="137">
        <f>'бюджет округа (района)'!BB64</f>
        <v>0</v>
      </c>
      <c r="DC64" s="134"/>
      <c r="DD64" s="134"/>
      <c r="DE64" s="135">
        <f t="shared" si="366"/>
        <v>1</v>
      </c>
      <c r="DF64" s="135">
        <f t="shared" si="366"/>
        <v>1</v>
      </c>
      <c r="DG64" s="134">
        <f>'бюджет округа (района)'!BE64+'бюджеты поселений'!BE64</f>
        <v>0</v>
      </c>
      <c r="DH64" s="137">
        <f>'бюджет округа (района)'!BE64</f>
        <v>0</v>
      </c>
      <c r="DI64" s="134"/>
      <c r="DJ64" s="134"/>
      <c r="DK64" s="135">
        <f t="shared" si="367"/>
        <v>1</v>
      </c>
      <c r="DL64" s="135">
        <f t="shared" si="367"/>
        <v>1</v>
      </c>
      <c r="DM64" s="134">
        <f>'бюджет округа (района)'!BH64+'бюджеты поселений'!BH64</f>
        <v>0</v>
      </c>
      <c r="DN64" s="137">
        <f>'бюджет округа (района)'!BH64</f>
        <v>0</v>
      </c>
      <c r="DO64" s="134">
        <f>'бюджет округа (района)'!BI64+'бюджеты поселений'!BI64</f>
        <v>0</v>
      </c>
      <c r="DP64" s="137">
        <f>'бюджет округа (района)'!BI64</f>
        <v>0</v>
      </c>
      <c r="DQ64" s="134">
        <f>'бюджет округа (района)'!BJ64+'бюджеты поселений'!BJ64</f>
        <v>0</v>
      </c>
      <c r="DR64" s="137">
        <f>'бюджет округа (района)'!BJ64</f>
        <v>0</v>
      </c>
      <c r="DS64" s="135">
        <f t="shared" ref="DS64:DS73" si="368">IF($AY$63=0,1,DQ64/$AY$63-1)</f>
        <v>1</v>
      </c>
      <c r="DT64" s="135">
        <f t="shared" ref="DT64:DT73" si="369">IF($AZ$63=0,1,DR64/$AZ$63-1)</f>
        <v>1</v>
      </c>
      <c r="DU64" s="135">
        <f t="shared" ref="DU64:DV73" si="370">IF($E$63=0,1,DQ64/$E$63-1)</f>
        <v>1</v>
      </c>
      <c r="DV64" s="135">
        <f t="shared" si="370"/>
        <v>1</v>
      </c>
      <c r="DW64" s="167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  <c r="EV64" s="63"/>
      <c r="EW64" s="63"/>
      <c r="EX64" s="63"/>
      <c r="EY64" s="63"/>
      <c r="EZ64" s="63"/>
      <c r="FA64" s="63"/>
      <c r="FB64" s="63"/>
      <c r="FC64" s="63"/>
      <c r="FD64" s="63"/>
      <c r="FE64" s="63"/>
      <c r="FF64" s="63"/>
      <c r="FG64" s="63"/>
      <c r="FH64" s="63"/>
      <c r="FI64" s="63"/>
      <c r="FJ64" s="63"/>
      <c r="FK64" s="63"/>
      <c r="FL64" s="63"/>
      <c r="FM64" s="63"/>
      <c r="FN64" s="63"/>
      <c r="FO64" s="63"/>
      <c r="FP64" s="63"/>
      <c r="FQ64" s="63"/>
      <c r="FR64" s="63"/>
      <c r="FS64" s="63"/>
      <c r="FT64" s="63"/>
      <c r="FU64" s="63"/>
      <c r="FV64" s="63"/>
      <c r="FW64" s="63"/>
      <c r="FX64" s="63"/>
      <c r="FY64" s="63"/>
      <c r="FZ64" s="63"/>
      <c r="GA64" s="63"/>
      <c r="GB64" s="63"/>
      <c r="GC64" s="63"/>
      <c r="GD64" s="63"/>
      <c r="GE64" s="63"/>
      <c r="GF64" s="63"/>
      <c r="GG64" s="63"/>
      <c r="GH64" s="63"/>
      <c r="GI64" s="63"/>
      <c r="GJ64" s="63"/>
      <c r="GK64" s="63"/>
      <c r="GL64" s="63"/>
      <c r="GM64" s="63"/>
      <c r="GN64" s="63"/>
      <c r="GO64" s="63"/>
      <c r="GP64" s="63"/>
      <c r="GQ64" s="63"/>
      <c r="GR64" s="63"/>
      <c r="GS64" s="63"/>
      <c r="GT64" s="63"/>
      <c r="GU64" s="63"/>
      <c r="GV64" s="63"/>
      <c r="GW64" s="63"/>
      <c r="GX64" s="63"/>
      <c r="GY64" s="63"/>
      <c r="GZ64" s="63"/>
      <c r="HA64" s="63"/>
      <c r="HB64" s="63"/>
      <c r="HC64" s="63"/>
      <c r="HD64" s="63"/>
      <c r="HE64" s="63"/>
      <c r="HF64" s="63"/>
      <c r="HG64" s="63"/>
      <c r="HH64" s="63"/>
      <c r="HI64" s="63"/>
      <c r="HJ64" s="63"/>
      <c r="HK64" s="63"/>
      <c r="HL64" s="63"/>
      <c r="HM64" s="63"/>
      <c r="HN64" s="63"/>
      <c r="HO64" s="63"/>
      <c r="HP64" s="63"/>
      <c r="HQ64" s="63"/>
      <c r="HR64" s="63"/>
      <c r="HS64" s="63"/>
      <c r="HT64" s="63"/>
      <c r="HU64" s="63"/>
      <c r="HV64" s="63"/>
      <c r="HW64" s="63"/>
      <c r="HX64" s="63"/>
      <c r="HY64" s="63"/>
      <c r="HZ64" s="63"/>
      <c r="IA64" s="63"/>
      <c r="IB64" s="63"/>
      <c r="IC64" s="63"/>
      <c r="ID64" s="63"/>
      <c r="IE64" s="63"/>
      <c r="IF64" s="63"/>
      <c r="IG64" s="63"/>
      <c r="IH64" s="63"/>
      <c r="II64" s="63"/>
      <c r="IJ64" s="63"/>
      <c r="IK64" s="63"/>
      <c r="IL64" s="63"/>
      <c r="IM64" s="63"/>
      <c r="IN64" s="63"/>
      <c r="IO64" s="63"/>
      <c r="IP64" s="63"/>
      <c r="IQ64" s="63"/>
      <c r="IR64" s="63"/>
      <c r="IS64" s="63"/>
      <c r="IT64" s="63"/>
      <c r="IU64" s="63"/>
      <c r="IV64" s="63"/>
      <c r="IW64" s="63"/>
      <c r="IX64" s="63"/>
      <c r="IY64" s="63"/>
      <c r="IZ64" s="63"/>
      <c r="JA64" s="63"/>
      <c r="JB64" s="63"/>
      <c r="JC64" s="63"/>
      <c r="JD64" s="63"/>
      <c r="JE64" s="63"/>
      <c r="JF64" s="63"/>
      <c r="JG64" s="63"/>
      <c r="JH64" s="63"/>
    </row>
    <row r="65" spans="1:268" s="64" customFormat="1" ht="18.75" hidden="1" customHeight="1">
      <c r="A65" s="33"/>
      <c r="B65" s="174"/>
      <c r="C65" s="134">
        <f>'бюджет округа (района)'!C65+'бюджеты поселений'!C65</f>
        <v>0</v>
      </c>
      <c r="D65" s="137">
        <f>'бюджет округа (района)'!C65</f>
        <v>0</v>
      </c>
      <c r="E65" s="134">
        <f t="shared" si="336"/>
        <v>0</v>
      </c>
      <c r="F65" s="137">
        <f t="shared" si="336"/>
        <v>0</v>
      </c>
      <c r="G65" s="134">
        <f>'бюджет округа (района)'!E65+'бюджеты поселений'!E65</f>
        <v>0</v>
      </c>
      <c r="H65" s="137">
        <f>'бюджет округа (района)'!E65</f>
        <v>0</v>
      </c>
      <c r="I65" s="134">
        <f>'бюджет округа (района)'!F65+'бюджеты поселений'!F65</f>
        <v>0</v>
      </c>
      <c r="J65" s="137">
        <f>'бюджет округа (района)'!F65</f>
        <v>0</v>
      </c>
      <c r="K65" s="134">
        <f t="shared" si="356"/>
        <v>0</v>
      </c>
      <c r="L65" s="134">
        <f t="shared" si="356"/>
        <v>0</v>
      </c>
      <c r="M65" s="134">
        <f>'бюджет округа (района)'!H65+'бюджеты поселений'!H65</f>
        <v>0</v>
      </c>
      <c r="N65" s="137">
        <f>'бюджет округа (района)'!H65</f>
        <v>0</v>
      </c>
      <c r="O65" s="134"/>
      <c r="P65" s="134"/>
      <c r="Q65" s="134">
        <f>'бюджет округа (района)'!J65+'бюджеты поселений'!J65</f>
        <v>0</v>
      </c>
      <c r="R65" s="137">
        <f>'бюджет округа (района)'!J65</f>
        <v>0</v>
      </c>
      <c r="S65" s="134"/>
      <c r="T65" s="134"/>
      <c r="U65" s="134">
        <f>'бюджет округа (района)'!L65+'бюджеты поселений'!L65</f>
        <v>0</v>
      </c>
      <c r="V65" s="137">
        <f>'бюджет округа (района)'!L65</f>
        <v>0</v>
      </c>
      <c r="W65" s="134"/>
      <c r="X65" s="134"/>
      <c r="Y65" s="134">
        <f>'бюджет округа (района)'!N65+'бюджеты поселений'!N65</f>
        <v>0</v>
      </c>
      <c r="Z65" s="137">
        <f>'бюджет округа (района)'!N65</f>
        <v>0</v>
      </c>
      <c r="AA65" s="134"/>
      <c r="AB65" s="134"/>
      <c r="AC65" s="134">
        <f>'бюджет округа (района)'!P65+'бюджеты поселений'!P65</f>
        <v>0</v>
      </c>
      <c r="AD65" s="137">
        <f>'бюджет округа (района)'!P65</f>
        <v>0</v>
      </c>
      <c r="AE65" s="134"/>
      <c r="AF65" s="134"/>
      <c r="AG65" s="134">
        <f>'бюджет округа (района)'!R65+'бюджеты поселений'!R65</f>
        <v>0</v>
      </c>
      <c r="AH65" s="137">
        <f>'бюджет округа (района)'!R65</f>
        <v>0</v>
      </c>
      <c r="AI65" s="134"/>
      <c r="AJ65" s="134"/>
      <c r="AK65" s="134">
        <f>'бюджет округа (района)'!T65+'бюджеты поселений'!T65</f>
        <v>0</v>
      </c>
      <c r="AL65" s="137">
        <f>'бюджет округа (района)'!T65</f>
        <v>0</v>
      </c>
      <c r="AM65" s="134"/>
      <c r="AN65" s="134"/>
      <c r="AO65" s="134">
        <f>'бюджет округа (района)'!V65+'бюджеты поселений'!V65</f>
        <v>0</v>
      </c>
      <c r="AP65" s="137">
        <f>'бюджет округа (района)'!V65</f>
        <v>0</v>
      </c>
      <c r="AQ65" s="134"/>
      <c r="AR65" s="134"/>
      <c r="AS65" s="134">
        <f>'бюджет округа (района)'!X65+'бюджеты поселений'!X65</f>
        <v>0</v>
      </c>
      <c r="AT65" s="137">
        <f>'бюджет округа (района)'!X65</f>
        <v>0</v>
      </c>
      <c r="AU65" s="134"/>
      <c r="AV65" s="134"/>
      <c r="AW65" s="134">
        <f>'бюджет округа (района)'!Z65+'бюджеты поселений'!Z65</f>
        <v>0</v>
      </c>
      <c r="AX65" s="137">
        <f>'бюджет округа (района)'!Z65</f>
        <v>0</v>
      </c>
      <c r="AY65" s="134">
        <f>'бюджет округа (района)'!AA65+'бюджеты поселений'!AA65</f>
        <v>0</v>
      </c>
      <c r="AZ65" s="137">
        <f>'бюджет округа (района)'!AA65</f>
        <v>0</v>
      </c>
      <c r="BA65" s="135">
        <f t="shared" si="355"/>
        <v>1</v>
      </c>
      <c r="BB65" s="135">
        <f t="shared" si="355"/>
        <v>1</v>
      </c>
      <c r="BC65" s="134">
        <f>'бюджет округа (района)'!AC65+'бюджеты поселений'!AC65</f>
        <v>0</v>
      </c>
      <c r="BD65" s="137">
        <f>'бюджет округа (района)'!AC65</f>
        <v>0</v>
      </c>
      <c r="BE65" s="134">
        <f>'бюджет округа (района)'!AD65+'бюджеты поселений'!AD65</f>
        <v>0</v>
      </c>
      <c r="BF65" s="137">
        <f>'бюджет округа (района)'!AD65</f>
        <v>0</v>
      </c>
      <c r="BG65" s="134">
        <f t="shared" si="357"/>
        <v>0</v>
      </c>
      <c r="BH65" s="134">
        <f t="shared" si="357"/>
        <v>0</v>
      </c>
      <c r="BI65" s="135">
        <f t="shared" si="358"/>
        <v>1</v>
      </c>
      <c r="BJ65" s="135">
        <f t="shared" si="358"/>
        <v>1</v>
      </c>
      <c r="BK65" s="134">
        <f>'бюджет округа (района)'!AG65+'бюджеты поселений'!AG65</f>
        <v>0</v>
      </c>
      <c r="BL65" s="137">
        <f>'бюджет округа (района)'!AG65</f>
        <v>0</v>
      </c>
      <c r="BM65" s="134"/>
      <c r="BN65" s="134"/>
      <c r="BO65" s="135">
        <f t="shared" si="359"/>
        <v>1</v>
      </c>
      <c r="BP65" s="135">
        <f t="shared" si="359"/>
        <v>1</v>
      </c>
      <c r="BQ65" s="134">
        <f>'бюджет округа (района)'!AJ65+'бюджеты поселений'!AJ65</f>
        <v>0</v>
      </c>
      <c r="BR65" s="137">
        <f>'бюджет округа (района)'!AJ65</f>
        <v>0</v>
      </c>
      <c r="BS65" s="134"/>
      <c r="BT65" s="134"/>
      <c r="BU65" s="135">
        <f t="shared" si="360"/>
        <v>1</v>
      </c>
      <c r="BV65" s="135">
        <f t="shared" si="360"/>
        <v>1</v>
      </c>
      <c r="BW65" s="134">
        <f>'бюджет округа (района)'!AM65+'бюджеты поселений'!AM65</f>
        <v>0</v>
      </c>
      <c r="BX65" s="137">
        <f>'бюджет округа (района)'!AM65</f>
        <v>0</v>
      </c>
      <c r="BY65" s="134"/>
      <c r="BZ65" s="134"/>
      <c r="CA65" s="135">
        <f t="shared" si="361"/>
        <v>1</v>
      </c>
      <c r="CB65" s="135">
        <f t="shared" si="361"/>
        <v>1</v>
      </c>
      <c r="CC65" s="134">
        <f>'бюджет округа (района)'!AP65+'бюджеты поселений'!AP65</f>
        <v>0</v>
      </c>
      <c r="CD65" s="137">
        <f>'бюджет округа (района)'!AP65</f>
        <v>0</v>
      </c>
      <c r="CE65" s="134"/>
      <c r="CF65" s="134"/>
      <c r="CG65" s="135">
        <f t="shared" si="362"/>
        <v>1</v>
      </c>
      <c r="CH65" s="135">
        <f t="shared" si="362"/>
        <v>1</v>
      </c>
      <c r="CI65" s="134">
        <f>'бюджет округа (района)'!AS65+'бюджеты поселений'!AS65</f>
        <v>0</v>
      </c>
      <c r="CJ65" s="137">
        <f>'бюджет округа (района)'!AS65</f>
        <v>0</v>
      </c>
      <c r="CK65" s="134"/>
      <c r="CL65" s="134"/>
      <c r="CM65" s="135">
        <f t="shared" si="363"/>
        <v>1</v>
      </c>
      <c r="CN65" s="135">
        <f t="shared" si="363"/>
        <v>1</v>
      </c>
      <c r="CO65" s="134">
        <f>'бюджет округа (района)'!AV65+'бюджеты поселений'!AV65</f>
        <v>0</v>
      </c>
      <c r="CP65" s="137">
        <f>'бюджет округа (района)'!AV65</f>
        <v>0</v>
      </c>
      <c r="CQ65" s="134"/>
      <c r="CR65" s="134"/>
      <c r="CS65" s="135">
        <f t="shared" si="364"/>
        <v>1</v>
      </c>
      <c r="CT65" s="135">
        <f t="shared" si="364"/>
        <v>1</v>
      </c>
      <c r="CU65" s="134">
        <f>'бюджет округа (района)'!AY65+'бюджеты поселений'!AY65</f>
        <v>0</v>
      </c>
      <c r="CV65" s="137">
        <f>'бюджет округа (района)'!AY65</f>
        <v>0</v>
      </c>
      <c r="CW65" s="134"/>
      <c r="CX65" s="134"/>
      <c r="CY65" s="135">
        <f t="shared" si="365"/>
        <v>1</v>
      </c>
      <c r="CZ65" s="135">
        <f t="shared" si="365"/>
        <v>1</v>
      </c>
      <c r="DA65" s="134">
        <f>'бюджет округа (района)'!BB65+'бюджеты поселений'!BB65</f>
        <v>0</v>
      </c>
      <c r="DB65" s="137">
        <f>'бюджет округа (района)'!BB65</f>
        <v>0</v>
      </c>
      <c r="DC65" s="134"/>
      <c r="DD65" s="134"/>
      <c r="DE65" s="135">
        <f t="shared" si="366"/>
        <v>1</v>
      </c>
      <c r="DF65" s="135">
        <f t="shared" si="366"/>
        <v>1</v>
      </c>
      <c r="DG65" s="134">
        <f>'бюджет округа (района)'!BE65+'бюджеты поселений'!BE65</f>
        <v>0</v>
      </c>
      <c r="DH65" s="137">
        <f>'бюджет округа (района)'!BE65</f>
        <v>0</v>
      </c>
      <c r="DI65" s="134"/>
      <c r="DJ65" s="134"/>
      <c r="DK65" s="135">
        <f t="shared" si="367"/>
        <v>1</v>
      </c>
      <c r="DL65" s="135">
        <f t="shared" si="367"/>
        <v>1</v>
      </c>
      <c r="DM65" s="134">
        <f>'бюджет округа (района)'!BH65+'бюджеты поселений'!BH65</f>
        <v>0</v>
      </c>
      <c r="DN65" s="137">
        <f>'бюджет округа (района)'!BH65</f>
        <v>0</v>
      </c>
      <c r="DO65" s="134">
        <f>'бюджет округа (района)'!BI65+'бюджеты поселений'!BI65</f>
        <v>0</v>
      </c>
      <c r="DP65" s="137">
        <f>'бюджет округа (района)'!BI65</f>
        <v>0</v>
      </c>
      <c r="DQ65" s="134">
        <f>'бюджет округа (района)'!BJ65+'бюджеты поселений'!BJ65</f>
        <v>0</v>
      </c>
      <c r="DR65" s="137">
        <f>'бюджет округа (района)'!BJ65</f>
        <v>0</v>
      </c>
      <c r="DS65" s="135">
        <f t="shared" si="368"/>
        <v>1</v>
      </c>
      <c r="DT65" s="135">
        <f t="shared" si="369"/>
        <v>1</v>
      </c>
      <c r="DU65" s="135">
        <f t="shared" si="370"/>
        <v>1</v>
      </c>
      <c r="DV65" s="135">
        <f t="shared" si="370"/>
        <v>1</v>
      </c>
      <c r="DW65" s="167"/>
      <c r="DX65" s="63"/>
      <c r="DY65" s="63"/>
      <c r="DZ65" s="63"/>
      <c r="EA65" s="63"/>
      <c r="EB65" s="63"/>
      <c r="EC65" s="63"/>
      <c r="ED65" s="63"/>
      <c r="EE65" s="63"/>
      <c r="EF65" s="63"/>
      <c r="EG65" s="63"/>
      <c r="EH65" s="63"/>
      <c r="EI65" s="63"/>
      <c r="EJ65" s="63"/>
      <c r="EK65" s="63"/>
      <c r="EL65" s="63"/>
      <c r="EM65" s="63"/>
      <c r="EN65" s="63"/>
      <c r="EO65" s="63"/>
      <c r="EP65" s="63"/>
      <c r="EQ65" s="63"/>
      <c r="ER65" s="63"/>
      <c r="ES65" s="63"/>
      <c r="ET65" s="63"/>
      <c r="EU65" s="63"/>
      <c r="EV65" s="63"/>
      <c r="EW65" s="63"/>
      <c r="EX65" s="63"/>
      <c r="EY65" s="63"/>
      <c r="EZ65" s="63"/>
      <c r="FA65" s="63"/>
      <c r="FB65" s="63"/>
      <c r="FC65" s="63"/>
      <c r="FD65" s="63"/>
      <c r="FE65" s="63"/>
      <c r="FF65" s="63"/>
      <c r="FG65" s="63"/>
      <c r="FH65" s="63"/>
      <c r="FI65" s="63"/>
      <c r="FJ65" s="63"/>
      <c r="FK65" s="63"/>
      <c r="FL65" s="63"/>
      <c r="FM65" s="63"/>
      <c r="FN65" s="63"/>
      <c r="FO65" s="63"/>
      <c r="FP65" s="63"/>
      <c r="FQ65" s="63"/>
      <c r="FR65" s="63"/>
      <c r="FS65" s="63"/>
      <c r="FT65" s="63"/>
      <c r="FU65" s="63"/>
      <c r="FV65" s="63"/>
      <c r="FW65" s="63"/>
      <c r="FX65" s="63"/>
      <c r="FY65" s="63"/>
      <c r="FZ65" s="63"/>
      <c r="GA65" s="63"/>
      <c r="GB65" s="63"/>
      <c r="GC65" s="63"/>
      <c r="GD65" s="63"/>
      <c r="GE65" s="63"/>
      <c r="GF65" s="63"/>
      <c r="GG65" s="63"/>
      <c r="GH65" s="63"/>
      <c r="GI65" s="63"/>
      <c r="GJ65" s="63"/>
      <c r="GK65" s="63"/>
      <c r="GL65" s="63"/>
      <c r="GM65" s="63"/>
      <c r="GN65" s="63"/>
      <c r="GO65" s="63"/>
      <c r="GP65" s="63"/>
      <c r="GQ65" s="63"/>
      <c r="GR65" s="63"/>
      <c r="GS65" s="63"/>
      <c r="GT65" s="63"/>
      <c r="GU65" s="63"/>
      <c r="GV65" s="63"/>
      <c r="GW65" s="63"/>
      <c r="GX65" s="63"/>
      <c r="GY65" s="63"/>
      <c r="GZ65" s="63"/>
      <c r="HA65" s="63"/>
      <c r="HB65" s="63"/>
      <c r="HC65" s="63"/>
      <c r="HD65" s="63"/>
      <c r="HE65" s="63"/>
      <c r="HF65" s="63"/>
      <c r="HG65" s="63"/>
      <c r="HH65" s="63"/>
      <c r="HI65" s="63"/>
      <c r="HJ65" s="63"/>
      <c r="HK65" s="63"/>
      <c r="HL65" s="63"/>
      <c r="HM65" s="63"/>
      <c r="HN65" s="63"/>
      <c r="HO65" s="63"/>
      <c r="HP65" s="63"/>
      <c r="HQ65" s="63"/>
      <c r="HR65" s="63"/>
      <c r="HS65" s="63"/>
      <c r="HT65" s="63"/>
      <c r="HU65" s="63"/>
      <c r="HV65" s="63"/>
      <c r="HW65" s="63"/>
      <c r="HX65" s="63"/>
      <c r="HY65" s="63"/>
      <c r="HZ65" s="63"/>
      <c r="IA65" s="63"/>
      <c r="IB65" s="63"/>
      <c r="IC65" s="63"/>
      <c r="ID65" s="63"/>
      <c r="IE65" s="63"/>
      <c r="IF65" s="63"/>
      <c r="IG65" s="63"/>
      <c r="IH65" s="63"/>
      <c r="II65" s="63"/>
      <c r="IJ65" s="63"/>
      <c r="IK65" s="63"/>
      <c r="IL65" s="63"/>
      <c r="IM65" s="63"/>
      <c r="IN65" s="63"/>
      <c r="IO65" s="63"/>
      <c r="IP65" s="63"/>
      <c r="IQ65" s="63"/>
      <c r="IR65" s="63"/>
      <c r="IS65" s="63"/>
      <c r="IT65" s="63"/>
      <c r="IU65" s="63"/>
      <c r="IV65" s="63"/>
      <c r="IW65" s="63"/>
      <c r="IX65" s="63"/>
      <c r="IY65" s="63"/>
      <c r="IZ65" s="63"/>
      <c r="JA65" s="63"/>
      <c r="JB65" s="63"/>
      <c r="JC65" s="63"/>
      <c r="JD65" s="63"/>
      <c r="JE65" s="63"/>
      <c r="JF65" s="63"/>
      <c r="JG65" s="63"/>
      <c r="JH65" s="63"/>
    </row>
    <row r="66" spans="1:268" s="64" customFormat="1" ht="18.75" hidden="1" customHeight="1">
      <c r="A66" s="33"/>
      <c r="B66" s="174"/>
      <c r="C66" s="134">
        <f>'бюджет округа (района)'!C66+'бюджеты поселений'!C66</f>
        <v>0</v>
      </c>
      <c r="D66" s="137">
        <f>'бюджет округа (района)'!C66</f>
        <v>0</v>
      </c>
      <c r="E66" s="134">
        <f t="shared" ref="E66:F73" si="371">G66+I66+M66+Q66+U66+Y66+AC66+AG66+AK66+AO66+AS66+AW66</f>
        <v>0</v>
      </c>
      <c r="F66" s="137">
        <f t="shared" si="371"/>
        <v>0</v>
      </c>
      <c r="G66" s="134">
        <f>'бюджет округа (района)'!E66+'бюджеты поселений'!E66</f>
        <v>0</v>
      </c>
      <c r="H66" s="137">
        <f>'бюджет округа (района)'!E66</f>
        <v>0</v>
      </c>
      <c r="I66" s="134">
        <f>'бюджет округа (района)'!F66+'бюджеты поселений'!F66</f>
        <v>0</v>
      </c>
      <c r="J66" s="137">
        <f>'бюджет округа (района)'!F66</f>
        <v>0</v>
      </c>
      <c r="K66" s="134">
        <f t="shared" si="356"/>
        <v>0</v>
      </c>
      <c r="L66" s="134">
        <f t="shared" si="356"/>
        <v>0</v>
      </c>
      <c r="M66" s="134">
        <f>'бюджет округа (района)'!H66+'бюджеты поселений'!H66</f>
        <v>0</v>
      </c>
      <c r="N66" s="137">
        <f>'бюджет округа (района)'!H66</f>
        <v>0</v>
      </c>
      <c r="O66" s="134"/>
      <c r="P66" s="134"/>
      <c r="Q66" s="134">
        <f>'бюджет округа (района)'!J66+'бюджеты поселений'!J66</f>
        <v>0</v>
      </c>
      <c r="R66" s="137">
        <f>'бюджет округа (района)'!J66</f>
        <v>0</v>
      </c>
      <c r="S66" s="134"/>
      <c r="T66" s="134"/>
      <c r="U66" s="134">
        <f>'бюджет округа (района)'!L66+'бюджеты поселений'!L66</f>
        <v>0</v>
      </c>
      <c r="V66" s="137">
        <f>'бюджет округа (района)'!L66</f>
        <v>0</v>
      </c>
      <c r="W66" s="134"/>
      <c r="X66" s="134"/>
      <c r="Y66" s="134">
        <f>'бюджет округа (района)'!N66+'бюджеты поселений'!N66</f>
        <v>0</v>
      </c>
      <c r="Z66" s="137">
        <f>'бюджет округа (района)'!N66</f>
        <v>0</v>
      </c>
      <c r="AA66" s="134"/>
      <c r="AB66" s="134"/>
      <c r="AC66" s="134">
        <f>'бюджет округа (района)'!P66+'бюджеты поселений'!P66</f>
        <v>0</v>
      </c>
      <c r="AD66" s="137">
        <f>'бюджет округа (района)'!P66</f>
        <v>0</v>
      </c>
      <c r="AE66" s="134"/>
      <c r="AF66" s="134"/>
      <c r="AG66" s="134">
        <f>'бюджет округа (района)'!R66+'бюджеты поселений'!R66</f>
        <v>0</v>
      </c>
      <c r="AH66" s="137">
        <f>'бюджет округа (района)'!R66</f>
        <v>0</v>
      </c>
      <c r="AI66" s="134"/>
      <c r="AJ66" s="134"/>
      <c r="AK66" s="134">
        <f>'бюджет округа (района)'!T66+'бюджеты поселений'!T66</f>
        <v>0</v>
      </c>
      <c r="AL66" s="137">
        <f>'бюджет округа (района)'!T66</f>
        <v>0</v>
      </c>
      <c r="AM66" s="134"/>
      <c r="AN66" s="134"/>
      <c r="AO66" s="134">
        <f>'бюджет округа (района)'!V66+'бюджеты поселений'!V66</f>
        <v>0</v>
      </c>
      <c r="AP66" s="137">
        <f>'бюджет округа (района)'!V66</f>
        <v>0</v>
      </c>
      <c r="AQ66" s="134"/>
      <c r="AR66" s="134"/>
      <c r="AS66" s="134">
        <f>'бюджет округа (района)'!X66+'бюджеты поселений'!X66</f>
        <v>0</v>
      </c>
      <c r="AT66" s="137">
        <f>'бюджет округа (района)'!X66</f>
        <v>0</v>
      </c>
      <c r="AU66" s="134"/>
      <c r="AV66" s="134"/>
      <c r="AW66" s="134">
        <f>'бюджет округа (района)'!Z66+'бюджеты поселений'!Z66</f>
        <v>0</v>
      </c>
      <c r="AX66" s="137">
        <f>'бюджет округа (района)'!Z66</f>
        <v>0</v>
      </c>
      <c r="AY66" s="134">
        <f>'бюджет округа (района)'!AA66+'бюджеты поселений'!AA66</f>
        <v>0</v>
      </c>
      <c r="AZ66" s="137">
        <f>'бюджет округа (района)'!AA66</f>
        <v>0</v>
      </c>
      <c r="BA66" s="135">
        <f t="shared" si="355"/>
        <v>1</v>
      </c>
      <c r="BB66" s="135">
        <f t="shared" si="355"/>
        <v>1</v>
      </c>
      <c r="BC66" s="134">
        <f>'бюджет округа (района)'!AC66+'бюджеты поселений'!AC66</f>
        <v>0</v>
      </c>
      <c r="BD66" s="137">
        <f>'бюджет округа (района)'!AC66</f>
        <v>0</v>
      </c>
      <c r="BE66" s="134">
        <f>'бюджет округа (района)'!AD66+'бюджеты поселений'!AD66</f>
        <v>0</v>
      </c>
      <c r="BF66" s="137">
        <f>'бюджет округа (района)'!AD66</f>
        <v>0</v>
      </c>
      <c r="BG66" s="134">
        <f t="shared" si="357"/>
        <v>0</v>
      </c>
      <c r="BH66" s="134">
        <f t="shared" si="357"/>
        <v>0</v>
      </c>
      <c r="BI66" s="135">
        <f t="shared" si="358"/>
        <v>1</v>
      </c>
      <c r="BJ66" s="135">
        <f t="shared" si="358"/>
        <v>1</v>
      </c>
      <c r="BK66" s="134">
        <f>'бюджет округа (района)'!AG66+'бюджеты поселений'!AG66</f>
        <v>0</v>
      </c>
      <c r="BL66" s="137">
        <f>'бюджет округа (района)'!AG66</f>
        <v>0</v>
      </c>
      <c r="BM66" s="134"/>
      <c r="BN66" s="134"/>
      <c r="BO66" s="135">
        <f t="shared" si="359"/>
        <v>1</v>
      </c>
      <c r="BP66" s="135">
        <f t="shared" si="359"/>
        <v>1</v>
      </c>
      <c r="BQ66" s="134">
        <f>'бюджет округа (района)'!AJ66+'бюджеты поселений'!AJ66</f>
        <v>0</v>
      </c>
      <c r="BR66" s="137">
        <f>'бюджет округа (района)'!AJ66</f>
        <v>0</v>
      </c>
      <c r="BS66" s="134"/>
      <c r="BT66" s="134"/>
      <c r="BU66" s="135">
        <f t="shared" si="360"/>
        <v>1</v>
      </c>
      <c r="BV66" s="135">
        <f t="shared" si="360"/>
        <v>1</v>
      </c>
      <c r="BW66" s="134">
        <f>'бюджет округа (района)'!AM66+'бюджеты поселений'!AM66</f>
        <v>0</v>
      </c>
      <c r="BX66" s="137">
        <f>'бюджет округа (района)'!AM66</f>
        <v>0</v>
      </c>
      <c r="BY66" s="134"/>
      <c r="BZ66" s="134"/>
      <c r="CA66" s="135">
        <f t="shared" si="361"/>
        <v>1</v>
      </c>
      <c r="CB66" s="135">
        <f t="shared" si="361"/>
        <v>1</v>
      </c>
      <c r="CC66" s="134">
        <f>'бюджет округа (района)'!AP66+'бюджеты поселений'!AP66</f>
        <v>0</v>
      </c>
      <c r="CD66" s="137">
        <f>'бюджет округа (района)'!AP66</f>
        <v>0</v>
      </c>
      <c r="CE66" s="134"/>
      <c r="CF66" s="134"/>
      <c r="CG66" s="135">
        <f t="shared" si="362"/>
        <v>1</v>
      </c>
      <c r="CH66" s="135">
        <f t="shared" si="362"/>
        <v>1</v>
      </c>
      <c r="CI66" s="134">
        <f>'бюджет округа (района)'!AS66+'бюджеты поселений'!AS66</f>
        <v>0</v>
      </c>
      <c r="CJ66" s="137">
        <f>'бюджет округа (района)'!AS66</f>
        <v>0</v>
      </c>
      <c r="CK66" s="134"/>
      <c r="CL66" s="134"/>
      <c r="CM66" s="135">
        <f t="shared" si="363"/>
        <v>1</v>
      </c>
      <c r="CN66" s="135">
        <f t="shared" si="363"/>
        <v>1</v>
      </c>
      <c r="CO66" s="134">
        <f>'бюджет округа (района)'!AV66+'бюджеты поселений'!AV66</f>
        <v>0</v>
      </c>
      <c r="CP66" s="137">
        <f>'бюджет округа (района)'!AV66</f>
        <v>0</v>
      </c>
      <c r="CQ66" s="134"/>
      <c r="CR66" s="134"/>
      <c r="CS66" s="135">
        <f t="shared" si="364"/>
        <v>1</v>
      </c>
      <c r="CT66" s="135">
        <f t="shared" si="364"/>
        <v>1</v>
      </c>
      <c r="CU66" s="134">
        <f>'бюджет округа (района)'!AY66+'бюджеты поселений'!AY66</f>
        <v>0</v>
      </c>
      <c r="CV66" s="137">
        <f>'бюджет округа (района)'!AY66</f>
        <v>0</v>
      </c>
      <c r="CW66" s="134"/>
      <c r="CX66" s="134"/>
      <c r="CY66" s="135">
        <f t="shared" si="365"/>
        <v>1</v>
      </c>
      <c r="CZ66" s="135">
        <f t="shared" si="365"/>
        <v>1</v>
      </c>
      <c r="DA66" s="134">
        <f>'бюджет округа (района)'!BB66+'бюджеты поселений'!BB66</f>
        <v>0</v>
      </c>
      <c r="DB66" s="137">
        <f>'бюджет округа (района)'!BB66</f>
        <v>0</v>
      </c>
      <c r="DC66" s="134"/>
      <c r="DD66" s="134"/>
      <c r="DE66" s="135">
        <f t="shared" si="366"/>
        <v>1</v>
      </c>
      <c r="DF66" s="135">
        <f t="shared" si="366"/>
        <v>1</v>
      </c>
      <c r="DG66" s="134">
        <f>'бюджет округа (района)'!BE66+'бюджеты поселений'!BE66</f>
        <v>0</v>
      </c>
      <c r="DH66" s="137">
        <f>'бюджет округа (района)'!BE66</f>
        <v>0</v>
      </c>
      <c r="DI66" s="134"/>
      <c r="DJ66" s="134"/>
      <c r="DK66" s="135">
        <f t="shared" si="367"/>
        <v>1</v>
      </c>
      <c r="DL66" s="135">
        <f t="shared" si="367"/>
        <v>1</v>
      </c>
      <c r="DM66" s="134">
        <f>'бюджет округа (района)'!BH66+'бюджеты поселений'!BH66</f>
        <v>0</v>
      </c>
      <c r="DN66" s="137">
        <f>'бюджет округа (района)'!BH66</f>
        <v>0</v>
      </c>
      <c r="DO66" s="134">
        <f>'бюджет округа (района)'!BI66+'бюджеты поселений'!BI66</f>
        <v>0</v>
      </c>
      <c r="DP66" s="137">
        <f>'бюджет округа (района)'!BI66</f>
        <v>0</v>
      </c>
      <c r="DQ66" s="134">
        <f>'бюджет округа (района)'!BJ66+'бюджеты поселений'!BJ66</f>
        <v>0</v>
      </c>
      <c r="DR66" s="137">
        <f>'бюджет округа (района)'!BJ66</f>
        <v>0</v>
      </c>
      <c r="DS66" s="135">
        <f t="shared" si="368"/>
        <v>1</v>
      </c>
      <c r="DT66" s="135">
        <f t="shared" si="369"/>
        <v>1</v>
      </c>
      <c r="DU66" s="135">
        <f t="shared" si="370"/>
        <v>1</v>
      </c>
      <c r="DV66" s="135">
        <f t="shared" si="370"/>
        <v>1</v>
      </c>
      <c r="DW66" s="167"/>
      <c r="DX66" s="63"/>
      <c r="DY66" s="63"/>
      <c r="DZ66" s="63"/>
      <c r="EA66" s="63"/>
      <c r="EB66" s="63"/>
      <c r="EC66" s="63"/>
      <c r="ED66" s="63"/>
      <c r="EE66" s="63"/>
      <c r="EF66" s="63"/>
      <c r="EG66" s="63"/>
      <c r="EH66" s="63"/>
      <c r="EI66" s="63"/>
      <c r="EJ66" s="63"/>
      <c r="EK66" s="63"/>
      <c r="EL66" s="63"/>
      <c r="EM66" s="63"/>
      <c r="EN66" s="63"/>
      <c r="EO66" s="63"/>
      <c r="EP66" s="63"/>
      <c r="EQ66" s="63"/>
      <c r="ER66" s="63"/>
      <c r="ES66" s="63"/>
      <c r="ET66" s="63"/>
      <c r="EU66" s="63"/>
      <c r="EV66" s="63"/>
      <c r="EW66" s="63"/>
      <c r="EX66" s="63"/>
      <c r="EY66" s="63"/>
      <c r="EZ66" s="63"/>
      <c r="FA66" s="63"/>
      <c r="FB66" s="63"/>
      <c r="FC66" s="63"/>
      <c r="FD66" s="63"/>
      <c r="FE66" s="63"/>
      <c r="FF66" s="63"/>
      <c r="FG66" s="63"/>
      <c r="FH66" s="63"/>
      <c r="FI66" s="63"/>
      <c r="FJ66" s="63"/>
      <c r="FK66" s="63"/>
      <c r="FL66" s="63"/>
      <c r="FM66" s="63"/>
      <c r="FN66" s="63"/>
      <c r="FO66" s="63"/>
      <c r="FP66" s="63"/>
      <c r="FQ66" s="63"/>
      <c r="FR66" s="63"/>
      <c r="FS66" s="63"/>
      <c r="FT66" s="63"/>
      <c r="FU66" s="63"/>
      <c r="FV66" s="63"/>
      <c r="FW66" s="63"/>
      <c r="FX66" s="63"/>
      <c r="FY66" s="63"/>
      <c r="FZ66" s="63"/>
      <c r="GA66" s="63"/>
      <c r="GB66" s="63"/>
      <c r="GC66" s="63"/>
      <c r="GD66" s="63"/>
      <c r="GE66" s="63"/>
      <c r="GF66" s="63"/>
      <c r="GG66" s="63"/>
      <c r="GH66" s="63"/>
      <c r="GI66" s="63"/>
      <c r="GJ66" s="63"/>
      <c r="GK66" s="63"/>
      <c r="GL66" s="63"/>
      <c r="GM66" s="63"/>
      <c r="GN66" s="63"/>
      <c r="GO66" s="63"/>
      <c r="GP66" s="63"/>
      <c r="GQ66" s="63"/>
      <c r="GR66" s="63"/>
      <c r="GS66" s="63"/>
      <c r="GT66" s="63"/>
      <c r="GU66" s="63"/>
      <c r="GV66" s="63"/>
      <c r="GW66" s="63"/>
      <c r="GX66" s="63"/>
      <c r="GY66" s="63"/>
      <c r="GZ66" s="63"/>
      <c r="HA66" s="63"/>
      <c r="HB66" s="63"/>
      <c r="HC66" s="63"/>
      <c r="HD66" s="63"/>
      <c r="HE66" s="63"/>
      <c r="HF66" s="63"/>
      <c r="HG66" s="63"/>
      <c r="HH66" s="63"/>
      <c r="HI66" s="63"/>
      <c r="HJ66" s="63"/>
      <c r="HK66" s="63"/>
      <c r="HL66" s="63"/>
      <c r="HM66" s="63"/>
      <c r="HN66" s="63"/>
      <c r="HO66" s="63"/>
      <c r="HP66" s="63"/>
      <c r="HQ66" s="63"/>
      <c r="HR66" s="63"/>
      <c r="HS66" s="63"/>
      <c r="HT66" s="63"/>
      <c r="HU66" s="63"/>
      <c r="HV66" s="63"/>
      <c r="HW66" s="63"/>
      <c r="HX66" s="63"/>
      <c r="HY66" s="63"/>
      <c r="HZ66" s="63"/>
      <c r="IA66" s="63"/>
      <c r="IB66" s="63"/>
      <c r="IC66" s="63"/>
      <c r="ID66" s="63"/>
      <c r="IE66" s="63"/>
      <c r="IF66" s="63"/>
      <c r="IG66" s="63"/>
      <c r="IH66" s="63"/>
      <c r="II66" s="63"/>
      <c r="IJ66" s="63"/>
      <c r="IK66" s="63"/>
      <c r="IL66" s="63"/>
      <c r="IM66" s="63"/>
      <c r="IN66" s="63"/>
      <c r="IO66" s="63"/>
      <c r="IP66" s="63"/>
      <c r="IQ66" s="63"/>
      <c r="IR66" s="63"/>
      <c r="IS66" s="63"/>
      <c r="IT66" s="63"/>
      <c r="IU66" s="63"/>
      <c r="IV66" s="63"/>
      <c r="IW66" s="63"/>
      <c r="IX66" s="63"/>
      <c r="IY66" s="63"/>
      <c r="IZ66" s="63"/>
      <c r="JA66" s="63"/>
      <c r="JB66" s="63"/>
      <c r="JC66" s="63"/>
      <c r="JD66" s="63"/>
      <c r="JE66" s="63"/>
      <c r="JF66" s="63"/>
      <c r="JG66" s="63"/>
      <c r="JH66" s="63"/>
    </row>
    <row r="67" spans="1:268" s="64" customFormat="1" ht="18.75" hidden="1" customHeight="1">
      <c r="A67" s="33"/>
      <c r="B67" s="174"/>
      <c r="C67" s="134">
        <f>'бюджет округа (района)'!C67+'бюджеты поселений'!C67</f>
        <v>0</v>
      </c>
      <c r="D67" s="137">
        <f>'бюджет округа (района)'!C67</f>
        <v>0</v>
      </c>
      <c r="E67" s="134">
        <f t="shared" si="371"/>
        <v>0</v>
      </c>
      <c r="F67" s="137">
        <f t="shared" si="371"/>
        <v>0</v>
      </c>
      <c r="G67" s="134">
        <f>'бюджет округа (района)'!E67+'бюджеты поселений'!E67</f>
        <v>0</v>
      </c>
      <c r="H67" s="137">
        <f>'бюджет округа (района)'!E67</f>
        <v>0</v>
      </c>
      <c r="I67" s="134">
        <f>'бюджет округа (района)'!F67+'бюджеты поселений'!F67</f>
        <v>0</v>
      </c>
      <c r="J67" s="137">
        <f>'бюджет округа (района)'!F67</f>
        <v>0</v>
      </c>
      <c r="K67" s="134">
        <f t="shared" si="356"/>
        <v>0</v>
      </c>
      <c r="L67" s="134">
        <f t="shared" si="356"/>
        <v>0</v>
      </c>
      <c r="M67" s="134">
        <f>'бюджет округа (района)'!H67+'бюджеты поселений'!H67</f>
        <v>0</v>
      </c>
      <c r="N67" s="137">
        <f>'бюджет округа (района)'!H67</f>
        <v>0</v>
      </c>
      <c r="O67" s="134"/>
      <c r="P67" s="134"/>
      <c r="Q67" s="134">
        <f>'бюджет округа (района)'!J67+'бюджеты поселений'!J67</f>
        <v>0</v>
      </c>
      <c r="R67" s="137">
        <f>'бюджет округа (района)'!J67</f>
        <v>0</v>
      </c>
      <c r="S67" s="134"/>
      <c r="T67" s="134"/>
      <c r="U67" s="134">
        <f>'бюджет округа (района)'!L67+'бюджеты поселений'!L67</f>
        <v>0</v>
      </c>
      <c r="V67" s="137">
        <f>'бюджет округа (района)'!L67</f>
        <v>0</v>
      </c>
      <c r="W67" s="134"/>
      <c r="X67" s="134"/>
      <c r="Y67" s="134">
        <f>'бюджет округа (района)'!N67+'бюджеты поселений'!N67</f>
        <v>0</v>
      </c>
      <c r="Z67" s="137">
        <f>'бюджет округа (района)'!N67</f>
        <v>0</v>
      </c>
      <c r="AA67" s="134"/>
      <c r="AB67" s="134"/>
      <c r="AC67" s="134">
        <f>'бюджет округа (района)'!P67+'бюджеты поселений'!P67</f>
        <v>0</v>
      </c>
      <c r="AD67" s="137">
        <f>'бюджет округа (района)'!P67</f>
        <v>0</v>
      </c>
      <c r="AE67" s="134"/>
      <c r="AF67" s="134"/>
      <c r="AG67" s="134">
        <f>'бюджет округа (района)'!R67+'бюджеты поселений'!R67</f>
        <v>0</v>
      </c>
      <c r="AH67" s="137">
        <f>'бюджет округа (района)'!R67</f>
        <v>0</v>
      </c>
      <c r="AI67" s="134"/>
      <c r="AJ67" s="134"/>
      <c r="AK67" s="134">
        <f>'бюджет округа (района)'!T67+'бюджеты поселений'!T67</f>
        <v>0</v>
      </c>
      <c r="AL67" s="137">
        <f>'бюджет округа (района)'!T67</f>
        <v>0</v>
      </c>
      <c r="AM67" s="134"/>
      <c r="AN67" s="134"/>
      <c r="AO67" s="134">
        <f>'бюджет округа (района)'!V67+'бюджеты поселений'!V67</f>
        <v>0</v>
      </c>
      <c r="AP67" s="137">
        <f>'бюджет округа (района)'!V67</f>
        <v>0</v>
      </c>
      <c r="AQ67" s="134"/>
      <c r="AR67" s="134"/>
      <c r="AS67" s="134">
        <f>'бюджет округа (района)'!X67+'бюджеты поселений'!X67</f>
        <v>0</v>
      </c>
      <c r="AT67" s="137">
        <f>'бюджет округа (района)'!X67</f>
        <v>0</v>
      </c>
      <c r="AU67" s="134"/>
      <c r="AV67" s="134"/>
      <c r="AW67" s="134">
        <f>'бюджет округа (района)'!Z67+'бюджеты поселений'!Z67</f>
        <v>0</v>
      </c>
      <c r="AX67" s="137">
        <f>'бюджет округа (района)'!Z67</f>
        <v>0</v>
      </c>
      <c r="AY67" s="134">
        <f>'бюджет округа (района)'!AA67+'бюджеты поселений'!AA67</f>
        <v>0</v>
      </c>
      <c r="AZ67" s="137">
        <f>'бюджет округа (района)'!AA67</f>
        <v>0</v>
      </c>
      <c r="BA67" s="135">
        <f t="shared" si="355"/>
        <v>1</v>
      </c>
      <c r="BB67" s="135">
        <f t="shared" si="355"/>
        <v>1</v>
      </c>
      <c r="BC67" s="134">
        <f>'бюджет округа (района)'!AC67+'бюджеты поселений'!AC67</f>
        <v>0</v>
      </c>
      <c r="BD67" s="137">
        <f>'бюджет округа (района)'!AC67</f>
        <v>0</v>
      </c>
      <c r="BE67" s="134">
        <f>'бюджет округа (района)'!AD67+'бюджеты поселений'!AD67</f>
        <v>0</v>
      </c>
      <c r="BF67" s="137">
        <f>'бюджет округа (района)'!AD67</f>
        <v>0</v>
      </c>
      <c r="BG67" s="134">
        <f t="shared" si="357"/>
        <v>0</v>
      </c>
      <c r="BH67" s="134">
        <f t="shared" si="357"/>
        <v>0</v>
      </c>
      <c r="BI67" s="135">
        <f t="shared" si="358"/>
        <v>1</v>
      </c>
      <c r="BJ67" s="135">
        <f t="shared" si="358"/>
        <v>1</v>
      </c>
      <c r="BK67" s="134">
        <f>'бюджет округа (района)'!AG67+'бюджеты поселений'!AG67</f>
        <v>0</v>
      </c>
      <c r="BL67" s="137">
        <f>'бюджет округа (района)'!AG67</f>
        <v>0</v>
      </c>
      <c r="BM67" s="134"/>
      <c r="BN67" s="134"/>
      <c r="BO67" s="135">
        <f t="shared" si="359"/>
        <v>1</v>
      </c>
      <c r="BP67" s="135">
        <f t="shared" si="359"/>
        <v>1</v>
      </c>
      <c r="BQ67" s="134">
        <f>'бюджет округа (района)'!AJ67+'бюджеты поселений'!AJ67</f>
        <v>0</v>
      </c>
      <c r="BR67" s="137">
        <f>'бюджет округа (района)'!AJ67</f>
        <v>0</v>
      </c>
      <c r="BS67" s="134"/>
      <c r="BT67" s="134"/>
      <c r="BU67" s="135">
        <f t="shared" si="360"/>
        <v>1</v>
      </c>
      <c r="BV67" s="135">
        <f t="shared" si="360"/>
        <v>1</v>
      </c>
      <c r="BW67" s="134">
        <f>'бюджет округа (района)'!AM67+'бюджеты поселений'!AM67</f>
        <v>0</v>
      </c>
      <c r="BX67" s="137">
        <f>'бюджет округа (района)'!AM67</f>
        <v>0</v>
      </c>
      <c r="BY67" s="134"/>
      <c r="BZ67" s="134"/>
      <c r="CA67" s="135">
        <f t="shared" si="361"/>
        <v>1</v>
      </c>
      <c r="CB67" s="135">
        <f t="shared" si="361"/>
        <v>1</v>
      </c>
      <c r="CC67" s="134">
        <f>'бюджет округа (района)'!AP67+'бюджеты поселений'!AP67</f>
        <v>0</v>
      </c>
      <c r="CD67" s="137">
        <f>'бюджет округа (района)'!AP67</f>
        <v>0</v>
      </c>
      <c r="CE67" s="134"/>
      <c r="CF67" s="134"/>
      <c r="CG67" s="135">
        <f t="shared" si="362"/>
        <v>1</v>
      </c>
      <c r="CH67" s="135">
        <f t="shared" si="362"/>
        <v>1</v>
      </c>
      <c r="CI67" s="134">
        <f>'бюджет округа (района)'!AS67+'бюджеты поселений'!AS67</f>
        <v>0</v>
      </c>
      <c r="CJ67" s="137">
        <f>'бюджет округа (района)'!AS67</f>
        <v>0</v>
      </c>
      <c r="CK67" s="134"/>
      <c r="CL67" s="134"/>
      <c r="CM67" s="135">
        <f t="shared" si="363"/>
        <v>1</v>
      </c>
      <c r="CN67" s="135">
        <f t="shared" si="363"/>
        <v>1</v>
      </c>
      <c r="CO67" s="134">
        <f>'бюджет округа (района)'!AV67+'бюджеты поселений'!AV67</f>
        <v>0</v>
      </c>
      <c r="CP67" s="137">
        <f>'бюджет округа (района)'!AV67</f>
        <v>0</v>
      </c>
      <c r="CQ67" s="134"/>
      <c r="CR67" s="134"/>
      <c r="CS67" s="135">
        <f t="shared" si="364"/>
        <v>1</v>
      </c>
      <c r="CT67" s="135">
        <f t="shared" si="364"/>
        <v>1</v>
      </c>
      <c r="CU67" s="134">
        <f>'бюджет округа (района)'!AY67+'бюджеты поселений'!AY67</f>
        <v>0</v>
      </c>
      <c r="CV67" s="137">
        <f>'бюджет округа (района)'!AY67</f>
        <v>0</v>
      </c>
      <c r="CW67" s="134"/>
      <c r="CX67" s="134"/>
      <c r="CY67" s="135">
        <f t="shared" si="365"/>
        <v>1</v>
      </c>
      <c r="CZ67" s="135">
        <f t="shared" si="365"/>
        <v>1</v>
      </c>
      <c r="DA67" s="134">
        <f>'бюджет округа (района)'!BB67+'бюджеты поселений'!BB67</f>
        <v>0</v>
      </c>
      <c r="DB67" s="137">
        <f>'бюджет округа (района)'!BB67</f>
        <v>0</v>
      </c>
      <c r="DC67" s="134"/>
      <c r="DD67" s="134"/>
      <c r="DE67" s="135">
        <f t="shared" si="366"/>
        <v>1</v>
      </c>
      <c r="DF67" s="135">
        <f t="shared" si="366"/>
        <v>1</v>
      </c>
      <c r="DG67" s="134">
        <f>'бюджет округа (района)'!BE67+'бюджеты поселений'!BE67</f>
        <v>0</v>
      </c>
      <c r="DH67" s="137">
        <f>'бюджет округа (района)'!BE67</f>
        <v>0</v>
      </c>
      <c r="DI67" s="134"/>
      <c r="DJ67" s="134"/>
      <c r="DK67" s="135">
        <f t="shared" si="367"/>
        <v>1</v>
      </c>
      <c r="DL67" s="135">
        <f t="shared" si="367"/>
        <v>1</v>
      </c>
      <c r="DM67" s="134">
        <f>'бюджет округа (района)'!BH67+'бюджеты поселений'!BH67</f>
        <v>0</v>
      </c>
      <c r="DN67" s="137">
        <f>'бюджет округа (района)'!BH67</f>
        <v>0</v>
      </c>
      <c r="DO67" s="134">
        <f>'бюджет округа (района)'!BI67+'бюджеты поселений'!BI67</f>
        <v>0</v>
      </c>
      <c r="DP67" s="137">
        <f>'бюджет округа (района)'!BI67</f>
        <v>0</v>
      </c>
      <c r="DQ67" s="134">
        <f>'бюджет округа (района)'!BJ67+'бюджеты поселений'!BJ67</f>
        <v>0</v>
      </c>
      <c r="DR67" s="137">
        <f>'бюджет округа (района)'!BJ67</f>
        <v>0</v>
      </c>
      <c r="DS67" s="135">
        <f t="shared" si="368"/>
        <v>1</v>
      </c>
      <c r="DT67" s="135">
        <f t="shared" si="369"/>
        <v>1</v>
      </c>
      <c r="DU67" s="135">
        <f t="shared" si="370"/>
        <v>1</v>
      </c>
      <c r="DV67" s="135">
        <f t="shared" si="370"/>
        <v>1</v>
      </c>
      <c r="DW67" s="167"/>
      <c r="DX67" s="63"/>
      <c r="DY67" s="63"/>
      <c r="DZ67" s="63"/>
      <c r="EA67" s="63"/>
      <c r="EB67" s="63"/>
      <c r="EC67" s="63"/>
      <c r="ED67" s="63"/>
      <c r="EE67" s="63"/>
      <c r="EF67" s="63"/>
      <c r="EG67" s="63"/>
      <c r="EH67" s="63"/>
      <c r="EI67" s="63"/>
      <c r="EJ67" s="63"/>
      <c r="EK67" s="63"/>
      <c r="EL67" s="63"/>
      <c r="EM67" s="63"/>
      <c r="EN67" s="63"/>
      <c r="EO67" s="63"/>
      <c r="EP67" s="63"/>
      <c r="EQ67" s="63"/>
      <c r="ER67" s="63"/>
      <c r="ES67" s="63"/>
      <c r="ET67" s="63"/>
      <c r="EU67" s="63"/>
      <c r="EV67" s="63"/>
      <c r="EW67" s="63"/>
      <c r="EX67" s="63"/>
      <c r="EY67" s="63"/>
      <c r="EZ67" s="63"/>
      <c r="FA67" s="63"/>
      <c r="FB67" s="63"/>
      <c r="FC67" s="63"/>
      <c r="FD67" s="63"/>
      <c r="FE67" s="63"/>
      <c r="FF67" s="63"/>
      <c r="FG67" s="63"/>
      <c r="FH67" s="63"/>
      <c r="FI67" s="63"/>
      <c r="FJ67" s="63"/>
      <c r="FK67" s="63"/>
      <c r="FL67" s="63"/>
      <c r="FM67" s="63"/>
      <c r="FN67" s="63"/>
      <c r="FO67" s="63"/>
      <c r="FP67" s="63"/>
      <c r="FQ67" s="63"/>
      <c r="FR67" s="63"/>
      <c r="FS67" s="63"/>
      <c r="FT67" s="63"/>
      <c r="FU67" s="63"/>
      <c r="FV67" s="63"/>
      <c r="FW67" s="63"/>
      <c r="FX67" s="63"/>
      <c r="FY67" s="63"/>
      <c r="FZ67" s="63"/>
      <c r="GA67" s="63"/>
      <c r="GB67" s="63"/>
      <c r="GC67" s="63"/>
      <c r="GD67" s="63"/>
      <c r="GE67" s="63"/>
      <c r="GF67" s="63"/>
      <c r="GG67" s="63"/>
      <c r="GH67" s="63"/>
      <c r="GI67" s="63"/>
      <c r="GJ67" s="63"/>
      <c r="GK67" s="63"/>
      <c r="GL67" s="63"/>
      <c r="GM67" s="63"/>
      <c r="GN67" s="63"/>
      <c r="GO67" s="63"/>
      <c r="GP67" s="63"/>
      <c r="GQ67" s="63"/>
      <c r="GR67" s="63"/>
      <c r="GS67" s="63"/>
      <c r="GT67" s="63"/>
      <c r="GU67" s="63"/>
      <c r="GV67" s="63"/>
      <c r="GW67" s="63"/>
      <c r="GX67" s="63"/>
      <c r="GY67" s="63"/>
      <c r="GZ67" s="63"/>
      <c r="HA67" s="63"/>
      <c r="HB67" s="63"/>
      <c r="HC67" s="63"/>
      <c r="HD67" s="63"/>
      <c r="HE67" s="63"/>
      <c r="HF67" s="63"/>
      <c r="HG67" s="63"/>
      <c r="HH67" s="63"/>
      <c r="HI67" s="63"/>
      <c r="HJ67" s="63"/>
      <c r="HK67" s="63"/>
      <c r="HL67" s="63"/>
      <c r="HM67" s="63"/>
      <c r="HN67" s="63"/>
      <c r="HO67" s="63"/>
      <c r="HP67" s="63"/>
      <c r="HQ67" s="63"/>
      <c r="HR67" s="63"/>
      <c r="HS67" s="63"/>
      <c r="HT67" s="63"/>
      <c r="HU67" s="63"/>
      <c r="HV67" s="63"/>
      <c r="HW67" s="63"/>
      <c r="HX67" s="63"/>
      <c r="HY67" s="63"/>
      <c r="HZ67" s="63"/>
      <c r="IA67" s="63"/>
      <c r="IB67" s="63"/>
      <c r="IC67" s="63"/>
      <c r="ID67" s="63"/>
      <c r="IE67" s="63"/>
      <c r="IF67" s="63"/>
      <c r="IG67" s="63"/>
      <c r="IH67" s="63"/>
      <c r="II67" s="63"/>
      <c r="IJ67" s="63"/>
      <c r="IK67" s="63"/>
      <c r="IL67" s="63"/>
      <c r="IM67" s="63"/>
      <c r="IN67" s="63"/>
      <c r="IO67" s="63"/>
      <c r="IP67" s="63"/>
      <c r="IQ67" s="63"/>
      <c r="IR67" s="63"/>
      <c r="IS67" s="63"/>
      <c r="IT67" s="63"/>
      <c r="IU67" s="63"/>
      <c r="IV67" s="63"/>
      <c r="IW67" s="63"/>
      <c r="IX67" s="63"/>
      <c r="IY67" s="63"/>
      <c r="IZ67" s="63"/>
      <c r="JA67" s="63"/>
      <c r="JB67" s="63"/>
      <c r="JC67" s="63"/>
      <c r="JD67" s="63"/>
      <c r="JE67" s="63"/>
      <c r="JF67" s="63"/>
      <c r="JG67" s="63"/>
      <c r="JH67" s="63"/>
    </row>
    <row r="68" spans="1:268" s="64" customFormat="1" ht="18.75" hidden="1" customHeight="1">
      <c r="A68" s="33"/>
      <c r="B68" s="174"/>
      <c r="C68" s="134">
        <f>'бюджет округа (района)'!C68+'бюджеты поселений'!C68</f>
        <v>0</v>
      </c>
      <c r="D68" s="137">
        <f>'бюджет округа (района)'!C68</f>
        <v>0</v>
      </c>
      <c r="E68" s="134">
        <f t="shared" si="371"/>
        <v>0</v>
      </c>
      <c r="F68" s="137">
        <f t="shared" si="371"/>
        <v>0</v>
      </c>
      <c r="G68" s="134">
        <f>'бюджет округа (района)'!E68+'бюджеты поселений'!E68</f>
        <v>0</v>
      </c>
      <c r="H68" s="137">
        <f>'бюджет округа (района)'!E68</f>
        <v>0</v>
      </c>
      <c r="I68" s="134">
        <f>'бюджет округа (района)'!F68+'бюджеты поселений'!F68</f>
        <v>0</v>
      </c>
      <c r="J68" s="137">
        <f>'бюджет округа (района)'!F68</f>
        <v>0</v>
      </c>
      <c r="K68" s="134">
        <f t="shared" si="356"/>
        <v>0</v>
      </c>
      <c r="L68" s="134">
        <f t="shared" si="356"/>
        <v>0</v>
      </c>
      <c r="M68" s="134">
        <f>'бюджет округа (района)'!H68+'бюджеты поселений'!H68</f>
        <v>0</v>
      </c>
      <c r="N68" s="137">
        <f>'бюджет округа (района)'!H68</f>
        <v>0</v>
      </c>
      <c r="O68" s="134"/>
      <c r="P68" s="134"/>
      <c r="Q68" s="134">
        <f>'бюджет округа (района)'!J68+'бюджеты поселений'!J68</f>
        <v>0</v>
      </c>
      <c r="R68" s="137">
        <f>'бюджет округа (района)'!J68</f>
        <v>0</v>
      </c>
      <c r="S68" s="134"/>
      <c r="T68" s="134"/>
      <c r="U68" s="134">
        <f>'бюджет округа (района)'!L68+'бюджеты поселений'!L68</f>
        <v>0</v>
      </c>
      <c r="V68" s="137">
        <f>'бюджет округа (района)'!L68</f>
        <v>0</v>
      </c>
      <c r="W68" s="134"/>
      <c r="X68" s="134"/>
      <c r="Y68" s="134">
        <f>'бюджет округа (района)'!N68+'бюджеты поселений'!N68</f>
        <v>0</v>
      </c>
      <c r="Z68" s="137">
        <f>'бюджет округа (района)'!N68</f>
        <v>0</v>
      </c>
      <c r="AA68" s="134"/>
      <c r="AB68" s="134"/>
      <c r="AC68" s="134">
        <f>'бюджет округа (района)'!P68+'бюджеты поселений'!P68</f>
        <v>0</v>
      </c>
      <c r="AD68" s="137">
        <f>'бюджет округа (района)'!P68</f>
        <v>0</v>
      </c>
      <c r="AE68" s="134"/>
      <c r="AF68" s="134"/>
      <c r="AG68" s="134">
        <f>'бюджет округа (района)'!R68+'бюджеты поселений'!R68</f>
        <v>0</v>
      </c>
      <c r="AH68" s="137">
        <f>'бюджет округа (района)'!R68</f>
        <v>0</v>
      </c>
      <c r="AI68" s="134"/>
      <c r="AJ68" s="134"/>
      <c r="AK68" s="134">
        <f>'бюджет округа (района)'!T68+'бюджеты поселений'!T68</f>
        <v>0</v>
      </c>
      <c r="AL68" s="137">
        <f>'бюджет округа (района)'!T68</f>
        <v>0</v>
      </c>
      <c r="AM68" s="134"/>
      <c r="AN68" s="134"/>
      <c r="AO68" s="134">
        <f>'бюджет округа (района)'!V68+'бюджеты поселений'!V68</f>
        <v>0</v>
      </c>
      <c r="AP68" s="137">
        <f>'бюджет округа (района)'!V68</f>
        <v>0</v>
      </c>
      <c r="AQ68" s="134"/>
      <c r="AR68" s="134"/>
      <c r="AS68" s="134">
        <f>'бюджет округа (района)'!X68+'бюджеты поселений'!X68</f>
        <v>0</v>
      </c>
      <c r="AT68" s="137">
        <f>'бюджет округа (района)'!X68</f>
        <v>0</v>
      </c>
      <c r="AU68" s="134"/>
      <c r="AV68" s="134"/>
      <c r="AW68" s="134">
        <f>'бюджет округа (района)'!Z68+'бюджеты поселений'!Z68</f>
        <v>0</v>
      </c>
      <c r="AX68" s="137">
        <f>'бюджет округа (района)'!Z68</f>
        <v>0</v>
      </c>
      <c r="AY68" s="134">
        <f>'бюджет округа (района)'!AA68+'бюджеты поселений'!AA68</f>
        <v>0</v>
      </c>
      <c r="AZ68" s="137">
        <f>'бюджет округа (района)'!AA68</f>
        <v>0</v>
      </c>
      <c r="BA68" s="135">
        <f t="shared" si="355"/>
        <v>1</v>
      </c>
      <c r="BB68" s="135">
        <f t="shared" si="355"/>
        <v>1</v>
      </c>
      <c r="BC68" s="134">
        <f>'бюджет округа (района)'!AC68+'бюджеты поселений'!AC68</f>
        <v>0</v>
      </c>
      <c r="BD68" s="137">
        <f>'бюджет округа (района)'!AC68</f>
        <v>0</v>
      </c>
      <c r="BE68" s="134">
        <f>'бюджет округа (района)'!AD68+'бюджеты поселений'!AD68</f>
        <v>0</v>
      </c>
      <c r="BF68" s="137">
        <f>'бюджет округа (района)'!AD68</f>
        <v>0</v>
      </c>
      <c r="BG68" s="134">
        <f t="shared" si="357"/>
        <v>0</v>
      </c>
      <c r="BH68" s="134">
        <f t="shared" si="357"/>
        <v>0</v>
      </c>
      <c r="BI68" s="135">
        <f t="shared" si="358"/>
        <v>1</v>
      </c>
      <c r="BJ68" s="135">
        <f t="shared" si="358"/>
        <v>1</v>
      </c>
      <c r="BK68" s="134">
        <f>'бюджет округа (района)'!AG68+'бюджеты поселений'!AG68</f>
        <v>0</v>
      </c>
      <c r="BL68" s="137">
        <f>'бюджет округа (района)'!AG68</f>
        <v>0</v>
      </c>
      <c r="BM68" s="134"/>
      <c r="BN68" s="134"/>
      <c r="BO68" s="135">
        <f t="shared" si="359"/>
        <v>1</v>
      </c>
      <c r="BP68" s="135">
        <f t="shared" si="359"/>
        <v>1</v>
      </c>
      <c r="BQ68" s="134">
        <f>'бюджет округа (района)'!AJ68+'бюджеты поселений'!AJ68</f>
        <v>0</v>
      </c>
      <c r="BR68" s="137">
        <f>'бюджет округа (района)'!AJ68</f>
        <v>0</v>
      </c>
      <c r="BS68" s="134"/>
      <c r="BT68" s="134"/>
      <c r="BU68" s="135">
        <f t="shared" si="360"/>
        <v>1</v>
      </c>
      <c r="BV68" s="135">
        <f t="shared" si="360"/>
        <v>1</v>
      </c>
      <c r="BW68" s="134">
        <f>'бюджет округа (района)'!AM68+'бюджеты поселений'!AM68</f>
        <v>0</v>
      </c>
      <c r="BX68" s="137">
        <f>'бюджет округа (района)'!AM68</f>
        <v>0</v>
      </c>
      <c r="BY68" s="134"/>
      <c r="BZ68" s="134"/>
      <c r="CA68" s="135">
        <f t="shared" si="361"/>
        <v>1</v>
      </c>
      <c r="CB68" s="135">
        <f t="shared" si="361"/>
        <v>1</v>
      </c>
      <c r="CC68" s="134">
        <f>'бюджет округа (района)'!AP68+'бюджеты поселений'!AP68</f>
        <v>0</v>
      </c>
      <c r="CD68" s="137">
        <f>'бюджет округа (района)'!AP68</f>
        <v>0</v>
      </c>
      <c r="CE68" s="134"/>
      <c r="CF68" s="134"/>
      <c r="CG68" s="135">
        <f t="shared" si="362"/>
        <v>1</v>
      </c>
      <c r="CH68" s="135">
        <f t="shared" si="362"/>
        <v>1</v>
      </c>
      <c r="CI68" s="134">
        <f>'бюджет округа (района)'!AS68+'бюджеты поселений'!AS68</f>
        <v>0</v>
      </c>
      <c r="CJ68" s="137">
        <f>'бюджет округа (района)'!AS68</f>
        <v>0</v>
      </c>
      <c r="CK68" s="134"/>
      <c r="CL68" s="134"/>
      <c r="CM68" s="135">
        <f t="shared" si="363"/>
        <v>1</v>
      </c>
      <c r="CN68" s="135">
        <f t="shared" si="363"/>
        <v>1</v>
      </c>
      <c r="CO68" s="134">
        <f>'бюджет округа (района)'!AV68+'бюджеты поселений'!AV68</f>
        <v>0</v>
      </c>
      <c r="CP68" s="137">
        <f>'бюджет округа (района)'!AV68</f>
        <v>0</v>
      </c>
      <c r="CQ68" s="134"/>
      <c r="CR68" s="134"/>
      <c r="CS68" s="135">
        <f t="shared" si="364"/>
        <v>1</v>
      </c>
      <c r="CT68" s="135">
        <f t="shared" si="364"/>
        <v>1</v>
      </c>
      <c r="CU68" s="134">
        <f>'бюджет округа (района)'!AY68+'бюджеты поселений'!AY68</f>
        <v>0</v>
      </c>
      <c r="CV68" s="137">
        <f>'бюджет округа (района)'!AY68</f>
        <v>0</v>
      </c>
      <c r="CW68" s="134"/>
      <c r="CX68" s="134"/>
      <c r="CY68" s="135">
        <f t="shared" si="365"/>
        <v>1</v>
      </c>
      <c r="CZ68" s="135">
        <f t="shared" si="365"/>
        <v>1</v>
      </c>
      <c r="DA68" s="134">
        <f>'бюджет округа (района)'!BB68+'бюджеты поселений'!BB68</f>
        <v>0</v>
      </c>
      <c r="DB68" s="137">
        <f>'бюджет округа (района)'!BB68</f>
        <v>0</v>
      </c>
      <c r="DC68" s="134"/>
      <c r="DD68" s="134"/>
      <c r="DE68" s="135">
        <f t="shared" si="366"/>
        <v>1</v>
      </c>
      <c r="DF68" s="135">
        <f t="shared" si="366"/>
        <v>1</v>
      </c>
      <c r="DG68" s="134">
        <f>'бюджет округа (района)'!BE68+'бюджеты поселений'!BE68</f>
        <v>0</v>
      </c>
      <c r="DH68" s="137">
        <f>'бюджет округа (района)'!BE68</f>
        <v>0</v>
      </c>
      <c r="DI68" s="134"/>
      <c r="DJ68" s="134"/>
      <c r="DK68" s="135">
        <f t="shared" si="367"/>
        <v>1</v>
      </c>
      <c r="DL68" s="135">
        <f t="shared" si="367"/>
        <v>1</v>
      </c>
      <c r="DM68" s="134">
        <f>'бюджет округа (района)'!BH68+'бюджеты поселений'!BH68</f>
        <v>0</v>
      </c>
      <c r="DN68" s="137">
        <f>'бюджет округа (района)'!BH68</f>
        <v>0</v>
      </c>
      <c r="DO68" s="134">
        <f>'бюджет округа (района)'!BI68+'бюджеты поселений'!BI68</f>
        <v>0</v>
      </c>
      <c r="DP68" s="137">
        <f>'бюджет округа (района)'!BI68</f>
        <v>0</v>
      </c>
      <c r="DQ68" s="134">
        <f>'бюджет округа (района)'!BJ68+'бюджеты поселений'!BJ68</f>
        <v>0</v>
      </c>
      <c r="DR68" s="137">
        <f>'бюджет округа (района)'!BJ68</f>
        <v>0</v>
      </c>
      <c r="DS68" s="135">
        <f t="shared" si="368"/>
        <v>1</v>
      </c>
      <c r="DT68" s="135">
        <f t="shared" si="369"/>
        <v>1</v>
      </c>
      <c r="DU68" s="135">
        <f t="shared" si="370"/>
        <v>1</v>
      </c>
      <c r="DV68" s="135">
        <f t="shared" si="370"/>
        <v>1</v>
      </c>
      <c r="DW68" s="167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3"/>
      <c r="EP68" s="63"/>
      <c r="EQ68" s="63"/>
      <c r="ER68" s="63"/>
      <c r="ES68" s="63"/>
      <c r="ET68" s="63"/>
      <c r="EU68" s="63"/>
      <c r="EV68" s="63"/>
      <c r="EW68" s="63"/>
      <c r="EX68" s="63"/>
      <c r="EY68" s="63"/>
      <c r="EZ68" s="63"/>
      <c r="FA68" s="63"/>
      <c r="FB68" s="63"/>
      <c r="FC68" s="63"/>
      <c r="FD68" s="63"/>
      <c r="FE68" s="63"/>
      <c r="FF68" s="63"/>
      <c r="FG68" s="63"/>
      <c r="FH68" s="63"/>
      <c r="FI68" s="63"/>
      <c r="FJ68" s="63"/>
      <c r="FK68" s="63"/>
      <c r="FL68" s="63"/>
      <c r="FM68" s="63"/>
      <c r="FN68" s="63"/>
      <c r="FO68" s="63"/>
      <c r="FP68" s="63"/>
      <c r="FQ68" s="63"/>
      <c r="FR68" s="63"/>
      <c r="FS68" s="63"/>
      <c r="FT68" s="63"/>
      <c r="FU68" s="63"/>
      <c r="FV68" s="63"/>
      <c r="FW68" s="63"/>
      <c r="FX68" s="63"/>
      <c r="FY68" s="63"/>
      <c r="FZ68" s="63"/>
      <c r="GA68" s="63"/>
      <c r="GB68" s="63"/>
      <c r="GC68" s="63"/>
      <c r="GD68" s="63"/>
      <c r="GE68" s="63"/>
      <c r="GF68" s="63"/>
      <c r="GG68" s="63"/>
      <c r="GH68" s="63"/>
      <c r="GI68" s="63"/>
      <c r="GJ68" s="63"/>
      <c r="GK68" s="63"/>
      <c r="GL68" s="63"/>
      <c r="GM68" s="63"/>
      <c r="GN68" s="63"/>
      <c r="GO68" s="63"/>
      <c r="GP68" s="63"/>
      <c r="GQ68" s="63"/>
      <c r="GR68" s="63"/>
      <c r="GS68" s="63"/>
      <c r="GT68" s="63"/>
      <c r="GU68" s="63"/>
      <c r="GV68" s="63"/>
      <c r="GW68" s="63"/>
      <c r="GX68" s="63"/>
      <c r="GY68" s="63"/>
      <c r="GZ68" s="63"/>
      <c r="HA68" s="63"/>
      <c r="HB68" s="63"/>
      <c r="HC68" s="63"/>
      <c r="HD68" s="63"/>
      <c r="HE68" s="63"/>
      <c r="HF68" s="63"/>
      <c r="HG68" s="63"/>
      <c r="HH68" s="63"/>
      <c r="HI68" s="63"/>
      <c r="HJ68" s="63"/>
      <c r="HK68" s="63"/>
      <c r="HL68" s="63"/>
      <c r="HM68" s="63"/>
      <c r="HN68" s="63"/>
      <c r="HO68" s="63"/>
      <c r="HP68" s="63"/>
      <c r="HQ68" s="63"/>
      <c r="HR68" s="63"/>
      <c r="HS68" s="63"/>
      <c r="HT68" s="63"/>
      <c r="HU68" s="63"/>
      <c r="HV68" s="63"/>
      <c r="HW68" s="63"/>
      <c r="HX68" s="63"/>
      <c r="HY68" s="63"/>
      <c r="HZ68" s="63"/>
      <c r="IA68" s="63"/>
      <c r="IB68" s="63"/>
      <c r="IC68" s="63"/>
      <c r="ID68" s="63"/>
      <c r="IE68" s="63"/>
      <c r="IF68" s="63"/>
      <c r="IG68" s="63"/>
      <c r="IH68" s="63"/>
      <c r="II68" s="63"/>
      <c r="IJ68" s="63"/>
      <c r="IK68" s="63"/>
      <c r="IL68" s="63"/>
      <c r="IM68" s="63"/>
      <c r="IN68" s="63"/>
      <c r="IO68" s="63"/>
      <c r="IP68" s="63"/>
      <c r="IQ68" s="63"/>
      <c r="IR68" s="63"/>
      <c r="IS68" s="63"/>
      <c r="IT68" s="63"/>
      <c r="IU68" s="63"/>
      <c r="IV68" s="63"/>
      <c r="IW68" s="63"/>
      <c r="IX68" s="63"/>
      <c r="IY68" s="63"/>
      <c r="IZ68" s="63"/>
      <c r="JA68" s="63"/>
      <c r="JB68" s="63"/>
      <c r="JC68" s="63"/>
      <c r="JD68" s="63"/>
      <c r="JE68" s="63"/>
      <c r="JF68" s="63"/>
      <c r="JG68" s="63"/>
      <c r="JH68" s="63"/>
    </row>
    <row r="69" spans="1:268" s="64" customFormat="1" ht="18.75" hidden="1" customHeight="1">
      <c r="A69" s="33"/>
      <c r="B69" s="174"/>
      <c r="C69" s="134">
        <f>'бюджет округа (района)'!C69+'бюджеты поселений'!C69</f>
        <v>0</v>
      </c>
      <c r="D69" s="137">
        <f>'бюджет округа (района)'!C69</f>
        <v>0</v>
      </c>
      <c r="E69" s="134">
        <f t="shared" si="371"/>
        <v>0</v>
      </c>
      <c r="F69" s="137">
        <f t="shared" si="371"/>
        <v>0</v>
      </c>
      <c r="G69" s="134">
        <f>'бюджет округа (района)'!E69+'бюджеты поселений'!E69</f>
        <v>0</v>
      </c>
      <c r="H69" s="137">
        <f>'бюджет округа (района)'!E69</f>
        <v>0</v>
      </c>
      <c r="I69" s="134">
        <f>'бюджет округа (района)'!F69+'бюджеты поселений'!F69</f>
        <v>0</v>
      </c>
      <c r="J69" s="137">
        <f>'бюджет округа (района)'!F69</f>
        <v>0</v>
      </c>
      <c r="K69" s="134">
        <f t="shared" si="356"/>
        <v>0</v>
      </c>
      <c r="L69" s="134">
        <f t="shared" si="356"/>
        <v>0</v>
      </c>
      <c r="M69" s="134">
        <f>'бюджет округа (района)'!H69+'бюджеты поселений'!H69</f>
        <v>0</v>
      </c>
      <c r="N69" s="137">
        <f>'бюджет округа (района)'!H69</f>
        <v>0</v>
      </c>
      <c r="O69" s="134"/>
      <c r="P69" s="134"/>
      <c r="Q69" s="134">
        <f>'бюджет округа (района)'!J69+'бюджеты поселений'!J69</f>
        <v>0</v>
      </c>
      <c r="R69" s="137">
        <f>'бюджет округа (района)'!J69</f>
        <v>0</v>
      </c>
      <c r="S69" s="134"/>
      <c r="T69" s="134"/>
      <c r="U69" s="134">
        <f>'бюджет округа (района)'!L69+'бюджеты поселений'!L69</f>
        <v>0</v>
      </c>
      <c r="V69" s="137">
        <f>'бюджет округа (района)'!L69</f>
        <v>0</v>
      </c>
      <c r="W69" s="134"/>
      <c r="X69" s="134"/>
      <c r="Y69" s="134">
        <f>'бюджет округа (района)'!N69+'бюджеты поселений'!N69</f>
        <v>0</v>
      </c>
      <c r="Z69" s="137">
        <f>'бюджет округа (района)'!N69</f>
        <v>0</v>
      </c>
      <c r="AA69" s="134"/>
      <c r="AB69" s="134"/>
      <c r="AC69" s="134">
        <f>'бюджет округа (района)'!P69+'бюджеты поселений'!P69</f>
        <v>0</v>
      </c>
      <c r="AD69" s="137">
        <f>'бюджет округа (района)'!P69</f>
        <v>0</v>
      </c>
      <c r="AE69" s="134"/>
      <c r="AF69" s="134"/>
      <c r="AG69" s="134">
        <f>'бюджет округа (района)'!R69+'бюджеты поселений'!R69</f>
        <v>0</v>
      </c>
      <c r="AH69" s="137">
        <f>'бюджет округа (района)'!R69</f>
        <v>0</v>
      </c>
      <c r="AI69" s="134"/>
      <c r="AJ69" s="134"/>
      <c r="AK69" s="134">
        <f>'бюджет округа (района)'!T69+'бюджеты поселений'!T69</f>
        <v>0</v>
      </c>
      <c r="AL69" s="137">
        <f>'бюджет округа (района)'!T69</f>
        <v>0</v>
      </c>
      <c r="AM69" s="134"/>
      <c r="AN69" s="134"/>
      <c r="AO69" s="134">
        <f>'бюджет округа (района)'!V69+'бюджеты поселений'!V69</f>
        <v>0</v>
      </c>
      <c r="AP69" s="137">
        <f>'бюджет округа (района)'!V69</f>
        <v>0</v>
      </c>
      <c r="AQ69" s="134"/>
      <c r="AR69" s="134"/>
      <c r="AS69" s="134">
        <f>'бюджет округа (района)'!X69+'бюджеты поселений'!X69</f>
        <v>0</v>
      </c>
      <c r="AT69" s="137">
        <f>'бюджет округа (района)'!X69</f>
        <v>0</v>
      </c>
      <c r="AU69" s="134"/>
      <c r="AV69" s="134"/>
      <c r="AW69" s="134">
        <f>'бюджет округа (района)'!Z69+'бюджеты поселений'!Z69</f>
        <v>0</v>
      </c>
      <c r="AX69" s="137">
        <f>'бюджет округа (района)'!Z69</f>
        <v>0</v>
      </c>
      <c r="AY69" s="134">
        <f>'бюджет округа (района)'!AA69+'бюджеты поселений'!AA69</f>
        <v>0</v>
      </c>
      <c r="AZ69" s="137">
        <f>'бюджет округа (района)'!AA69</f>
        <v>0</v>
      </c>
      <c r="BA69" s="135">
        <f t="shared" si="355"/>
        <v>1</v>
      </c>
      <c r="BB69" s="135">
        <f t="shared" si="355"/>
        <v>1</v>
      </c>
      <c r="BC69" s="134">
        <f>'бюджет округа (района)'!AC69+'бюджеты поселений'!AC69</f>
        <v>0</v>
      </c>
      <c r="BD69" s="137">
        <f>'бюджет округа (района)'!AC69</f>
        <v>0</v>
      </c>
      <c r="BE69" s="134">
        <f>'бюджет округа (района)'!AD69+'бюджеты поселений'!AD69</f>
        <v>0</v>
      </c>
      <c r="BF69" s="137">
        <f>'бюджет округа (района)'!AD69</f>
        <v>0</v>
      </c>
      <c r="BG69" s="134">
        <f t="shared" si="357"/>
        <v>0</v>
      </c>
      <c r="BH69" s="134">
        <f t="shared" si="357"/>
        <v>0</v>
      </c>
      <c r="BI69" s="135">
        <f t="shared" si="358"/>
        <v>1</v>
      </c>
      <c r="BJ69" s="135">
        <f t="shared" si="358"/>
        <v>1</v>
      </c>
      <c r="BK69" s="134">
        <f>'бюджет округа (района)'!AG69+'бюджеты поселений'!AG69</f>
        <v>0</v>
      </c>
      <c r="BL69" s="137">
        <f>'бюджет округа (района)'!AG69</f>
        <v>0</v>
      </c>
      <c r="BM69" s="134"/>
      <c r="BN69" s="134"/>
      <c r="BO69" s="135">
        <f t="shared" si="359"/>
        <v>1</v>
      </c>
      <c r="BP69" s="135">
        <f t="shared" si="359"/>
        <v>1</v>
      </c>
      <c r="BQ69" s="134">
        <f>'бюджет округа (района)'!AJ69+'бюджеты поселений'!AJ69</f>
        <v>0</v>
      </c>
      <c r="BR69" s="137">
        <f>'бюджет округа (района)'!AJ69</f>
        <v>0</v>
      </c>
      <c r="BS69" s="134"/>
      <c r="BT69" s="134"/>
      <c r="BU69" s="135">
        <f t="shared" si="360"/>
        <v>1</v>
      </c>
      <c r="BV69" s="135">
        <f t="shared" si="360"/>
        <v>1</v>
      </c>
      <c r="BW69" s="134">
        <f>'бюджет округа (района)'!AM69+'бюджеты поселений'!AM69</f>
        <v>0</v>
      </c>
      <c r="BX69" s="137">
        <f>'бюджет округа (района)'!AM69</f>
        <v>0</v>
      </c>
      <c r="BY69" s="134"/>
      <c r="BZ69" s="134"/>
      <c r="CA69" s="135">
        <f t="shared" si="361"/>
        <v>1</v>
      </c>
      <c r="CB69" s="135">
        <f t="shared" si="361"/>
        <v>1</v>
      </c>
      <c r="CC69" s="134">
        <f>'бюджет округа (района)'!AP69+'бюджеты поселений'!AP69</f>
        <v>0</v>
      </c>
      <c r="CD69" s="137">
        <f>'бюджет округа (района)'!AP69</f>
        <v>0</v>
      </c>
      <c r="CE69" s="134"/>
      <c r="CF69" s="134"/>
      <c r="CG69" s="135">
        <f t="shared" si="362"/>
        <v>1</v>
      </c>
      <c r="CH69" s="135">
        <f t="shared" si="362"/>
        <v>1</v>
      </c>
      <c r="CI69" s="134">
        <f>'бюджет округа (района)'!AS69+'бюджеты поселений'!AS69</f>
        <v>0</v>
      </c>
      <c r="CJ69" s="137">
        <f>'бюджет округа (района)'!AS69</f>
        <v>0</v>
      </c>
      <c r="CK69" s="134"/>
      <c r="CL69" s="134"/>
      <c r="CM69" s="135">
        <f t="shared" si="363"/>
        <v>1</v>
      </c>
      <c r="CN69" s="135">
        <f t="shared" si="363"/>
        <v>1</v>
      </c>
      <c r="CO69" s="134">
        <f>'бюджет округа (района)'!AV69+'бюджеты поселений'!AV69</f>
        <v>0</v>
      </c>
      <c r="CP69" s="137">
        <f>'бюджет округа (района)'!AV69</f>
        <v>0</v>
      </c>
      <c r="CQ69" s="134"/>
      <c r="CR69" s="134"/>
      <c r="CS69" s="135">
        <f t="shared" si="364"/>
        <v>1</v>
      </c>
      <c r="CT69" s="135">
        <f t="shared" si="364"/>
        <v>1</v>
      </c>
      <c r="CU69" s="134">
        <f>'бюджет округа (района)'!AY69+'бюджеты поселений'!AY69</f>
        <v>0</v>
      </c>
      <c r="CV69" s="137">
        <f>'бюджет округа (района)'!AY69</f>
        <v>0</v>
      </c>
      <c r="CW69" s="134"/>
      <c r="CX69" s="134"/>
      <c r="CY69" s="135">
        <f t="shared" si="365"/>
        <v>1</v>
      </c>
      <c r="CZ69" s="135">
        <f t="shared" si="365"/>
        <v>1</v>
      </c>
      <c r="DA69" s="134">
        <f>'бюджет округа (района)'!BB69+'бюджеты поселений'!BB69</f>
        <v>0</v>
      </c>
      <c r="DB69" s="137">
        <f>'бюджет округа (района)'!BB69</f>
        <v>0</v>
      </c>
      <c r="DC69" s="134"/>
      <c r="DD69" s="134"/>
      <c r="DE69" s="135">
        <f t="shared" si="366"/>
        <v>1</v>
      </c>
      <c r="DF69" s="135">
        <f t="shared" si="366"/>
        <v>1</v>
      </c>
      <c r="DG69" s="134">
        <f>'бюджет округа (района)'!BE69+'бюджеты поселений'!BE69</f>
        <v>0</v>
      </c>
      <c r="DH69" s="137">
        <f>'бюджет округа (района)'!BE69</f>
        <v>0</v>
      </c>
      <c r="DI69" s="134"/>
      <c r="DJ69" s="134"/>
      <c r="DK69" s="135">
        <f t="shared" si="367"/>
        <v>1</v>
      </c>
      <c r="DL69" s="135">
        <f t="shared" si="367"/>
        <v>1</v>
      </c>
      <c r="DM69" s="134">
        <f>'бюджет округа (района)'!BH69+'бюджеты поселений'!BH69</f>
        <v>0</v>
      </c>
      <c r="DN69" s="137">
        <f>'бюджет округа (района)'!BH69</f>
        <v>0</v>
      </c>
      <c r="DO69" s="134">
        <f>'бюджет округа (района)'!BI69+'бюджеты поселений'!BI69</f>
        <v>0</v>
      </c>
      <c r="DP69" s="137">
        <f>'бюджет округа (района)'!BI69</f>
        <v>0</v>
      </c>
      <c r="DQ69" s="134">
        <f>'бюджет округа (района)'!BJ69+'бюджеты поселений'!BJ69</f>
        <v>0</v>
      </c>
      <c r="DR69" s="137">
        <f>'бюджет округа (района)'!BJ69</f>
        <v>0</v>
      </c>
      <c r="DS69" s="135">
        <f t="shared" si="368"/>
        <v>1</v>
      </c>
      <c r="DT69" s="135">
        <f t="shared" si="369"/>
        <v>1</v>
      </c>
      <c r="DU69" s="135">
        <f t="shared" si="370"/>
        <v>1</v>
      </c>
      <c r="DV69" s="135">
        <f t="shared" si="370"/>
        <v>1</v>
      </c>
      <c r="DW69" s="167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  <c r="EO69" s="63"/>
      <c r="EP69" s="63"/>
      <c r="EQ69" s="63"/>
      <c r="ER69" s="63"/>
      <c r="ES69" s="63"/>
      <c r="ET69" s="63"/>
      <c r="EU69" s="63"/>
      <c r="EV69" s="63"/>
      <c r="EW69" s="63"/>
      <c r="EX69" s="63"/>
      <c r="EY69" s="63"/>
      <c r="EZ69" s="63"/>
      <c r="FA69" s="63"/>
      <c r="FB69" s="63"/>
      <c r="FC69" s="63"/>
      <c r="FD69" s="63"/>
      <c r="FE69" s="63"/>
      <c r="FF69" s="63"/>
      <c r="FG69" s="63"/>
      <c r="FH69" s="63"/>
      <c r="FI69" s="63"/>
      <c r="FJ69" s="63"/>
      <c r="FK69" s="63"/>
      <c r="FL69" s="63"/>
      <c r="FM69" s="63"/>
      <c r="FN69" s="63"/>
      <c r="FO69" s="63"/>
      <c r="FP69" s="63"/>
      <c r="FQ69" s="63"/>
      <c r="FR69" s="63"/>
      <c r="FS69" s="63"/>
      <c r="FT69" s="63"/>
      <c r="FU69" s="63"/>
      <c r="FV69" s="63"/>
      <c r="FW69" s="63"/>
      <c r="FX69" s="63"/>
      <c r="FY69" s="63"/>
      <c r="FZ69" s="63"/>
      <c r="GA69" s="63"/>
      <c r="GB69" s="63"/>
      <c r="GC69" s="63"/>
      <c r="GD69" s="63"/>
      <c r="GE69" s="63"/>
      <c r="GF69" s="63"/>
      <c r="GG69" s="63"/>
      <c r="GH69" s="63"/>
      <c r="GI69" s="63"/>
      <c r="GJ69" s="63"/>
      <c r="GK69" s="63"/>
      <c r="GL69" s="63"/>
      <c r="GM69" s="63"/>
      <c r="GN69" s="63"/>
      <c r="GO69" s="63"/>
      <c r="GP69" s="63"/>
      <c r="GQ69" s="63"/>
      <c r="GR69" s="63"/>
      <c r="GS69" s="63"/>
      <c r="GT69" s="63"/>
      <c r="GU69" s="63"/>
      <c r="GV69" s="63"/>
      <c r="GW69" s="63"/>
      <c r="GX69" s="63"/>
      <c r="GY69" s="63"/>
      <c r="GZ69" s="63"/>
      <c r="HA69" s="63"/>
      <c r="HB69" s="63"/>
      <c r="HC69" s="63"/>
      <c r="HD69" s="63"/>
      <c r="HE69" s="63"/>
      <c r="HF69" s="63"/>
      <c r="HG69" s="63"/>
      <c r="HH69" s="63"/>
      <c r="HI69" s="63"/>
      <c r="HJ69" s="63"/>
      <c r="HK69" s="63"/>
      <c r="HL69" s="63"/>
      <c r="HM69" s="63"/>
      <c r="HN69" s="63"/>
      <c r="HO69" s="63"/>
      <c r="HP69" s="63"/>
      <c r="HQ69" s="63"/>
      <c r="HR69" s="63"/>
      <c r="HS69" s="63"/>
      <c r="HT69" s="63"/>
      <c r="HU69" s="63"/>
      <c r="HV69" s="63"/>
      <c r="HW69" s="63"/>
      <c r="HX69" s="63"/>
      <c r="HY69" s="63"/>
      <c r="HZ69" s="63"/>
      <c r="IA69" s="63"/>
      <c r="IB69" s="63"/>
      <c r="IC69" s="63"/>
      <c r="ID69" s="63"/>
      <c r="IE69" s="63"/>
      <c r="IF69" s="63"/>
      <c r="IG69" s="63"/>
      <c r="IH69" s="63"/>
      <c r="II69" s="63"/>
      <c r="IJ69" s="63"/>
      <c r="IK69" s="63"/>
      <c r="IL69" s="63"/>
      <c r="IM69" s="63"/>
      <c r="IN69" s="63"/>
      <c r="IO69" s="63"/>
      <c r="IP69" s="63"/>
      <c r="IQ69" s="63"/>
      <c r="IR69" s="63"/>
      <c r="IS69" s="63"/>
      <c r="IT69" s="63"/>
      <c r="IU69" s="63"/>
      <c r="IV69" s="63"/>
      <c r="IW69" s="63"/>
      <c r="IX69" s="63"/>
      <c r="IY69" s="63"/>
      <c r="IZ69" s="63"/>
      <c r="JA69" s="63"/>
      <c r="JB69" s="63"/>
      <c r="JC69" s="63"/>
      <c r="JD69" s="63"/>
      <c r="JE69" s="63"/>
      <c r="JF69" s="63"/>
      <c r="JG69" s="63"/>
      <c r="JH69" s="63"/>
    </row>
    <row r="70" spans="1:268" s="64" customFormat="1" ht="18.75" hidden="1" customHeight="1">
      <c r="A70" s="33"/>
      <c r="B70" s="174"/>
      <c r="C70" s="134">
        <f>'бюджет округа (района)'!C70+'бюджеты поселений'!C70</f>
        <v>0</v>
      </c>
      <c r="D70" s="137">
        <f>'бюджет округа (района)'!C70</f>
        <v>0</v>
      </c>
      <c r="E70" s="134">
        <f t="shared" si="371"/>
        <v>0</v>
      </c>
      <c r="F70" s="137">
        <f t="shared" si="371"/>
        <v>0</v>
      </c>
      <c r="G70" s="134">
        <f>'бюджет округа (района)'!E70+'бюджеты поселений'!E70</f>
        <v>0</v>
      </c>
      <c r="H70" s="137">
        <f>'бюджет округа (района)'!E70</f>
        <v>0</v>
      </c>
      <c r="I70" s="134">
        <f>'бюджет округа (района)'!F70+'бюджеты поселений'!F70</f>
        <v>0</v>
      </c>
      <c r="J70" s="137">
        <f>'бюджет округа (района)'!F70</f>
        <v>0</v>
      </c>
      <c r="K70" s="134">
        <f t="shared" si="356"/>
        <v>0</v>
      </c>
      <c r="L70" s="134">
        <f t="shared" si="356"/>
        <v>0</v>
      </c>
      <c r="M70" s="134">
        <f>'бюджет округа (района)'!H70+'бюджеты поселений'!H70</f>
        <v>0</v>
      </c>
      <c r="N70" s="137">
        <f>'бюджет округа (района)'!H70</f>
        <v>0</v>
      </c>
      <c r="O70" s="134"/>
      <c r="P70" s="134"/>
      <c r="Q70" s="134">
        <f>'бюджет округа (района)'!J70+'бюджеты поселений'!J70</f>
        <v>0</v>
      </c>
      <c r="R70" s="137">
        <f>'бюджет округа (района)'!J70</f>
        <v>0</v>
      </c>
      <c r="S70" s="134"/>
      <c r="T70" s="134"/>
      <c r="U70" s="134">
        <f>'бюджет округа (района)'!L70+'бюджеты поселений'!L70</f>
        <v>0</v>
      </c>
      <c r="V70" s="137">
        <f>'бюджет округа (района)'!L70</f>
        <v>0</v>
      </c>
      <c r="W70" s="134"/>
      <c r="X70" s="134"/>
      <c r="Y70" s="134">
        <f>'бюджет округа (района)'!N70+'бюджеты поселений'!N70</f>
        <v>0</v>
      </c>
      <c r="Z70" s="137">
        <f>'бюджет округа (района)'!N70</f>
        <v>0</v>
      </c>
      <c r="AA70" s="134"/>
      <c r="AB70" s="134"/>
      <c r="AC70" s="134">
        <f>'бюджет округа (района)'!P70+'бюджеты поселений'!P70</f>
        <v>0</v>
      </c>
      <c r="AD70" s="137">
        <f>'бюджет округа (района)'!P70</f>
        <v>0</v>
      </c>
      <c r="AE70" s="134"/>
      <c r="AF70" s="134"/>
      <c r="AG70" s="134">
        <f>'бюджет округа (района)'!R70+'бюджеты поселений'!R70</f>
        <v>0</v>
      </c>
      <c r="AH70" s="137">
        <f>'бюджет округа (района)'!R70</f>
        <v>0</v>
      </c>
      <c r="AI70" s="134"/>
      <c r="AJ70" s="134"/>
      <c r="AK70" s="134">
        <f>'бюджет округа (района)'!T70+'бюджеты поселений'!T70</f>
        <v>0</v>
      </c>
      <c r="AL70" s="137">
        <f>'бюджет округа (района)'!T70</f>
        <v>0</v>
      </c>
      <c r="AM70" s="134"/>
      <c r="AN70" s="134"/>
      <c r="AO70" s="134">
        <f>'бюджет округа (района)'!V70+'бюджеты поселений'!V70</f>
        <v>0</v>
      </c>
      <c r="AP70" s="137">
        <f>'бюджет округа (района)'!V70</f>
        <v>0</v>
      </c>
      <c r="AQ70" s="134"/>
      <c r="AR70" s="134"/>
      <c r="AS70" s="134">
        <f>'бюджет округа (района)'!X70+'бюджеты поселений'!X70</f>
        <v>0</v>
      </c>
      <c r="AT70" s="137">
        <f>'бюджет округа (района)'!X70</f>
        <v>0</v>
      </c>
      <c r="AU70" s="134"/>
      <c r="AV70" s="134"/>
      <c r="AW70" s="134">
        <f>'бюджет округа (района)'!Z70+'бюджеты поселений'!Z70</f>
        <v>0</v>
      </c>
      <c r="AX70" s="137">
        <f>'бюджет округа (района)'!Z70</f>
        <v>0</v>
      </c>
      <c r="AY70" s="134">
        <f>'бюджет округа (района)'!AA70+'бюджеты поселений'!AA70</f>
        <v>0</v>
      </c>
      <c r="AZ70" s="137">
        <f>'бюджет округа (района)'!AA70</f>
        <v>0</v>
      </c>
      <c r="BA70" s="135">
        <f t="shared" si="355"/>
        <v>1</v>
      </c>
      <c r="BB70" s="135">
        <f t="shared" si="355"/>
        <v>1</v>
      </c>
      <c r="BC70" s="134">
        <f>'бюджет округа (района)'!AC70+'бюджеты поселений'!AC70</f>
        <v>0</v>
      </c>
      <c r="BD70" s="137">
        <f>'бюджет округа (района)'!AC70</f>
        <v>0</v>
      </c>
      <c r="BE70" s="134">
        <f>'бюджет округа (района)'!AD70+'бюджеты поселений'!AD70</f>
        <v>0</v>
      </c>
      <c r="BF70" s="137">
        <f>'бюджет округа (района)'!AD70</f>
        <v>0</v>
      </c>
      <c r="BG70" s="134">
        <f t="shared" si="357"/>
        <v>0</v>
      </c>
      <c r="BH70" s="134">
        <f t="shared" si="357"/>
        <v>0</v>
      </c>
      <c r="BI70" s="135">
        <f t="shared" si="358"/>
        <v>1</v>
      </c>
      <c r="BJ70" s="135">
        <f t="shared" si="358"/>
        <v>1</v>
      </c>
      <c r="BK70" s="134">
        <f>'бюджет округа (района)'!AG70+'бюджеты поселений'!AG70</f>
        <v>0</v>
      </c>
      <c r="BL70" s="137">
        <f>'бюджет округа (района)'!AG70</f>
        <v>0</v>
      </c>
      <c r="BM70" s="134"/>
      <c r="BN70" s="134"/>
      <c r="BO70" s="135">
        <f t="shared" si="359"/>
        <v>1</v>
      </c>
      <c r="BP70" s="135">
        <f t="shared" si="359"/>
        <v>1</v>
      </c>
      <c r="BQ70" s="134">
        <f>'бюджет округа (района)'!AJ70+'бюджеты поселений'!AJ70</f>
        <v>0</v>
      </c>
      <c r="BR70" s="137">
        <f>'бюджет округа (района)'!AJ70</f>
        <v>0</v>
      </c>
      <c r="BS70" s="134"/>
      <c r="BT70" s="134"/>
      <c r="BU70" s="135">
        <f t="shared" si="360"/>
        <v>1</v>
      </c>
      <c r="BV70" s="135">
        <f t="shared" si="360"/>
        <v>1</v>
      </c>
      <c r="BW70" s="134">
        <f>'бюджет округа (района)'!AM70+'бюджеты поселений'!AM70</f>
        <v>0</v>
      </c>
      <c r="BX70" s="137">
        <f>'бюджет округа (района)'!AM70</f>
        <v>0</v>
      </c>
      <c r="BY70" s="134"/>
      <c r="BZ70" s="134"/>
      <c r="CA70" s="135">
        <f t="shared" si="361"/>
        <v>1</v>
      </c>
      <c r="CB70" s="135">
        <f t="shared" si="361"/>
        <v>1</v>
      </c>
      <c r="CC70" s="134">
        <f>'бюджет округа (района)'!AP70+'бюджеты поселений'!AP70</f>
        <v>0</v>
      </c>
      <c r="CD70" s="137">
        <f>'бюджет округа (района)'!AP70</f>
        <v>0</v>
      </c>
      <c r="CE70" s="134"/>
      <c r="CF70" s="134"/>
      <c r="CG70" s="135">
        <f t="shared" si="362"/>
        <v>1</v>
      </c>
      <c r="CH70" s="135">
        <f t="shared" si="362"/>
        <v>1</v>
      </c>
      <c r="CI70" s="134">
        <f>'бюджет округа (района)'!AS70+'бюджеты поселений'!AS70</f>
        <v>0</v>
      </c>
      <c r="CJ70" s="137">
        <f>'бюджет округа (района)'!AS70</f>
        <v>0</v>
      </c>
      <c r="CK70" s="134"/>
      <c r="CL70" s="134"/>
      <c r="CM70" s="135">
        <f t="shared" si="363"/>
        <v>1</v>
      </c>
      <c r="CN70" s="135">
        <f t="shared" si="363"/>
        <v>1</v>
      </c>
      <c r="CO70" s="134">
        <f>'бюджет округа (района)'!AV70+'бюджеты поселений'!AV70</f>
        <v>0</v>
      </c>
      <c r="CP70" s="137">
        <f>'бюджет округа (района)'!AV70</f>
        <v>0</v>
      </c>
      <c r="CQ70" s="134"/>
      <c r="CR70" s="134"/>
      <c r="CS70" s="135">
        <f t="shared" si="364"/>
        <v>1</v>
      </c>
      <c r="CT70" s="135">
        <f t="shared" si="364"/>
        <v>1</v>
      </c>
      <c r="CU70" s="134">
        <f>'бюджет округа (района)'!AY70+'бюджеты поселений'!AY70</f>
        <v>0</v>
      </c>
      <c r="CV70" s="137">
        <f>'бюджет округа (района)'!AY70</f>
        <v>0</v>
      </c>
      <c r="CW70" s="134"/>
      <c r="CX70" s="134"/>
      <c r="CY70" s="135">
        <f t="shared" si="365"/>
        <v>1</v>
      </c>
      <c r="CZ70" s="135">
        <f t="shared" si="365"/>
        <v>1</v>
      </c>
      <c r="DA70" s="134">
        <f>'бюджет округа (района)'!BB70+'бюджеты поселений'!BB70</f>
        <v>0</v>
      </c>
      <c r="DB70" s="137">
        <f>'бюджет округа (района)'!BB70</f>
        <v>0</v>
      </c>
      <c r="DC70" s="134"/>
      <c r="DD70" s="134"/>
      <c r="DE70" s="135">
        <f t="shared" si="366"/>
        <v>1</v>
      </c>
      <c r="DF70" s="135">
        <f t="shared" si="366"/>
        <v>1</v>
      </c>
      <c r="DG70" s="134">
        <f>'бюджет округа (района)'!BE70+'бюджеты поселений'!BE70</f>
        <v>0</v>
      </c>
      <c r="DH70" s="137">
        <f>'бюджет округа (района)'!BE70</f>
        <v>0</v>
      </c>
      <c r="DI70" s="134"/>
      <c r="DJ70" s="134"/>
      <c r="DK70" s="135">
        <f t="shared" si="367"/>
        <v>1</v>
      </c>
      <c r="DL70" s="135">
        <f t="shared" si="367"/>
        <v>1</v>
      </c>
      <c r="DM70" s="134">
        <f>'бюджет округа (района)'!BH70+'бюджеты поселений'!BH70</f>
        <v>0</v>
      </c>
      <c r="DN70" s="137">
        <f>'бюджет округа (района)'!BH70</f>
        <v>0</v>
      </c>
      <c r="DO70" s="134">
        <f>'бюджет округа (района)'!BI70+'бюджеты поселений'!BI70</f>
        <v>0</v>
      </c>
      <c r="DP70" s="137">
        <f>'бюджет округа (района)'!BI70</f>
        <v>0</v>
      </c>
      <c r="DQ70" s="134">
        <f>'бюджет округа (района)'!BJ70+'бюджеты поселений'!BJ70</f>
        <v>0</v>
      </c>
      <c r="DR70" s="137">
        <f>'бюджет округа (района)'!BJ70</f>
        <v>0</v>
      </c>
      <c r="DS70" s="135">
        <f t="shared" si="368"/>
        <v>1</v>
      </c>
      <c r="DT70" s="135">
        <f t="shared" si="369"/>
        <v>1</v>
      </c>
      <c r="DU70" s="135">
        <f t="shared" si="370"/>
        <v>1</v>
      </c>
      <c r="DV70" s="135">
        <f t="shared" si="370"/>
        <v>1</v>
      </c>
      <c r="DW70" s="167"/>
      <c r="DX70" s="63"/>
      <c r="DY70" s="63"/>
      <c r="DZ70" s="63"/>
      <c r="EA70" s="63"/>
      <c r="EB70" s="63"/>
      <c r="EC70" s="63"/>
      <c r="ED70" s="63"/>
      <c r="EE70" s="63"/>
      <c r="EF70" s="63"/>
      <c r="EG70" s="63"/>
      <c r="EH70" s="63"/>
      <c r="EI70" s="63"/>
      <c r="EJ70" s="63"/>
      <c r="EK70" s="63"/>
      <c r="EL70" s="63"/>
      <c r="EM70" s="63"/>
      <c r="EN70" s="63"/>
      <c r="EO70" s="63"/>
      <c r="EP70" s="63"/>
      <c r="EQ70" s="63"/>
      <c r="ER70" s="63"/>
      <c r="ES70" s="63"/>
      <c r="ET70" s="63"/>
      <c r="EU70" s="63"/>
      <c r="EV70" s="63"/>
      <c r="EW70" s="63"/>
      <c r="EX70" s="63"/>
      <c r="EY70" s="63"/>
      <c r="EZ70" s="63"/>
      <c r="FA70" s="63"/>
      <c r="FB70" s="63"/>
      <c r="FC70" s="63"/>
      <c r="FD70" s="63"/>
      <c r="FE70" s="63"/>
      <c r="FF70" s="63"/>
      <c r="FG70" s="63"/>
      <c r="FH70" s="63"/>
      <c r="FI70" s="63"/>
      <c r="FJ70" s="63"/>
      <c r="FK70" s="63"/>
      <c r="FL70" s="63"/>
      <c r="FM70" s="63"/>
      <c r="FN70" s="63"/>
      <c r="FO70" s="63"/>
      <c r="FP70" s="63"/>
      <c r="FQ70" s="63"/>
      <c r="FR70" s="63"/>
      <c r="FS70" s="63"/>
      <c r="FT70" s="63"/>
      <c r="FU70" s="63"/>
      <c r="FV70" s="63"/>
      <c r="FW70" s="63"/>
      <c r="FX70" s="63"/>
      <c r="FY70" s="63"/>
      <c r="FZ70" s="63"/>
      <c r="GA70" s="63"/>
      <c r="GB70" s="63"/>
      <c r="GC70" s="63"/>
      <c r="GD70" s="63"/>
      <c r="GE70" s="63"/>
      <c r="GF70" s="63"/>
      <c r="GG70" s="63"/>
      <c r="GH70" s="63"/>
      <c r="GI70" s="63"/>
      <c r="GJ70" s="63"/>
      <c r="GK70" s="63"/>
      <c r="GL70" s="63"/>
      <c r="GM70" s="63"/>
      <c r="GN70" s="63"/>
      <c r="GO70" s="63"/>
      <c r="GP70" s="63"/>
      <c r="GQ70" s="63"/>
      <c r="GR70" s="63"/>
      <c r="GS70" s="63"/>
      <c r="GT70" s="63"/>
      <c r="GU70" s="63"/>
      <c r="GV70" s="63"/>
      <c r="GW70" s="63"/>
      <c r="GX70" s="63"/>
      <c r="GY70" s="63"/>
      <c r="GZ70" s="63"/>
      <c r="HA70" s="63"/>
      <c r="HB70" s="63"/>
      <c r="HC70" s="63"/>
      <c r="HD70" s="63"/>
      <c r="HE70" s="63"/>
      <c r="HF70" s="63"/>
      <c r="HG70" s="63"/>
      <c r="HH70" s="63"/>
      <c r="HI70" s="63"/>
      <c r="HJ70" s="63"/>
      <c r="HK70" s="63"/>
      <c r="HL70" s="63"/>
      <c r="HM70" s="63"/>
      <c r="HN70" s="63"/>
      <c r="HO70" s="63"/>
      <c r="HP70" s="63"/>
      <c r="HQ70" s="63"/>
      <c r="HR70" s="63"/>
      <c r="HS70" s="63"/>
      <c r="HT70" s="63"/>
      <c r="HU70" s="63"/>
      <c r="HV70" s="63"/>
      <c r="HW70" s="63"/>
      <c r="HX70" s="63"/>
      <c r="HY70" s="63"/>
      <c r="HZ70" s="63"/>
      <c r="IA70" s="63"/>
      <c r="IB70" s="63"/>
      <c r="IC70" s="63"/>
      <c r="ID70" s="63"/>
      <c r="IE70" s="63"/>
      <c r="IF70" s="63"/>
      <c r="IG70" s="63"/>
      <c r="IH70" s="63"/>
      <c r="II70" s="63"/>
      <c r="IJ70" s="63"/>
      <c r="IK70" s="63"/>
      <c r="IL70" s="63"/>
      <c r="IM70" s="63"/>
      <c r="IN70" s="63"/>
      <c r="IO70" s="63"/>
      <c r="IP70" s="63"/>
      <c r="IQ70" s="63"/>
      <c r="IR70" s="63"/>
      <c r="IS70" s="63"/>
      <c r="IT70" s="63"/>
      <c r="IU70" s="63"/>
      <c r="IV70" s="63"/>
      <c r="IW70" s="63"/>
      <c r="IX70" s="63"/>
      <c r="IY70" s="63"/>
      <c r="IZ70" s="63"/>
      <c r="JA70" s="63"/>
      <c r="JB70" s="63"/>
      <c r="JC70" s="63"/>
      <c r="JD70" s="63"/>
      <c r="JE70" s="63"/>
      <c r="JF70" s="63"/>
      <c r="JG70" s="63"/>
      <c r="JH70" s="63"/>
    </row>
    <row r="71" spans="1:268" s="64" customFormat="1" ht="18.75" hidden="1" customHeight="1">
      <c r="A71" s="33"/>
      <c r="B71" s="174"/>
      <c r="C71" s="134">
        <f>'бюджет округа (района)'!C71+'бюджеты поселений'!C71</f>
        <v>0</v>
      </c>
      <c r="D71" s="137">
        <f>'бюджет округа (района)'!C71</f>
        <v>0</v>
      </c>
      <c r="E71" s="134">
        <f t="shared" si="371"/>
        <v>0</v>
      </c>
      <c r="F71" s="137">
        <f t="shared" si="371"/>
        <v>0</v>
      </c>
      <c r="G71" s="134">
        <f>'бюджет округа (района)'!E71+'бюджеты поселений'!E71</f>
        <v>0</v>
      </c>
      <c r="H71" s="137">
        <f>'бюджет округа (района)'!E71</f>
        <v>0</v>
      </c>
      <c r="I71" s="134">
        <f>'бюджет округа (района)'!F71+'бюджеты поселений'!F71</f>
        <v>0</v>
      </c>
      <c r="J71" s="137">
        <f>'бюджет округа (района)'!F71</f>
        <v>0</v>
      </c>
      <c r="K71" s="134">
        <f t="shared" si="356"/>
        <v>0</v>
      </c>
      <c r="L71" s="134">
        <f t="shared" si="356"/>
        <v>0</v>
      </c>
      <c r="M71" s="134">
        <f>'бюджет округа (района)'!H71+'бюджеты поселений'!H71</f>
        <v>0</v>
      </c>
      <c r="N71" s="137">
        <f>'бюджет округа (района)'!H71</f>
        <v>0</v>
      </c>
      <c r="O71" s="134"/>
      <c r="P71" s="134"/>
      <c r="Q71" s="134">
        <f>'бюджет округа (района)'!J71+'бюджеты поселений'!J71</f>
        <v>0</v>
      </c>
      <c r="R71" s="137">
        <f>'бюджет округа (района)'!J71</f>
        <v>0</v>
      </c>
      <c r="S71" s="134"/>
      <c r="T71" s="134"/>
      <c r="U71" s="134">
        <f>'бюджет округа (района)'!L71+'бюджеты поселений'!L71</f>
        <v>0</v>
      </c>
      <c r="V71" s="137">
        <f>'бюджет округа (района)'!L71</f>
        <v>0</v>
      </c>
      <c r="W71" s="134"/>
      <c r="X71" s="134"/>
      <c r="Y71" s="134">
        <f>'бюджет округа (района)'!N71+'бюджеты поселений'!N71</f>
        <v>0</v>
      </c>
      <c r="Z71" s="137">
        <f>'бюджет округа (района)'!N71</f>
        <v>0</v>
      </c>
      <c r="AA71" s="134"/>
      <c r="AB71" s="134"/>
      <c r="AC71" s="134">
        <f>'бюджет округа (района)'!P71+'бюджеты поселений'!P71</f>
        <v>0</v>
      </c>
      <c r="AD71" s="137">
        <f>'бюджет округа (района)'!P71</f>
        <v>0</v>
      </c>
      <c r="AE71" s="134"/>
      <c r="AF71" s="134"/>
      <c r="AG71" s="134">
        <f>'бюджет округа (района)'!R71+'бюджеты поселений'!R71</f>
        <v>0</v>
      </c>
      <c r="AH71" s="137">
        <f>'бюджет округа (района)'!R71</f>
        <v>0</v>
      </c>
      <c r="AI71" s="134"/>
      <c r="AJ71" s="134"/>
      <c r="AK71" s="134">
        <f>'бюджет округа (района)'!T71+'бюджеты поселений'!T71</f>
        <v>0</v>
      </c>
      <c r="AL71" s="137">
        <f>'бюджет округа (района)'!T71</f>
        <v>0</v>
      </c>
      <c r="AM71" s="134"/>
      <c r="AN71" s="134"/>
      <c r="AO71" s="134">
        <f>'бюджет округа (района)'!V71+'бюджеты поселений'!V71</f>
        <v>0</v>
      </c>
      <c r="AP71" s="137">
        <f>'бюджет округа (района)'!V71</f>
        <v>0</v>
      </c>
      <c r="AQ71" s="134"/>
      <c r="AR71" s="134"/>
      <c r="AS71" s="134">
        <f>'бюджет округа (района)'!X71+'бюджеты поселений'!X71</f>
        <v>0</v>
      </c>
      <c r="AT71" s="137">
        <f>'бюджет округа (района)'!X71</f>
        <v>0</v>
      </c>
      <c r="AU71" s="134"/>
      <c r="AV71" s="134"/>
      <c r="AW71" s="134">
        <f>'бюджет округа (района)'!Z71+'бюджеты поселений'!Z71</f>
        <v>0</v>
      </c>
      <c r="AX71" s="137">
        <f>'бюджет округа (района)'!Z71</f>
        <v>0</v>
      </c>
      <c r="AY71" s="134">
        <f>'бюджет округа (района)'!AA71+'бюджеты поселений'!AA71</f>
        <v>0</v>
      </c>
      <c r="AZ71" s="137">
        <f>'бюджет округа (района)'!AA71</f>
        <v>0</v>
      </c>
      <c r="BA71" s="135">
        <f t="shared" si="355"/>
        <v>1</v>
      </c>
      <c r="BB71" s="135">
        <f t="shared" si="355"/>
        <v>1</v>
      </c>
      <c r="BC71" s="134">
        <f>'бюджет округа (района)'!AC71+'бюджеты поселений'!AC71</f>
        <v>0</v>
      </c>
      <c r="BD71" s="137">
        <f>'бюджет округа (района)'!AC71</f>
        <v>0</v>
      </c>
      <c r="BE71" s="134">
        <f>'бюджет округа (района)'!AD71+'бюджеты поселений'!AD71</f>
        <v>0</v>
      </c>
      <c r="BF71" s="137">
        <f>'бюджет округа (района)'!AD71</f>
        <v>0</v>
      </c>
      <c r="BG71" s="134">
        <f t="shared" si="357"/>
        <v>0</v>
      </c>
      <c r="BH71" s="134">
        <f t="shared" si="357"/>
        <v>0</v>
      </c>
      <c r="BI71" s="135">
        <f t="shared" si="358"/>
        <v>1</v>
      </c>
      <c r="BJ71" s="135">
        <f t="shared" si="358"/>
        <v>1</v>
      </c>
      <c r="BK71" s="134">
        <f>'бюджет округа (района)'!AG71+'бюджеты поселений'!AG71</f>
        <v>0</v>
      </c>
      <c r="BL71" s="137">
        <f>'бюджет округа (района)'!AG71</f>
        <v>0</v>
      </c>
      <c r="BM71" s="134"/>
      <c r="BN71" s="134"/>
      <c r="BO71" s="135">
        <f t="shared" si="359"/>
        <v>1</v>
      </c>
      <c r="BP71" s="135">
        <f t="shared" si="359"/>
        <v>1</v>
      </c>
      <c r="BQ71" s="134">
        <f>'бюджет округа (района)'!AJ71+'бюджеты поселений'!AJ71</f>
        <v>0</v>
      </c>
      <c r="BR71" s="137">
        <f>'бюджет округа (района)'!AJ71</f>
        <v>0</v>
      </c>
      <c r="BS71" s="134"/>
      <c r="BT71" s="134"/>
      <c r="BU71" s="135">
        <f t="shared" si="360"/>
        <v>1</v>
      </c>
      <c r="BV71" s="135">
        <f t="shared" si="360"/>
        <v>1</v>
      </c>
      <c r="BW71" s="134">
        <f>'бюджет округа (района)'!AM71+'бюджеты поселений'!AM71</f>
        <v>0</v>
      </c>
      <c r="BX71" s="137">
        <f>'бюджет округа (района)'!AM71</f>
        <v>0</v>
      </c>
      <c r="BY71" s="134"/>
      <c r="BZ71" s="134"/>
      <c r="CA71" s="135">
        <f t="shared" si="361"/>
        <v>1</v>
      </c>
      <c r="CB71" s="135">
        <f t="shared" si="361"/>
        <v>1</v>
      </c>
      <c r="CC71" s="134">
        <f>'бюджет округа (района)'!AP71+'бюджеты поселений'!AP71</f>
        <v>0</v>
      </c>
      <c r="CD71" s="137">
        <f>'бюджет округа (района)'!AP71</f>
        <v>0</v>
      </c>
      <c r="CE71" s="134"/>
      <c r="CF71" s="134"/>
      <c r="CG71" s="135">
        <f t="shared" si="362"/>
        <v>1</v>
      </c>
      <c r="CH71" s="135">
        <f t="shared" si="362"/>
        <v>1</v>
      </c>
      <c r="CI71" s="134">
        <f>'бюджет округа (района)'!AS71+'бюджеты поселений'!AS71</f>
        <v>0</v>
      </c>
      <c r="CJ71" s="137">
        <f>'бюджет округа (района)'!AS71</f>
        <v>0</v>
      </c>
      <c r="CK71" s="134"/>
      <c r="CL71" s="134"/>
      <c r="CM71" s="135">
        <f t="shared" si="363"/>
        <v>1</v>
      </c>
      <c r="CN71" s="135">
        <f t="shared" si="363"/>
        <v>1</v>
      </c>
      <c r="CO71" s="134">
        <f>'бюджет округа (района)'!AV71+'бюджеты поселений'!AV71</f>
        <v>0</v>
      </c>
      <c r="CP71" s="137">
        <f>'бюджет округа (района)'!AV71</f>
        <v>0</v>
      </c>
      <c r="CQ71" s="134"/>
      <c r="CR71" s="134"/>
      <c r="CS71" s="135">
        <f t="shared" si="364"/>
        <v>1</v>
      </c>
      <c r="CT71" s="135">
        <f t="shared" si="364"/>
        <v>1</v>
      </c>
      <c r="CU71" s="134">
        <f>'бюджет округа (района)'!AY71+'бюджеты поселений'!AY71</f>
        <v>0</v>
      </c>
      <c r="CV71" s="137">
        <f>'бюджет округа (района)'!AY71</f>
        <v>0</v>
      </c>
      <c r="CW71" s="134"/>
      <c r="CX71" s="134"/>
      <c r="CY71" s="135">
        <f t="shared" si="365"/>
        <v>1</v>
      </c>
      <c r="CZ71" s="135">
        <f t="shared" si="365"/>
        <v>1</v>
      </c>
      <c r="DA71" s="134">
        <f>'бюджет округа (района)'!BB71+'бюджеты поселений'!BB71</f>
        <v>0</v>
      </c>
      <c r="DB71" s="137">
        <f>'бюджет округа (района)'!BB71</f>
        <v>0</v>
      </c>
      <c r="DC71" s="134"/>
      <c r="DD71" s="134"/>
      <c r="DE71" s="135">
        <f t="shared" si="366"/>
        <v>1</v>
      </c>
      <c r="DF71" s="135">
        <f t="shared" si="366"/>
        <v>1</v>
      </c>
      <c r="DG71" s="134">
        <f>'бюджет округа (района)'!BE71+'бюджеты поселений'!BE71</f>
        <v>0</v>
      </c>
      <c r="DH71" s="137">
        <f>'бюджет округа (района)'!BE71</f>
        <v>0</v>
      </c>
      <c r="DI71" s="134"/>
      <c r="DJ71" s="134"/>
      <c r="DK71" s="135">
        <f t="shared" si="367"/>
        <v>1</v>
      </c>
      <c r="DL71" s="135">
        <f t="shared" si="367"/>
        <v>1</v>
      </c>
      <c r="DM71" s="134">
        <f>'бюджет округа (района)'!BH71+'бюджеты поселений'!BH71</f>
        <v>0</v>
      </c>
      <c r="DN71" s="137">
        <f>'бюджет округа (района)'!BH71</f>
        <v>0</v>
      </c>
      <c r="DO71" s="134">
        <f>'бюджет округа (района)'!BI71+'бюджеты поселений'!BI71</f>
        <v>0</v>
      </c>
      <c r="DP71" s="137">
        <f>'бюджет округа (района)'!BI71</f>
        <v>0</v>
      </c>
      <c r="DQ71" s="134">
        <f>'бюджет округа (района)'!BJ71+'бюджеты поселений'!BJ71</f>
        <v>0</v>
      </c>
      <c r="DR71" s="137">
        <f>'бюджет округа (района)'!BJ71</f>
        <v>0</v>
      </c>
      <c r="DS71" s="135">
        <f t="shared" si="368"/>
        <v>1</v>
      </c>
      <c r="DT71" s="135">
        <f t="shared" si="369"/>
        <v>1</v>
      </c>
      <c r="DU71" s="135">
        <f t="shared" si="370"/>
        <v>1</v>
      </c>
      <c r="DV71" s="135">
        <f t="shared" si="370"/>
        <v>1</v>
      </c>
      <c r="DW71" s="167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  <c r="GY71" s="63"/>
      <c r="GZ71" s="63"/>
      <c r="HA71" s="63"/>
      <c r="HB71" s="63"/>
      <c r="HC71" s="63"/>
      <c r="HD71" s="63"/>
      <c r="HE71" s="63"/>
      <c r="HF71" s="63"/>
      <c r="HG71" s="63"/>
      <c r="HH71" s="63"/>
      <c r="HI71" s="63"/>
      <c r="HJ71" s="63"/>
      <c r="HK71" s="63"/>
      <c r="HL71" s="63"/>
      <c r="HM71" s="63"/>
      <c r="HN71" s="63"/>
      <c r="HO71" s="63"/>
      <c r="HP71" s="63"/>
      <c r="HQ71" s="63"/>
      <c r="HR71" s="63"/>
      <c r="HS71" s="63"/>
      <c r="HT71" s="63"/>
      <c r="HU71" s="63"/>
      <c r="HV71" s="63"/>
      <c r="HW71" s="63"/>
      <c r="HX71" s="63"/>
      <c r="HY71" s="63"/>
      <c r="HZ71" s="63"/>
      <c r="IA71" s="63"/>
      <c r="IB71" s="63"/>
      <c r="IC71" s="63"/>
      <c r="ID71" s="63"/>
      <c r="IE71" s="63"/>
      <c r="IF71" s="63"/>
      <c r="IG71" s="63"/>
      <c r="IH71" s="63"/>
      <c r="II71" s="63"/>
      <c r="IJ71" s="63"/>
      <c r="IK71" s="63"/>
      <c r="IL71" s="63"/>
      <c r="IM71" s="63"/>
      <c r="IN71" s="63"/>
      <c r="IO71" s="63"/>
      <c r="IP71" s="63"/>
      <c r="IQ71" s="63"/>
      <c r="IR71" s="63"/>
      <c r="IS71" s="63"/>
      <c r="IT71" s="63"/>
      <c r="IU71" s="63"/>
      <c r="IV71" s="63"/>
      <c r="IW71" s="63"/>
      <c r="IX71" s="63"/>
      <c r="IY71" s="63"/>
      <c r="IZ71" s="63"/>
      <c r="JA71" s="63"/>
      <c r="JB71" s="63"/>
      <c r="JC71" s="63"/>
      <c r="JD71" s="63"/>
      <c r="JE71" s="63"/>
      <c r="JF71" s="63"/>
      <c r="JG71" s="63"/>
      <c r="JH71" s="63"/>
    </row>
    <row r="72" spans="1:268" s="64" customFormat="1" ht="18.75" hidden="1" customHeight="1">
      <c r="A72" s="33"/>
      <c r="B72" s="174"/>
      <c r="C72" s="134">
        <f>'бюджет округа (района)'!C72+'бюджеты поселений'!C72</f>
        <v>0</v>
      </c>
      <c r="D72" s="137">
        <f>'бюджет округа (района)'!C72</f>
        <v>0</v>
      </c>
      <c r="E72" s="134">
        <f t="shared" si="371"/>
        <v>0</v>
      </c>
      <c r="F72" s="137">
        <f t="shared" si="371"/>
        <v>0</v>
      </c>
      <c r="G72" s="134">
        <f>'бюджет округа (района)'!E72+'бюджеты поселений'!E72</f>
        <v>0</v>
      </c>
      <c r="H72" s="137">
        <f>'бюджет округа (района)'!E72</f>
        <v>0</v>
      </c>
      <c r="I72" s="134">
        <f>'бюджет округа (района)'!F72+'бюджеты поселений'!F72</f>
        <v>0</v>
      </c>
      <c r="J72" s="137">
        <f>'бюджет округа (района)'!F72</f>
        <v>0</v>
      </c>
      <c r="K72" s="134">
        <f t="shared" si="356"/>
        <v>0</v>
      </c>
      <c r="L72" s="134">
        <f t="shared" si="356"/>
        <v>0</v>
      </c>
      <c r="M72" s="134">
        <f>'бюджет округа (района)'!H72+'бюджеты поселений'!H72</f>
        <v>0</v>
      </c>
      <c r="N72" s="137">
        <f>'бюджет округа (района)'!H72</f>
        <v>0</v>
      </c>
      <c r="O72" s="134"/>
      <c r="P72" s="134"/>
      <c r="Q72" s="134">
        <f>'бюджет округа (района)'!J72+'бюджеты поселений'!J72</f>
        <v>0</v>
      </c>
      <c r="R72" s="137">
        <f>'бюджет округа (района)'!J72</f>
        <v>0</v>
      </c>
      <c r="S72" s="134"/>
      <c r="T72" s="134"/>
      <c r="U72" s="134">
        <f>'бюджет округа (района)'!L72+'бюджеты поселений'!L72</f>
        <v>0</v>
      </c>
      <c r="V72" s="137">
        <f>'бюджет округа (района)'!L72</f>
        <v>0</v>
      </c>
      <c r="W72" s="134"/>
      <c r="X72" s="134"/>
      <c r="Y72" s="134">
        <f>'бюджет округа (района)'!N72+'бюджеты поселений'!N72</f>
        <v>0</v>
      </c>
      <c r="Z72" s="137">
        <f>'бюджет округа (района)'!N72</f>
        <v>0</v>
      </c>
      <c r="AA72" s="134"/>
      <c r="AB72" s="134"/>
      <c r="AC72" s="134">
        <f>'бюджет округа (района)'!P72+'бюджеты поселений'!P72</f>
        <v>0</v>
      </c>
      <c r="AD72" s="137">
        <f>'бюджет округа (района)'!P72</f>
        <v>0</v>
      </c>
      <c r="AE72" s="134"/>
      <c r="AF72" s="134"/>
      <c r="AG72" s="134">
        <f>'бюджет округа (района)'!R72+'бюджеты поселений'!R72</f>
        <v>0</v>
      </c>
      <c r="AH72" s="137">
        <f>'бюджет округа (района)'!R72</f>
        <v>0</v>
      </c>
      <c r="AI72" s="134"/>
      <c r="AJ72" s="134"/>
      <c r="AK72" s="134">
        <f>'бюджет округа (района)'!T72+'бюджеты поселений'!T72</f>
        <v>0</v>
      </c>
      <c r="AL72" s="137">
        <f>'бюджет округа (района)'!T72</f>
        <v>0</v>
      </c>
      <c r="AM72" s="134"/>
      <c r="AN72" s="134"/>
      <c r="AO72" s="134">
        <f>'бюджет округа (района)'!V72+'бюджеты поселений'!V72</f>
        <v>0</v>
      </c>
      <c r="AP72" s="137">
        <f>'бюджет округа (района)'!V72</f>
        <v>0</v>
      </c>
      <c r="AQ72" s="134"/>
      <c r="AR72" s="134"/>
      <c r="AS72" s="134">
        <f>'бюджет округа (района)'!X72+'бюджеты поселений'!X72</f>
        <v>0</v>
      </c>
      <c r="AT72" s="137">
        <f>'бюджет округа (района)'!X72</f>
        <v>0</v>
      </c>
      <c r="AU72" s="134"/>
      <c r="AV72" s="134"/>
      <c r="AW72" s="134">
        <f>'бюджет округа (района)'!Z72+'бюджеты поселений'!Z72</f>
        <v>0</v>
      </c>
      <c r="AX72" s="137">
        <f>'бюджет округа (района)'!Z72</f>
        <v>0</v>
      </c>
      <c r="AY72" s="134">
        <f>'бюджет округа (района)'!AA72+'бюджеты поселений'!AA72</f>
        <v>0</v>
      </c>
      <c r="AZ72" s="137">
        <f>'бюджет округа (района)'!AA72</f>
        <v>0</v>
      </c>
      <c r="BA72" s="135">
        <f t="shared" si="355"/>
        <v>1</v>
      </c>
      <c r="BB72" s="135">
        <f t="shared" si="355"/>
        <v>1</v>
      </c>
      <c r="BC72" s="134">
        <f>'бюджет округа (района)'!AC72+'бюджеты поселений'!AC72</f>
        <v>0</v>
      </c>
      <c r="BD72" s="137">
        <f>'бюджет округа (района)'!AC72</f>
        <v>0</v>
      </c>
      <c r="BE72" s="134">
        <f>'бюджет округа (района)'!AD72+'бюджеты поселений'!AD72</f>
        <v>0</v>
      </c>
      <c r="BF72" s="137">
        <f>'бюджет округа (района)'!AD72</f>
        <v>0</v>
      </c>
      <c r="BG72" s="134">
        <f t="shared" si="357"/>
        <v>0</v>
      </c>
      <c r="BH72" s="134">
        <f t="shared" si="357"/>
        <v>0</v>
      </c>
      <c r="BI72" s="135">
        <f t="shared" si="358"/>
        <v>1</v>
      </c>
      <c r="BJ72" s="135">
        <f t="shared" si="358"/>
        <v>1</v>
      </c>
      <c r="BK72" s="134">
        <f>'бюджет округа (района)'!AG72+'бюджеты поселений'!AG72</f>
        <v>0</v>
      </c>
      <c r="BL72" s="137">
        <f>'бюджет округа (района)'!AG72</f>
        <v>0</v>
      </c>
      <c r="BM72" s="134"/>
      <c r="BN72" s="134"/>
      <c r="BO72" s="135">
        <f t="shared" si="359"/>
        <v>1</v>
      </c>
      <c r="BP72" s="135">
        <f t="shared" si="359"/>
        <v>1</v>
      </c>
      <c r="BQ72" s="134">
        <f>'бюджет округа (района)'!AJ72+'бюджеты поселений'!AJ72</f>
        <v>0</v>
      </c>
      <c r="BR72" s="137">
        <f>'бюджет округа (района)'!AJ72</f>
        <v>0</v>
      </c>
      <c r="BS72" s="134"/>
      <c r="BT72" s="134"/>
      <c r="BU72" s="135">
        <f t="shared" si="360"/>
        <v>1</v>
      </c>
      <c r="BV72" s="135">
        <f t="shared" si="360"/>
        <v>1</v>
      </c>
      <c r="BW72" s="134">
        <f>'бюджет округа (района)'!AM72+'бюджеты поселений'!AM72</f>
        <v>0</v>
      </c>
      <c r="BX72" s="137">
        <f>'бюджет округа (района)'!AM72</f>
        <v>0</v>
      </c>
      <c r="BY72" s="134"/>
      <c r="BZ72" s="134"/>
      <c r="CA72" s="135">
        <f t="shared" si="361"/>
        <v>1</v>
      </c>
      <c r="CB72" s="135">
        <f t="shared" si="361"/>
        <v>1</v>
      </c>
      <c r="CC72" s="134">
        <f>'бюджет округа (района)'!AP72+'бюджеты поселений'!AP72</f>
        <v>0</v>
      </c>
      <c r="CD72" s="137">
        <f>'бюджет округа (района)'!AP72</f>
        <v>0</v>
      </c>
      <c r="CE72" s="134"/>
      <c r="CF72" s="134"/>
      <c r="CG72" s="135">
        <f t="shared" si="362"/>
        <v>1</v>
      </c>
      <c r="CH72" s="135">
        <f t="shared" si="362"/>
        <v>1</v>
      </c>
      <c r="CI72" s="134">
        <f>'бюджет округа (района)'!AS72+'бюджеты поселений'!AS72</f>
        <v>0</v>
      </c>
      <c r="CJ72" s="137">
        <f>'бюджет округа (района)'!AS72</f>
        <v>0</v>
      </c>
      <c r="CK72" s="134"/>
      <c r="CL72" s="134"/>
      <c r="CM72" s="135">
        <f t="shared" si="363"/>
        <v>1</v>
      </c>
      <c r="CN72" s="135">
        <f t="shared" si="363"/>
        <v>1</v>
      </c>
      <c r="CO72" s="134">
        <f>'бюджет округа (района)'!AV72+'бюджеты поселений'!AV72</f>
        <v>0</v>
      </c>
      <c r="CP72" s="137">
        <f>'бюджет округа (района)'!AV72</f>
        <v>0</v>
      </c>
      <c r="CQ72" s="134"/>
      <c r="CR72" s="134"/>
      <c r="CS72" s="135">
        <f t="shared" si="364"/>
        <v>1</v>
      </c>
      <c r="CT72" s="135">
        <f t="shared" si="364"/>
        <v>1</v>
      </c>
      <c r="CU72" s="134">
        <f>'бюджет округа (района)'!AY72+'бюджеты поселений'!AY72</f>
        <v>0</v>
      </c>
      <c r="CV72" s="137">
        <f>'бюджет округа (района)'!AY72</f>
        <v>0</v>
      </c>
      <c r="CW72" s="134"/>
      <c r="CX72" s="134"/>
      <c r="CY72" s="135">
        <f t="shared" si="365"/>
        <v>1</v>
      </c>
      <c r="CZ72" s="135">
        <f t="shared" si="365"/>
        <v>1</v>
      </c>
      <c r="DA72" s="134">
        <f>'бюджет округа (района)'!BB72+'бюджеты поселений'!BB72</f>
        <v>0</v>
      </c>
      <c r="DB72" s="137">
        <f>'бюджет округа (района)'!BB72</f>
        <v>0</v>
      </c>
      <c r="DC72" s="134"/>
      <c r="DD72" s="134"/>
      <c r="DE72" s="135">
        <f t="shared" si="366"/>
        <v>1</v>
      </c>
      <c r="DF72" s="135">
        <f t="shared" si="366"/>
        <v>1</v>
      </c>
      <c r="DG72" s="134">
        <f>'бюджет округа (района)'!BE72+'бюджеты поселений'!BE72</f>
        <v>0</v>
      </c>
      <c r="DH72" s="137">
        <f>'бюджет округа (района)'!BE72</f>
        <v>0</v>
      </c>
      <c r="DI72" s="134"/>
      <c r="DJ72" s="134"/>
      <c r="DK72" s="135">
        <f t="shared" si="367"/>
        <v>1</v>
      </c>
      <c r="DL72" s="135">
        <f t="shared" si="367"/>
        <v>1</v>
      </c>
      <c r="DM72" s="134">
        <f>'бюджет округа (района)'!BH72+'бюджеты поселений'!BH72</f>
        <v>0</v>
      </c>
      <c r="DN72" s="137">
        <f>'бюджет округа (района)'!BH72</f>
        <v>0</v>
      </c>
      <c r="DO72" s="134">
        <f>'бюджет округа (района)'!BI72+'бюджеты поселений'!BI72</f>
        <v>0</v>
      </c>
      <c r="DP72" s="137">
        <f>'бюджет округа (района)'!BI72</f>
        <v>0</v>
      </c>
      <c r="DQ72" s="134">
        <f>'бюджет округа (района)'!BJ72+'бюджеты поселений'!BJ72</f>
        <v>0</v>
      </c>
      <c r="DR72" s="137">
        <f>'бюджет округа (района)'!BJ72</f>
        <v>0</v>
      </c>
      <c r="DS72" s="135">
        <f t="shared" si="368"/>
        <v>1</v>
      </c>
      <c r="DT72" s="135">
        <f t="shared" si="369"/>
        <v>1</v>
      </c>
      <c r="DU72" s="135">
        <f t="shared" si="370"/>
        <v>1</v>
      </c>
      <c r="DV72" s="135">
        <f t="shared" si="370"/>
        <v>1</v>
      </c>
      <c r="DW72" s="167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  <c r="GY72" s="63"/>
      <c r="GZ72" s="63"/>
      <c r="HA72" s="63"/>
      <c r="HB72" s="63"/>
      <c r="HC72" s="63"/>
      <c r="HD72" s="63"/>
      <c r="HE72" s="63"/>
      <c r="HF72" s="63"/>
      <c r="HG72" s="63"/>
      <c r="HH72" s="63"/>
      <c r="HI72" s="63"/>
      <c r="HJ72" s="63"/>
      <c r="HK72" s="63"/>
      <c r="HL72" s="63"/>
      <c r="HM72" s="63"/>
      <c r="HN72" s="63"/>
      <c r="HO72" s="63"/>
      <c r="HP72" s="63"/>
      <c r="HQ72" s="63"/>
      <c r="HR72" s="63"/>
      <c r="HS72" s="63"/>
      <c r="HT72" s="63"/>
      <c r="HU72" s="63"/>
      <c r="HV72" s="63"/>
      <c r="HW72" s="63"/>
      <c r="HX72" s="63"/>
      <c r="HY72" s="63"/>
      <c r="HZ72" s="63"/>
      <c r="IA72" s="63"/>
      <c r="IB72" s="63"/>
      <c r="IC72" s="63"/>
      <c r="ID72" s="63"/>
      <c r="IE72" s="63"/>
      <c r="IF72" s="63"/>
      <c r="IG72" s="63"/>
      <c r="IH72" s="63"/>
      <c r="II72" s="63"/>
      <c r="IJ72" s="63"/>
      <c r="IK72" s="63"/>
      <c r="IL72" s="63"/>
      <c r="IM72" s="63"/>
      <c r="IN72" s="63"/>
      <c r="IO72" s="63"/>
      <c r="IP72" s="63"/>
      <c r="IQ72" s="63"/>
      <c r="IR72" s="63"/>
      <c r="IS72" s="63"/>
      <c r="IT72" s="63"/>
      <c r="IU72" s="63"/>
      <c r="IV72" s="63"/>
      <c r="IW72" s="63"/>
      <c r="IX72" s="63"/>
      <c r="IY72" s="63"/>
      <c r="IZ72" s="63"/>
      <c r="JA72" s="63"/>
      <c r="JB72" s="63"/>
      <c r="JC72" s="63"/>
      <c r="JD72" s="63"/>
      <c r="JE72" s="63"/>
      <c r="JF72" s="63"/>
      <c r="JG72" s="63"/>
      <c r="JH72" s="63"/>
    </row>
    <row r="73" spans="1:268" s="64" customFormat="1" ht="18.75" hidden="1" customHeight="1">
      <c r="A73" s="33"/>
      <c r="B73" s="174"/>
      <c r="C73" s="134">
        <f>'бюджет округа (района)'!C73+'бюджеты поселений'!C73</f>
        <v>0</v>
      </c>
      <c r="D73" s="137">
        <f>'бюджет округа (района)'!C73</f>
        <v>0</v>
      </c>
      <c r="E73" s="134">
        <f t="shared" si="371"/>
        <v>0</v>
      </c>
      <c r="F73" s="137">
        <f t="shared" si="371"/>
        <v>0</v>
      </c>
      <c r="G73" s="134">
        <f>'бюджет округа (района)'!E73+'бюджеты поселений'!E73</f>
        <v>0</v>
      </c>
      <c r="H73" s="137">
        <f>'бюджет округа (района)'!E73</f>
        <v>0</v>
      </c>
      <c r="I73" s="134">
        <f>'бюджет округа (района)'!F73+'бюджеты поселений'!F73</f>
        <v>0</v>
      </c>
      <c r="J73" s="137">
        <f>'бюджет округа (района)'!F73</f>
        <v>0</v>
      </c>
      <c r="K73" s="134">
        <f t="shared" si="356"/>
        <v>0</v>
      </c>
      <c r="L73" s="134">
        <f t="shared" si="356"/>
        <v>0</v>
      </c>
      <c r="M73" s="134">
        <f>'бюджет округа (района)'!H73+'бюджеты поселений'!H73</f>
        <v>0</v>
      </c>
      <c r="N73" s="137">
        <f>'бюджет округа (района)'!H73</f>
        <v>0</v>
      </c>
      <c r="O73" s="134"/>
      <c r="P73" s="134"/>
      <c r="Q73" s="134">
        <f>'бюджет округа (района)'!J73+'бюджеты поселений'!J73</f>
        <v>0</v>
      </c>
      <c r="R73" s="137">
        <f>'бюджет округа (района)'!J73</f>
        <v>0</v>
      </c>
      <c r="S73" s="134"/>
      <c r="T73" s="134"/>
      <c r="U73" s="134">
        <f>'бюджет округа (района)'!L73+'бюджеты поселений'!L73</f>
        <v>0</v>
      </c>
      <c r="V73" s="137">
        <f>'бюджет округа (района)'!L73</f>
        <v>0</v>
      </c>
      <c r="W73" s="134"/>
      <c r="X73" s="134"/>
      <c r="Y73" s="134">
        <f>'бюджет округа (района)'!N73+'бюджеты поселений'!N73</f>
        <v>0</v>
      </c>
      <c r="Z73" s="137">
        <f>'бюджет округа (района)'!N73</f>
        <v>0</v>
      </c>
      <c r="AA73" s="134"/>
      <c r="AB73" s="134"/>
      <c r="AC73" s="134">
        <f>'бюджет округа (района)'!P73+'бюджеты поселений'!P73</f>
        <v>0</v>
      </c>
      <c r="AD73" s="137">
        <f>'бюджет округа (района)'!P73</f>
        <v>0</v>
      </c>
      <c r="AE73" s="134"/>
      <c r="AF73" s="134"/>
      <c r="AG73" s="134">
        <f>'бюджет округа (района)'!R73+'бюджеты поселений'!R73</f>
        <v>0</v>
      </c>
      <c r="AH73" s="137">
        <f>'бюджет округа (района)'!R73</f>
        <v>0</v>
      </c>
      <c r="AI73" s="134"/>
      <c r="AJ73" s="134"/>
      <c r="AK73" s="134">
        <f>'бюджет округа (района)'!T73+'бюджеты поселений'!T73</f>
        <v>0</v>
      </c>
      <c r="AL73" s="137">
        <f>'бюджет округа (района)'!T73</f>
        <v>0</v>
      </c>
      <c r="AM73" s="134"/>
      <c r="AN73" s="134"/>
      <c r="AO73" s="134">
        <f>'бюджет округа (района)'!V73+'бюджеты поселений'!V73</f>
        <v>0</v>
      </c>
      <c r="AP73" s="137">
        <f>'бюджет округа (района)'!V73</f>
        <v>0</v>
      </c>
      <c r="AQ73" s="134"/>
      <c r="AR73" s="134"/>
      <c r="AS73" s="134">
        <f>'бюджет округа (района)'!X73+'бюджеты поселений'!X73</f>
        <v>0</v>
      </c>
      <c r="AT73" s="137">
        <f>'бюджет округа (района)'!X73</f>
        <v>0</v>
      </c>
      <c r="AU73" s="134"/>
      <c r="AV73" s="134"/>
      <c r="AW73" s="134">
        <f>'бюджет округа (района)'!Z73+'бюджеты поселений'!Z73</f>
        <v>0</v>
      </c>
      <c r="AX73" s="137">
        <f>'бюджет округа (района)'!Z73</f>
        <v>0</v>
      </c>
      <c r="AY73" s="134">
        <f>'бюджет округа (района)'!AA73+'бюджеты поселений'!AA73</f>
        <v>0</v>
      </c>
      <c r="AZ73" s="137">
        <f>'бюджет округа (района)'!AA73</f>
        <v>0</v>
      </c>
      <c r="BA73" s="135">
        <f t="shared" si="355"/>
        <v>1</v>
      </c>
      <c r="BB73" s="135">
        <f t="shared" si="355"/>
        <v>1</v>
      </c>
      <c r="BC73" s="134">
        <f>'бюджет округа (района)'!AC73+'бюджеты поселений'!AC73</f>
        <v>0</v>
      </c>
      <c r="BD73" s="137">
        <f>'бюджет округа (района)'!AC73</f>
        <v>0</v>
      </c>
      <c r="BE73" s="134">
        <f>'бюджет округа (района)'!AD73+'бюджеты поселений'!AD73</f>
        <v>0</v>
      </c>
      <c r="BF73" s="137">
        <f>'бюджет округа (района)'!AD73</f>
        <v>0</v>
      </c>
      <c r="BG73" s="134">
        <f t="shared" si="357"/>
        <v>0</v>
      </c>
      <c r="BH73" s="134">
        <f t="shared" si="357"/>
        <v>0</v>
      </c>
      <c r="BI73" s="135">
        <f t="shared" si="358"/>
        <v>1</v>
      </c>
      <c r="BJ73" s="135">
        <f t="shared" si="358"/>
        <v>1</v>
      </c>
      <c r="BK73" s="134">
        <f>'бюджет округа (района)'!AG73+'бюджеты поселений'!AG73</f>
        <v>0</v>
      </c>
      <c r="BL73" s="137">
        <f>'бюджет округа (района)'!AG73</f>
        <v>0</v>
      </c>
      <c r="BM73" s="134"/>
      <c r="BN73" s="134"/>
      <c r="BO73" s="135">
        <f t="shared" si="359"/>
        <v>1</v>
      </c>
      <c r="BP73" s="135">
        <f t="shared" si="359"/>
        <v>1</v>
      </c>
      <c r="BQ73" s="134">
        <f>'бюджет округа (района)'!AJ73+'бюджеты поселений'!AJ73</f>
        <v>0</v>
      </c>
      <c r="BR73" s="137">
        <f>'бюджет округа (района)'!AJ73</f>
        <v>0</v>
      </c>
      <c r="BS73" s="134"/>
      <c r="BT73" s="134"/>
      <c r="BU73" s="135">
        <f t="shared" si="360"/>
        <v>1</v>
      </c>
      <c r="BV73" s="135">
        <f t="shared" si="360"/>
        <v>1</v>
      </c>
      <c r="BW73" s="134">
        <f>'бюджет округа (района)'!AM73+'бюджеты поселений'!AM73</f>
        <v>0</v>
      </c>
      <c r="BX73" s="137">
        <f>'бюджет округа (района)'!AM73</f>
        <v>0</v>
      </c>
      <c r="BY73" s="134"/>
      <c r="BZ73" s="134"/>
      <c r="CA73" s="135">
        <f t="shared" si="361"/>
        <v>1</v>
      </c>
      <c r="CB73" s="135">
        <f t="shared" si="361"/>
        <v>1</v>
      </c>
      <c r="CC73" s="134">
        <f>'бюджет округа (района)'!AP73+'бюджеты поселений'!AP73</f>
        <v>0</v>
      </c>
      <c r="CD73" s="137">
        <f>'бюджет округа (района)'!AP73</f>
        <v>0</v>
      </c>
      <c r="CE73" s="134"/>
      <c r="CF73" s="134"/>
      <c r="CG73" s="135">
        <f t="shared" si="362"/>
        <v>1</v>
      </c>
      <c r="CH73" s="135">
        <f t="shared" si="362"/>
        <v>1</v>
      </c>
      <c r="CI73" s="134">
        <f>'бюджет округа (района)'!AS73+'бюджеты поселений'!AS73</f>
        <v>0</v>
      </c>
      <c r="CJ73" s="137">
        <f>'бюджет округа (района)'!AS73</f>
        <v>0</v>
      </c>
      <c r="CK73" s="134"/>
      <c r="CL73" s="134"/>
      <c r="CM73" s="135">
        <f t="shared" si="363"/>
        <v>1</v>
      </c>
      <c r="CN73" s="135">
        <f t="shared" si="363"/>
        <v>1</v>
      </c>
      <c r="CO73" s="134">
        <f>'бюджет округа (района)'!AV73+'бюджеты поселений'!AV73</f>
        <v>0</v>
      </c>
      <c r="CP73" s="137">
        <f>'бюджет округа (района)'!AV73</f>
        <v>0</v>
      </c>
      <c r="CQ73" s="134"/>
      <c r="CR73" s="134"/>
      <c r="CS73" s="135">
        <f t="shared" si="364"/>
        <v>1</v>
      </c>
      <c r="CT73" s="135">
        <f t="shared" si="364"/>
        <v>1</v>
      </c>
      <c r="CU73" s="134">
        <f>'бюджет округа (района)'!AY73+'бюджеты поселений'!AY73</f>
        <v>0</v>
      </c>
      <c r="CV73" s="137">
        <f>'бюджет округа (района)'!AY73</f>
        <v>0</v>
      </c>
      <c r="CW73" s="134"/>
      <c r="CX73" s="134"/>
      <c r="CY73" s="135">
        <f t="shared" si="365"/>
        <v>1</v>
      </c>
      <c r="CZ73" s="135">
        <f t="shared" si="365"/>
        <v>1</v>
      </c>
      <c r="DA73" s="134">
        <f>'бюджет округа (района)'!BB73+'бюджеты поселений'!BB73</f>
        <v>0</v>
      </c>
      <c r="DB73" s="137">
        <f>'бюджет округа (района)'!BB73</f>
        <v>0</v>
      </c>
      <c r="DC73" s="134"/>
      <c r="DD73" s="134"/>
      <c r="DE73" s="135">
        <f t="shared" si="366"/>
        <v>1</v>
      </c>
      <c r="DF73" s="135">
        <f t="shared" si="366"/>
        <v>1</v>
      </c>
      <c r="DG73" s="134">
        <f>'бюджет округа (района)'!BE73+'бюджеты поселений'!BE73</f>
        <v>0</v>
      </c>
      <c r="DH73" s="137">
        <f>'бюджет округа (района)'!BE73</f>
        <v>0</v>
      </c>
      <c r="DI73" s="134"/>
      <c r="DJ73" s="134"/>
      <c r="DK73" s="135">
        <f t="shared" si="367"/>
        <v>1</v>
      </c>
      <c r="DL73" s="135">
        <f t="shared" si="367"/>
        <v>1</v>
      </c>
      <c r="DM73" s="134">
        <f>'бюджет округа (района)'!BH73+'бюджеты поселений'!BH73</f>
        <v>0</v>
      </c>
      <c r="DN73" s="137">
        <f>'бюджет округа (района)'!BH73</f>
        <v>0</v>
      </c>
      <c r="DO73" s="134">
        <f>'бюджет округа (района)'!BI73+'бюджеты поселений'!BI73</f>
        <v>0</v>
      </c>
      <c r="DP73" s="137">
        <f>'бюджет округа (района)'!BI73</f>
        <v>0</v>
      </c>
      <c r="DQ73" s="134">
        <f>'бюджет округа (района)'!BJ73+'бюджеты поселений'!BJ73</f>
        <v>0</v>
      </c>
      <c r="DR73" s="137">
        <f>'бюджет округа (района)'!BJ73</f>
        <v>0</v>
      </c>
      <c r="DS73" s="135">
        <f t="shared" si="368"/>
        <v>1</v>
      </c>
      <c r="DT73" s="135">
        <f t="shared" si="369"/>
        <v>1</v>
      </c>
      <c r="DU73" s="135">
        <f t="shared" si="370"/>
        <v>1</v>
      </c>
      <c r="DV73" s="135">
        <f t="shared" si="370"/>
        <v>1</v>
      </c>
      <c r="DW73" s="167"/>
      <c r="DX73" s="63"/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/>
      <c r="EY73" s="63"/>
      <c r="EZ73" s="63"/>
      <c r="FA73" s="63"/>
      <c r="FB73" s="63"/>
      <c r="FC73" s="63"/>
      <c r="FD73" s="63"/>
      <c r="FE73" s="63"/>
      <c r="FF73" s="63"/>
      <c r="FG73" s="63"/>
      <c r="FH73" s="63"/>
      <c r="FI73" s="63"/>
      <c r="FJ73" s="63"/>
      <c r="FK73" s="63"/>
      <c r="FL73" s="63"/>
      <c r="FM73" s="63"/>
      <c r="FN73" s="63"/>
      <c r="FO73" s="63"/>
      <c r="FP73" s="63"/>
      <c r="FQ73" s="63"/>
      <c r="FR73" s="63"/>
      <c r="FS73" s="63"/>
      <c r="FT73" s="63"/>
      <c r="FU73" s="63"/>
      <c r="FV73" s="63"/>
      <c r="FW73" s="63"/>
      <c r="FX73" s="63"/>
      <c r="FY73" s="63"/>
      <c r="FZ73" s="63"/>
      <c r="GA73" s="63"/>
      <c r="GB73" s="63"/>
      <c r="GC73" s="63"/>
      <c r="GD73" s="63"/>
      <c r="GE73" s="63"/>
      <c r="GF73" s="63"/>
      <c r="GG73" s="63"/>
      <c r="GH73" s="63"/>
      <c r="GI73" s="63"/>
      <c r="GJ73" s="63"/>
      <c r="GK73" s="63"/>
      <c r="GL73" s="63"/>
      <c r="GM73" s="63"/>
      <c r="GN73" s="63"/>
      <c r="GO73" s="63"/>
      <c r="GP73" s="63"/>
      <c r="GQ73" s="63"/>
      <c r="GR73" s="63"/>
      <c r="GS73" s="63"/>
      <c r="GT73" s="63"/>
      <c r="GU73" s="63"/>
      <c r="GV73" s="63"/>
      <c r="GW73" s="63"/>
      <c r="GX73" s="63"/>
      <c r="GY73" s="63"/>
      <c r="GZ73" s="63"/>
      <c r="HA73" s="63"/>
      <c r="HB73" s="63"/>
      <c r="HC73" s="63"/>
      <c r="HD73" s="63"/>
      <c r="HE73" s="63"/>
      <c r="HF73" s="63"/>
      <c r="HG73" s="63"/>
      <c r="HH73" s="63"/>
      <c r="HI73" s="63"/>
      <c r="HJ73" s="63"/>
      <c r="HK73" s="63"/>
      <c r="HL73" s="63"/>
      <c r="HM73" s="63"/>
      <c r="HN73" s="63"/>
      <c r="HO73" s="63"/>
      <c r="HP73" s="63"/>
      <c r="HQ73" s="63"/>
      <c r="HR73" s="63"/>
      <c r="HS73" s="63"/>
      <c r="HT73" s="63"/>
      <c r="HU73" s="63"/>
      <c r="HV73" s="63"/>
      <c r="HW73" s="63"/>
      <c r="HX73" s="63"/>
      <c r="HY73" s="63"/>
      <c r="HZ73" s="63"/>
      <c r="IA73" s="63"/>
      <c r="IB73" s="63"/>
      <c r="IC73" s="63"/>
      <c r="ID73" s="63"/>
      <c r="IE73" s="63"/>
      <c r="IF73" s="63"/>
      <c r="IG73" s="63"/>
      <c r="IH73" s="63"/>
      <c r="II73" s="63"/>
      <c r="IJ73" s="63"/>
      <c r="IK73" s="63"/>
      <c r="IL73" s="63"/>
      <c r="IM73" s="63"/>
      <c r="IN73" s="63"/>
      <c r="IO73" s="63"/>
      <c r="IP73" s="63"/>
      <c r="IQ73" s="63"/>
      <c r="IR73" s="63"/>
      <c r="IS73" s="63"/>
      <c r="IT73" s="63"/>
      <c r="IU73" s="63"/>
      <c r="IV73" s="63"/>
      <c r="IW73" s="63"/>
      <c r="IX73" s="63"/>
      <c r="IY73" s="63"/>
      <c r="IZ73" s="63"/>
      <c r="JA73" s="63"/>
      <c r="JB73" s="63"/>
      <c r="JC73" s="63"/>
      <c r="JD73" s="63"/>
      <c r="JE73" s="63"/>
      <c r="JF73" s="63"/>
      <c r="JG73" s="63"/>
      <c r="JH73" s="63"/>
    </row>
    <row r="74" spans="1:268" s="72" customFormat="1" ht="16.5">
      <c r="A74" s="242" t="s">
        <v>50</v>
      </c>
      <c r="B74" s="243"/>
      <c r="C74" s="130">
        <f>C9-C37</f>
        <v>0</v>
      </c>
      <c r="D74" s="130">
        <f t="shared" ref="D74:AV74" si="372">D9-D37</f>
        <v>0</v>
      </c>
      <c r="E74" s="130">
        <f t="shared" si="372"/>
        <v>0</v>
      </c>
      <c r="F74" s="130">
        <f t="shared" si="372"/>
        <v>0</v>
      </c>
      <c r="G74" s="130">
        <f>G9-G37</f>
        <v>0</v>
      </c>
      <c r="H74" s="130">
        <f t="shared" ref="H74" si="373">H9-H37</f>
        <v>0</v>
      </c>
      <c r="I74" s="130">
        <f>I9-I37</f>
        <v>0</v>
      </c>
      <c r="J74" s="130">
        <f t="shared" ref="J74" si="374">J9-J37</f>
        <v>0</v>
      </c>
      <c r="K74" s="130">
        <f t="shared" si="372"/>
        <v>0</v>
      </c>
      <c r="L74" s="130">
        <f t="shared" si="372"/>
        <v>0</v>
      </c>
      <c r="M74" s="130">
        <f>M9-M37</f>
        <v>0</v>
      </c>
      <c r="N74" s="130">
        <f t="shared" ref="N74" si="375">N9-N37</f>
        <v>0</v>
      </c>
      <c r="O74" s="130">
        <f t="shared" si="372"/>
        <v>0</v>
      </c>
      <c r="P74" s="130">
        <f t="shared" si="372"/>
        <v>0</v>
      </c>
      <c r="Q74" s="130">
        <f>Q9-Q37</f>
        <v>0</v>
      </c>
      <c r="R74" s="130">
        <f t="shared" ref="R74" si="376">R9-R37</f>
        <v>0</v>
      </c>
      <c r="S74" s="130">
        <f t="shared" si="372"/>
        <v>0</v>
      </c>
      <c r="T74" s="130">
        <f t="shared" si="372"/>
        <v>0</v>
      </c>
      <c r="U74" s="130">
        <f>U9-U37</f>
        <v>0</v>
      </c>
      <c r="V74" s="130">
        <f t="shared" ref="V74" si="377">V9-V37</f>
        <v>0</v>
      </c>
      <c r="W74" s="130">
        <f t="shared" si="372"/>
        <v>0</v>
      </c>
      <c r="X74" s="130">
        <f t="shared" si="372"/>
        <v>0</v>
      </c>
      <c r="Y74" s="130">
        <f>Y9-Y37</f>
        <v>0</v>
      </c>
      <c r="Z74" s="130">
        <f t="shared" ref="Z74" si="378">Z9-Z37</f>
        <v>0</v>
      </c>
      <c r="AA74" s="130">
        <f t="shared" si="372"/>
        <v>0</v>
      </c>
      <c r="AB74" s="130">
        <f t="shared" si="372"/>
        <v>0</v>
      </c>
      <c r="AC74" s="130">
        <f>AC9-AC37</f>
        <v>0</v>
      </c>
      <c r="AD74" s="130">
        <f t="shared" ref="AD74" si="379">AD9-AD37</f>
        <v>0</v>
      </c>
      <c r="AE74" s="130">
        <f t="shared" si="372"/>
        <v>0</v>
      </c>
      <c r="AF74" s="130">
        <f t="shared" si="372"/>
        <v>0</v>
      </c>
      <c r="AG74" s="130">
        <f>AG9-AG37</f>
        <v>0</v>
      </c>
      <c r="AH74" s="130">
        <f t="shared" ref="AH74" si="380">AH9-AH37</f>
        <v>0</v>
      </c>
      <c r="AI74" s="130">
        <f t="shared" si="372"/>
        <v>0</v>
      </c>
      <c r="AJ74" s="130">
        <f t="shared" si="372"/>
        <v>0</v>
      </c>
      <c r="AK74" s="130">
        <f>AK9-AK37</f>
        <v>0</v>
      </c>
      <c r="AL74" s="130">
        <f t="shared" ref="AL74" si="381">AL9-AL37</f>
        <v>0</v>
      </c>
      <c r="AM74" s="130">
        <f t="shared" si="372"/>
        <v>0</v>
      </c>
      <c r="AN74" s="130">
        <f t="shared" si="372"/>
        <v>0</v>
      </c>
      <c r="AO74" s="130">
        <f>AO9-AO37</f>
        <v>0</v>
      </c>
      <c r="AP74" s="130">
        <f t="shared" ref="AP74" si="382">AP9-AP37</f>
        <v>0</v>
      </c>
      <c r="AQ74" s="130">
        <f t="shared" si="372"/>
        <v>0</v>
      </c>
      <c r="AR74" s="130">
        <f t="shared" si="372"/>
        <v>0</v>
      </c>
      <c r="AS74" s="130">
        <f>AS9-AS37</f>
        <v>0</v>
      </c>
      <c r="AT74" s="130">
        <f t="shared" ref="AT74" si="383">AT9-AT37</f>
        <v>0</v>
      </c>
      <c r="AU74" s="130">
        <f t="shared" si="372"/>
        <v>0</v>
      </c>
      <c r="AV74" s="130">
        <f t="shared" si="372"/>
        <v>0</v>
      </c>
      <c r="AW74" s="130">
        <f>AW9-AW37</f>
        <v>0</v>
      </c>
      <c r="AX74" s="130">
        <f t="shared" ref="AX74" si="384">AX9-AX37</f>
        <v>0</v>
      </c>
      <c r="AY74" s="130">
        <f>AY9-AY37</f>
        <v>0</v>
      </c>
      <c r="AZ74" s="130">
        <f t="shared" ref="AZ74" si="385">AZ9-AZ37</f>
        <v>0</v>
      </c>
      <c r="BA74" s="143" t="s">
        <v>51</v>
      </c>
      <c r="BB74" s="143" t="s">
        <v>51</v>
      </c>
      <c r="BC74" s="130">
        <f>BC9-BC37</f>
        <v>0</v>
      </c>
      <c r="BD74" s="130">
        <f t="shared" ref="BD74" si="386">BD9-BD37</f>
        <v>0</v>
      </c>
      <c r="BE74" s="130">
        <f>BE9-BE37</f>
        <v>0</v>
      </c>
      <c r="BF74" s="130">
        <f t="shared" ref="BF74:DJ74" si="387">BF9-BF37</f>
        <v>0</v>
      </c>
      <c r="BG74" s="130">
        <f t="shared" si="387"/>
        <v>0</v>
      </c>
      <c r="BH74" s="130">
        <f t="shared" si="387"/>
        <v>0</v>
      </c>
      <c r="BI74" s="143" t="s">
        <v>51</v>
      </c>
      <c r="BJ74" s="143" t="s">
        <v>51</v>
      </c>
      <c r="BK74" s="130">
        <f>BK9-BK37</f>
        <v>0</v>
      </c>
      <c r="BL74" s="130">
        <f t="shared" ref="BL74" si="388">BL9-BL37</f>
        <v>0</v>
      </c>
      <c r="BM74" s="130">
        <f t="shared" si="387"/>
        <v>0</v>
      </c>
      <c r="BN74" s="130">
        <f t="shared" si="387"/>
        <v>0</v>
      </c>
      <c r="BO74" s="143" t="s">
        <v>51</v>
      </c>
      <c r="BP74" s="143" t="s">
        <v>51</v>
      </c>
      <c r="BQ74" s="130">
        <f>BQ9-BQ37</f>
        <v>0</v>
      </c>
      <c r="BR74" s="130">
        <f t="shared" ref="BR74" si="389">BR9-BR37</f>
        <v>0</v>
      </c>
      <c r="BS74" s="130">
        <f t="shared" si="387"/>
        <v>0</v>
      </c>
      <c r="BT74" s="130">
        <f t="shared" si="387"/>
        <v>0</v>
      </c>
      <c r="BU74" s="143" t="s">
        <v>51</v>
      </c>
      <c r="BV74" s="143" t="s">
        <v>51</v>
      </c>
      <c r="BW74" s="130">
        <f>BW9-BW37</f>
        <v>0</v>
      </c>
      <c r="BX74" s="130">
        <f t="shared" ref="BX74" si="390">BX9-BX37</f>
        <v>0</v>
      </c>
      <c r="BY74" s="130">
        <f t="shared" si="387"/>
        <v>0</v>
      </c>
      <c r="BZ74" s="130">
        <f t="shared" si="387"/>
        <v>0</v>
      </c>
      <c r="CA74" s="143" t="s">
        <v>51</v>
      </c>
      <c r="CB74" s="143" t="s">
        <v>51</v>
      </c>
      <c r="CC74" s="130">
        <f>CC9-CC37</f>
        <v>0</v>
      </c>
      <c r="CD74" s="130">
        <f t="shared" ref="CD74" si="391">CD9-CD37</f>
        <v>0</v>
      </c>
      <c r="CE74" s="130">
        <f t="shared" si="387"/>
        <v>0</v>
      </c>
      <c r="CF74" s="130">
        <f t="shared" si="387"/>
        <v>0</v>
      </c>
      <c r="CG74" s="143" t="s">
        <v>51</v>
      </c>
      <c r="CH74" s="143" t="s">
        <v>51</v>
      </c>
      <c r="CI74" s="130">
        <f>CI9-CI37</f>
        <v>0</v>
      </c>
      <c r="CJ74" s="130">
        <f t="shared" ref="CJ74" si="392">CJ9-CJ37</f>
        <v>0</v>
      </c>
      <c r="CK74" s="130">
        <f t="shared" si="387"/>
        <v>0</v>
      </c>
      <c r="CL74" s="130">
        <f t="shared" si="387"/>
        <v>0</v>
      </c>
      <c r="CM74" s="143" t="s">
        <v>51</v>
      </c>
      <c r="CN74" s="143" t="s">
        <v>51</v>
      </c>
      <c r="CO74" s="130">
        <f>CO9-CO37</f>
        <v>0</v>
      </c>
      <c r="CP74" s="130">
        <f t="shared" ref="CP74" si="393">CP9-CP37</f>
        <v>0</v>
      </c>
      <c r="CQ74" s="130">
        <f t="shared" si="387"/>
        <v>0</v>
      </c>
      <c r="CR74" s="130">
        <f t="shared" si="387"/>
        <v>0</v>
      </c>
      <c r="CS74" s="143" t="s">
        <v>51</v>
      </c>
      <c r="CT74" s="143" t="s">
        <v>51</v>
      </c>
      <c r="CU74" s="130">
        <f>CU9-CU37</f>
        <v>0</v>
      </c>
      <c r="CV74" s="130">
        <f t="shared" ref="CV74" si="394">CV9-CV37</f>
        <v>0</v>
      </c>
      <c r="CW74" s="130">
        <f t="shared" si="387"/>
        <v>0</v>
      </c>
      <c r="CX74" s="130">
        <f t="shared" si="387"/>
        <v>0</v>
      </c>
      <c r="CY74" s="143" t="s">
        <v>51</v>
      </c>
      <c r="CZ74" s="143" t="s">
        <v>51</v>
      </c>
      <c r="DA74" s="130">
        <f>DA9-DA37</f>
        <v>0</v>
      </c>
      <c r="DB74" s="130">
        <f t="shared" ref="DB74" si="395">DB9-DB37</f>
        <v>0</v>
      </c>
      <c r="DC74" s="130">
        <f t="shared" si="387"/>
        <v>0</v>
      </c>
      <c r="DD74" s="130">
        <f t="shared" si="387"/>
        <v>0</v>
      </c>
      <c r="DE74" s="143" t="s">
        <v>51</v>
      </c>
      <c r="DF74" s="143" t="s">
        <v>51</v>
      </c>
      <c r="DG74" s="130">
        <f>DG9-DG37</f>
        <v>0</v>
      </c>
      <c r="DH74" s="130">
        <f t="shared" ref="DH74" si="396">DH9-DH37</f>
        <v>0</v>
      </c>
      <c r="DI74" s="130">
        <f t="shared" si="387"/>
        <v>0</v>
      </c>
      <c r="DJ74" s="130">
        <f t="shared" si="387"/>
        <v>0</v>
      </c>
      <c r="DK74" s="143" t="s">
        <v>51</v>
      </c>
      <c r="DL74" s="143" t="s">
        <v>51</v>
      </c>
      <c r="DM74" s="130">
        <f>DM9-DM37</f>
        <v>0</v>
      </c>
      <c r="DN74" s="130">
        <f t="shared" ref="DN74" si="397">DN9-DN37</f>
        <v>0</v>
      </c>
      <c r="DO74" s="130">
        <f>DO9-DO37</f>
        <v>0</v>
      </c>
      <c r="DP74" s="130">
        <f t="shared" ref="DP74" si="398">DP9-DP37</f>
        <v>0</v>
      </c>
      <c r="DQ74" s="130">
        <f>DQ9-DQ37</f>
        <v>0</v>
      </c>
      <c r="DR74" s="130">
        <f t="shared" ref="DR74" si="399">DR9-DR37</f>
        <v>0</v>
      </c>
      <c r="DS74" s="143" t="s">
        <v>51</v>
      </c>
      <c r="DT74" s="143" t="s">
        <v>51</v>
      </c>
      <c r="DU74" s="143" t="s">
        <v>51</v>
      </c>
      <c r="DV74" s="143" t="s">
        <v>51</v>
      </c>
      <c r="DW74" s="165"/>
      <c r="DX74" s="71"/>
      <c r="DY74" s="71"/>
      <c r="DZ74" s="71"/>
      <c r="EA74" s="71"/>
      <c r="EB74" s="71"/>
      <c r="EC74" s="71"/>
      <c r="ED74" s="71"/>
      <c r="EE74" s="71"/>
      <c r="EF74" s="71"/>
      <c r="EG74" s="71"/>
      <c r="EH74" s="71"/>
      <c r="EI74" s="71"/>
      <c r="EJ74" s="71"/>
      <c r="EK74" s="71"/>
      <c r="EL74" s="71"/>
      <c r="EM74" s="71"/>
      <c r="EN74" s="71"/>
      <c r="EO74" s="71"/>
      <c r="EP74" s="71"/>
      <c r="EQ74" s="71"/>
      <c r="ER74" s="71"/>
      <c r="ES74" s="71"/>
      <c r="ET74" s="71"/>
      <c r="EU74" s="71"/>
      <c r="EV74" s="71"/>
      <c r="EW74" s="71"/>
      <c r="EX74" s="71"/>
      <c r="EY74" s="71"/>
      <c r="EZ74" s="71"/>
      <c r="FA74" s="71"/>
      <c r="FB74" s="71"/>
      <c r="FC74" s="71"/>
      <c r="FD74" s="71"/>
      <c r="FE74" s="71"/>
      <c r="FF74" s="71"/>
      <c r="FG74" s="71"/>
      <c r="FH74" s="71"/>
      <c r="FI74" s="71"/>
      <c r="FJ74" s="71"/>
      <c r="FK74" s="71"/>
      <c r="FL74" s="71"/>
      <c r="FM74" s="71"/>
      <c r="FN74" s="71"/>
      <c r="FO74" s="71"/>
      <c r="FP74" s="71"/>
      <c r="FQ74" s="71"/>
      <c r="FR74" s="71"/>
      <c r="FS74" s="71"/>
      <c r="FT74" s="71"/>
      <c r="FU74" s="71"/>
      <c r="FV74" s="71"/>
      <c r="FW74" s="71"/>
      <c r="FX74" s="71"/>
      <c r="FY74" s="71"/>
      <c r="FZ74" s="71"/>
      <c r="GA74" s="71"/>
      <c r="GB74" s="71"/>
      <c r="GC74" s="71"/>
      <c r="GD74" s="71"/>
      <c r="GE74" s="71"/>
      <c r="GF74" s="71"/>
      <c r="GG74" s="71"/>
      <c r="GH74" s="71"/>
      <c r="GI74" s="71"/>
      <c r="GJ74" s="71"/>
      <c r="GK74" s="71"/>
      <c r="GL74" s="71"/>
      <c r="GM74" s="71"/>
      <c r="GN74" s="71"/>
      <c r="GO74" s="71"/>
      <c r="GP74" s="71"/>
      <c r="GQ74" s="71"/>
      <c r="GR74" s="71"/>
      <c r="GS74" s="71"/>
      <c r="GT74" s="71"/>
      <c r="GU74" s="71"/>
      <c r="GV74" s="71"/>
      <c r="GW74" s="71"/>
      <c r="GX74" s="71"/>
      <c r="GY74" s="71"/>
      <c r="GZ74" s="71"/>
      <c r="HA74" s="71"/>
      <c r="HB74" s="71"/>
      <c r="HC74" s="71"/>
      <c r="HD74" s="71"/>
      <c r="HE74" s="71"/>
      <c r="HF74" s="71"/>
      <c r="HG74" s="71"/>
      <c r="HH74" s="71"/>
      <c r="HI74" s="71"/>
      <c r="HJ74" s="71"/>
      <c r="HK74" s="71"/>
      <c r="HL74" s="71"/>
      <c r="HM74" s="71"/>
      <c r="HN74" s="71"/>
      <c r="HO74" s="71"/>
      <c r="HP74" s="71"/>
      <c r="HQ74" s="71"/>
      <c r="HR74" s="71"/>
      <c r="HS74" s="71"/>
      <c r="HT74" s="71"/>
      <c r="HU74" s="71"/>
      <c r="HV74" s="71"/>
      <c r="HW74" s="71"/>
      <c r="HX74" s="71"/>
      <c r="HY74" s="71"/>
      <c r="HZ74" s="71"/>
      <c r="IA74" s="71"/>
      <c r="IB74" s="71"/>
      <c r="IC74" s="71"/>
      <c r="ID74" s="71"/>
      <c r="IE74" s="71"/>
      <c r="IF74" s="71"/>
      <c r="IG74" s="71"/>
      <c r="IH74" s="71"/>
      <c r="II74" s="71"/>
      <c r="IJ74" s="71"/>
      <c r="IK74" s="71"/>
      <c r="IL74" s="71"/>
      <c r="IM74" s="71"/>
      <c r="IN74" s="71"/>
      <c r="IO74" s="71"/>
      <c r="IP74" s="71"/>
      <c r="IQ74" s="71"/>
      <c r="IR74" s="71"/>
      <c r="IS74" s="71"/>
      <c r="IT74" s="71"/>
      <c r="IU74" s="71"/>
      <c r="IV74" s="71"/>
      <c r="IW74" s="71"/>
      <c r="IX74" s="71"/>
      <c r="IY74" s="71"/>
      <c r="IZ74" s="71"/>
      <c r="JA74" s="71"/>
      <c r="JB74" s="71"/>
      <c r="JC74" s="71"/>
      <c r="JD74" s="71"/>
      <c r="JE74" s="71"/>
      <c r="JF74" s="71"/>
      <c r="JG74" s="71"/>
      <c r="JH74" s="71"/>
    </row>
    <row r="75" spans="1:268" s="75" customFormat="1" ht="18" customHeight="1">
      <c r="A75" s="246" t="s">
        <v>52</v>
      </c>
      <c r="B75" s="247"/>
      <c r="C75" s="133" t="e">
        <f t="shared" ref="C75:AH75" si="400">IF(C74&gt;0,"-",-C74/(C10-C12))</f>
        <v>#DIV/0!</v>
      </c>
      <c r="D75" s="133" t="e">
        <f t="shared" si="400"/>
        <v>#DIV/0!</v>
      </c>
      <c r="E75" s="133" t="e">
        <f t="shared" si="400"/>
        <v>#DIV/0!</v>
      </c>
      <c r="F75" s="133" t="e">
        <f t="shared" si="400"/>
        <v>#DIV/0!</v>
      </c>
      <c r="G75" s="133" t="e">
        <f t="shared" si="400"/>
        <v>#DIV/0!</v>
      </c>
      <c r="H75" s="133" t="e">
        <f t="shared" si="400"/>
        <v>#DIV/0!</v>
      </c>
      <c r="I75" s="133" t="e">
        <f t="shared" si="400"/>
        <v>#DIV/0!</v>
      </c>
      <c r="J75" s="133" t="e">
        <f t="shared" si="400"/>
        <v>#DIV/0!</v>
      </c>
      <c r="K75" s="133" t="e">
        <f t="shared" si="400"/>
        <v>#DIV/0!</v>
      </c>
      <c r="L75" s="133" t="e">
        <f t="shared" si="400"/>
        <v>#DIV/0!</v>
      </c>
      <c r="M75" s="133" t="e">
        <f t="shared" si="400"/>
        <v>#DIV/0!</v>
      </c>
      <c r="N75" s="133" t="e">
        <f t="shared" si="400"/>
        <v>#DIV/0!</v>
      </c>
      <c r="O75" s="133" t="e">
        <f t="shared" si="400"/>
        <v>#DIV/0!</v>
      </c>
      <c r="P75" s="133" t="e">
        <f t="shared" si="400"/>
        <v>#DIV/0!</v>
      </c>
      <c r="Q75" s="133" t="e">
        <f t="shared" si="400"/>
        <v>#DIV/0!</v>
      </c>
      <c r="R75" s="133" t="e">
        <f t="shared" si="400"/>
        <v>#DIV/0!</v>
      </c>
      <c r="S75" s="133" t="e">
        <f t="shared" si="400"/>
        <v>#DIV/0!</v>
      </c>
      <c r="T75" s="133" t="e">
        <f t="shared" si="400"/>
        <v>#DIV/0!</v>
      </c>
      <c r="U75" s="133" t="e">
        <f t="shared" si="400"/>
        <v>#DIV/0!</v>
      </c>
      <c r="V75" s="133" t="e">
        <f t="shared" si="400"/>
        <v>#DIV/0!</v>
      </c>
      <c r="W75" s="133" t="e">
        <f t="shared" si="400"/>
        <v>#DIV/0!</v>
      </c>
      <c r="X75" s="133" t="e">
        <f t="shared" si="400"/>
        <v>#DIV/0!</v>
      </c>
      <c r="Y75" s="133" t="e">
        <f t="shared" si="400"/>
        <v>#DIV/0!</v>
      </c>
      <c r="Z75" s="133" t="e">
        <f t="shared" si="400"/>
        <v>#DIV/0!</v>
      </c>
      <c r="AA75" s="133" t="e">
        <f t="shared" si="400"/>
        <v>#DIV/0!</v>
      </c>
      <c r="AB75" s="133" t="e">
        <f t="shared" si="400"/>
        <v>#DIV/0!</v>
      </c>
      <c r="AC75" s="133" t="e">
        <f t="shared" si="400"/>
        <v>#DIV/0!</v>
      </c>
      <c r="AD75" s="133" t="e">
        <f t="shared" si="400"/>
        <v>#DIV/0!</v>
      </c>
      <c r="AE75" s="133" t="e">
        <f t="shared" si="400"/>
        <v>#DIV/0!</v>
      </c>
      <c r="AF75" s="133" t="e">
        <f t="shared" si="400"/>
        <v>#DIV/0!</v>
      </c>
      <c r="AG75" s="133" t="e">
        <f t="shared" si="400"/>
        <v>#DIV/0!</v>
      </c>
      <c r="AH75" s="133" t="e">
        <f t="shared" si="400"/>
        <v>#DIV/0!</v>
      </c>
      <c r="AI75" s="133" t="e">
        <f t="shared" ref="AI75:AZ75" si="401">IF(AI74&gt;0,"-",-AI74/(AI10-AI12))</f>
        <v>#DIV/0!</v>
      </c>
      <c r="AJ75" s="133" t="e">
        <f t="shared" si="401"/>
        <v>#DIV/0!</v>
      </c>
      <c r="AK75" s="133" t="e">
        <f t="shared" si="401"/>
        <v>#DIV/0!</v>
      </c>
      <c r="AL75" s="133" t="e">
        <f t="shared" si="401"/>
        <v>#DIV/0!</v>
      </c>
      <c r="AM75" s="133" t="e">
        <f t="shared" si="401"/>
        <v>#DIV/0!</v>
      </c>
      <c r="AN75" s="133" t="e">
        <f t="shared" si="401"/>
        <v>#DIV/0!</v>
      </c>
      <c r="AO75" s="133" t="e">
        <f t="shared" si="401"/>
        <v>#DIV/0!</v>
      </c>
      <c r="AP75" s="133" t="e">
        <f t="shared" si="401"/>
        <v>#DIV/0!</v>
      </c>
      <c r="AQ75" s="133" t="e">
        <f t="shared" si="401"/>
        <v>#DIV/0!</v>
      </c>
      <c r="AR75" s="133" t="e">
        <f t="shared" si="401"/>
        <v>#DIV/0!</v>
      </c>
      <c r="AS75" s="133" t="e">
        <f t="shared" si="401"/>
        <v>#DIV/0!</v>
      </c>
      <c r="AT75" s="133" t="e">
        <f t="shared" si="401"/>
        <v>#DIV/0!</v>
      </c>
      <c r="AU75" s="133" t="e">
        <f t="shared" si="401"/>
        <v>#DIV/0!</v>
      </c>
      <c r="AV75" s="133" t="e">
        <f t="shared" si="401"/>
        <v>#DIV/0!</v>
      </c>
      <c r="AW75" s="133" t="e">
        <f t="shared" si="401"/>
        <v>#DIV/0!</v>
      </c>
      <c r="AX75" s="133" t="e">
        <f t="shared" si="401"/>
        <v>#DIV/0!</v>
      </c>
      <c r="AY75" s="133" t="e">
        <f t="shared" si="401"/>
        <v>#DIV/0!</v>
      </c>
      <c r="AZ75" s="133" t="e">
        <f t="shared" si="401"/>
        <v>#DIV/0!</v>
      </c>
      <c r="BA75" s="144" t="s">
        <v>51</v>
      </c>
      <c r="BB75" s="144" t="s">
        <v>51</v>
      </c>
      <c r="BC75" s="133" t="e">
        <f t="shared" ref="BC75:BH75" si="402">IF(BC74&gt;0,"-",-BC74/(BC10-BC12))</f>
        <v>#DIV/0!</v>
      </c>
      <c r="BD75" s="133" t="e">
        <f t="shared" si="402"/>
        <v>#DIV/0!</v>
      </c>
      <c r="BE75" s="133" t="e">
        <f t="shared" si="402"/>
        <v>#DIV/0!</v>
      </c>
      <c r="BF75" s="133" t="e">
        <f t="shared" si="402"/>
        <v>#DIV/0!</v>
      </c>
      <c r="BG75" s="133" t="e">
        <f t="shared" si="402"/>
        <v>#DIV/0!</v>
      </c>
      <c r="BH75" s="133" t="e">
        <f t="shared" si="402"/>
        <v>#DIV/0!</v>
      </c>
      <c r="BI75" s="144" t="s">
        <v>51</v>
      </c>
      <c r="BJ75" s="144" t="s">
        <v>51</v>
      </c>
      <c r="BK75" s="133" t="e">
        <f>IF(BK74&gt;0,"-",-BK74/(BK10-BK12))</f>
        <v>#DIV/0!</v>
      </c>
      <c r="BL75" s="133" t="e">
        <f>IF(BL74&gt;0,"-",-BL74/(BL10-BL12))</f>
        <v>#DIV/0!</v>
      </c>
      <c r="BM75" s="133" t="e">
        <f>IF(BM74&gt;0,"-",-BM74/(BM10-BM12))</f>
        <v>#DIV/0!</v>
      </c>
      <c r="BN75" s="133" t="e">
        <f>IF(BN74&gt;0,"-",-BN74/(BN10-BN12))</f>
        <v>#DIV/0!</v>
      </c>
      <c r="BO75" s="144" t="s">
        <v>51</v>
      </c>
      <c r="BP75" s="144" t="s">
        <v>51</v>
      </c>
      <c r="BQ75" s="133" t="e">
        <f>IF(BQ74&gt;0,"-",-BQ74/(BQ10-BQ12))</f>
        <v>#DIV/0!</v>
      </c>
      <c r="BR75" s="133" t="e">
        <f>IF(BR74&gt;0,"-",-BR74/(BR10-BR12))</f>
        <v>#DIV/0!</v>
      </c>
      <c r="BS75" s="133" t="e">
        <f>IF(BS74&gt;0,"-",-BS74/(BS10-BS12))</f>
        <v>#DIV/0!</v>
      </c>
      <c r="BT75" s="133" t="e">
        <f>IF(BT74&gt;0,"-",-BT74/(BT10-BT12))</f>
        <v>#DIV/0!</v>
      </c>
      <c r="BU75" s="144" t="s">
        <v>51</v>
      </c>
      <c r="BV75" s="144" t="s">
        <v>51</v>
      </c>
      <c r="BW75" s="133" t="e">
        <f>IF(BW74&gt;0,"-",-BW74/(BW10-BW12))</f>
        <v>#DIV/0!</v>
      </c>
      <c r="BX75" s="133" t="e">
        <f>IF(BX74&gt;0,"-",-BX74/(BX10-BX12))</f>
        <v>#DIV/0!</v>
      </c>
      <c r="BY75" s="133" t="e">
        <f>IF(BY74&gt;0,"-",-BY74/(BY10-BY12))</f>
        <v>#DIV/0!</v>
      </c>
      <c r="BZ75" s="133" t="e">
        <f>IF(BZ74&gt;0,"-",-BZ74/(BZ10-BZ12))</f>
        <v>#DIV/0!</v>
      </c>
      <c r="CA75" s="144" t="s">
        <v>51</v>
      </c>
      <c r="CB75" s="144" t="s">
        <v>51</v>
      </c>
      <c r="CC75" s="133" t="e">
        <f>IF(CC74&gt;0,"-",-CC74/(CC10-CC12))</f>
        <v>#DIV/0!</v>
      </c>
      <c r="CD75" s="133" t="e">
        <f>IF(CD74&gt;0,"-",-CD74/(CD10-CD12))</f>
        <v>#DIV/0!</v>
      </c>
      <c r="CE75" s="133" t="e">
        <f>IF(CE74&gt;0,"-",-CE74/(CE10-CE12))</f>
        <v>#DIV/0!</v>
      </c>
      <c r="CF75" s="133" t="e">
        <f>IF(CF74&gt;0,"-",-CF74/(CF10-CF12))</f>
        <v>#DIV/0!</v>
      </c>
      <c r="CG75" s="144" t="s">
        <v>51</v>
      </c>
      <c r="CH75" s="144" t="s">
        <v>51</v>
      </c>
      <c r="CI75" s="133" t="e">
        <f>IF(CI74&gt;0,"-",-CI74/(CI10-CI12))</f>
        <v>#DIV/0!</v>
      </c>
      <c r="CJ75" s="133" t="e">
        <f>IF(CJ74&gt;0,"-",-CJ74/(CJ10-CJ12))</f>
        <v>#DIV/0!</v>
      </c>
      <c r="CK75" s="133" t="e">
        <f>IF(CK74&gt;0,"-",-CK74/(CK10-CK12))</f>
        <v>#DIV/0!</v>
      </c>
      <c r="CL75" s="133" t="e">
        <f>IF(CL74&gt;0,"-",-CL74/(CL10-CL12))</f>
        <v>#DIV/0!</v>
      </c>
      <c r="CM75" s="144" t="s">
        <v>51</v>
      </c>
      <c r="CN75" s="144" t="s">
        <v>51</v>
      </c>
      <c r="CO75" s="133" t="e">
        <f>IF(CO74&gt;0,"-",-CO74/(CO10-CO12))</f>
        <v>#DIV/0!</v>
      </c>
      <c r="CP75" s="133" t="e">
        <f>IF(CP74&gt;0,"-",-CP74/(CP10-CP12))</f>
        <v>#DIV/0!</v>
      </c>
      <c r="CQ75" s="133" t="e">
        <f>IF(CQ74&gt;0,"-",-CQ74/(CQ10-CQ12))</f>
        <v>#DIV/0!</v>
      </c>
      <c r="CR75" s="133" t="e">
        <f>IF(CR74&gt;0,"-",-CR74/(CR10-CR12))</f>
        <v>#DIV/0!</v>
      </c>
      <c r="CS75" s="144" t="s">
        <v>51</v>
      </c>
      <c r="CT75" s="144" t="s">
        <v>51</v>
      </c>
      <c r="CU75" s="133" t="e">
        <f>IF(CU74&gt;0,"-",-CU74/(CU10-CU12))</f>
        <v>#DIV/0!</v>
      </c>
      <c r="CV75" s="133" t="e">
        <f>IF(CV74&gt;0,"-",-CV74/(CV10-CV12))</f>
        <v>#DIV/0!</v>
      </c>
      <c r="CW75" s="133" t="e">
        <f>IF(CW74&gt;0,"-",-CW74/(CW10-CW12))</f>
        <v>#DIV/0!</v>
      </c>
      <c r="CX75" s="133" t="e">
        <f>IF(CX74&gt;0,"-",-CX74/(CX10-CX12))</f>
        <v>#DIV/0!</v>
      </c>
      <c r="CY75" s="144" t="s">
        <v>51</v>
      </c>
      <c r="CZ75" s="144" t="s">
        <v>51</v>
      </c>
      <c r="DA75" s="133" t="e">
        <f>IF(DA74&gt;0,"-",-DA74/(DA10-DA12))</f>
        <v>#DIV/0!</v>
      </c>
      <c r="DB75" s="133" t="e">
        <f>IF(DB74&gt;0,"-",-DB74/(DB10-DB12))</f>
        <v>#DIV/0!</v>
      </c>
      <c r="DC75" s="133" t="e">
        <f>IF(DC74&gt;0,"-",-DC74/(DC10-DC12))</f>
        <v>#DIV/0!</v>
      </c>
      <c r="DD75" s="133" t="e">
        <f>IF(DD74&gt;0,"-",-DD74/(DD10-DD12))</f>
        <v>#DIV/0!</v>
      </c>
      <c r="DE75" s="144" t="s">
        <v>51</v>
      </c>
      <c r="DF75" s="144" t="s">
        <v>51</v>
      </c>
      <c r="DG75" s="133" t="e">
        <f>IF(DG74&gt;0,"-",-DG74/(DG10-DG12))</f>
        <v>#DIV/0!</v>
      </c>
      <c r="DH75" s="133" t="e">
        <f>IF(DH74&gt;0,"-",-DH74/(DH10-DH12))</f>
        <v>#DIV/0!</v>
      </c>
      <c r="DI75" s="133" t="e">
        <f>IF(DI74&gt;0,"-",-DI74/(DI10-DI12))</f>
        <v>#DIV/0!</v>
      </c>
      <c r="DJ75" s="133" t="e">
        <f>IF(DJ74&gt;0,"-",-DJ74/(DJ10-DJ12))</f>
        <v>#DIV/0!</v>
      </c>
      <c r="DK75" s="144" t="s">
        <v>51</v>
      </c>
      <c r="DL75" s="144" t="s">
        <v>51</v>
      </c>
      <c r="DM75" s="133" t="e">
        <f t="shared" ref="DM75:DR75" si="403">IF(DM74&gt;0,"-",-DM74/(DM10-DM12))</f>
        <v>#DIV/0!</v>
      </c>
      <c r="DN75" s="133" t="e">
        <f t="shared" si="403"/>
        <v>#DIV/0!</v>
      </c>
      <c r="DO75" s="133" t="e">
        <f t="shared" si="403"/>
        <v>#DIV/0!</v>
      </c>
      <c r="DP75" s="133" t="e">
        <f t="shared" si="403"/>
        <v>#DIV/0!</v>
      </c>
      <c r="DQ75" s="133" t="e">
        <f t="shared" si="403"/>
        <v>#REF!</v>
      </c>
      <c r="DR75" s="133" t="e">
        <f t="shared" si="403"/>
        <v>#REF!</v>
      </c>
      <c r="DS75" s="144" t="s">
        <v>51</v>
      </c>
      <c r="DT75" s="144" t="s">
        <v>51</v>
      </c>
      <c r="DU75" s="144" t="s">
        <v>51</v>
      </c>
      <c r="DV75" s="144" t="s">
        <v>51</v>
      </c>
      <c r="DW75" s="73"/>
      <c r="DX75" s="74"/>
      <c r="DY75" s="74"/>
      <c r="DZ75" s="74"/>
      <c r="EA75" s="74"/>
      <c r="EB75" s="74"/>
      <c r="EC75" s="74"/>
      <c r="ED75" s="74"/>
      <c r="EE75" s="74"/>
      <c r="EF75" s="74"/>
      <c r="EG75" s="74"/>
      <c r="EH75" s="74"/>
      <c r="EI75" s="74"/>
      <c r="EJ75" s="74"/>
      <c r="EK75" s="74"/>
      <c r="EL75" s="74"/>
      <c r="EM75" s="74"/>
      <c r="EN75" s="74"/>
      <c r="EO75" s="74"/>
      <c r="EP75" s="74"/>
      <c r="EQ75" s="74"/>
      <c r="ER75" s="74"/>
      <c r="ES75" s="74"/>
      <c r="ET75" s="74"/>
      <c r="EU75" s="74"/>
      <c r="EV75" s="74"/>
      <c r="EW75" s="74"/>
      <c r="EX75" s="74"/>
      <c r="EY75" s="74"/>
      <c r="EZ75" s="74"/>
      <c r="FA75" s="74"/>
      <c r="FB75" s="74"/>
      <c r="FC75" s="74"/>
      <c r="FD75" s="74"/>
      <c r="FE75" s="74"/>
      <c r="FF75" s="74"/>
      <c r="FG75" s="74"/>
      <c r="FH75" s="74"/>
      <c r="FI75" s="74"/>
      <c r="FJ75" s="74"/>
      <c r="FK75" s="74"/>
      <c r="FL75" s="74"/>
      <c r="FM75" s="74"/>
      <c r="FN75" s="74"/>
      <c r="FO75" s="74"/>
      <c r="FP75" s="74"/>
      <c r="FQ75" s="74"/>
      <c r="FR75" s="74"/>
      <c r="FS75" s="74"/>
      <c r="FT75" s="74"/>
      <c r="FU75" s="74"/>
      <c r="FV75" s="74"/>
      <c r="FW75" s="74"/>
      <c r="FX75" s="74"/>
      <c r="FY75" s="74"/>
      <c r="FZ75" s="74"/>
      <c r="GA75" s="74"/>
      <c r="GB75" s="74"/>
      <c r="GC75" s="74"/>
      <c r="GD75" s="74"/>
      <c r="GE75" s="74"/>
      <c r="GF75" s="74"/>
      <c r="GG75" s="74"/>
      <c r="GH75" s="74"/>
      <c r="GI75" s="74"/>
      <c r="GJ75" s="74"/>
      <c r="GK75" s="74"/>
      <c r="GL75" s="74"/>
      <c r="GM75" s="74"/>
      <c r="GN75" s="74"/>
      <c r="GO75" s="74"/>
      <c r="GP75" s="74"/>
      <c r="GQ75" s="74"/>
      <c r="GR75" s="74"/>
      <c r="GS75" s="74"/>
      <c r="GT75" s="74"/>
      <c r="GU75" s="74"/>
      <c r="GV75" s="74"/>
      <c r="GW75" s="74"/>
      <c r="GX75" s="74"/>
      <c r="GY75" s="74"/>
      <c r="GZ75" s="74"/>
      <c r="HA75" s="74"/>
      <c r="HB75" s="74"/>
      <c r="HC75" s="74"/>
      <c r="HD75" s="74"/>
      <c r="HE75" s="74"/>
      <c r="HF75" s="74"/>
      <c r="HG75" s="74"/>
      <c r="HH75" s="74"/>
      <c r="HI75" s="74"/>
      <c r="HJ75" s="74"/>
      <c r="HK75" s="74"/>
      <c r="HL75" s="74"/>
      <c r="HM75" s="74"/>
      <c r="HN75" s="74"/>
      <c r="HO75" s="74"/>
      <c r="HP75" s="74"/>
      <c r="HQ75" s="74"/>
      <c r="HR75" s="74"/>
      <c r="HS75" s="74"/>
      <c r="HT75" s="74"/>
      <c r="HU75" s="74"/>
      <c r="HV75" s="74"/>
      <c r="HW75" s="74"/>
      <c r="HX75" s="74"/>
      <c r="HY75" s="74"/>
      <c r="HZ75" s="74"/>
      <c r="IA75" s="74"/>
      <c r="IB75" s="74"/>
      <c r="IC75" s="74"/>
      <c r="ID75" s="74"/>
      <c r="IE75" s="74"/>
      <c r="IF75" s="74"/>
      <c r="IG75" s="74"/>
      <c r="IH75" s="74"/>
      <c r="II75" s="74"/>
      <c r="IJ75" s="74"/>
      <c r="IK75" s="74"/>
      <c r="IL75" s="74"/>
      <c r="IM75" s="74"/>
      <c r="IN75" s="74"/>
      <c r="IO75" s="74"/>
      <c r="IP75" s="74"/>
      <c r="IQ75" s="74"/>
      <c r="IR75" s="74"/>
      <c r="IS75" s="74"/>
      <c r="IT75" s="74"/>
      <c r="IU75" s="74"/>
      <c r="IV75" s="74"/>
      <c r="IW75" s="74"/>
      <c r="IX75" s="74"/>
      <c r="IY75" s="74"/>
      <c r="IZ75" s="74"/>
      <c r="JA75" s="74"/>
      <c r="JB75" s="74"/>
      <c r="JC75" s="74"/>
      <c r="JD75" s="74"/>
      <c r="JE75" s="74"/>
      <c r="JF75" s="74"/>
      <c r="JG75" s="74"/>
      <c r="JH75" s="74"/>
    </row>
    <row r="76" spans="1:268" s="75" customFormat="1" ht="19.5" customHeight="1">
      <c r="A76" s="269" t="s">
        <v>127</v>
      </c>
      <c r="B76" s="270"/>
      <c r="C76" s="145" t="str">
        <f t="shared" ref="C76:AH76" si="404">IF(OR(C10-C12=0,C74&gt;=0),"-",IF(AND(C78&lt;=0,C87&lt;=0),(-C74)/(C10-C12),IF(AND(C87&gt;0,C78&lt;=0),(-C74-C87)/(C10-C12),IF(AND(C87&lt;=0,C78&gt;0),(-C74-C78)/(C10-C12),(-C74-C78-C87)/(C10-C12)))))</f>
        <v>-</v>
      </c>
      <c r="D76" s="145" t="str">
        <f t="shared" si="404"/>
        <v>-</v>
      </c>
      <c r="E76" s="145" t="str">
        <f t="shared" si="404"/>
        <v>-</v>
      </c>
      <c r="F76" s="145" t="str">
        <f t="shared" si="404"/>
        <v>-</v>
      </c>
      <c r="G76" s="145" t="str">
        <f t="shared" si="404"/>
        <v>-</v>
      </c>
      <c r="H76" s="145" t="str">
        <f t="shared" si="404"/>
        <v>-</v>
      </c>
      <c r="I76" s="145" t="str">
        <f t="shared" si="404"/>
        <v>-</v>
      </c>
      <c r="J76" s="145" t="str">
        <f t="shared" si="404"/>
        <v>-</v>
      </c>
      <c r="K76" s="145" t="str">
        <f t="shared" si="404"/>
        <v>-</v>
      </c>
      <c r="L76" s="145" t="str">
        <f t="shared" si="404"/>
        <v>-</v>
      </c>
      <c r="M76" s="145" t="str">
        <f t="shared" si="404"/>
        <v>-</v>
      </c>
      <c r="N76" s="145" t="str">
        <f t="shared" si="404"/>
        <v>-</v>
      </c>
      <c r="O76" s="145" t="str">
        <f t="shared" si="404"/>
        <v>-</v>
      </c>
      <c r="P76" s="145" t="str">
        <f t="shared" si="404"/>
        <v>-</v>
      </c>
      <c r="Q76" s="145" t="str">
        <f t="shared" si="404"/>
        <v>-</v>
      </c>
      <c r="R76" s="145" t="str">
        <f t="shared" si="404"/>
        <v>-</v>
      </c>
      <c r="S76" s="145" t="str">
        <f t="shared" si="404"/>
        <v>-</v>
      </c>
      <c r="T76" s="145" t="str">
        <f t="shared" si="404"/>
        <v>-</v>
      </c>
      <c r="U76" s="145" t="str">
        <f t="shared" si="404"/>
        <v>-</v>
      </c>
      <c r="V76" s="145" t="str">
        <f t="shared" si="404"/>
        <v>-</v>
      </c>
      <c r="W76" s="145" t="str">
        <f t="shared" si="404"/>
        <v>-</v>
      </c>
      <c r="X76" s="145" t="str">
        <f t="shared" si="404"/>
        <v>-</v>
      </c>
      <c r="Y76" s="145" t="str">
        <f t="shared" si="404"/>
        <v>-</v>
      </c>
      <c r="Z76" s="145" t="str">
        <f t="shared" si="404"/>
        <v>-</v>
      </c>
      <c r="AA76" s="145" t="str">
        <f t="shared" si="404"/>
        <v>-</v>
      </c>
      <c r="AB76" s="145" t="str">
        <f t="shared" si="404"/>
        <v>-</v>
      </c>
      <c r="AC76" s="145" t="str">
        <f t="shared" si="404"/>
        <v>-</v>
      </c>
      <c r="AD76" s="145" t="str">
        <f t="shared" si="404"/>
        <v>-</v>
      </c>
      <c r="AE76" s="145" t="str">
        <f t="shared" si="404"/>
        <v>-</v>
      </c>
      <c r="AF76" s="145" t="str">
        <f t="shared" si="404"/>
        <v>-</v>
      </c>
      <c r="AG76" s="145" t="str">
        <f t="shared" si="404"/>
        <v>-</v>
      </c>
      <c r="AH76" s="145" t="str">
        <f t="shared" si="404"/>
        <v>-</v>
      </c>
      <c r="AI76" s="145" t="str">
        <f t="shared" ref="AI76:AZ76" si="405">IF(OR(AI10-AI12=0,AI74&gt;=0),"-",IF(AND(AI78&lt;=0,AI87&lt;=0),(-AI74)/(AI10-AI12),IF(AND(AI87&gt;0,AI78&lt;=0),(-AI74-AI87)/(AI10-AI12),IF(AND(AI87&lt;=0,AI78&gt;0),(-AI74-AI78)/(AI10-AI12),(-AI74-AI78-AI87)/(AI10-AI12)))))</f>
        <v>-</v>
      </c>
      <c r="AJ76" s="145" t="str">
        <f t="shared" si="405"/>
        <v>-</v>
      </c>
      <c r="AK76" s="145" t="str">
        <f t="shared" si="405"/>
        <v>-</v>
      </c>
      <c r="AL76" s="145" t="str">
        <f t="shared" si="405"/>
        <v>-</v>
      </c>
      <c r="AM76" s="145" t="str">
        <f t="shared" si="405"/>
        <v>-</v>
      </c>
      <c r="AN76" s="145" t="str">
        <f t="shared" si="405"/>
        <v>-</v>
      </c>
      <c r="AO76" s="145" t="str">
        <f t="shared" si="405"/>
        <v>-</v>
      </c>
      <c r="AP76" s="145" t="str">
        <f t="shared" si="405"/>
        <v>-</v>
      </c>
      <c r="AQ76" s="145" t="str">
        <f t="shared" si="405"/>
        <v>-</v>
      </c>
      <c r="AR76" s="145" t="str">
        <f t="shared" si="405"/>
        <v>-</v>
      </c>
      <c r="AS76" s="145" t="str">
        <f t="shared" si="405"/>
        <v>-</v>
      </c>
      <c r="AT76" s="145" t="str">
        <f t="shared" si="405"/>
        <v>-</v>
      </c>
      <c r="AU76" s="145" t="str">
        <f t="shared" si="405"/>
        <v>-</v>
      </c>
      <c r="AV76" s="145" t="str">
        <f t="shared" si="405"/>
        <v>-</v>
      </c>
      <c r="AW76" s="145" t="str">
        <f t="shared" si="405"/>
        <v>-</v>
      </c>
      <c r="AX76" s="145" t="str">
        <f t="shared" si="405"/>
        <v>-</v>
      </c>
      <c r="AY76" s="145" t="str">
        <f t="shared" si="405"/>
        <v>-</v>
      </c>
      <c r="AZ76" s="145" t="str">
        <f t="shared" si="405"/>
        <v>-</v>
      </c>
      <c r="BA76" s="144" t="s">
        <v>51</v>
      </c>
      <c r="BB76" s="144" t="s">
        <v>51</v>
      </c>
      <c r="BC76" s="145" t="str">
        <f t="shared" ref="BC76:BH76" si="406">IF(OR(BC10-BC12=0,BC74&gt;=0),"-",IF(AND(BC78&lt;=0,BC87&lt;=0),(-BC74)/(BC10-BC12),IF(AND(BC87&gt;0,BC78&lt;=0),(-BC74-BC87)/(BC10-BC12),IF(AND(BC87&lt;=0,BC78&gt;0),(-BC74-BC78)/(BC10-BC12),(-BC74-BC78-BC87)/(BC10-BC12)))))</f>
        <v>-</v>
      </c>
      <c r="BD76" s="145" t="str">
        <f t="shared" si="406"/>
        <v>-</v>
      </c>
      <c r="BE76" s="145" t="str">
        <f t="shared" si="406"/>
        <v>-</v>
      </c>
      <c r="BF76" s="145" t="str">
        <f t="shared" si="406"/>
        <v>-</v>
      </c>
      <c r="BG76" s="145" t="str">
        <f t="shared" si="406"/>
        <v>-</v>
      </c>
      <c r="BH76" s="145" t="str">
        <f t="shared" si="406"/>
        <v>-</v>
      </c>
      <c r="BI76" s="144" t="s">
        <v>51</v>
      </c>
      <c r="BJ76" s="144" t="s">
        <v>51</v>
      </c>
      <c r="BK76" s="145" t="str">
        <f>IF(OR(BK10-BK12=0,BK74&gt;=0),"-",IF(AND(BK78&lt;=0,BK87&lt;=0),(-BK74)/(BK10-BK12),IF(AND(BK87&gt;0,BK78&lt;=0),(-BK74-BK87)/(BK10-BK12),IF(AND(BK87&lt;=0,BK78&gt;0),(-BK74-BK78)/(BK10-BK12),(-BK74-BK78-BK87)/(BK10-BK12)))))</f>
        <v>-</v>
      </c>
      <c r="BL76" s="145" t="str">
        <f>IF(OR(BL10-BL12=0,BL74&gt;=0),"-",IF(AND(BL78&lt;=0,BL87&lt;=0),(-BL74)/(BL10-BL12),IF(AND(BL87&gt;0,BL78&lt;=0),(-BL74-BL87)/(BL10-BL12),IF(AND(BL87&lt;=0,BL78&gt;0),(-BL74-BL78)/(BL10-BL12),(-BL74-BL78-BL87)/(BL10-BL12)))))</f>
        <v>-</v>
      </c>
      <c r="BM76" s="145" t="str">
        <f>IF(OR(BM10-BM12=0,BM74&gt;=0),"-",IF(AND(BM78&lt;=0,BM87&lt;=0),(-BM74)/(BM10-BM12),IF(AND(BM87&gt;0,BM78&lt;=0),(-BM74-BM87)/(BM10-BM12),IF(AND(BM87&lt;=0,BM78&gt;0),(-BM74-BM78)/(BM10-BM12),(-BM74-BM78-BM87)/(BM10-BM12)))))</f>
        <v>-</v>
      </c>
      <c r="BN76" s="145" t="str">
        <f>IF(OR(BN10-BN12=0,BN74&gt;=0),"-",IF(AND(BN78&lt;=0,BN87&lt;=0),(-BN74)/(BN10-BN12),IF(AND(BN87&gt;0,BN78&lt;=0),(-BN74-BN87)/(BN10-BN12),IF(AND(BN87&lt;=0,BN78&gt;0),(-BN74-BN78)/(BN10-BN12),(-BN74-BN78-BN87)/(BN10-BN12)))))</f>
        <v>-</v>
      </c>
      <c r="BO76" s="144" t="s">
        <v>51</v>
      </c>
      <c r="BP76" s="144" t="s">
        <v>51</v>
      </c>
      <c r="BQ76" s="145" t="str">
        <f>IF(OR(BQ10-BQ12=0,BQ74&gt;=0),"-",IF(AND(BQ78&lt;=0,BQ87&lt;=0),(-BQ74)/(BQ10-BQ12),IF(AND(BQ87&gt;0,BQ78&lt;=0),(-BQ74-BQ87)/(BQ10-BQ12),IF(AND(BQ87&lt;=0,BQ78&gt;0),(-BQ74-BQ78)/(BQ10-BQ12),(-BQ74-BQ78-BQ87)/(BQ10-BQ12)))))</f>
        <v>-</v>
      </c>
      <c r="BR76" s="145" t="str">
        <f>IF(OR(BR10-BR12=0,BR74&gt;=0),"-",IF(AND(BR78&lt;=0,BR87&lt;=0),(-BR74)/(BR10-BR12),IF(AND(BR87&gt;0,BR78&lt;=0),(-BR74-BR87)/(BR10-BR12),IF(AND(BR87&lt;=0,BR78&gt;0),(-BR74-BR78)/(BR10-BR12),(-BR74-BR78-BR87)/(BR10-BR12)))))</f>
        <v>-</v>
      </c>
      <c r="BS76" s="145" t="str">
        <f>IF(OR(BS10-BS12=0,BS74&gt;=0),"-",IF(AND(BS78&lt;=0,BS87&lt;=0),(-BS74)/(BS10-BS12),IF(AND(BS87&gt;0,BS78&lt;=0),(-BS74-BS87)/(BS10-BS12),IF(AND(BS87&lt;=0,BS78&gt;0),(-BS74-BS78)/(BS10-BS12),(-BS74-BS78-BS87)/(BS10-BS12)))))</f>
        <v>-</v>
      </c>
      <c r="BT76" s="145" t="str">
        <f>IF(OR(BT10-BT12=0,BT74&gt;=0),"-",IF(AND(BT78&lt;=0,BT87&lt;=0),(-BT74)/(BT10-BT12),IF(AND(BT87&gt;0,BT78&lt;=0),(-BT74-BT87)/(BT10-BT12),IF(AND(BT87&lt;=0,BT78&gt;0),(-BT74-BT78)/(BT10-BT12),(-BT74-BT78-BT87)/(BT10-BT12)))))</f>
        <v>-</v>
      </c>
      <c r="BU76" s="144" t="s">
        <v>51</v>
      </c>
      <c r="BV76" s="144" t="s">
        <v>51</v>
      </c>
      <c r="BW76" s="145" t="str">
        <f>IF(OR(BW10-BW12=0,BW74&gt;=0),"-",IF(AND(BW78&lt;=0,BW87&lt;=0),(-BW74)/(BW10-BW12),IF(AND(BW87&gt;0,BW78&lt;=0),(-BW74-BW87)/(BW10-BW12),IF(AND(BW87&lt;=0,BW78&gt;0),(-BW74-BW78)/(BW10-BW12),(-BW74-BW78-BW87)/(BW10-BW12)))))</f>
        <v>-</v>
      </c>
      <c r="BX76" s="145" t="str">
        <f>IF(OR(BX10-BX12=0,BX74&gt;=0),"-",IF(AND(BX78&lt;=0,BX87&lt;=0),(-BX74)/(BX10-BX12),IF(AND(BX87&gt;0,BX78&lt;=0),(-BX74-BX87)/(BX10-BX12),IF(AND(BX87&lt;=0,BX78&gt;0),(-BX74-BX78)/(BX10-BX12),(-BX74-BX78-BX87)/(BX10-BX12)))))</f>
        <v>-</v>
      </c>
      <c r="BY76" s="145" t="str">
        <f>IF(OR(BY10-BY12=0,BY74&gt;=0),"-",IF(AND(BY78&lt;=0,BY87&lt;=0),(-BY74)/(BY10-BY12),IF(AND(BY87&gt;0,BY78&lt;=0),(-BY74-BY87)/(BY10-BY12),IF(AND(BY87&lt;=0,BY78&gt;0),(-BY74-BY78)/(BY10-BY12),(-BY74-BY78-BY87)/(BY10-BY12)))))</f>
        <v>-</v>
      </c>
      <c r="BZ76" s="145" t="str">
        <f>IF(OR(BZ10-BZ12=0,BZ74&gt;=0),"-",IF(AND(BZ78&lt;=0,BZ87&lt;=0),(-BZ74)/(BZ10-BZ12),IF(AND(BZ87&gt;0,BZ78&lt;=0),(-BZ74-BZ87)/(BZ10-BZ12),IF(AND(BZ87&lt;=0,BZ78&gt;0),(-BZ74-BZ78)/(BZ10-BZ12),(-BZ74-BZ78-BZ87)/(BZ10-BZ12)))))</f>
        <v>-</v>
      </c>
      <c r="CA76" s="144" t="s">
        <v>51</v>
      </c>
      <c r="CB76" s="144" t="s">
        <v>51</v>
      </c>
      <c r="CC76" s="145" t="str">
        <f>IF(OR(CC10-CC12=0,CC74&gt;=0),"-",IF(AND(CC78&lt;=0,CC87&lt;=0),(-CC74)/(CC10-CC12),IF(AND(CC87&gt;0,CC78&lt;=0),(-CC74-CC87)/(CC10-CC12),IF(AND(CC87&lt;=0,CC78&gt;0),(-CC74-CC78)/(CC10-CC12),(-CC74-CC78-CC87)/(CC10-CC12)))))</f>
        <v>-</v>
      </c>
      <c r="CD76" s="145" t="str">
        <f>IF(OR(CD10-CD12=0,CD74&gt;=0),"-",IF(AND(CD78&lt;=0,CD87&lt;=0),(-CD74)/(CD10-CD12),IF(AND(CD87&gt;0,CD78&lt;=0),(-CD74-CD87)/(CD10-CD12),IF(AND(CD87&lt;=0,CD78&gt;0),(-CD74-CD78)/(CD10-CD12),(-CD74-CD78-CD87)/(CD10-CD12)))))</f>
        <v>-</v>
      </c>
      <c r="CE76" s="145" t="str">
        <f>IF(OR(CE10-CE12=0,CE74&gt;=0),"-",IF(AND(CE78&lt;=0,CE87&lt;=0),(-CE74)/(CE10-CE12),IF(AND(CE87&gt;0,CE78&lt;=0),(-CE74-CE87)/(CE10-CE12),IF(AND(CE87&lt;=0,CE78&gt;0),(-CE74-CE78)/(CE10-CE12),(-CE74-CE78-CE87)/(CE10-CE12)))))</f>
        <v>-</v>
      </c>
      <c r="CF76" s="145" t="str">
        <f>IF(OR(CF10-CF12=0,CF74&gt;=0),"-",IF(AND(CF78&lt;=0,CF87&lt;=0),(-CF74)/(CF10-CF12),IF(AND(CF87&gt;0,CF78&lt;=0),(-CF74-CF87)/(CF10-CF12),IF(AND(CF87&lt;=0,CF78&gt;0),(-CF74-CF78)/(CF10-CF12),(-CF74-CF78-CF87)/(CF10-CF12)))))</f>
        <v>-</v>
      </c>
      <c r="CG76" s="144" t="s">
        <v>51</v>
      </c>
      <c r="CH76" s="144" t="s">
        <v>51</v>
      </c>
      <c r="CI76" s="145" t="str">
        <f>IF(OR(CI10-CI12=0,CI74&gt;=0),"-",IF(AND(CI78&lt;=0,CI87&lt;=0),(-CI74)/(CI10-CI12),IF(AND(CI87&gt;0,CI78&lt;=0),(-CI74-CI87)/(CI10-CI12),IF(AND(CI87&lt;=0,CI78&gt;0),(-CI74-CI78)/(CI10-CI12),(-CI74-CI78-CI87)/(CI10-CI12)))))</f>
        <v>-</v>
      </c>
      <c r="CJ76" s="145" t="str">
        <f>IF(OR(CJ10-CJ12=0,CJ74&gt;=0),"-",IF(AND(CJ78&lt;=0,CJ87&lt;=0),(-CJ74)/(CJ10-CJ12),IF(AND(CJ87&gt;0,CJ78&lt;=0),(-CJ74-CJ87)/(CJ10-CJ12),IF(AND(CJ87&lt;=0,CJ78&gt;0),(-CJ74-CJ78)/(CJ10-CJ12),(-CJ74-CJ78-CJ87)/(CJ10-CJ12)))))</f>
        <v>-</v>
      </c>
      <c r="CK76" s="145" t="str">
        <f>IF(OR(CK10-CK12=0,CK74&gt;=0),"-",IF(AND(CK78&lt;=0,CK87&lt;=0),(-CK74)/(CK10-CK12),IF(AND(CK87&gt;0,CK78&lt;=0),(-CK74-CK87)/(CK10-CK12),IF(AND(CK87&lt;=0,CK78&gt;0),(-CK74-CK78)/(CK10-CK12),(-CK74-CK78-CK87)/(CK10-CK12)))))</f>
        <v>-</v>
      </c>
      <c r="CL76" s="145" t="str">
        <f>IF(OR(CL10-CL12=0,CL74&gt;=0),"-",IF(AND(CL78&lt;=0,CL87&lt;=0),(-CL74)/(CL10-CL12),IF(AND(CL87&gt;0,CL78&lt;=0),(-CL74-CL87)/(CL10-CL12),IF(AND(CL87&lt;=0,CL78&gt;0),(-CL74-CL78)/(CL10-CL12),(-CL74-CL78-CL87)/(CL10-CL12)))))</f>
        <v>-</v>
      </c>
      <c r="CM76" s="144" t="s">
        <v>51</v>
      </c>
      <c r="CN76" s="144" t="s">
        <v>51</v>
      </c>
      <c r="CO76" s="145" t="str">
        <f>IF(OR(CO10-CO12=0,CO74&gt;=0),"-",IF(AND(CO78&lt;=0,CO87&lt;=0),(-CO74)/(CO10-CO12),IF(AND(CO87&gt;0,CO78&lt;=0),(-CO74-CO87)/(CO10-CO12),IF(AND(CO87&lt;=0,CO78&gt;0),(-CO74-CO78)/(CO10-CO12),(-CO74-CO78-CO87)/(CO10-CO12)))))</f>
        <v>-</v>
      </c>
      <c r="CP76" s="145" t="str">
        <f>IF(OR(CP10-CP12=0,CP74&gt;=0),"-",IF(AND(CP78&lt;=0,CP87&lt;=0),(-CP74)/(CP10-CP12),IF(AND(CP87&gt;0,CP78&lt;=0),(-CP74-CP87)/(CP10-CP12),IF(AND(CP87&lt;=0,CP78&gt;0),(-CP74-CP78)/(CP10-CP12),(-CP74-CP78-CP87)/(CP10-CP12)))))</f>
        <v>-</v>
      </c>
      <c r="CQ76" s="145" t="str">
        <f>IF(OR(CQ10-CQ12=0,CQ74&gt;=0),"-",IF(AND(CQ78&lt;=0,CQ87&lt;=0),(-CQ74)/(CQ10-CQ12),IF(AND(CQ87&gt;0,CQ78&lt;=0),(-CQ74-CQ87)/(CQ10-CQ12),IF(AND(CQ87&lt;=0,CQ78&gt;0),(-CQ74-CQ78)/(CQ10-CQ12),(-CQ74-CQ78-CQ87)/(CQ10-CQ12)))))</f>
        <v>-</v>
      </c>
      <c r="CR76" s="145" t="str">
        <f>IF(OR(CR10-CR12=0,CR74&gt;=0),"-",IF(AND(CR78&lt;=0,CR87&lt;=0),(-CR74)/(CR10-CR12),IF(AND(CR87&gt;0,CR78&lt;=0),(-CR74-CR87)/(CR10-CR12),IF(AND(CR87&lt;=0,CR78&gt;0),(-CR74-CR78)/(CR10-CR12),(-CR74-CR78-CR87)/(CR10-CR12)))))</f>
        <v>-</v>
      </c>
      <c r="CS76" s="144" t="s">
        <v>51</v>
      </c>
      <c r="CT76" s="144" t="s">
        <v>51</v>
      </c>
      <c r="CU76" s="145" t="str">
        <f>IF(OR(CU10-CU12=0,CU74&gt;=0),"-",IF(AND(CU78&lt;=0,CU87&lt;=0),(-CU74)/(CU10-CU12),IF(AND(CU87&gt;0,CU78&lt;=0),(-CU74-CU87)/(CU10-CU12),IF(AND(CU87&lt;=0,CU78&gt;0),(-CU74-CU78)/(CU10-CU12),(-CU74-CU78-CU87)/(CU10-CU12)))))</f>
        <v>-</v>
      </c>
      <c r="CV76" s="145" t="str">
        <f>IF(OR(CV10-CV12=0,CV74&gt;=0),"-",IF(AND(CV78&lt;=0,CV87&lt;=0),(-CV74)/(CV10-CV12),IF(AND(CV87&gt;0,CV78&lt;=0),(-CV74-CV87)/(CV10-CV12),IF(AND(CV87&lt;=0,CV78&gt;0),(-CV74-CV78)/(CV10-CV12),(-CV74-CV78-CV87)/(CV10-CV12)))))</f>
        <v>-</v>
      </c>
      <c r="CW76" s="145" t="str">
        <f>IF(OR(CW10-CW12=0,CW74&gt;=0),"-",IF(AND(CW78&lt;=0,CW87&lt;=0),(-CW74)/(CW10-CW12),IF(AND(CW87&gt;0,CW78&lt;=0),(-CW74-CW87)/(CW10-CW12),IF(AND(CW87&lt;=0,CW78&gt;0),(-CW74-CW78)/(CW10-CW12),(-CW74-CW78-CW87)/(CW10-CW12)))))</f>
        <v>-</v>
      </c>
      <c r="CX76" s="145" t="str">
        <f>IF(OR(CX10-CX12=0,CX74&gt;=0),"-",IF(AND(CX78&lt;=0,CX87&lt;=0),(-CX74)/(CX10-CX12),IF(AND(CX87&gt;0,CX78&lt;=0),(-CX74-CX87)/(CX10-CX12),IF(AND(CX87&lt;=0,CX78&gt;0),(-CX74-CX78)/(CX10-CX12),(-CX74-CX78-CX87)/(CX10-CX12)))))</f>
        <v>-</v>
      </c>
      <c r="CY76" s="144" t="s">
        <v>51</v>
      </c>
      <c r="CZ76" s="144" t="s">
        <v>51</v>
      </c>
      <c r="DA76" s="145" t="str">
        <f>IF(OR(DA10-DA12=0,DA74&gt;=0),"-",IF(AND(DA78&lt;=0,DA87&lt;=0),(-DA74)/(DA10-DA12),IF(AND(DA87&gt;0,DA78&lt;=0),(-DA74-DA87)/(DA10-DA12),IF(AND(DA87&lt;=0,DA78&gt;0),(-DA74-DA78)/(DA10-DA12),(-DA74-DA78-DA87)/(DA10-DA12)))))</f>
        <v>-</v>
      </c>
      <c r="DB76" s="145" t="str">
        <f>IF(OR(DB10-DB12=0,DB74&gt;=0),"-",IF(AND(DB78&lt;=0,DB87&lt;=0),(-DB74)/(DB10-DB12),IF(AND(DB87&gt;0,DB78&lt;=0),(-DB74-DB87)/(DB10-DB12),IF(AND(DB87&lt;=0,DB78&gt;0),(-DB74-DB78)/(DB10-DB12),(-DB74-DB78-DB87)/(DB10-DB12)))))</f>
        <v>-</v>
      </c>
      <c r="DC76" s="145" t="str">
        <f>IF(OR(DC10-DC12=0,DC74&gt;=0),"-",IF(AND(DC78&lt;=0,DC87&lt;=0),(-DC74)/(DC10-DC12),IF(AND(DC87&gt;0,DC78&lt;=0),(-DC74-DC87)/(DC10-DC12),IF(AND(DC87&lt;=0,DC78&gt;0),(-DC74-DC78)/(DC10-DC12),(-DC74-DC78-DC87)/(DC10-DC12)))))</f>
        <v>-</v>
      </c>
      <c r="DD76" s="145" t="str">
        <f>IF(OR(DD10-DD12=0,DD74&gt;=0),"-",IF(AND(DD78&lt;=0,DD87&lt;=0),(-DD74)/(DD10-DD12),IF(AND(DD87&gt;0,DD78&lt;=0),(-DD74-DD87)/(DD10-DD12),IF(AND(DD87&lt;=0,DD78&gt;0),(-DD74-DD78)/(DD10-DD12),(-DD74-DD78-DD87)/(DD10-DD12)))))</f>
        <v>-</v>
      </c>
      <c r="DE76" s="144" t="s">
        <v>51</v>
      </c>
      <c r="DF76" s="144" t="s">
        <v>51</v>
      </c>
      <c r="DG76" s="145" t="str">
        <f>IF(OR(DG10-DG12=0,DG74&gt;=0),"-",IF(AND(DG78&lt;=0,DG87&lt;=0),(-DG74)/(DG10-DG12),IF(AND(DG87&gt;0,DG78&lt;=0),(-DG74-DG87)/(DG10-DG12),IF(AND(DG87&lt;=0,DG78&gt;0),(-DG74-DG78)/(DG10-DG12),(-DG74-DG78-DG87)/(DG10-DG12)))))</f>
        <v>-</v>
      </c>
      <c r="DH76" s="145" t="str">
        <f>IF(OR(DH10-DH12=0,DH74&gt;=0),"-",IF(AND(DH78&lt;=0,DH87&lt;=0),(-DH74)/(DH10-DH12),IF(AND(DH87&gt;0,DH78&lt;=0),(-DH74-DH87)/(DH10-DH12),IF(AND(DH87&lt;=0,DH78&gt;0),(-DH74-DH78)/(DH10-DH12),(-DH74-DH78-DH87)/(DH10-DH12)))))</f>
        <v>-</v>
      </c>
      <c r="DI76" s="145" t="str">
        <f>IF(OR(DI10-DI12=0,DI74&gt;=0),"-",IF(AND(DI78&lt;=0,DI87&lt;=0),(-DI74)/(DI10-DI12),IF(AND(DI87&gt;0,DI78&lt;=0),(-DI74-DI87)/(DI10-DI12),IF(AND(DI87&lt;=0,DI78&gt;0),(-DI74-DI78)/(DI10-DI12),(-DI74-DI78-DI87)/(DI10-DI12)))))</f>
        <v>-</v>
      </c>
      <c r="DJ76" s="145" t="str">
        <f>IF(OR(DJ10-DJ12=0,DJ74&gt;=0),"-",IF(AND(DJ78&lt;=0,DJ87&lt;=0),(-DJ74)/(DJ10-DJ12),IF(AND(DJ87&gt;0,DJ78&lt;=0),(-DJ74-DJ87)/(DJ10-DJ12),IF(AND(DJ87&lt;=0,DJ78&gt;0),(-DJ74-DJ78)/(DJ10-DJ12),(-DJ74-DJ78-DJ87)/(DJ10-DJ12)))))</f>
        <v>-</v>
      </c>
      <c r="DK76" s="144" t="s">
        <v>51</v>
      </c>
      <c r="DL76" s="144" t="s">
        <v>51</v>
      </c>
      <c r="DM76" s="145" t="str">
        <f t="shared" ref="DM76:DR76" si="407">IF(OR(DM10-DM12=0,DM74&gt;=0),"-",IF(AND(DM78&lt;=0,DM87&lt;=0),(-DM74)/(DM10-DM12),IF(AND(DM87&gt;0,DM78&lt;=0),(-DM74-DM87)/(DM10-DM12),IF(AND(DM87&lt;=0,DM78&gt;0),(-DM74-DM78)/(DM10-DM12),(-DM74-DM78-DM87)/(DM10-DM12)))))</f>
        <v>-</v>
      </c>
      <c r="DN76" s="145" t="str">
        <f t="shared" si="407"/>
        <v>-</v>
      </c>
      <c r="DO76" s="145" t="str">
        <f t="shared" si="407"/>
        <v>-</v>
      </c>
      <c r="DP76" s="145" t="str">
        <f t="shared" si="407"/>
        <v>-</v>
      </c>
      <c r="DQ76" s="145" t="e">
        <f t="shared" si="407"/>
        <v>#REF!</v>
      </c>
      <c r="DR76" s="145" t="e">
        <f t="shared" si="407"/>
        <v>#REF!</v>
      </c>
      <c r="DS76" s="144" t="s">
        <v>51</v>
      </c>
      <c r="DT76" s="144" t="s">
        <v>51</v>
      </c>
      <c r="DU76" s="144" t="s">
        <v>51</v>
      </c>
      <c r="DV76" s="144" t="s">
        <v>51</v>
      </c>
      <c r="DW76" s="73"/>
      <c r="DX76" s="74"/>
      <c r="DY76" s="74"/>
      <c r="DZ76" s="74"/>
      <c r="EA76" s="74"/>
      <c r="EB76" s="74"/>
      <c r="EC76" s="74"/>
      <c r="ED76" s="74"/>
      <c r="EE76" s="74"/>
      <c r="EF76" s="74"/>
      <c r="EG76" s="74"/>
      <c r="EH76" s="74"/>
      <c r="EI76" s="74"/>
      <c r="EJ76" s="74"/>
      <c r="EK76" s="74"/>
      <c r="EL76" s="74"/>
      <c r="EM76" s="74"/>
      <c r="EN76" s="74"/>
      <c r="EO76" s="74"/>
      <c r="EP76" s="74"/>
      <c r="EQ76" s="74"/>
      <c r="ER76" s="74"/>
      <c r="ES76" s="74"/>
      <c r="ET76" s="74"/>
      <c r="EU76" s="74"/>
      <c r="EV76" s="74"/>
      <c r="EW76" s="74"/>
      <c r="EX76" s="74"/>
      <c r="EY76" s="74"/>
      <c r="EZ76" s="74"/>
      <c r="FA76" s="74"/>
      <c r="FB76" s="74"/>
      <c r="FC76" s="74"/>
      <c r="FD76" s="74"/>
      <c r="FE76" s="74"/>
      <c r="FF76" s="74"/>
      <c r="FG76" s="74"/>
      <c r="FH76" s="74"/>
      <c r="FI76" s="74"/>
      <c r="FJ76" s="74"/>
      <c r="FK76" s="74"/>
      <c r="FL76" s="74"/>
      <c r="FM76" s="74"/>
      <c r="FN76" s="74"/>
      <c r="FO76" s="74"/>
      <c r="FP76" s="74"/>
      <c r="FQ76" s="74"/>
      <c r="FR76" s="74"/>
      <c r="FS76" s="74"/>
      <c r="FT76" s="74"/>
      <c r="FU76" s="74"/>
      <c r="FV76" s="74"/>
      <c r="FW76" s="74"/>
      <c r="FX76" s="74"/>
      <c r="FY76" s="74"/>
      <c r="FZ76" s="74"/>
      <c r="GA76" s="74"/>
      <c r="GB76" s="74"/>
      <c r="GC76" s="74"/>
      <c r="GD76" s="74"/>
      <c r="GE76" s="74"/>
      <c r="GF76" s="74"/>
      <c r="GG76" s="74"/>
      <c r="GH76" s="74"/>
      <c r="GI76" s="74"/>
      <c r="GJ76" s="74"/>
      <c r="GK76" s="74"/>
      <c r="GL76" s="74"/>
      <c r="GM76" s="74"/>
      <c r="GN76" s="74"/>
      <c r="GO76" s="74"/>
      <c r="GP76" s="74"/>
      <c r="GQ76" s="74"/>
      <c r="GR76" s="74"/>
      <c r="GS76" s="74"/>
      <c r="GT76" s="74"/>
      <c r="GU76" s="74"/>
      <c r="GV76" s="74"/>
      <c r="GW76" s="74"/>
      <c r="GX76" s="74"/>
      <c r="GY76" s="74"/>
      <c r="GZ76" s="74"/>
      <c r="HA76" s="74"/>
      <c r="HB76" s="74"/>
      <c r="HC76" s="74"/>
      <c r="HD76" s="74"/>
      <c r="HE76" s="74"/>
      <c r="HF76" s="74"/>
      <c r="HG76" s="74"/>
      <c r="HH76" s="74"/>
      <c r="HI76" s="74"/>
      <c r="HJ76" s="74"/>
      <c r="HK76" s="74"/>
      <c r="HL76" s="74"/>
      <c r="HM76" s="74"/>
      <c r="HN76" s="74"/>
      <c r="HO76" s="74"/>
      <c r="HP76" s="74"/>
      <c r="HQ76" s="74"/>
      <c r="HR76" s="74"/>
      <c r="HS76" s="74"/>
      <c r="HT76" s="74"/>
      <c r="HU76" s="74"/>
      <c r="HV76" s="74"/>
      <c r="HW76" s="74"/>
      <c r="HX76" s="74"/>
      <c r="HY76" s="74"/>
      <c r="HZ76" s="74"/>
      <c r="IA76" s="74"/>
      <c r="IB76" s="74"/>
      <c r="IC76" s="74"/>
      <c r="ID76" s="74"/>
      <c r="IE76" s="74"/>
      <c r="IF76" s="74"/>
      <c r="IG76" s="74"/>
      <c r="IH76" s="74"/>
      <c r="II76" s="74"/>
      <c r="IJ76" s="74"/>
      <c r="IK76" s="74"/>
      <c r="IL76" s="74"/>
      <c r="IM76" s="74"/>
      <c r="IN76" s="74"/>
      <c r="IO76" s="74"/>
      <c r="IP76" s="74"/>
      <c r="IQ76" s="74"/>
      <c r="IR76" s="74"/>
      <c r="IS76" s="74"/>
      <c r="IT76" s="74"/>
      <c r="IU76" s="74"/>
      <c r="IV76" s="74"/>
      <c r="IW76" s="74"/>
      <c r="IX76" s="74"/>
      <c r="IY76" s="74"/>
      <c r="IZ76" s="74"/>
      <c r="JA76" s="74"/>
      <c r="JB76" s="74"/>
      <c r="JC76" s="74"/>
      <c r="JD76" s="74"/>
      <c r="JE76" s="74"/>
      <c r="JF76" s="74"/>
      <c r="JG76" s="74"/>
      <c r="JH76" s="74"/>
    </row>
    <row r="77" spans="1:268" s="77" customFormat="1" ht="32.25" customHeight="1">
      <c r="A77" s="242" t="s">
        <v>53</v>
      </c>
      <c r="B77" s="243"/>
      <c r="C77" s="130">
        <f t="shared" ref="C77:D77" si="408">C78+C81+C84+C87</f>
        <v>0</v>
      </c>
      <c r="D77" s="130">
        <f t="shared" si="408"/>
        <v>0</v>
      </c>
      <c r="E77" s="130">
        <f>E78+E81+E84+E87</f>
        <v>0</v>
      </c>
      <c r="F77" s="130">
        <f t="shared" ref="F77:N77" si="409">F78+F81+F84+F87</f>
        <v>0</v>
      </c>
      <c r="G77" s="130">
        <f t="shared" si="409"/>
        <v>0</v>
      </c>
      <c r="H77" s="130">
        <f t="shared" si="409"/>
        <v>0</v>
      </c>
      <c r="I77" s="130">
        <f t="shared" si="409"/>
        <v>0</v>
      </c>
      <c r="J77" s="130">
        <f t="shared" si="409"/>
        <v>0</v>
      </c>
      <c r="K77" s="130">
        <f t="shared" si="409"/>
        <v>0</v>
      </c>
      <c r="L77" s="130">
        <f t="shared" si="409"/>
        <v>0</v>
      </c>
      <c r="M77" s="130">
        <f t="shared" si="409"/>
        <v>0</v>
      </c>
      <c r="N77" s="130">
        <f t="shared" si="409"/>
        <v>0</v>
      </c>
      <c r="O77" s="130">
        <f>O78+O81+O84+O87</f>
        <v>0</v>
      </c>
      <c r="P77" s="130">
        <f t="shared" ref="P77:R77" si="410">P78+P81+P84+P87</f>
        <v>0</v>
      </c>
      <c r="Q77" s="130">
        <f t="shared" si="410"/>
        <v>0</v>
      </c>
      <c r="R77" s="130">
        <f t="shared" si="410"/>
        <v>0</v>
      </c>
      <c r="S77" s="130">
        <f>S78+S81+S84+S87</f>
        <v>0</v>
      </c>
      <c r="T77" s="130">
        <f t="shared" ref="T77:V77" si="411">T78+T81+T84+T87</f>
        <v>0</v>
      </c>
      <c r="U77" s="130">
        <f t="shared" si="411"/>
        <v>0</v>
      </c>
      <c r="V77" s="130">
        <f t="shared" si="411"/>
        <v>0</v>
      </c>
      <c r="W77" s="130">
        <f>W78+W81+W84+W87</f>
        <v>0</v>
      </c>
      <c r="X77" s="130">
        <f t="shared" ref="X77:Z77" si="412">X78+X81+X84+X87</f>
        <v>0</v>
      </c>
      <c r="Y77" s="130">
        <f t="shared" si="412"/>
        <v>0</v>
      </c>
      <c r="Z77" s="130">
        <f t="shared" si="412"/>
        <v>0</v>
      </c>
      <c r="AA77" s="130">
        <f>AA78+AA81+AA84+AA87</f>
        <v>0</v>
      </c>
      <c r="AB77" s="130">
        <f t="shared" ref="AB77:AD77" si="413">AB78+AB81+AB84+AB87</f>
        <v>0</v>
      </c>
      <c r="AC77" s="130">
        <f t="shared" si="413"/>
        <v>0</v>
      </c>
      <c r="AD77" s="130">
        <f t="shared" si="413"/>
        <v>0</v>
      </c>
      <c r="AE77" s="130">
        <f>AE78+AE81+AE84+AE87</f>
        <v>0</v>
      </c>
      <c r="AF77" s="130">
        <f t="shared" ref="AF77:AH77" si="414">AF78+AF81+AF84+AF87</f>
        <v>0</v>
      </c>
      <c r="AG77" s="130">
        <f t="shared" si="414"/>
        <v>0</v>
      </c>
      <c r="AH77" s="130">
        <f t="shared" si="414"/>
        <v>0</v>
      </c>
      <c r="AI77" s="130">
        <f>AI78+AI81+AI84+AI87</f>
        <v>0</v>
      </c>
      <c r="AJ77" s="130">
        <f t="shared" ref="AJ77:AL77" si="415">AJ78+AJ81+AJ84+AJ87</f>
        <v>0</v>
      </c>
      <c r="AK77" s="130">
        <f t="shared" si="415"/>
        <v>0</v>
      </c>
      <c r="AL77" s="130">
        <f t="shared" si="415"/>
        <v>0</v>
      </c>
      <c r="AM77" s="130">
        <f>AM78+AM81+AM84+AM87</f>
        <v>0</v>
      </c>
      <c r="AN77" s="130">
        <f t="shared" ref="AN77:AP77" si="416">AN78+AN81+AN84+AN87</f>
        <v>0</v>
      </c>
      <c r="AO77" s="130">
        <f t="shared" si="416"/>
        <v>0</v>
      </c>
      <c r="AP77" s="130">
        <f t="shared" si="416"/>
        <v>0</v>
      </c>
      <c r="AQ77" s="130">
        <f>AQ78+AQ81+AQ84+AQ87</f>
        <v>0</v>
      </c>
      <c r="AR77" s="130">
        <f t="shared" ref="AR77:AT77" si="417">AR78+AR81+AR84+AR87</f>
        <v>0</v>
      </c>
      <c r="AS77" s="130">
        <f t="shared" si="417"/>
        <v>0</v>
      </c>
      <c r="AT77" s="130">
        <f t="shared" si="417"/>
        <v>0</v>
      </c>
      <c r="AU77" s="130">
        <f>AU78+AU81+AU84+AU87</f>
        <v>0</v>
      </c>
      <c r="AV77" s="130">
        <f t="shared" ref="AV77:AZ77" si="418">AV78+AV81+AV84+AV87</f>
        <v>0</v>
      </c>
      <c r="AW77" s="130">
        <f t="shared" si="418"/>
        <v>0</v>
      </c>
      <c r="AX77" s="130">
        <f t="shared" si="418"/>
        <v>0</v>
      </c>
      <c r="AY77" s="130">
        <f t="shared" si="418"/>
        <v>0</v>
      </c>
      <c r="AZ77" s="130">
        <f t="shared" si="418"/>
        <v>0</v>
      </c>
      <c r="BA77" s="143" t="s">
        <v>51</v>
      </c>
      <c r="BB77" s="143" t="s">
        <v>51</v>
      </c>
      <c r="BC77" s="130">
        <f t="shared" ref="BC77:DJ77" si="419">BC78+BC81+BC84+BC87</f>
        <v>0</v>
      </c>
      <c r="BD77" s="130">
        <f t="shared" si="419"/>
        <v>0</v>
      </c>
      <c r="BE77" s="130">
        <f t="shared" si="419"/>
        <v>0</v>
      </c>
      <c r="BF77" s="130">
        <f t="shared" si="419"/>
        <v>0</v>
      </c>
      <c r="BG77" s="130">
        <f t="shared" si="419"/>
        <v>0</v>
      </c>
      <c r="BH77" s="130">
        <f t="shared" si="419"/>
        <v>0</v>
      </c>
      <c r="BI77" s="143" t="s">
        <v>51</v>
      </c>
      <c r="BJ77" s="143" t="s">
        <v>51</v>
      </c>
      <c r="BK77" s="130">
        <f t="shared" ref="BK77:BL77" si="420">BK78+BK81+BK84+BK87</f>
        <v>0</v>
      </c>
      <c r="BL77" s="130">
        <f t="shared" si="420"/>
        <v>0</v>
      </c>
      <c r="BM77" s="130">
        <f t="shared" si="419"/>
        <v>0</v>
      </c>
      <c r="BN77" s="130">
        <f t="shared" si="419"/>
        <v>0</v>
      </c>
      <c r="BO77" s="143" t="s">
        <v>51</v>
      </c>
      <c r="BP77" s="143" t="s">
        <v>51</v>
      </c>
      <c r="BQ77" s="130">
        <f t="shared" ref="BQ77:BR77" si="421">BQ78+BQ81+BQ84+BQ87</f>
        <v>0</v>
      </c>
      <c r="BR77" s="130">
        <f t="shared" si="421"/>
        <v>0</v>
      </c>
      <c r="BS77" s="130">
        <f t="shared" si="419"/>
        <v>0</v>
      </c>
      <c r="BT77" s="130">
        <f t="shared" si="419"/>
        <v>0</v>
      </c>
      <c r="BU77" s="143" t="s">
        <v>51</v>
      </c>
      <c r="BV77" s="143" t="s">
        <v>51</v>
      </c>
      <c r="BW77" s="130">
        <f t="shared" ref="BW77:BX77" si="422">BW78+BW81+BW84+BW87</f>
        <v>0</v>
      </c>
      <c r="BX77" s="130">
        <f t="shared" si="422"/>
        <v>0</v>
      </c>
      <c r="BY77" s="130">
        <f t="shared" si="419"/>
        <v>0</v>
      </c>
      <c r="BZ77" s="130">
        <f t="shared" si="419"/>
        <v>0</v>
      </c>
      <c r="CA77" s="143" t="s">
        <v>51</v>
      </c>
      <c r="CB77" s="143" t="s">
        <v>51</v>
      </c>
      <c r="CC77" s="130">
        <f t="shared" ref="CC77:CD77" si="423">CC78+CC81+CC84+CC87</f>
        <v>0</v>
      </c>
      <c r="CD77" s="130">
        <f t="shared" si="423"/>
        <v>0</v>
      </c>
      <c r="CE77" s="130">
        <f t="shared" si="419"/>
        <v>0</v>
      </c>
      <c r="CF77" s="130">
        <f t="shared" si="419"/>
        <v>0</v>
      </c>
      <c r="CG77" s="143" t="s">
        <v>51</v>
      </c>
      <c r="CH77" s="143" t="s">
        <v>51</v>
      </c>
      <c r="CI77" s="130">
        <f t="shared" ref="CI77:CJ77" si="424">CI78+CI81+CI84+CI87</f>
        <v>0</v>
      </c>
      <c r="CJ77" s="130">
        <f t="shared" si="424"/>
        <v>0</v>
      </c>
      <c r="CK77" s="130">
        <f t="shared" si="419"/>
        <v>0</v>
      </c>
      <c r="CL77" s="130">
        <f t="shared" si="419"/>
        <v>0</v>
      </c>
      <c r="CM77" s="143" t="s">
        <v>51</v>
      </c>
      <c r="CN77" s="143" t="s">
        <v>51</v>
      </c>
      <c r="CO77" s="130">
        <f t="shared" ref="CO77:CP77" si="425">CO78+CO81+CO84+CO87</f>
        <v>0</v>
      </c>
      <c r="CP77" s="130">
        <f t="shared" si="425"/>
        <v>0</v>
      </c>
      <c r="CQ77" s="130">
        <f t="shared" si="419"/>
        <v>0</v>
      </c>
      <c r="CR77" s="130">
        <f t="shared" si="419"/>
        <v>0</v>
      </c>
      <c r="CS77" s="143" t="s">
        <v>51</v>
      </c>
      <c r="CT77" s="143" t="s">
        <v>51</v>
      </c>
      <c r="CU77" s="130">
        <f t="shared" ref="CU77:CV77" si="426">CU78+CU81+CU84+CU87</f>
        <v>0</v>
      </c>
      <c r="CV77" s="130">
        <f t="shared" si="426"/>
        <v>0</v>
      </c>
      <c r="CW77" s="130">
        <f t="shared" si="419"/>
        <v>0</v>
      </c>
      <c r="CX77" s="130">
        <f t="shared" si="419"/>
        <v>0</v>
      </c>
      <c r="CY77" s="143" t="s">
        <v>51</v>
      </c>
      <c r="CZ77" s="143" t="s">
        <v>51</v>
      </c>
      <c r="DA77" s="130">
        <f t="shared" ref="DA77:DB77" si="427">DA78+DA81+DA84+DA87</f>
        <v>0</v>
      </c>
      <c r="DB77" s="130">
        <f t="shared" si="427"/>
        <v>0</v>
      </c>
      <c r="DC77" s="130">
        <f t="shared" si="419"/>
        <v>0</v>
      </c>
      <c r="DD77" s="130">
        <f t="shared" si="419"/>
        <v>0</v>
      </c>
      <c r="DE77" s="143" t="s">
        <v>51</v>
      </c>
      <c r="DF77" s="143" t="s">
        <v>51</v>
      </c>
      <c r="DG77" s="130">
        <f t="shared" ref="DG77:DH77" si="428">DG78+DG81+DG84+DG87</f>
        <v>0</v>
      </c>
      <c r="DH77" s="130">
        <f t="shared" si="428"/>
        <v>0</v>
      </c>
      <c r="DI77" s="130">
        <f t="shared" si="419"/>
        <v>0</v>
      </c>
      <c r="DJ77" s="130">
        <f t="shared" si="419"/>
        <v>0</v>
      </c>
      <c r="DK77" s="143" t="s">
        <v>51</v>
      </c>
      <c r="DL77" s="143" t="s">
        <v>51</v>
      </c>
      <c r="DM77" s="130">
        <f t="shared" ref="DM77:DR77" si="429">DM78+DM81+DM84+DM87</f>
        <v>0</v>
      </c>
      <c r="DN77" s="130">
        <f t="shared" si="429"/>
        <v>0</v>
      </c>
      <c r="DO77" s="130">
        <f t="shared" si="429"/>
        <v>0</v>
      </c>
      <c r="DP77" s="130">
        <f t="shared" si="429"/>
        <v>0</v>
      </c>
      <c r="DQ77" s="130">
        <f t="shared" si="429"/>
        <v>0</v>
      </c>
      <c r="DR77" s="130">
        <f t="shared" si="429"/>
        <v>0</v>
      </c>
      <c r="DS77" s="143" t="s">
        <v>51</v>
      </c>
      <c r="DT77" s="143" t="s">
        <v>51</v>
      </c>
      <c r="DU77" s="143" t="s">
        <v>51</v>
      </c>
      <c r="DV77" s="143" t="s">
        <v>51</v>
      </c>
      <c r="DW77" s="168"/>
      <c r="DX77" s="76"/>
      <c r="DY77" s="76"/>
      <c r="DZ77" s="76"/>
      <c r="EA77" s="76"/>
      <c r="EB77" s="76"/>
      <c r="EC77" s="76"/>
      <c r="ED77" s="76"/>
      <c r="EE77" s="76"/>
      <c r="EF77" s="76"/>
      <c r="EG77" s="76"/>
      <c r="EH77" s="76"/>
      <c r="EI77" s="76"/>
      <c r="EJ77" s="76"/>
      <c r="EK77" s="76"/>
      <c r="EL77" s="76"/>
      <c r="EM77" s="76"/>
      <c r="EN77" s="76"/>
      <c r="EO77" s="76"/>
      <c r="EP77" s="76"/>
      <c r="EQ77" s="76"/>
      <c r="ER77" s="76"/>
      <c r="ES77" s="76"/>
      <c r="ET77" s="76"/>
      <c r="EU77" s="76"/>
      <c r="EV77" s="76"/>
      <c r="EW77" s="76"/>
      <c r="EX77" s="76"/>
      <c r="EY77" s="76"/>
      <c r="EZ77" s="76"/>
      <c r="FA77" s="76"/>
      <c r="FB77" s="76"/>
      <c r="FC77" s="76"/>
      <c r="FD77" s="76"/>
      <c r="FE77" s="76"/>
      <c r="FF77" s="76"/>
      <c r="FG77" s="76"/>
      <c r="FH77" s="76"/>
      <c r="FI77" s="76"/>
      <c r="FJ77" s="76"/>
      <c r="FK77" s="76"/>
      <c r="FL77" s="76"/>
      <c r="FM77" s="76"/>
      <c r="FN77" s="76"/>
      <c r="FO77" s="76"/>
      <c r="FP77" s="76"/>
      <c r="FQ77" s="76"/>
      <c r="FR77" s="76"/>
      <c r="FS77" s="76"/>
      <c r="FT77" s="76"/>
      <c r="FU77" s="76"/>
      <c r="FV77" s="76"/>
      <c r="FW77" s="76"/>
      <c r="FX77" s="76"/>
      <c r="FY77" s="76"/>
      <c r="FZ77" s="76"/>
      <c r="GA77" s="76"/>
      <c r="GB77" s="76"/>
      <c r="GC77" s="76"/>
      <c r="GD77" s="76"/>
      <c r="GE77" s="76"/>
      <c r="GF77" s="76"/>
      <c r="GG77" s="76"/>
      <c r="GH77" s="76"/>
      <c r="GI77" s="76"/>
      <c r="GJ77" s="76"/>
      <c r="GK77" s="76"/>
      <c r="GL77" s="76"/>
      <c r="GM77" s="76"/>
      <c r="GN77" s="76"/>
      <c r="GO77" s="76"/>
      <c r="GP77" s="76"/>
      <c r="GQ77" s="76"/>
      <c r="GR77" s="76"/>
      <c r="GS77" s="76"/>
      <c r="GT77" s="76"/>
      <c r="GU77" s="76"/>
      <c r="GV77" s="76"/>
      <c r="GW77" s="76"/>
      <c r="GX77" s="76"/>
      <c r="GY77" s="76"/>
      <c r="GZ77" s="76"/>
      <c r="HA77" s="76"/>
      <c r="HB77" s="76"/>
      <c r="HC77" s="76"/>
      <c r="HD77" s="76"/>
      <c r="HE77" s="76"/>
      <c r="HF77" s="76"/>
      <c r="HG77" s="76"/>
      <c r="HH77" s="76"/>
      <c r="HI77" s="76"/>
      <c r="HJ77" s="76"/>
      <c r="HK77" s="76"/>
      <c r="HL77" s="76"/>
      <c r="HM77" s="76"/>
      <c r="HN77" s="76"/>
      <c r="HO77" s="76"/>
      <c r="HP77" s="76"/>
      <c r="HQ77" s="76"/>
      <c r="HR77" s="76"/>
      <c r="HS77" s="76"/>
      <c r="HT77" s="76"/>
      <c r="HU77" s="76"/>
      <c r="HV77" s="76"/>
      <c r="HW77" s="76"/>
      <c r="HX77" s="76"/>
      <c r="HY77" s="76"/>
      <c r="HZ77" s="76"/>
      <c r="IA77" s="76"/>
      <c r="IB77" s="76"/>
      <c r="IC77" s="76"/>
      <c r="ID77" s="76"/>
      <c r="IE77" s="76"/>
      <c r="IF77" s="76"/>
      <c r="IG77" s="76"/>
      <c r="IH77" s="76"/>
      <c r="II77" s="76"/>
      <c r="IJ77" s="76"/>
      <c r="IK77" s="76"/>
      <c r="IL77" s="76"/>
      <c r="IM77" s="76"/>
      <c r="IN77" s="76"/>
      <c r="IO77" s="76"/>
      <c r="IP77" s="76"/>
      <c r="IQ77" s="76"/>
      <c r="IR77" s="76"/>
      <c r="IS77" s="76"/>
      <c r="IT77" s="76"/>
      <c r="IU77" s="76"/>
      <c r="IV77" s="76"/>
      <c r="IW77" s="76"/>
      <c r="IX77" s="76"/>
      <c r="IY77" s="76"/>
      <c r="IZ77" s="76"/>
      <c r="JA77" s="76"/>
      <c r="JB77" s="76"/>
      <c r="JC77" s="76"/>
      <c r="JD77" s="76"/>
      <c r="JE77" s="76"/>
      <c r="JF77" s="76"/>
      <c r="JG77" s="76"/>
      <c r="JH77" s="76"/>
    </row>
    <row r="78" spans="1:268" s="75" customFormat="1" ht="18" customHeight="1">
      <c r="A78" s="263" t="s">
        <v>54</v>
      </c>
      <c r="B78" s="264"/>
      <c r="C78" s="148">
        <f t="shared" ref="C78:AZ78" si="430">C79-C80</f>
        <v>0</v>
      </c>
      <c r="D78" s="148">
        <f t="shared" si="430"/>
        <v>0</v>
      </c>
      <c r="E78" s="148">
        <f>E79-E80</f>
        <v>0</v>
      </c>
      <c r="F78" s="148">
        <f t="shared" si="430"/>
        <v>0</v>
      </c>
      <c r="G78" s="148">
        <f t="shared" si="430"/>
        <v>0</v>
      </c>
      <c r="H78" s="148">
        <f t="shared" si="430"/>
        <v>0</v>
      </c>
      <c r="I78" s="148">
        <f t="shared" si="430"/>
        <v>0</v>
      </c>
      <c r="J78" s="148">
        <f t="shared" si="430"/>
        <v>0</v>
      </c>
      <c r="K78" s="148">
        <f t="shared" si="430"/>
        <v>0</v>
      </c>
      <c r="L78" s="148">
        <f t="shared" si="430"/>
        <v>0</v>
      </c>
      <c r="M78" s="148">
        <f t="shared" si="430"/>
        <v>0</v>
      </c>
      <c r="N78" s="148">
        <f t="shared" si="430"/>
        <v>0</v>
      </c>
      <c r="O78" s="148">
        <f t="shared" si="430"/>
        <v>0</v>
      </c>
      <c r="P78" s="148">
        <f t="shared" si="430"/>
        <v>0</v>
      </c>
      <c r="Q78" s="148">
        <f t="shared" si="430"/>
        <v>0</v>
      </c>
      <c r="R78" s="148">
        <f t="shared" si="430"/>
        <v>0</v>
      </c>
      <c r="S78" s="148">
        <f t="shared" si="430"/>
        <v>0</v>
      </c>
      <c r="T78" s="148">
        <f t="shared" si="430"/>
        <v>0</v>
      </c>
      <c r="U78" s="148">
        <f t="shared" si="430"/>
        <v>0</v>
      </c>
      <c r="V78" s="148">
        <f t="shared" si="430"/>
        <v>0</v>
      </c>
      <c r="W78" s="148">
        <f t="shared" si="430"/>
        <v>0</v>
      </c>
      <c r="X78" s="148">
        <f t="shared" si="430"/>
        <v>0</v>
      </c>
      <c r="Y78" s="148">
        <f t="shared" si="430"/>
        <v>0</v>
      </c>
      <c r="Z78" s="148">
        <f t="shared" si="430"/>
        <v>0</v>
      </c>
      <c r="AA78" s="148">
        <f t="shared" si="430"/>
        <v>0</v>
      </c>
      <c r="AB78" s="148">
        <f t="shared" si="430"/>
        <v>0</v>
      </c>
      <c r="AC78" s="148">
        <f t="shared" si="430"/>
        <v>0</v>
      </c>
      <c r="AD78" s="148">
        <f t="shared" si="430"/>
        <v>0</v>
      </c>
      <c r="AE78" s="148">
        <f t="shared" si="430"/>
        <v>0</v>
      </c>
      <c r="AF78" s="148">
        <f t="shared" si="430"/>
        <v>0</v>
      </c>
      <c r="AG78" s="148">
        <f t="shared" si="430"/>
        <v>0</v>
      </c>
      <c r="AH78" s="148">
        <f t="shared" si="430"/>
        <v>0</v>
      </c>
      <c r="AI78" s="148">
        <f t="shared" si="430"/>
        <v>0</v>
      </c>
      <c r="AJ78" s="148">
        <f t="shared" si="430"/>
        <v>0</v>
      </c>
      <c r="AK78" s="148">
        <f t="shared" si="430"/>
        <v>0</v>
      </c>
      <c r="AL78" s="148">
        <f t="shared" si="430"/>
        <v>0</v>
      </c>
      <c r="AM78" s="148">
        <f t="shared" si="430"/>
        <v>0</v>
      </c>
      <c r="AN78" s="148">
        <f t="shared" si="430"/>
        <v>0</v>
      </c>
      <c r="AO78" s="148">
        <f t="shared" si="430"/>
        <v>0</v>
      </c>
      <c r="AP78" s="148">
        <f t="shared" si="430"/>
        <v>0</v>
      </c>
      <c r="AQ78" s="148">
        <f t="shared" si="430"/>
        <v>0</v>
      </c>
      <c r="AR78" s="148">
        <f t="shared" si="430"/>
        <v>0</v>
      </c>
      <c r="AS78" s="148">
        <f t="shared" si="430"/>
        <v>0</v>
      </c>
      <c r="AT78" s="148">
        <f t="shared" si="430"/>
        <v>0</v>
      </c>
      <c r="AU78" s="148">
        <f t="shared" si="430"/>
        <v>0</v>
      </c>
      <c r="AV78" s="148">
        <f t="shared" si="430"/>
        <v>0</v>
      </c>
      <c r="AW78" s="148">
        <f t="shared" si="430"/>
        <v>0</v>
      </c>
      <c r="AX78" s="148">
        <f t="shared" si="430"/>
        <v>0</v>
      </c>
      <c r="AY78" s="148">
        <f t="shared" si="430"/>
        <v>0</v>
      </c>
      <c r="AZ78" s="148">
        <f t="shared" si="430"/>
        <v>0</v>
      </c>
      <c r="BA78" s="133">
        <f t="shared" ref="BA78:BB87" si="431">IF(E78=0,1,AY78/E78-1)</f>
        <v>1</v>
      </c>
      <c r="BB78" s="133">
        <f t="shared" si="431"/>
        <v>1</v>
      </c>
      <c r="BC78" s="148">
        <f t="shared" ref="BC78:DJ78" si="432">BC79-BC80</f>
        <v>0</v>
      </c>
      <c r="BD78" s="148">
        <f t="shared" si="432"/>
        <v>0</v>
      </c>
      <c r="BE78" s="148">
        <f t="shared" si="432"/>
        <v>0</v>
      </c>
      <c r="BF78" s="148">
        <f t="shared" si="432"/>
        <v>0</v>
      </c>
      <c r="BG78" s="148">
        <f t="shared" si="432"/>
        <v>0</v>
      </c>
      <c r="BH78" s="148">
        <f t="shared" si="432"/>
        <v>0</v>
      </c>
      <c r="BI78" s="133">
        <f t="shared" ref="BI78:BJ87" si="433">IF(K78=0,1,BG78/K78-1)</f>
        <v>1</v>
      </c>
      <c r="BJ78" s="133">
        <f t="shared" si="433"/>
        <v>1</v>
      </c>
      <c r="BK78" s="148">
        <f t="shared" ref="BK78:BL78" si="434">BK79-BK80</f>
        <v>0</v>
      </c>
      <c r="BL78" s="148">
        <f t="shared" si="434"/>
        <v>0</v>
      </c>
      <c r="BM78" s="148">
        <f t="shared" si="432"/>
        <v>0</v>
      </c>
      <c r="BN78" s="148">
        <f t="shared" si="432"/>
        <v>0</v>
      </c>
      <c r="BO78" s="133">
        <f t="shared" ref="BO78:BP87" si="435">IF(O78=0,1,BM78/O78-1)</f>
        <v>1</v>
      </c>
      <c r="BP78" s="133">
        <f t="shared" si="435"/>
        <v>1</v>
      </c>
      <c r="BQ78" s="148">
        <f t="shared" ref="BQ78:BR78" si="436">BQ79-BQ80</f>
        <v>0</v>
      </c>
      <c r="BR78" s="148">
        <f t="shared" si="436"/>
        <v>0</v>
      </c>
      <c r="BS78" s="148">
        <f t="shared" si="432"/>
        <v>0</v>
      </c>
      <c r="BT78" s="148">
        <f t="shared" si="432"/>
        <v>0</v>
      </c>
      <c r="BU78" s="133">
        <f t="shared" ref="BU78:BV87" si="437">IF(S78=0,1,BS78/S78-1)</f>
        <v>1</v>
      </c>
      <c r="BV78" s="133">
        <f t="shared" si="437"/>
        <v>1</v>
      </c>
      <c r="BW78" s="148">
        <f t="shared" ref="BW78:BX78" si="438">BW79-BW80</f>
        <v>0</v>
      </c>
      <c r="BX78" s="148">
        <f t="shared" si="438"/>
        <v>0</v>
      </c>
      <c r="BY78" s="148">
        <f t="shared" si="432"/>
        <v>0</v>
      </c>
      <c r="BZ78" s="148">
        <f t="shared" si="432"/>
        <v>0</v>
      </c>
      <c r="CA78" s="133">
        <f t="shared" ref="CA78:CB87" si="439">IF(W78=0,1,BY78/W78-1)</f>
        <v>1</v>
      </c>
      <c r="CB78" s="133">
        <f t="shared" si="439"/>
        <v>1</v>
      </c>
      <c r="CC78" s="148">
        <f t="shared" ref="CC78:CD78" si="440">CC79-CC80</f>
        <v>0</v>
      </c>
      <c r="CD78" s="148">
        <f t="shared" si="440"/>
        <v>0</v>
      </c>
      <c r="CE78" s="148">
        <f t="shared" si="432"/>
        <v>0</v>
      </c>
      <c r="CF78" s="148">
        <f t="shared" si="432"/>
        <v>0</v>
      </c>
      <c r="CG78" s="133">
        <f t="shared" ref="CG78:CH87" si="441">IF(AA78=0,1,CE78/AA78-1)</f>
        <v>1</v>
      </c>
      <c r="CH78" s="133">
        <f t="shared" si="441"/>
        <v>1</v>
      </c>
      <c r="CI78" s="148">
        <f t="shared" ref="CI78:CJ78" si="442">CI79-CI80</f>
        <v>0</v>
      </c>
      <c r="CJ78" s="148">
        <f t="shared" si="442"/>
        <v>0</v>
      </c>
      <c r="CK78" s="148">
        <f t="shared" si="432"/>
        <v>0</v>
      </c>
      <c r="CL78" s="148">
        <f t="shared" si="432"/>
        <v>0</v>
      </c>
      <c r="CM78" s="133">
        <f t="shared" ref="CM78:CN87" si="443">IF(AE78=0,1,CK78/AE78-1)</f>
        <v>1</v>
      </c>
      <c r="CN78" s="133">
        <f t="shared" si="443"/>
        <v>1</v>
      </c>
      <c r="CO78" s="148">
        <f t="shared" ref="CO78:CP78" si="444">CO79-CO80</f>
        <v>0</v>
      </c>
      <c r="CP78" s="148">
        <f t="shared" si="444"/>
        <v>0</v>
      </c>
      <c r="CQ78" s="148">
        <f t="shared" si="432"/>
        <v>0</v>
      </c>
      <c r="CR78" s="148">
        <f t="shared" si="432"/>
        <v>0</v>
      </c>
      <c r="CS78" s="133">
        <f t="shared" ref="CS78:CT87" si="445">IF(AI78=0,1,CQ78/AI78-1)</f>
        <v>1</v>
      </c>
      <c r="CT78" s="133">
        <f t="shared" si="445"/>
        <v>1</v>
      </c>
      <c r="CU78" s="148">
        <f t="shared" ref="CU78:CV78" si="446">CU79-CU80</f>
        <v>0</v>
      </c>
      <c r="CV78" s="148">
        <f t="shared" si="446"/>
        <v>0</v>
      </c>
      <c r="CW78" s="148">
        <f t="shared" si="432"/>
        <v>0</v>
      </c>
      <c r="CX78" s="148">
        <f t="shared" si="432"/>
        <v>0</v>
      </c>
      <c r="CY78" s="133">
        <f t="shared" ref="CY78:CZ87" si="447">IF(AM78=0,1,CW78/AM78-1)</f>
        <v>1</v>
      </c>
      <c r="CZ78" s="133">
        <f t="shared" si="447"/>
        <v>1</v>
      </c>
      <c r="DA78" s="148">
        <f t="shared" ref="DA78:DB78" si="448">DA79-DA80</f>
        <v>0</v>
      </c>
      <c r="DB78" s="148">
        <f t="shared" si="448"/>
        <v>0</v>
      </c>
      <c r="DC78" s="148">
        <f t="shared" si="432"/>
        <v>0</v>
      </c>
      <c r="DD78" s="148">
        <f t="shared" si="432"/>
        <v>0</v>
      </c>
      <c r="DE78" s="133">
        <f t="shared" ref="DE78:DF87" si="449">IF(AQ78=0,1,DC78/AQ78-1)</f>
        <v>1</v>
      </c>
      <c r="DF78" s="133">
        <f t="shared" si="449"/>
        <v>1</v>
      </c>
      <c r="DG78" s="148">
        <f t="shared" ref="DG78:DH78" si="450">DG79-DG80</f>
        <v>0</v>
      </c>
      <c r="DH78" s="148">
        <f t="shared" si="450"/>
        <v>0</v>
      </c>
      <c r="DI78" s="148">
        <f t="shared" si="432"/>
        <v>0</v>
      </c>
      <c r="DJ78" s="148">
        <f t="shared" si="432"/>
        <v>0</v>
      </c>
      <c r="DK78" s="133">
        <f t="shared" ref="DK78:DL87" si="451">IF(AU78=0,1,DI78/AU78-1)</f>
        <v>1</v>
      </c>
      <c r="DL78" s="133">
        <f t="shared" si="451"/>
        <v>1</v>
      </c>
      <c r="DM78" s="148">
        <f t="shared" ref="DM78:DR78" si="452">DM79-DM80</f>
        <v>0</v>
      </c>
      <c r="DN78" s="148">
        <f t="shared" si="452"/>
        <v>0</v>
      </c>
      <c r="DO78" s="148">
        <f t="shared" si="452"/>
        <v>0</v>
      </c>
      <c r="DP78" s="148">
        <f t="shared" si="452"/>
        <v>0</v>
      </c>
      <c r="DQ78" s="148">
        <f t="shared" si="452"/>
        <v>0</v>
      </c>
      <c r="DR78" s="148">
        <f t="shared" si="452"/>
        <v>0</v>
      </c>
      <c r="DS78" s="133">
        <f>IF($AY$78=0,1,DQ78/$AY$78-1)</f>
        <v>1</v>
      </c>
      <c r="DT78" s="133">
        <f>IF($AZ$78=0,1,DR78/$AZ$78-1)</f>
        <v>1</v>
      </c>
      <c r="DU78" s="133">
        <f t="shared" ref="DU78:DU87" si="453">IF($E78=0,1,DQ78/$E78-1)</f>
        <v>1</v>
      </c>
      <c r="DV78" s="133">
        <f t="shared" ref="DV78:DV87" si="454">IF($F78=0,1,DR78/$F78-1)</f>
        <v>1</v>
      </c>
      <c r="DW78" s="169"/>
      <c r="DX78" s="74"/>
      <c r="DY78" s="74"/>
      <c r="DZ78" s="74"/>
      <c r="EA78" s="74"/>
      <c r="EB78" s="74"/>
      <c r="EC78" s="74"/>
      <c r="ED78" s="74"/>
      <c r="EE78" s="74"/>
      <c r="EF78" s="74"/>
      <c r="EG78" s="74"/>
      <c r="EH78" s="74"/>
      <c r="EI78" s="74"/>
      <c r="EJ78" s="74"/>
      <c r="EK78" s="74"/>
      <c r="EL78" s="74"/>
      <c r="EM78" s="74"/>
      <c r="EN78" s="74"/>
      <c r="EO78" s="74"/>
      <c r="EP78" s="74"/>
      <c r="EQ78" s="74"/>
      <c r="ER78" s="74"/>
      <c r="ES78" s="74"/>
      <c r="ET78" s="74"/>
      <c r="EU78" s="74"/>
      <c r="EV78" s="74"/>
      <c r="EW78" s="74"/>
      <c r="EX78" s="74"/>
      <c r="EY78" s="74"/>
      <c r="EZ78" s="74"/>
      <c r="FA78" s="74"/>
      <c r="FB78" s="74"/>
      <c r="FC78" s="74"/>
      <c r="FD78" s="74"/>
      <c r="FE78" s="74"/>
      <c r="FF78" s="74"/>
      <c r="FG78" s="74"/>
      <c r="FH78" s="74"/>
      <c r="FI78" s="74"/>
      <c r="FJ78" s="74"/>
      <c r="FK78" s="74"/>
      <c r="FL78" s="74"/>
      <c r="FM78" s="74"/>
      <c r="FN78" s="74"/>
      <c r="FO78" s="74"/>
      <c r="FP78" s="74"/>
      <c r="FQ78" s="74"/>
      <c r="FR78" s="74"/>
      <c r="FS78" s="74"/>
      <c r="FT78" s="74"/>
      <c r="FU78" s="74"/>
      <c r="FV78" s="74"/>
      <c r="FW78" s="74"/>
      <c r="FX78" s="74"/>
      <c r="FY78" s="74"/>
      <c r="FZ78" s="74"/>
      <c r="GA78" s="74"/>
      <c r="GB78" s="74"/>
      <c r="GC78" s="74"/>
      <c r="GD78" s="74"/>
      <c r="GE78" s="74"/>
      <c r="GF78" s="74"/>
      <c r="GG78" s="74"/>
      <c r="GH78" s="74"/>
      <c r="GI78" s="74"/>
      <c r="GJ78" s="74"/>
      <c r="GK78" s="74"/>
      <c r="GL78" s="74"/>
      <c r="GM78" s="74"/>
      <c r="GN78" s="74"/>
      <c r="GO78" s="74"/>
      <c r="GP78" s="74"/>
      <c r="GQ78" s="74"/>
      <c r="GR78" s="74"/>
      <c r="GS78" s="74"/>
      <c r="GT78" s="74"/>
      <c r="GU78" s="74"/>
      <c r="GV78" s="74"/>
      <c r="GW78" s="74"/>
      <c r="GX78" s="74"/>
      <c r="GY78" s="74"/>
      <c r="GZ78" s="74"/>
      <c r="HA78" s="74"/>
      <c r="HB78" s="74"/>
      <c r="HC78" s="74"/>
      <c r="HD78" s="74"/>
      <c r="HE78" s="74"/>
      <c r="HF78" s="74"/>
      <c r="HG78" s="74"/>
      <c r="HH78" s="74"/>
      <c r="HI78" s="74"/>
      <c r="HJ78" s="74"/>
      <c r="HK78" s="74"/>
      <c r="HL78" s="74"/>
      <c r="HM78" s="74"/>
      <c r="HN78" s="74"/>
      <c r="HO78" s="74"/>
      <c r="HP78" s="74"/>
      <c r="HQ78" s="74"/>
      <c r="HR78" s="74"/>
      <c r="HS78" s="74"/>
      <c r="HT78" s="74"/>
      <c r="HU78" s="74"/>
      <c r="HV78" s="74"/>
      <c r="HW78" s="74"/>
      <c r="HX78" s="74"/>
      <c r="HY78" s="74"/>
      <c r="HZ78" s="74"/>
      <c r="IA78" s="74"/>
      <c r="IB78" s="74"/>
      <c r="IC78" s="74"/>
      <c r="ID78" s="74"/>
      <c r="IE78" s="74"/>
      <c r="IF78" s="74"/>
      <c r="IG78" s="74"/>
      <c r="IH78" s="74"/>
      <c r="II78" s="74"/>
      <c r="IJ78" s="74"/>
      <c r="IK78" s="74"/>
      <c r="IL78" s="74"/>
      <c r="IM78" s="74"/>
      <c r="IN78" s="74"/>
      <c r="IO78" s="74"/>
      <c r="IP78" s="74"/>
      <c r="IQ78" s="74"/>
      <c r="IR78" s="74"/>
      <c r="IS78" s="74"/>
      <c r="IT78" s="74"/>
      <c r="IU78" s="74"/>
      <c r="IV78" s="74"/>
      <c r="IW78" s="74"/>
      <c r="IX78" s="74"/>
      <c r="IY78" s="74"/>
      <c r="IZ78" s="74"/>
      <c r="JA78" s="74"/>
      <c r="JB78" s="74"/>
      <c r="JC78" s="74"/>
      <c r="JD78" s="74"/>
      <c r="JE78" s="74"/>
      <c r="JF78" s="74"/>
      <c r="JG78" s="74"/>
      <c r="JH78" s="74"/>
    </row>
    <row r="79" spans="1:268" s="66" customFormat="1" ht="18" customHeight="1">
      <c r="A79" s="261" t="s">
        <v>144</v>
      </c>
      <c r="B79" s="262"/>
      <c r="C79" s="134">
        <f>'бюджет округа (района)'!C79+'бюджеты поселений'!C79</f>
        <v>0</v>
      </c>
      <c r="D79" s="137">
        <f>'бюджет округа (района)'!C79</f>
        <v>0</v>
      </c>
      <c r="E79" s="134">
        <f t="shared" ref="E79:F80" si="455">G79+I79+M79+Q79+U79+Y79+AC79+AG79+AK79+AO79+AS79+AW79</f>
        <v>0</v>
      </c>
      <c r="F79" s="137">
        <f t="shared" si="455"/>
        <v>0</v>
      </c>
      <c r="G79" s="134">
        <f>'бюджет округа (района)'!E79+'бюджеты поселений'!E79</f>
        <v>0</v>
      </c>
      <c r="H79" s="137">
        <f>'бюджет округа (района)'!E79</f>
        <v>0</v>
      </c>
      <c r="I79" s="134">
        <f>'бюджет округа (района)'!F79+'бюджеты поселений'!F79</f>
        <v>0</v>
      </c>
      <c r="J79" s="137">
        <f>'бюджет округа (района)'!F79</f>
        <v>0</v>
      </c>
      <c r="K79" s="137">
        <f>G79+I79</f>
        <v>0</v>
      </c>
      <c r="L79" s="137">
        <f>H79+J79</f>
        <v>0</v>
      </c>
      <c r="M79" s="134">
        <f>'бюджет округа (района)'!H79+'бюджеты поселений'!H79</f>
        <v>0</v>
      </c>
      <c r="N79" s="137">
        <f>'бюджет округа (района)'!H79</f>
        <v>0</v>
      </c>
      <c r="O79" s="137">
        <f>K79+M79</f>
        <v>0</v>
      </c>
      <c r="P79" s="137">
        <f>L79+N79</f>
        <v>0</v>
      </c>
      <c r="Q79" s="134">
        <f>'бюджет округа (района)'!J79+'бюджеты поселений'!J79</f>
        <v>0</v>
      </c>
      <c r="R79" s="137">
        <f>'бюджет округа (района)'!J79</f>
        <v>0</v>
      </c>
      <c r="S79" s="137">
        <f>O79+Q79</f>
        <v>0</v>
      </c>
      <c r="T79" s="137">
        <f>P79+R79</f>
        <v>0</v>
      </c>
      <c r="U79" s="134">
        <f>'бюджет округа (района)'!L79+'бюджеты поселений'!L79</f>
        <v>0</v>
      </c>
      <c r="V79" s="137">
        <f>'бюджет округа (района)'!L79</f>
        <v>0</v>
      </c>
      <c r="W79" s="137">
        <f>S79+U79</f>
        <v>0</v>
      </c>
      <c r="X79" s="137">
        <f>T79+V79</f>
        <v>0</v>
      </c>
      <c r="Y79" s="134">
        <f>'бюджет округа (района)'!N79+'бюджеты поселений'!N79</f>
        <v>0</v>
      </c>
      <c r="Z79" s="137">
        <f>'бюджет округа (района)'!N79</f>
        <v>0</v>
      </c>
      <c r="AA79" s="137">
        <f>W79+Y79</f>
        <v>0</v>
      </c>
      <c r="AB79" s="137">
        <f>X79+Z79</f>
        <v>0</v>
      </c>
      <c r="AC79" s="134">
        <f>'бюджет округа (района)'!P79+'бюджеты поселений'!P79</f>
        <v>0</v>
      </c>
      <c r="AD79" s="137">
        <f>'бюджет округа (района)'!P79</f>
        <v>0</v>
      </c>
      <c r="AE79" s="137">
        <f>AA79+AC79</f>
        <v>0</v>
      </c>
      <c r="AF79" s="137">
        <f>AB79+AD79</f>
        <v>0</v>
      </c>
      <c r="AG79" s="134">
        <f>'бюджет округа (района)'!R79+'бюджеты поселений'!R79</f>
        <v>0</v>
      </c>
      <c r="AH79" s="137">
        <f>'бюджет округа (района)'!R79</f>
        <v>0</v>
      </c>
      <c r="AI79" s="137">
        <f>AE79+AG79</f>
        <v>0</v>
      </c>
      <c r="AJ79" s="137">
        <f>AF79+AH79</f>
        <v>0</v>
      </c>
      <c r="AK79" s="134">
        <f>'бюджет округа (района)'!T79+'бюджеты поселений'!T79</f>
        <v>0</v>
      </c>
      <c r="AL79" s="137">
        <f>'бюджет округа (района)'!T79</f>
        <v>0</v>
      </c>
      <c r="AM79" s="137">
        <f>AI79+AK79</f>
        <v>0</v>
      </c>
      <c r="AN79" s="137">
        <f>AJ79+AL79</f>
        <v>0</v>
      </c>
      <c r="AO79" s="134">
        <f>'бюджет округа (района)'!V79+'бюджеты поселений'!V79</f>
        <v>0</v>
      </c>
      <c r="AP79" s="137">
        <f>'бюджет округа (района)'!V79</f>
        <v>0</v>
      </c>
      <c r="AQ79" s="137">
        <f>AM79+AO79</f>
        <v>0</v>
      </c>
      <c r="AR79" s="137">
        <f>AN79+AP79</f>
        <v>0</v>
      </c>
      <c r="AS79" s="134">
        <f>'бюджет округа (района)'!X79+'бюджеты поселений'!X79</f>
        <v>0</v>
      </c>
      <c r="AT79" s="137">
        <f>'бюджет округа (района)'!X79</f>
        <v>0</v>
      </c>
      <c r="AU79" s="137">
        <f>AQ79+AS79</f>
        <v>0</v>
      </c>
      <c r="AV79" s="137">
        <f>AR79+AT79</f>
        <v>0</v>
      </c>
      <c r="AW79" s="134">
        <f>'бюджет округа (района)'!Z79+'бюджеты поселений'!Z79</f>
        <v>0</v>
      </c>
      <c r="AX79" s="137">
        <f>'бюджет округа (района)'!Z79</f>
        <v>0</v>
      </c>
      <c r="AY79" s="134">
        <f>'бюджет округа (района)'!AA79+'бюджеты поселений'!AA79</f>
        <v>0</v>
      </c>
      <c r="AZ79" s="137">
        <f>'бюджет округа (района)'!AA79</f>
        <v>0</v>
      </c>
      <c r="BA79" s="135">
        <f t="shared" si="431"/>
        <v>1</v>
      </c>
      <c r="BB79" s="135">
        <f t="shared" si="431"/>
        <v>1</v>
      </c>
      <c r="BC79" s="134">
        <f>'бюджет округа (района)'!AC79+'бюджеты поселений'!AC79</f>
        <v>0</v>
      </c>
      <c r="BD79" s="137">
        <f>'бюджет округа (района)'!AC79</f>
        <v>0</v>
      </c>
      <c r="BE79" s="134">
        <f>'бюджет округа (района)'!AD79+'бюджеты поселений'!AD79</f>
        <v>0</v>
      </c>
      <c r="BF79" s="137">
        <f>'бюджет округа (района)'!AD79</f>
        <v>0</v>
      </c>
      <c r="BG79" s="137">
        <f>BC79+BE79</f>
        <v>0</v>
      </c>
      <c r="BH79" s="137">
        <f>BD79+BF79</f>
        <v>0</v>
      </c>
      <c r="BI79" s="135">
        <f t="shared" si="433"/>
        <v>1</v>
      </c>
      <c r="BJ79" s="135">
        <f t="shared" si="433"/>
        <v>1</v>
      </c>
      <c r="BK79" s="134">
        <f>'бюджет округа (района)'!AG79+'бюджеты поселений'!AG79</f>
        <v>0</v>
      </c>
      <c r="BL79" s="137">
        <f>'бюджет округа (района)'!AG79</f>
        <v>0</v>
      </c>
      <c r="BM79" s="137">
        <f>BG79+BK79</f>
        <v>0</v>
      </c>
      <c r="BN79" s="137">
        <f>BH79+BL79</f>
        <v>0</v>
      </c>
      <c r="BO79" s="135">
        <f t="shared" si="435"/>
        <v>1</v>
      </c>
      <c r="BP79" s="135">
        <f t="shared" si="435"/>
        <v>1</v>
      </c>
      <c r="BQ79" s="134">
        <f>'бюджет округа (района)'!AJ79+'бюджеты поселений'!AJ79</f>
        <v>0</v>
      </c>
      <c r="BR79" s="137">
        <f>'бюджет округа (района)'!AJ79</f>
        <v>0</v>
      </c>
      <c r="BS79" s="137">
        <f>BM79+BQ79</f>
        <v>0</v>
      </c>
      <c r="BT79" s="137">
        <f>BN79+BR79</f>
        <v>0</v>
      </c>
      <c r="BU79" s="135">
        <f t="shared" si="437"/>
        <v>1</v>
      </c>
      <c r="BV79" s="135">
        <f t="shared" si="437"/>
        <v>1</v>
      </c>
      <c r="BW79" s="134">
        <f>'бюджет округа (района)'!AM79+'бюджеты поселений'!AM79</f>
        <v>0</v>
      </c>
      <c r="BX79" s="137">
        <f>'бюджет округа (района)'!AM79</f>
        <v>0</v>
      </c>
      <c r="BY79" s="137">
        <f>BS79+BW79</f>
        <v>0</v>
      </c>
      <c r="BZ79" s="137">
        <f>BT79+BX79</f>
        <v>0</v>
      </c>
      <c r="CA79" s="135">
        <f t="shared" si="439"/>
        <v>1</v>
      </c>
      <c r="CB79" s="135">
        <f t="shared" si="439"/>
        <v>1</v>
      </c>
      <c r="CC79" s="134">
        <f>'бюджет округа (района)'!AP79+'бюджеты поселений'!AP79</f>
        <v>0</v>
      </c>
      <c r="CD79" s="137">
        <f>'бюджет округа (района)'!AP79</f>
        <v>0</v>
      </c>
      <c r="CE79" s="137">
        <f>BY79+CC79</f>
        <v>0</v>
      </c>
      <c r="CF79" s="137">
        <f>BZ79+CD79</f>
        <v>0</v>
      </c>
      <c r="CG79" s="135">
        <f t="shared" si="441"/>
        <v>1</v>
      </c>
      <c r="CH79" s="135">
        <f t="shared" si="441"/>
        <v>1</v>
      </c>
      <c r="CI79" s="134">
        <f>'бюджет округа (района)'!AS79+'бюджеты поселений'!AS79</f>
        <v>0</v>
      </c>
      <c r="CJ79" s="137">
        <f>'бюджет округа (района)'!AS79</f>
        <v>0</v>
      </c>
      <c r="CK79" s="137">
        <f>CE79+CI79</f>
        <v>0</v>
      </c>
      <c r="CL79" s="137">
        <f>CF79+CJ79</f>
        <v>0</v>
      </c>
      <c r="CM79" s="135">
        <f t="shared" si="443"/>
        <v>1</v>
      </c>
      <c r="CN79" s="135">
        <f t="shared" si="443"/>
        <v>1</v>
      </c>
      <c r="CO79" s="134">
        <f>'бюджет округа (района)'!AV79+'бюджеты поселений'!AV79</f>
        <v>0</v>
      </c>
      <c r="CP79" s="137">
        <f>'бюджет округа (района)'!AV79</f>
        <v>0</v>
      </c>
      <c r="CQ79" s="137">
        <f>CK79+CO79</f>
        <v>0</v>
      </c>
      <c r="CR79" s="137">
        <f>CL79+CP79</f>
        <v>0</v>
      </c>
      <c r="CS79" s="135">
        <f t="shared" si="445"/>
        <v>1</v>
      </c>
      <c r="CT79" s="135">
        <f t="shared" si="445"/>
        <v>1</v>
      </c>
      <c r="CU79" s="134">
        <f>'бюджет округа (района)'!AY79+'бюджеты поселений'!AY79</f>
        <v>0</v>
      </c>
      <c r="CV79" s="137">
        <f>'бюджет округа (района)'!AY79</f>
        <v>0</v>
      </c>
      <c r="CW79" s="137">
        <f>CQ79+CU79</f>
        <v>0</v>
      </c>
      <c r="CX79" s="137">
        <f>CR79+CV79</f>
        <v>0</v>
      </c>
      <c r="CY79" s="135">
        <f t="shared" si="447"/>
        <v>1</v>
      </c>
      <c r="CZ79" s="135">
        <f t="shared" si="447"/>
        <v>1</v>
      </c>
      <c r="DA79" s="134">
        <f>'бюджет округа (района)'!BB79+'бюджеты поселений'!BB79</f>
        <v>0</v>
      </c>
      <c r="DB79" s="137">
        <f>'бюджет округа (района)'!BB79</f>
        <v>0</v>
      </c>
      <c r="DC79" s="137">
        <f>CW79+DA79</f>
        <v>0</v>
      </c>
      <c r="DD79" s="137">
        <f>CX79+DB79</f>
        <v>0</v>
      </c>
      <c r="DE79" s="135">
        <f t="shared" si="449"/>
        <v>1</v>
      </c>
      <c r="DF79" s="135">
        <f t="shared" si="449"/>
        <v>1</v>
      </c>
      <c r="DG79" s="134">
        <f>'бюджет округа (района)'!BE79+'бюджеты поселений'!BE79</f>
        <v>0</v>
      </c>
      <c r="DH79" s="137">
        <f>'бюджет округа (района)'!BE79</f>
        <v>0</v>
      </c>
      <c r="DI79" s="137">
        <f>DC79+DG79</f>
        <v>0</v>
      </c>
      <c r="DJ79" s="137">
        <f>DD79+DH79</f>
        <v>0</v>
      </c>
      <c r="DK79" s="135">
        <f t="shared" si="451"/>
        <v>1</v>
      </c>
      <c r="DL79" s="135">
        <f t="shared" si="451"/>
        <v>1</v>
      </c>
      <c r="DM79" s="134">
        <f>'бюджет округа (района)'!BH79+'бюджеты поселений'!BH79</f>
        <v>0</v>
      </c>
      <c r="DN79" s="137">
        <f>'бюджет округа (района)'!BH79</f>
        <v>0</v>
      </c>
      <c r="DO79" s="134">
        <f>'бюджет округа (района)'!BI79+'бюджеты поселений'!BI79</f>
        <v>0</v>
      </c>
      <c r="DP79" s="137">
        <f>'бюджет округа (района)'!BI79</f>
        <v>0</v>
      </c>
      <c r="DQ79" s="134">
        <f>'бюджет округа (района)'!BJ79+'бюджеты поселений'!BJ79</f>
        <v>0</v>
      </c>
      <c r="DR79" s="137">
        <f>'бюджет округа (района)'!BJ79</f>
        <v>0</v>
      </c>
      <c r="DS79" s="135">
        <f>IF($AY$79=0,1,DQ79/$AY$79-1)</f>
        <v>1</v>
      </c>
      <c r="DT79" s="135">
        <f>IF($AZ$79=0,1,DR79/$AZ$79-1)</f>
        <v>1</v>
      </c>
      <c r="DU79" s="135">
        <f t="shared" si="453"/>
        <v>1</v>
      </c>
      <c r="DV79" s="135">
        <f t="shared" si="454"/>
        <v>1</v>
      </c>
      <c r="DW79" s="167"/>
      <c r="DX79" s="65"/>
      <c r="DY79" s="65"/>
      <c r="DZ79" s="65"/>
      <c r="EA79" s="65"/>
      <c r="EB79" s="65"/>
      <c r="EC79" s="65"/>
      <c r="ED79" s="65"/>
      <c r="EE79" s="65"/>
      <c r="EF79" s="65"/>
      <c r="EG79" s="65"/>
      <c r="EH79" s="65"/>
      <c r="EI79" s="65"/>
      <c r="EJ79" s="65"/>
      <c r="EK79" s="65"/>
      <c r="EL79" s="65"/>
      <c r="EM79" s="65"/>
      <c r="EN79" s="65"/>
      <c r="EO79" s="65"/>
      <c r="EP79" s="65"/>
      <c r="EQ79" s="65"/>
      <c r="ER79" s="65"/>
      <c r="ES79" s="65"/>
      <c r="ET79" s="65"/>
      <c r="EU79" s="65"/>
      <c r="EV79" s="65"/>
      <c r="EW79" s="65"/>
      <c r="EX79" s="65"/>
      <c r="EY79" s="65"/>
      <c r="EZ79" s="65"/>
      <c r="FA79" s="65"/>
      <c r="FB79" s="65"/>
      <c r="FC79" s="65"/>
      <c r="FD79" s="65"/>
      <c r="FE79" s="65"/>
      <c r="FF79" s="65"/>
      <c r="FG79" s="65"/>
      <c r="FH79" s="65"/>
      <c r="FI79" s="65"/>
      <c r="FJ79" s="65"/>
      <c r="FK79" s="65"/>
      <c r="FL79" s="65"/>
      <c r="FM79" s="65"/>
      <c r="FN79" s="65"/>
      <c r="FO79" s="65"/>
      <c r="FP79" s="65"/>
      <c r="FQ79" s="65"/>
      <c r="FR79" s="65"/>
      <c r="FS79" s="65"/>
      <c r="FT79" s="65"/>
      <c r="FU79" s="65"/>
      <c r="FV79" s="65"/>
      <c r="FW79" s="65"/>
      <c r="FX79" s="65"/>
      <c r="FY79" s="65"/>
      <c r="FZ79" s="65"/>
      <c r="GA79" s="65"/>
      <c r="GB79" s="65"/>
      <c r="GC79" s="65"/>
      <c r="GD79" s="65"/>
      <c r="GE79" s="65"/>
      <c r="GF79" s="65"/>
      <c r="GG79" s="65"/>
      <c r="GH79" s="65"/>
      <c r="GI79" s="65"/>
      <c r="GJ79" s="65"/>
      <c r="GK79" s="65"/>
      <c r="GL79" s="65"/>
      <c r="GM79" s="65"/>
      <c r="GN79" s="65"/>
      <c r="GO79" s="65"/>
      <c r="GP79" s="65"/>
      <c r="GQ79" s="65"/>
      <c r="GR79" s="65"/>
      <c r="GS79" s="65"/>
      <c r="GT79" s="65"/>
      <c r="GU79" s="65"/>
      <c r="GV79" s="65"/>
      <c r="GW79" s="65"/>
      <c r="GX79" s="65"/>
      <c r="GY79" s="65"/>
      <c r="GZ79" s="65"/>
      <c r="HA79" s="65"/>
      <c r="HB79" s="65"/>
      <c r="HC79" s="65"/>
      <c r="HD79" s="65"/>
      <c r="HE79" s="65"/>
      <c r="HF79" s="65"/>
      <c r="HG79" s="65"/>
      <c r="HH79" s="65"/>
      <c r="HI79" s="65"/>
      <c r="HJ79" s="65"/>
      <c r="HK79" s="65"/>
      <c r="HL79" s="65"/>
      <c r="HM79" s="65"/>
      <c r="HN79" s="65"/>
      <c r="HO79" s="65"/>
      <c r="HP79" s="65"/>
      <c r="HQ79" s="65"/>
      <c r="HR79" s="65"/>
      <c r="HS79" s="65"/>
      <c r="HT79" s="65"/>
      <c r="HU79" s="65"/>
      <c r="HV79" s="65"/>
      <c r="HW79" s="65"/>
      <c r="HX79" s="65"/>
      <c r="HY79" s="65"/>
      <c r="HZ79" s="65"/>
      <c r="IA79" s="65"/>
      <c r="IB79" s="65"/>
      <c r="IC79" s="65"/>
      <c r="ID79" s="65"/>
      <c r="IE79" s="65"/>
      <c r="IF79" s="65"/>
      <c r="IG79" s="65"/>
      <c r="IH79" s="65"/>
      <c r="II79" s="65"/>
      <c r="IJ79" s="65"/>
      <c r="IK79" s="65"/>
      <c r="IL79" s="65"/>
      <c r="IM79" s="65"/>
      <c r="IN79" s="65"/>
      <c r="IO79" s="65"/>
      <c r="IP79" s="65"/>
      <c r="IQ79" s="65"/>
      <c r="IR79" s="65"/>
      <c r="IS79" s="65"/>
      <c r="IT79" s="65"/>
      <c r="IU79" s="65"/>
      <c r="IV79" s="65"/>
      <c r="IW79" s="65"/>
      <c r="IX79" s="65"/>
      <c r="IY79" s="65"/>
      <c r="IZ79" s="65"/>
      <c r="JA79" s="65"/>
      <c r="JB79" s="65"/>
      <c r="JC79" s="65"/>
      <c r="JD79" s="65"/>
      <c r="JE79" s="65"/>
      <c r="JF79" s="65"/>
      <c r="JG79" s="65"/>
      <c r="JH79" s="65"/>
    </row>
    <row r="80" spans="1:268" s="66" customFormat="1" ht="18" customHeight="1">
      <c r="A80" s="261" t="s">
        <v>145</v>
      </c>
      <c r="B80" s="262"/>
      <c r="C80" s="134">
        <f>'бюджет округа (района)'!C80+'бюджеты поселений'!C80</f>
        <v>0</v>
      </c>
      <c r="D80" s="137">
        <f>'бюджет округа (района)'!C80</f>
        <v>0</v>
      </c>
      <c r="E80" s="134">
        <f t="shared" si="455"/>
        <v>0</v>
      </c>
      <c r="F80" s="137">
        <f t="shared" si="455"/>
        <v>0</v>
      </c>
      <c r="G80" s="134">
        <f>'бюджет округа (района)'!E80+'бюджеты поселений'!E80</f>
        <v>0</v>
      </c>
      <c r="H80" s="137">
        <f>'бюджет округа (района)'!E80</f>
        <v>0</v>
      </c>
      <c r="I80" s="134">
        <f>'бюджет округа (района)'!F80+'бюджеты поселений'!F80</f>
        <v>0</v>
      </c>
      <c r="J80" s="137">
        <f>'бюджет округа (района)'!F80</f>
        <v>0</v>
      </c>
      <c r="K80" s="137">
        <f>G80+I80</f>
        <v>0</v>
      </c>
      <c r="L80" s="137">
        <f>H80+J80</f>
        <v>0</v>
      </c>
      <c r="M80" s="134">
        <f>'бюджет округа (района)'!H80+'бюджеты поселений'!H80</f>
        <v>0</v>
      </c>
      <c r="N80" s="137">
        <f>'бюджет округа (района)'!H80</f>
        <v>0</v>
      </c>
      <c r="O80" s="137">
        <f>K80+M80</f>
        <v>0</v>
      </c>
      <c r="P80" s="137">
        <f>L80+N80</f>
        <v>0</v>
      </c>
      <c r="Q80" s="134">
        <f>'бюджет округа (района)'!J80+'бюджеты поселений'!J80</f>
        <v>0</v>
      </c>
      <c r="R80" s="137">
        <f>'бюджет округа (района)'!J80</f>
        <v>0</v>
      </c>
      <c r="S80" s="137">
        <f>O80+Q80</f>
        <v>0</v>
      </c>
      <c r="T80" s="137">
        <f>P80+R80</f>
        <v>0</v>
      </c>
      <c r="U80" s="134">
        <f>'бюджет округа (района)'!L80+'бюджеты поселений'!L80</f>
        <v>0</v>
      </c>
      <c r="V80" s="137">
        <f>'бюджет округа (района)'!L80</f>
        <v>0</v>
      </c>
      <c r="W80" s="137">
        <f>S80+U80</f>
        <v>0</v>
      </c>
      <c r="X80" s="137">
        <f>T80+V80</f>
        <v>0</v>
      </c>
      <c r="Y80" s="134">
        <f>'бюджет округа (района)'!N80+'бюджеты поселений'!N80</f>
        <v>0</v>
      </c>
      <c r="Z80" s="137">
        <f>'бюджет округа (района)'!N80</f>
        <v>0</v>
      </c>
      <c r="AA80" s="137">
        <f>W80+Y80</f>
        <v>0</v>
      </c>
      <c r="AB80" s="137">
        <f>X80+Z80</f>
        <v>0</v>
      </c>
      <c r="AC80" s="134">
        <f>'бюджет округа (района)'!P80+'бюджеты поселений'!P80</f>
        <v>0</v>
      </c>
      <c r="AD80" s="137">
        <f>'бюджет округа (района)'!P80</f>
        <v>0</v>
      </c>
      <c r="AE80" s="137">
        <f>AA80+AC80</f>
        <v>0</v>
      </c>
      <c r="AF80" s="137">
        <f>AB80+AD80</f>
        <v>0</v>
      </c>
      <c r="AG80" s="134">
        <f>'бюджет округа (района)'!R80+'бюджеты поселений'!R80</f>
        <v>0</v>
      </c>
      <c r="AH80" s="137">
        <f>'бюджет округа (района)'!R80</f>
        <v>0</v>
      </c>
      <c r="AI80" s="137">
        <f>AE80+AG80</f>
        <v>0</v>
      </c>
      <c r="AJ80" s="137">
        <f>AF80+AH80</f>
        <v>0</v>
      </c>
      <c r="AK80" s="134">
        <f>'бюджет округа (района)'!T80+'бюджеты поселений'!T80</f>
        <v>0</v>
      </c>
      <c r="AL80" s="137">
        <f>'бюджет округа (района)'!T80</f>
        <v>0</v>
      </c>
      <c r="AM80" s="137">
        <f>AI80+AK80</f>
        <v>0</v>
      </c>
      <c r="AN80" s="137">
        <f>AJ80+AL80</f>
        <v>0</v>
      </c>
      <c r="AO80" s="134">
        <f>'бюджет округа (района)'!V80+'бюджеты поселений'!V80</f>
        <v>0</v>
      </c>
      <c r="AP80" s="137">
        <f>'бюджет округа (района)'!V80</f>
        <v>0</v>
      </c>
      <c r="AQ80" s="137">
        <f>AM80+AO80</f>
        <v>0</v>
      </c>
      <c r="AR80" s="137">
        <f>AN80+AP80</f>
        <v>0</v>
      </c>
      <c r="AS80" s="134">
        <f>'бюджет округа (района)'!X80+'бюджеты поселений'!X80</f>
        <v>0</v>
      </c>
      <c r="AT80" s="137">
        <f>'бюджет округа (района)'!X80</f>
        <v>0</v>
      </c>
      <c r="AU80" s="137">
        <f>AQ80+AS80</f>
        <v>0</v>
      </c>
      <c r="AV80" s="137">
        <f>AR80+AT80</f>
        <v>0</v>
      </c>
      <c r="AW80" s="134">
        <f>'бюджет округа (района)'!Z80+'бюджеты поселений'!Z80</f>
        <v>0</v>
      </c>
      <c r="AX80" s="137">
        <f>'бюджет округа (района)'!Z80</f>
        <v>0</v>
      </c>
      <c r="AY80" s="134">
        <f>'бюджет округа (района)'!AA80+'бюджеты поселений'!AA80</f>
        <v>0</v>
      </c>
      <c r="AZ80" s="137">
        <f>'бюджет округа (района)'!AA80</f>
        <v>0</v>
      </c>
      <c r="BA80" s="135">
        <f t="shared" si="431"/>
        <v>1</v>
      </c>
      <c r="BB80" s="135">
        <f t="shared" si="431"/>
        <v>1</v>
      </c>
      <c r="BC80" s="134">
        <f>'бюджет округа (района)'!AC80+'бюджеты поселений'!AC80</f>
        <v>0</v>
      </c>
      <c r="BD80" s="137">
        <f>'бюджет округа (района)'!AC80</f>
        <v>0</v>
      </c>
      <c r="BE80" s="134">
        <f>'бюджет округа (района)'!AD80+'бюджеты поселений'!AD80</f>
        <v>0</v>
      </c>
      <c r="BF80" s="137">
        <f>'бюджет округа (района)'!AD80</f>
        <v>0</v>
      </c>
      <c r="BG80" s="137">
        <f>BC80+BE80</f>
        <v>0</v>
      </c>
      <c r="BH80" s="137">
        <f>BD80+BF80</f>
        <v>0</v>
      </c>
      <c r="BI80" s="135">
        <f t="shared" si="433"/>
        <v>1</v>
      </c>
      <c r="BJ80" s="135">
        <f t="shared" si="433"/>
        <v>1</v>
      </c>
      <c r="BK80" s="134">
        <f>'бюджет округа (района)'!AG80+'бюджеты поселений'!AG80</f>
        <v>0</v>
      </c>
      <c r="BL80" s="137">
        <f>'бюджет округа (района)'!AG80</f>
        <v>0</v>
      </c>
      <c r="BM80" s="137">
        <f>BG80+BK80</f>
        <v>0</v>
      </c>
      <c r="BN80" s="137">
        <f>BH80+BL80</f>
        <v>0</v>
      </c>
      <c r="BO80" s="135">
        <f t="shared" si="435"/>
        <v>1</v>
      </c>
      <c r="BP80" s="135">
        <f t="shared" si="435"/>
        <v>1</v>
      </c>
      <c r="BQ80" s="134">
        <f>'бюджет округа (района)'!AJ80+'бюджеты поселений'!AJ80</f>
        <v>0</v>
      </c>
      <c r="BR80" s="137">
        <f>'бюджет округа (района)'!AJ80</f>
        <v>0</v>
      </c>
      <c r="BS80" s="137">
        <f>BM80+BQ80</f>
        <v>0</v>
      </c>
      <c r="BT80" s="137">
        <f>BN80+BR80</f>
        <v>0</v>
      </c>
      <c r="BU80" s="135">
        <f t="shared" si="437"/>
        <v>1</v>
      </c>
      <c r="BV80" s="135">
        <f t="shared" si="437"/>
        <v>1</v>
      </c>
      <c r="BW80" s="134">
        <f>'бюджет округа (района)'!AM80+'бюджеты поселений'!AM80</f>
        <v>0</v>
      </c>
      <c r="BX80" s="137">
        <f>'бюджет округа (района)'!AM80</f>
        <v>0</v>
      </c>
      <c r="BY80" s="137">
        <f>BS80+BW80</f>
        <v>0</v>
      </c>
      <c r="BZ80" s="137">
        <f>BT80+BX80</f>
        <v>0</v>
      </c>
      <c r="CA80" s="135">
        <f t="shared" si="439"/>
        <v>1</v>
      </c>
      <c r="CB80" s="135">
        <f t="shared" si="439"/>
        <v>1</v>
      </c>
      <c r="CC80" s="134">
        <f>'бюджет округа (района)'!AP80+'бюджеты поселений'!AP80</f>
        <v>0</v>
      </c>
      <c r="CD80" s="137">
        <f>'бюджет округа (района)'!AP80</f>
        <v>0</v>
      </c>
      <c r="CE80" s="137">
        <f>BY80+CC80</f>
        <v>0</v>
      </c>
      <c r="CF80" s="137">
        <f>BZ80+CD80</f>
        <v>0</v>
      </c>
      <c r="CG80" s="135">
        <f t="shared" si="441"/>
        <v>1</v>
      </c>
      <c r="CH80" s="135">
        <f t="shared" si="441"/>
        <v>1</v>
      </c>
      <c r="CI80" s="134">
        <f>'бюджет округа (района)'!AS80+'бюджеты поселений'!AS80</f>
        <v>0</v>
      </c>
      <c r="CJ80" s="137">
        <f>'бюджет округа (района)'!AS80</f>
        <v>0</v>
      </c>
      <c r="CK80" s="137">
        <f>CE80+CI80</f>
        <v>0</v>
      </c>
      <c r="CL80" s="137">
        <f>CF80+CJ80</f>
        <v>0</v>
      </c>
      <c r="CM80" s="135">
        <f t="shared" si="443"/>
        <v>1</v>
      </c>
      <c r="CN80" s="135">
        <f t="shared" si="443"/>
        <v>1</v>
      </c>
      <c r="CO80" s="134">
        <f>'бюджет округа (района)'!AV80+'бюджеты поселений'!AV80</f>
        <v>0</v>
      </c>
      <c r="CP80" s="137">
        <f>'бюджет округа (района)'!AV80</f>
        <v>0</v>
      </c>
      <c r="CQ80" s="137">
        <f>CK80+CO80</f>
        <v>0</v>
      </c>
      <c r="CR80" s="137">
        <f>CL80+CP80</f>
        <v>0</v>
      </c>
      <c r="CS80" s="135">
        <f t="shared" si="445"/>
        <v>1</v>
      </c>
      <c r="CT80" s="135">
        <f t="shared" si="445"/>
        <v>1</v>
      </c>
      <c r="CU80" s="134">
        <f>'бюджет округа (района)'!AY80+'бюджеты поселений'!AY80</f>
        <v>0</v>
      </c>
      <c r="CV80" s="137">
        <f>'бюджет округа (района)'!AY80</f>
        <v>0</v>
      </c>
      <c r="CW80" s="137">
        <f>CQ80+CU80</f>
        <v>0</v>
      </c>
      <c r="CX80" s="137">
        <f>CR80+CV80</f>
        <v>0</v>
      </c>
      <c r="CY80" s="135">
        <f t="shared" si="447"/>
        <v>1</v>
      </c>
      <c r="CZ80" s="135">
        <f t="shared" si="447"/>
        <v>1</v>
      </c>
      <c r="DA80" s="134">
        <f>'бюджет округа (района)'!BB80+'бюджеты поселений'!BB80</f>
        <v>0</v>
      </c>
      <c r="DB80" s="137">
        <f>'бюджет округа (района)'!BB80</f>
        <v>0</v>
      </c>
      <c r="DC80" s="137">
        <f>CW80+DA80</f>
        <v>0</v>
      </c>
      <c r="DD80" s="137">
        <f>CX80+DB80</f>
        <v>0</v>
      </c>
      <c r="DE80" s="135">
        <f t="shared" si="449"/>
        <v>1</v>
      </c>
      <c r="DF80" s="135">
        <f t="shared" si="449"/>
        <v>1</v>
      </c>
      <c r="DG80" s="134">
        <f>'бюджет округа (района)'!BE80+'бюджеты поселений'!BE80</f>
        <v>0</v>
      </c>
      <c r="DH80" s="137">
        <f>'бюджет округа (района)'!BE80</f>
        <v>0</v>
      </c>
      <c r="DI80" s="137">
        <f>DC80+DG80</f>
        <v>0</v>
      </c>
      <c r="DJ80" s="137">
        <f>DD80+DH80</f>
        <v>0</v>
      </c>
      <c r="DK80" s="135">
        <f t="shared" si="451"/>
        <v>1</v>
      </c>
      <c r="DL80" s="135">
        <f t="shared" si="451"/>
        <v>1</v>
      </c>
      <c r="DM80" s="134">
        <f>'бюджет округа (района)'!BH80+'бюджеты поселений'!BH80</f>
        <v>0</v>
      </c>
      <c r="DN80" s="137">
        <f>'бюджет округа (района)'!BH80</f>
        <v>0</v>
      </c>
      <c r="DO80" s="134">
        <f>'бюджет округа (района)'!BI80+'бюджеты поселений'!BI80</f>
        <v>0</v>
      </c>
      <c r="DP80" s="137">
        <f>'бюджет округа (района)'!BI80</f>
        <v>0</v>
      </c>
      <c r="DQ80" s="134">
        <f>'бюджет округа (района)'!BJ80+'бюджеты поселений'!BJ80</f>
        <v>0</v>
      </c>
      <c r="DR80" s="137">
        <f>'бюджет округа (района)'!BJ80</f>
        <v>0</v>
      </c>
      <c r="DS80" s="135">
        <f>IF($AY$80=0,1,DQ80/$AY$80-1)</f>
        <v>1</v>
      </c>
      <c r="DT80" s="135">
        <f>IF($AZ$80=0,1,DR80/$AZ$80-1)</f>
        <v>1</v>
      </c>
      <c r="DU80" s="135">
        <f t="shared" si="453"/>
        <v>1</v>
      </c>
      <c r="DV80" s="135">
        <f t="shared" si="454"/>
        <v>1</v>
      </c>
      <c r="DW80" s="167"/>
      <c r="DX80" s="65"/>
      <c r="DY80" s="65"/>
      <c r="DZ80" s="65"/>
      <c r="EA80" s="65"/>
      <c r="EB80" s="65"/>
      <c r="EC80" s="65"/>
      <c r="ED80" s="65"/>
      <c r="EE80" s="65"/>
      <c r="EF80" s="65"/>
      <c r="EG80" s="65"/>
      <c r="EH80" s="65"/>
      <c r="EI80" s="65"/>
      <c r="EJ80" s="65"/>
      <c r="EK80" s="65"/>
      <c r="EL80" s="65"/>
      <c r="EM80" s="65"/>
      <c r="EN80" s="65"/>
      <c r="EO80" s="65"/>
      <c r="EP80" s="65"/>
      <c r="EQ80" s="65"/>
      <c r="ER80" s="65"/>
      <c r="ES80" s="65"/>
      <c r="ET80" s="65"/>
      <c r="EU80" s="65"/>
      <c r="EV80" s="65"/>
      <c r="EW80" s="65"/>
      <c r="EX80" s="65"/>
      <c r="EY80" s="65"/>
      <c r="EZ80" s="65"/>
      <c r="FA80" s="65"/>
      <c r="FB80" s="65"/>
      <c r="FC80" s="65"/>
      <c r="FD80" s="65"/>
      <c r="FE80" s="65"/>
      <c r="FF80" s="65"/>
      <c r="FG80" s="65"/>
      <c r="FH80" s="65"/>
      <c r="FI80" s="65"/>
      <c r="FJ80" s="65"/>
      <c r="FK80" s="65"/>
      <c r="FL80" s="65"/>
      <c r="FM80" s="65"/>
      <c r="FN80" s="65"/>
      <c r="FO80" s="65"/>
      <c r="FP80" s="65"/>
      <c r="FQ80" s="65"/>
      <c r="FR80" s="65"/>
      <c r="FS80" s="65"/>
      <c r="FT80" s="65"/>
      <c r="FU80" s="65"/>
      <c r="FV80" s="65"/>
      <c r="FW80" s="65"/>
      <c r="FX80" s="65"/>
      <c r="FY80" s="65"/>
      <c r="FZ80" s="65"/>
      <c r="GA80" s="65"/>
      <c r="GB80" s="65"/>
      <c r="GC80" s="65"/>
      <c r="GD80" s="65"/>
      <c r="GE80" s="65"/>
      <c r="GF80" s="65"/>
      <c r="GG80" s="65"/>
      <c r="GH80" s="65"/>
      <c r="GI80" s="65"/>
      <c r="GJ80" s="65"/>
      <c r="GK80" s="65"/>
      <c r="GL80" s="65"/>
      <c r="GM80" s="65"/>
      <c r="GN80" s="65"/>
      <c r="GO80" s="65"/>
      <c r="GP80" s="65"/>
      <c r="GQ80" s="65"/>
      <c r="GR80" s="65"/>
      <c r="GS80" s="65"/>
      <c r="GT80" s="65"/>
      <c r="GU80" s="65"/>
      <c r="GV80" s="65"/>
      <c r="GW80" s="65"/>
      <c r="GX80" s="65"/>
      <c r="GY80" s="65"/>
      <c r="GZ80" s="65"/>
      <c r="HA80" s="65"/>
      <c r="HB80" s="65"/>
      <c r="HC80" s="65"/>
      <c r="HD80" s="65"/>
      <c r="HE80" s="65"/>
      <c r="HF80" s="65"/>
      <c r="HG80" s="65"/>
      <c r="HH80" s="65"/>
      <c r="HI80" s="65"/>
      <c r="HJ80" s="65"/>
      <c r="HK80" s="65"/>
      <c r="HL80" s="65"/>
      <c r="HM80" s="65"/>
      <c r="HN80" s="65"/>
      <c r="HO80" s="65"/>
      <c r="HP80" s="65"/>
      <c r="HQ80" s="65"/>
      <c r="HR80" s="65"/>
      <c r="HS80" s="65"/>
      <c r="HT80" s="65"/>
      <c r="HU80" s="65"/>
      <c r="HV80" s="65"/>
      <c r="HW80" s="65"/>
      <c r="HX80" s="65"/>
      <c r="HY80" s="65"/>
      <c r="HZ80" s="65"/>
      <c r="IA80" s="65"/>
      <c r="IB80" s="65"/>
      <c r="IC80" s="65"/>
      <c r="ID80" s="65"/>
      <c r="IE80" s="65"/>
      <c r="IF80" s="65"/>
      <c r="IG80" s="65"/>
      <c r="IH80" s="65"/>
      <c r="II80" s="65"/>
      <c r="IJ80" s="65"/>
      <c r="IK80" s="65"/>
      <c r="IL80" s="65"/>
      <c r="IM80" s="65"/>
      <c r="IN80" s="65"/>
      <c r="IO80" s="65"/>
      <c r="IP80" s="65"/>
      <c r="IQ80" s="65"/>
      <c r="IR80" s="65"/>
      <c r="IS80" s="65"/>
      <c r="IT80" s="65"/>
      <c r="IU80" s="65"/>
      <c r="IV80" s="65"/>
      <c r="IW80" s="65"/>
      <c r="IX80" s="65"/>
      <c r="IY80" s="65"/>
      <c r="IZ80" s="65"/>
      <c r="JA80" s="65"/>
      <c r="JB80" s="65"/>
      <c r="JC80" s="65"/>
      <c r="JD80" s="65"/>
      <c r="JE80" s="65"/>
      <c r="JF80" s="65"/>
      <c r="JG80" s="65"/>
      <c r="JH80" s="65"/>
    </row>
    <row r="81" spans="1:268" s="79" customFormat="1" ht="18" customHeight="1">
      <c r="A81" s="263" t="s">
        <v>57</v>
      </c>
      <c r="B81" s="264"/>
      <c r="C81" s="148">
        <f>C82-C83</f>
        <v>0</v>
      </c>
      <c r="D81" s="148">
        <f t="shared" ref="D81:P81" si="456">D82-D83</f>
        <v>0</v>
      </c>
      <c r="E81" s="148">
        <f t="shared" si="456"/>
        <v>0</v>
      </c>
      <c r="F81" s="148">
        <f t="shared" si="456"/>
        <v>0</v>
      </c>
      <c r="G81" s="148">
        <f>G82-G83</f>
        <v>0</v>
      </c>
      <c r="H81" s="148">
        <f t="shared" ref="H81" si="457">H82-H83</f>
        <v>0</v>
      </c>
      <c r="I81" s="148">
        <f>I82-I83</f>
        <v>0</v>
      </c>
      <c r="J81" s="148">
        <f t="shared" ref="J81" si="458">J82-J83</f>
        <v>0</v>
      </c>
      <c r="K81" s="148">
        <f t="shared" si="456"/>
        <v>0</v>
      </c>
      <c r="L81" s="148">
        <f t="shared" si="456"/>
        <v>0</v>
      </c>
      <c r="M81" s="148">
        <f>M82-M83</f>
        <v>0</v>
      </c>
      <c r="N81" s="148">
        <f t="shared" ref="N81" si="459">N82-N83</f>
        <v>0</v>
      </c>
      <c r="O81" s="148">
        <f t="shared" si="456"/>
        <v>0</v>
      </c>
      <c r="P81" s="148">
        <f t="shared" si="456"/>
        <v>0</v>
      </c>
      <c r="Q81" s="148">
        <f>Q82-Q83</f>
        <v>0</v>
      </c>
      <c r="R81" s="148">
        <f t="shared" ref="R81:T81" si="460">R82-R83</f>
        <v>0</v>
      </c>
      <c r="S81" s="148">
        <f t="shared" si="460"/>
        <v>0</v>
      </c>
      <c r="T81" s="148">
        <f t="shared" si="460"/>
        <v>0</v>
      </c>
      <c r="U81" s="148">
        <f>U82-U83</f>
        <v>0</v>
      </c>
      <c r="V81" s="148">
        <f t="shared" ref="V81:X81" si="461">V82-V83</f>
        <v>0</v>
      </c>
      <c r="W81" s="148">
        <f t="shared" si="461"/>
        <v>0</v>
      </c>
      <c r="X81" s="148">
        <f t="shared" si="461"/>
        <v>0</v>
      </c>
      <c r="Y81" s="148">
        <f>Y82-Y83</f>
        <v>0</v>
      </c>
      <c r="Z81" s="148">
        <f t="shared" ref="Z81:AB81" si="462">Z82-Z83</f>
        <v>0</v>
      </c>
      <c r="AA81" s="148">
        <f t="shared" si="462"/>
        <v>0</v>
      </c>
      <c r="AB81" s="148">
        <f t="shared" si="462"/>
        <v>0</v>
      </c>
      <c r="AC81" s="148">
        <f>AC82-AC83</f>
        <v>0</v>
      </c>
      <c r="AD81" s="148">
        <f t="shared" ref="AD81:AF81" si="463">AD82-AD83</f>
        <v>0</v>
      </c>
      <c r="AE81" s="148">
        <f t="shared" si="463"/>
        <v>0</v>
      </c>
      <c r="AF81" s="148">
        <f t="shared" si="463"/>
        <v>0</v>
      </c>
      <c r="AG81" s="148">
        <f>AG82-AG83</f>
        <v>0</v>
      </c>
      <c r="AH81" s="148">
        <f t="shared" ref="AH81:AJ81" si="464">AH82-AH83</f>
        <v>0</v>
      </c>
      <c r="AI81" s="148">
        <f t="shared" si="464"/>
        <v>0</v>
      </c>
      <c r="AJ81" s="148">
        <f t="shared" si="464"/>
        <v>0</v>
      </c>
      <c r="AK81" s="148">
        <f>AK82-AK83</f>
        <v>0</v>
      </c>
      <c r="AL81" s="148">
        <f t="shared" ref="AL81:AN81" si="465">AL82-AL83</f>
        <v>0</v>
      </c>
      <c r="AM81" s="148">
        <f t="shared" si="465"/>
        <v>0</v>
      </c>
      <c r="AN81" s="148">
        <f t="shared" si="465"/>
        <v>0</v>
      </c>
      <c r="AO81" s="148">
        <f>AO82-AO83</f>
        <v>0</v>
      </c>
      <c r="AP81" s="148">
        <f t="shared" ref="AP81:AR81" si="466">AP82-AP83</f>
        <v>0</v>
      </c>
      <c r="AQ81" s="148">
        <f t="shared" si="466"/>
        <v>0</v>
      </c>
      <c r="AR81" s="148">
        <f t="shared" si="466"/>
        <v>0</v>
      </c>
      <c r="AS81" s="148">
        <f>AS82-AS83</f>
        <v>0</v>
      </c>
      <c r="AT81" s="148">
        <f t="shared" ref="AT81:AV81" si="467">AT82-AT83</f>
        <v>0</v>
      </c>
      <c r="AU81" s="148">
        <f t="shared" si="467"/>
        <v>0</v>
      </c>
      <c r="AV81" s="148">
        <f t="shared" si="467"/>
        <v>0</v>
      </c>
      <c r="AW81" s="148">
        <f>AW82-AW83</f>
        <v>0</v>
      </c>
      <c r="AX81" s="148">
        <f t="shared" ref="AX81" si="468">AX82-AX83</f>
        <v>0</v>
      </c>
      <c r="AY81" s="148">
        <f>AY82-AY83</f>
        <v>0</v>
      </c>
      <c r="AZ81" s="148">
        <f t="shared" ref="AZ81" si="469">AZ82-AZ83</f>
        <v>0</v>
      </c>
      <c r="BA81" s="133">
        <f t="shared" si="431"/>
        <v>1</v>
      </c>
      <c r="BB81" s="133">
        <f t="shared" si="431"/>
        <v>1</v>
      </c>
      <c r="BC81" s="148">
        <f>BC82-BC83</f>
        <v>0</v>
      </c>
      <c r="BD81" s="148">
        <f t="shared" ref="BD81" si="470">BD82-BD83</f>
        <v>0</v>
      </c>
      <c r="BE81" s="148">
        <f>BE82-BE83</f>
        <v>0</v>
      </c>
      <c r="BF81" s="148">
        <f t="shared" ref="BF81:DJ81" si="471">BF82-BF83</f>
        <v>0</v>
      </c>
      <c r="BG81" s="148">
        <f t="shared" si="471"/>
        <v>0</v>
      </c>
      <c r="BH81" s="148">
        <f t="shared" si="471"/>
        <v>0</v>
      </c>
      <c r="BI81" s="133">
        <f t="shared" si="433"/>
        <v>1</v>
      </c>
      <c r="BJ81" s="133">
        <f t="shared" si="433"/>
        <v>1</v>
      </c>
      <c r="BK81" s="148">
        <f>BK82-BK83</f>
        <v>0</v>
      </c>
      <c r="BL81" s="148">
        <f t="shared" ref="BL81" si="472">BL82-BL83</f>
        <v>0</v>
      </c>
      <c r="BM81" s="148">
        <f t="shared" si="471"/>
        <v>0</v>
      </c>
      <c r="BN81" s="148">
        <f t="shared" si="471"/>
        <v>0</v>
      </c>
      <c r="BO81" s="133">
        <f t="shared" si="435"/>
        <v>1</v>
      </c>
      <c r="BP81" s="133">
        <f t="shared" si="435"/>
        <v>1</v>
      </c>
      <c r="BQ81" s="148">
        <f>BQ82-BQ83</f>
        <v>0</v>
      </c>
      <c r="BR81" s="148">
        <f t="shared" ref="BR81" si="473">BR82-BR83</f>
        <v>0</v>
      </c>
      <c r="BS81" s="148">
        <f t="shared" si="471"/>
        <v>0</v>
      </c>
      <c r="BT81" s="148">
        <f t="shared" si="471"/>
        <v>0</v>
      </c>
      <c r="BU81" s="133">
        <f t="shared" si="437"/>
        <v>1</v>
      </c>
      <c r="BV81" s="133">
        <f t="shared" si="437"/>
        <v>1</v>
      </c>
      <c r="BW81" s="148">
        <f>BW82-BW83</f>
        <v>0</v>
      </c>
      <c r="BX81" s="148">
        <f t="shared" ref="BX81" si="474">BX82-BX83</f>
        <v>0</v>
      </c>
      <c r="BY81" s="148">
        <f t="shared" si="471"/>
        <v>0</v>
      </c>
      <c r="BZ81" s="148">
        <f t="shared" si="471"/>
        <v>0</v>
      </c>
      <c r="CA81" s="133">
        <f t="shared" si="439"/>
        <v>1</v>
      </c>
      <c r="CB81" s="133">
        <f t="shared" si="439"/>
        <v>1</v>
      </c>
      <c r="CC81" s="148">
        <f>CC82-CC83</f>
        <v>0</v>
      </c>
      <c r="CD81" s="148">
        <f t="shared" ref="CD81" si="475">CD82-CD83</f>
        <v>0</v>
      </c>
      <c r="CE81" s="148">
        <f t="shared" si="471"/>
        <v>0</v>
      </c>
      <c r="CF81" s="148">
        <f t="shared" si="471"/>
        <v>0</v>
      </c>
      <c r="CG81" s="133">
        <f t="shared" si="441"/>
        <v>1</v>
      </c>
      <c r="CH81" s="133">
        <f t="shared" si="441"/>
        <v>1</v>
      </c>
      <c r="CI81" s="148">
        <f>CI82-CI83</f>
        <v>0</v>
      </c>
      <c r="CJ81" s="148">
        <f t="shared" ref="CJ81" si="476">CJ82-CJ83</f>
        <v>0</v>
      </c>
      <c r="CK81" s="148">
        <f t="shared" si="471"/>
        <v>0</v>
      </c>
      <c r="CL81" s="148">
        <f t="shared" si="471"/>
        <v>0</v>
      </c>
      <c r="CM81" s="133">
        <f t="shared" si="443"/>
        <v>1</v>
      </c>
      <c r="CN81" s="133">
        <f t="shared" si="443"/>
        <v>1</v>
      </c>
      <c r="CO81" s="148">
        <f>CO82-CO83</f>
        <v>0</v>
      </c>
      <c r="CP81" s="148">
        <f t="shared" ref="CP81" si="477">CP82-CP83</f>
        <v>0</v>
      </c>
      <c r="CQ81" s="148">
        <f t="shared" si="471"/>
        <v>0</v>
      </c>
      <c r="CR81" s="148">
        <f t="shared" si="471"/>
        <v>0</v>
      </c>
      <c r="CS81" s="133">
        <f t="shared" si="445"/>
        <v>1</v>
      </c>
      <c r="CT81" s="133">
        <f t="shared" si="445"/>
        <v>1</v>
      </c>
      <c r="CU81" s="148">
        <f>CU82-CU83</f>
        <v>0</v>
      </c>
      <c r="CV81" s="148">
        <f t="shared" ref="CV81" si="478">CV82-CV83</f>
        <v>0</v>
      </c>
      <c r="CW81" s="148">
        <f t="shared" si="471"/>
        <v>0</v>
      </c>
      <c r="CX81" s="148">
        <f t="shared" si="471"/>
        <v>0</v>
      </c>
      <c r="CY81" s="133">
        <f t="shared" si="447"/>
        <v>1</v>
      </c>
      <c r="CZ81" s="133">
        <f t="shared" si="447"/>
        <v>1</v>
      </c>
      <c r="DA81" s="148">
        <f>DA82-DA83</f>
        <v>0</v>
      </c>
      <c r="DB81" s="148">
        <f t="shared" ref="DB81" si="479">DB82-DB83</f>
        <v>0</v>
      </c>
      <c r="DC81" s="148">
        <f t="shared" si="471"/>
        <v>0</v>
      </c>
      <c r="DD81" s="148">
        <f t="shared" si="471"/>
        <v>0</v>
      </c>
      <c r="DE81" s="133">
        <f t="shared" si="449"/>
        <v>1</v>
      </c>
      <c r="DF81" s="133">
        <f t="shared" si="449"/>
        <v>1</v>
      </c>
      <c r="DG81" s="148">
        <f>DG82-DG83</f>
        <v>0</v>
      </c>
      <c r="DH81" s="148">
        <f t="shared" ref="DH81" si="480">DH82-DH83</f>
        <v>0</v>
      </c>
      <c r="DI81" s="148">
        <f t="shared" si="471"/>
        <v>0</v>
      </c>
      <c r="DJ81" s="148">
        <f t="shared" si="471"/>
        <v>0</v>
      </c>
      <c r="DK81" s="133">
        <f t="shared" si="451"/>
        <v>1</v>
      </c>
      <c r="DL81" s="133">
        <f t="shared" si="451"/>
        <v>1</v>
      </c>
      <c r="DM81" s="148">
        <f>DM82-DM83</f>
        <v>0</v>
      </c>
      <c r="DN81" s="148">
        <f t="shared" ref="DN81" si="481">DN82-DN83</f>
        <v>0</v>
      </c>
      <c r="DO81" s="148">
        <f>DO82-DO83</f>
        <v>0</v>
      </c>
      <c r="DP81" s="148">
        <f t="shared" ref="DP81" si="482">DP82-DP83</f>
        <v>0</v>
      </c>
      <c r="DQ81" s="148">
        <f>DQ82-DQ83</f>
        <v>0</v>
      </c>
      <c r="DR81" s="148">
        <f t="shared" ref="DR81" si="483">DR82-DR83</f>
        <v>0</v>
      </c>
      <c r="DS81" s="133">
        <f>IF($AY$81=0,1,DQ81/$AY$81-1)</f>
        <v>1</v>
      </c>
      <c r="DT81" s="133">
        <f>IF($AZ$81=0,1,DR81/$AZ$81-1)</f>
        <v>1</v>
      </c>
      <c r="DU81" s="133">
        <f t="shared" si="453"/>
        <v>1</v>
      </c>
      <c r="DV81" s="133">
        <f t="shared" si="454"/>
        <v>1</v>
      </c>
      <c r="DW81" s="169"/>
      <c r="DX81" s="78"/>
      <c r="DY81" s="78"/>
      <c r="DZ81" s="78"/>
      <c r="EA81" s="78"/>
      <c r="EB81" s="78"/>
      <c r="EC81" s="78"/>
      <c r="ED81" s="78"/>
      <c r="EE81" s="78"/>
      <c r="EF81" s="78"/>
      <c r="EG81" s="78"/>
      <c r="EH81" s="78"/>
      <c r="EI81" s="78"/>
      <c r="EJ81" s="78"/>
      <c r="EK81" s="78"/>
      <c r="EL81" s="78"/>
      <c r="EM81" s="78"/>
      <c r="EN81" s="78"/>
      <c r="EO81" s="78"/>
      <c r="EP81" s="78"/>
      <c r="EQ81" s="78"/>
      <c r="ER81" s="78"/>
      <c r="ES81" s="78"/>
      <c r="ET81" s="78"/>
      <c r="EU81" s="78"/>
      <c r="EV81" s="78"/>
      <c r="EW81" s="78"/>
      <c r="EX81" s="78"/>
      <c r="EY81" s="78"/>
      <c r="EZ81" s="78"/>
      <c r="FA81" s="78"/>
      <c r="FB81" s="78"/>
      <c r="FC81" s="78"/>
      <c r="FD81" s="78"/>
      <c r="FE81" s="78"/>
      <c r="FF81" s="78"/>
      <c r="FG81" s="78"/>
      <c r="FH81" s="78"/>
      <c r="FI81" s="78"/>
      <c r="FJ81" s="78"/>
      <c r="FK81" s="78"/>
      <c r="FL81" s="78"/>
      <c r="FM81" s="78"/>
      <c r="FN81" s="78"/>
      <c r="FO81" s="78"/>
      <c r="FP81" s="78"/>
      <c r="FQ81" s="78"/>
      <c r="FR81" s="78"/>
      <c r="FS81" s="78"/>
      <c r="FT81" s="78"/>
      <c r="FU81" s="78"/>
      <c r="FV81" s="78"/>
      <c r="FW81" s="78"/>
      <c r="FX81" s="78"/>
      <c r="FY81" s="78"/>
      <c r="FZ81" s="78"/>
      <c r="GA81" s="78"/>
      <c r="GB81" s="78"/>
      <c r="GC81" s="78"/>
      <c r="GD81" s="78"/>
      <c r="GE81" s="78"/>
      <c r="GF81" s="78"/>
      <c r="GG81" s="78"/>
      <c r="GH81" s="78"/>
      <c r="GI81" s="78"/>
      <c r="GJ81" s="78"/>
      <c r="GK81" s="78"/>
      <c r="GL81" s="78"/>
      <c r="GM81" s="78"/>
      <c r="GN81" s="78"/>
      <c r="GO81" s="78"/>
      <c r="GP81" s="78"/>
      <c r="GQ81" s="78"/>
      <c r="GR81" s="78"/>
      <c r="GS81" s="78"/>
      <c r="GT81" s="78"/>
      <c r="GU81" s="78"/>
      <c r="GV81" s="78"/>
      <c r="GW81" s="78"/>
      <c r="GX81" s="78"/>
      <c r="GY81" s="78"/>
      <c r="GZ81" s="78"/>
      <c r="HA81" s="78"/>
      <c r="HB81" s="78"/>
      <c r="HC81" s="78"/>
      <c r="HD81" s="78"/>
      <c r="HE81" s="78"/>
      <c r="HF81" s="78"/>
      <c r="HG81" s="78"/>
      <c r="HH81" s="78"/>
      <c r="HI81" s="78"/>
      <c r="HJ81" s="78"/>
      <c r="HK81" s="78"/>
      <c r="HL81" s="78"/>
      <c r="HM81" s="78"/>
      <c r="HN81" s="78"/>
      <c r="HO81" s="78"/>
      <c r="HP81" s="78"/>
      <c r="HQ81" s="78"/>
      <c r="HR81" s="78"/>
      <c r="HS81" s="78"/>
      <c r="HT81" s="78"/>
      <c r="HU81" s="78"/>
      <c r="HV81" s="78"/>
      <c r="HW81" s="78"/>
      <c r="HX81" s="78"/>
      <c r="HY81" s="78"/>
      <c r="HZ81" s="78"/>
      <c r="IA81" s="78"/>
      <c r="IB81" s="78"/>
      <c r="IC81" s="78"/>
      <c r="ID81" s="78"/>
      <c r="IE81" s="78"/>
      <c r="IF81" s="78"/>
      <c r="IG81" s="78"/>
      <c r="IH81" s="78"/>
      <c r="II81" s="78"/>
      <c r="IJ81" s="78"/>
      <c r="IK81" s="78"/>
      <c r="IL81" s="78"/>
      <c r="IM81" s="78"/>
      <c r="IN81" s="78"/>
      <c r="IO81" s="78"/>
      <c r="IP81" s="78"/>
      <c r="IQ81" s="78"/>
      <c r="IR81" s="78"/>
      <c r="IS81" s="78"/>
      <c r="IT81" s="78"/>
      <c r="IU81" s="78"/>
      <c r="IV81" s="78"/>
      <c r="IW81" s="78"/>
      <c r="IX81" s="78"/>
      <c r="IY81" s="78"/>
      <c r="IZ81" s="78"/>
      <c r="JA81" s="78"/>
      <c r="JB81" s="78"/>
      <c r="JC81" s="78"/>
      <c r="JD81" s="78"/>
      <c r="JE81" s="78"/>
      <c r="JF81" s="78"/>
      <c r="JG81" s="78"/>
      <c r="JH81" s="78"/>
    </row>
    <row r="82" spans="1:268" s="64" customFormat="1" ht="18" customHeight="1">
      <c r="A82" s="261" t="s">
        <v>144</v>
      </c>
      <c r="B82" s="262"/>
      <c r="C82" s="134">
        <f>'бюджет округа (района)'!C82+'бюджеты поселений'!C82</f>
        <v>0</v>
      </c>
      <c r="D82" s="137">
        <f>'бюджет округа (района)'!C82</f>
        <v>0</v>
      </c>
      <c r="E82" s="134">
        <f t="shared" ref="E82:F83" si="484">G82+I82+M82+Q82+U82+Y82+AC82+AG82+AK82+AO82+AS82+AW82</f>
        <v>0</v>
      </c>
      <c r="F82" s="137">
        <f t="shared" si="484"/>
        <v>0</v>
      </c>
      <c r="G82" s="134">
        <f>'бюджет округа (района)'!E82+'бюджеты поселений'!E82</f>
        <v>0</v>
      </c>
      <c r="H82" s="137">
        <f>'бюджет округа (района)'!E82</f>
        <v>0</v>
      </c>
      <c r="I82" s="134">
        <f>'бюджет округа (района)'!F82+'бюджеты поселений'!F82</f>
        <v>0</v>
      </c>
      <c r="J82" s="137">
        <f>'бюджет округа (района)'!F82</f>
        <v>0</v>
      </c>
      <c r="K82" s="137">
        <f t="shared" ref="K82:L83" si="485">G82+I82</f>
        <v>0</v>
      </c>
      <c r="L82" s="137">
        <f t="shared" si="485"/>
        <v>0</v>
      </c>
      <c r="M82" s="134">
        <f>'бюджет округа (района)'!H82+'бюджеты поселений'!H82</f>
        <v>0</v>
      </c>
      <c r="N82" s="137">
        <f>'бюджет округа (района)'!H82</f>
        <v>0</v>
      </c>
      <c r="O82" s="137">
        <f t="shared" ref="O82:P83" si="486">K82+M82</f>
        <v>0</v>
      </c>
      <c r="P82" s="137">
        <f t="shared" si="486"/>
        <v>0</v>
      </c>
      <c r="Q82" s="134">
        <f>'бюджет округа (района)'!J82+'бюджеты поселений'!J82</f>
        <v>0</v>
      </c>
      <c r="R82" s="137">
        <f>'бюджет округа (района)'!J82</f>
        <v>0</v>
      </c>
      <c r="S82" s="137">
        <f t="shared" ref="S82:T83" si="487">O82+Q82</f>
        <v>0</v>
      </c>
      <c r="T82" s="137">
        <f t="shared" si="487"/>
        <v>0</v>
      </c>
      <c r="U82" s="134">
        <f>'бюджет округа (района)'!L82+'бюджеты поселений'!L82</f>
        <v>0</v>
      </c>
      <c r="V82" s="137">
        <f>'бюджет округа (района)'!L82</f>
        <v>0</v>
      </c>
      <c r="W82" s="137">
        <f t="shared" ref="W82:X83" si="488">S82+U82</f>
        <v>0</v>
      </c>
      <c r="X82" s="137">
        <f t="shared" si="488"/>
        <v>0</v>
      </c>
      <c r="Y82" s="134">
        <f>'бюджет округа (района)'!N82+'бюджеты поселений'!N82</f>
        <v>0</v>
      </c>
      <c r="Z82" s="137">
        <f>'бюджет округа (района)'!N82</f>
        <v>0</v>
      </c>
      <c r="AA82" s="137">
        <f t="shared" ref="AA82:AB83" si="489">W82+Y82</f>
        <v>0</v>
      </c>
      <c r="AB82" s="137">
        <f t="shared" si="489"/>
        <v>0</v>
      </c>
      <c r="AC82" s="134">
        <f>'бюджет округа (района)'!P82+'бюджеты поселений'!P82</f>
        <v>0</v>
      </c>
      <c r="AD82" s="137">
        <f>'бюджет округа (района)'!P82</f>
        <v>0</v>
      </c>
      <c r="AE82" s="137">
        <f t="shared" ref="AE82:AF83" si="490">AA82+AC82</f>
        <v>0</v>
      </c>
      <c r="AF82" s="137">
        <f t="shared" si="490"/>
        <v>0</v>
      </c>
      <c r="AG82" s="134">
        <f>'бюджет округа (района)'!R82+'бюджеты поселений'!R82</f>
        <v>0</v>
      </c>
      <c r="AH82" s="137">
        <f>'бюджет округа (района)'!R82</f>
        <v>0</v>
      </c>
      <c r="AI82" s="137">
        <f t="shared" ref="AI82:AJ83" si="491">AE82+AG82</f>
        <v>0</v>
      </c>
      <c r="AJ82" s="137">
        <f t="shared" si="491"/>
        <v>0</v>
      </c>
      <c r="AK82" s="134">
        <f>'бюджет округа (района)'!T82+'бюджеты поселений'!T82</f>
        <v>0</v>
      </c>
      <c r="AL82" s="137">
        <f>'бюджет округа (района)'!T82</f>
        <v>0</v>
      </c>
      <c r="AM82" s="137">
        <f t="shared" ref="AM82:AN83" si="492">AI82+AK82</f>
        <v>0</v>
      </c>
      <c r="AN82" s="137">
        <f t="shared" si="492"/>
        <v>0</v>
      </c>
      <c r="AO82" s="134">
        <f>'бюджет округа (района)'!V82+'бюджеты поселений'!V82</f>
        <v>0</v>
      </c>
      <c r="AP82" s="137">
        <f>'бюджет округа (района)'!V82</f>
        <v>0</v>
      </c>
      <c r="AQ82" s="137">
        <f t="shared" ref="AQ82:AR83" si="493">AM82+AO82</f>
        <v>0</v>
      </c>
      <c r="AR82" s="137">
        <f t="shared" si="493"/>
        <v>0</v>
      </c>
      <c r="AS82" s="134">
        <f>'бюджет округа (района)'!X82+'бюджеты поселений'!X82</f>
        <v>0</v>
      </c>
      <c r="AT82" s="137">
        <f>'бюджет округа (района)'!X82</f>
        <v>0</v>
      </c>
      <c r="AU82" s="137">
        <f t="shared" ref="AU82:AV83" si="494">AQ82+AS82</f>
        <v>0</v>
      </c>
      <c r="AV82" s="137">
        <f t="shared" si="494"/>
        <v>0</v>
      </c>
      <c r="AW82" s="134">
        <f>'бюджет округа (района)'!Z82+'бюджеты поселений'!Z82</f>
        <v>0</v>
      </c>
      <c r="AX82" s="137">
        <f>'бюджет округа (района)'!Z82</f>
        <v>0</v>
      </c>
      <c r="AY82" s="134">
        <f>'бюджет округа (района)'!AA82+'бюджеты поселений'!AA82</f>
        <v>0</v>
      </c>
      <c r="AZ82" s="137">
        <f>'бюджет округа (района)'!AA82</f>
        <v>0</v>
      </c>
      <c r="BA82" s="135">
        <f t="shared" si="431"/>
        <v>1</v>
      </c>
      <c r="BB82" s="135">
        <f t="shared" si="431"/>
        <v>1</v>
      </c>
      <c r="BC82" s="134">
        <f>'бюджет округа (района)'!AC82+'бюджеты поселений'!AC82</f>
        <v>0</v>
      </c>
      <c r="BD82" s="137">
        <f>'бюджет округа (района)'!AC82</f>
        <v>0</v>
      </c>
      <c r="BE82" s="134">
        <f>'бюджет округа (района)'!AD82+'бюджеты поселений'!AD82</f>
        <v>0</v>
      </c>
      <c r="BF82" s="137">
        <f>'бюджет округа (района)'!AD82</f>
        <v>0</v>
      </c>
      <c r="BG82" s="137">
        <f t="shared" ref="BG82:BH83" si="495">BC82+BE82</f>
        <v>0</v>
      </c>
      <c r="BH82" s="137">
        <f t="shared" si="495"/>
        <v>0</v>
      </c>
      <c r="BI82" s="135">
        <f t="shared" si="433"/>
        <v>1</v>
      </c>
      <c r="BJ82" s="135">
        <f t="shared" si="433"/>
        <v>1</v>
      </c>
      <c r="BK82" s="134">
        <f>'бюджет округа (района)'!AG82+'бюджеты поселений'!AG82</f>
        <v>0</v>
      </c>
      <c r="BL82" s="137">
        <f>'бюджет округа (района)'!AG82</f>
        <v>0</v>
      </c>
      <c r="BM82" s="137">
        <f t="shared" ref="BM82:BN83" si="496">BG82+BK82</f>
        <v>0</v>
      </c>
      <c r="BN82" s="137">
        <f t="shared" si="496"/>
        <v>0</v>
      </c>
      <c r="BO82" s="135">
        <f t="shared" si="435"/>
        <v>1</v>
      </c>
      <c r="BP82" s="135">
        <f t="shared" si="435"/>
        <v>1</v>
      </c>
      <c r="BQ82" s="134">
        <f>'бюджет округа (района)'!AJ82+'бюджеты поселений'!AJ82</f>
        <v>0</v>
      </c>
      <c r="BR82" s="137">
        <f>'бюджет округа (района)'!AJ82</f>
        <v>0</v>
      </c>
      <c r="BS82" s="137">
        <f t="shared" ref="BS82:BT83" si="497">BM82+BQ82</f>
        <v>0</v>
      </c>
      <c r="BT82" s="137">
        <f t="shared" si="497"/>
        <v>0</v>
      </c>
      <c r="BU82" s="135">
        <f t="shared" si="437"/>
        <v>1</v>
      </c>
      <c r="BV82" s="135">
        <f t="shared" si="437"/>
        <v>1</v>
      </c>
      <c r="BW82" s="134">
        <f>'бюджет округа (района)'!AM82+'бюджеты поселений'!AM82</f>
        <v>0</v>
      </c>
      <c r="BX82" s="137">
        <f>'бюджет округа (района)'!AM82</f>
        <v>0</v>
      </c>
      <c r="BY82" s="137">
        <f t="shared" ref="BY82:BZ83" si="498">BS82+BW82</f>
        <v>0</v>
      </c>
      <c r="BZ82" s="137">
        <f t="shared" si="498"/>
        <v>0</v>
      </c>
      <c r="CA82" s="135">
        <f t="shared" si="439"/>
        <v>1</v>
      </c>
      <c r="CB82" s="135">
        <f t="shared" si="439"/>
        <v>1</v>
      </c>
      <c r="CC82" s="134">
        <f>'бюджет округа (района)'!AP82+'бюджеты поселений'!AP82</f>
        <v>0</v>
      </c>
      <c r="CD82" s="137">
        <f>'бюджет округа (района)'!AP82</f>
        <v>0</v>
      </c>
      <c r="CE82" s="137">
        <f t="shared" ref="CE82:CF83" si="499">BY82+CC82</f>
        <v>0</v>
      </c>
      <c r="CF82" s="137">
        <f t="shared" si="499"/>
        <v>0</v>
      </c>
      <c r="CG82" s="135">
        <f t="shared" si="441"/>
        <v>1</v>
      </c>
      <c r="CH82" s="135">
        <f t="shared" si="441"/>
        <v>1</v>
      </c>
      <c r="CI82" s="134">
        <f>'бюджет округа (района)'!AS82+'бюджеты поселений'!AS82</f>
        <v>0</v>
      </c>
      <c r="CJ82" s="137">
        <f>'бюджет округа (района)'!AS82</f>
        <v>0</v>
      </c>
      <c r="CK82" s="137">
        <f t="shared" ref="CK82:CL83" si="500">CE82+CI82</f>
        <v>0</v>
      </c>
      <c r="CL82" s="137">
        <f t="shared" si="500"/>
        <v>0</v>
      </c>
      <c r="CM82" s="135">
        <f t="shared" si="443"/>
        <v>1</v>
      </c>
      <c r="CN82" s="135">
        <f t="shared" si="443"/>
        <v>1</v>
      </c>
      <c r="CO82" s="134">
        <f>'бюджет округа (района)'!AV82+'бюджеты поселений'!AV82</f>
        <v>0</v>
      </c>
      <c r="CP82" s="137">
        <f>'бюджет округа (района)'!AV82</f>
        <v>0</v>
      </c>
      <c r="CQ82" s="137">
        <f t="shared" ref="CQ82:CR83" si="501">CK82+CO82</f>
        <v>0</v>
      </c>
      <c r="CR82" s="137">
        <f t="shared" si="501"/>
        <v>0</v>
      </c>
      <c r="CS82" s="135">
        <f t="shared" si="445"/>
        <v>1</v>
      </c>
      <c r="CT82" s="135">
        <f t="shared" si="445"/>
        <v>1</v>
      </c>
      <c r="CU82" s="134">
        <f>'бюджет округа (района)'!AY82+'бюджеты поселений'!AY82</f>
        <v>0</v>
      </c>
      <c r="CV82" s="137">
        <f>'бюджет округа (района)'!AY82</f>
        <v>0</v>
      </c>
      <c r="CW82" s="137">
        <f t="shared" ref="CW82:CX83" si="502">CQ82+CU82</f>
        <v>0</v>
      </c>
      <c r="CX82" s="137">
        <f t="shared" si="502"/>
        <v>0</v>
      </c>
      <c r="CY82" s="135">
        <f t="shared" si="447"/>
        <v>1</v>
      </c>
      <c r="CZ82" s="135">
        <f t="shared" si="447"/>
        <v>1</v>
      </c>
      <c r="DA82" s="134">
        <f>'бюджет округа (района)'!BB82+'бюджеты поселений'!BB82</f>
        <v>0</v>
      </c>
      <c r="DB82" s="137">
        <f>'бюджет округа (района)'!BB82</f>
        <v>0</v>
      </c>
      <c r="DC82" s="137">
        <f t="shared" ref="DC82:DD83" si="503">CW82+DA82</f>
        <v>0</v>
      </c>
      <c r="DD82" s="137">
        <f t="shared" si="503"/>
        <v>0</v>
      </c>
      <c r="DE82" s="135">
        <f t="shared" si="449"/>
        <v>1</v>
      </c>
      <c r="DF82" s="135">
        <f t="shared" si="449"/>
        <v>1</v>
      </c>
      <c r="DG82" s="134">
        <f>'бюджет округа (района)'!BE82+'бюджеты поселений'!BE82</f>
        <v>0</v>
      </c>
      <c r="DH82" s="137">
        <f>'бюджет округа (района)'!BE82</f>
        <v>0</v>
      </c>
      <c r="DI82" s="137">
        <f t="shared" ref="DI82:DJ83" si="504">DC82+DG82</f>
        <v>0</v>
      </c>
      <c r="DJ82" s="137">
        <f t="shared" si="504"/>
        <v>0</v>
      </c>
      <c r="DK82" s="135">
        <f t="shared" si="451"/>
        <v>1</v>
      </c>
      <c r="DL82" s="135">
        <f t="shared" si="451"/>
        <v>1</v>
      </c>
      <c r="DM82" s="134">
        <f>'бюджет округа (района)'!BH82+'бюджеты поселений'!BH82</f>
        <v>0</v>
      </c>
      <c r="DN82" s="137">
        <f>'бюджет округа (района)'!BH82</f>
        <v>0</v>
      </c>
      <c r="DO82" s="134">
        <f>'бюджет округа (района)'!BI82+'бюджеты поселений'!BI82</f>
        <v>0</v>
      </c>
      <c r="DP82" s="137">
        <f>'бюджет округа (района)'!BI82</f>
        <v>0</v>
      </c>
      <c r="DQ82" s="134">
        <f>'бюджет округа (района)'!BJ82+'бюджеты поселений'!BJ82</f>
        <v>0</v>
      </c>
      <c r="DR82" s="137">
        <f>'бюджет округа (района)'!BJ82</f>
        <v>0</v>
      </c>
      <c r="DS82" s="135">
        <f>IF($AY$82=0,1,DQ82/$AY$82-1)</f>
        <v>1</v>
      </c>
      <c r="DT82" s="135">
        <f>IF($AZ$82=0,1,DR82/$AZ$82-1)</f>
        <v>1</v>
      </c>
      <c r="DU82" s="135">
        <f t="shared" si="453"/>
        <v>1</v>
      </c>
      <c r="DV82" s="135">
        <f t="shared" si="454"/>
        <v>1</v>
      </c>
      <c r="DW82" s="167"/>
      <c r="DX82" s="63"/>
      <c r="DY82" s="63"/>
      <c r="DZ82" s="63"/>
      <c r="EA82" s="63"/>
      <c r="EB82" s="63"/>
      <c r="EC82" s="63"/>
      <c r="ED82" s="63"/>
      <c r="EE82" s="63"/>
      <c r="EF82" s="63"/>
      <c r="EG82" s="63"/>
      <c r="EH82" s="63"/>
      <c r="EI82" s="63"/>
      <c r="EJ82" s="63"/>
      <c r="EK82" s="63"/>
      <c r="EL82" s="63"/>
      <c r="EM82" s="63"/>
      <c r="EN82" s="63"/>
      <c r="EO82" s="63"/>
      <c r="EP82" s="63"/>
      <c r="EQ82" s="63"/>
      <c r="ER82" s="63"/>
      <c r="ES82" s="63"/>
      <c r="ET82" s="63"/>
      <c r="EU82" s="63"/>
      <c r="EV82" s="63"/>
      <c r="EW82" s="63"/>
      <c r="EX82" s="63"/>
      <c r="EY82" s="63"/>
      <c r="EZ82" s="63"/>
      <c r="FA82" s="63"/>
      <c r="FB82" s="63"/>
      <c r="FC82" s="63"/>
      <c r="FD82" s="63"/>
      <c r="FE82" s="63"/>
      <c r="FF82" s="63"/>
      <c r="FG82" s="63"/>
      <c r="FH82" s="63"/>
      <c r="FI82" s="63"/>
      <c r="FJ82" s="63"/>
      <c r="FK82" s="63"/>
      <c r="FL82" s="63"/>
      <c r="FM82" s="63"/>
      <c r="FN82" s="63"/>
      <c r="FO82" s="63"/>
      <c r="FP82" s="63"/>
      <c r="FQ82" s="63"/>
      <c r="FR82" s="63"/>
      <c r="FS82" s="63"/>
      <c r="FT82" s="63"/>
      <c r="FU82" s="63"/>
      <c r="FV82" s="63"/>
      <c r="FW82" s="63"/>
      <c r="FX82" s="63"/>
      <c r="FY82" s="63"/>
      <c r="FZ82" s="63"/>
      <c r="GA82" s="63"/>
      <c r="GB82" s="63"/>
      <c r="GC82" s="63"/>
      <c r="GD82" s="63"/>
      <c r="GE82" s="63"/>
      <c r="GF82" s="63"/>
      <c r="GG82" s="63"/>
      <c r="GH82" s="63"/>
      <c r="GI82" s="63"/>
      <c r="GJ82" s="63"/>
      <c r="GK82" s="63"/>
      <c r="GL82" s="63"/>
      <c r="GM82" s="63"/>
      <c r="GN82" s="63"/>
      <c r="GO82" s="63"/>
      <c r="GP82" s="63"/>
      <c r="GQ82" s="63"/>
      <c r="GR82" s="63"/>
      <c r="GS82" s="63"/>
      <c r="GT82" s="63"/>
      <c r="GU82" s="63"/>
      <c r="GV82" s="63"/>
      <c r="GW82" s="63"/>
      <c r="GX82" s="63"/>
      <c r="GY82" s="63"/>
      <c r="GZ82" s="63"/>
      <c r="HA82" s="63"/>
      <c r="HB82" s="63"/>
      <c r="HC82" s="63"/>
      <c r="HD82" s="63"/>
      <c r="HE82" s="63"/>
      <c r="HF82" s="63"/>
      <c r="HG82" s="63"/>
      <c r="HH82" s="63"/>
      <c r="HI82" s="63"/>
      <c r="HJ82" s="63"/>
      <c r="HK82" s="63"/>
      <c r="HL82" s="63"/>
      <c r="HM82" s="63"/>
      <c r="HN82" s="63"/>
      <c r="HO82" s="63"/>
      <c r="HP82" s="63"/>
      <c r="HQ82" s="63"/>
      <c r="HR82" s="63"/>
      <c r="HS82" s="63"/>
      <c r="HT82" s="63"/>
      <c r="HU82" s="63"/>
      <c r="HV82" s="63"/>
      <c r="HW82" s="63"/>
      <c r="HX82" s="63"/>
      <c r="HY82" s="63"/>
      <c r="HZ82" s="63"/>
      <c r="IA82" s="63"/>
      <c r="IB82" s="63"/>
      <c r="IC82" s="63"/>
      <c r="ID82" s="63"/>
      <c r="IE82" s="63"/>
      <c r="IF82" s="63"/>
      <c r="IG82" s="63"/>
      <c r="IH82" s="63"/>
      <c r="II82" s="63"/>
      <c r="IJ82" s="63"/>
      <c r="IK82" s="63"/>
      <c r="IL82" s="63"/>
      <c r="IM82" s="63"/>
      <c r="IN82" s="63"/>
      <c r="IO82" s="63"/>
      <c r="IP82" s="63"/>
      <c r="IQ82" s="63"/>
      <c r="IR82" s="63"/>
      <c r="IS82" s="63"/>
      <c r="IT82" s="63"/>
      <c r="IU82" s="63"/>
      <c r="IV82" s="63"/>
      <c r="IW82" s="63"/>
      <c r="IX82" s="63"/>
      <c r="IY82" s="63"/>
      <c r="IZ82" s="63"/>
      <c r="JA82" s="63"/>
      <c r="JB82" s="63"/>
      <c r="JC82" s="63"/>
      <c r="JD82" s="63"/>
      <c r="JE82" s="63"/>
      <c r="JF82" s="63"/>
      <c r="JG82" s="63"/>
      <c r="JH82" s="63"/>
    </row>
    <row r="83" spans="1:268" s="64" customFormat="1" ht="18" customHeight="1">
      <c r="A83" s="261" t="s">
        <v>146</v>
      </c>
      <c r="B83" s="262"/>
      <c r="C83" s="134">
        <f>'бюджет округа (района)'!C83+'бюджеты поселений'!C83</f>
        <v>0</v>
      </c>
      <c r="D83" s="137">
        <f>'бюджет округа (района)'!C83</f>
        <v>0</v>
      </c>
      <c r="E83" s="134">
        <f t="shared" si="484"/>
        <v>0</v>
      </c>
      <c r="F83" s="137">
        <f t="shared" si="484"/>
        <v>0</v>
      </c>
      <c r="G83" s="134">
        <f>'бюджет округа (района)'!E83+'бюджеты поселений'!E83</f>
        <v>0</v>
      </c>
      <c r="H83" s="137">
        <f>'бюджет округа (района)'!E83</f>
        <v>0</v>
      </c>
      <c r="I83" s="134">
        <f>'бюджет округа (района)'!F83+'бюджеты поселений'!F83</f>
        <v>0</v>
      </c>
      <c r="J83" s="137">
        <f>'бюджет округа (района)'!F83</f>
        <v>0</v>
      </c>
      <c r="K83" s="137">
        <f t="shared" si="485"/>
        <v>0</v>
      </c>
      <c r="L83" s="137">
        <f t="shared" si="485"/>
        <v>0</v>
      </c>
      <c r="M83" s="134">
        <f>'бюджет округа (района)'!H83+'бюджеты поселений'!H83</f>
        <v>0</v>
      </c>
      <c r="N83" s="137">
        <f>'бюджет округа (района)'!H83</f>
        <v>0</v>
      </c>
      <c r="O83" s="137">
        <f t="shared" si="486"/>
        <v>0</v>
      </c>
      <c r="P83" s="137">
        <f t="shared" si="486"/>
        <v>0</v>
      </c>
      <c r="Q83" s="134">
        <f>'бюджет округа (района)'!J83+'бюджеты поселений'!J83</f>
        <v>0</v>
      </c>
      <c r="R83" s="137">
        <f>'бюджет округа (района)'!J83</f>
        <v>0</v>
      </c>
      <c r="S83" s="137">
        <f t="shared" si="487"/>
        <v>0</v>
      </c>
      <c r="T83" s="137">
        <f t="shared" si="487"/>
        <v>0</v>
      </c>
      <c r="U83" s="134">
        <f>'бюджет округа (района)'!L83+'бюджеты поселений'!L83</f>
        <v>0</v>
      </c>
      <c r="V83" s="137">
        <f>'бюджет округа (района)'!L83</f>
        <v>0</v>
      </c>
      <c r="W83" s="137">
        <f t="shared" si="488"/>
        <v>0</v>
      </c>
      <c r="X83" s="137">
        <f t="shared" si="488"/>
        <v>0</v>
      </c>
      <c r="Y83" s="134">
        <f>'бюджет округа (района)'!N83+'бюджеты поселений'!N83</f>
        <v>0</v>
      </c>
      <c r="Z83" s="137">
        <f>'бюджет округа (района)'!N83</f>
        <v>0</v>
      </c>
      <c r="AA83" s="137">
        <f t="shared" si="489"/>
        <v>0</v>
      </c>
      <c r="AB83" s="137">
        <f t="shared" si="489"/>
        <v>0</v>
      </c>
      <c r="AC83" s="134">
        <f>'бюджет округа (района)'!P83+'бюджеты поселений'!P83</f>
        <v>0</v>
      </c>
      <c r="AD83" s="137">
        <f>'бюджет округа (района)'!P83</f>
        <v>0</v>
      </c>
      <c r="AE83" s="137">
        <f t="shared" si="490"/>
        <v>0</v>
      </c>
      <c r="AF83" s="137">
        <f t="shared" si="490"/>
        <v>0</v>
      </c>
      <c r="AG83" s="134">
        <f>'бюджет округа (района)'!R83+'бюджеты поселений'!R83</f>
        <v>0</v>
      </c>
      <c r="AH83" s="137">
        <f>'бюджет округа (района)'!R83</f>
        <v>0</v>
      </c>
      <c r="AI83" s="137">
        <f t="shared" si="491"/>
        <v>0</v>
      </c>
      <c r="AJ83" s="137">
        <f t="shared" si="491"/>
        <v>0</v>
      </c>
      <c r="AK83" s="134">
        <f>'бюджет округа (района)'!T83+'бюджеты поселений'!T83</f>
        <v>0</v>
      </c>
      <c r="AL83" s="137">
        <f>'бюджет округа (района)'!T83</f>
        <v>0</v>
      </c>
      <c r="AM83" s="137">
        <f t="shared" si="492"/>
        <v>0</v>
      </c>
      <c r="AN83" s="137">
        <f t="shared" si="492"/>
        <v>0</v>
      </c>
      <c r="AO83" s="134">
        <f>'бюджет округа (района)'!V83+'бюджеты поселений'!V83</f>
        <v>0</v>
      </c>
      <c r="AP83" s="137">
        <f>'бюджет округа (района)'!V83</f>
        <v>0</v>
      </c>
      <c r="AQ83" s="137">
        <f t="shared" si="493"/>
        <v>0</v>
      </c>
      <c r="AR83" s="137">
        <f t="shared" si="493"/>
        <v>0</v>
      </c>
      <c r="AS83" s="134">
        <f>'бюджет округа (района)'!X83+'бюджеты поселений'!X83</f>
        <v>0</v>
      </c>
      <c r="AT83" s="137">
        <f>'бюджет округа (района)'!X83</f>
        <v>0</v>
      </c>
      <c r="AU83" s="137">
        <f t="shared" si="494"/>
        <v>0</v>
      </c>
      <c r="AV83" s="137">
        <f t="shared" si="494"/>
        <v>0</v>
      </c>
      <c r="AW83" s="134">
        <f>'бюджет округа (района)'!Z83+'бюджеты поселений'!Z83</f>
        <v>0</v>
      </c>
      <c r="AX83" s="137">
        <f>'бюджет округа (района)'!Z83</f>
        <v>0</v>
      </c>
      <c r="AY83" s="134">
        <f>'бюджет округа (района)'!AA83+'бюджеты поселений'!AA83</f>
        <v>0</v>
      </c>
      <c r="AZ83" s="137">
        <f>'бюджет округа (района)'!AA83</f>
        <v>0</v>
      </c>
      <c r="BA83" s="135">
        <f t="shared" si="431"/>
        <v>1</v>
      </c>
      <c r="BB83" s="135">
        <f t="shared" si="431"/>
        <v>1</v>
      </c>
      <c r="BC83" s="134">
        <f>'бюджет округа (района)'!AC83+'бюджеты поселений'!AC83</f>
        <v>0</v>
      </c>
      <c r="BD83" s="137">
        <f>'бюджет округа (района)'!AC83</f>
        <v>0</v>
      </c>
      <c r="BE83" s="134">
        <f>'бюджет округа (района)'!AD83+'бюджеты поселений'!AD83</f>
        <v>0</v>
      </c>
      <c r="BF83" s="137">
        <f>'бюджет округа (района)'!AD83</f>
        <v>0</v>
      </c>
      <c r="BG83" s="137">
        <f t="shared" si="495"/>
        <v>0</v>
      </c>
      <c r="BH83" s="137">
        <f t="shared" si="495"/>
        <v>0</v>
      </c>
      <c r="BI83" s="135">
        <f t="shared" si="433"/>
        <v>1</v>
      </c>
      <c r="BJ83" s="135">
        <f t="shared" si="433"/>
        <v>1</v>
      </c>
      <c r="BK83" s="134">
        <f>'бюджет округа (района)'!AG83+'бюджеты поселений'!AG83</f>
        <v>0</v>
      </c>
      <c r="BL83" s="137">
        <f>'бюджет округа (района)'!AG83</f>
        <v>0</v>
      </c>
      <c r="BM83" s="137">
        <f t="shared" si="496"/>
        <v>0</v>
      </c>
      <c r="BN83" s="137">
        <f t="shared" si="496"/>
        <v>0</v>
      </c>
      <c r="BO83" s="135">
        <f t="shared" si="435"/>
        <v>1</v>
      </c>
      <c r="BP83" s="135">
        <f t="shared" si="435"/>
        <v>1</v>
      </c>
      <c r="BQ83" s="134">
        <f>'бюджет округа (района)'!AJ83+'бюджеты поселений'!AJ83</f>
        <v>0</v>
      </c>
      <c r="BR83" s="137">
        <f>'бюджет округа (района)'!AJ83</f>
        <v>0</v>
      </c>
      <c r="BS83" s="137">
        <f t="shared" si="497"/>
        <v>0</v>
      </c>
      <c r="BT83" s="137">
        <f t="shared" si="497"/>
        <v>0</v>
      </c>
      <c r="BU83" s="135">
        <f t="shared" si="437"/>
        <v>1</v>
      </c>
      <c r="BV83" s="135">
        <f t="shared" si="437"/>
        <v>1</v>
      </c>
      <c r="BW83" s="134">
        <f>'бюджет округа (района)'!AM83+'бюджеты поселений'!AM83</f>
        <v>0</v>
      </c>
      <c r="BX83" s="137">
        <f>'бюджет округа (района)'!AM83</f>
        <v>0</v>
      </c>
      <c r="BY83" s="137">
        <f t="shared" si="498"/>
        <v>0</v>
      </c>
      <c r="BZ83" s="137">
        <f t="shared" si="498"/>
        <v>0</v>
      </c>
      <c r="CA83" s="135">
        <f t="shared" si="439"/>
        <v>1</v>
      </c>
      <c r="CB83" s="135">
        <f t="shared" si="439"/>
        <v>1</v>
      </c>
      <c r="CC83" s="134">
        <f>'бюджет округа (района)'!AP83+'бюджеты поселений'!AP83</f>
        <v>0</v>
      </c>
      <c r="CD83" s="137">
        <f>'бюджет округа (района)'!AP83</f>
        <v>0</v>
      </c>
      <c r="CE83" s="137">
        <f t="shared" si="499"/>
        <v>0</v>
      </c>
      <c r="CF83" s="137">
        <f t="shared" si="499"/>
        <v>0</v>
      </c>
      <c r="CG83" s="135">
        <f t="shared" si="441"/>
        <v>1</v>
      </c>
      <c r="CH83" s="135">
        <f t="shared" si="441"/>
        <v>1</v>
      </c>
      <c r="CI83" s="134">
        <f>'бюджет округа (района)'!AS83+'бюджеты поселений'!AS83</f>
        <v>0</v>
      </c>
      <c r="CJ83" s="137">
        <f>'бюджет округа (района)'!AS83</f>
        <v>0</v>
      </c>
      <c r="CK83" s="137">
        <f t="shared" si="500"/>
        <v>0</v>
      </c>
      <c r="CL83" s="137">
        <f t="shared" si="500"/>
        <v>0</v>
      </c>
      <c r="CM83" s="135">
        <f t="shared" si="443"/>
        <v>1</v>
      </c>
      <c r="CN83" s="135">
        <f t="shared" si="443"/>
        <v>1</v>
      </c>
      <c r="CO83" s="134">
        <f>'бюджет округа (района)'!AV83+'бюджеты поселений'!AV83</f>
        <v>0</v>
      </c>
      <c r="CP83" s="137">
        <f>'бюджет округа (района)'!AV83</f>
        <v>0</v>
      </c>
      <c r="CQ83" s="137">
        <f t="shared" si="501"/>
        <v>0</v>
      </c>
      <c r="CR83" s="137">
        <f t="shared" si="501"/>
        <v>0</v>
      </c>
      <c r="CS83" s="135">
        <f t="shared" si="445"/>
        <v>1</v>
      </c>
      <c r="CT83" s="135">
        <f t="shared" si="445"/>
        <v>1</v>
      </c>
      <c r="CU83" s="134">
        <f>'бюджет округа (района)'!AY83+'бюджеты поселений'!AY83</f>
        <v>0</v>
      </c>
      <c r="CV83" s="137">
        <f>'бюджет округа (района)'!AY83</f>
        <v>0</v>
      </c>
      <c r="CW83" s="137">
        <f t="shared" si="502"/>
        <v>0</v>
      </c>
      <c r="CX83" s="137">
        <f t="shared" si="502"/>
        <v>0</v>
      </c>
      <c r="CY83" s="135">
        <f t="shared" si="447"/>
        <v>1</v>
      </c>
      <c r="CZ83" s="135">
        <f t="shared" si="447"/>
        <v>1</v>
      </c>
      <c r="DA83" s="134">
        <f>'бюджет округа (района)'!BB83+'бюджеты поселений'!BB83</f>
        <v>0</v>
      </c>
      <c r="DB83" s="137">
        <f>'бюджет округа (района)'!BB83</f>
        <v>0</v>
      </c>
      <c r="DC83" s="137">
        <f t="shared" si="503"/>
        <v>0</v>
      </c>
      <c r="DD83" s="137">
        <f t="shared" si="503"/>
        <v>0</v>
      </c>
      <c r="DE83" s="135">
        <f t="shared" si="449"/>
        <v>1</v>
      </c>
      <c r="DF83" s="135">
        <f t="shared" si="449"/>
        <v>1</v>
      </c>
      <c r="DG83" s="134">
        <f>'бюджет округа (района)'!BE83+'бюджеты поселений'!BE83</f>
        <v>0</v>
      </c>
      <c r="DH83" s="137">
        <f>'бюджет округа (района)'!BE83</f>
        <v>0</v>
      </c>
      <c r="DI83" s="137">
        <f t="shared" si="504"/>
        <v>0</v>
      </c>
      <c r="DJ83" s="137">
        <f t="shared" si="504"/>
        <v>0</v>
      </c>
      <c r="DK83" s="135">
        <f t="shared" si="451"/>
        <v>1</v>
      </c>
      <c r="DL83" s="135">
        <f t="shared" si="451"/>
        <v>1</v>
      </c>
      <c r="DM83" s="134">
        <f>'бюджет округа (района)'!BH83+'бюджеты поселений'!BH83</f>
        <v>0</v>
      </c>
      <c r="DN83" s="137">
        <f>'бюджет округа (района)'!BH83</f>
        <v>0</v>
      </c>
      <c r="DO83" s="134">
        <f>'бюджет округа (района)'!BI83+'бюджеты поселений'!BI83</f>
        <v>0</v>
      </c>
      <c r="DP83" s="137">
        <f>'бюджет округа (района)'!BI83</f>
        <v>0</v>
      </c>
      <c r="DQ83" s="134">
        <f>'бюджет округа (района)'!BJ83+'бюджеты поселений'!BJ83</f>
        <v>0</v>
      </c>
      <c r="DR83" s="137">
        <f>'бюджет округа (района)'!BJ83</f>
        <v>0</v>
      </c>
      <c r="DS83" s="135">
        <f>IF($AY$83=0,1,DQ83/$AY$83-1)</f>
        <v>1</v>
      </c>
      <c r="DT83" s="135">
        <f>IF($AZ$83=0,1,DR83/$AZ$83-1)</f>
        <v>1</v>
      </c>
      <c r="DU83" s="135">
        <f t="shared" si="453"/>
        <v>1</v>
      </c>
      <c r="DV83" s="135">
        <f t="shared" si="454"/>
        <v>1</v>
      </c>
      <c r="DW83" s="167"/>
      <c r="DX83" s="63"/>
      <c r="DY83" s="63"/>
      <c r="DZ83" s="63"/>
      <c r="EA83" s="63"/>
      <c r="EB83" s="63"/>
      <c r="EC83" s="63"/>
      <c r="ED83" s="63"/>
      <c r="EE83" s="63"/>
      <c r="EF83" s="63"/>
      <c r="EG83" s="63"/>
      <c r="EH83" s="63"/>
      <c r="EI83" s="63"/>
      <c r="EJ83" s="63"/>
      <c r="EK83" s="63"/>
      <c r="EL83" s="63"/>
      <c r="EM83" s="63"/>
      <c r="EN83" s="63"/>
      <c r="EO83" s="63"/>
      <c r="EP83" s="63"/>
      <c r="EQ83" s="63"/>
      <c r="ER83" s="63"/>
      <c r="ES83" s="63"/>
      <c r="ET83" s="63"/>
      <c r="EU83" s="63"/>
      <c r="EV83" s="63"/>
      <c r="EW83" s="63"/>
      <c r="EX83" s="63"/>
      <c r="EY83" s="63"/>
      <c r="EZ83" s="63"/>
      <c r="FA83" s="63"/>
      <c r="FB83" s="63"/>
      <c r="FC83" s="63"/>
      <c r="FD83" s="63"/>
      <c r="FE83" s="63"/>
      <c r="FF83" s="63"/>
      <c r="FG83" s="63"/>
      <c r="FH83" s="63"/>
      <c r="FI83" s="63"/>
      <c r="FJ83" s="63"/>
      <c r="FK83" s="63"/>
      <c r="FL83" s="63"/>
      <c r="FM83" s="63"/>
      <c r="FN83" s="63"/>
      <c r="FO83" s="63"/>
      <c r="FP83" s="63"/>
      <c r="FQ83" s="63"/>
      <c r="FR83" s="63"/>
      <c r="FS83" s="63"/>
      <c r="FT83" s="63"/>
      <c r="FU83" s="63"/>
      <c r="FV83" s="63"/>
      <c r="FW83" s="63"/>
      <c r="FX83" s="63"/>
      <c r="FY83" s="63"/>
      <c r="FZ83" s="63"/>
      <c r="GA83" s="63"/>
      <c r="GB83" s="63"/>
      <c r="GC83" s="63"/>
      <c r="GD83" s="63"/>
      <c r="GE83" s="63"/>
      <c r="GF83" s="63"/>
      <c r="GG83" s="63"/>
      <c r="GH83" s="63"/>
      <c r="GI83" s="63"/>
      <c r="GJ83" s="63"/>
      <c r="GK83" s="63"/>
      <c r="GL83" s="63"/>
      <c r="GM83" s="63"/>
      <c r="GN83" s="63"/>
      <c r="GO83" s="63"/>
      <c r="GP83" s="63"/>
      <c r="GQ83" s="63"/>
      <c r="GR83" s="63"/>
      <c r="GS83" s="63"/>
      <c r="GT83" s="63"/>
      <c r="GU83" s="63"/>
      <c r="GV83" s="63"/>
      <c r="GW83" s="63"/>
      <c r="GX83" s="63"/>
      <c r="GY83" s="63"/>
      <c r="GZ83" s="63"/>
      <c r="HA83" s="63"/>
      <c r="HB83" s="63"/>
      <c r="HC83" s="63"/>
      <c r="HD83" s="63"/>
      <c r="HE83" s="63"/>
      <c r="HF83" s="63"/>
      <c r="HG83" s="63"/>
      <c r="HH83" s="63"/>
      <c r="HI83" s="63"/>
      <c r="HJ83" s="63"/>
      <c r="HK83" s="63"/>
      <c r="HL83" s="63"/>
      <c r="HM83" s="63"/>
      <c r="HN83" s="63"/>
      <c r="HO83" s="63"/>
      <c r="HP83" s="63"/>
      <c r="HQ83" s="63"/>
      <c r="HR83" s="63"/>
      <c r="HS83" s="63"/>
      <c r="HT83" s="63"/>
      <c r="HU83" s="63"/>
      <c r="HV83" s="63"/>
      <c r="HW83" s="63"/>
      <c r="HX83" s="63"/>
      <c r="HY83" s="63"/>
      <c r="HZ83" s="63"/>
      <c r="IA83" s="63"/>
      <c r="IB83" s="63"/>
      <c r="IC83" s="63"/>
      <c r="ID83" s="63"/>
      <c r="IE83" s="63"/>
      <c r="IF83" s="63"/>
      <c r="IG83" s="63"/>
      <c r="IH83" s="63"/>
      <c r="II83" s="63"/>
      <c r="IJ83" s="63"/>
      <c r="IK83" s="63"/>
      <c r="IL83" s="63"/>
      <c r="IM83" s="63"/>
      <c r="IN83" s="63"/>
      <c r="IO83" s="63"/>
      <c r="IP83" s="63"/>
      <c r="IQ83" s="63"/>
      <c r="IR83" s="63"/>
      <c r="IS83" s="63"/>
      <c r="IT83" s="63"/>
      <c r="IU83" s="63"/>
      <c r="IV83" s="63"/>
      <c r="IW83" s="63"/>
      <c r="IX83" s="63"/>
      <c r="IY83" s="63"/>
      <c r="IZ83" s="63"/>
      <c r="JA83" s="63"/>
      <c r="JB83" s="63"/>
      <c r="JC83" s="63"/>
      <c r="JD83" s="63"/>
      <c r="JE83" s="63"/>
      <c r="JF83" s="63"/>
      <c r="JG83" s="63"/>
      <c r="JH83" s="63"/>
    </row>
    <row r="84" spans="1:268" s="75" customFormat="1" ht="18" customHeight="1">
      <c r="A84" s="263" t="s">
        <v>58</v>
      </c>
      <c r="B84" s="264"/>
      <c r="C84" s="148">
        <f t="shared" ref="C84:AZ84" si="505">C85-C86</f>
        <v>0</v>
      </c>
      <c r="D84" s="148">
        <f t="shared" si="505"/>
        <v>0</v>
      </c>
      <c r="E84" s="148">
        <f t="shared" si="505"/>
        <v>0</v>
      </c>
      <c r="F84" s="148">
        <f t="shared" si="505"/>
        <v>0</v>
      </c>
      <c r="G84" s="148">
        <f t="shared" si="505"/>
        <v>0</v>
      </c>
      <c r="H84" s="148">
        <f t="shared" si="505"/>
        <v>0</v>
      </c>
      <c r="I84" s="148">
        <f t="shared" si="505"/>
        <v>0</v>
      </c>
      <c r="J84" s="148">
        <f t="shared" si="505"/>
        <v>0</v>
      </c>
      <c r="K84" s="148">
        <f t="shared" si="505"/>
        <v>0</v>
      </c>
      <c r="L84" s="148">
        <f t="shared" si="505"/>
        <v>0</v>
      </c>
      <c r="M84" s="148">
        <f t="shared" si="505"/>
        <v>0</v>
      </c>
      <c r="N84" s="148">
        <f t="shared" si="505"/>
        <v>0</v>
      </c>
      <c r="O84" s="148">
        <f t="shared" si="505"/>
        <v>0</v>
      </c>
      <c r="P84" s="148">
        <f t="shared" si="505"/>
        <v>0</v>
      </c>
      <c r="Q84" s="148">
        <f t="shared" si="505"/>
        <v>0</v>
      </c>
      <c r="R84" s="148">
        <f t="shared" si="505"/>
        <v>0</v>
      </c>
      <c r="S84" s="148">
        <f t="shared" si="505"/>
        <v>0</v>
      </c>
      <c r="T84" s="148">
        <f t="shared" si="505"/>
        <v>0</v>
      </c>
      <c r="U84" s="148">
        <f t="shared" si="505"/>
        <v>0</v>
      </c>
      <c r="V84" s="148">
        <f t="shared" si="505"/>
        <v>0</v>
      </c>
      <c r="W84" s="148">
        <f t="shared" si="505"/>
        <v>0</v>
      </c>
      <c r="X84" s="148">
        <f t="shared" si="505"/>
        <v>0</v>
      </c>
      <c r="Y84" s="148">
        <f t="shared" si="505"/>
        <v>0</v>
      </c>
      <c r="Z84" s="148">
        <f t="shared" si="505"/>
        <v>0</v>
      </c>
      <c r="AA84" s="148">
        <f t="shared" si="505"/>
        <v>0</v>
      </c>
      <c r="AB84" s="148">
        <f t="shared" si="505"/>
        <v>0</v>
      </c>
      <c r="AC84" s="148">
        <f t="shared" si="505"/>
        <v>0</v>
      </c>
      <c r="AD84" s="148">
        <f t="shared" si="505"/>
        <v>0</v>
      </c>
      <c r="AE84" s="148">
        <f t="shared" si="505"/>
        <v>0</v>
      </c>
      <c r="AF84" s="148">
        <f t="shared" si="505"/>
        <v>0</v>
      </c>
      <c r="AG84" s="148">
        <f t="shared" si="505"/>
        <v>0</v>
      </c>
      <c r="AH84" s="148">
        <f t="shared" si="505"/>
        <v>0</v>
      </c>
      <c r="AI84" s="148">
        <f t="shared" si="505"/>
        <v>0</v>
      </c>
      <c r="AJ84" s="148">
        <f t="shared" si="505"/>
        <v>0</v>
      </c>
      <c r="AK84" s="148">
        <f t="shared" si="505"/>
        <v>0</v>
      </c>
      <c r="AL84" s="148">
        <f t="shared" si="505"/>
        <v>0</v>
      </c>
      <c r="AM84" s="148">
        <f t="shared" si="505"/>
        <v>0</v>
      </c>
      <c r="AN84" s="148">
        <f t="shared" si="505"/>
        <v>0</v>
      </c>
      <c r="AO84" s="148">
        <f t="shared" si="505"/>
        <v>0</v>
      </c>
      <c r="AP84" s="148">
        <f t="shared" si="505"/>
        <v>0</v>
      </c>
      <c r="AQ84" s="148">
        <f t="shared" si="505"/>
        <v>0</v>
      </c>
      <c r="AR84" s="148">
        <f t="shared" si="505"/>
        <v>0</v>
      </c>
      <c r="AS84" s="148">
        <f t="shared" si="505"/>
        <v>0</v>
      </c>
      <c r="AT84" s="148">
        <f t="shared" si="505"/>
        <v>0</v>
      </c>
      <c r="AU84" s="148">
        <f t="shared" si="505"/>
        <v>0</v>
      </c>
      <c r="AV84" s="148">
        <f t="shared" si="505"/>
        <v>0</v>
      </c>
      <c r="AW84" s="148">
        <f t="shared" si="505"/>
        <v>0</v>
      </c>
      <c r="AX84" s="148">
        <f t="shared" si="505"/>
        <v>0</v>
      </c>
      <c r="AY84" s="148">
        <f t="shared" si="505"/>
        <v>0</v>
      </c>
      <c r="AZ84" s="148">
        <f t="shared" si="505"/>
        <v>0</v>
      </c>
      <c r="BA84" s="133">
        <f t="shared" si="431"/>
        <v>1</v>
      </c>
      <c r="BB84" s="133">
        <f t="shared" si="431"/>
        <v>1</v>
      </c>
      <c r="BC84" s="148">
        <f t="shared" ref="BC84:DJ84" si="506">BC85-BC86</f>
        <v>0</v>
      </c>
      <c r="BD84" s="148">
        <f t="shared" si="506"/>
        <v>0</v>
      </c>
      <c r="BE84" s="148">
        <f t="shared" si="506"/>
        <v>0</v>
      </c>
      <c r="BF84" s="148">
        <f t="shared" si="506"/>
        <v>0</v>
      </c>
      <c r="BG84" s="148">
        <f t="shared" si="506"/>
        <v>0</v>
      </c>
      <c r="BH84" s="148">
        <f t="shared" si="506"/>
        <v>0</v>
      </c>
      <c r="BI84" s="133">
        <f t="shared" si="433"/>
        <v>1</v>
      </c>
      <c r="BJ84" s="133">
        <f t="shared" si="433"/>
        <v>1</v>
      </c>
      <c r="BK84" s="148">
        <f t="shared" ref="BK84:BL84" si="507">BK85-BK86</f>
        <v>0</v>
      </c>
      <c r="BL84" s="148">
        <f t="shared" si="507"/>
        <v>0</v>
      </c>
      <c r="BM84" s="148">
        <f t="shared" si="506"/>
        <v>0</v>
      </c>
      <c r="BN84" s="148">
        <f t="shared" si="506"/>
        <v>0</v>
      </c>
      <c r="BO84" s="133">
        <f t="shared" si="435"/>
        <v>1</v>
      </c>
      <c r="BP84" s="133">
        <f t="shared" si="435"/>
        <v>1</v>
      </c>
      <c r="BQ84" s="148">
        <f t="shared" ref="BQ84:BR84" si="508">BQ85-BQ86</f>
        <v>0</v>
      </c>
      <c r="BR84" s="148">
        <f t="shared" si="508"/>
        <v>0</v>
      </c>
      <c r="BS84" s="148">
        <f t="shared" si="506"/>
        <v>0</v>
      </c>
      <c r="BT84" s="148">
        <f t="shared" si="506"/>
        <v>0</v>
      </c>
      <c r="BU84" s="133">
        <f t="shared" si="437"/>
        <v>1</v>
      </c>
      <c r="BV84" s="133">
        <f t="shared" si="437"/>
        <v>1</v>
      </c>
      <c r="BW84" s="148">
        <f t="shared" ref="BW84:BX84" si="509">BW85-BW86</f>
        <v>0</v>
      </c>
      <c r="BX84" s="148">
        <f t="shared" si="509"/>
        <v>0</v>
      </c>
      <c r="BY84" s="148">
        <f t="shared" si="506"/>
        <v>0</v>
      </c>
      <c r="BZ84" s="148">
        <f t="shared" si="506"/>
        <v>0</v>
      </c>
      <c r="CA84" s="133">
        <f t="shared" si="439"/>
        <v>1</v>
      </c>
      <c r="CB84" s="133">
        <f t="shared" si="439"/>
        <v>1</v>
      </c>
      <c r="CC84" s="148">
        <f t="shared" ref="CC84:CD84" si="510">CC85-CC86</f>
        <v>0</v>
      </c>
      <c r="CD84" s="148">
        <f t="shared" si="510"/>
        <v>0</v>
      </c>
      <c r="CE84" s="148">
        <f t="shared" si="506"/>
        <v>0</v>
      </c>
      <c r="CF84" s="148">
        <f t="shared" si="506"/>
        <v>0</v>
      </c>
      <c r="CG84" s="133">
        <f t="shared" si="441"/>
        <v>1</v>
      </c>
      <c r="CH84" s="133">
        <f t="shared" si="441"/>
        <v>1</v>
      </c>
      <c r="CI84" s="148">
        <f t="shared" ref="CI84:CJ84" si="511">CI85-CI86</f>
        <v>0</v>
      </c>
      <c r="CJ84" s="148">
        <f t="shared" si="511"/>
        <v>0</v>
      </c>
      <c r="CK84" s="148">
        <f t="shared" si="506"/>
        <v>0</v>
      </c>
      <c r="CL84" s="148">
        <f t="shared" si="506"/>
        <v>0</v>
      </c>
      <c r="CM84" s="133">
        <f t="shared" si="443"/>
        <v>1</v>
      </c>
      <c r="CN84" s="133">
        <f t="shared" si="443"/>
        <v>1</v>
      </c>
      <c r="CO84" s="148">
        <f t="shared" ref="CO84:CP84" si="512">CO85-CO86</f>
        <v>0</v>
      </c>
      <c r="CP84" s="148">
        <f t="shared" si="512"/>
        <v>0</v>
      </c>
      <c r="CQ84" s="148">
        <f t="shared" si="506"/>
        <v>0</v>
      </c>
      <c r="CR84" s="148">
        <f t="shared" si="506"/>
        <v>0</v>
      </c>
      <c r="CS84" s="133">
        <f t="shared" si="445"/>
        <v>1</v>
      </c>
      <c r="CT84" s="133">
        <f t="shared" si="445"/>
        <v>1</v>
      </c>
      <c r="CU84" s="148">
        <f t="shared" ref="CU84:CV84" si="513">CU85-CU86</f>
        <v>0</v>
      </c>
      <c r="CV84" s="148">
        <f t="shared" si="513"/>
        <v>0</v>
      </c>
      <c r="CW84" s="148">
        <f t="shared" si="506"/>
        <v>0</v>
      </c>
      <c r="CX84" s="148">
        <f t="shared" si="506"/>
        <v>0</v>
      </c>
      <c r="CY84" s="133">
        <f t="shared" si="447"/>
        <v>1</v>
      </c>
      <c r="CZ84" s="133">
        <f t="shared" si="447"/>
        <v>1</v>
      </c>
      <c r="DA84" s="148">
        <f t="shared" ref="DA84:DB84" si="514">DA85-DA86</f>
        <v>0</v>
      </c>
      <c r="DB84" s="148">
        <f t="shared" si="514"/>
        <v>0</v>
      </c>
      <c r="DC84" s="148">
        <f t="shared" si="506"/>
        <v>0</v>
      </c>
      <c r="DD84" s="148">
        <f t="shared" si="506"/>
        <v>0</v>
      </c>
      <c r="DE84" s="133">
        <f t="shared" si="449"/>
        <v>1</v>
      </c>
      <c r="DF84" s="133">
        <f t="shared" si="449"/>
        <v>1</v>
      </c>
      <c r="DG84" s="148">
        <f t="shared" ref="DG84:DH84" si="515">DG85-DG86</f>
        <v>0</v>
      </c>
      <c r="DH84" s="148">
        <f t="shared" si="515"/>
        <v>0</v>
      </c>
      <c r="DI84" s="148">
        <f t="shared" si="506"/>
        <v>0</v>
      </c>
      <c r="DJ84" s="148">
        <f t="shared" si="506"/>
        <v>0</v>
      </c>
      <c r="DK84" s="133">
        <f t="shared" si="451"/>
        <v>1</v>
      </c>
      <c r="DL84" s="133">
        <f t="shared" si="451"/>
        <v>1</v>
      </c>
      <c r="DM84" s="148">
        <f t="shared" ref="DM84:DR84" si="516">DM85-DM86</f>
        <v>0</v>
      </c>
      <c r="DN84" s="148">
        <f t="shared" si="516"/>
        <v>0</v>
      </c>
      <c r="DO84" s="148">
        <f t="shared" si="516"/>
        <v>0</v>
      </c>
      <c r="DP84" s="148">
        <f t="shared" si="516"/>
        <v>0</v>
      </c>
      <c r="DQ84" s="148">
        <f t="shared" si="516"/>
        <v>0</v>
      </c>
      <c r="DR84" s="148">
        <f t="shared" si="516"/>
        <v>0</v>
      </c>
      <c r="DS84" s="133">
        <f>IF($AY$84=0,1,DQ84/$AY$84-1)</f>
        <v>1</v>
      </c>
      <c r="DT84" s="133">
        <f>IF($AZ$84=0,1,DR84/$AZ$84-1)</f>
        <v>1</v>
      </c>
      <c r="DU84" s="133">
        <f t="shared" si="453"/>
        <v>1</v>
      </c>
      <c r="DV84" s="133">
        <f t="shared" si="454"/>
        <v>1</v>
      </c>
      <c r="DW84" s="169"/>
      <c r="DX84" s="74"/>
      <c r="DY84" s="74"/>
      <c r="DZ84" s="74"/>
      <c r="EA84" s="74"/>
      <c r="EB84" s="74"/>
      <c r="EC84" s="74"/>
      <c r="ED84" s="74"/>
      <c r="EE84" s="74"/>
      <c r="EF84" s="74"/>
      <c r="EG84" s="74"/>
      <c r="EH84" s="74"/>
      <c r="EI84" s="74"/>
      <c r="EJ84" s="74"/>
      <c r="EK84" s="74"/>
      <c r="EL84" s="74"/>
      <c r="EM84" s="74"/>
      <c r="EN84" s="74"/>
      <c r="EO84" s="74"/>
      <c r="EP84" s="74"/>
      <c r="EQ84" s="74"/>
      <c r="ER84" s="74"/>
      <c r="ES84" s="74"/>
      <c r="ET84" s="74"/>
      <c r="EU84" s="74"/>
      <c r="EV84" s="74"/>
      <c r="EW84" s="74"/>
      <c r="EX84" s="74"/>
      <c r="EY84" s="74"/>
      <c r="EZ84" s="74"/>
      <c r="FA84" s="74"/>
      <c r="FB84" s="74"/>
      <c r="FC84" s="74"/>
      <c r="FD84" s="74"/>
      <c r="FE84" s="74"/>
      <c r="FF84" s="74"/>
      <c r="FG84" s="74"/>
      <c r="FH84" s="74"/>
      <c r="FI84" s="74"/>
      <c r="FJ84" s="74"/>
      <c r="FK84" s="74"/>
      <c r="FL84" s="74"/>
      <c r="FM84" s="74"/>
      <c r="FN84" s="74"/>
      <c r="FO84" s="74"/>
      <c r="FP84" s="74"/>
      <c r="FQ84" s="74"/>
      <c r="FR84" s="74"/>
      <c r="FS84" s="74"/>
      <c r="FT84" s="74"/>
      <c r="FU84" s="74"/>
      <c r="FV84" s="74"/>
      <c r="FW84" s="74"/>
      <c r="FX84" s="74"/>
      <c r="FY84" s="74"/>
      <c r="FZ84" s="74"/>
      <c r="GA84" s="74"/>
      <c r="GB84" s="74"/>
      <c r="GC84" s="74"/>
      <c r="GD84" s="74"/>
      <c r="GE84" s="74"/>
      <c r="GF84" s="74"/>
      <c r="GG84" s="74"/>
      <c r="GH84" s="74"/>
      <c r="GI84" s="74"/>
      <c r="GJ84" s="74"/>
      <c r="GK84" s="74"/>
      <c r="GL84" s="74"/>
      <c r="GM84" s="74"/>
      <c r="GN84" s="74"/>
      <c r="GO84" s="74"/>
      <c r="GP84" s="74"/>
      <c r="GQ84" s="74"/>
      <c r="GR84" s="74"/>
      <c r="GS84" s="74"/>
      <c r="GT84" s="74"/>
      <c r="GU84" s="74"/>
      <c r="GV84" s="74"/>
      <c r="GW84" s="74"/>
      <c r="GX84" s="74"/>
      <c r="GY84" s="74"/>
      <c r="GZ84" s="74"/>
      <c r="HA84" s="74"/>
      <c r="HB84" s="74"/>
      <c r="HC84" s="74"/>
      <c r="HD84" s="74"/>
      <c r="HE84" s="74"/>
      <c r="HF84" s="74"/>
      <c r="HG84" s="74"/>
      <c r="HH84" s="74"/>
      <c r="HI84" s="74"/>
      <c r="HJ84" s="74"/>
      <c r="HK84" s="74"/>
      <c r="HL84" s="74"/>
      <c r="HM84" s="74"/>
      <c r="HN84" s="74"/>
      <c r="HO84" s="74"/>
      <c r="HP84" s="74"/>
      <c r="HQ84" s="74"/>
      <c r="HR84" s="74"/>
      <c r="HS84" s="74"/>
      <c r="HT84" s="74"/>
      <c r="HU84" s="74"/>
      <c r="HV84" s="74"/>
      <c r="HW84" s="74"/>
      <c r="HX84" s="74"/>
      <c r="HY84" s="74"/>
      <c r="HZ84" s="74"/>
      <c r="IA84" s="74"/>
      <c r="IB84" s="74"/>
      <c r="IC84" s="74"/>
      <c r="ID84" s="74"/>
      <c r="IE84" s="74"/>
      <c r="IF84" s="74"/>
      <c r="IG84" s="74"/>
      <c r="IH84" s="74"/>
      <c r="II84" s="74"/>
      <c r="IJ84" s="74"/>
      <c r="IK84" s="74"/>
      <c r="IL84" s="74"/>
      <c r="IM84" s="74"/>
      <c r="IN84" s="74"/>
      <c r="IO84" s="74"/>
      <c r="IP84" s="74"/>
      <c r="IQ84" s="74"/>
      <c r="IR84" s="74"/>
      <c r="IS84" s="74"/>
      <c r="IT84" s="74"/>
      <c r="IU84" s="74"/>
      <c r="IV84" s="74"/>
      <c r="IW84" s="74"/>
      <c r="IX84" s="74"/>
      <c r="IY84" s="74"/>
      <c r="IZ84" s="74"/>
      <c r="JA84" s="74"/>
      <c r="JB84" s="74"/>
      <c r="JC84" s="74"/>
      <c r="JD84" s="74"/>
      <c r="JE84" s="74"/>
      <c r="JF84" s="74"/>
      <c r="JG84" s="74"/>
      <c r="JH84" s="74"/>
    </row>
    <row r="85" spans="1:268" s="66" customFormat="1" ht="18" customHeight="1">
      <c r="A85" s="261" t="s">
        <v>147</v>
      </c>
      <c r="B85" s="262"/>
      <c r="C85" s="134">
        <f>'бюджет округа (района)'!C85+'бюджеты поселений'!C85</f>
        <v>0</v>
      </c>
      <c r="D85" s="137">
        <f>'бюджет округа (района)'!C85</f>
        <v>0</v>
      </c>
      <c r="E85" s="134">
        <f t="shared" ref="E85:F86" si="517">G85+I85+M85+Q85+U85+Y85+AC85+AG85+AK85+AO85+AS85+AW85</f>
        <v>0</v>
      </c>
      <c r="F85" s="137">
        <f t="shared" si="517"/>
        <v>0</v>
      </c>
      <c r="G85" s="134">
        <f>'бюджет округа (района)'!E85+'бюджеты поселений'!E85</f>
        <v>0</v>
      </c>
      <c r="H85" s="137">
        <f>'бюджет округа (района)'!E85</f>
        <v>0</v>
      </c>
      <c r="I85" s="134">
        <f>'бюджет округа (района)'!F85+'бюджеты поселений'!F85</f>
        <v>0</v>
      </c>
      <c r="J85" s="137">
        <f>'бюджет округа (района)'!F85</f>
        <v>0</v>
      </c>
      <c r="K85" s="137">
        <f t="shared" ref="K85:L86" si="518">G85+I85</f>
        <v>0</v>
      </c>
      <c r="L85" s="137">
        <f t="shared" si="518"/>
        <v>0</v>
      </c>
      <c r="M85" s="134">
        <f>'бюджет округа (района)'!H85+'бюджеты поселений'!H85</f>
        <v>0</v>
      </c>
      <c r="N85" s="137">
        <f>'бюджет округа (района)'!H85</f>
        <v>0</v>
      </c>
      <c r="O85" s="137">
        <f t="shared" ref="O85:P86" si="519">K85+M85</f>
        <v>0</v>
      </c>
      <c r="P85" s="137">
        <f t="shared" si="519"/>
        <v>0</v>
      </c>
      <c r="Q85" s="134">
        <f>'бюджет округа (района)'!J85+'бюджеты поселений'!J85</f>
        <v>0</v>
      </c>
      <c r="R85" s="137">
        <f>'бюджет округа (района)'!J85</f>
        <v>0</v>
      </c>
      <c r="S85" s="137">
        <f t="shared" ref="S85:T86" si="520">O85+Q85</f>
        <v>0</v>
      </c>
      <c r="T85" s="137">
        <f t="shared" si="520"/>
        <v>0</v>
      </c>
      <c r="U85" s="134">
        <f>'бюджет округа (района)'!L85+'бюджеты поселений'!L85</f>
        <v>0</v>
      </c>
      <c r="V85" s="137">
        <f>'бюджет округа (района)'!L85</f>
        <v>0</v>
      </c>
      <c r="W85" s="137">
        <f t="shared" ref="W85:X86" si="521">S85+U85</f>
        <v>0</v>
      </c>
      <c r="X85" s="137">
        <f t="shared" si="521"/>
        <v>0</v>
      </c>
      <c r="Y85" s="134">
        <f>'бюджет округа (района)'!N85+'бюджеты поселений'!N85</f>
        <v>0</v>
      </c>
      <c r="Z85" s="137">
        <f>'бюджет округа (района)'!N85</f>
        <v>0</v>
      </c>
      <c r="AA85" s="137">
        <f t="shared" ref="AA85:AB86" si="522">W85+Y85</f>
        <v>0</v>
      </c>
      <c r="AB85" s="137">
        <f t="shared" si="522"/>
        <v>0</v>
      </c>
      <c r="AC85" s="134">
        <f>'бюджет округа (района)'!P85+'бюджеты поселений'!P85</f>
        <v>0</v>
      </c>
      <c r="AD85" s="137">
        <f>'бюджет округа (района)'!P85</f>
        <v>0</v>
      </c>
      <c r="AE85" s="137">
        <f t="shared" ref="AE85:AF86" si="523">AA85+AC85</f>
        <v>0</v>
      </c>
      <c r="AF85" s="137">
        <f t="shared" si="523"/>
        <v>0</v>
      </c>
      <c r="AG85" s="134">
        <f>'бюджет округа (района)'!R85+'бюджеты поселений'!R85</f>
        <v>0</v>
      </c>
      <c r="AH85" s="137">
        <f>'бюджет округа (района)'!R85</f>
        <v>0</v>
      </c>
      <c r="AI85" s="137">
        <f t="shared" ref="AI85:AJ86" si="524">AE85+AG85</f>
        <v>0</v>
      </c>
      <c r="AJ85" s="137">
        <f t="shared" si="524"/>
        <v>0</v>
      </c>
      <c r="AK85" s="134">
        <f>'бюджет округа (района)'!T85+'бюджеты поселений'!T85</f>
        <v>0</v>
      </c>
      <c r="AL85" s="137">
        <f>'бюджет округа (района)'!T85</f>
        <v>0</v>
      </c>
      <c r="AM85" s="137">
        <f t="shared" ref="AM85:AN86" si="525">AI85+AK85</f>
        <v>0</v>
      </c>
      <c r="AN85" s="137">
        <f t="shared" si="525"/>
        <v>0</v>
      </c>
      <c r="AO85" s="134">
        <f>'бюджет округа (района)'!V85+'бюджеты поселений'!V85</f>
        <v>0</v>
      </c>
      <c r="AP85" s="137">
        <f>'бюджет округа (района)'!V85</f>
        <v>0</v>
      </c>
      <c r="AQ85" s="137">
        <f t="shared" ref="AQ85:AR86" si="526">AM85+AO85</f>
        <v>0</v>
      </c>
      <c r="AR85" s="137">
        <f t="shared" si="526"/>
        <v>0</v>
      </c>
      <c r="AS85" s="134">
        <f>'бюджет округа (района)'!X85+'бюджеты поселений'!X85</f>
        <v>0</v>
      </c>
      <c r="AT85" s="137">
        <f>'бюджет округа (района)'!X85</f>
        <v>0</v>
      </c>
      <c r="AU85" s="137">
        <f t="shared" ref="AU85:AV86" si="527">AQ85+AS85</f>
        <v>0</v>
      </c>
      <c r="AV85" s="137">
        <f t="shared" si="527"/>
        <v>0</v>
      </c>
      <c r="AW85" s="134">
        <f>'бюджет округа (района)'!Z85+'бюджеты поселений'!Z85</f>
        <v>0</v>
      </c>
      <c r="AX85" s="137">
        <f>'бюджет округа (района)'!Z85</f>
        <v>0</v>
      </c>
      <c r="AY85" s="134">
        <f>'бюджет округа (района)'!AA85+'бюджеты поселений'!AA85</f>
        <v>0</v>
      </c>
      <c r="AZ85" s="137">
        <f>'бюджет округа (района)'!AA85</f>
        <v>0</v>
      </c>
      <c r="BA85" s="135">
        <f t="shared" si="431"/>
        <v>1</v>
      </c>
      <c r="BB85" s="135">
        <f t="shared" si="431"/>
        <v>1</v>
      </c>
      <c r="BC85" s="134">
        <f>'бюджет округа (района)'!AC85+'бюджеты поселений'!AC85</f>
        <v>0</v>
      </c>
      <c r="BD85" s="137">
        <f>'бюджет округа (района)'!AC85</f>
        <v>0</v>
      </c>
      <c r="BE85" s="134">
        <f>'бюджет округа (района)'!AD85+'бюджеты поселений'!AD85</f>
        <v>0</v>
      </c>
      <c r="BF85" s="137">
        <f>'бюджет округа (района)'!AD85</f>
        <v>0</v>
      </c>
      <c r="BG85" s="137">
        <f t="shared" ref="BG85:BH86" si="528">BC85+BE85</f>
        <v>0</v>
      </c>
      <c r="BH85" s="137">
        <f t="shared" si="528"/>
        <v>0</v>
      </c>
      <c r="BI85" s="135">
        <f t="shared" si="433"/>
        <v>1</v>
      </c>
      <c r="BJ85" s="135">
        <f t="shared" si="433"/>
        <v>1</v>
      </c>
      <c r="BK85" s="134">
        <f>'бюджет округа (района)'!AG85+'бюджеты поселений'!AG85</f>
        <v>0</v>
      </c>
      <c r="BL85" s="137">
        <f>'бюджет округа (района)'!AG85</f>
        <v>0</v>
      </c>
      <c r="BM85" s="137">
        <f t="shared" ref="BM85:BN86" si="529">BG85+BK85</f>
        <v>0</v>
      </c>
      <c r="BN85" s="137">
        <f t="shared" si="529"/>
        <v>0</v>
      </c>
      <c r="BO85" s="135">
        <f t="shared" si="435"/>
        <v>1</v>
      </c>
      <c r="BP85" s="135">
        <f t="shared" si="435"/>
        <v>1</v>
      </c>
      <c r="BQ85" s="134">
        <f>'бюджет округа (района)'!AJ85+'бюджеты поселений'!AJ85</f>
        <v>0</v>
      </c>
      <c r="BR85" s="137">
        <f>'бюджет округа (района)'!AJ85</f>
        <v>0</v>
      </c>
      <c r="BS85" s="137">
        <f t="shared" ref="BS85:BT86" si="530">BM85+BQ85</f>
        <v>0</v>
      </c>
      <c r="BT85" s="137">
        <f t="shared" si="530"/>
        <v>0</v>
      </c>
      <c r="BU85" s="135">
        <f t="shared" si="437"/>
        <v>1</v>
      </c>
      <c r="BV85" s="135">
        <f t="shared" si="437"/>
        <v>1</v>
      </c>
      <c r="BW85" s="134">
        <f>'бюджет округа (района)'!AM85+'бюджеты поселений'!AM85</f>
        <v>0</v>
      </c>
      <c r="BX85" s="137">
        <f>'бюджет округа (района)'!AM85</f>
        <v>0</v>
      </c>
      <c r="BY85" s="137">
        <f t="shared" ref="BY85:BZ86" si="531">BS85+BW85</f>
        <v>0</v>
      </c>
      <c r="BZ85" s="137">
        <f t="shared" si="531"/>
        <v>0</v>
      </c>
      <c r="CA85" s="135">
        <f t="shared" si="439"/>
        <v>1</v>
      </c>
      <c r="CB85" s="135">
        <f t="shared" si="439"/>
        <v>1</v>
      </c>
      <c r="CC85" s="134">
        <f>'бюджет округа (района)'!AP85+'бюджеты поселений'!AP85</f>
        <v>0</v>
      </c>
      <c r="CD85" s="137">
        <f>'бюджет округа (района)'!AP85</f>
        <v>0</v>
      </c>
      <c r="CE85" s="137">
        <f t="shared" ref="CE85:CF86" si="532">BY85+CC85</f>
        <v>0</v>
      </c>
      <c r="CF85" s="137">
        <f t="shared" si="532"/>
        <v>0</v>
      </c>
      <c r="CG85" s="135">
        <f t="shared" si="441"/>
        <v>1</v>
      </c>
      <c r="CH85" s="135">
        <f t="shared" si="441"/>
        <v>1</v>
      </c>
      <c r="CI85" s="134">
        <f>'бюджет округа (района)'!AS85+'бюджеты поселений'!AS85</f>
        <v>0</v>
      </c>
      <c r="CJ85" s="137">
        <f>'бюджет округа (района)'!AS85</f>
        <v>0</v>
      </c>
      <c r="CK85" s="137">
        <f t="shared" ref="CK85:CL86" si="533">CE85+CI85</f>
        <v>0</v>
      </c>
      <c r="CL85" s="137">
        <f t="shared" si="533"/>
        <v>0</v>
      </c>
      <c r="CM85" s="135">
        <f t="shared" si="443"/>
        <v>1</v>
      </c>
      <c r="CN85" s="135">
        <f t="shared" si="443"/>
        <v>1</v>
      </c>
      <c r="CO85" s="134">
        <f>'бюджет округа (района)'!AV85+'бюджеты поселений'!AV85</f>
        <v>0</v>
      </c>
      <c r="CP85" s="137">
        <f>'бюджет округа (района)'!AV85</f>
        <v>0</v>
      </c>
      <c r="CQ85" s="137">
        <f t="shared" ref="CQ85:CR86" si="534">CK85+CO85</f>
        <v>0</v>
      </c>
      <c r="CR85" s="137">
        <f t="shared" si="534"/>
        <v>0</v>
      </c>
      <c r="CS85" s="135">
        <f t="shared" si="445"/>
        <v>1</v>
      </c>
      <c r="CT85" s="135">
        <f t="shared" si="445"/>
        <v>1</v>
      </c>
      <c r="CU85" s="134">
        <f>'бюджет округа (района)'!AY85+'бюджеты поселений'!AY85</f>
        <v>0</v>
      </c>
      <c r="CV85" s="137">
        <f>'бюджет округа (района)'!AY85</f>
        <v>0</v>
      </c>
      <c r="CW85" s="137">
        <f t="shared" ref="CW85:CX86" si="535">CQ85+CU85</f>
        <v>0</v>
      </c>
      <c r="CX85" s="137">
        <f t="shared" si="535"/>
        <v>0</v>
      </c>
      <c r="CY85" s="135">
        <f t="shared" si="447"/>
        <v>1</v>
      </c>
      <c r="CZ85" s="135">
        <f t="shared" si="447"/>
        <v>1</v>
      </c>
      <c r="DA85" s="134">
        <f>'бюджет округа (района)'!BB85+'бюджеты поселений'!BB85</f>
        <v>0</v>
      </c>
      <c r="DB85" s="137">
        <f>'бюджет округа (района)'!BB85</f>
        <v>0</v>
      </c>
      <c r="DC85" s="137">
        <f t="shared" ref="DC85:DD86" si="536">CW85+DA85</f>
        <v>0</v>
      </c>
      <c r="DD85" s="137">
        <f t="shared" si="536"/>
        <v>0</v>
      </c>
      <c r="DE85" s="135">
        <f t="shared" si="449"/>
        <v>1</v>
      </c>
      <c r="DF85" s="135">
        <f t="shared" si="449"/>
        <v>1</v>
      </c>
      <c r="DG85" s="134">
        <f>'бюджет округа (района)'!BE85+'бюджеты поселений'!BE85</f>
        <v>0</v>
      </c>
      <c r="DH85" s="137">
        <f>'бюджет округа (района)'!BE85</f>
        <v>0</v>
      </c>
      <c r="DI85" s="137">
        <f t="shared" ref="DI85:DJ86" si="537">DC85+DG85</f>
        <v>0</v>
      </c>
      <c r="DJ85" s="137">
        <f t="shared" si="537"/>
        <v>0</v>
      </c>
      <c r="DK85" s="135">
        <f t="shared" si="451"/>
        <v>1</v>
      </c>
      <c r="DL85" s="135">
        <f t="shared" si="451"/>
        <v>1</v>
      </c>
      <c r="DM85" s="134">
        <f>'бюджет округа (района)'!BH85+'бюджеты поселений'!BH85</f>
        <v>0</v>
      </c>
      <c r="DN85" s="137">
        <f>'бюджет округа (района)'!BH85</f>
        <v>0</v>
      </c>
      <c r="DO85" s="134">
        <f>'бюджет округа (района)'!BI85+'бюджеты поселений'!BI85</f>
        <v>0</v>
      </c>
      <c r="DP85" s="137">
        <f>'бюджет округа (района)'!BI85</f>
        <v>0</v>
      </c>
      <c r="DQ85" s="134">
        <f>'бюджет округа (района)'!BJ85+'бюджеты поселений'!BJ85</f>
        <v>0</v>
      </c>
      <c r="DR85" s="137">
        <f>'бюджет округа (района)'!BJ85</f>
        <v>0</v>
      </c>
      <c r="DS85" s="135">
        <f>IF($AY$85=0,1,DQ85/$AY$85-1)</f>
        <v>1</v>
      </c>
      <c r="DT85" s="135">
        <f>IF($AZ$85=0,1,DR85/$AZ$85-1)</f>
        <v>1</v>
      </c>
      <c r="DU85" s="135">
        <f t="shared" si="453"/>
        <v>1</v>
      </c>
      <c r="DV85" s="135">
        <f t="shared" si="454"/>
        <v>1</v>
      </c>
      <c r="DW85" s="167"/>
      <c r="DX85" s="65"/>
      <c r="DY85" s="65"/>
      <c r="DZ85" s="65"/>
      <c r="EA85" s="65"/>
      <c r="EB85" s="65"/>
      <c r="EC85" s="65"/>
      <c r="ED85" s="65"/>
      <c r="EE85" s="65"/>
      <c r="EF85" s="65"/>
      <c r="EG85" s="65"/>
      <c r="EH85" s="65"/>
      <c r="EI85" s="65"/>
      <c r="EJ85" s="65"/>
      <c r="EK85" s="65"/>
      <c r="EL85" s="65"/>
      <c r="EM85" s="65"/>
      <c r="EN85" s="65"/>
      <c r="EO85" s="65"/>
      <c r="EP85" s="65"/>
      <c r="EQ85" s="65"/>
      <c r="ER85" s="65"/>
      <c r="ES85" s="65"/>
      <c r="ET85" s="65"/>
      <c r="EU85" s="65"/>
      <c r="EV85" s="65"/>
      <c r="EW85" s="65"/>
      <c r="EX85" s="65"/>
      <c r="EY85" s="65"/>
      <c r="EZ85" s="65"/>
      <c r="FA85" s="65"/>
      <c r="FB85" s="65"/>
      <c r="FC85" s="65"/>
      <c r="FD85" s="65"/>
      <c r="FE85" s="65"/>
      <c r="FF85" s="65"/>
      <c r="FG85" s="65"/>
      <c r="FH85" s="65"/>
      <c r="FI85" s="65"/>
      <c r="FJ85" s="65"/>
      <c r="FK85" s="65"/>
      <c r="FL85" s="65"/>
      <c r="FM85" s="65"/>
      <c r="FN85" s="65"/>
      <c r="FO85" s="65"/>
      <c r="FP85" s="65"/>
      <c r="FQ85" s="65"/>
      <c r="FR85" s="65"/>
      <c r="FS85" s="65"/>
      <c r="FT85" s="65"/>
      <c r="FU85" s="65"/>
      <c r="FV85" s="65"/>
      <c r="FW85" s="65"/>
      <c r="FX85" s="65"/>
      <c r="FY85" s="65"/>
      <c r="FZ85" s="65"/>
      <c r="GA85" s="65"/>
      <c r="GB85" s="65"/>
      <c r="GC85" s="65"/>
      <c r="GD85" s="65"/>
      <c r="GE85" s="65"/>
      <c r="GF85" s="65"/>
      <c r="GG85" s="65"/>
      <c r="GH85" s="65"/>
      <c r="GI85" s="65"/>
      <c r="GJ85" s="65"/>
      <c r="GK85" s="65"/>
      <c r="GL85" s="65"/>
      <c r="GM85" s="65"/>
      <c r="GN85" s="65"/>
      <c r="GO85" s="65"/>
      <c r="GP85" s="65"/>
      <c r="GQ85" s="65"/>
      <c r="GR85" s="65"/>
      <c r="GS85" s="65"/>
      <c r="GT85" s="65"/>
      <c r="GU85" s="65"/>
      <c r="GV85" s="65"/>
      <c r="GW85" s="65"/>
      <c r="GX85" s="65"/>
      <c r="GY85" s="65"/>
      <c r="GZ85" s="65"/>
      <c r="HA85" s="65"/>
      <c r="HB85" s="65"/>
      <c r="HC85" s="65"/>
      <c r="HD85" s="65"/>
      <c r="HE85" s="65"/>
      <c r="HF85" s="65"/>
      <c r="HG85" s="65"/>
      <c r="HH85" s="65"/>
      <c r="HI85" s="65"/>
      <c r="HJ85" s="65"/>
      <c r="HK85" s="65"/>
      <c r="HL85" s="65"/>
      <c r="HM85" s="65"/>
      <c r="HN85" s="65"/>
      <c r="HO85" s="65"/>
      <c r="HP85" s="65"/>
      <c r="HQ85" s="65"/>
      <c r="HR85" s="65"/>
      <c r="HS85" s="65"/>
      <c r="HT85" s="65"/>
      <c r="HU85" s="65"/>
      <c r="HV85" s="65"/>
      <c r="HW85" s="65"/>
      <c r="HX85" s="65"/>
      <c r="HY85" s="65"/>
      <c r="HZ85" s="65"/>
      <c r="IA85" s="65"/>
      <c r="IB85" s="65"/>
      <c r="IC85" s="65"/>
      <c r="ID85" s="65"/>
      <c r="IE85" s="65"/>
      <c r="IF85" s="65"/>
      <c r="IG85" s="65"/>
      <c r="IH85" s="65"/>
      <c r="II85" s="65"/>
      <c r="IJ85" s="65"/>
      <c r="IK85" s="65"/>
      <c r="IL85" s="65"/>
      <c r="IM85" s="65"/>
      <c r="IN85" s="65"/>
      <c r="IO85" s="65"/>
      <c r="IP85" s="65"/>
      <c r="IQ85" s="65"/>
      <c r="IR85" s="65"/>
      <c r="IS85" s="65"/>
      <c r="IT85" s="65"/>
      <c r="IU85" s="65"/>
      <c r="IV85" s="65"/>
      <c r="IW85" s="65"/>
      <c r="IX85" s="65"/>
      <c r="IY85" s="65"/>
      <c r="IZ85" s="65"/>
      <c r="JA85" s="65"/>
      <c r="JB85" s="65"/>
      <c r="JC85" s="65"/>
      <c r="JD85" s="65"/>
      <c r="JE85" s="65"/>
      <c r="JF85" s="65"/>
      <c r="JG85" s="65"/>
      <c r="JH85" s="65"/>
    </row>
    <row r="86" spans="1:268" s="66" customFormat="1" ht="18" customHeight="1">
      <c r="A86" s="261" t="s">
        <v>148</v>
      </c>
      <c r="B86" s="262"/>
      <c r="C86" s="134">
        <f>'бюджет округа (района)'!C86+'бюджеты поселений'!C86</f>
        <v>0</v>
      </c>
      <c r="D86" s="137">
        <f>'бюджет округа (района)'!C86</f>
        <v>0</v>
      </c>
      <c r="E86" s="134">
        <f t="shared" si="517"/>
        <v>0</v>
      </c>
      <c r="F86" s="137">
        <f t="shared" si="517"/>
        <v>0</v>
      </c>
      <c r="G86" s="134">
        <f>'бюджет округа (района)'!E86+'бюджеты поселений'!E86</f>
        <v>0</v>
      </c>
      <c r="H86" s="137">
        <f>'бюджет округа (района)'!E86</f>
        <v>0</v>
      </c>
      <c r="I86" s="134">
        <f>'бюджет округа (района)'!F86+'бюджеты поселений'!F86</f>
        <v>0</v>
      </c>
      <c r="J86" s="137">
        <f>'бюджет округа (района)'!F86</f>
        <v>0</v>
      </c>
      <c r="K86" s="137">
        <f t="shared" si="518"/>
        <v>0</v>
      </c>
      <c r="L86" s="137">
        <f t="shared" si="518"/>
        <v>0</v>
      </c>
      <c r="M86" s="134">
        <f>'бюджет округа (района)'!H86+'бюджеты поселений'!H86</f>
        <v>0</v>
      </c>
      <c r="N86" s="137">
        <f>'бюджет округа (района)'!H86</f>
        <v>0</v>
      </c>
      <c r="O86" s="137">
        <f t="shared" si="519"/>
        <v>0</v>
      </c>
      <c r="P86" s="137">
        <f t="shared" si="519"/>
        <v>0</v>
      </c>
      <c r="Q86" s="134">
        <f>'бюджет округа (района)'!J86+'бюджеты поселений'!J86</f>
        <v>0</v>
      </c>
      <c r="R86" s="137">
        <f>'бюджет округа (района)'!J86</f>
        <v>0</v>
      </c>
      <c r="S86" s="137">
        <f t="shared" si="520"/>
        <v>0</v>
      </c>
      <c r="T86" s="137">
        <f t="shared" si="520"/>
        <v>0</v>
      </c>
      <c r="U86" s="134">
        <f>'бюджет округа (района)'!L86+'бюджеты поселений'!L86</f>
        <v>0</v>
      </c>
      <c r="V86" s="137">
        <f>'бюджет округа (района)'!L86</f>
        <v>0</v>
      </c>
      <c r="W86" s="137">
        <f t="shared" si="521"/>
        <v>0</v>
      </c>
      <c r="X86" s="137">
        <f t="shared" si="521"/>
        <v>0</v>
      </c>
      <c r="Y86" s="134">
        <f>'бюджет округа (района)'!N86+'бюджеты поселений'!N86</f>
        <v>0</v>
      </c>
      <c r="Z86" s="137">
        <f>'бюджет округа (района)'!N86</f>
        <v>0</v>
      </c>
      <c r="AA86" s="137">
        <f t="shared" si="522"/>
        <v>0</v>
      </c>
      <c r="AB86" s="137">
        <f t="shared" si="522"/>
        <v>0</v>
      </c>
      <c r="AC86" s="134">
        <f>'бюджет округа (района)'!P86+'бюджеты поселений'!P86</f>
        <v>0</v>
      </c>
      <c r="AD86" s="137">
        <f>'бюджет округа (района)'!P86</f>
        <v>0</v>
      </c>
      <c r="AE86" s="137">
        <f t="shared" si="523"/>
        <v>0</v>
      </c>
      <c r="AF86" s="137">
        <f t="shared" si="523"/>
        <v>0</v>
      </c>
      <c r="AG86" s="134">
        <f>'бюджет округа (района)'!R86+'бюджеты поселений'!R86</f>
        <v>0</v>
      </c>
      <c r="AH86" s="137">
        <f>'бюджет округа (района)'!R86</f>
        <v>0</v>
      </c>
      <c r="AI86" s="137">
        <f t="shared" si="524"/>
        <v>0</v>
      </c>
      <c r="AJ86" s="137">
        <f t="shared" si="524"/>
        <v>0</v>
      </c>
      <c r="AK86" s="134">
        <f>'бюджет округа (района)'!T86+'бюджеты поселений'!T86</f>
        <v>0</v>
      </c>
      <c r="AL86" s="137">
        <f>'бюджет округа (района)'!T86</f>
        <v>0</v>
      </c>
      <c r="AM86" s="137">
        <f t="shared" si="525"/>
        <v>0</v>
      </c>
      <c r="AN86" s="137">
        <f t="shared" si="525"/>
        <v>0</v>
      </c>
      <c r="AO86" s="134">
        <f>'бюджет округа (района)'!V86+'бюджеты поселений'!V86</f>
        <v>0</v>
      </c>
      <c r="AP86" s="137">
        <f>'бюджет округа (района)'!V86</f>
        <v>0</v>
      </c>
      <c r="AQ86" s="137">
        <f t="shared" si="526"/>
        <v>0</v>
      </c>
      <c r="AR86" s="137">
        <f t="shared" si="526"/>
        <v>0</v>
      </c>
      <c r="AS86" s="134">
        <f>'бюджет округа (района)'!X86+'бюджеты поселений'!X86</f>
        <v>0</v>
      </c>
      <c r="AT86" s="137">
        <f>'бюджет округа (района)'!X86</f>
        <v>0</v>
      </c>
      <c r="AU86" s="137">
        <f t="shared" si="527"/>
        <v>0</v>
      </c>
      <c r="AV86" s="137">
        <f t="shared" si="527"/>
        <v>0</v>
      </c>
      <c r="AW86" s="134">
        <f>'бюджет округа (района)'!Z86+'бюджеты поселений'!Z86</f>
        <v>0</v>
      </c>
      <c r="AX86" s="137">
        <f>'бюджет округа (района)'!Z86</f>
        <v>0</v>
      </c>
      <c r="AY86" s="134">
        <f>'бюджет округа (района)'!AA86+'бюджеты поселений'!AA86</f>
        <v>0</v>
      </c>
      <c r="AZ86" s="137">
        <f>'бюджет округа (района)'!AA86</f>
        <v>0</v>
      </c>
      <c r="BA86" s="135">
        <f t="shared" si="431"/>
        <v>1</v>
      </c>
      <c r="BB86" s="135">
        <f t="shared" si="431"/>
        <v>1</v>
      </c>
      <c r="BC86" s="134">
        <f>'бюджет округа (района)'!AC86+'бюджеты поселений'!AC86</f>
        <v>0</v>
      </c>
      <c r="BD86" s="137">
        <f>'бюджет округа (района)'!AC86</f>
        <v>0</v>
      </c>
      <c r="BE86" s="134">
        <f>'бюджет округа (района)'!AD86+'бюджеты поселений'!AD86</f>
        <v>0</v>
      </c>
      <c r="BF86" s="137">
        <f>'бюджет округа (района)'!AD86</f>
        <v>0</v>
      </c>
      <c r="BG86" s="137">
        <f t="shared" si="528"/>
        <v>0</v>
      </c>
      <c r="BH86" s="137">
        <f t="shared" si="528"/>
        <v>0</v>
      </c>
      <c r="BI86" s="135">
        <f t="shared" si="433"/>
        <v>1</v>
      </c>
      <c r="BJ86" s="135">
        <f t="shared" si="433"/>
        <v>1</v>
      </c>
      <c r="BK86" s="134">
        <f>'бюджет округа (района)'!AG86+'бюджеты поселений'!AG86</f>
        <v>0</v>
      </c>
      <c r="BL86" s="137">
        <f>'бюджет округа (района)'!AG86</f>
        <v>0</v>
      </c>
      <c r="BM86" s="137">
        <f t="shared" si="529"/>
        <v>0</v>
      </c>
      <c r="BN86" s="137">
        <f t="shared" si="529"/>
        <v>0</v>
      </c>
      <c r="BO86" s="135">
        <f t="shared" si="435"/>
        <v>1</v>
      </c>
      <c r="BP86" s="135">
        <f t="shared" si="435"/>
        <v>1</v>
      </c>
      <c r="BQ86" s="134">
        <f>'бюджет округа (района)'!AJ86+'бюджеты поселений'!AJ86</f>
        <v>0</v>
      </c>
      <c r="BR86" s="137">
        <f>'бюджет округа (района)'!AJ86</f>
        <v>0</v>
      </c>
      <c r="BS86" s="137">
        <f t="shared" si="530"/>
        <v>0</v>
      </c>
      <c r="BT86" s="137">
        <f t="shared" si="530"/>
        <v>0</v>
      </c>
      <c r="BU86" s="135">
        <f t="shared" si="437"/>
        <v>1</v>
      </c>
      <c r="BV86" s="135">
        <f t="shared" si="437"/>
        <v>1</v>
      </c>
      <c r="BW86" s="134">
        <f>'бюджет округа (района)'!AM86+'бюджеты поселений'!AM86</f>
        <v>0</v>
      </c>
      <c r="BX86" s="137">
        <f>'бюджет округа (района)'!AM86</f>
        <v>0</v>
      </c>
      <c r="BY86" s="137">
        <f t="shared" si="531"/>
        <v>0</v>
      </c>
      <c r="BZ86" s="137">
        <f t="shared" si="531"/>
        <v>0</v>
      </c>
      <c r="CA86" s="135">
        <f t="shared" si="439"/>
        <v>1</v>
      </c>
      <c r="CB86" s="135">
        <f t="shared" si="439"/>
        <v>1</v>
      </c>
      <c r="CC86" s="134">
        <f>'бюджет округа (района)'!AP86+'бюджеты поселений'!AP86</f>
        <v>0</v>
      </c>
      <c r="CD86" s="137">
        <f>'бюджет округа (района)'!AP86</f>
        <v>0</v>
      </c>
      <c r="CE86" s="137">
        <f t="shared" si="532"/>
        <v>0</v>
      </c>
      <c r="CF86" s="137">
        <f t="shared" si="532"/>
        <v>0</v>
      </c>
      <c r="CG86" s="135">
        <f t="shared" si="441"/>
        <v>1</v>
      </c>
      <c r="CH86" s="135">
        <f t="shared" si="441"/>
        <v>1</v>
      </c>
      <c r="CI86" s="134">
        <f>'бюджет округа (района)'!AS86+'бюджеты поселений'!AS86</f>
        <v>0</v>
      </c>
      <c r="CJ86" s="137">
        <f>'бюджет округа (района)'!AS86</f>
        <v>0</v>
      </c>
      <c r="CK86" s="137">
        <f t="shared" si="533"/>
        <v>0</v>
      </c>
      <c r="CL86" s="137">
        <f t="shared" si="533"/>
        <v>0</v>
      </c>
      <c r="CM86" s="135">
        <f t="shared" si="443"/>
        <v>1</v>
      </c>
      <c r="CN86" s="135">
        <f t="shared" si="443"/>
        <v>1</v>
      </c>
      <c r="CO86" s="134">
        <f>'бюджет округа (района)'!AV86+'бюджеты поселений'!AV86</f>
        <v>0</v>
      </c>
      <c r="CP86" s="137">
        <f>'бюджет округа (района)'!AV86</f>
        <v>0</v>
      </c>
      <c r="CQ86" s="137">
        <f t="shared" si="534"/>
        <v>0</v>
      </c>
      <c r="CR86" s="137">
        <f t="shared" si="534"/>
        <v>0</v>
      </c>
      <c r="CS86" s="135">
        <f t="shared" si="445"/>
        <v>1</v>
      </c>
      <c r="CT86" s="135">
        <f t="shared" si="445"/>
        <v>1</v>
      </c>
      <c r="CU86" s="134">
        <f>'бюджет округа (района)'!AY86+'бюджеты поселений'!AY86</f>
        <v>0</v>
      </c>
      <c r="CV86" s="137">
        <f>'бюджет округа (района)'!AY86</f>
        <v>0</v>
      </c>
      <c r="CW86" s="137">
        <f t="shared" si="535"/>
        <v>0</v>
      </c>
      <c r="CX86" s="137">
        <f t="shared" si="535"/>
        <v>0</v>
      </c>
      <c r="CY86" s="135">
        <f t="shared" si="447"/>
        <v>1</v>
      </c>
      <c r="CZ86" s="135">
        <f t="shared" si="447"/>
        <v>1</v>
      </c>
      <c r="DA86" s="134">
        <f>'бюджет округа (района)'!BB86+'бюджеты поселений'!BB86</f>
        <v>0</v>
      </c>
      <c r="DB86" s="137">
        <f>'бюджет округа (района)'!BB86</f>
        <v>0</v>
      </c>
      <c r="DC86" s="137">
        <f t="shared" si="536"/>
        <v>0</v>
      </c>
      <c r="DD86" s="137">
        <f t="shared" si="536"/>
        <v>0</v>
      </c>
      <c r="DE86" s="135">
        <f t="shared" si="449"/>
        <v>1</v>
      </c>
      <c r="DF86" s="135">
        <f t="shared" si="449"/>
        <v>1</v>
      </c>
      <c r="DG86" s="134">
        <f>'бюджет округа (района)'!BE86+'бюджеты поселений'!BE86</f>
        <v>0</v>
      </c>
      <c r="DH86" s="137">
        <f>'бюджет округа (района)'!BE86</f>
        <v>0</v>
      </c>
      <c r="DI86" s="137">
        <f t="shared" si="537"/>
        <v>0</v>
      </c>
      <c r="DJ86" s="137">
        <f t="shared" si="537"/>
        <v>0</v>
      </c>
      <c r="DK86" s="135">
        <f t="shared" si="451"/>
        <v>1</v>
      </c>
      <c r="DL86" s="135">
        <f t="shared" si="451"/>
        <v>1</v>
      </c>
      <c r="DM86" s="134">
        <f>'бюджет округа (района)'!BH86+'бюджеты поселений'!BH86</f>
        <v>0</v>
      </c>
      <c r="DN86" s="137">
        <f>'бюджет округа (района)'!BH86</f>
        <v>0</v>
      </c>
      <c r="DO86" s="134">
        <f>'бюджет округа (района)'!BI86+'бюджеты поселений'!BI86</f>
        <v>0</v>
      </c>
      <c r="DP86" s="137">
        <f>'бюджет округа (района)'!BI86</f>
        <v>0</v>
      </c>
      <c r="DQ86" s="134">
        <f>'бюджет округа (района)'!BJ86+'бюджеты поселений'!BJ86</f>
        <v>0</v>
      </c>
      <c r="DR86" s="137">
        <f>'бюджет округа (района)'!BJ86</f>
        <v>0</v>
      </c>
      <c r="DS86" s="135">
        <f>IF($AY$86=0,1,DQ86/$AY$86-1)</f>
        <v>1</v>
      </c>
      <c r="DT86" s="135">
        <f>IF($AZ$86=0,1,DR86/$AZ$86-1)</f>
        <v>1</v>
      </c>
      <c r="DU86" s="135">
        <f t="shared" si="453"/>
        <v>1</v>
      </c>
      <c r="DV86" s="135">
        <f t="shared" si="454"/>
        <v>1</v>
      </c>
      <c r="DW86" s="167"/>
      <c r="DX86" s="65"/>
      <c r="DY86" s="65"/>
      <c r="DZ86" s="65"/>
      <c r="EA86" s="65"/>
      <c r="EB86" s="65"/>
      <c r="EC86" s="65"/>
      <c r="ED86" s="65"/>
      <c r="EE86" s="65"/>
      <c r="EF86" s="65"/>
      <c r="EG86" s="65"/>
      <c r="EH86" s="65"/>
      <c r="EI86" s="65"/>
      <c r="EJ86" s="65"/>
      <c r="EK86" s="65"/>
      <c r="EL86" s="65"/>
      <c r="EM86" s="65"/>
      <c r="EN86" s="65"/>
      <c r="EO86" s="65"/>
      <c r="EP86" s="65"/>
      <c r="EQ86" s="65"/>
      <c r="ER86" s="65"/>
      <c r="ES86" s="65"/>
      <c r="ET86" s="65"/>
      <c r="EU86" s="65"/>
      <c r="EV86" s="65"/>
      <c r="EW86" s="65"/>
      <c r="EX86" s="65"/>
      <c r="EY86" s="65"/>
      <c r="EZ86" s="65"/>
      <c r="FA86" s="65"/>
      <c r="FB86" s="65"/>
      <c r="FC86" s="65"/>
      <c r="FD86" s="65"/>
      <c r="FE86" s="65"/>
      <c r="FF86" s="65"/>
      <c r="FG86" s="65"/>
      <c r="FH86" s="65"/>
      <c r="FI86" s="65"/>
      <c r="FJ86" s="65"/>
      <c r="FK86" s="65"/>
      <c r="FL86" s="65"/>
      <c r="FM86" s="65"/>
      <c r="FN86" s="65"/>
      <c r="FO86" s="65"/>
      <c r="FP86" s="65"/>
      <c r="FQ86" s="65"/>
      <c r="FR86" s="65"/>
      <c r="FS86" s="65"/>
      <c r="FT86" s="65"/>
      <c r="FU86" s="65"/>
      <c r="FV86" s="65"/>
      <c r="FW86" s="65"/>
      <c r="FX86" s="65"/>
      <c r="FY86" s="65"/>
      <c r="FZ86" s="65"/>
      <c r="GA86" s="65"/>
      <c r="GB86" s="65"/>
      <c r="GC86" s="65"/>
      <c r="GD86" s="65"/>
      <c r="GE86" s="65"/>
      <c r="GF86" s="65"/>
      <c r="GG86" s="65"/>
      <c r="GH86" s="65"/>
      <c r="GI86" s="65"/>
      <c r="GJ86" s="65"/>
      <c r="GK86" s="65"/>
      <c r="GL86" s="65"/>
      <c r="GM86" s="65"/>
      <c r="GN86" s="65"/>
      <c r="GO86" s="65"/>
      <c r="GP86" s="65"/>
      <c r="GQ86" s="65"/>
      <c r="GR86" s="65"/>
      <c r="GS86" s="65"/>
      <c r="GT86" s="65"/>
      <c r="GU86" s="65"/>
      <c r="GV86" s="65"/>
      <c r="GW86" s="65"/>
      <c r="GX86" s="65"/>
      <c r="GY86" s="65"/>
      <c r="GZ86" s="65"/>
      <c r="HA86" s="65"/>
      <c r="HB86" s="65"/>
      <c r="HC86" s="65"/>
      <c r="HD86" s="65"/>
      <c r="HE86" s="65"/>
      <c r="HF86" s="65"/>
      <c r="HG86" s="65"/>
      <c r="HH86" s="65"/>
      <c r="HI86" s="65"/>
      <c r="HJ86" s="65"/>
      <c r="HK86" s="65"/>
      <c r="HL86" s="65"/>
      <c r="HM86" s="65"/>
      <c r="HN86" s="65"/>
      <c r="HO86" s="65"/>
      <c r="HP86" s="65"/>
      <c r="HQ86" s="65"/>
      <c r="HR86" s="65"/>
      <c r="HS86" s="65"/>
      <c r="HT86" s="65"/>
      <c r="HU86" s="65"/>
      <c r="HV86" s="65"/>
      <c r="HW86" s="65"/>
      <c r="HX86" s="65"/>
      <c r="HY86" s="65"/>
      <c r="HZ86" s="65"/>
      <c r="IA86" s="65"/>
      <c r="IB86" s="65"/>
      <c r="IC86" s="65"/>
      <c r="ID86" s="65"/>
      <c r="IE86" s="65"/>
      <c r="IF86" s="65"/>
      <c r="IG86" s="65"/>
      <c r="IH86" s="65"/>
      <c r="II86" s="65"/>
      <c r="IJ86" s="65"/>
      <c r="IK86" s="65"/>
      <c r="IL86" s="65"/>
      <c r="IM86" s="65"/>
      <c r="IN86" s="65"/>
      <c r="IO86" s="65"/>
      <c r="IP86" s="65"/>
      <c r="IQ86" s="65"/>
      <c r="IR86" s="65"/>
      <c r="IS86" s="65"/>
      <c r="IT86" s="65"/>
      <c r="IU86" s="65"/>
      <c r="IV86" s="65"/>
      <c r="IW86" s="65"/>
      <c r="IX86" s="65"/>
      <c r="IY86" s="65"/>
      <c r="IZ86" s="65"/>
      <c r="JA86" s="65"/>
      <c r="JB86" s="65"/>
      <c r="JC86" s="65"/>
      <c r="JD86" s="65"/>
      <c r="JE86" s="65"/>
      <c r="JF86" s="65"/>
      <c r="JG86" s="65"/>
      <c r="JH86" s="65"/>
    </row>
    <row r="87" spans="1:268" s="66" customFormat="1" ht="18" customHeight="1">
      <c r="A87" s="263" t="s">
        <v>61</v>
      </c>
      <c r="B87" s="264"/>
      <c r="C87" s="148">
        <f t="shared" ref="C87:AH87" si="538">(C86+C83+C80+C37)-(C9+C79+C82+C85)</f>
        <v>0</v>
      </c>
      <c r="D87" s="148">
        <f t="shared" si="538"/>
        <v>0</v>
      </c>
      <c r="E87" s="148">
        <f t="shared" si="538"/>
        <v>0</v>
      </c>
      <c r="F87" s="148">
        <f t="shared" si="538"/>
        <v>0</v>
      </c>
      <c r="G87" s="148">
        <f t="shared" si="538"/>
        <v>0</v>
      </c>
      <c r="H87" s="148">
        <f t="shared" si="538"/>
        <v>0</v>
      </c>
      <c r="I87" s="148">
        <f t="shared" si="538"/>
        <v>0</v>
      </c>
      <c r="J87" s="148">
        <f t="shared" si="538"/>
        <v>0</v>
      </c>
      <c r="K87" s="148">
        <f t="shared" si="538"/>
        <v>0</v>
      </c>
      <c r="L87" s="148">
        <f t="shared" si="538"/>
        <v>0</v>
      </c>
      <c r="M87" s="148">
        <f t="shared" si="538"/>
        <v>0</v>
      </c>
      <c r="N87" s="148">
        <f t="shared" si="538"/>
        <v>0</v>
      </c>
      <c r="O87" s="148">
        <f t="shared" si="538"/>
        <v>0</v>
      </c>
      <c r="P87" s="148">
        <f t="shared" si="538"/>
        <v>0</v>
      </c>
      <c r="Q87" s="148">
        <f t="shared" si="538"/>
        <v>0</v>
      </c>
      <c r="R87" s="148">
        <f t="shared" si="538"/>
        <v>0</v>
      </c>
      <c r="S87" s="148">
        <f t="shared" si="538"/>
        <v>0</v>
      </c>
      <c r="T87" s="148">
        <f t="shared" si="538"/>
        <v>0</v>
      </c>
      <c r="U87" s="148">
        <f t="shared" si="538"/>
        <v>0</v>
      </c>
      <c r="V87" s="148">
        <f t="shared" si="538"/>
        <v>0</v>
      </c>
      <c r="W87" s="148">
        <f t="shared" si="538"/>
        <v>0</v>
      </c>
      <c r="X87" s="148">
        <f t="shared" si="538"/>
        <v>0</v>
      </c>
      <c r="Y87" s="148">
        <f t="shared" si="538"/>
        <v>0</v>
      </c>
      <c r="Z87" s="148">
        <f t="shared" si="538"/>
        <v>0</v>
      </c>
      <c r="AA87" s="148">
        <f t="shared" si="538"/>
        <v>0</v>
      </c>
      <c r="AB87" s="148">
        <f t="shared" si="538"/>
        <v>0</v>
      </c>
      <c r="AC87" s="148">
        <f t="shared" si="538"/>
        <v>0</v>
      </c>
      <c r="AD87" s="148">
        <f t="shared" si="538"/>
        <v>0</v>
      </c>
      <c r="AE87" s="148">
        <f t="shared" si="538"/>
        <v>0</v>
      </c>
      <c r="AF87" s="148">
        <f t="shared" si="538"/>
        <v>0</v>
      </c>
      <c r="AG87" s="148">
        <f t="shared" si="538"/>
        <v>0</v>
      </c>
      <c r="AH87" s="148">
        <f t="shared" si="538"/>
        <v>0</v>
      </c>
      <c r="AI87" s="148">
        <f t="shared" ref="AI87:AZ87" si="539">(AI86+AI83+AI80+AI37)-(AI9+AI79+AI82+AI85)</f>
        <v>0</v>
      </c>
      <c r="AJ87" s="148">
        <f t="shared" si="539"/>
        <v>0</v>
      </c>
      <c r="AK87" s="148">
        <f t="shared" si="539"/>
        <v>0</v>
      </c>
      <c r="AL87" s="148">
        <f t="shared" si="539"/>
        <v>0</v>
      </c>
      <c r="AM87" s="148">
        <f t="shared" si="539"/>
        <v>0</v>
      </c>
      <c r="AN87" s="148">
        <f t="shared" si="539"/>
        <v>0</v>
      </c>
      <c r="AO87" s="148">
        <f t="shared" si="539"/>
        <v>0</v>
      </c>
      <c r="AP87" s="148">
        <f t="shared" si="539"/>
        <v>0</v>
      </c>
      <c r="AQ87" s="148">
        <f t="shared" si="539"/>
        <v>0</v>
      </c>
      <c r="AR87" s="148">
        <f t="shared" si="539"/>
        <v>0</v>
      </c>
      <c r="AS87" s="148">
        <f t="shared" si="539"/>
        <v>0</v>
      </c>
      <c r="AT87" s="148">
        <f t="shared" si="539"/>
        <v>0</v>
      </c>
      <c r="AU87" s="148">
        <f t="shared" si="539"/>
        <v>0</v>
      </c>
      <c r="AV87" s="148">
        <f t="shared" si="539"/>
        <v>0</v>
      </c>
      <c r="AW87" s="148">
        <f t="shared" si="539"/>
        <v>0</v>
      </c>
      <c r="AX87" s="148">
        <f t="shared" si="539"/>
        <v>0</v>
      </c>
      <c r="AY87" s="148">
        <f t="shared" si="539"/>
        <v>0</v>
      </c>
      <c r="AZ87" s="148">
        <f t="shared" si="539"/>
        <v>0</v>
      </c>
      <c r="BA87" s="133">
        <f t="shared" si="431"/>
        <v>1</v>
      </c>
      <c r="BB87" s="133">
        <f t="shared" si="431"/>
        <v>1</v>
      </c>
      <c r="BC87" s="148">
        <f t="shared" ref="BC87:BH87" si="540">(BC86+BC83+BC80+BC37)-(BC9+BC79+BC82+BC85)</f>
        <v>0</v>
      </c>
      <c r="BD87" s="148">
        <f t="shared" si="540"/>
        <v>0</v>
      </c>
      <c r="BE87" s="148">
        <f t="shared" si="540"/>
        <v>0</v>
      </c>
      <c r="BF87" s="148">
        <f t="shared" si="540"/>
        <v>0</v>
      </c>
      <c r="BG87" s="148">
        <f t="shared" si="540"/>
        <v>0</v>
      </c>
      <c r="BH87" s="148">
        <f t="shared" si="540"/>
        <v>0</v>
      </c>
      <c r="BI87" s="133">
        <f t="shared" si="433"/>
        <v>1</v>
      </c>
      <c r="BJ87" s="133">
        <f t="shared" si="433"/>
        <v>1</v>
      </c>
      <c r="BK87" s="148">
        <f>(BK86+BK83+BK80+BK37)-(BK9+BK79+BK82+BK85)</f>
        <v>0</v>
      </c>
      <c r="BL87" s="148">
        <f>(BL86+BL83+BL80+BL37)-(BL9+BL79+BL82+BL85)</f>
        <v>0</v>
      </c>
      <c r="BM87" s="148">
        <f>(BM86+BM83+BM80+BM37)-(BM9+BM79+BM82+BM85)</f>
        <v>0</v>
      </c>
      <c r="BN87" s="148">
        <f>(BN86+BN83+BN80+BN37)-(BN9+BN79+BN82+BN85)</f>
        <v>0</v>
      </c>
      <c r="BO87" s="133">
        <f t="shared" si="435"/>
        <v>1</v>
      </c>
      <c r="BP87" s="133">
        <f t="shared" si="435"/>
        <v>1</v>
      </c>
      <c r="BQ87" s="148">
        <f>(BQ86+BQ83+BQ80+BQ37)-(BQ9+BQ79+BQ82+BQ85)</f>
        <v>0</v>
      </c>
      <c r="BR87" s="148">
        <f>(BR86+BR83+BR80+BR37)-(BR9+BR79+BR82+BR85)</f>
        <v>0</v>
      </c>
      <c r="BS87" s="148">
        <f>(BS86+BS83+BS80+BS37)-(BS9+BS79+BS82+BS85)</f>
        <v>0</v>
      </c>
      <c r="BT87" s="148">
        <f>(BT86+BT83+BT80+BT37)-(BT9+BT79+BT82+BT85)</f>
        <v>0</v>
      </c>
      <c r="BU87" s="133">
        <f t="shared" si="437"/>
        <v>1</v>
      </c>
      <c r="BV87" s="133">
        <f t="shared" si="437"/>
        <v>1</v>
      </c>
      <c r="BW87" s="148">
        <f>(BW86+BW83+BW80+BW37)-(BW9+BW79+BW82+BW85)</f>
        <v>0</v>
      </c>
      <c r="BX87" s="148">
        <f>(BX86+BX83+BX80+BX37)-(BX9+BX79+BX82+BX85)</f>
        <v>0</v>
      </c>
      <c r="BY87" s="148">
        <f>(BY86+BY83+BY80+BY37)-(BY9+BY79+BY82+BY85)</f>
        <v>0</v>
      </c>
      <c r="BZ87" s="148">
        <f>(BZ86+BZ83+BZ80+BZ37)-(BZ9+BZ79+BZ82+BZ85)</f>
        <v>0</v>
      </c>
      <c r="CA87" s="133">
        <f t="shared" si="439"/>
        <v>1</v>
      </c>
      <c r="CB87" s="133">
        <f t="shared" si="439"/>
        <v>1</v>
      </c>
      <c r="CC87" s="148">
        <f>(CC86+CC83+CC80+CC37)-(CC9+CC79+CC82+CC85)</f>
        <v>0</v>
      </c>
      <c r="CD87" s="148">
        <f>(CD86+CD83+CD80+CD37)-(CD9+CD79+CD82+CD85)</f>
        <v>0</v>
      </c>
      <c r="CE87" s="148">
        <f>(CE86+CE83+CE80+CE37)-(CE9+CE79+CE82+CE85)</f>
        <v>0</v>
      </c>
      <c r="CF87" s="148">
        <f>(CF86+CF83+CF80+CF37)-(CF9+CF79+CF82+CF85)</f>
        <v>0</v>
      </c>
      <c r="CG87" s="133">
        <f t="shared" si="441"/>
        <v>1</v>
      </c>
      <c r="CH87" s="133">
        <f t="shared" si="441"/>
        <v>1</v>
      </c>
      <c r="CI87" s="148">
        <f>(CI86+CI83+CI80+CI37)-(CI9+CI79+CI82+CI85)</f>
        <v>0</v>
      </c>
      <c r="CJ87" s="148">
        <f>(CJ86+CJ83+CJ80+CJ37)-(CJ9+CJ79+CJ82+CJ85)</f>
        <v>0</v>
      </c>
      <c r="CK87" s="148">
        <f>(CK86+CK83+CK80+CK37)-(CK9+CK79+CK82+CK85)</f>
        <v>0</v>
      </c>
      <c r="CL87" s="148">
        <f>(CL86+CL83+CL80+CL37)-(CL9+CL79+CL82+CL85)</f>
        <v>0</v>
      </c>
      <c r="CM87" s="133">
        <f t="shared" si="443"/>
        <v>1</v>
      </c>
      <c r="CN87" s="133">
        <f t="shared" si="443"/>
        <v>1</v>
      </c>
      <c r="CO87" s="148">
        <f>(CO86+CO83+CO80+CO37)-(CO9+CO79+CO82+CO85)</f>
        <v>0</v>
      </c>
      <c r="CP87" s="148">
        <f>(CP86+CP83+CP80+CP37)-(CP9+CP79+CP82+CP85)</f>
        <v>0</v>
      </c>
      <c r="CQ87" s="148">
        <f>(CQ86+CQ83+CQ80+CQ37)-(CQ9+CQ79+CQ82+CQ85)</f>
        <v>0</v>
      </c>
      <c r="CR87" s="148">
        <f>(CR86+CR83+CR80+CR37)-(CR9+CR79+CR82+CR85)</f>
        <v>0</v>
      </c>
      <c r="CS87" s="133">
        <f t="shared" si="445"/>
        <v>1</v>
      </c>
      <c r="CT87" s="133">
        <f t="shared" si="445"/>
        <v>1</v>
      </c>
      <c r="CU87" s="148">
        <f>(CU86+CU83+CU80+CU37)-(CU9+CU79+CU82+CU85)</f>
        <v>0</v>
      </c>
      <c r="CV87" s="148">
        <f>(CV86+CV83+CV80+CV37)-(CV9+CV79+CV82+CV85)</f>
        <v>0</v>
      </c>
      <c r="CW87" s="148">
        <f>(CW86+CW83+CW80+CW37)-(CW9+CW79+CW82+CW85)</f>
        <v>0</v>
      </c>
      <c r="CX87" s="148">
        <f>(CX86+CX83+CX80+CX37)-(CX9+CX79+CX82+CX85)</f>
        <v>0</v>
      </c>
      <c r="CY87" s="133">
        <f t="shared" si="447"/>
        <v>1</v>
      </c>
      <c r="CZ87" s="133">
        <f t="shared" si="447"/>
        <v>1</v>
      </c>
      <c r="DA87" s="148">
        <f>(DA86+DA83+DA80+DA37)-(DA9+DA79+DA82+DA85)</f>
        <v>0</v>
      </c>
      <c r="DB87" s="148">
        <f>(DB86+DB83+DB80+DB37)-(DB9+DB79+DB82+DB85)</f>
        <v>0</v>
      </c>
      <c r="DC87" s="148">
        <f>(DC86+DC83+DC80+DC37)-(DC9+DC79+DC82+DC85)</f>
        <v>0</v>
      </c>
      <c r="DD87" s="148">
        <f>(DD86+DD83+DD80+DD37)-(DD9+DD79+DD82+DD85)</f>
        <v>0</v>
      </c>
      <c r="DE87" s="133">
        <f t="shared" si="449"/>
        <v>1</v>
      </c>
      <c r="DF87" s="133">
        <f t="shared" si="449"/>
        <v>1</v>
      </c>
      <c r="DG87" s="148">
        <f>(DG86+DG83+DG80+DG37)-(DG9+DG79+DG82+DG85)</f>
        <v>0</v>
      </c>
      <c r="DH87" s="148">
        <f>(DH86+DH83+DH80+DH37)-(DH9+DH79+DH82+DH85)</f>
        <v>0</v>
      </c>
      <c r="DI87" s="148">
        <f>(DI86+DI83+DI80+DI37)-(DI9+DI79+DI82+DI85)</f>
        <v>0</v>
      </c>
      <c r="DJ87" s="148">
        <f>(DJ86+DJ83+DJ80+DJ37)-(DJ9+DJ79+DJ82+DJ85)</f>
        <v>0</v>
      </c>
      <c r="DK87" s="133">
        <f t="shared" si="451"/>
        <v>1</v>
      </c>
      <c r="DL87" s="133">
        <f t="shared" si="451"/>
        <v>1</v>
      </c>
      <c r="DM87" s="148">
        <f t="shared" ref="DM87:DR87" si="541">(DM86+DM83+DM80+DM37)-(DM9+DM79+DM82+DM85)</f>
        <v>0</v>
      </c>
      <c r="DN87" s="148">
        <f t="shared" si="541"/>
        <v>0</v>
      </c>
      <c r="DO87" s="148">
        <f t="shared" si="541"/>
        <v>0</v>
      </c>
      <c r="DP87" s="148">
        <f t="shared" si="541"/>
        <v>0</v>
      </c>
      <c r="DQ87" s="148">
        <f t="shared" si="541"/>
        <v>0</v>
      </c>
      <c r="DR87" s="148">
        <f t="shared" si="541"/>
        <v>0</v>
      </c>
      <c r="DS87" s="133">
        <f>IF($AY$87=0,1,DQ87/$AY$87-1)</f>
        <v>1</v>
      </c>
      <c r="DT87" s="133">
        <f>IF($AZ$87=0,1,DR87/$AZ$87-1)</f>
        <v>1</v>
      </c>
      <c r="DU87" s="133">
        <f t="shared" si="453"/>
        <v>1</v>
      </c>
      <c r="DV87" s="133">
        <f t="shared" si="454"/>
        <v>1</v>
      </c>
      <c r="DW87" s="169"/>
      <c r="DX87" s="65"/>
      <c r="DY87" s="65"/>
      <c r="DZ87" s="65"/>
      <c r="EA87" s="65"/>
      <c r="EB87" s="65"/>
      <c r="EC87" s="65"/>
      <c r="ED87" s="65"/>
      <c r="EE87" s="65"/>
      <c r="EF87" s="65"/>
      <c r="EG87" s="65"/>
      <c r="EH87" s="65"/>
      <c r="EI87" s="65"/>
      <c r="EJ87" s="65"/>
      <c r="EK87" s="65"/>
      <c r="EL87" s="65"/>
      <c r="EM87" s="65"/>
      <c r="EN87" s="65"/>
      <c r="EO87" s="65"/>
      <c r="EP87" s="65"/>
      <c r="EQ87" s="65"/>
      <c r="ER87" s="65"/>
      <c r="ES87" s="65"/>
      <c r="ET87" s="65"/>
      <c r="EU87" s="65"/>
      <c r="EV87" s="65"/>
      <c r="EW87" s="65"/>
      <c r="EX87" s="65"/>
      <c r="EY87" s="65"/>
      <c r="EZ87" s="65"/>
      <c r="FA87" s="65"/>
      <c r="FB87" s="65"/>
      <c r="FC87" s="65"/>
      <c r="FD87" s="65"/>
      <c r="FE87" s="65"/>
      <c r="FF87" s="65"/>
      <c r="FG87" s="65"/>
      <c r="FH87" s="65"/>
      <c r="FI87" s="65"/>
      <c r="FJ87" s="65"/>
      <c r="FK87" s="65"/>
      <c r="FL87" s="65"/>
      <c r="FM87" s="65"/>
      <c r="FN87" s="65"/>
      <c r="FO87" s="65"/>
      <c r="FP87" s="65"/>
      <c r="FQ87" s="65"/>
      <c r="FR87" s="65"/>
      <c r="FS87" s="65"/>
      <c r="FT87" s="65"/>
      <c r="FU87" s="65"/>
      <c r="FV87" s="65"/>
      <c r="FW87" s="65"/>
      <c r="FX87" s="65"/>
      <c r="FY87" s="65"/>
      <c r="FZ87" s="65"/>
      <c r="GA87" s="65"/>
      <c r="GB87" s="65"/>
      <c r="GC87" s="65"/>
      <c r="GD87" s="65"/>
      <c r="GE87" s="65"/>
      <c r="GF87" s="65"/>
      <c r="GG87" s="65"/>
      <c r="GH87" s="65"/>
      <c r="GI87" s="65"/>
      <c r="GJ87" s="65"/>
      <c r="GK87" s="65"/>
      <c r="GL87" s="65"/>
      <c r="GM87" s="65"/>
      <c r="GN87" s="65"/>
      <c r="GO87" s="65"/>
      <c r="GP87" s="65"/>
      <c r="GQ87" s="65"/>
      <c r="GR87" s="65"/>
      <c r="GS87" s="65"/>
      <c r="GT87" s="65"/>
      <c r="GU87" s="65"/>
      <c r="GV87" s="65"/>
      <c r="GW87" s="65"/>
      <c r="GX87" s="65"/>
      <c r="GY87" s="65"/>
      <c r="GZ87" s="65"/>
      <c r="HA87" s="65"/>
      <c r="HB87" s="65"/>
      <c r="HC87" s="65"/>
      <c r="HD87" s="65"/>
      <c r="HE87" s="65"/>
      <c r="HF87" s="65"/>
      <c r="HG87" s="65"/>
      <c r="HH87" s="65"/>
      <c r="HI87" s="65"/>
      <c r="HJ87" s="65"/>
      <c r="HK87" s="65"/>
      <c r="HL87" s="65"/>
      <c r="HM87" s="65"/>
      <c r="HN87" s="65"/>
      <c r="HO87" s="65"/>
      <c r="HP87" s="65"/>
      <c r="HQ87" s="65"/>
      <c r="HR87" s="65"/>
      <c r="HS87" s="65"/>
      <c r="HT87" s="65"/>
      <c r="HU87" s="65"/>
      <c r="HV87" s="65"/>
      <c r="HW87" s="65"/>
      <c r="HX87" s="65"/>
      <c r="HY87" s="65"/>
      <c r="HZ87" s="65"/>
      <c r="IA87" s="65"/>
      <c r="IB87" s="65"/>
      <c r="IC87" s="65"/>
      <c r="ID87" s="65"/>
      <c r="IE87" s="65"/>
      <c r="IF87" s="65"/>
      <c r="IG87" s="65"/>
      <c r="IH87" s="65"/>
      <c r="II87" s="65"/>
      <c r="IJ87" s="65"/>
      <c r="IK87" s="65"/>
      <c r="IL87" s="65"/>
      <c r="IM87" s="65"/>
      <c r="IN87" s="65"/>
      <c r="IO87" s="65"/>
      <c r="IP87" s="65"/>
      <c r="IQ87" s="65"/>
      <c r="IR87" s="65"/>
      <c r="IS87" s="65"/>
      <c r="IT87" s="65"/>
      <c r="IU87" s="65"/>
      <c r="IV87" s="65"/>
      <c r="IW87" s="65"/>
      <c r="IX87" s="65"/>
      <c r="IY87" s="65"/>
      <c r="IZ87" s="65"/>
      <c r="JA87" s="65"/>
      <c r="JB87" s="65"/>
      <c r="JC87" s="65"/>
      <c r="JD87" s="65"/>
      <c r="JE87" s="65"/>
      <c r="JF87" s="65"/>
      <c r="JG87" s="65"/>
      <c r="JH87" s="65"/>
    </row>
    <row r="88" spans="1:268" s="72" customFormat="1" ht="51" customHeight="1">
      <c r="A88" s="265" t="s">
        <v>62</v>
      </c>
      <c r="B88" s="266"/>
      <c r="C88" s="130" t="s">
        <v>51</v>
      </c>
      <c r="D88" s="130" t="s">
        <v>51</v>
      </c>
      <c r="E88" s="130" t="s">
        <v>51</v>
      </c>
      <c r="F88" s="130" t="s">
        <v>51</v>
      </c>
      <c r="G88" s="130" t="s">
        <v>51</v>
      </c>
      <c r="H88" s="130" t="s">
        <v>51</v>
      </c>
      <c r="I88" s="130" t="s">
        <v>51</v>
      </c>
      <c r="J88" s="130" t="s">
        <v>51</v>
      </c>
      <c r="K88" s="130" t="s">
        <v>51</v>
      </c>
      <c r="L88" s="130" t="s">
        <v>51</v>
      </c>
      <c r="M88" s="130" t="s">
        <v>51</v>
      </c>
      <c r="N88" s="130" t="s">
        <v>51</v>
      </c>
      <c r="O88" s="130" t="s">
        <v>51</v>
      </c>
      <c r="P88" s="130" t="s">
        <v>51</v>
      </c>
      <c r="Q88" s="130" t="s">
        <v>51</v>
      </c>
      <c r="R88" s="130" t="s">
        <v>51</v>
      </c>
      <c r="S88" s="130" t="s">
        <v>51</v>
      </c>
      <c r="T88" s="130" t="s">
        <v>51</v>
      </c>
      <c r="U88" s="130" t="s">
        <v>51</v>
      </c>
      <c r="V88" s="130" t="s">
        <v>51</v>
      </c>
      <c r="W88" s="130" t="s">
        <v>51</v>
      </c>
      <c r="X88" s="130" t="s">
        <v>51</v>
      </c>
      <c r="Y88" s="130" t="s">
        <v>51</v>
      </c>
      <c r="Z88" s="130" t="s">
        <v>51</v>
      </c>
      <c r="AA88" s="130" t="s">
        <v>51</v>
      </c>
      <c r="AB88" s="130" t="s">
        <v>51</v>
      </c>
      <c r="AC88" s="130" t="s">
        <v>51</v>
      </c>
      <c r="AD88" s="130" t="s">
        <v>51</v>
      </c>
      <c r="AE88" s="130" t="s">
        <v>51</v>
      </c>
      <c r="AF88" s="130" t="s">
        <v>51</v>
      </c>
      <c r="AG88" s="130" t="s">
        <v>51</v>
      </c>
      <c r="AH88" s="130" t="s">
        <v>51</v>
      </c>
      <c r="AI88" s="130" t="s">
        <v>51</v>
      </c>
      <c r="AJ88" s="130" t="s">
        <v>51</v>
      </c>
      <c r="AK88" s="130" t="s">
        <v>51</v>
      </c>
      <c r="AL88" s="130" t="s">
        <v>51</v>
      </c>
      <c r="AM88" s="130" t="s">
        <v>51</v>
      </c>
      <c r="AN88" s="130" t="s">
        <v>51</v>
      </c>
      <c r="AO88" s="130" t="s">
        <v>51</v>
      </c>
      <c r="AP88" s="130" t="s">
        <v>51</v>
      </c>
      <c r="AQ88" s="130" t="s">
        <v>51</v>
      </c>
      <c r="AR88" s="130" t="s">
        <v>51</v>
      </c>
      <c r="AS88" s="130" t="s">
        <v>51</v>
      </c>
      <c r="AT88" s="130" t="s">
        <v>51</v>
      </c>
      <c r="AU88" s="130" t="s">
        <v>51</v>
      </c>
      <c r="AV88" s="130" t="s">
        <v>51</v>
      </c>
      <c r="AW88" s="130" t="s">
        <v>51</v>
      </c>
      <c r="AX88" s="130" t="s">
        <v>51</v>
      </c>
      <c r="AY88" s="130" t="s">
        <v>51</v>
      </c>
      <c r="AZ88" s="130" t="s">
        <v>51</v>
      </c>
      <c r="BA88" s="130" t="s">
        <v>51</v>
      </c>
      <c r="BB88" s="130" t="s">
        <v>51</v>
      </c>
      <c r="BC88" s="130" t="s">
        <v>51</v>
      </c>
      <c r="BD88" s="130" t="s">
        <v>51</v>
      </c>
      <c r="BE88" s="130" t="s">
        <v>51</v>
      </c>
      <c r="BF88" s="130" t="s">
        <v>51</v>
      </c>
      <c r="BG88" s="130" t="s">
        <v>51</v>
      </c>
      <c r="BH88" s="130" t="s">
        <v>51</v>
      </c>
      <c r="BI88" s="130" t="s">
        <v>51</v>
      </c>
      <c r="BJ88" s="130" t="s">
        <v>51</v>
      </c>
      <c r="BK88" s="130" t="s">
        <v>51</v>
      </c>
      <c r="BL88" s="130" t="s">
        <v>51</v>
      </c>
      <c r="BM88" s="130" t="s">
        <v>51</v>
      </c>
      <c r="BN88" s="130" t="s">
        <v>51</v>
      </c>
      <c r="BO88" s="130" t="s">
        <v>51</v>
      </c>
      <c r="BP88" s="130" t="s">
        <v>51</v>
      </c>
      <c r="BQ88" s="130" t="s">
        <v>51</v>
      </c>
      <c r="BR88" s="130" t="s">
        <v>51</v>
      </c>
      <c r="BS88" s="130" t="s">
        <v>51</v>
      </c>
      <c r="BT88" s="130" t="s">
        <v>51</v>
      </c>
      <c r="BU88" s="130" t="s">
        <v>51</v>
      </c>
      <c r="BV88" s="130" t="s">
        <v>51</v>
      </c>
      <c r="BW88" s="130" t="s">
        <v>51</v>
      </c>
      <c r="BX88" s="130" t="s">
        <v>51</v>
      </c>
      <c r="BY88" s="130" t="s">
        <v>51</v>
      </c>
      <c r="BZ88" s="130" t="s">
        <v>51</v>
      </c>
      <c r="CA88" s="130" t="s">
        <v>51</v>
      </c>
      <c r="CB88" s="130" t="s">
        <v>51</v>
      </c>
      <c r="CC88" s="130" t="s">
        <v>51</v>
      </c>
      <c r="CD88" s="130" t="s">
        <v>51</v>
      </c>
      <c r="CE88" s="130" t="s">
        <v>51</v>
      </c>
      <c r="CF88" s="130" t="s">
        <v>51</v>
      </c>
      <c r="CG88" s="130" t="s">
        <v>51</v>
      </c>
      <c r="CH88" s="130" t="s">
        <v>51</v>
      </c>
      <c r="CI88" s="130" t="s">
        <v>51</v>
      </c>
      <c r="CJ88" s="130" t="s">
        <v>51</v>
      </c>
      <c r="CK88" s="130" t="s">
        <v>51</v>
      </c>
      <c r="CL88" s="130" t="s">
        <v>51</v>
      </c>
      <c r="CM88" s="130" t="s">
        <v>51</v>
      </c>
      <c r="CN88" s="130" t="s">
        <v>51</v>
      </c>
      <c r="CO88" s="130" t="s">
        <v>51</v>
      </c>
      <c r="CP88" s="130" t="s">
        <v>51</v>
      </c>
      <c r="CQ88" s="130" t="s">
        <v>51</v>
      </c>
      <c r="CR88" s="130" t="s">
        <v>51</v>
      </c>
      <c r="CS88" s="130" t="s">
        <v>51</v>
      </c>
      <c r="CT88" s="130" t="s">
        <v>51</v>
      </c>
      <c r="CU88" s="130" t="s">
        <v>51</v>
      </c>
      <c r="CV88" s="130" t="s">
        <v>51</v>
      </c>
      <c r="CW88" s="130" t="s">
        <v>51</v>
      </c>
      <c r="CX88" s="130" t="s">
        <v>51</v>
      </c>
      <c r="CY88" s="130" t="s">
        <v>51</v>
      </c>
      <c r="CZ88" s="130" t="s">
        <v>51</v>
      </c>
      <c r="DA88" s="130" t="s">
        <v>51</v>
      </c>
      <c r="DB88" s="130" t="s">
        <v>51</v>
      </c>
      <c r="DC88" s="130" t="s">
        <v>51</v>
      </c>
      <c r="DD88" s="130" t="s">
        <v>51</v>
      </c>
      <c r="DE88" s="130" t="s">
        <v>51</v>
      </c>
      <c r="DF88" s="130" t="s">
        <v>51</v>
      </c>
      <c r="DG88" s="130" t="s">
        <v>51</v>
      </c>
      <c r="DH88" s="130" t="s">
        <v>51</v>
      </c>
      <c r="DI88" s="130" t="s">
        <v>51</v>
      </c>
      <c r="DJ88" s="130" t="s">
        <v>51</v>
      </c>
      <c r="DK88" s="130" t="s">
        <v>51</v>
      </c>
      <c r="DL88" s="130" t="s">
        <v>51</v>
      </c>
      <c r="DM88" s="130" t="s">
        <v>51</v>
      </c>
      <c r="DN88" s="130" t="s">
        <v>51</v>
      </c>
      <c r="DO88" s="130" t="s">
        <v>51</v>
      </c>
      <c r="DP88" s="130" t="s">
        <v>51</v>
      </c>
      <c r="DQ88" s="130" t="s">
        <v>51</v>
      </c>
      <c r="DR88" s="130" t="s">
        <v>51</v>
      </c>
      <c r="DS88" s="130" t="s">
        <v>51</v>
      </c>
      <c r="DT88" s="130" t="s">
        <v>51</v>
      </c>
      <c r="DU88" s="130" t="s">
        <v>51</v>
      </c>
      <c r="DV88" s="130" t="s">
        <v>51</v>
      </c>
      <c r="DW88" s="168"/>
      <c r="DX88" s="71"/>
      <c r="DY88" s="71"/>
      <c r="DZ88" s="71"/>
      <c r="EA88" s="71"/>
      <c r="EB88" s="71"/>
      <c r="EC88" s="71"/>
      <c r="ED88" s="71"/>
      <c r="EE88" s="71"/>
      <c r="EF88" s="71"/>
      <c r="EG88" s="71"/>
      <c r="EH88" s="71"/>
      <c r="EI88" s="71"/>
      <c r="EJ88" s="71"/>
      <c r="EK88" s="71"/>
      <c r="EL88" s="71"/>
      <c r="EM88" s="71"/>
      <c r="EN88" s="71"/>
      <c r="EO88" s="71"/>
      <c r="EP88" s="71"/>
      <c r="EQ88" s="71"/>
      <c r="ER88" s="71"/>
      <c r="ES88" s="71"/>
      <c r="ET88" s="71"/>
      <c r="EU88" s="71"/>
      <c r="EV88" s="71"/>
      <c r="EW88" s="71"/>
      <c r="EX88" s="71"/>
      <c r="EY88" s="71"/>
      <c r="EZ88" s="71"/>
      <c r="FA88" s="71"/>
      <c r="FB88" s="71"/>
      <c r="FC88" s="71"/>
      <c r="FD88" s="71"/>
      <c r="FE88" s="71"/>
      <c r="FF88" s="71"/>
      <c r="FG88" s="71"/>
      <c r="FH88" s="71"/>
      <c r="FI88" s="71"/>
      <c r="FJ88" s="71"/>
      <c r="FK88" s="71"/>
      <c r="FL88" s="71"/>
      <c r="FM88" s="71"/>
      <c r="FN88" s="71"/>
      <c r="FO88" s="71"/>
      <c r="FP88" s="71"/>
      <c r="FQ88" s="71"/>
      <c r="FR88" s="71"/>
      <c r="FS88" s="71"/>
      <c r="FT88" s="71"/>
      <c r="FU88" s="71"/>
      <c r="FV88" s="71"/>
      <c r="FW88" s="71"/>
      <c r="FX88" s="71"/>
      <c r="FY88" s="71"/>
      <c r="FZ88" s="71"/>
      <c r="GA88" s="71"/>
      <c r="GB88" s="71"/>
      <c r="GC88" s="71"/>
      <c r="GD88" s="71"/>
      <c r="GE88" s="71"/>
      <c r="GF88" s="71"/>
      <c r="GG88" s="71"/>
      <c r="GH88" s="71"/>
      <c r="GI88" s="71"/>
      <c r="GJ88" s="71"/>
      <c r="GK88" s="71"/>
      <c r="GL88" s="71"/>
      <c r="GM88" s="71"/>
      <c r="GN88" s="71"/>
      <c r="GO88" s="71"/>
      <c r="GP88" s="71"/>
      <c r="GQ88" s="71"/>
      <c r="GR88" s="71"/>
      <c r="GS88" s="71"/>
      <c r="GT88" s="71"/>
      <c r="GU88" s="71"/>
      <c r="GV88" s="71"/>
      <c r="GW88" s="71"/>
      <c r="GX88" s="71"/>
      <c r="GY88" s="71"/>
      <c r="GZ88" s="71"/>
      <c r="HA88" s="71"/>
      <c r="HB88" s="71"/>
      <c r="HC88" s="71"/>
      <c r="HD88" s="71"/>
      <c r="HE88" s="71"/>
      <c r="HF88" s="71"/>
      <c r="HG88" s="71"/>
      <c r="HH88" s="71"/>
      <c r="HI88" s="71"/>
      <c r="HJ88" s="71"/>
      <c r="HK88" s="71"/>
      <c r="HL88" s="71"/>
      <c r="HM88" s="71"/>
      <c r="HN88" s="71"/>
      <c r="HO88" s="71"/>
      <c r="HP88" s="71"/>
      <c r="HQ88" s="71"/>
      <c r="HR88" s="71"/>
      <c r="HS88" s="71"/>
      <c r="HT88" s="71"/>
      <c r="HU88" s="71"/>
      <c r="HV88" s="71"/>
      <c r="HW88" s="71"/>
      <c r="HX88" s="71"/>
      <c r="HY88" s="71"/>
      <c r="HZ88" s="71"/>
      <c r="IA88" s="71"/>
      <c r="IB88" s="71"/>
      <c r="IC88" s="71"/>
      <c r="ID88" s="71"/>
      <c r="IE88" s="71"/>
      <c r="IF88" s="71"/>
      <c r="IG88" s="71"/>
      <c r="IH88" s="71"/>
      <c r="II88" s="71"/>
      <c r="IJ88" s="71"/>
      <c r="IK88" s="71"/>
      <c r="IL88" s="71"/>
      <c r="IM88" s="71"/>
      <c r="IN88" s="71"/>
      <c r="IO88" s="71"/>
      <c r="IP88" s="71"/>
      <c r="IQ88" s="71"/>
      <c r="IR88" s="71"/>
      <c r="IS88" s="71"/>
      <c r="IT88" s="71"/>
      <c r="IU88" s="71"/>
      <c r="IV88" s="71"/>
      <c r="IW88" s="71"/>
      <c r="IX88" s="71"/>
      <c r="IY88" s="71"/>
      <c r="IZ88" s="71"/>
      <c r="JA88" s="71"/>
      <c r="JB88" s="71"/>
      <c r="JC88" s="71"/>
      <c r="JD88" s="71"/>
      <c r="JE88" s="71"/>
      <c r="JF88" s="71"/>
      <c r="JG88" s="71"/>
      <c r="JH88" s="71"/>
    </row>
    <row r="89" spans="1:268" s="66" customFormat="1" ht="30" customHeight="1">
      <c r="A89" s="267" t="s">
        <v>63</v>
      </c>
      <c r="B89" s="268"/>
      <c r="C89" s="151"/>
      <c r="D89" s="151"/>
      <c r="E89" s="151"/>
      <c r="F89" s="151"/>
      <c r="G89" s="151"/>
      <c r="H89" s="151"/>
      <c r="I89" s="151"/>
      <c r="J89" s="151"/>
      <c r="K89" s="152"/>
      <c r="L89" s="152"/>
      <c r="M89" s="151"/>
      <c r="N89" s="151"/>
      <c r="O89" s="151"/>
      <c r="P89" s="151"/>
      <c r="Q89" s="151"/>
      <c r="R89" s="151"/>
      <c r="S89" s="151"/>
      <c r="T89" s="151"/>
      <c r="U89" s="151"/>
      <c r="V89" s="151"/>
      <c r="W89" s="151"/>
      <c r="X89" s="151"/>
      <c r="Y89" s="151"/>
      <c r="Z89" s="151"/>
      <c r="AA89" s="151"/>
      <c r="AB89" s="151"/>
      <c r="AC89" s="151"/>
      <c r="AD89" s="151"/>
      <c r="AE89" s="151"/>
      <c r="AF89" s="151"/>
      <c r="AG89" s="151"/>
      <c r="AH89" s="151"/>
      <c r="AI89" s="151"/>
      <c r="AJ89" s="151"/>
      <c r="AK89" s="151"/>
      <c r="AL89" s="151"/>
      <c r="AM89" s="151"/>
      <c r="AN89" s="151"/>
      <c r="AO89" s="151"/>
      <c r="AP89" s="151"/>
      <c r="AQ89" s="151"/>
      <c r="AR89" s="151"/>
      <c r="AS89" s="151"/>
      <c r="AT89" s="151"/>
      <c r="AU89" s="151"/>
      <c r="AV89" s="151"/>
      <c r="AW89" s="151"/>
      <c r="AX89" s="151"/>
      <c r="AY89" s="151"/>
      <c r="AZ89" s="151"/>
      <c r="BA89" s="151"/>
      <c r="BB89" s="148"/>
      <c r="BC89" s="151"/>
      <c r="BD89" s="151"/>
      <c r="BE89" s="151"/>
      <c r="BF89" s="151"/>
      <c r="BG89" s="152"/>
      <c r="BH89" s="152"/>
      <c r="BI89" s="151"/>
      <c r="BJ89" s="151"/>
      <c r="BK89" s="151"/>
      <c r="BL89" s="151"/>
      <c r="BM89" s="151"/>
      <c r="BN89" s="151"/>
      <c r="BO89" s="151"/>
      <c r="BP89" s="151"/>
      <c r="BQ89" s="151"/>
      <c r="BR89" s="151"/>
      <c r="BS89" s="151"/>
      <c r="BT89" s="151"/>
      <c r="BU89" s="151"/>
      <c r="BV89" s="151"/>
      <c r="BW89" s="151"/>
      <c r="BX89" s="151"/>
      <c r="BY89" s="151"/>
      <c r="BZ89" s="151"/>
      <c r="CA89" s="151"/>
      <c r="CB89" s="151"/>
      <c r="CC89" s="151"/>
      <c r="CD89" s="151"/>
      <c r="CE89" s="151"/>
      <c r="CF89" s="151"/>
      <c r="CG89" s="151"/>
      <c r="CH89" s="151"/>
      <c r="CI89" s="151"/>
      <c r="CJ89" s="151"/>
      <c r="CK89" s="151"/>
      <c r="CL89" s="151"/>
      <c r="CM89" s="151"/>
      <c r="CN89" s="151"/>
      <c r="CO89" s="151"/>
      <c r="CP89" s="151"/>
      <c r="CQ89" s="151"/>
      <c r="CR89" s="151"/>
      <c r="CS89" s="151"/>
      <c r="CT89" s="151"/>
      <c r="CU89" s="151"/>
      <c r="CV89" s="151"/>
      <c r="CW89" s="151"/>
      <c r="CX89" s="151"/>
      <c r="CY89" s="151"/>
      <c r="CZ89" s="151"/>
      <c r="DA89" s="151"/>
      <c r="DB89" s="151"/>
      <c r="DC89" s="151"/>
      <c r="DD89" s="151"/>
      <c r="DE89" s="151"/>
      <c r="DF89" s="151"/>
      <c r="DG89" s="151"/>
      <c r="DH89" s="151"/>
      <c r="DI89" s="151"/>
      <c r="DJ89" s="151"/>
      <c r="DK89" s="151"/>
      <c r="DL89" s="151"/>
      <c r="DM89" s="151"/>
      <c r="DN89" s="151"/>
      <c r="DO89" s="151"/>
      <c r="DP89" s="151"/>
      <c r="DQ89" s="151"/>
      <c r="DR89" s="151"/>
      <c r="DS89" s="151"/>
      <c r="DT89" s="151"/>
      <c r="DU89" s="151"/>
      <c r="DV89" s="151"/>
      <c r="DW89" s="169"/>
      <c r="DX89" s="65"/>
      <c r="DY89" s="65"/>
      <c r="DZ89" s="65"/>
      <c r="EA89" s="65"/>
      <c r="EB89" s="65"/>
      <c r="EC89" s="65"/>
      <c r="ED89" s="65"/>
      <c r="EE89" s="65"/>
      <c r="EF89" s="65"/>
      <c r="EG89" s="65"/>
      <c r="EH89" s="65"/>
      <c r="EI89" s="65"/>
      <c r="EJ89" s="65"/>
      <c r="EK89" s="65"/>
      <c r="EL89" s="65"/>
      <c r="EM89" s="65"/>
      <c r="EN89" s="65"/>
      <c r="EO89" s="65"/>
      <c r="EP89" s="65"/>
      <c r="EQ89" s="65"/>
      <c r="ER89" s="65"/>
      <c r="ES89" s="65"/>
      <c r="ET89" s="65"/>
      <c r="EU89" s="65"/>
      <c r="EV89" s="65"/>
      <c r="EW89" s="65"/>
      <c r="EX89" s="65"/>
      <c r="EY89" s="65"/>
      <c r="EZ89" s="65"/>
      <c r="FA89" s="65"/>
      <c r="FB89" s="65"/>
      <c r="FC89" s="65"/>
      <c r="FD89" s="65"/>
      <c r="FE89" s="65"/>
      <c r="FF89" s="65"/>
      <c r="FG89" s="65"/>
      <c r="FH89" s="65"/>
      <c r="FI89" s="65"/>
      <c r="FJ89" s="65"/>
      <c r="FK89" s="65"/>
      <c r="FL89" s="65"/>
      <c r="FM89" s="65"/>
      <c r="FN89" s="65"/>
      <c r="FO89" s="65"/>
      <c r="FP89" s="65"/>
      <c r="FQ89" s="65"/>
      <c r="FR89" s="65"/>
      <c r="FS89" s="65"/>
      <c r="FT89" s="65"/>
      <c r="FU89" s="65"/>
      <c r="FV89" s="65"/>
      <c r="FW89" s="65"/>
      <c r="FX89" s="65"/>
      <c r="FY89" s="65"/>
      <c r="FZ89" s="65"/>
      <c r="GA89" s="65"/>
      <c r="GB89" s="65"/>
      <c r="GC89" s="65"/>
      <c r="GD89" s="65"/>
      <c r="GE89" s="65"/>
      <c r="GF89" s="65"/>
      <c r="GG89" s="65"/>
      <c r="GH89" s="65"/>
      <c r="GI89" s="65"/>
      <c r="GJ89" s="65"/>
      <c r="GK89" s="65"/>
      <c r="GL89" s="65"/>
      <c r="GM89" s="65"/>
      <c r="GN89" s="65"/>
      <c r="GO89" s="65"/>
      <c r="GP89" s="65"/>
      <c r="GQ89" s="65"/>
      <c r="GR89" s="65"/>
      <c r="GS89" s="65"/>
      <c r="GT89" s="65"/>
      <c r="GU89" s="65"/>
      <c r="GV89" s="65"/>
      <c r="GW89" s="65"/>
      <c r="GX89" s="65"/>
      <c r="GY89" s="65"/>
      <c r="GZ89" s="65"/>
      <c r="HA89" s="65"/>
      <c r="HB89" s="65"/>
      <c r="HC89" s="65"/>
      <c r="HD89" s="65"/>
      <c r="HE89" s="65"/>
      <c r="HF89" s="65"/>
      <c r="HG89" s="65"/>
      <c r="HH89" s="65"/>
      <c r="HI89" s="65"/>
      <c r="HJ89" s="65"/>
      <c r="HK89" s="65"/>
      <c r="HL89" s="65"/>
      <c r="HM89" s="65"/>
      <c r="HN89" s="65"/>
      <c r="HO89" s="65"/>
      <c r="HP89" s="65"/>
      <c r="HQ89" s="65"/>
      <c r="HR89" s="65"/>
      <c r="HS89" s="65"/>
      <c r="HT89" s="65"/>
      <c r="HU89" s="65"/>
      <c r="HV89" s="65"/>
      <c r="HW89" s="65"/>
      <c r="HX89" s="65"/>
      <c r="HY89" s="65"/>
      <c r="HZ89" s="65"/>
      <c r="IA89" s="65"/>
      <c r="IB89" s="65"/>
      <c r="IC89" s="65"/>
      <c r="ID89" s="65"/>
      <c r="IE89" s="65"/>
      <c r="IF89" s="65"/>
      <c r="IG89" s="65"/>
      <c r="IH89" s="65"/>
      <c r="II89" s="65"/>
      <c r="IJ89" s="65"/>
      <c r="IK89" s="65"/>
      <c r="IL89" s="65"/>
      <c r="IM89" s="65"/>
      <c r="IN89" s="65"/>
      <c r="IO89" s="65"/>
      <c r="IP89" s="65"/>
      <c r="IQ89" s="65"/>
      <c r="IR89" s="65"/>
      <c r="IS89" s="65"/>
      <c r="IT89" s="65"/>
      <c r="IU89" s="65"/>
      <c r="IV89" s="65"/>
      <c r="IW89" s="65"/>
      <c r="IX89" s="65"/>
      <c r="IY89" s="65"/>
      <c r="IZ89" s="65"/>
      <c r="JA89" s="65"/>
      <c r="JB89" s="65"/>
      <c r="JC89" s="65"/>
      <c r="JD89" s="65"/>
      <c r="JE89" s="65"/>
      <c r="JF89" s="65"/>
      <c r="JG89" s="65"/>
      <c r="JH89" s="65"/>
    </row>
    <row r="90" spans="1:268" s="82" customFormat="1" ht="19.5" customHeight="1">
      <c r="A90" s="242" t="s">
        <v>136</v>
      </c>
      <c r="B90" s="243"/>
      <c r="C90" s="156"/>
      <c r="D90" s="156"/>
      <c r="E90" s="156"/>
      <c r="F90" s="156"/>
      <c r="G90" s="156"/>
      <c r="H90" s="156"/>
      <c r="I90" s="156"/>
      <c r="J90" s="156"/>
      <c r="K90" s="155"/>
      <c r="L90" s="155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  <c r="Y90" s="156"/>
      <c r="Z90" s="156"/>
      <c r="AA90" s="156"/>
      <c r="AB90" s="156"/>
      <c r="AC90" s="156"/>
      <c r="AD90" s="156"/>
      <c r="AE90" s="156"/>
      <c r="AF90" s="156"/>
      <c r="AG90" s="156"/>
      <c r="AH90" s="156"/>
      <c r="AI90" s="156"/>
      <c r="AJ90" s="156"/>
      <c r="AK90" s="156"/>
      <c r="AL90" s="156"/>
      <c r="AM90" s="156"/>
      <c r="AN90" s="156"/>
      <c r="AO90" s="156"/>
      <c r="AP90" s="156"/>
      <c r="AQ90" s="156"/>
      <c r="AR90" s="156"/>
      <c r="AS90" s="156"/>
      <c r="AT90" s="156"/>
      <c r="AU90" s="156"/>
      <c r="AV90" s="156"/>
      <c r="AW90" s="156"/>
      <c r="AX90" s="156"/>
      <c r="AY90" s="156"/>
      <c r="AZ90" s="156"/>
      <c r="BA90" s="156"/>
      <c r="BB90" s="130"/>
      <c r="BC90" s="156"/>
      <c r="BD90" s="156"/>
      <c r="BE90" s="156"/>
      <c r="BF90" s="156"/>
      <c r="BG90" s="155"/>
      <c r="BH90" s="155"/>
      <c r="BI90" s="156"/>
      <c r="BJ90" s="156"/>
      <c r="BK90" s="156"/>
      <c r="BL90" s="156"/>
      <c r="BM90" s="156"/>
      <c r="BN90" s="156"/>
      <c r="BO90" s="156"/>
      <c r="BP90" s="156"/>
      <c r="BQ90" s="156"/>
      <c r="BR90" s="156"/>
      <c r="BS90" s="156"/>
      <c r="BT90" s="156"/>
      <c r="BU90" s="156"/>
      <c r="BV90" s="156"/>
      <c r="BW90" s="156"/>
      <c r="BX90" s="156"/>
      <c r="BY90" s="156"/>
      <c r="BZ90" s="156"/>
      <c r="CA90" s="156"/>
      <c r="CB90" s="156"/>
      <c r="CC90" s="156"/>
      <c r="CD90" s="156"/>
      <c r="CE90" s="156"/>
      <c r="CF90" s="156"/>
      <c r="CG90" s="156"/>
      <c r="CH90" s="156"/>
      <c r="CI90" s="156"/>
      <c r="CJ90" s="156"/>
      <c r="CK90" s="156"/>
      <c r="CL90" s="156"/>
      <c r="CM90" s="156"/>
      <c r="CN90" s="156"/>
      <c r="CO90" s="156"/>
      <c r="CP90" s="156"/>
      <c r="CQ90" s="156"/>
      <c r="CR90" s="156"/>
      <c r="CS90" s="156"/>
      <c r="CT90" s="156"/>
      <c r="CU90" s="156"/>
      <c r="CV90" s="156"/>
      <c r="CW90" s="156"/>
      <c r="CX90" s="156"/>
      <c r="CY90" s="156"/>
      <c r="CZ90" s="156"/>
      <c r="DA90" s="156"/>
      <c r="DB90" s="156"/>
      <c r="DC90" s="156"/>
      <c r="DD90" s="156"/>
      <c r="DE90" s="156"/>
      <c r="DF90" s="156"/>
      <c r="DG90" s="156"/>
      <c r="DH90" s="156"/>
      <c r="DI90" s="156"/>
      <c r="DJ90" s="156"/>
      <c r="DK90" s="156"/>
      <c r="DL90" s="156"/>
      <c r="DM90" s="156"/>
      <c r="DN90" s="156"/>
      <c r="DO90" s="156"/>
      <c r="DP90" s="156"/>
      <c r="DQ90" s="156"/>
      <c r="DR90" s="156"/>
      <c r="DS90" s="156"/>
      <c r="DT90" s="156"/>
      <c r="DU90" s="156"/>
      <c r="DV90" s="156"/>
      <c r="DW90" s="168"/>
      <c r="DX90" s="83"/>
      <c r="DY90" s="83"/>
      <c r="DZ90" s="83"/>
      <c r="EA90" s="83"/>
      <c r="EB90" s="83"/>
      <c r="EC90" s="83"/>
      <c r="ED90" s="83"/>
      <c r="EE90" s="83"/>
      <c r="EF90" s="83"/>
      <c r="EG90" s="83"/>
      <c r="EH90" s="83"/>
      <c r="EI90" s="83"/>
      <c r="EJ90" s="83"/>
      <c r="EK90" s="83"/>
      <c r="EL90" s="83"/>
      <c r="EM90" s="83"/>
      <c r="EN90" s="83"/>
      <c r="EO90" s="83"/>
      <c r="EP90" s="83"/>
      <c r="EQ90" s="83"/>
      <c r="ER90" s="83"/>
      <c r="ES90" s="83"/>
      <c r="ET90" s="83"/>
      <c r="EU90" s="83"/>
      <c r="EV90" s="83"/>
      <c r="EW90" s="83"/>
      <c r="EX90" s="83"/>
      <c r="EY90" s="83"/>
      <c r="EZ90" s="83"/>
      <c r="FA90" s="83"/>
      <c r="FB90" s="83"/>
      <c r="FC90" s="83"/>
      <c r="FD90" s="83"/>
      <c r="FE90" s="83"/>
      <c r="FF90" s="83"/>
      <c r="FG90" s="83"/>
      <c r="FH90" s="83"/>
      <c r="FI90" s="83"/>
      <c r="FJ90" s="83"/>
      <c r="FK90" s="83"/>
      <c r="FL90" s="83"/>
      <c r="FM90" s="83"/>
      <c r="FN90" s="83"/>
      <c r="FO90" s="83"/>
      <c r="FP90" s="83"/>
      <c r="FQ90" s="83"/>
      <c r="FR90" s="83"/>
      <c r="FS90" s="83"/>
      <c r="FT90" s="83"/>
      <c r="FU90" s="83"/>
      <c r="FV90" s="83"/>
      <c r="FW90" s="83"/>
      <c r="FX90" s="83"/>
      <c r="FY90" s="83"/>
      <c r="FZ90" s="83"/>
      <c r="GA90" s="83"/>
      <c r="GB90" s="83"/>
      <c r="GC90" s="83"/>
      <c r="GD90" s="83"/>
      <c r="GE90" s="83"/>
      <c r="GF90" s="83"/>
      <c r="GG90" s="83"/>
      <c r="GH90" s="83"/>
      <c r="GI90" s="83"/>
      <c r="GJ90" s="83"/>
      <c r="GK90" s="83"/>
      <c r="GL90" s="83"/>
      <c r="GM90" s="83"/>
      <c r="GN90" s="83"/>
      <c r="GO90" s="83"/>
      <c r="GP90" s="83"/>
      <c r="GQ90" s="83"/>
      <c r="GR90" s="83"/>
      <c r="GS90" s="83"/>
      <c r="GT90" s="83"/>
      <c r="GU90" s="83"/>
      <c r="GV90" s="83"/>
      <c r="GW90" s="83"/>
      <c r="GX90" s="83"/>
      <c r="GY90" s="83"/>
      <c r="GZ90" s="83"/>
      <c r="HA90" s="83"/>
      <c r="HB90" s="83"/>
      <c r="HC90" s="83"/>
      <c r="HD90" s="83"/>
      <c r="HE90" s="83"/>
      <c r="HF90" s="83"/>
      <c r="HG90" s="83"/>
      <c r="HH90" s="83"/>
      <c r="HI90" s="83"/>
      <c r="HJ90" s="83"/>
      <c r="HK90" s="83"/>
      <c r="HL90" s="83"/>
      <c r="HM90" s="83"/>
      <c r="HN90" s="83"/>
      <c r="HO90" s="83"/>
      <c r="HP90" s="83"/>
      <c r="HQ90" s="83"/>
      <c r="HR90" s="83"/>
      <c r="HS90" s="83"/>
      <c r="HT90" s="83"/>
      <c r="HU90" s="83"/>
      <c r="HV90" s="83"/>
      <c r="HW90" s="83"/>
      <c r="HX90" s="83"/>
      <c r="HY90" s="83"/>
      <c r="HZ90" s="83"/>
      <c r="IA90" s="83"/>
      <c r="IB90" s="83"/>
      <c r="IC90" s="83"/>
      <c r="ID90" s="83"/>
      <c r="IE90" s="83"/>
      <c r="IF90" s="83"/>
      <c r="IG90" s="83"/>
      <c r="IH90" s="83"/>
      <c r="II90" s="83"/>
      <c r="IJ90" s="83"/>
      <c r="IK90" s="83"/>
      <c r="IL90" s="83"/>
      <c r="IM90" s="83"/>
      <c r="IN90" s="83"/>
      <c r="IO90" s="83"/>
      <c r="IP90" s="83"/>
      <c r="IQ90" s="83"/>
      <c r="IR90" s="83"/>
      <c r="IS90" s="83"/>
      <c r="IT90" s="83"/>
      <c r="IU90" s="83"/>
      <c r="IV90" s="83"/>
      <c r="IW90" s="83"/>
      <c r="IX90" s="83"/>
      <c r="IY90" s="83"/>
      <c r="IZ90" s="83"/>
      <c r="JA90" s="83"/>
      <c r="JB90" s="83"/>
      <c r="JC90" s="83"/>
      <c r="JD90" s="83"/>
      <c r="JE90" s="83"/>
      <c r="JF90" s="83"/>
      <c r="JG90" s="83"/>
      <c r="JH90" s="83"/>
    </row>
    <row r="91" spans="1:268" s="104" customFormat="1" ht="18" customHeight="1">
      <c r="A91" s="259" t="s">
        <v>64</v>
      </c>
      <c r="B91" s="260"/>
      <c r="C91" s="137">
        <f t="shared" ref="C91:J91" si="542">C92+C93+C94</f>
        <v>0</v>
      </c>
      <c r="D91" s="137">
        <f t="shared" si="542"/>
        <v>0</v>
      </c>
      <c r="E91" s="137">
        <f t="shared" si="542"/>
        <v>0</v>
      </c>
      <c r="F91" s="137">
        <f t="shared" si="542"/>
        <v>0</v>
      </c>
      <c r="G91" s="137">
        <f t="shared" si="542"/>
        <v>0</v>
      </c>
      <c r="H91" s="137">
        <f t="shared" si="542"/>
        <v>0</v>
      </c>
      <c r="I91" s="137">
        <f t="shared" si="542"/>
        <v>0</v>
      </c>
      <c r="J91" s="137">
        <f t="shared" si="542"/>
        <v>0</v>
      </c>
      <c r="K91" s="137">
        <f t="shared" ref="K91:AV91" si="543">K92+K93+K94</f>
        <v>0</v>
      </c>
      <c r="L91" s="137">
        <f t="shared" si="543"/>
        <v>0</v>
      </c>
      <c r="M91" s="137">
        <f>M92+M93+M94</f>
        <v>0</v>
      </c>
      <c r="N91" s="137">
        <f>N92+N93+N94</f>
        <v>0</v>
      </c>
      <c r="O91" s="137">
        <f t="shared" si="543"/>
        <v>0</v>
      </c>
      <c r="P91" s="137">
        <f t="shared" si="543"/>
        <v>0</v>
      </c>
      <c r="Q91" s="137">
        <f>Q92+Q93+Q94</f>
        <v>0</v>
      </c>
      <c r="R91" s="137">
        <f>R92+R93+R94</f>
        <v>0</v>
      </c>
      <c r="S91" s="137">
        <f t="shared" si="543"/>
        <v>0</v>
      </c>
      <c r="T91" s="137">
        <f t="shared" si="543"/>
        <v>0</v>
      </c>
      <c r="U91" s="137">
        <f>U92+U93+U94</f>
        <v>0</v>
      </c>
      <c r="V91" s="137">
        <f>V92+V93+V94</f>
        <v>0</v>
      </c>
      <c r="W91" s="137">
        <f t="shared" si="543"/>
        <v>0</v>
      </c>
      <c r="X91" s="137">
        <f t="shared" si="543"/>
        <v>0</v>
      </c>
      <c r="Y91" s="137">
        <f>Y92+Y93+Y94</f>
        <v>0</v>
      </c>
      <c r="Z91" s="137">
        <f>Z92+Z93+Z94</f>
        <v>0</v>
      </c>
      <c r="AA91" s="137">
        <f t="shared" si="543"/>
        <v>0</v>
      </c>
      <c r="AB91" s="137">
        <f t="shared" si="543"/>
        <v>0</v>
      </c>
      <c r="AC91" s="137">
        <f>AC92+AC93+AC94</f>
        <v>0</v>
      </c>
      <c r="AD91" s="137">
        <f>AD92+AD93+AD94</f>
        <v>0</v>
      </c>
      <c r="AE91" s="137">
        <f t="shared" si="543"/>
        <v>0</v>
      </c>
      <c r="AF91" s="137">
        <f t="shared" si="543"/>
        <v>0</v>
      </c>
      <c r="AG91" s="137">
        <f>AG92+AG93+AG94</f>
        <v>0</v>
      </c>
      <c r="AH91" s="137">
        <f>AH92+AH93+AH94</f>
        <v>0</v>
      </c>
      <c r="AI91" s="137">
        <f t="shared" si="543"/>
        <v>0</v>
      </c>
      <c r="AJ91" s="137">
        <f t="shared" si="543"/>
        <v>0</v>
      </c>
      <c r="AK91" s="137">
        <f>AK92+AK93+AK94</f>
        <v>0</v>
      </c>
      <c r="AL91" s="137">
        <f>AL92+AL93+AL94</f>
        <v>0</v>
      </c>
      <c r="AM91" s="137">
        <f t="shared" si="543"/>
        <v>0</v>
      </c>
      <c r="AN91" s="137">
        <f t="shared" si="543"/>
        <v>0</v>
      </c>
      <c r="AO91" s="137">
        <f>AO92+AO93+AO94</f>
        <v>0</v>
      </c>
      <c r="AP91" s="137">
        <f>AP92+AP93+AP94</f>
        <v>0</v>
      </c>
      <c r="AQ91" s="137">
        <f t="shared" si="543"/>
        <v>0</v>
      </c>
      <c r="AR91" s="137">
        <f t="shared" si="543"/>
        <v>0</v>
      </c>
      <c r="AS91" s="137">
        <f>AS92+AS93+AS94</f>
        <v>0</v>
      </c>
      <c r="AT91" s="137">
        <f>AT92+AT93+AT94</f>
        <v>0</v>
      </c>
      <c r="AU91" s="137">
        <f t="shared" si="543"/>
        <v>0</v>
      </c>
      <c r="AV91" s="137">
        <f t="shared" si="543"/>
        <v>0</v>
      </c>
      <c r="AW91" s="137">
        <f>AW92+AW93+AW94</f>
        <v>0</v>
      </c>
      <c r="AX91" s="137">
        <f>AX92+AX93+AX94</f>
        <v>0</v>
      </c>
      <c r="AY91" s="137">
        <f>AY92+AY93+AY94</f>
        <v>0</v>
      </c>
      <c r="AZ91" s="137">
        <f>AZ92+AZ93+AZ94</f>
        <v>0</v>
      </c>
      <c r="BA91" s="135">
        <f t="shared" ref="BA91:BB92" si="544">IF(E91=0,1,AY91/E91-1)</f>
        <v>1</v>
      </c>
      <c r="BB91" s="135">
        <f t="shared" si="544"/>
        <v>1</v>
      </c>
      <c r="BC91" s="137">
        <f t="shared" ref="BC91:BH91" si="545">BC92+BC93+BC94</f>
        <v>0</v>
      </c>
      <c r="BD91" s="137">
        <f t="shared" si="545"/>
        <v>0</v>
      </c>
      <c r="BE91" s="137">
        <f t="shared" si="545"/>
        <v>0</v>
      </c>
      <c r="BF91" s="137">
        <f t="shared" si="545"/>
        <v>0</v>
      </c>
      <c r="BG91" s="137">
        <f t="shared" si="545"/>
        <v>0</v>
      </c>
      <c r="BH91" s="137">
        <f t="shared" si="545"/>
        <v>0</v>
      </c>
      <c r="BI91" s="135">
        <f t="shared" ref="BI91:BJ112" si="546">IF(K91=0,1,BG91/K91-1)</f>
        <v>1</v>
      </c>
      <c r="BJ91" s="135">
        <f t="shared" si="546"/>
        <v>1</v>
      </c>
      <c r="BK91" s="137">
        <f>BK92+BK93+BK94</f>
        <v>0</v>
      </c>
      <c r="BL91" s="137">
        <f>BL92+BL93+BL94</f>
        <v>0</v>
      </c>
      <c r="BM91" s="137">
        <f>BM92+BM93+BM94</f>
        <v>0</v>
      </c>
      <c r="BN91" s="137">
        <f>BN92+BN93+BN94</f>
        <v>0</v>
      </c>
      <c r="BO91" s="135">
        <f t="shared" ref="BO91:BP112" si="547">IF(O91=0,1,BM91/O91-1)</f>
        <v>1</v>
      </c>
      <c r="BP91" s="135">
        <f t="shared" si="547"/>
        <v>1</v>
      </c>
      <c r="BQ91" s="137">
        <f>BQ92+BQ93+BQ94</f>
        <v>0</v>
      </c>
      <c r="BR91" s="137">
        <f>BR92+BR93+BR94</f>
        <v>0</v>
      </c>
      <c r="BS91" s="137">
        <f>BS92+BS93+BS94</f>
        <v>0</v>
      </c>
      <c r="BT91" s="137">
        <f>BT92+BT93+BT94</f>
        <v>0</v>
      </c>
      <c r="BU91" s="135">
        <f t="shared" ref="BU91:BV112" si="548">IF(S91=0,1,BS91/S91-1)</f>
        <v>1</v>
      </c>
      <c r="BV91" s="135">
        <f t="shared" si="548"/>
        <v>1</v>
      </c>
      <c r="BW91" s="137">
        <f>BW92+BW93+BW94</f>
        <v>0</v>
      </c>
      <c r="BX91" s="137">
        <f>BX92+BX93+BX94</f>
        <v>0</v>
      </c>
      <c r="BY91" s="137">
        <f>BY92+BY93+BY94</f>
        <v>0</v>
      </c>
      <c r="BZ91" s="137">
        <f>BZ92+BZ93+BZ94</f>
        <v>0</v>
      </c>
      <c r="CA91" s="135">
        <f t="shared" ref="CA91:CB112" si="549">IF(W91=0,1,BY91/W91-1)</f>
        <v>1</v>
      </c>
      <c r="CB91" s="135">
        <f t="shared" si="549"/>
        <v>1</v>
      </c>
      <c r="CC91" s="137">
        <f>CC92+CC93+CC94</f>
        <v>0</v>
      </c>
      <c r="CD91" s="137">
        <f>CD92+CD93+CD94</f>
        <v>0</v>
      </c>
      <c r="CE91" s="137">
        <f>CE92+CE93+CE94</f>
        <v>0</v>
      </c>
      <c r="CF91" s="137">
        <f>CF92+CF93+CF94</f>
        <v>0</v>
      </c>
      <c r="CG91" s="135">
        <f t="shared" ref="CG91:CH112" si="550">IF(AA91=0,1,CE91/AA91-1)</f>
        <v>1</v>
      </c>
      <c r="CH91" s="135">
        <f t="shared" si="550"/>
        <v>1</v>
      </c>
      <c r="CI91" s="137">
        <f>CI92+CI93+CI94</f>
        <v>0</v>
      </c>
      <c r="CJ91" s="137">
        <f>CJ92+CJ93+CJ94</f>
        <v>0</v>
      </c>
      <c r="CK91" s="137">
        <f>CK92+CK93+CK94</f>
        <v>0</v>
      </c>
      <c r="CL91" s="137">
        <f>CL92+CL93+CL94</f>
        <v>0</v>
      </c>
      <c r="CM91" s="135">
        <f t="shared" ref="CM91:CN112" si="551">IF(AE91=0,1,CK91/AE91-1)</f>
        <v>1</v>
      </c>
      <c r="CN91" s="135">
        <f t="shared" si="551"/>
        <v>1</v>
      </c>
      <c r="CO91" s="137">
        <f>CO92+CO93+CO94</f>
        <v>0</v>
      </c>
      <c r="CP91" s="137">
        <f>CP92+CP93+CP94</f>
        <v>0</v>
      </c>
      <c r="CQ91" s="137">
        <f>CQ92+CQ93+CQ94</f>
        <v>0</v>
      </c>
      <c r="CR91" s="137">
        <f>CR92+CR93+CR94</f>
        <v>0</v>
      </c>
      <c r="CS91" s="135">
        <f t="shared" ref="CS91:CT112" si="552">IF(AI91=0,1,CQ91/AI91-1)</f>
        <v>1</v>
      </c>
      <c r="CT91" s="135">
        <f t="shared" si="552"/>
        <v>1</v>
      </c>
      <c r="CU91" s="137">
        <f>CU92+CU93+CU94</f>
        <v>0</v>
      </c>
      <c r="CV91" s="137">
        <f>CV92+CV93+CV94</f>
        <v>0</v>
      </c>
      <c r="CW91" s="137">
        <f>CW92+CW93+CW94</f>
        <v>0</v>
      </c>
      <c r="CX91" s="137">
        <f>CX92+CX93+CX94</f>
        <v>0</v>
      </c>
      <c r="CY91" s="135">
        <f t="shared" ref="CY91:CZ112" si="553">IF(AM91=0,1,CW91/AM91-1)</f>
        <v>1</v>
      </c>
      <c r="CZ91" s="135">
        <f t="shared" si="553"/>
        <v>1</v>
      </c>
      <c r="DA91" s="137">
        <f>DA92+DA93+DA94</f>
        <v>0</v>
      </c>
      <c r="DB91" s="137">
        <f>DB92+DB93+DB94</f>
        <v>0</v>
      </c>
      <c r="DC91" s="137">
        <f>DC92+DC93+DC94</f>
        <v>0</v>
      </c>
      <c r="DD91" s="137">
        <f>DD92+DD93+DD94</f>
        <v>0</v>
      </c>
      <c r="DE91" s="135">
        <f t="shared" ref="DE91:DF112" si="554">IF(AQ91=0,1,DC91/AQ91-1)</f>
        <v>1</v>
      </c>
      <c r="DF91" s="135">
        <f t="shared" si="554"/>
        <v>1</v>
      </c>
      <c r="DG91" s="137">
        <f>DG92+DG93+DG94</f>
        <v>0</v>
      </c>
      <c r="DH91" s="137">
        <f>DH92+DH93+DH94</f>
        <v>0</v>
      </c>
      <c r="DI91" s="137">
        <f>DI92+DI93+DI94</f>
        <v>0</v>
      </c>
      <c r="DJ91" s="137">
        <f>DJ92+DJ93+DJ94</f>
        <v>0</v>
      </c>
      <c r="DK91" s="135">
        <f t="shared" ref="DK91:DL112" si="555">IF(AU91=0,1,DI91/AU91-1)</f>
        <v>1</v>
      </c>
      <c r="DL91" s="135">
        <f t="shared" si="555"/>
        <v>1</v>
      </c>
      <c r="DM91" s="137">
        <f t="shared" ref="DM91:DR91" si="556">DM92+DM93+DM94</f>
        <v>0</v>
      </c>
      <c r="DN91" s="137">
        <f t="shared" si="556"/>
        <v>0</v>
      </c>
      <c r="DO91" s="137">
        <f t="shared" si="556"/>
        <v>0</v>
      </c>
      <c r="DP91" s="137">
        <f t="shared" si="556"/>
        <v>0</v>
      </c>
      <c r="DQ91" s="137">
        <f t="shared" si="556"/>
        <v>0</v>
      </c>
      <c r="DR91" s="137">
        <f t="shared" si="556"/>
        <v>0</v>
      </c>
      <c r="DS91" s="135">
        <f>IF($AY$91=0,1,DQ91/$AY$91-1)</f>
        <v>1</v>
      </c>
      <c r="DT91" s="135">
        <f>IF($AZ$91=0,1,DR91/$AZ$91-1)</f>
        <v>1</v>
      </c>
      <c r="DU91" s="135">
        <f t="shared" ref="DU91:DU112" si="557">IF($E91=0,1,DQ91/$E91-1)</f>
        <v>1</v>
      </c>
      <c r="DV91" s="135">
        <f t="shared" ref="DV91:DV112" si="558">IF($F91=0,1,DR91/$F91-1)</f>
        <v>1</v>
      </c>
      <c r="DW91" s="167"/>
      <c r="DX91" s="103"/>
      <c r="DY91" s="103"/>
      <c r="DZ91" s="103"/>
      <c r="EA91" s="103"/>
      <c r="EB91" s="103"/>
      <c r="EC91" s="103"/>
      <c r="ED91" s="103"/>
      <c r="EE91" s="103"/>
      <c r="EF91" s="103"/>
      <c r="EG91" s="103"/>
      <c r="EH91" s="103"/>
      <c r="EI91" s="103"/>
      <c r="EJ91" s="103"/>
      <c r="EK91" s="103"/>
      <c r="EL91" s="103"/>
      <c r="EM91" s="103"/>
      <c r="EN91" s="103"/>
      <c r="EO91" s="103"/>
      <c r="EP91" s="103"/>
      <c r="EQ91" s="103"/>
      <c r="ER91" s="103"/>
      <c r="ES91" s="103"/>
      <c r="ET91" s="103"/>
      <c r="EU91" s="103"/>
      <c r="EV91" s="103"/>
      <c r="EW91" s="103"/>
      <c r="EX91" s="103"/>
      <c r="EY91" s="103"/>
      <c r="EZ91" s="103"/>
      <c r="FA91" s="103"/>
      <c r="FB91" s="103"/>
      <c r="FC91" s="103"/>
      <c r="FD91" s="103"/>
      <c r="FE91" s="103"/>
      <c r="FF91" s="103"/>
      <c r="FG91" s="103"/>
      <c r="FH91" s="103"/>
      <c r="FI91" s="103"/>
      <c r="FJ91" s="103"/>
      <c r="FK91" s="103"/>
      <c r="FL91" s="103"/>
      <c r="FM91" s="103"/>
      <c r="FN91" s="103"/>
      <c r="FO91" s="103"/>
      <c r="FP91" s="103"/>
      <c r="FQ91" s="103"/>
      <c r="FR91" s="103"/>
      <c r="FS91" s="103"/>
      <c r="FT91" s="103"/>
      <c r="FU91" s="103"/>
      <c r="FV91" s="103"/>
      <c r="FW91" s="103"/>
      <c r="FX91" s="103"/>
      <c r="FY91" s="103"/>
      <c r="FZ91" s="103"/>
      <c r="GA91" s="103"/>
      <c r="GB91" s="103"/>
      <c r="GC91" s="103"/>
      <c r="GD91" s="103"/>
      <c r="GE91" s="103"/>
      <c r="GF91" s="103"/>
      <c r="GG91" s="103"/>
      <c r="GH91" s="103"/>
      <c r="GI91" s="103"/>
      <c r="GJ91" s="103"/>
      <c r="GK91" s="103"/>
      <c r="GL91" s="103"/>
      <c r="GM91" s="103"/>
      <c r="GN91" s="103"/>
      <c r="GO91" s="103"/>
      <c r="GP91" s="103"/>
      <c r="GQ91" s="103"/>
      <c r="GR91" s="103"/>
      <c r="GS91" s="103"/>
      <c r="GT91" s="103"/>
      <c r="GU91" s="103"/>
      <c r="GV91" s="103"/>
      <c r="GW91" s="103"/>
      <c r="GX91" s="103"/>
      <c r="GY91" s="103"/>
      <c r="GZ91" s="103"/>
      <c r="HA91" s="103"/>
      <c r="HB91" s="103"/>
      <c r="HC91" s="103"/>
      <c r="HD91" s="103"/>
      <c r="HE91" s="103"/>
      <c r="HF91" s="103"/>
      <c r="HG91" s="103"/>
      <c r="HH91" s="103"/>
      <c r="HI91" s="103"/>
      <c r="HJ91" s="103"/>
      <c r="HK91" s="103"/>
      <c r="HL91" s="103"/>
      <c r="HM91" s="103"/>
      <c r="HN91" s="103"/>
      <c r="HO91" s="103"/>
      <c r="HP91" s="103"/>
      <c r="HQ91" s="103"/>
      <c r="HR91" s="103"/>
      <c r="HS91" s="103"/>
      <c r="HT91" s="103"/>
      <c r="HU91" s="103"/>
      <c r="HV91" s="103"/>
      <c r="HW91" s="103"/>
      <c r="HX91" s="103"/>
      <c r="HY91" s="103"/>
      <c r="HZ91" s="103"/>
      <c r="IA91" s="103"/>
      <c r="IB91" s="103"/>
      <c r="IC91" s="103"/>
      <c r="ID91" s="103"/>
      <c r="IE91" s="103"/>
      <c r="IF91" s="103"/>
      <c r="IG91" s="103"/>
      <c r="IH91" s="103"/>
      <c r="II91" s="103"/>
      <c r="IJ91" s="103"/>
      <c r="IK91" s="103"/>
      <c r="IL91" s="103"/>
      <c r="IM91" s="103"/>
      <c r="IN91" s="103"/>
      <c r="IO91" s="103"/>
      <c r="IP91" s="103"/>
      <c r="IQ91" s="103"/>
      <c r="IR91" s="103"/>
      <c r="IS91" s="103"/>
      <c r="IT91" s="103"/>
      <c r="IU91" s="103"/>
      <c r="IV91" s="103"/>
      <c r="IW91" s="103"/>
      <c r="IX91" s="103"/>
      <c r="IY91" s="103"/>
      <c r="IZ91" s="103"/>
      <c r="JA91" s="103"/>
      <c r="JB91" s="103"/>
      <c r="JC91" s="103"/>
      <c r="JD91" s="103"/>
      <c r="JE91" s="103"/>
      <c r="JF91" s="103"/>
      <c r="JG91" s="103"/>
      <c r="JH91" s="103"/>
    </row>
    <row r="92" spans="1:268" s="106" customFormat="1" ht="18" customHeight="1">
      <c r="A92" s="253" t="s">
        <v>38</v>
      </c>
      <c r="B92" s="254"/>
      <c r="C92" s="134">
        <f>'бюджет округа (района)'!C92+'бюджеты поселений'!C92</f>
        <v>0</v>
      </c>
      <c r="D92" s="137">
        <f>'бюджет округа (района)'!C92</f>
        <v>0</v>
      </c>
      <c r="E92" s="134">
        <f t="shared" ref="E92:F92" si="559">G92+I92+M92+Q92+U92+Y92+AC92+AG92+AK92+AO92+AS92+AW92</f>
        <v>0</v>
      </c>
      <c r="F92" s="137">
        <f t="shared" si="559"/>
        <v>0</v>
      </c>
      <c r="G92" s="134">
        <f>'бюджет округа (района)'!E92+'бюджеты поселений'!E92</f>
        <v>0</v>
      </c>
      <c r="H92" s="137">
        <f>'бюджет округа (района)'!E92</f>
        <v>0</v>
      </c>
      <c r="I92" s="134">
        <f>'бюджет округа (района)'!F92+'бюджеты поселений'!F92</f>
        <v>0</v>
      </c>
      <c r="J92" s="137">
        <f>'бюджет округа (района)'!F92</f>
        <v>0</v>
      </c>
      <c r="K92" s="137">
        <f t="shared" ref="K92:L107" si="560">G92+I92</f>
        <v>0</v>
      </c>
      <c r="L92" s="137">
        <f t="shared" si="560"/>
        <v>0</v>
      </c>
      <c r="M92" s="134">
        <f>'бюджет округа (района)'!H92+'бюджеты поселений'!H92</f>
        <v>0</v>
      </c>
      <c r="N92" s="137">
        <f>'бюджет округа (района)'!H92</f>
        <v>0</v>
      </c>
      <c r="O92" s="137">
        <f t="shared" ref="O92:P100" si="561">K92+M92</f>
        <v>0</v>
      </c>
      <c r="P92" s="137">
        <f t="shared" si="561"/>
        <v>0</v>
      </c>
      <c r="Q92" s="134">
        <f>'бюджет округа (района)'!J92+'бюджеты поселений'!J92</f>
        <v>0</v>
      </c>
      <c r="R92" s="137">
        <f>'бюджет округа (района)'!J92</f>
        <v>0</v>
      </c>
      <c r="S92" s="137">
        <f t="shared" ref="S92:T107" si="562">O92+Q92</f>
        <v>0</v>
      </c>
      <c r="T92" s="137">
        <f t="shared" si="562"/>
        <v>0</v>
      </c>
      <c r="U92" s="134">
        <f>'бюджет округа (района)'!L92+'бюджеты поселений'!L92</f>
        <v>0</v>
      </c>
      <c r="V92" s="137">
        <f>'бюджет округа (района)'!L92</f>
        <v>0</v>
      </c>
      <c r="W92" s="137">
        <f t="shared" ref="W92:X107" si="563">S92+U92</f>
        <v>0</v>
      </c>
      <c r="X92" s="137">
        <f t="shared" si="563"/>
        <v>0</v>
      </c>
      <c r="Y92" s="134">
        <f>'бюджет округа (района)'!N92+'бюджеты поселений'!N92</f>
        <v>0</v>
      </c>
      <c r="Z92" s="137">
        <f>'бюджет округа (района)'!N92</f>
        <v>0</v>
      </c>
      <c r="AA92" s="137">
        <f t="shared" ref="AA92:AB107" si="564">W92+Y92</f>
        <v>0</v>
      </c>
      <c r="AB92" s="137">
        <f t="shared" si="564"/>
        <v>0</v>
      </c>
      <c r="AC92" s="134">
        <f>'бюджет округа (района)'!P92+'бюджеты поселений'!P92</f>
        <v>0</v>
      </c>
      <c r="AD92" s="137">
        <f>'бюджет округа (района)'!P92</f>
        <v>0</v>
      </c>
      <c r="AE92" s="137">
        <f t="shared" ref="AE92:AF107" si="565">AA92+AC92</f>
        <v>0</v>
      </c>
      <c r="AF92" s="137">
        <f t="shared" si="565"/>
        <v>0</v>
      </c>
      <c r="AG92" s="134">
        <f>'бюджет округа (района)'!R92+'бюджеты поселений'!R92</f>
        <v>0</v>
      </c>
      <c r="AH92" s="137">
        <f>'бюджет округа (района)'!R92</f>
        <v>0</v>
      </c>
      <c r="AI92" s="137">
        <f t="shared" ref="AI92:AJ107" si="566">AE92+AG92</f>
        <v>0</v>
      </c>
      <c r="AJ92" s="137">
        <f t="shared" si="566"/>
        <v>0</v>
      </c>
      <c r="AK92" s="134">
        <f>'бюджет округа (района)'!T92+'бюджеты поселений'!T92</f>
        <v>0</v>
      </c>
      <c r="AL92" s="137">
        <f>'бюджет округа (района)'!T92</f>
        <v>0</v>
      </c>
      <c r="AM92" s="137">
        <f t="shared" ref="AM92:AN107" si="567">AI92+AK92</f>
        <v>0</v>
      </c>
      <c r="AN92" s="137">
        <f t="shared" si="567"/>
        <v>0</v>
      </c>
      <c r="AO92" s="134">
        <f>'бюджет округа (района)'!V92+'бюджеты поселений'!V92</f>
        <v>0</v>
      </c>
      <c r="AP92" s="137">
        <f>'бюджет округа (района)'!V92</f>
        <v>0</v>
      </c>
      <c r="AQ92" s="137">
        <f t="shared" ref="AQ92:AR107" si="568">AM92+AO92</f>
        <v>0</v>
      </c>
      <c r="AR92" s="137">
        <f t="shared" si="568"/>
        <v>0</v>
      </c>
      <c r="AS92" s="134">
        <f>'бюджет округа (района)'!X92+'бюджеты поселений'!X92</f>
        <v>0</v>
      </c>
      <c r="AT92" s="137">
        <f>'бюджет округа (района)'!X92</f>
        <v>0</v>
      </c>
      <c r="AU92" s="137">
        <f t="shared" ref="AU92:AV107" si="569">AQ92+AS92</f>
        <v>0</v>
      </c>
      <c r="AV92" s="137">
        <f t="shared" si="569"/>
        <v>0</v>
      </c>
      <c r="AW92" s="134">
        <f>'бюджет округа (района)'!Z92+'бюджеты поселений'!Z92</f>
        <v>0</v>
      </c>
      <c r="AX92" s="137">
        <f>'бюджет округа (района)'!Z92</f>
        <v>0</v>
      </c>
      <c r="AY92" s="134">
        <f>'бюджет округа (района)'!AA92+'бюджеты поселений'!AA92</f>
        <v>0</v>
      </c>
      <c r="AZ92" s="137">
        <f>'бюджет округа (района)'!AA92</f>
        <v>0</v>
      </c>
      <c r="BA92" s="135">
        <f t="shared" si="544"/>
        <v>1</v>
      </c>
      <c r="BB92" s="135">
        <f t="shared" si="544"/>
        <v>1</v>
      </c>
      <c r="BC92" s="134">
        <f>'бюджет округа (района)'!AC92+'бюджеты поселений'!AC92</f>
        <v>0</v>
      </c>
      <c r="BD92" s="137">
        <f>'бюджет округа (района)'!AC92</f>
        <v>0</v>
      </c>
      <c r="BE92" s="134">
        <f>'бюджет округа (района)'!AD92+'бюджеты поселений'!AD92</f>
        <v>0</v>
      </c>
      <c r="BF92" s="137">
        <f>'бюджет округа (района)'!AD92</f>
        <v>0</v>
      </c>
      <c r="BG92" s="137">
        <f t="shared" ref="BG92:BH107" si="570">BC92+BE92</f>
        <v>0</v>
      </c>
      <c r="BH92" s="137">
        <f t="shared" si="570"/>
        <v>0</v>
      </c>
      <c r="BI92" s="135">
        <f t="shared" si="546"/>
        <v>1</v>
      </c>
      <c r="BJ92" s="135">
        <f t="shared" si="546"/>
        <v>1</v>
      </c>
      <c r="BK92" s="134">
        <f>'бюджет округа (района)'!AG92+'бюджеты поселений'!AG92</f>
        <v>0</v>
      </c>
      <c r="BL92" s="137">
        <f>'бюджет округа (района)'!AG92</f>
        <v>0</v>
      </c>
      <c r="BM92" s="137">
        <f t="shared" ref="BM92:BN112" si="571">BG92+BK92</f>
        <v>0</v>
      </c>
      <c r="BN92" s="137">
        <f t="shared" si="571"/>
        <v>0</v>
      </c>
      <c r="BO92" s="135">
        <f t="shared" si="547"/>
        <v>1</v>
      </c>
      <c r="BP92" s="135">
        <f t="shared" si="547"/>
        <v>1</v>
      </c>
      <c r="BQ92" s="134">
        <f>'бюджет округа (района)'!AJ92+'бюджеты поселений'!AJ92</f>
        <v>0</v>
      </c>
      <c r="BR92" s="137">
        <f>'бюджет округа (района)'!AJ92</f>
        <v>0</v>
      </c>
      <c r="BS92" s="137">
        <f t="shared" ref="BS92:BT112" si="572">BM92+BQ92</f>
        <v>0</v>
      </c>
      <c r="BT92" s="137">
        <f t="shared" si="572"/>
        <v>0</v>
      </c>
      <c r="BU92" s="135">
        <f t="shared" si="548"/>
        <v>1</v>
      </c>
      <c r="BV92" s="135">
        <f t="shared" si="548"/>
        <v>1</v>
      </c>
      <c r="BW92" s="134">
        <f>'бюджет округа (района)'!AM92+'бюджеты поселений'!AM92</f>
        <v>0</v>
      </c>
      <c r="BX92" s="137">
        <f>'бюджет округа (района)'!AM92</f>
        <v>0</v>
      </c>
      <c r="BY92" s="137">
        <f t="shared" ref="BY92:BZ112" si="573">BS92+BW92</f>
        <v>0</v>
      </c>
      <c r="BZ92" s="137">
        <f t="shared" si="573"/>
        <v>0</v>
      </c>
      <c r="CA92" s="135">
        <f t="shared" si="549"/>
        <v>1</v>
      </c>
      <c r="CB92" s="135">
        <f t="shared" si="549"/>
        <v>1</v>
      </c>
      <c r="CC92" s="134">
        <f>'бюджет округа (района)'!AP92+'бюджеты поселений'!AP92</f>
        <v>0</v>
      </c>
      <c r="CD92" s="137">
        <f>'бюджет округа (района)'!AP92</f>
        <v>0</v>
      </c>
      <c r="CE92" s="137">
        <f t="shared" ref="CE92:CF112" si="574">BY92+CC92</f>
        <v>0</v>
      </c>
      <c r="CF92" s="137">
        <f t="shared" si="574"/>
        <v>0</v>
      </c>
      <c r="CG92" s="135">
        <f t="shared" si="550"/>
        <v>1</v>
      </c>
      <c r="CH92" s="135">
        <f t="shared" si="550"/>
        <v>1</v>
      </c>
      <c r="CI92" s="134">
        <f>'бюджет округа (района)'!AS92+'бюджеты поселений'!AS92</f>
        <v>0</v>
      </c>
      <c r="CJ92" s="137">
        <f>'бюджет округа (района)'!AS92</f>
        <v>0</v>
      </c>
      <c r="CK92" s="137">
        <f t="shared" ref="CK92:CL112" si="575">CE92+CI92</f>
        <v>0</v>
      </c>
      <c r="CL92" s="137">
        <f t="shared" si="575"/>
        <v>0</v>
      </c>
      <c r="CM92" s="135">
        <f t="shared" si="551"/>
        <v>1</v>
      </c>
      <c r="CN92" s="135">
        <f t="shared" si="551"/>
        <v>1</v>
      </c>
      <c r="CO92" s="134">
        <f>'бюджет округа (района)'!AV92+'бюджеты поселений'!AV92</f>
        <v>0</v>
      </c>
      <c r="CP92" s="137">
        <f>'бюджет округа (района)'!AV92</f>
        <v>0</v>
      </c>
      <c r="CQ92" s="137">
        <f t="shared" ref="CQ92:CR112" si="576">CK92+CO92</f>
        <v>0</v>
      </c>
      <c r="CR92" s="137">
        <f t="shared" si="576"/>
        <v>0</v>
      </c>
      <c r="CS92" s="135">
        <f t="shared" si="552"/>
        <v>1</v>
      </c>
      <c r="CT92" s="135">
        <f t="shared" si="552"/>
        <v>1</v>
      </c>
      <c r="CU92" s="134">
        <f>'бюджет округа (района)'!AY92+'бюджеты поселений'!AY92</f>
        <v>0</v>
      </c>
      <c r="CV92" s="137">
        <f>'бюджет округа (района)'!AY92</f>
        <v>0</v>
      </c>
      <c r="CW92" s="137">
        <f t="shared" ref="CW92:CX112" si="577">CQ92+CU92</f>
        <v>0</v>
      </c>
      <c r="CX92" s="137">
        <f t="shared" si="577"/>
        <v>0</v>
      </c>
      <c r="CY92" s="135">
        <f t="shared" si="553"/>
        <v>1</v>
      </c>
      <c r="CZ92" s="135">
        <f t="shared" si="553"/>
        <v>1</v>
      </c>
      <c r="DA92" s="134">
        <f>'бюджет округа (района)'!BB92+'бюджеты поселений'!BB92</f>
        <v>0</v>
      </c>
      <c r="DB92" s="137">
        <f>'бюджет округа (района)'!BB92</f>
        <v>0</v>
      </c>
      <c r="DC92" s="137">
        <f t="shared" ref="DC92:DD112" si="578">CW92+DA92</f>
        <v>0</v>
      </c>
      <c r="DD92" s="137">
        <f t="shared" si="578"/>
        <v>0</v>
      </c>
      <c r="DE92" s="135">
        <f t="shared" si="554"/>
        <v>1</v>
      </c>
      <c r="DF92" s="135">
        <f t="shared" si="554"/>
        <v>1</v>
      </c>
      <c r="DG92" s="134">
        <f>'бюджет округа (района)'!BE92+'бюджеты поселений'!BE92</f>
        <v>0</v>
      </c>
      <c r="DH92" s="137">
        <f>'бюджет округа (района)'!BE92</f>
        <v>0</v>
      </c>
      <c r="DI92" s="137">
        <f t="shared" ref="DI92:DJ112" si="579">DC92+DG92</f>
        <v>0</v>
      </c>
      <c r="DJ92" s="137">
        <f t="shared" si="579"/>
        <v>0</v>
      </c>
      <c r="DK92" s="135">
        <f t="shared" si="555"/>
        <v>1</v>
      </c>
      <c r="DL92" s="135">
        <f t="shared" si="555"/>
        <v>1</v>
      </c>
      <c r="DM92" s="134">
        <f>'бюджет округа (района)'!BH92+'бюджеты поселений'!BH92</f>
        <v>0</v>
      </c>
      <c r="DN92" s="137">
        <f>'бюджет округа (района)'!BH92</f>
        <v>0</v>
      </c>
      <c r="DO92" s="134">
        <f>'бюджет округа (района)'!BI92+'бюджеты поселений'!BI92</f>
        <v>0</v>
      </c>
      <c r="DP92" s="137">
        <f>'бюджет округа (района)'!BI92</f>
        <v>0</v>
      </c>
      <c r="DQ92" s="134">
        <f>'бюджет округа (района)'!BJ92+'бюджеты поселений'!BJ92</f>
        <v>0</v>
      </c>
      <c r="DR92" s="137">
        <f>'бюджет округа (района)'!BJ92</f>
        <v>0</v>
      </c>
      <c r="DS92" s="135">
        <f>IF($AY$92=0,1,DQ92/$AY$92-1)</f>
        <v>1</v>
      </c>
      <c r="DT92" s="135">
        <f>IF($AZ$92=0,1,DR92/$AZ$92-1)</f>
        <v>1</v>
      </c>
      <c r="DU92" s="135">
        <f t="shared" si="557"/>
        <v>1</v>
      </c>
      <c r="DV92" s="135">
        <f t="shared" si="558"/>
        <v>1</v>
      </c>
      <c r="DW92" s="167"/>
      <c r="DX92" s="105"/>
      <c r="DY92" s="105"/>
      <c r="DZ92" s="105"/>
      <c r="EA92" s="105"/>
      <c r="EB92" s="105"/>
      <c r="EC92" s="105"/>
      <c r="ED92" s="105"/>
      <c r="EE92" s="105"/>
      <c r="EF92" s="105"/>
      <c r="EG92" s="105"/>
      <c r="EH92" s="105"/>
      <c r="EI92" s="105"/>
      <c r="EJ92" s="105"/>
      <c r="EK92" s="105"/>
      <c r="EL92" s="105"/>
      <c r="EM92" s="105"/>
      <c r="EN92" s="105"/>
      <c r="EO92" s="105"/>
      <c r="EP92" s="105"/>
      <c r="EQ92" s="105"/>
      <c r="ER92" s="105"/>
      <c r="ES92" s="105"/>
      <c r="ET92" s="105"/>
      <c r="EU92" s="105"/>
      <c r="EV92" s="105"/>
      <c r="EW92" s="105"/>
      <c r="EX92" s="105"/>
      <c r="EY92" s="105"/>
      <c r="EZ92" s="105"/>
      <c r="FA92" s="105"/>
      <c r="FB92" s="105"/>
      <c r="FC92" s="105"/>
      <c r="FD92" s="105"/>
      <c r="FE92" s="105"/>
      <c r="FF92" s="105"/>
      <c r="FG92" s="105"/>
      <c r="FH92" s="105"/>
      <c r="FI92" s="105"/>
      <c r="FJ92" s="105"/>
      <c r="FK92" s="105"/>
      <c r="FL92" s="105"/>
      <c r="FM92" s="105"/>
      <c r="FN92" s="105"/>
      <c r="FO92" s="105"/>
      <c r="FP92" s="105"/>
      <c r="FQ92" s="105"/>
      <c r="FR92" s="105"/>
      <c r="FS92" s="105"/>
      <c r="FT92" s="105"/>
      <c r="FU92" s="105"/>
      <c r="FV92" s="105"/>
      <c r="FW92" s="105"/>
      <c r="FX92" s="105"/>
      <c r="FY92" s="105"/>
      <c r="FZ92" s="105"/>
      <c r="GA92" s="105"/>
      <c r="GB92" s="105"/>
      <c r="GC92" s="105"/>
      <c r="GD92" s="105"/>
      <c r="GE92" s="105"/>
      <c r="GF92" s="105"/>
      <c r="GG92" s="105"/>
      <c r="GH92" s="105"/>
      <c r="GI92" s="105"/>
      <c r="GJ92" s="105"/>
      <c r="GK92" s="105"/>
      <c r="GL92" s="105"/>
      <c r="GM92" s="105"/>
      <c r="GN92" s="105"/>
      <c r="GO92" s="105"/>
      <c r="GP92" s="105"/>
      <c r="GQ92" s="105"/>
      <c r="GR92" s="105"/>
      <c r="GS92" s="105"/>
      <c r="GT92" s="105"/>
      <c r="GU92" s="105"/>
      <c r="GV92" s="105"/>
      <c r="GW92" s="105"/>
      <c r="GX92" s="105"/>
      <c r="GY92" s="105"/>
      <c r="GZ92" s="105"/>
      <c r="HA92" s="105"/>
      <c r="HB92" s="105"/>
      <c r="HC92" s="105"/>
      <c r="HD92" s="105"/>
      <c r="HE92" s="105"/>
      <c r="HF92" s="105"/>
      <c r="HG92" s="105"/>
      <c r="HH92" s="105"/>
      <c r="HI92" s="105"/>
      <c r="HJ92" s="105"/>
      <c r="HK92" s="105"/>
      <c r="HL92" s="105"/>
      <c r="HM92" s="105"/>
      <c r="HN92" s="105"/>
      <c r="HO92" s="105"/>
      <c r="HP92" s="105"/>
      <c r="HQ92" s="105"/>
      <c r="HR92" s="105"/>
      <c r="HS92" s="105"/>
      <c r="HT92" s="105"/>
      <c r="HU92" s="105"/>
      <c r="HV92" s="105"/>
      <c r="HW92" s="105"/>
      <c r="HX92" s="105"/>
      <c r="HY92" s="105"/>
      <c r="HZ92" s="105"/>
      <c r="IA92" s="105"/>
      <c r="IB92" s="105"/>
      <c r="IC92" s="105"/>
      <c r="ID92" s="105"/>
      <c r="IE92" s="105"/>
      <c r="IF92" s="105"/>
      <c r="IG92" s="105"/>
      <c r="IH92" s="105"/>
      <c r="II92" s="105"/>
      <c r="IJ92" s="105"/>
      <c r="IK92" s="105"/>
      <c r="IL92" s="105"/>
      <c r="IM92" s="105"/>
      <c r="IN92" s="105"/>
      <c r="IO92" s="105"/>
      <c r="IP92" s="105"/>
      <c r="IQ92" s="105"/>
      <c r="IR92" s="105"/>
      <c r="IS92" s="105"/>
      <c r="IT92" s="105"/>
      <c r="IU92" s="105"/>
      <c r="IV92" s="105"/>
      <c r="IW92" s="105"/>
      <c r="IX92" s="105"/>
      <c r="IY92" s="105"/>
      <c r="IZ92" s="105"/>
      <c r="JA92" s="105"/>
      <c r="JB92" s="105"/>
      <c r="JC92" s="105"/>
      <c r="JD92" s="105"/>
      <c r="JE92" s="105"/>
      <c r="JF92" s="105"/>
      <c r="JG92" s="105"/>
      <c r="JH92" s="105"/>
    </row>
    <row r="93" spans="1:268" s="106" customFormat="1" ht="18" customHeight="1">
      <c r="A93" s="261" t="s">
        <v>143</v>
      </c>
      <c r="B93" s="262"/>
      <c r="C93" s="134">
        <f>'бюджет округа (района)'!C93+'бюджеты поселений'!C93</f>
        <v>0</v>
      </c>
      <c r="D93" s="137">
        <f>'бюджет округа (района)'!C93</f>
        <v>0</v>
      </c>
      <c r="E93" s="134">
        <f>G93+I93+M93+Q93+U93+Y93+AC93+AG93+AK93+AO93+AS93+AW93</f>
        <v>0</v>
      </c>
      <c r="F93" s="137">
        <f>H93+J93+N93+R93+V93+Z93+AD93+AH93+AL93+AP93+AT93+AX93</f>
        <v>0</v>
      </c>
      <c r="G93" s="134">
        <f>'бюджет округа (района)'!E93+'бюджеты поселений'!E93</f>
        <v>0</v>
      </c>
      <c r="H93" s="137">
        <f>'бюджет округа (района)'!E93</f>
        <v>0</v>
      </c>
      <c r="I93" s="134">
        <f>'бюджет округа (района)'!F93+'бюджеты поселений'!F93</f>
        <v>0</v>
      </c>
      <c r="J93" s="137">
        <f>'бюджет округа (района)'!F93</f>
        <v>0</v>
      </c>
      <c r="K93" s="137">
        <f>G93+I93</f>
        <v>0</v>
      </c>
      <c r="L93" s="137">
        <f>H93+J93</f>
        <v>0</v>
      </c>
      <c r="M93" s="134">
        <f>'бюджет округа (района)'!H93+'бюджеты поселений'!H93</f>
        <v>0</v>
      </c>
      <c r="N93" s="137">
        <f>'бюджет округа (района)'!H93</f>
        <v>0</v>
      </c>
      <c r="O93" s="137">
        <f>K93+M93</f>
        <v>0</v>
      </c>
      <c r="P93" s="137">
        <f>L93+N93</f>
        <v>0</v>
      </c>
      <c r="Q93" s="134">
        <f>'бюджет округа (района)'!J93+'бюджеты поселений'!J93</f>
        <v>0</v>
      </c>
      <c r="R93" s="137">
        <f>'бюджет округа (района)'!J93</f>
        <v>0</v>
      </c>
      <c r="S93" s="137">
        <f>O93+Q93</f>
        <v>0</v>
      </c>
      <c r="T93" s="137">
        <f>P93+R93</f>
        <v>0</v>
      </c>
      <c r="U93" s="134">
        <f>'бюджет округа (района)'!L93+'бюджеты поселений'!L93</f>
        <v>0</v>
      </c>
      <c r="V93" s="137">
        <f>'бюджет округа (района)'!L93</f>
        <v>0</v>
      </c>
      <c r="W93" s="137">
        <f>S93+U93</f>
        <v>0</v>
      </c>
      <c r="X93" s="137">
        <f>T93+V93</f>
        <v>0</v>
      </c>
      <c r="Y93" s="134">
        <f>'бюджет округа (района)'!N93+'бюджеты поселений'!N93</f>
        <v>0</v>
      </c>
      <c r="Z93" s="137">
        <f>'бюджет округа (района)'!N93</f>
        <v>0</v>
      </c>
      <c r="AA93" s="137">
        <f>W93+Y93</f>
        <v>0</v>
      </c>
      <c r="AB93" s="137">
        <f>X93+Z93</f>
        <v>0</v>
      </c>
      <c r="AC93" s="134">
        <f>'бюджет округа (района)'!P93+'бюджеты поселений'!P93</f>
        <v>0</v>
      </c>
      <c r="AD93" s="137">
        <f>'бюджет округа (района)'!P93</f>
        <v>0</v>
      </c>
      <c r="AE93" s="137">
        <f>AA93+AC93</f>
        <v>0</v>
      </c>
      <c r="AF93" s="137">
        <f>AB93+AD93</f>
        <v>0</v>
      </c>
      <c r="AG93" s="134">
        <f>'бюджет округа (района)'!R93+'бюджеты поселений'!R93</f>
        <v>0</v>
      </c>
      <c r="AH93" s="137">
        <f>'бюджет округа (района)'!R93</f>
        <v>0</v>
      </c>
      <c r="AI93" s="137">
        <f>AE93+AG93</f>
        <v>0</v>
      </c>
      <c r="AJ93" s="137">
        <f>AF93+AH93</f>
        <v>0</v>
      </c>
      <c r="AK93" s="134">
        <f>'бюджет округа (района)'!T93+'бюджеты поселений'!T93</f>
        <v>0</v>
      </c>
      <c r="AL93" s="137">
        <f>'бюджет округа (района)'!T93</f>
        <v>0</v>
      </c>
      <c r="AM93" s="137">
        <f>AI93+AK93</f>
        <v>0</v>
      </c>
      <c r="AN93" s="137">
        <f>AJ93+AL93</f>
        <v>0</v>
      </c>
      <c r="AO93" s="134">
        <f>'бюджет округа (района)'!V93+'бюджеты поселений'!V93</f>
        <v>0</v>
      </c>
      <c r="AP93" s="137">
        <f>'бюджет округа (района)'!V93</f>
        <v>0</v>
      </c>
      <c r="AQ93" s="137">
        <f>AM93+AO93</f>
        <v>0</v>
      </c>
      <c r="AR93" s="137">
        <f>AN93+AP93</f>
        <v>0</v>
      </c>
      <c r="AS93" s="134">
        <f>'бюджет округа (района)'!X93+'бюджеты поселений'!X93</f>
        <v>0</v>
      </c>
      <c r="AT93" s="137">
        <f>'бюджет округа (района)'!X93</f>
        <v>0</v>
      </c>
      <c r="AU93" s="137">
        <f>AQ93+AS93</f>
        <v>0</v>
      </c>
      <c r="AV93" s="137">
        <f>AR93+AT93</f>
        <v>0</v>
      </c>
      <c r="AW93" s="134">
        <f>'бюджет округа (района)'!Z93+'бюджеты поселений'!Z93</f>
        <v>0</v>
      </c>
      <c r="AX93" s="137">
        <f>'бюджет округа (района)'!Z93</f>
        <v>0</v>
      </c>
      <c r="AY93" s="134">
        <f>'бюджет округа (района)'!AA93+'бюджеты поселений'!AA93</f>
        <v>0</v>
      </c>
      <c r="AZ93" s="137">
        <f>'бюджет округа (района)'!AA93</f>
        <v>0</v>
      </c>
      <c r="BA93" s="135">
        <f>IF(E93=0,1,AY93/E93-1)</f>
        <v>1</v>
      </c>
      <c r="BB93" s="135">
        <f>IF(F93=0,1,AZ93/F93-1)</f>
        <v>1</v>
      </c>
      <c r="BC93" s="134">
        <f>'бюджет округа (района)'!AC93+'бюджеты поселений'!AC93</f>
        <v>0</v>
      </c>
      <c r="BD93" s="137">
        <f>'бюджет округа (района)'!AC93</f>
        <v>0</v>
      </c>
      <c r="BE93" s="134">
        <f>'бюджет округа (района)'!AD93+'бюджеты поселений'!AD93</f>
        <v>0</v>
      </c>
      <c r="BF93" s="137">
        <f>'бюджет округа (района)'!AD93</f>
        <v>0</v>
      </c>
      <c r="BG93" s="137">
        <f>BC93+BE93</f>
        <v>0</v>
      </c>
      <c r="BH93" s="137">
        <f>BD93+BF93</f>
        <v>0</v>
      </c>
      <c r="BI93" s="135">
        <f>IF(K93=0,1,BG93/K93-1)</f>
        <v>1</v>
      </c>
      <c r="BJ93" s="135">
        <f>IF(L93=0,1,BH93/L93-1)</f>
        <v>1</v>
      </c>
      <c r="BK93" s="134">
        <f>'бюджет округа (района)'!AG93+'бюджеты поселений'!AG93</f>
        <v>0</v>
      </c>
      <c r="BL93" s="137">
        <f>'бюджет округа (района)'!AG93</f>
        <v>0</v>
      </c>
      <c r="BM93" s="137">
        <f>BG93+BK93</f>
        <v>0</v>
      </c>
      <c r="BN93" s="137">
        <f>BH93+BL93</f>
        <v>0</v>
      </c>
      <c r="BO93" s="135">
        <f>IF(O93=0,1,BM93/O93-1)</f>
        <v>1</v>
      </c>
      <c r="BP93" s="135">
        <f>IF(P93=0,1,BN93/P93-1)</f>
        <v>1</v>
      </c>
      <c r="BQ93" s="134">
        <f>'бюджет округа (района)'!AJ93+'бюджеты поселений'!AJ93</f>
        <v>0</v>
      </c>
      <c r="BR93" s="137">
        <f>'бюджет округа (района)'!AJ93</f>
        <v>0</v>
      </c>
      <c r="BS93" s="137">
        <f>BM93+BQ93</f>
        <v>0</v>
      </c>
      <c r="BT93" s="137">
        <f>BN93+BR93</f>
        <v>0</v>
      </c>
      <c r="BU93" s="135">
        <f>IF(S93=0,1,BS93/S93-1)</f>
        <v>1</v>
      </c>
      <c r="BV93" s="135">
        <f>IF(T93=0,1,BT93/T93-1)</f>
        <v>1</v>
      </c>
      <c r="BW93" s="134">
        <f>'бюджет округа (района)'!AM93+'бюджеты поселений'!AM93</f>
        <v>0</v>
      </c>
      <c r="BX93" s="137">
        <f>'бюджет округа (района)'!AM93</f>
        <v>0</v>
      </c>
      <c r="BY93" s="137">
        <f>BS93+BW93</f>
        <v>0</v>
      </c>
      <c r="BZ93" s="137">
        <f>BT93+BX93</f>
        <v>0</v>
      </c>
      <c r="CA93" s="135">
        <f>IF(W93=0,1,BY93/W93-1)</f>
        <v>1</v>
      </c>
      <c r="CB93" s="135">
        <f>IF(X93=0,1,BZ93/X93-1)</f>
        <v>1</v>
      </c>
      <c r="CC93" s="134">
        <f>'бюджет округа (района)'!AP93+'бюджеты поселений'!AP93</f>
        <v>0</v>
      </c>
      <c r="CD93" s="137">
        <f>'бюджет округа (района)'!AP93</f>
        <v>0</v>
      </c>
      <c r="CE93" s="137">
        <f>BY93+CC93</f>
        <v>0</v>
      </c>
      <c r="CF93" s="137">
        <f>BZ93+CD93</f>
        <v>0</v>
      </c>
      <c r="CG93" s="135">
        <f>IF(AA93=0,1,CE93/AA93-1)</f>
        <v>1</v>
      </c>
      <c r="CH93" s="135">
        <f>IF(AB93=0,1,CF93/AB93-1)</f>
        <v>1</v>
      </c>
      <c r="CI93" s="134">
        <f>'бюджет округа (района)'!AS93+'бюджеты поселений'!AS93</f>
        <v>0</v>
      </c>
      <c r="CJ93" s="137">
        <f>'бюджет округа (района)'!AS93</f>
        <v>0</v>
      </c>
      <c r="CK93" s="137">
        <f>CE93+CI93</f>
        <v>0</v>
      </c>
      <c r="CL93" s="137">
        <f>CF93+CJ93</f>
        <v>0</v>
      </c>
      <c r="CM93" s="135">
        <f>IF(AE93=0,1,CK93/AE93-1)</f>
        <v>1</v>
      </c>
      <c r="CN93" s="135">
        <f>IF(AF93=0,1,CL93/AF93-1)</f>
        <v>1</v>
      </c>
      <c r="CO93" s="134">
        <f>'бюджет округа (района)'!AV93+'бюджеты поселений'!AV93</f>
        <v>0</v>
      </c>
      <c r="CP93" s="137">
        <f>'бюджет округа (района)'!AV93</f>
        <v>0</v>
      </c>
      <c r="CQ93" s="137">
        <f>CK93+CO93</f>
        <v>0</v>
      </c>
      <c r="CR93" s="137">
        <f>CL93+CP93</f>
        <v>0</v>
      </c>
      <c r="CS93" s="135">
        <f>IF(AI93=0,1,CQ93/AI93-1)</f>
        <v>1</v>
      </c>
      <c r="CT93" s="135">
        <f>IF(AJ93=0,1,CR93/AJ93-1)</f>
        <v>1</v>
      </c>
      <c r="CU93" s="134">
        <f>'бюджет округа (района)'!AY93+'бюджеты поселений'!AY93</f>
        <v>0</v>
      </c>
      <c r="CV93" s="137">
        <f>'бюджет округа (района)'!AY93</f>
        <v>0</v>
      </c>
      <c r="CW93" s="137">
        <f>CQ93+CU93</f>
        <v>0</v>
      </c>
      <c r="CX93" s="137">
        <f>CR93+CV93</f>
        <v>0</v>
      </c>
      <c r="CY93" s="135">
        <f>IF(AM93=0,1,CW93/AM93-1)</f>
        <v>1</v>
      </c>
      <c r="CZ93" s="135">
        <f>IF(AN93=0,1,CX93/AN93-1)</f>
        <v>1</v>
      </c>
      <c r="DA93" s="134">
        <f>'бюджет округа (района)'!BB93+'бюджеты поселений'!BB93</f>
        <v>0</v>
      </c>
      <c r="DB93" s="137">
        <f>'бюджет округа (района)'!BB93</f>
        <v>0</v>
      </c>
      <c r="DC93" s="137">
        <f>CW93+DA93</f>
        <v>0</v>
      </c>
      <c r="DD93" s="137">
        <f>CX93+DB93</f>
        <v>0</v>
      </c>
      <c r="DE93" s="135">
        <f>IF(AQ93=0,1,DC93/AQ93-1)</f>
        <v>1</v>
      </c>
      <c r="DF93" s="135">
        <f>IF(AR93=0,1,DD93/AR93-1)</f>
        <v>1</v>
      </c>
      <c r="DG93" s="134">
        <f>'бюджет округа (района)'!BE93+'бюджеты поселений'!BE93</f>
        <v>0</v>
      </c>
      <c r="DH93" s="137">
        <f>'бюджет округа (района)'!BE93</f>
        <v>0</v>
      </c>
      <c r="DI93" s="137">
        <f>DC93+DG93</f>
        <v>0</v>
      </c>
      <c r="DJ93" s="137">
        <f>DD93+DH93</f>
        <v>0</v>
      </c>
      <c r="DK93" s="135">
        <f>IF(AU93=0,1,DI93/AU93-1)</f>
        <v>1</v>
      </c>
      <c r="DL93" s="135">
        <f>IF(AV93=0,1,DJ93/AV93-1)</f>
        <v>1</v>
      </c>
      <c r="DM93" s="134">
        <f>'бюджет округа (района)'!BH93+'бюджеты поселений'!BH93</f>
        <v>0</v>
      </c>
      <c r="DN93" s="137">
        <f>'бюджет округа (района)'!BH93</f>
        <v>0</v>
      </c>
      <c r="DO93" s="134">
        <f>'бюджет округа (района)'!BI93+'бюджеты поселений'!BI93</f>
        <v>0</v>
      </c>
      <c r="DP93" s="137">
        <f>'бюджет округа (района)'!BI93</f>
        <v>0</v>
      </c>
      <c r="DQ93" s="134">
        <f>'бюджет округа (района)'!BJ93+'бюджеты поселений'!BJ93</f>
        <v>0</v>
      </c>
      <c r="DR93" s="137">
        <f>'бюджет округа (района)'!BJ93</f>
        <v>0</v>
      </c>
      <c r="DS93" s="135">
        <f>IF($AY$93=0,1,DQ93/$AY$93-1)</f>
        <v>1</v>
      </c>
      <c r="DT93" s="135">
        <f>IF($AZ$93=0,1,DR93/$AZ$93-1)</f>
        <v>1</v>
      </c>
      <c r="DU93" s="135">
        <f t="shared" si="557"/>
        <v>1</v>
      </c>
      <c r="DV93" s="135">
        <f t="shared" si="558"/>
        <v>1</v>
      </c>
      <c r="DW93" s="167"/>
      <c r="DX93" s="105"/>
      <c r="DY93" s="105"/>
      <c r="DZ93" s="105"/>
      <c r="EA93" s="105"/>
      <c r="EB93" s="105"/>
      <c r="EC93" s="105"/>
      <c r="ED93" s="105"/>
      <c r="EE93" s="105"/>
      <c r="EF93" s="105"/>
      <c r="EG93" s="105"/>
      <c r="EH93" s="105"/>
      <c r="EI93" s="105"/>
      <c r="EJ93" s="105"/>
      <c r="EK93" s="105"/>
      <c r="EL93" s="105"/>
      <c r="EM93" s="105"/>
      <c r="EN93" s="105"/>
      <c r="EO93" s="105"/>
      <c r="EP93" s="105"/>
      <c r="EQ93" s="105"/>
      <c r="ER93" s="105"/>
      <c r="ES93" s="105"/>
      <c r="ET93" s="105"/>
      <c r="EU93" s="105"/>
      <c r="EV93" s="105"/>
      <c r="EW93" s="105"/>
      <c r="EX93" s="105"/>
      <c r="EY93" s="105"/>
      <c r="EZ93" s="105"/>
      <c r="FA93" s="105"/>
      <c r="FB93" s="105"/>
      <c r="FC93" s="105"/>
      <c r="FD93" s="105"/>
      <c r="FE93" s="105"/>
      <c r="FF93" s="105"/>
      <c r="FG93" s="105"/>
      <c r="FH93" s="105"/>
      <c r="FI93" s="105"/>
      <c r="FJ93" s="105"/>
      <c r="FK93" s="105"/>
      <c r="FL93" s="105"/>
      <c r="FM93" s="105"/>
      <c r="FN93" s="105"/>
      <c r="FO93" s="105"/>
      <c r="FP93" s="105"/>
      <c r="FQ93" s="105"/>
      <c r="FR93" s="105"/>
      <c r="FS93" s="105"/>
      <c r="FT93" s="105"/>
      <c r="FU93" s="105"/>
      <c r="FV93" s="105"/>
      <c r="FW93" s="105"/>
      <c r="FX93" s="105"/>
      <c r="FY93" s="105"/>
      <c r="FZ93" s="105"/>
      <c r="GA93" s="105"/>
      <c r="GB93" s="105"/>
      <c r="GC93" s="105"/>
      <c r="GD93" s="105"/>
      <c r="GE93" s="105"/>
      <c r="GF93" s="105"/>
      <c r="GG93" s="105"/>
      <c r="GH93" s="105"/>
      <c r="GI93" s="105"/>
      <c r="GJ93" s="105"/>
      <c r="GK93" s="105"/>
      <c r="GL93" s="105"/>
      <c r="GM93" s="105"/>
      <c r="GN93" s="105"/>
      <c r="GO93" s="105"/>
      <c r="GP93" s="105"/>
      <c r="GQ93" s="105"/>
      <c r="GR93" s="105"/>
      <c r="GS93" s="105"/>
      <c r="GT93" s="105"/>
      <c r="GU93" s="105"/>
      <c r="GV93" s="105"/>
      <c r="GW93" s="105"/>
      <c r="GX93" s="105"/>
      <c r="GY93" s="105"/>
      <c r="GZ93" s="105"/>
      <c r="HA93" s="105"/>
      <c r="HB93" s="105"/>
      <c r="HC93" s="105"/>
      <c r="HD93" s="105"/>
      <c r="HE93" s="105"/>
      <c r="HF93" s="105"/>
      <c r="HG93" s="105"/>
      <c r="HH93" s="105"/>
      <c r="HI93" s="105"/>
      <c r="HJ93" s="105"/>
      <c r="HK93" s="105"/>
      <c r="HL93" s="105"/>
      <c r="HM93" s="105"/>
      <c r="HN93" s="105"/>
      <c r="HO93" s="105"/>
      <c r="HP93" s="105"/>
      <c r="HQ93" s="105"/>
      <c r="HR93" s="105"/>
      <c r="HS93" s="105"/>
      <c r="HT93" s="105"/>
      <c r="HU93" s="105"/>
      <c r="HV93" s="105"/>
      <c r="HW93" s="105"/>
      <c r="HX93" s="105"/>
      <c r="HY93" s="105"/>
      <c r="HZ93" s="105"/>
      <c r="IA93" s="105"/>
      <c r="IB93" s="105"/>
      <c r="IC93" s="105"/>
      <c r="ID93" s="105"/>
      <c r="IE93" s="105"/>
      <c r="IF93" s="105"/>
      <c r="IG93" s="105"/>
      <c r="IH93" s="105"/>
      <c r="II93" s="105"/>
      <c r="IJ93" s="105"/>
      <c r="IK93" s="105"/>
      <c r="IL93" s="105"/>
      <c r="IM93" s="105"/>
      <c r="IN93" s="105"/>
      <c r="IO93" s="105"/>
      <c r="IP93" s="105"/>
      <c r="IQ93" s="105"/>
      <c r="IR93" s="105"/>
      <c r="IS93" s="105"/>
      <c r="IT93" s="105"/>
      <c r="IU93" s="105"/>
      <c r="IV93" s="105"/>
      <c r="IW93" s="105"/>
      <c r="IX93" s="105"/>
      <c r="IY93" s="105"/>
      <c r="IZ93" s="105"/>
      <c r="JA93" s="105"/>
      <c r="JB93" s="105"/>
      <c r="JC93" s="105"/>
      <c r="JD93" s="105"/>
      <c r="JE93" s="105"/>
      <c r="JF93" s="105"/>
      <c r="JG93" s="105"/>
      <c r="JH93" s="105"/>
    </row>
    <row r="94" spans="1:268" s="106" customFormat="1" ht="18" customHeight="1">
      <c r="A94" s="253" t="s">
        <v>65</v>
      </c>
      <c r="B94" s="254"/>
      <c r="C94" s="134">
        <f t="shared" ref="C94:J94" si="580">C95+C96+C97+C98+C99+C100</f>
        <v>0</v>
      </c>
      <c r="D94" s="134">
        <f t="shared" si="580"/>
        <v>0</v>
      </c>
      <c r="E94" s="134">
        <f t="shared" si="580"/>
        <v>0</v>
      </c>
      <c r="F94" s="134">
        <f t="shared" si="580"/>
        <v>0</v>
      </c>
      <c r="G94" s="134">
        <f t="shared" si="580"/>
        <v>0</v>
      </c>
      <c r="H94" s="134">
        <f t="shared" si="580"/>
        <v>0</v>
      </c>
      <c r="I94" s="134">
        <f t="shared" si="580"/>
        <v>0</v>
      </c>
      <c r="J94" s="134">
        <f t="shared" si="580"/>
        <v>0</v>
      </c>
      <c r="K94" s="137">
        <f t="shared" si="560"/>
        <v>0</v>
      </c>
      <c r="L94" s="137">
        <f t="shared" si="560"/>
        <v>0</v>
      </c>
      <c r="M94" s="134">
        <f>M95+M96+M97+M98+M99+M100</f>
        <v>0</v>
      </c>
      <c r="N94" s="134">
        <f>N95+N96+N97+N98+N99+N100</f>
        <v>0</v>
      </c>
      <c r="O94" s="137">
        <f t="shared" si="561"/>
        <v>0</v>
      </c>
      <c r="P94" s="137">
        <f t="shared" si="561"/>
        <v>0</v>
      </c>
      <c r="Q94" s="134">
        <f>Q95+Q96+Q97+Q98+Q99+Q100</f>
        <v>0</v>
      </c>
      <c r="R94" s="134">
        <f>R95+R96+R97+R98+R99+R100</f>
        <v>0</v>
      </c>
      <c r="S94" s="137">
        <f t="shared" si="562"/>
        <v>0</v>
      </c>
      <c r="T94" s="137">
        <f t="shared" si="562"/>
        <v>0</v>
      </c>
      <c r="U94" s="134">
        <f>U95+U96+U97+U98+U99+U100</f>
        <v>0</v>
      </c>
      <c r="V94" s="134">
        <f>V95+V96+V97+V98+V99+V100</f>
        <v>0</v>
      </c>
      <c r="W94" s="137">
        <f t="shared" si="563"/>
        <v>0</v>
      </c>
      <c r="X94" s="137">
        <f t="shared" si="563"/>
        <v>0</v>
      </c>
      <c r="Y94" s="134">
        <f>Y95+Y96+Y97+Y98+Y99+Y100</f>
        <v>0</v>
      </c>
      <c r="Z94" s="134">
        <f>Z95+Z96+Z97+Z98+Z99+Z100</f>
        <v>0</v>
      </c>
      <c r="AA94" s="137">
        <f t="shared" si="564"/>
        <v>0</v>
      </c>
      <c r="AB94" s="137">
        <f t="shared" si="564"/>
        <v>0</v>
      </c>
      <c r="AC94" s="134">
        <f>AC95+AC96+AC97+AC98+AC99+AC100</f>
        <v>0</v>
      </c>
      <c r="AD94" s="134">
        <f>AD95+AD96+AD97+AD98+AD99+AD100</f>
        <v>0</v>
      </c>
      <c r="AE94" s="137">
        <f t="shared" si="565"/>
        <v>0</v>
      </c>
      <c r="AF94" s="137">
        <f t="shared" si="565"/>
        <v>0</v>
      </c>
      <c r="AG94" s="134">
        <f>AG95+AG96+AG97+AG98+AG99+AG100</f>
        <v>0</v>
      </c>
      <c r="AH94" s="134">
        <f>AH95+AH96+AH97+AH98+AH99+AH100</f>
        <v>0</v>
      </c>
      <c r="AI94" s="137">
        <f t="shared" si="566"/>
        <v>0</v>
      </c>
      <c r="AJ94" s="137">
        <f t="shared" si="566"/>
        <v>0</v>
      </c>
      <c r="AK94" s="134">
        <f>AK95+AK96+AK97+AK98+AK99+AK100</f>
        <v>0</v>
      </c>
      <c r="AL94" s="134">
        <f>AL95+AL96+AL97+AL98+AL99+AL100</f>
        <v>0</v>
      </c>
      <c r="AM94" s="137">
        <f t="shared" si="567"/>
        <v>0</v>
      </c>
      <c r="AN94" s="137">
        <f t="shared" si="567"/>
        <v>0</v>
      </c>
      <c r="AO94" s="134">
        <f>AO95+AO96+AO97+AO98+AO99+AO100</f>
        <v>0</v>
      </c>
      <c r="AP94" s="134">
        <f>AP95+AP96+AP97+AP98+AP99+AP100</f>
        <v>0</v>
      </c>
      <c r="AQ94" s="137">
        <f t="shared" si="568"/>
        <v>0</v>
      </c>
      <c r="AR94" s="137">
        <f t="shared" si="568"/>
        <v>0</v>
      </c>
      <c r="AS94" s="134">
        <f>AS95+AS96+AS97+AS98+AS99+AS100</f>
        <v>0</v>
      </c>
      <c r="AT94" s="134">
        <f>AT95+AT96+AT97+AT98+AT99+AT100</f>
        <v>0</v>
      </c>
      <c r="AU94" s="137">
        <f t="shared" si="569"/>
        <v>0</v>
      </c>
      <c r="AV94" s="137">
        <f t="shared" si="569"/>
        <v>0</v>
      </c>
      <c r="AW94" s="134">
        <f>AW95+AW96+AW97+AW98+AW99+AW100</f>
        <v>0</v>
      </c>
      <c r="AX94" s="134">
        <f>AX95+AX96+AX97+AX98+AX99+AX100</f>
        <v>0</v>
      </c>
      <c r="AY94" s="134">
        <f>AY95+AY96+AY97+AY98+AY99+AY100</f>
        <v>0</v>
      </c>
      <c r="AZ94" s="134">
        <f>AZ95+AZ96+AZ97+AZ98+AZ99+AZ100</f>
        <v>0</v>
      </c>
      <c r="BA94" s="135">
        <f t="shared" ref="BA94:BB112" si="581">IF(E94=0,1,AY94/E94-1)</f>
        <v>1</v>
      </c>
      <c r="BB94" s="135">
        <f t="shared" si="581"/>
        <v>1</v>
      </c>
      <c r="BC94" s="134">
        <f>BC95+BC96+BC97+BC98+BC99+BC100</f>
        <v>0</v>
      </c>
      <c r="BD94" s="134">
        <f>BD95+BD96+BD97+BD98+BD99+BD100</f>
        <v>0</v>
      </c>
      <c r="BE94" s="134">
        <f>BE95+BE96+BE97+BE98+BE99+BE100</f>
        <v>0</v>
      </c>
      <c r="BF94" s="134">
        <f>BF95+BF96+BF97+BF98+BF99+BF100</f>
        <v>0</v>
      </c>
      <c r="BG94" s="137">
        <f t="shared" si="570"/>
        <v>0</v>
      </c>
      <c r="BH94" s="137">
        <f t="shared" si="570"/>
        <v>0</v>
      </c>
      <c r="BI94" s="135">
        <f t="shared" si="546"/>
        <v>1</v>
      </c>
      <c r="BJ94" s="135">
        <f t="shared" si="546"/>
        <v>1</v>
      </c>
      <c r="BK94" s="134">
        <f>BK95+BK96+BK97+BK98+BK99+BK100</f>
        <v>0</v>
      </c>
      <c r="BL94" s="134">
        <f>BL95+BL96+BL97+BL98+BL99+BL100</f>
        <v>0</v>
      </c>
      <c r="BM94" s="137">
        <f t="shared" si="571"/>
        <v>0</v>
      </c>
      <c r="BN94" s="137">
        <f t="shared" si="571"/>
        <v>0</v>
      </c>
      <c r="BO94" s="135">
        <f t="shared" si="547"/>
        <v>1</v>
      </c>
      <c r="BP94" s="135">
        <f t="shared" si="547"/>
        <v>1</v>
      </c>
      <c r="BQ94" s="134">
        <f>BQ95+BQ96+BQ97+BQ98+BQ99+BQ100</f>
        <v>0</v>
      </c>
      <c r="BR94" s="134">
        <f>BR95+BR96+BR97+BR98+BR99+BR100</f>
        <v>0</v>
      </c>
      <c r="BS94" s="137">
        <f t="shared" si="572"/>
        <v>0</v>
      </c>
      <c r="BT94" s="137">
        <f t="shared" si="572"/>
        <v>0</v>
      </c>
      <c r="BU94" s="135">
        <f t="shared" si="548"/>
        <v>1</v>
      </c>
      <c r="BV94" s="135">
        <f t="shared" si="548"/>
        <v>1</v>
      </c>
      <c r="BW94" s="134">
        <f>BW95+BW96+BW97+BW98+BW99+BW100</f>
        <v>0</v>
      </c>
      <c r="BX94" s="134">
        <f>BX95+BX96+BX97+BX98+BX99+BX100</f>
        <v>0</v>
      </c>
      <c r="BY94" s="137">
        <f t="shared" si="573"/>
        <v>0</v>
      </c>
      <c r="BZ94" s="137">
        <f t="shared" si="573"/>
        <v>0</v>
      </c>
      <c r="CA94" s="135">
        <f t="shared" si="549"/>
        <v>1</v>
      </c>
      <c r="CB94" s="135">
        <f t="shared" si="549"/>
        <v>1</v>
      </c>
      <c r="CC94" s="134">
        <f>CC95+CC96+CC97+CC98+CC99+CC100</f>
        <v>0</v>
      </c>
      <c r="CD94" s="134">
        <f>CD95+CD96+CD97+CD98+CD99+CD100</f>
        <v>0</v>
      </c>
      <c r="CE94" s="137">
        <f t="shared" si="574"/>
        <v>0</v>
      </c>
      <c r="CF94" s="137">
        <f t="shared" si="574"/>
        <v>0</v>
      </c>
      <c r="CG94" s="135">
        <f t="shared" si="550"/>
        <v>1</v>
      </c>
      <c r="CH94" s="135">
        <f t="shared" si="550"/>
        <v>1</v>
      </c>
      <c r="CI94" s="134">
        <f>CI95+CI96+CI97+CI98+CI99+CI100</f>
        <v>0</v>
      </c>
      <c r="CJ94" s="134">
        <f>CJ95+CJ96+CJ97+CJ98+CJ99+CJ100</f>
        <v>0</v>
      </c>
      <c r="CK94" s="137">
        <f t="shared" si="575"/>
        <v>0</v>
      </c>
      <c r="CL94" s="137">
        <f t="shared" si="575"/>
        <v>0</v>
      </c>
      <c r="CM94" s="135">
        <f t="shared" si="551"/>
        <v>1</v>
      </c>
      <c r="CN94" s="135">
        <f t="shared" si="551"/>
        <v>1</v>
      </c>
      <c r="CO94" s="134">
        <f>CO95+CO96+CO97+CO98+CO99+CO100</f>
        <v>0</v>
      </c>
      <c r="CP94" s="134">
        <f>CP95+CP96+CP97+CP98+CP99+CP100</f>
        <v>0</v>
      </c>
      <c r="CQ94" s="137">
        <f t="shared" si="576"/>
        <v>0</v>
      </c>
      <c r="CR94" s="137">
        <f t="shared" si="576"/>
        <v>0</v>
      </c>
      <c r="CS94" s="135">
        <f t="shared" si="552"/>
        <v>1</v>
      </c>
      <c r="CT94" s="135">
        <f t="shared" si="552"/>
        <v>1</v>
      </c>
      <c r="CU94" s="134">
        <f>CU95+CU96+CU97+CU98+CU99+CU100</f>
        <v>0</v>
      </c>
      <c r="CV94" s="134">
        <f>CV95+CV96+CV97+CV98+CV99+CV100</f>
        <v>0</v>
      </c>
      <c r="CW94" s="137">
        <f t="shared" si="577"/>
        <v>0</v>
      </c>
      <c r="CX94" s="137">
        <f t="shared" si="577"/>
        <v>0</v>
      </c>
      <c r="CY94" s="135">
        <f t="shared" si="553"/>
        <v>1</v>
      </c>
      <c r="CZ94" s="135">
        <f t="shared" si="553"/>
        <v>1</v>
      </c>
      <c r="DA94" s="134">
        <f>DA95+DA96+DA97+DA98+DA99+DA100</f>
        <v>0</v>
      </c>
      <c r="DB94" s="134">
        <f>DB95+DB96+DB97+DB98+DB99+DB100</f>
        <v>0</v>
      </c>
      <c r="DC94" s="137">
        <f t="shared" si="578"/>
        <v>0</v>
      </c>
      <c r="DD94" s="137">
        <f t="shared" si="578"/>
        <v>0</v>
      </c>
      <c r="DE94" s="135">
        <f t="shared" si="554"/>
        <v>1</v>
      </c>
      <c r="DF94" s="135">
        <f t="shared" si="554"/>
        <v>1</v>
      </c>
      <c r="DG94" s="134">
        <f>DG95+DG96+DG97+DG98+DG99+DG100</f>
        <v>0</v>
      </c>
      <c r="DH94" s="134">
        <f>DH95+DH96+DH97+DH98+DH99+DH100</f>
        <v>0</v>
      </c>
      <c r="DI94" s="137">
        <f t="shared" si="579"/>
        <v>0</v>
      </c>
      <c r="DJ94" s="137">
        <f t="shared" si="579"/>
        <v>0</v>
      </c>
      <c r="DK94" s="135">
        <f t="shared" si="555"/>
        <v>1</v>
      </c>
      <c r="DL94" s="135">
        <f t="shared" si="555"/>
        <v>1</v>
      </c>
      <c r="DM94" s="134">
        <f t="shared" ref="DM94:DR94" si="582">DM95+DM96+DM97+DM98+DM99+DM100</f>
        <v>0</v>
      </c>
      <c r="DN94" s="134">
        <f t="shared" si="582"/>
        <v>0</v>
      </c>
      <c r="DO94" s="134">
        <f t="shared" si="582"/>
        <v>0</v>
      </c>
      <c r="DP94" s="134">
        <f t="shared" si="582"/>
        <v>0</v>
      </c>
      <c r="DQ94" s="134">
        <f t="shared" si="582"/>
        <v>0</v>
      </c>
      <c r="DR94" s="134">
        <f t="shared" si="582"/>
        <v>0</v>
      </c>
      <c r="DS94" s="135">
        <f>IF($AY$94=0,1,DQ94/$AY$94-1)</f>
        <v>1</v>
      </c>
      <c r="DT94" s="135">
        <f>IF($AZ$94=0,1,DR94/$AZ$94-1)</f>
        <v>1</v>
      </c>
      <c r="DU94" s="135">
        <f t="shared" si="557"/>
        <v>1</v>
      </c>
      <c r="DV94" s="135">
        <f t="shared" si="558"/>
        <v>1</v>
      </c>
      <c r="DW94" s="167"/>
      <c r="DX94" s="105"/>
      <c r="DY94" s="105"/>
      <c r="DZ94" s="105"/>
      <c r="EA94" s="105"/>
      <c r="EB94" s="105"/>
      <c r="EC94" s="105"/>
      <c r="ED94" s="105"/>
      <c r="EE94" s="105"/>
      <c r="EF94" s="105"/>
      <c r="EG94" s="105"/>
      <c r="EH94" s="105"/>
      <c r="EI94" s="105"/>
      <c r="EJ94" s="105"/>
      <c r="EK94" s="105"/>
      <c r="EL94" s="105"/>
      <c r="EM94" s="105"/>
      <c r="EN94" s="105"/>
      <c r="EO94" s="105"/>
      <c r="EP94" s="105"/>
      <c r="EQ94" s="105"/>
      <c r="ER94" s="105"/>
      <c r="ES94" s="105"/>
      <c r="ET94" s="105"/>
      <c r="EU94" s="105"/>
      <c r="EV94" s="105"/>
      <c r="EW94" s="105"/>
      <c r="EX94" s="105"/>
      <c r="EY94" s="105"/>
      <c r="EZ94" s="105"/>
      <c r="FA94" s="105"/>
      <c r="FB94" s="105"/>
      <c r="FC94" s="105"/>
      <c r="FD94" s="105"/>
      <c r="FE94" s="105"/>
      <c r="FF94" s="105"/>
      <c r="FG94" s="105"/>
      <c r="FH94" s="105"/>
      <c r="FI94" s="105"/>
      <c r="FJ94" s="105"/>
      <c r="FK94" s="105"/>
      <c r="FL94" s="105"/>
      <c r="FM94" s="105"/>
      <c r="FN94" s="105"/>
      <c r="FO94" s="105"/>
      <c r="FP94" s="105"/>
      <c r="FQ94" s="105"/>
      <c r="FR94" s="105"/>
      <c r="FS94" s="105"/>
      <c r="FT94" s="105"/>
      <c r="FU94" s="105"/>
      <c r="FV94" s="105"/>
      <c r="FW94" s="105"/>
      <c r="FX94" s="105"/>
      <c r="FY94" s="105"/>
      <c r="FZ94" s="105"/>
      <c r="GA94" s="105"/>
      <c r="GB94" s="105"/>
      <c r="GC94" s="105"/>
      <c r="GD94" s="105"/>
      <c r="GE94" s="105"/>
      <c r="GF94" s="105"/>
      <c r="GG94" s="105"/>
      <c r="GH94" s="105"/>
      <c r="GI94" s="105"/>
      <c r="GJ94" s="105"/>
      <c r="GK94" s="105"/>
      <c r="GL94" s="105"/>
      <c r="GM94" s="105"/>
      <c r="GN94" s="105"/>
      <c r="GO94" s="105"/>
      <c r="GP94" s="105"/>
      <c r="GQ94" s="105"/>
      <c r="GR94" s="105"/>
      <c r="GS94" s="105"/>
      <c r="GT94" s="105"/>
      <c r="GU94" s="105"/>
      <c r="GV94" s="105"/>
      <c r="GW94" s="105"/>
      <c r="GX94" s="105"/>
      <c r="GY94" s="105"/>
      <c r="GZ94" s="105"/>
      <c r="HA94" s="105"/>
      <c r="HB94" s="105"/>
      <c r="HC94" s="105"/>
      <c r="HD94" s="105"/>
      <c r="HE94" s="105"/>
      <c r="HF94" s="105"/>
      <c r="HG94" s="105"/>
      <c r="HH94" s="105"/>
      <c r="HI94" s="105"/>
      <c r="HJ94" s="105"/>
      <c r="HK94" s="105"/>
      <c r="HL94" s="105"/>
      <c r="HM94" s="105"/>
      <c r="HN94" s="105"/>
      <c r="HO94" s="105"/>
      <c r="HP94" s="105"/>
      <c r="HQ94" s="105"/>
      <c r="HR94" s="105"/>
      <c r="HS94" s="105"/>
      <c r="HT94" s="105"/>
      <c r="HU94" s="105"/>
      <c r="HV94" s="105"/>
      <c r="HW94" s="105"/>
      <c r="HX94" s="105"/>
      <c r="HY94" s="105"/>
      <c r="HZ94" s="105"/>
      <c r="IA94" s="105"/>
      <c r="IB94" s="105"/>
      <c r="IC94" s="105"/>
      <c r="ID94" s="105"/>
      <c r="IE94" s="105"/>
      <c r="IF94" s="105"/>
      <c r="IG94" s="105"/>
      <c r="IH94" s="105"/>
      <c r="II94" s="105"/>
      <c r="IJ94" s="105"/>
      <c r="IK94" s="105"/>
      <c r="IL94" s="105"/>
      <c r="IM94" s="105"/>
      <c r="IN94" s="105"/>
      <c r="IO94" s="105"/>
      <c r="IP94" s="105"/>
      <c r="IQ94" s="105"/>
      <c r="IR94" s="105"/>
      <c r="IS94" s="105"/>
      <c r="IT94" s="105"/>
      <c r="IU94" s="105"/>
      <c r="IV94" s="105"/>
      <c r="IW94" s="105"/>
      <c r="IX94" s="105"/>
      <c r="IY94" s="105"/>
      <c r="IZ94" s="105"/>
      <c r="JA94" s="105"/>
      <c r="JB94" s="105"/>
      <c r="JC94" s="105"/>
      <c r="JD94" s="105"/>
      <c r="JE94" s="105"/>
      <c r="JF94" s="105"/>
      <c r="JG94" s="105"/>
      <c r="JH94" s="105"/>
    </row>
    <row r="95" spans="1:268" s="106" customFormat="1" ht="18" customHeight="1">
      <c r="A95" s="255" t="s">
        <v>67</v>
      </c>
      <c r="B95" s="256"/>
      <c r="C95" s="134">
        <f>'бюджет округа (района)'!C95+'бюджеты поселений'!C95</f>
        <v>0</v>
      </c>
      <c r="D95" s="137">
        <f>'бюджет округа (района)'!C95</f>
        <v>0</v>
      </c>
      <c r="E95" s="134">
        <f t="shared" ref="E95:F100" si="583">G95+I95+M95+Q95+U95+Y95+AC95+AG95+AK95+AO95+AS95+AW95</f>
        <v>0</v>
      </c>
      <c r="F95" s="137">
        <f t="shared" si="583"/>
        <v>0</v>
      </c>
      <c r="G95" s="134">
        <f>'бюджет округа (района)'!E95+'бюджеты поселений'!E95</f>
        <v>0</v>
      </c>
      <c r="H95" s="137">
        <f>'бюджет округа (района)'!E95</f>
        <v>0</v>
      </c>
      <c r="I95" s="134">
        <f>'бюджет округа (района)'!F95+'бюджеты поселений'!F95</f>
        <v>0</v>
      </c>
      <c r="J95" s="137">
        <f>'бюджет округа (района)'!F95</f>
        <v>0</v>
      </c>
      <c r="K95" s="137">
        <f t="shared" si="560"/>
        <v>0</v>
      </c>
      <c r="L95" s="137">
        <f t="shared" si="560"/>
        <v>0</v>
      </c>
      <c r="M95" s="134">
        <f>'бюджет округа (района)'!H95+'бюджеты поселений'!H95</f>
        <v>0</v>
      </c>
      <c r="N95" s="137">
        <f>'бюджет округа (района)'!H95</f>
        <v>0</v>
      </c>
      <c r="O95" s="137">
        <f t="shared" si="561"/>
        <v>0</v>
      </c>
      <c r="P95" s="137">
        <f t="shared" si="561"/>
        <v>0</v>
      </c>
      <c r="Q95" s="134">
        <f>'бюджет округа (района)'!J95+'бюджеты поселений'!J95</f>
        <v>0</v>
      </c>
      <c r="R95" s="137">
        <f>'бюджет округа (района)'!J95</f>
        <v>0</v>
      </c>
      <c r="S95" s="137">
        <f t="shared" si="562"/>
        <v>0</v>
      </c>
      <c r="T95" s="137">
        <f t="shared" si="562"/>
        <v>0</v>
      </c>
      <c r="U95" s="134">
        <f>'бюджет округа (района)'!L95+'бюджеты поселений'!L95</f>
        <v>0</v>
      </c>
      <c r="V95" s="137">
        <f>'бюджет округа (района)'!L95</f>
        <v>0</v>
      </c>
      <c r="W95" s="137">
        <f t="shared" si="563"/>
        <v>0</v>
      </c>
      <c r="X95" s="137">
        <f t="shared" si="563"/>
        <v>0</v>
      </c>
      <c r="Y95" s="134">
        <f>'бюджет округа (района)'!N95+'бюджеты поселений'!N95</f>
        <v>0</v>
      </c>
      <c r="Z95" s="137">
        <f>'бюджет округа (района)'!N95</f>
        <v>0</v>
      </c>
      <c r="AA95" s="137">
        <f t="shared" si="564"/>
        <v>0</v>
      </c>
      <c r="AB95" s="137">
        <f t="shared" si="564"/>
        <v>0</v>
      </c>
      <c r="AC95" s="134">
        <f>'бюджет округа (района)'!P95+'бюджеты поселений'!P95</f>
        <v>0</v>
      </c>
      <c r="AD95" s="137">
        <f>'бюджет округа (района)'!P95</f>
        <v>0</v>
      </c>
      <c r="AE95" s="137">
        <f t="shared" si="565"/>
        <v>0</v>
      </c>
      <c r="AF95" s="137">
        <f t="shared" si="565"/>
        <v>0</v>
      </c>
      <c r="AG95" s="134">
        <f>'бюджет округа (района)'!R95+'бюджеты поселений'!R95</f>
        <v>0</v>
      </c>
      <c r="AH95" s="137">
        <f>'бюджет округа (района)'!R95</f>
        <v>0</v>
      </c>
      <c r="AI95" s="137">
        <f t="shared" si="566"/>
        <v>0</v>
      </c>
      <c r="AJ95" s="137">
        <f t="shared" si="566"/>
        <v>0</v>
      </c>
      <c r="AK95" s="134">
        <f>'бюджет округа (района)'!T95+'бюджеты поселений'!T95</f>
        <v>0</v>
      </c>
      <c r="AL95" s="137">
        <f>'бюджет округа (района)'!T95</f>
        <v>0</v>
      </c>
      <c r="AM95" s="137">
        <f t="shared" si="567"/>
        <v>0</v>
      </c>
      <c r="AN95" s="137">
        <f t="shared" si="567"/>
        <v>0</v>
      </c>
      <c r="AO95" s="134">
        <f>'бюджет округа (района)'!V95+'бюджеты поселений'!V95</f>
        <v>0</v>
      </c>
      <c r="AP95" s="137">
        <f>'бюджет округа (района)'!V95</f>
        <v>0</v>
      </c>
      <c r="AQ95" s="137">
        <f t="shared" si="568"/>
        <v>0</v>
      </c>
      <c r="AR95" s="137">
        <f t="shared" si="568"/>
        <v>0</v>
      </c>
      <c r="AS95" s="134">
        <f>'бюджет округа (района)'!X95+'бюджеты поселений'!X95</f>
        <v>0</v>
      </c>
      <c r="AT95" s="137">
        <f>'бюджет округа (района)'!X95</f>
        <v>0</v>
      </c>
      <c r="AU95" s="137">
        <f t="shared" si="569"/>
        <v>0</v>
      </c>
      <c r="AV95" s="137">
        <f t="shared" si="569"/>
        <v>0</v>
      </c>
      <c r="AW95" s="134">
        <f>'бюджет округа (района)'!Z95+'бюджеты поселений'!Z95</f>
        <v>0</v>
      </c>
      <c r="AX95" s="137">
        <f>'бюджет округа (района)'!Z95</f>
        <v>0</v>
      </c>
      <c r="AY95" s="134">
        <f>'бюджет округа (района)'!AA95+'бюджеты поселений'!AA95</f>
        <v>0</v>
      </c>
      <c r="AZ95" s="137">
        <f>'бюджет округа (района)'!AA95</f>
        <v>0</v>
      </c>
      <c r="BA95" s="135">
        <f t="shared" si="581"/>
        <v>1</v>
      </c>
      <c r="BB95" s="135">
        <f t="shared" si="581"/>
        <v>1</v>
      </c>
      <c r="BC95" s="134">
        <f>'бюджет округа (района)'!AC95+'бюджеты поселений'!AC95</f>
        <v>0</v>
      </c>
      <c r="BD95" s="137">
        <f>'бюджет округа (района)'!AC95</f>
        <v>0</v>
      </c>
      <c r="BE95" s="134">
        <f>'бюджет округа (района)'!AD95+'бюджеты поселений'!AD95</f>
        <v>0</v>
      </c>
      <c r="BF95" s="137">
        <f>'бюджет округа (района)'!AD95</f>
        <v>0</v>
      </c>
      <c r="BG95" s="137">
        <f t="shared" si="570"/>
        <v>0</v>
      </c>
      <c r="BH95" s="137">
        <f t="shared" si="570"/>
        <v>0</v>
      </c>
      <c r="BI95" s="135">
        <f t="shared" si="546"/>
        <v>1</v>
      </c>
      <c r="BJ95" s="135">
        <f t="shared" si="546"/>
        <v>1</v>
      </c>
      <c r="BK95" s="134">
        <f>'бюджет округа (района)'!AG95+'бюджеты поселений'!AG95</f>
        <v>0</v>
      </c>
      <c r="BL95" s="137">
        <f>'бюджет округа (района)'!AG95</f>
        <v>0</v>
      </c>
      <c r="BM95" s="137">
        <f t="shared" si="571"/>
        <v>0</v>
      </c>
      <c r="BN95" s="137">
        <f t="shared" si="571"/>
        <v>0</v>
      </c>
      <c r="BO95" s="135">
        <f t="shared" si="547"/>
        <v>1</v>
      </c>
      <c r="BP95" s="135">
        <f t="shared" si="547"/>
        <v>1</v>
      </c>
      <c r="BQ95" s="134">
        <f>'бюджет округа (района)'!AJ95+'бюджеты поселений'!AJ95</f>
        <v>0</v>
      </c>
      <c r="BR95" s="137">
        <f>'бюджет округа (района)'!AJ95</f>
        <v>0</v>
      </c>
      <c r="BS95" s="137">
        <f t="shared" si="572"/>
        <v>0</v>
      </c>
      <c r="BT95" s="137">
        <f t="shared" si="572"/>
        <v>0</v>
      </c>
      <c r="BU95" s="135">
        <f t="shared" si="548"/>
        <v>1</v>
      </c>
      <c r="BV95" s="135">
        <f t="shared" si="548"/>
        <v>1</v>
      </c>
      <c r="BW95" s="134">
        <f>'бюджет округа (района)'!AM95+'бюджеты поселений'!AM95</f>
        <v>0</v>
      </c>
      <c r="BX95" s="137">
        <f>'бюджет округа (района)'!AM95</f>
        <v>0</v>
      </c>
      <c r="BY95" s="137">
        <f t="shared" si="573"/>
        <v>0</v>
      </c>
      <c r="BZ95" s="137">
        <f t="shared" si="573"/>
        <v>0</v>
      </c>
      <c r="CA95" s="135">
        <f t="shared" si="549"/>
        <v>1</v>
      </c>
      <c r="CB95" s="135">
        <f t="shared" si="549"/>
        <v>1</v>
      </c>
      <c r="CC95" s="134">
        <f>'бюджет округа (района)'!AP95+'бюджеты поселений'!AP95</f>
        <v>0</v>
      </c>
      <c r="CD95" s="137">
        <f>'бюджет округа (района)'!AP95</f>
        <v>0</v>
      </c>
      <c r="CE95" s="137">
        <f t="shared" si="574"/>
        <v>0</v>
      </c>
      <c r="CF95" s="137">
        <f t="shared" si="574"/>
        <v>0</v>
      </c>
      <c r="CG95" s="135">
        <f t="shared" si="550"/>
        <v>1</v>
      </c>
      <c r="CH95" s="135">
        <f t="shared" si="550"/>
        <v>1</v>
      </c>
      <c r="CI95" s="134">
        <f>'бюджет округа (района)'!AS95+'бюджеты поселений'!AS95</f>
        <v>0</v>
      </c>
      <c r="CJ95" s="137">
        <f>'бюджет округа (района)'!AS95</f>
        <v>0</v>
      </c>
      <c r="CK95" s="137">
        <f t="shared" si="575"/>
        <v>0</v>
      </c>
      <c r="CL95" s="137">
        <f t="shared" si="575"/>
        <v>0</v>
      </c>
      <c r="CM95" s="135">
        <f t="shared" si="551"/>
        <v>1</v>
      </c>
      <c r="CN95" s="135">
        <f t="shared" si="551"/>
        <v>1</v>
      </c>
      <c r="CO95" s="134">
        <f>'бюджет округа (района)'!AV95+'бюджеты поселений'!AV95</f>
        <v>0</v>
      </c>
      <c r="CP95" s="137">
        <f>'бюджет округа (района)'!AV95</f>
        <v>0</v>
      </c>
      <c r="CQ95" s="137">
        <f t="shared" si="576"/>
        <v>0</v>
      </c>
      <c r="CR95" s="137">
        <f t="shared" si="576"/>
        <v>0</v>
      </c>
      <c r="CS95" s="135">
        <f t="shared" si="552"/>
        <v>1</v>
      </c>
      <c r="CT95" s="135">
        <f t="shared" si="552"/>
        <v>1</v>
      </c>
      <c r="CU95" s="134">
        <f>'бюджет округа (района)'!AY95+'бюджеты поселений'!AY95</f>
        <v>0</v>
      </c>
      <c r="CV95" s="137">
        <f>'бюджет округа (района)'!AY95</f>
        <v>0</v>
      </c>
      <c r="CW95" s="137">
        <f t="shared" si="577"/>
        <v>0</v>
      </c>
      <c r="CX95" s="137">
        <f t="shared" si="577"/>
        <v>0</v>
      </c>
      <c r="CY95" s="135">
        <f t="shared" si="553"/>
        <v>1</v>
      </c>
      <c r="CZ95" s="135">
        <f t="shared" si="553"/>
        <v>1</v>
      </c>
      <c r="DA95" s="134">
        <f>'бюджет округа (района)'!BB95+'бюджеты поселений'!BB95</f>
        <v>0</v>
      </c>
      <c r="DB95" s="137">
        <f>'бюджет округа (района)'!BB95</f>
        <v>0</v>
      </c>
      <c r="DC95" s="137">
        <f t="shared" si="578"/>
        <v>0</v>
      </c>
      <c r="DD95" s="137">
        <f t="shared" si="578"/>
        <v>0</v>
      </c>
      <c r="DE95" s="135">
        <f t="shared" si="554"/>
        <v>1</v>
      </c>
      <c r="DF95" s="135">
        <f t="shared" si="554"/>
        <v>1</v>
      </c>
      <c r="DG95" s="134">
        <f>'бюджет округа (района)'!BE95+'бюджеты поселений'!BE95</f>
        <v>0</v>
      </c>
      <c r="DH95" s="137">
        <f>'бюджет округа (района)'!BE95</f>
        <v>0</v>
      </c>
      <c r="DI95" s="137">
        <f t="shared" si="579"/>
        <v>0</v>
      </c>
      <c r="DJ95" s="137">
        <f t="shared" si="579"/>
        <v>0</v>
      </c>
      <c r="DK95" s="135">
        <f t="shared" si="555"/>
        <v>1</v>
      </c>
      <c r="DL95" s="135">
        <f t="shared" si="555"/>
        <v>1</v>
      </c>
      <c r="DM95" s="134">
        <f>'бюджет округа (района)'!BH95+'бюджеты поселений'!BH95</f>
        <v>0</v>
      </c>
      <c r="DN95" s="137">
        <f>'бюджет округа (района)'!BH95</f>
        <v>0</v>
      </c>
      <c r="DO95" s="134">
        <f>'бюджет округа (района)'!BI95+'бюджеты поселений'!BI95</f>
        <v>0</v>
      </c>
      <c r="DP95" s="137">
        <f>'бюджет округа (района)'!BI95</f>
        <v>0</v>
      </c>
      <c r="DQ95" s="134">
        <f>'бюджет округа (района)'!BJ95+'бюджеты поселений'!BJ95</f>
        <v>0</v>
      </c>
      <c r="DR95" s="137">
        <f>'бюджет округа (района)'!BJ95</f>
        <v>0</v>
      </c>
      <c r="DS95" s="135">
        <f>IF($AY$95=0,1,DQ95/$AY$95-1)</f>
        <v>1</v>
      </c>
      <c r="DT95" s="135">
        <f>IF($AZ$95=0,1,DR95/$AZ$95-1)</f>
        <v>1</v>
      </c>
      <c r="DU95" s="135">
        <f t="shared" si="557"/>
        <v>1</v>
      </c>
      <c r="DV95" s="135">
        <f t="shared" si="558"/>
        <v>1</v>
      </c>
      <c r="DW95" s="167"/>
      <c r="DX95" s="105"/>
      <c r="DY95" s="105"/>
      <c r="DZ95" s="105"/>
      <c r="EA95" s="105"/>
      <c r="EB95" s="105"/>
      <c r="EC95" s="105"/>
      <c r="ED95" s="105"/>
      <c r="EE95" s="105"/>
      <c r="EF95" s="105"/>
      <c r="EG95" s="105"/>
      <c r="EH95" s="105"/>
      <c r="EI95" s="105"/>
      <c r="EJ95" s="105"/>
      <c r="EK95" s="105"/>
      <c r="EL95" s="105"/>
      <c r="EM95" s="105"/>
      <c r="EN95" s="105"/>
      <c r="EO95" s="105"/>
      <c r="EP95" s="105"/>
      <c r="EQ95" s="105"/>
      <c r="ER95" s="105"/>
      <c r="ES95" s="105"/>
      <c r="ET95" s="105"/>
      <c r="EU95" s="105"/>
      <c r="EV95" s="105"/>
      <c r="EW95" s="105"/>
      <c r="EX95" s="105"/>
      <c r="EY95" s="105"/>
      <c r="EZ95" s="105"/>
      <c r="FA95" s="105"/>
      <c r="FB95" s="105"/>
      <c r="FC95" s="105"/>
      <c r="FD95" s="105"/>
      <c r="FE95" s="105"/>
      <c r="FF95" s="105"/>
      <c r="FG95" s="105"/>
      <c r="FH95" s="105"/>
      <c r="FI95" s="105"/>
      <c r="FJ95" s="105"/>
      <c r="FK95" s="105"/>
      <c r="FL95" s="105"/>
      <c r="FM95" s="105"/>
      <c r="FN95" s="105"/>
      <c r="FO95" s="105"/>
      <c r="FP95" s="105"/>
      <c r="FQ95" s="105"/>
      <c r="FR95" s="105"/>
      <c r="FS95" s="105"/>
      <c r="FT95" s="105"/>
      <c r="FU95" s="105"/>
      <c r="FV95" s="105"/>
      <c r="FW95" s="105"/>
      <c r="FX95" s="105"/>
      <c r="FY95" s="105"/>
      <c r="FZ95" s="105"/>
      <c r="GA95" s="105"/>
      <c r="GB95" s="105"/>
      <c r="GC95" s="105"/>
      <c r="GD95" s="105"/>
      <c r="GE95" s="105"/>
      <c r="GF95" s="105"/>
      <c r="GG95" s="105"/>
      <c r="GH95" s="105"/>
      <c r="GI95" s="105"/>
      <c r="GJ95" s="105"/>
      <c r="GK95" s="105"/>
      <c r="GL95" s="105"/>
      <c r="GM95" s="105"/>
      <c r="GN95" s="105"/>
      <c r="GO95" s="105"/>
      <c r="GP95" s="105"/>
      <c r="GQ95" s="105"/>
      <c r="GR95" s="105"/>
      <c r="GS95" s="105"/>
      <c r="GT95" s="105"/>
      <c r="GU95" s="105"/>
      <c r="GV95" s="105"/>
      <c r="GW95" s="105"/>
      <c r="GX95" s="105"/>
      <c r="GY95" s="105"/>
      <c r="GZ95" s="105"/>
      <c r="HA95" s="105"/>
      <c r="HB95" s="105"/>
      <c r="HC95" s="105"/>
      <c r="HD95" s="105"/>
      <c r="HE95" s="105"/>
      <c r="HF95" s="105"/>
      <c r="HG95" s="105"/>
      <c r="HH95" s="105"/>
      <c r="HI95" s="105"/>
      <c r="HJ95" s="105"/>
      <c r="HK95" s="105"/>
      <c r="HL95" s="105"/>
      <c r="HM95" s="105"/>
      <c r="HN95" s="105"/>
      <c r="HO95" s="105"/>
      <c r="HP95" s="105"/>
      <c r="HQ95" s="105"/>
      <c r="HR95" s="105"/>
      <c r="HS95" s="105"/>
      <c r="HT95" s="105"/>
      <c r="HU95" s="105"/>
      <c r="HV95" s="105"/>
      <c r="HW95" s="105"/>
      <c r="HX95" s="105"/>
      <c r="HY95" s="105"/>
      <c r="HZ95" s="105"/>
      <c r="IA95" s="105"/>
      <c r="IB95" s="105"/>
      <c r="IC95" s="105"/>
      <c r="ID95" s="105"/>
      <c r="IE95" s="105"/>
      <c r="IF95" s="105"/>
      <c r="IG95" s="105"/>
      <c r="IH95" s="105"/>
      <c r="II95" s="105"/>
      <c r="IJ95" s="105"/>
      <c r="IK95" s="105"/>
      <c r="IL95" s="105"/>
      <c r="IM95" s="105"/>
      <c r="IN95" s="105"/>
      <c r="IO95" s="105"/>
      <c r="IP95" s="105"/>
      <c r="IQ95" s="105"/>
      <c r="IR95" s="105"/>
      <c r="IS95" s="105"/>
      <c r="IT95" s="105"/>
      <c r="IU95" s="105"/>
      <c r="IV95" s="105"/>
      <c r="IW95" s="105"/>
      <c r="IX95" s="105"/>
      <c r="IY95" s="105"/>
      <c r="IZ95" s="105"/>
      <c r="JA95" s="105"/>
      <c r="JB95" s="105"/>
      <c r="JC95" s="105"/>
      <c r="JD95" s="105"/>
      <c r="JE95" s="105"/>
      <c r="JF95" s="105"/>
      <c r="JG95" s="105"/>
      <c r="JH95" s="105"/>
    </row>
    <row r="96" spans="1:268" s="106" customFormat="1" ht="18" customHeight="1">
      <c r="A96" s="255" t="s">
        <v>34</v>
      </c>
      <c r="B96" s="256"/>
      <c r="C96" s="134">
        <f>'бюджет округа (района)'!C96+'бюджеты поселений'!C96</f>
        <v>0</v>
      </c>
      <c r="D96" s="137">
        <f>'бюджет округа (района)'!C96</f>
        <v>0</v>
      </c>
      <c r="E96" s="134">
        <f t="shared" si="583"/>
        <v>0</v>
      </c>
      <c r="F96" s="137">
        <f t="shared" si="583"/>
        <v>0</v>
      </c>
      <c r="G96" s="134">
        <f>'бюджет округа (района)'!E96+'бюджеты поселений'!E96</f>
        <v>0</v>
      </c>
      <c r="H96" s="137">
        <f>'бюджет округа (района)'!E96</f>
        <v>0</v>
      </c>
      <c r="I96" s="134">
        <f>'бюджет округа (района)'!F96+'бюджеты поселений'!F96</f>
        <v>0</v>
      </c>
      <c r="J96" s="137">
        <f>'бюджет округа (района)'!F96</f>
        <v>0</v>
      </c>
      <c r="K96" s="137">
        <f t="shared" si="560"/>
        <v>0</v>
      </c>
      <c r="L96" s="137">
        <f t="shared" si="560"/>
        <v>0</v>
      </c>
      <c r="M96" s="134">
        <f>'бюджет округа (района)'!H96+'бюджеты поселений'!H96</f>
        <v>0</v>
      </c>
      <c r="N96" s="137">
        <f>'бюджет округа (района)'!H96</f>
        <v>0</v>
      </c>
      <c r="O96" s="137">
        <f t="shared" si="561"/>
        <v>0</v>
      </c>
      <c r="P96" s="137">
        <f t="shared" si="561"/>
        <v>0</v>
      </c>
      <c r="Q96" s="134">
        <f>'бюджет округа (района)'!J96+'бюджеты поселений'!J96</f>
        <v>0</v>
      </c>
      <c r="R96" s="137">
        <f>'бюджет округа (района)'!J96</f>
        <v>0</v>
      </c>
      <c r="S96" s="137">
        <f t="shared" si="562"/>
        <v>0</v>
      </c>
      <c r="T96" s="137">
        <f t="shared" si="562"/>
        <v>0</v>
      </c>
      <c r="U96" s="134">
        <f>'бюджет округа (района)'!L96+'бюджеты поселений'!L96</f>
        <v>0</v>
      </c>
      <c r="V96" s="137">
        <f>'бюджет округа (района)'!L96</f>
        <v>0</v>
      </c>
      <c r="W96" s="137">
        <f t="shared" si="563"/>
        <v>0</v>
      </c>
      <c r="X96" s="137">
        <f t="shared" si="563"/>
        <v>0</v>
      </c>
      <c r="Y96" s="134">
        <f>'бюджет округа (района)'!N96+'бюджеты поселений'!N96</f>
        <v>0</v>
      </c>
      <c r="Z96" s="137">
        <f>'бюджет округа (района)'!N96</f>
        <v>0</v>
      </c>
      <c r="AA96" s="137">
        <f t="shared" si="564"/>
        <v>0</v>
      </c>
      <c r="AB96" s="137">
        <f t="shared" si="564"/>
        <v>0</v>
      </c>
      <c r="AC96" s="134">
        <f>'бюджет округа (района)'!P96+'бюджеты поселений'!P96</f>
        <v>0</v>
      </c>
      <c r="AD96" s="137">
        <f>'бюджет округа (района)'!P96</f>
        <v>0</v>
      </c>
      <c r="AE96" s="137">
        <f t="shared" si="565"/>
        <v>0</v>
      </c>
      <c r="AF96" s="137">
        <f t="shared" si="565"/>
        <v>0</v>
      </c>
      <c r="AG96" s="134">
        <f>'бюджет округа (района)'!R96+'бюджеты поселений'!R96</f>
        <v>0</v>
      </c>
      <c r="AH96" s="137">
        <f>'бюджет округа (района)'!R96</f>
        <v>0</v>
      </c>
      <c r="AI96" s="137">
        <f t="shared" si="566"/>
        <v>0</v>
      </c>
      <c r="AJ96" s="137">
        <f t="shared" si="566"/>
        <v>0</v>
      </c>
      <c r="AK96" s="134">
        <f>'бюджет округа (района)'!T96+'бюджеты поселений'!T96</f>
        <v>0</v>
      </c>
      <c r="AL96" s="137">
        <f>'бюджет округа (района)'!T96</f>
        <v>0</v>
      </c>
      <c r="AM96" s="137">
        <f t="shared" si="567"/>
        <v>0</v>
      </c>
      <c r="AN96" s="137">
        <f t="shared" si="567"/>
        <v>0</v>
      </c>
      <c r="AO96" s="134">
        <f>'бюджет округа (района)'!V96+'бюджеты поселений'!V96</f>
        <v>0</v>
      </c>
      <c r="AP96" s="137">
        <f>'бюджет округа (района)'!V96</f>
        <v>0</v>
      </c>
      <c r="AQ96" s="137">
        <f t="shared" si="568"/>
        <v>0</v>
      </c>
      <c r="AR96" s="137">
        <f t="shared" si="568"/>
        <v>0</v>
      </c>
      <c r="AS96" s="134">
        <f>'бюджет округа (района)'!X96+'бюджеты поселений'!X96</f>
        <v>0</v>
      </c>
      <c r="AT96" s="137">
        <f>'бюджет округа (района)'!X96</f>
        <v>0</v>
      </c>
      <c r="AU96" s="137">
        <f t="shared" si="569"/>
        <v>0</v>
      </c>
      <c r="AV96" s="137">
        <f t="shared" si="569"/>
        <v>0</v>
      </c>
      <c r="AW96" s="134">
        <f>'бюджет округа (района)'!Z96+'бюджеты поселений'!Z96</f>
        <v>0</v>
      </c>
      <c r="AX96" s="137">
        <f>'бюджет округа (района)'!Z96</f>
        <v>0</v>
      </c>
      <c r="AY96" s="134">
        <f>'бюджет округа (района)'!AA96+'бюджеты поселений'!AA96</f>
        <v>0</v>
      </c>
      <c r="AZ96" s="137">
        <f>'бюджет округа (района)'!AA96</f>
        <v>0</v>
      </c>
      <c r="BA96" s="135">
        <f t="shared" si="581"/>
        <v>1</v>
      </c>
      <c r="BB96" s="135">
        <f t="shared" si="581"/>
        <v>1</v>
      </c>
      <c r="BC96" s="134">
        <f>'бюджет округа (района)'!AC96+'бюджеты поселений'!AC96</f>
        <v>0</v>
      </c>
      <c r="BD96" s="137">
        <f>'бюджет округа (района)'!AC96</f>
        <v>0</v>
      </c>
      <c r="BE96" s="134">
        <f>'бюджет округа (района)'!AD96+'бюджеты поселений'!AD96</f>
        <v>0</v>
      </c>
      <c r="BF96" s="137">
        <f>'бюджет округа (района)'!AD96</f>
        <v>0</v>
      </c>
      <c r="BG96" s="137">
        <f t="shared" si="570"/>
        <v>0</v>
      </c>
      <c r="BH96" s="137">
        <f t="shared" si="570"/>
        <v>0</v>
      </c>
      <c r="BI96" s="135">
        <f t="shared" si="546"/>
        <v>1</v>
      </c>
      <c r="BJ96" s="135">
        <f t="shared" si="546"/>
        <v>1</v>
      </c>
      <c r="BK96" s="134">
        <f>'бюджет округа (района)'!AG96+'бюджеты поселений'!AG96</f>
        <v>0</v>
      </c>
      <c r="BL96" s="137">
        <f>'бюджет округа (района)'!AG96</f>
        <v>0</v>
      </c>
      <c r="BM96" s="137">
        <f t="shared" si="571"/>
        <v>0</v>
      </c>
      <c r="BN96" s="137">
        <f t="shared" si="571"/>
        <v>0</v>
      </c>
      <c r="BO96" s="135">
        <f t="shared" si="547"/>
        <v>1</v>
      </c>
      <c r="BP96" s="135">
        <f t="shared" si="547"/>
        <v>1</v>
      </c>
      <c r="BQ96" s="134">
        <f>'бюджет округа (района)'!AJ96+'бюджеты поселений'!AJ96</f>
        <v>0</v>
      </c>
      <c r="BR96" s="137">
        <f>'бюджет округа (района)'!AJ96</f>
        <v>0</v>
      </c>
      <c r="BS96" s="137">
        <f t="shared" si="572"/>
        <v>0</v>
      </c>
      <c r="BT96" s="137">
        <f t="shared" si="572"/>
        <v>0</v>
      </c>
      <c r="BU96" s="135">
        <f t="shared" si="548"/>
        <v>1</v>
      </c>
      <c r="BV96" s="135">
        <f t="shared" si="548"/>
        <v>1</v>
      </c>
      <c r="BW96" s="134">
        <f>'бюджет округа (района)'!AM96+'бюджеты поселений'!AM96</f>
        <v>0</v>
      </c>
      <c r="BX96" s="137">
        <f>'бюджет округа (района)'!AM96</f>
        <v>0</v>
      </c>
      <c r="BY96" s="137">
        <f t="shared" si="573"/>
        <v>0</v>
      </c>
      <c r="BZ96" s="137">
        <f t="shared" si="573"/>
        <v>0</v>
      </c>
      <c r="CA96" s="135">
        <f t="shared" si="549"/>
        <v>1</v>
      </c>
      <c r="CB96" s="135">
        <f t="shared" si="549"/>
        <v>1</v>
      </c>
      <c r="CC96" s="134">
        <f>'бюджет округа (района)'!AP96+'бюджеты поселений'!AP96</f>
        <v>0</v>
      </c>
      <c r="CD96" s="137">
        <f>'бюджет округа (района)'!AP96</f>
        <v>0</v>
      </c>
      <c r="CE96" s="137">
        <f t="shared" si="574"/>
        <v>0</v>
      </c>
      <c r="CF96" s="137">
        <f t="shared" si="574"/>
        <v>0</v>
      </c>
      <c r="CG96" s="135">
        <f t="shared" si="550"/>
        <v>1</v>
      </c>
      <c r="CH96" s="135">
        <f t="shared" si="550"/>
        <v>1</v>
      </c>
      <c r="CI96" s="134">
        <f>'бюджет округа (района)'!AS96+'бюджеты поселений'!AS96</f>
        <v>0</v>
      </c>
      <c r="CJ96" s="137">
        <f>'бюджет округа (района)'!AS96</f>
        <v>0</v>
      </c>
      <c r="CK96" s="137">
        <f t="shared" si="575"/>
        <v>0</v>
      </c>
      <c r="CL96" s="137">
        <f t="shared" si="575"/>
        <v>0</v>
      </c>
      <c r="CM96" s="135">
        <f t="shared" si="551"/>
        <v>1</v>
      </c>
      <c r="CN96" s="135">
        <f t="shared" si="551"/>
        <v>1</v>
      </c>
      <c r="CO96" s="134">
        <f>'бюджет округа (района)'!AV96+'бюджеты поселений'!AV96</f>
        <v>0</v>
      </c>
      <c r="CP96" s="137">
        <f>'бюджет округа (района)'!AV96</f>
        <v>0</v>
      </c>
      <c r="CQ96" s="137">
        <f t="shared" si="576"/>
        <v>0</v>
      </c>
      <c r="CR96" s="137">
        <f t="shared" si="576"/>
        <v>0</v>
      </c>
      <c r="CS96" s="135">
        <f t="shared" si="552"/>
        <v>1</v>
      </c>
      <c r="CT96" s="135">
        <f t="shared" si="552"/>
        <v>1</v>
      </c>
      <c r="CU96" s="134">
        <f>'бюджет округа (района)'!AY96+'бюджеты поселений'!AY96</f>
        <v>0</v>
      </c>
      <c r="CV96" s="137">
        <f>'бюджет округа (района)'!AY96</f>
        <v>0</v>
      </c>
      <c r="CW96" s="137">
        <f t="shared" si="577"/>
        <v>0</v>
      </c>
      <c r="CX96" s="137">
        <f t="shared" si="577"/>
        <v>0</v>
      </c>
      <c r="CY96" s="135">
        <f t="shared" si="553"/>
        <v>1</v>
      </c>
      <c r="CZ96" s="135">
        <f t="shared" si="553"/>
        <v>1</v>
      </c>
      <c r="DA96" s="134">
        <f>'бюджет округа (района)'!BB96+'бюджеты поселений'!BB96</f>
        <v>0</v>
      </c>
      <c r="DB96" s="137">
        <f>'бюджет округа (района)'!BB96</f>
        <v>0</v>
      </c>
      <c r="DC96" s="137">
        <f t="shared" si="578"/>
        <v>0</v>
      </c>
      <c r="DD96" s="137">
        <f t="shared" si="578"/>
        <v>0</v>
      </c>
      <c r="DE96" s="135">
        <f t="shared" si="554"/>
        <v>1</v>
      </c>
      <c r="DF96" s="135">
        <f t="shared" si="554"/>
        <v>1</v>
      </c>
      <c r="DG96" s="134">
        <f>'бюджет округа (района)'!BE96+'бюджеты поселений'!BE96</f>
        <v>0</v>
      </c>
      <c r="DH96" s="137">
        <f>'бюджет округа (района)'!BE96</f>
        <v>0</v>
      </c>
      <c r="DI96" s="137">
        <f t="shared" si="579"/>
        <v>0</v>
      </c>
      <c r="DJ96" s="137">
        <f t="shared" si="579"/>
        <v>0</v>
      </c>
      <c r="DK96" s="135">
        <f t="shared" si="555"/>
        <v>1</v>
      </c>
      <c r="DL96" s="135">
        <f t="shared" si="555"/>
        <v>1</v>
      </c>
      <c r="DM96" s="134">
        <f>'бюджет округа (района)'!BH96+'бюджеты поселений'!BH96</f>
        <v>0</v>
      </c>
      <c r="DN96" s="137">
        <f>'бюджет округа (района)'!BH96</f>
        <v>0</v>
      </c>
      <c r="DO96" s="134">
        <f>'бюджет округа (района)'!BI96+'бюджеты поселений'!BI96</f>
        <v>0</v>
      </c>
      <c r="DP96" s="137">
        <f>'бюджет округа (района)'!BI96</f>
        <v>0</v>
      </c>
      <c r="DQ96" s="134">
        <f>'бюджет округа (района)'!BJ96+'бюджеты поселений'!BJ96</f>
        <v>0</v>
      </c>
      <c r="DR96" s="137">
        <f>'бюджет округа (района)'!BJ96</f>
        <v>0</v>
      </c>
      <c r="DS96" s="135">
        <f>IF($AY$96=0,1,DQ96/$AY$96-1)</f>
        <v>1</v>
      </c>
      <c r="DT96" s="135">
        <f>IF($AZ$96=0,1,DR96/$AZ$96-1)</f>
        <v>1</v>
      </c>
      <c r="DU96" s="135">
        <f t="shared" si="557"/>
        <v>1</v>
      </c>
      <c r="DV96" s="135">
        <f t="shared" si="558"/>
        <v>1</v>
      </c>
      <c r="DW96" s="167"/>
      <c r="DX96" s="105"/>
      <c r="DY96" s="105"/>
      <c r="DZ96" s="105"/>
      <c r="EA96" s="105"/>
      <c r="EB96" s="105"/>
      <c r="EC96" s="105"/>
      <c r="ED96" s="105"/>
      <c r="EE96" s="105"/>
      <c r="EF96" s="105"/>
      <c r="EG96" s="105"/>
      <c r="EH96" s="105"/>
      <c r="EI96" s="105"/>
      <c r="EJ96" s="105"/>
      <c r="EK96" s="105"/>
      <c r="EL96" s="105"/>
      <c r="EM96" s="105"/>
      <c r="EN96" s="105"/>
      <c r="EO96" s="105"/>
      <c r="EP96" s="105"/>
      <c r="EQ96" s="105"/>
      <c r="ER96" s="105"/>
      <c r="ES96" s="105"/>
      <c r="ET96" s="105"/>
      <c r="EU96" s="105"/>
      <c r="EV96" s="105"/>
      <c r="EW96" s="105"/>
      <c r="EX96" s="105"/>
      <c r="EY96" s="105"/>
      <c r="EZ96" s="105"/>
      <c r="FA96" s="105"/>
      <c r="FB96" s="105"/>
      <c r="FC96" s="105"/>
      <c r="FD96" s="105"/>
      <c r="FE96" s="105"/>
      <c r="FF96" s="105"/>
      <c r="FG96" s="105"/>
      <c r="FH96" s="105"/>
      <c r="FI96" s="105"/>
      <c r="FJ96" s="105"/>
      <c r="FK96" s="105"/>
      <c r="FL96" s="105"/>
      <c r="FM96" s="105"/>
      <c r="FN96" s="105"/>
      <c r="FO96" s="105"/>
      <c r="FP96" s="105"/>
      <c r="FQ96" s="105"/>
      <c r="FR96" s="105"/>
      <c r="FS96" s="105"/>
      <c r="FT96" s="105"/>
      <c r="FU96" s="105"/>
      <c r="FV96" s="105"/>
      <c r="FW96" s="105"/>
      <c r="FX96" s="105"/>
      <c r="FY96" s="105"/>
      <c r="FZ96" s="105"/>
      <c r="GA96" s="105"/>
      <c r="GB96" s="105"/>
      <c r="GC96" s="105"/>
      <c r="GD96" s="105"/>
      <c r="GE96" s="105"/>
      <c r="GF96" s="105"/>
      <c r="GG96" s="105"/>
      <c r="GH96" s="105"/>
      <c r="GI96" s="105"/>
      <c r="GJ96" s="105"/>
      <c r="GK96" s="105"/>
      <c r="GL96" s="105"/>
      <c r="GM96" s="105"/>
      <c r="GN96" s="105"/>
      <c r="GO96" s="105"/>
      <c r="GP96" s="105"/>
      <c r="GQ96" s="105"/>
      <c r="GR96" s="105"/>
      <c r="GS96" s="105"/>
      <c r="GT96" s="105"/>
      <c r="GU96" s="105"/>
      <c r="GV96" s="105"/>
      <c r="GW96" s="105"/>
      <c r="GX96" s="105"/>
      <c r="GY96" s="105"/>
      <c r="GZ96" s="105"/>
      <c r="HA96" s="105"/>
      <c r="HB96" s="105"/>
      <c r="HC96" s="105"/>
      <c r="HD96" s="105"/>
      <c r="HE96" s="105"/>
      <c r="HF96" s="105"/>
      <c r="HG96" s="105"/>
      <c r="HH96" s="105"/>
      <c r="HI96" s="105"/>
      <c r="HJ96" s="105"/>
      <c r="HK96" s="105"/>
      <c r="HL96" s="105"/>
      <c r="HM96" s="105"/>
      <c r="HN96" s="105"/>
      <c r="HO96" s="105"/>
      <c r="HP96" s="105"/>
      <c r="HQ96" s="105"/>
      <c r="HR96" s="105"/>
      <c r="HS96" s="105"/>
      <c r="HT96" s="105"/>
      <c r="HU96" s="105"/>
      <c r="HV96" s="105"/>
      <c r="HW96" s="105"/>
      <c r="HX96" s="105"/>
      <c r="HY96" s="105"/>
      <c r="HZ96" s="105"/>
      <c r="IA96" s="105"/>
      <c r="IB96" s="105"/>
      <c r="IC96" s="105"/>
      <c r="ID96" s="105"/>
      <c r="IE96" s="105"/>
      <c r="IF96" s="105"/>
      <c r="IG96" s="105"/>
      <c r="IH96" s="105"/>
      <c r="II96" s="105"/>
      <c r="IJ96" s="105"/>
      <c r="IK96" s="105"/>
      <c r="IL96" s="105"/>
      <c r="IM96" s="105"/>
      <c r="IN96" s="105"/>
      <c r="IO96" s="105"/>
      <c r="IP96" s="105"/>
      <c r="IQ96" s="105"/>
      <c r="IR96" s="105"/>
      <c r="IS96" s="105"/>
      <c r="IT96" s="105"/>
      <c r="IU96" s="105"/>
      <c r="IV96" s="105"/>
      <c r="IW96" s="105"/>
      <c r="IX96" s="105"/>
      <c r="IY96" s="105"/>
      <c r="IZ96" s="105"/>
      <c r="JA96" s="105"/>
      <c r="JB96" s="105"/>
      <c r="JC96" s="105"/>
      <c r="JD96" s="105"/>
      <c r="JE96" s="105"/>
      <c r="JF96" s="105"/>
      <c r="JG96" s="105"/>
      <c r="JH96" s="105"/>
    </row>
    <row r="97" spans="1:268" s="106" customFormat="1" ht="18" customHeight="1">
      <c r="A97" s="255" t="s">
        <v>34</v>
      </c>
      <c r="B97" s="256"/>
      <c r="C97" s="134">
        <f>'бюджет округа (района)'!C97+'бюджеты поселений'!C97</f>
        <v>0</v>
      </c>
      <c r="D97" s="137">
        <f>'бюджет округа (района)'!C97</f>
        <v>0</v>
      </c>
      <c r="E97" s="134">
        <f t="shared" si="583"/>
        <v>0</v>
      </c>
      <c r="F97" s="137">
        <f t="shared" si="583"/>
        <v>0</v>
      </c>
      <c r="G97" s="134">
        <f>'бюджет округа (района)'!E97+'бюджеты поселений'!E97</f>
        <v>0</v>
      </c>
      <c r="H97" s="137">
        <f>'бюджет округа (района)'!E97</f>
        <v>0</v>
      </c>
      <c r="I97" s="134">
        <f>'бюджет округа (района)'!F97+'бюджеты поселений'!F97</f>
        <v>0</v>
      </c>
      <c r="J97" s="137">
        <f>'бюджет округа (района)'!F97</f>
        <v>0</v>
      </c>
      <c r="K97" s="137">
        <f t="shared" si="560"/>
        <v>0</v>
      </c>
      <c r="L97" s="137">
        <f t="shared" si="560"/>
        <v>0</v>
      </c>
      <c r="M97" s="134">
        <f>'бюджет округа (района)'!H97+'бюджеты поселений'!H97</f>
        <v>0</v>
      </c>
      <c r="N97" s="137">
        <f>'бюджет округа (района)'!H97</f>
        <v>0</v>
      </c>
      <c r="O97" s="137">
        <f t="shared" si="561"/>
        <v>0</v>
      </c>
      <c r="P97" s="137">
        <f t="shared" si="561"/>
        <v>0</v>
      </c>
      <c r="Q97" s="134">
        <f>'бюджет округа (района)'!J97+'бюджеты поселений'!J97</f>
        <v>0</v>
      </c>
      <c r="R97" s="137">
        <f>'бюджет округа (района)'!J97</f>
        <v>0</v>
      </c>
      <c r="S97" s="137">
        <f t="shared" si="562"/>
        <v>0</v>
      </c>
      <c r="T97" s="137">
        <f t="shared" si="562"/>
        <v>0</v>
      </c>
      <c r="U97" s="134">
        <f>'бюджет округа (района)'!L97+'бюджеты поселений'!L97</f>
        <v>0</v>
      </c>
      <c r="V97" s="137">
        <f>'бюджет округа (района)'!L97</f>
        <v>0</v>
      </c>
      <c r="W97" s="137">
        <f t="shared" si="563"/>
        <v>0</v>
      </c>
      <c r="X97" s="137">
        <f t="shared" si="563"/>
        <v>0</v>
      </c>
      <c r="Y97" s="134">
        <f>'бюджет округа (района)'!N97+'бюджеты поселений'!N97</f>
        <v>0</v>
      </c>
      <c r="Z97" s="137">
        <f>'бюджет округа (района)'!N97</f>
        <v>0</v>
      </c>
      <c r="AA97" s="137">
        <f t="shared" si="564"/>
        <v>0</v>
      </c>
      <c r="AB97" s="137">
        <f t="shared" si="564"/>
        <v>0</v>
      </c>
      <c r="AC97" s="134">
        <f>'бюджет округа (района)'!P97+'бюджеты поселений'!P97</f>
        <v>0</v>
      </c>
      <c r="AD97" s="137">
        <f>'бюджет округа (района)'!P97</f>
        <v>0</v>
      </c>
      <c r="AE97" s="137">
        <f t="shared" si="565"/>
        <v>0</v>
      </c>
      <c r="AF97" s="137">
        <f t="shared" si="565"/>
        <v>0</v>
      </c>
      <c r="AG97" s="134">
        <f>'бюджет округа (района)'!R97+'бюджеты поселений'!R97</f>
        <v>0</v>
      </c>
      <c r="AH97" s="137">
        <f>'бюджет округа (района)'!R97</f>
        <v>0</v>
      </c>
      <c r="AI97" s="137">
        <f t="shared" si="566"/>
        <v>0</v>
      </c>
      <c r="AJ97" s="137">
        <f t="shared" si="566"/>
        <v>0</v>
      </c>
      <c r="AK97" s="134">
        <f>'бюджет округа (района)'!T97+'бюджеты поселений'!T97</f>
        <v>0</v>
      </c>
      <c r="AL97" s="137">
        <f>'бюджет округа (района)'!T97</f>
        <v>0</v>
      </c>
      <c r="AM97" s="137">
        <f t="shared" si="567"/>
        <v>0</v>
      </c>
      <c r="AN97" s="137">
        <f t="shared" si="567"/>
        <v>0</v>
      </c>
      <c r="AO97" s="134">
        <f>'бюджет округа (района)'!V97+'бюджеты поселений'!V97</f>
        <v>0</v>
      </c>
      <c r="AP97" s="137">
        <f>'бюджет округа (района)'!V97</f>
        <v>0</v>
      </c>
      <c r="AQ97" s="137">
        <f t="shared" si="568"/>
        <v>0</v>
      </c>
      <c r="AR97" s="137">
        <f t="shared" si="568"/>
        <v>0</v>
      </c>
      <c r="AS97" s="134">
        <f>'бюджет округа (района)'!X97+'бюджеты поселений'!X97</f>
        <v>0</v>
      </c>
      <c r="AT97" s="137">
        <f>'бюджет округа (района)'!X97</f>
        <v>0</v>
      </c>
      <c r="AU97" s="137">
        <f t="shared" si="569"/>
        <v>0</v>
      </c>
      <c r="AV97" s="137">
        <f t="shared" si="569"/>
        <v>0</v>
      </c>
      <c r="AW97" s="134">
        <f>'бюджет округа (района)'!Z97+'бюджеты поселений'!Z97</f>
        <v>0</v>
      </c>
      <c r="AX97" s="137">
        <f>'бюджет округа (района)'!Z97</f>
        <v>0</v>
      </c>
      <c r="AY97" s="134">
        <f>'бюджет округа (района)'!AA97+'бюджеты поселений'!AA97</f>
        <v>0</v>
      </c>
      <c r="AZ97" s="137">
        <f>'бюджет округа (района)'!AA97</f>
        <v>0</v>
      </c>
      <c r="BA97" s="135">
        <f t="shared" si="581"/>
        <v>1</v>
      </c>
      <c r="BB97" s="135">
        <f t="shared" si="581"/>
        <v>1</v>
      </c>
      <c r="BC97" s="134">
        <f>'бюджет округа (района)'!AC97+'бюджеты поселений'!AC97</f>
        <v>0</v>
      </c>
      <c r="BD97" s="137">
        <f>'бюджет округа (района)'!AC97</f>
        <v>0</v>
      </c>
      <c r="BE97" s="134">
        <f>'бюджет округа (района)'!AD97+'бюджеты поселений'!AD97</f>
        <v>0</v>
      </c>
      <c r="BF97" s="137">
        <f>'бюджет округа (района)'!AD97</f>
        <v>0</v>
      </c>
      <c r="BG97" s="137">
        <f t="shared" si="570"/>
        <v>0</v>
      </c>
      <c r="BH97" s="137">
        <f t="shared" si="570"/>
        <v>0</v>
      </c>
      <c r="BI97" s="135">
        <f t="shared" si="546"/>
        <v>1</v>
      </c>
      <c r="BJ97" s="135">
        <f t="shared" si="546"/>
        <v>1</v>
      </c>
      <c r="BK97" s="134">
        <f>'бюджет округа (района)'!AG97+'бюджеты поселений'!AG97</f>
        <v>0</v>
      </c>
      <c r="BL97" s="137">
        <f>'бюджет округа (района)'!AG97</f>
        <v>0</v>
      </c>
      <c r="BM97" s="137">
        <f t="shared" si="571"/>
        <v>0</v>
      </c>
      <c r="BN97" s="137">
        <f t="shared" si="571"/>
        <v>0</v>
      </c>
      <c r="BO97" s="135">
        <f t="shared" si="547"/>
        <v>1</v>
      </c>
      <c r="BP97" s="135">
        <f t="shared" si="547"/>
        <v>1</v>
      </c>
      <c r="BQ97" s="134">
        <f>'бюджет округа (района)'!AJ97+'бюджеты поселений'!AJ97</f>
        <v>0</v>
      </c>
      <c r="BR97" s="137">
        <f>'бюджет округа (района)'!AJ97</f>
        <v>0</v>
      </c>
      <c r="BS97" s="137">
        <f t="shared" si="572"/>
        <v>0</v>
      </c>
      <c r="BT97" s="137">
        <f t="shared" si="572"/>
        <v>0</v>
      </c>
      <c r="BU97" s="135">
        <f t="shared" si="548"/>
        <v>1</v>
      </c>
      <c r="BV97" s="135">
        <f t="shared" si="548"/>
        <v>1</v>
      </c>
      <c r="BW97" s="134">
        <f>'бюджет округа (района)'!AM97+'бюджеты поселений'!AM97</f>
        <v>0</v>
      </c>
      <c r="BX97" s="137">
        <f>'бюджет округа (района)'!AM97</f>
        <v>0</v>
      </c>
      <c r="BY97" s="137">
        <f t="shared" si="573"/>
        <v>0</v>
      </c>
      <c r="BZ97" s="137">
        <f t="shared" si="573"/>
        <v>0</v>
      </c>
      <c r="CA97" s="135">
        <f t="shared" si="549"/>
        <v>1</v>
      </c>
      <c r="CB97" s="135">
        <f t="shared" si="549"/>
        <v>1</v>
      </c>
      <c r="CC97" s="134">
        <f>'бюджет округа (района)'!AP97+'бюджеты поселений'!AP97</f>
        <v>0</v>
      </c>
      <c r="CD97" s="137">
        <f>'бюджет округа (района)'!AP97</f>
        <v>0</v>
      </c>
      <c r="CE97" s="137">
        <f t="shared" si="574"/>
        <v>0</v>
      </c>
      <c r="CF97" s="137">
        <f t="shared" si="574"/>
        <v>0</v>
      </c>
      <c r="CG97" s="135">
        <f t="shared" si="550"/>
        <v>1</v>
      </c>
      <c r="CH97" s="135">
        <f t="shared" si="550"/>
        <v>1</v>
      </c>
      <c r="CI97" s="134">
        <f>'бюджет округа (района)'!AS97+'бюджеты поселений'!AS97</f>
        <v>0</v>
      </c>
      <c r="CJ97" s="137">
        <f>'бюджет округа (района)'!AS97</f>
        <v>0</v>
      </c>
      <c r="CK97" s="137">
        <f t="shared" si="575"/>
        <v>0</v>
      </c>
      <c r="CL97" s="137">
        <f t="shared" si="575"/>
        <v>0</v>
      </c>
      <c r="CM97" s="135">
        <f t="shared" si="551"/>
        <v>1</v>
      </c>
      <c r="CN97" s="135">
        <f t="shared" si="551"/>
        <v>1</v>
      </c>
      <c r="CO97" s="134">
        <f>'бюджет округа (района)'!AV97+'бюджеты поселений'!AV97</f>
        <v>0</v>
      </c>
      <c r="CP97" s="137">
        <f>'бюджет округа (района)'!AV97</f>
        <v>0</v>
      </c>
      <c r="CQ97" s="137">
        <f t="shared" si="576"/>
        <v>0</v>
      </c>
      <c r="CR97" s="137">
        <f t="shared" si="576"/>
        <v>0</v>
      </c>
      <c r="CS97" s="135">
        <f t="shared" si="552"/>
        <v>1</v>
      </c>
      <c r="CT97" s="135">
        <f t="shared" si="552"/>
        <v>1</v>
      </c>
      <c r="CU97" s="134">
        <f>'бюджет округа (района)'!AY97+'бюджеты поселений'!AY97</f>
        <v>0</v>
      </c>
      <c r="CV97" s="137">
        <f>'бюджет округа (района)'!AY97</f>
        <v>0</v>
      </c>
      <c r="CW97" s="137">
        <f t="shared" si="577"/>
        <v>0</v>
      </c>
      <c r="CX97" s="137">
        <f t="shared" si="577"/>
        <v>0</v>
      </c>
      <c r="CY97" s="135">
        <f t="shared" si="553"/>
        <v>1</v>
      </c>
      <c r="CZ97" s="135">
        <f t="shared" si="553"/>
        <v>1</v>
      </c>
      <c r="DA97" s="134">
        <f>'бюджет округа (района)'!BB97+'бюджеты поселений'!BB97</f>
        <v>0</v>
      </c>
      <c r="DB97" s="137">
        <f>'бюджет округа (района)'!BB97</f>
        <v>0</v>
      </c>
      <c r="DC97" s="137">
        <f t="shared" si="578"/>
        <v>0</v>
      </c>
      <c r="DD97" s="137">
        <f t="shared" si="578"/>
        <v>0</v>
      </c>
      <c r="DE97" s="135">
        <f t="shared" si="554"/>
        <v>1</v>
      </c>
      <c r="DF97" s="135">
        <f t="shared" si="554"/>
        <v>1</v>
      </c>
      <c r="DG97" s="134">
        <f>'бюджет округа (района)'!BE97+'бюджеты поселений'!BE97</f>
        <v>0</v>
      </c>
      <c r="DH97" s="137">
        <f>'бюджет округа (района)'!BE97</f>
        <v>0</v>
      </c>
      <c r="DI97" s="137">
        <f t="shared" si="579"/>
        <v>0</v>
      </c>
      <c r="DJ97" s="137">
        <f t="shared" si="579"/>
        <v>0</v>
      </c>
      <c r="DK97" s="135">
        <f t="shared" si="555"/>
        <v>1</v>
      </c>
      <c r="DL97" s="135">
        <f t="shared" si="555"/>
        <v>1</v>
      </c>
      <c r="DM97" s="134">
        <f>'бюджет округа (района)'!BH97+'бюджеты поселений'!BH97</f>
        <v>0</v>
      </c>
      <c r="DN97" s="137">
        <f>'бюджет округа (района)'!BH97</f>
        <v>0</v>
      </c>
      <c r="DO97" s="134">
        <f>'бюджет округа (района)'!BI97+'бюджеты поселений'!BI97</f>
        <v>0</v>
      </c>
      <c r="DP97" s="137">
        <f>'бюджет округа (района)'!BI97</f>
        <v>0</v>
      </c>
      <c r="DQ97" s="134">
        <f>'бюджет округа (района)'!BJ97+'бюджеты поселений'!BJ97</f>
        <v>0</v>
      </c>
      <c r="DR97" s="137">
        <f>'бюджет округа (района)'!BJ97</f>
        <v>0</v>
      </c>
      <c r="DS97" s="135">
        <f t="shared" ref="DS97:DS100" si="584">IF($AY$96=0,1,DQ97/$AY$96-1)</f>
        <v>1</v>
      </c>
      <c r="DT97" s="135">
        <f t="shared" ref="DT97:DT100" si="585">IF($AZ$96=0,1,DR97/$AZ$96-1)</f>
        <v>1</v>
      </c>
      <c r="DU97" s="135">
        <f t="shared" si="557"/>
        <v>1</v>
      </c>
      <c r="DV97" s="135">
        <f t="shared" si="558"/>
        <v>1</v>
      </c>
      <c r="DW97" s="167"/>
      <c r="DX97" s="105"/>
      <c r="DY97" s="105"/>
      <c r="DZ97" s="105"/>
      <c r="EA97" s="105"/>
      <c r="EB97" s="105"/>
      <c r="EC97" s="105"/>
      <c r="ED97" s="105"/>
      <c r="EE97" s="105"/>
      <c r="EF97" s="105"/>
      <c r="EG97" s="105"/>
      <c r="EH97" s="105"/>
      <c r="EI97" s="105"/>
      <c r="EJ97" s="105"/>
      <c r="EK97" s="105"/>
      <c r="EL97" s="105"/>
      <c r="EM97" s="105"/>
      <c r="EN97" s="105"/>
      <c r="EO97" s="105"/>
      <c r="EP97" s="105"/>
      <c r="EQ97" s="105"/>
      <c r="ER97" s="105"/>
      <c r="ES97" s="105"/>
      <c r="ET97" s="105"/>
      <c r="EU97" s="105"/>
      <c r="EV97" s="105"/>
      <c r="EW97" s="105"/>
      <c r="EX97" s="105"/>
      <c r="EY97" s="105"/>
      <c r="EZ97" s="105"/>
      <c r="FA97" s="105"/>
      <c r="FB97" s="105"/>
      <c r="FC97" s="105"/>
      <c r="FD97" s="105"/>
      <c r="FE97" s="105"/>
      <c r="FF97" s="105"/>
      <c r="FG97" s="105"/>
      <c r="FH97" s="105"/>
      <c r="FI97" s="105"/>
      <c r="FJ97" s="105"/>
      <c r="FK97" s="105"/>
      <c r="FL97" s="105"/>
      <c r="FM97" s="105"/>
      <c r="FN97" s="105"/>
      <c r="FO97" s="105"/>
      <c r="FP97" s="105"/>
      <c r="FQ97" s="105"/>
      <c r="FR97" s="105"/>
      <c r="FS97" s="105"/>
      <c r="FT97" s="105"/>
      <c r="FU97" s="105"/>
      <c r="FV97" s="105"/>
      <c r="FW97" s="105"/>
      <c r="FX97" s="105"/>
      <c r="FY97" s="105"/>
      <c r="FZ97" s="105"/>
      <c r="GA97" s="105"/>
      <c r="GB97" s="105"/>
      <c r="GC97" s="105"/>
      <c r="GD97" s="105"/>
      <c r="GE97" s="105"/>
      <c r="GF97" s="105"/>
      <c r="GG97" s="105"/>
      <c r="GH97" s="105"/>
      <c r="GI97" s="105"/>
      <c r="GJ97" s="105"/>
      <c r="GK97" s="105"/>
      <c r="GL97" s="105"/>
      <c r="GM97" s="105"/>
      <c r="GN97" s="105"/>
      <c r="GO97" s="105"/>
      <c r="GP97" s="105"/>
      <c r="GQ97" s="105"/>
      <c r="GR97" s="105"/>
      <c r="GS97" s="105"/>
      <c r="GT97" s="105"/>
      <c r="GU97" s="105"/>
      <c r="GV97" s="105"/>
      <c r="GW97" s="105"/>
      <c r="GX97" s="105"/>
      <c r="GY97" s="105"/>
      <c r="GZ97" s="105"/>
      <c r="HA97" s="105"/>
      <c r="HB97" s="105"/>
      <c r="HC97" s="105"/>
      <c r="HD97" s="105"/>
      <c r="HE97" s="105"/>
      <c r="HF97" s="105"/>
      <c r="HG97" s="105"/>
      <c r="HH97" s="105"/>
      <c r="HI97" s="105"/>
      <c r="HJ97" s="105"/>
      <c r="HK97" s="105"/>
      <c r="HL97" s="105"/>
      <c r="HM97" s="105"/>
      <c r="HN97" s="105"/>
      <c r="HO97" s="105"/>
      <c r="HP97" s="105"/>
      <c r="HQ97" s="105"/>
      <c r="HR97" s="105"/>
      <c r="HS97" s="105"/>
      <c r="HT97" s="105"/>
      <c r="HU97" s="105"/>
      <c r="HV97" s="105"/>
      <c r="HW97" s="105"/>
      <c r="HX97" s="105"/>
      <c r="HY97" s="105"/>
      <c r="HZ97" s="105"/>
      <c r="IA97" s="105"/>
      <c r="IB97" s="105"/>
      <c r="IC97" s="105"/>
      <c r="ID97" s="105"/>
      <c r="IE97" s="105"/>
      <c r="IF97" s="105"/>
      <c r="IG97" s="105"/>
      <c r="IH97" s="105"/>
      <c r="II97" s="105"/>
      <c r="IJ97" s="105"/>
      <c r="IK97" s="105"/>
      <c r="IL97" s="105"/>
      <c r="IM97" s="105"/>
      <c r="IN97" s="105"/>
      <c r="IO97" s="105"/>
      <c r="IP97" s="105"/>
      <c r="IQ97" s="105"/>
      <c r="IR97" s="105"/>
      <c r="IS97" s="105"/>
      <c r="IT97" s="105"/>
      <c r="IU97" s="105"/>
      <c r="IV97" s="105"/>
      <c r="IW97" s="105"/>
      <c r="IX97" s="105"/>
      <c r="IY97" s="105"/>
      <c r="IZ97" s="105"/>
      <c r="JA97" s="105"/>
      <c r="JB97" s="105"/>
      <c r="JC97" s="105"/>
      <c r="JD97" s="105"/>
      <c r="JE97" s="105"/>
      <c r="JF97" s="105"/>
      <c r="JG97" s="105"/>
      <c r="JH97" s="105"/>
    </row>
    <row r="98" spans="1:268" s="106" customFormat="1" ht="18" customHeight="1">
      <c r="A98" s="255" t="s">
        <v>34</v>
      </c>
      <c r="B98" s="256"/>
      <c r="C98" s="134">
        <f>'бюджет округа (района)'!C98+'бюджеты поселений'!C98</f>
        <v>0</v>
      </c>
      <c r="D98" s="137">
        <f>'бюджет округа (района)'!C98</f>
        <v>0</v>
      </c>
      <c r="E98" s="134">
        <f t="shared" si="583"/>
        <v>0</v>
      </c>
      <c r="F98" s="137">
        <f t="shared" si="583"/>
        <v>0</v>
      </c>
      <c r="G98" s="134">
        <f>'бюджет округа (района)'!E98+'бюджеты поселений'!E98</f>
        <v>0</v>
      </c>
      <c r="H98" s="137">
        <f>'бюджет округа (района)'!E98</f>
        <v>0</v>
      </c>
      <c r="I98" s="134">
        <f>'бюджет округа (района)'!F98+'бюджеты поселений'!F98</f>
        <v>0</v>
      </c>
      <c r="J98" s="137">
        <f>'бюджет округа (района)'!F98</f>
        <v>0</v>
      </c>
      <c r="K98" s="137">
        <f t="shared" si="560"/>
        <v>0</v>
      </c>
      <c r="L98" s="137">
        <f t="shared" si="560"/>
        <v>0</v>
      </c>
      <c r="M98" s="134">
        <f>'бюджет округа (района)'!H98+'бюджеты поселений'!H98</f>
        <v>0</v>
      </c>
      <c r="N98" s="137">
        <f>'бюджет округа (района)'!H98</f>
        <v>0</v>
      </c>
      <c r="O98" s="137">
        <f t="shared" si="561"/>
        <v>0</v>
      </c>
      <c r="P98" s="137">
        <f t="shared" si="561"/>
        <v>0</v>
      </c>
      <c r="Q98" s="134">
        <f>'бюджет округа (района)'!J98+'бюджеты поселений'!J98</f>
        <v>0</v>
      </c>
      <c r="R98" s="137">
        <f>'бюджет округа (района)'!J98</f>
        <v>0</v>
      </c>
      <c r="S98" s="137">
        <f t="shared" si="562"/>
        <v>0</v>
      </c>
      <c r="T98" s="137">
        <f t="shared" si="562"/>
        <v>0</v>
      </c>
      <c r="U98" s="134">
        <f>'бюджет округа (района)'!L98+'бюджеты поселений'!L98</f>
        <v>0</v>
      </c>
      <c r="V98" s="137">
        <f>'бюджет округа (района)'!L98</f>
        <v>0</v>
      </c>
      <c r="W98" s="137">
        <f t="shared" si="563"/>
        <v>0</v>
      </c>
      <c r="X98" s="137">
        <f t="shared" si="563"/>
        <v>0</v>
      </c>
      <c r="Y98" s="134">
        <f>'бюджет округа (района)'!N98+'бюджеты поселений'!N98</f>
        <v>0</v>
      </c>
      <c r="Z98" s="137">
        <f>'бюджет округа (района)'!N98</f>
        <v>0</v>
      </c>
      <c r="AA98" s="137">
        <f t="shared" si="564"/>
        <v>0</v>
      </c>
      <c r="AB98" s="137">
        <f t="shared" si="564"/>
        <v>0</v>
      </c>
      <c r="AC98" s="134">
        <f>'бюджет округа (района)'!P98+'бюджеты поселений'!P98</f>
        <v>0</v>
      </c>
      <c r="AD98" s="137">
        <f>'бюджет округа (района)'!P98</f>
        <v>0</v>
      </c>
      <c r="AE98" s="137">
        <f t="shared" si="565"/>
        <v>0</v>
      </c>
      <c r="AF98" s="137">
        <f t="shared" si="565"/>
        <v>0</v>
      </c>
      <c r="AG98" s="134">
        <f>'бюджет округа (района)'!R98+'бюджеты поселений'!R98</f>
        <v>0</v>
      </c>
      <c r="AH98" s="137">
        <f>'бюджет округа (района)'!R98</f>
        <v>0</v>
      </c>
      <c r="AI98" s="137">
        <f t="shared" si="566"/>
        <v>0</v>
      </c>
      <c r="AJ98" s="137">
        <f t="shared" si="566"/>
        <v>0</v>
      </c>
      <c r="AK98" s="134">
        <f>'бюджет округа (района)'!T98+'бюджеты поселений'!T98</f>
        <v>0</v>
      </c>
      <c r="AL98" s="137">
        <f>'бюджет округа (района)'!T98</f>
        <v>0</v>
      </c>
      <c r="AM98" s="137">
        <f t="shared" si="567"/>
        <v>0</v>
      </c>
      <c r="AN98" s="137">
        <f t="shared" si="567"/>
        <v>0</v>
      </c>
      <c r="AO98" s="134">
        <f>'бюджет округа (района)'!V98+'бюджеты поселений'!V98</f>
        <v>0</v>
      </c>
      <c r="AP98" s="137">
        <f>'бюджет округа (района)'!V98</f>
        <v>0</v>
      </c>
      <c r="AQ98" s="137">
        <f t="shared" si="568"/>
        <v>0</v>
      </c>
      <c r="AR98" s="137">
        <f t="shared" si="568"/>
        <v>0</v>
      </c>
      <c r="AS98" s="134">
        <f>'бюджет округа (района)'!X98+'бюджеты поселений'!X98</f>
        <v>0</v>
      </c>
      <c r="AT98" s="137">
        <f>'бюджет округа (района)'!X98</f>
        <v>0</v>
      </c>
      <c r="AU98" s="137">
        <f t="shared" si="569"/>
        <v>0</v>
      </c>
      <c r="AV98" s="137">
        <f t="shared" si="569"/>
        <v>0</v>
      </c>
      <c r="AW98" s="134">
        <f>'бюджет округа (района)'!Z98+'бюджеты поселений'!Z98</f>
        <v>0</v>
      </c>
      <c r="AX98" s="137">
        <f>'бюджет округа (района)'!Z98</f>
        <v>0</v>
      </c>
      <c r="AY98" s="134">
        <f>'бюджет округа (района)'!AA98+'бюджеты поселений'!AA98</f>
        <v>0</v>
      </c>
      <c r="AZ98" s="137">
        <f>'бюджет округа (района)'!AA98</f>
        <v>0</v>
      </c>
      <c r="BA98" s="135">
        <f t="shared" si="581"/>
        <v>1</v>
      </c>
      <c r="BB98" s="135">
        <f t="shared" si="581"/>
        <v>1</v>
      </c>
      <c r="BC98" s="134">
        <f>'бюджет округа (района)'!AC98+'бюджеты поселений'!AC98</f>
        <v>0</v>
      </c>
      <c r="BD98" s="137">
        <f>'бюджет округа (района)'!AC98</f>
        <v>0</v>
      </c>
      <c r="BE98" s="134">
        <f>'бюджет округа (района)'!AD98+'бюджеты поселений'!AD98</f>
        <v>0</v>
      </c>
      <c r="BF98" s="137">
        <f>'бюджет округа (района)'!AD98</f>
        <v>0</v>
      </c>
      <c r="BG98" s="137">
        <f t="shared" si="570"/>
        <v>0</v>
      </c>
      <c r="BH98" s="137">
        <f t="shared" si="570"/>
        <v>0</v>
      </c>
      <c r="BI98" s="135">
        <f t="shared" si="546"/>
        <v>1</v>
      </c>
      <c r="BJ98" s="135">
        <f t="shared" si="546"/>
        <v>1</v>
      </c>
      <c r="BK98" s="134">
        <f>'бюджет округа (района)'!AG98+'бюджеты поселений'!AG98</f>
        <v>0</v>
      </c>
      <c r="BL98" s="137">
        <f>'бюджет округа (района)'!AG98</f>
        <v>0</v>
      </c>
      <c r="BM98" s="137">
        <f t="shared" si="571"/>
        <v>0</v>
      </c>
      <c r="BN98" s="137">
        <f t="shared" si="571"/>
        <v>0</v>
      </c>
      <c r="BO98" s="135">
        <f t="shared" si="547"/>
        <v>1</v>
      </c>
      <c r="BP98" s="135">
        <f t="shared" si="547"/>
        <v>1</v>
      </c>
      <c r="BQ98" s="134">
        <f>'бюджет округа (района)'!AJ98+'бюджеты поселений'!AJ98</f>
        <v>0</v>
      </c>
      <c r="BR98" s="137">
        <f>'бюджет округа (района)'!AJ98</f>
        <v>0</v>
      </c>
      <c r="BS98" s="137">
        <f t="shared" si="572"/>
        <v>0</v>
      </c>
      <c r="BT98" s="137">
        <f t="shared" si="572"/>
        <v>0</v>
      </c>
      <c r="BU98" s="135">
        <f t="shared" si="548"/>
        <v>1</v>
      </c>
      <c r="BV98" s="135">
        <f t="shared" si="548"/>
        <v>1</v>
      </c>
      <c r="BW98" s="134">
        <f>'бюджет округа (района)'!AM98+'бюджеты поселений'!AM98</f>
        <v>0</v>
      </c>
      <c r="BX98" s="137">
        <f>'бюджет округа (района)'!AM98</f>
        <v>0</v>
      </c>
      <c r="BY98" s="137">
        <f t="shared" si="573"/>
        <v>0</v>
      </c>
      <c r="BZ98" s="137">
        <f t="shared" si="573"/>
        <v>0</v>
      </c>
      <c r="CA98" s="135">
        <f t="shared" si="549"/>
        <v>1</v>
      </c>
      <c r="CB98" s="135">
        <f t="shared" si="549"/>
        <v>1</v>
      </c>
      <c r="CC98" s="134">
        <f>'бюджет округа (района)'!AP98+'бюджеты поселений'!AP98</f>
        <v>0</v>
      </c>
      <c r="CD98" s="137">
        <f>'бюджет округа (района)'!AP98</f>
        <v>0</v>
      </c>
      <c r="CE98" s="137">
        <f t="shared" si="574"/>
        <v>0</v>
      </c>
      <c r="CF98" s="137">
        <f t="shared" si="574"/>
        <v>0</v>
      </c>
      <c r="CG98" s="135">
        <f t="shared" si="550"/>
        <v>1</v>
      </c>
      <c r="CH98" s="135">
        <f t="shared" si="550"/>
        <v>1</v>
      </c>
      <c r="CI98" s="134">
        <f>'бюджет округа (района)'!AS98+'бюджеты поселений'!AS98</f>
        <v>0</v>
      </c>
      <c r="CJ98" s="137">
        <f>'бюджет округа (района)'!AS98</f>
        <v>0</v>
      </c>
      <c r="CK98" s="137">
        <f t="shared" si="575"/>
        <v>0</v>
      </c>
      <c r="CL98" s="137">
        <f t="shared" si="575"/>
        <v>0</v>
      </c>
      <c r="CM98" s="135">
        <f t="shared" si="551"/>
        <v>1</v>
      </c>
      <c r="CN98" s="135">
        <f t="shared" si="551"/>
        <v>1</v>
      </c>
      <c r="CO98" s="134">
        <f>'бюджет округа (района)'!AV98+'бюджеты поселений'!AV98</f>
        <v>0</v>
      </c>
      <c r="CP98" s="137">
        <f>'бюджет округа (района)'!AV98</f>
        <v>0</v>
      </c>
      <c r="CQ98" s="137">
        <f t="shared" si="576"/>
        <v>0</v>
      </c>
      <c r="CR98" s="137">
        <f t="shared" si="576"/>
        <v>0</v>
      </c>
      <c r="CS98" s="135">
        <f t="shared" si="552"/>
        <v>1</v>
      </c>
      <c r="CT98" s="135">
        <f t="shared" si="552"/>
        <v>1</v>
      </c>
      <c r="CU98" s="134">
        <f>'бюджет округа (района)'!AY98+'бюджеты поселений'!AY98</f>
        <v>0</v>
      </c>
      <c r="CV98" s="137">
        <f>'бюджет округа (района)'!AY98</f>
        <v>0</v>
      </c>
      <c r="CW98" s="137">
        <f t="shared" si="577"/>
        <v>0</v>
      </c>
      <c r="CX98" s="137">
        <f t="shared" si="577"/>
        <v>0</v>
      </c>
      <c r="CY98" s="135">
        <f t="shared" si="553"/>
        <v>1</v>
      </c>
      <c r="CZ98" s="135">
        <f t="shared" si="553"/>
        <v>1</v>
      </c>
      <c r="DA98" s="134">
        <f>'бюджет округа (района)'!BB98+'бюджеты поселений'!BB98</f>
        <v>0</v>
      </c>
      <c r="DB98" s="137">
        <f>'бюджет округа (района)'!BB98</f>
        <v>0</v>
      </c>
      <c r="DC98" s="137">
        <f t="shared" si="578"/>
        <v>0</v>
      </c>
      <c r="DD98" s="137">
        <f t="shared" si="578"/>
        <v>0</v>
      </c>
      <c r="DE98" s="135">
        <f t="shared" si="554"/>
        <v>1</v>
      </c>
      <c r="DF98" s="135">
        <f t="shared" si="554"/>
        <v>1</v>
      </c>
      <c r="DG98" s="134">
        <f>'бюджет округа (района)'!BE98+'бюджеты поселений'!BE98</f>
        <v>0</v>
      </c>
      <c r="DH98" s="137">
        <f>'бюджет округа (района)'!BE98</f>
        <v>0</v>
      </c>
      <c r="DI98" s="137">
        <f t="shared" si="579"/>
        <v>0</v>
      </c>
      <c r="DJ98" s="137">
        <f t="shared" si="579"/>
        <v>0</v>
      </c>
      <c r="DK98" s="135">
        <f t="shared" si="555"/>
        <v>1</v>
      </c>
      <c r="DL98" s="135">
        <f t="shared" si="555"/>
        <v>1</v>
      </c>
      <c r="DM98" s="134">
        <f>'бюджет округа (района)'!BH98+'бюджеты поселений'!BH98</f>
        <v>0</v>
      </c>
      <c r="DN98" s="137">
        <f>'бюджет округа (района)'!BH98</f>
        <v>0</v>
      </c>
      <c r="DO98" s="134">
        <f>'бюджет округа (района)'!BI98+'бюджеты поселений'!BI98</f>
        <v>0</v>
      </c>
      <c r="DP98" s="137">
        <f>'бюджет округа (района)'!BI98</f>
        <v>0</v>
      </c>
      <c r="DQ98" s="134">
        <f>'бюджет округа (района)'!BJ98+'бюджеты поселений'!BJ98</f>
        <v>0</v>
      </c>
      <c r="DR98" s="137">
        <f>'бюджет округа (района)'!BJ98</f>
        <v>0</v>
      </c>
      <c r="DS98" s="135">
        <f t="shared" si="584"/>
        <v>1</v>
      </c>
      <c r="DT98" s="135">
        <f t="shared" si="585"/>
        <v>1</v>
      </c>
      <c r="DU98" s="135">
        <f t="shared" si="557"/>
        <v>1</v>
      </c>
      <c r="DV98" s="135">
        <f t="shared" si="558"/>
        <v>1</v>
      </c>
      <c r="DW98" s="167"/>
      <c r="DX98" s="105"/>
      <c r="DY98" s="105"/>
      <c r="DZ98" s="105"/>
      <c r="EA98" s="105"/>
      <c r="EB98" s="105"/>
      <c r="EC98" s="105"/>
      <c r="ED98" s="105"/>
      <c r="EE98" s="105"/>
      <c r="EF98" s="105"/>
      <c r="EG98" s="105"/>
      <c r="EH98" s="105"/>
      <c r="EI98" s="105"/>
      <c r="EJ98" s="105"/>
      <c r="EK98" s="105"/>
      <c r="EL98" s="105"/>
      <c r="EM98" s="105"/>
      <c r="EN98" s="105"/>
      <c r="EO98" s="105"/>
      <c r="EP98" s="105"/>
      <c r="EQ98" s="105"/>
      <c r="ER98" s="105"/>
      <c r="ES98" s="105"/>
      <c r="ET98" s="105"/>
      <c r="EU98" s="105"/>
      <c r="EV98" s="105"/>
      <c r="EW98" s="105"/>
      <c r="EX98" s="105"/>
      <c r="EY98" s="105"/>
      <c r="EZ98" s="105"/>
      <c r="FA98" s="105"/>
      <c r="FB98" s="105"/>
      <c r="FC98" s="105"/>
      <c r="FD98" s="105"/>
      <c r="FE98" s="105"/>
      <c r="FF98" s="105"/>
      <c r="FG98" s="105"/>
      <c r="FH98" s="105"/>
      <c r="FI98" s="105"/>
      <c r="FJ98" s="105"/>
      <c r="FK98" s="105"/>
      <c r="FL98" s="105"/>
      <c r="FM98" s="105"/>
      <c r="FN98" s="105"/>
      <c r="FO98" s="105"/>
      <c r="FP98" s="105"/>
      <c r="FQ98" s="105"/>
      <c r="FR98" s="105"/>
      <c r="FS98" s="105"/>
      <c r="FT98" s="105"/>
      <c r="FU98" s="105"/>
      <c r="FV98" s="105"/>
      <c r="FW98" s="105"/>
      <c r="FX98" s="105"/>
      <c r="FY98" s="105"/>
      <c r="FZ98" s="105"/>
      <c r="GA98" s="105"/>
      <c r="GB98" s="105"/>
      <c r="GC98" s="105"/>
      <c r="GD98" s="105"/>
      <c r="GE98" s="105"/>
      <c r="GF98" s="105"/>
      <c r="GG98" s="105"/>
      <c r="GH98" s="105"/>
      <c r="GI98" s="105"/>
      <c r="GJ98" s="105"/>
      <c r="GK98" s="105"/>
      <c r="GL98" s="105"/>
      <c r="GM98" s="105"/>
      <c r="GN98" s="105"/>
      <c r="GO98" s="105"/>
      <c r="GP98" s="105"/>
      <c r="GQ98" s="105"/>
      <c r="GR98" s="105"/>
      <c r="GS98" s="105"/>
      <c r="GT98" s="105"/>
      <c r="GU98" s="105"/>
      <c r="GV98" s="105"/>
      <c r="GW98" s="105"/>
      <c r="GX98" s="105"/>
      <c r="GY98" s="105"/>
      <c r="GZ98" s="105"/>
      <c r="HA98" s="105"/>
      <c r="HB98" s="105"/>
      <c r="HC98" s="105"/>
      <c r="HD98" s="105"/>
      <c r="HE98" s="105"/>
      <c r="HF98" s="105"/>
      <c r="HG98" s="105"/>
      <c r="HH98" s="105"/>
      <c r="HI98" s="105"/>
      <c r="HJ98" s="105"/>
      <c r="HK98" s="105"/>
      <c r="HL98" s="105"/>
      <c r="HM98" s="105"/>
      <c r="HN98" s="105"/>
      <c r="HO98" s="105"/>
      <c r="HP98" s="105"/>
      <c r="HQ98" s="105"/>
      <c r="HR98" s="105"/>
      <c r="HS98" s="105"/>
      <c r="HT98" s="105"/>
      <c r="HU98" s="105"/>
      <c r="HV98" s="105"/>
      <c r="HW98" s="105"/>
      <c r="HX98" s="105"/>
      <c r="HY98" s="105"/>
      <c r="HZ98" s="105"/>
      <c r="IA98" s="105"/>
      <c r="IB98" s="105"/>
      <c r="IC98" s="105"/>
      <c r="ID98" s="105"/>
      <c r="IE98" s="105"/>
      <c r="IF98" s="105"/>
      <c r="IG98" s="105"/>
      <c r="IH98" s="105"/>
      <c r="II98" s="105"/>
      <c r="IJ98" s="105"/>
      <c r="IK98" s="105"/>
      <c r="IL98" s="105"/>
      <c r="IM98" s="105"/>
      <c r="IN98" s="105"/>
      <c r="IO98" s="105"/>
      <c r="IP98" s="105"/>
      <c r="IQ98" s="105"/>
      <c r="IR98" s="105"/>
      <c r="IS98" s="105"/>
      <c r="IT98" s="105"/>
      <c r="IU98" s="105"/>
      <c r="IV98" s="105"/>
      <c r="IW98" s="105"/>
      <c r="IX98" s="105"/>
      <c r="IY98" s="105"/>
      <c r="IZ98" s="105"/>
      <c r="JA98" s="105"/>
      <c r="JB98" s="105"/>
      <c r="JC98" s="105"/>
      <c r="JD98" s="105"/>
      <c r="JE98" s="105"/>
      <c r="JF98" s="105"/>
      <c r="JG98" s="105"/>
      <c r="JH98" s="105"/>
    </row>
    <row r="99" spans="1:268" s="106" customFormat="1" ht="18" customHeight="1">
      <c r="A99" s="255" t="s">
        <v>34</v>
      </c>
      <c r="B99" s="256"/>
      <c r="C99" s="134">
        <f>'бюджет округа (района)'!C99+'бюджеты поселений'!C99</f>
        <v>0</v>
      </c>
      <c r="D99" s="137">
        <f>'бюджет округа (района)'!C99</f>
        <v>0</v>
      </c>
      <c r="E99" s="134">
        <f t="shared" si="583"/>
        <v>0</v>
      </c>
      <c r="F99" s="137">
        <f t="shared" si="583"/>
        <v>0</v>
      </c>
      <c r="G99" s="134">
        <f>'бюджет округа (района)'!E99+'бюджеты поселений'!E99</f>
        <v>0</v>
      </c>
      <c r="H99" s="137">
        <f>'бюджет округа (района)'!E99</f>
        <v>0</v>
      </c>
      <c r="I99" s="134">
        <f>'бюджет округа (района)'!F99+'бюджеты поселений'!F99</f>
        <v>0</v>
      </c>
      <c r="J99" s="137">
        <f>'бюджет округа (района)'!F99</f>
        <v>0</v>
      </c>
      <c r="K99" s="137">
        <f t="shared" si="560"/>
        <v>0</v>
      </c>
      <c r="L99" s="137">
        <f t="shared" si="560"/>
        <v>0</v>
      </c>
      <c r="M99" s="134">
        <f>'бюджет округа (района)'!H99+'бюджеты поселений'!H99</f>
        <v>0</v>
      </c>
      <c r="N99" s="137">
        <f>'бюджет округа (района)'!H99</f>
        <v>0</v>
      </c>
      <c r="O99" s="137">
        <f t="shared" si="561"/>
        <v>0</v>
      </c>
      <c r="P99" s="137">
        <f t="shared" si="561"/>
        <v>0</v>
      </c>
      <c r="Q99" s="134">
        <f>'бюджет округа (района)'!J99+'бюджеты поселений'!J99</f>
        <v>0</v>
      </c>
      <c r="R99" s="137">
        <f>'бюджет округа (района)'!J99</f>
        <v>0</v>
      </c>
      <c r="S99" s="137">
        <f t="shared" si="562"/>
        <v>0</v>
      </c>
      <c r="T99" s="137">
        <f t="shared" si="562"/>
        <v>0</v>
      </c>
      <c r="U99" s="134">
        <f>'бюджет округа (района)'!L99+'бюджеты поселений'!L99</f>
        <v>0</v>
      </c>
      <c r="V99" s="137">
        <f>'бюджет округа (района)'!L99</f>
        <v>0</v>
      </c>
      <c r="W99" s="137">
        <f t="shared" si="563"/>
        <v>0</v>
      </c>
      <c r="X99" s="137">
        <f t="shared" si="563"/>
        <v>0</v>
      </c>
      <c r="Y99" s="134">
        <f>'бюджет округа (района)'!N99+'бюджеты поселений'!N99</f>
        <v>0</v>
      </c>
      <c r="Z99" s="137">
        <f>'бюджет округа (района)'!N99</f>
        <v>0</v>
      </c>
      <c r="AA99" s="137">
        <f t="shared" si="564"/>
        <v>0</v>
      </c>
      <c r="AB99" s="137">
        <f t="shared" si="564"/>
        <v>0</v>
      </c>
      <c r="AC99" s="134">
        <f>'бюджет округа (района)'!P99+'бюджеты поселений'!P99</f>
        <v>0</v>
      </c>
      <c r="AD99" s="137">
        <f>'бюджет округа (района)'!P99</f>
        <v>0</v>
      </c>
      <c r="AE99" s="137">
        <f t="shared" si="565"/>
        <v>0</v>
      </c>
      <c r="AF99" s="137">
        <f t="shared" si="565"/>
        <v>0</v>
      </c>
      <c r="AG99" s="134">
        <f>'бюджет округа (района)'!R99+'бюджеты поселений'!R99</f>
        <v>0</v>
      </c>
      <c r="AH99" s="137">
        <f>'бюджет округа (района)'!R99</f>
        <v>0</v>
      </c>
      <c r="AI99" s="137">
        <f t="shared" si="566"/>
        <v>0</v>
      </c>
      <c r="AJ99" s="137">
        <f t="shared" si="566"/>
        <v>0</v>
      </c>
      <c r="AK99" s="134">
        <f>'бюджет округа (района)'!T99+'бюджеты поселений'!T99</f>
        <v>0</v>
      </c>
      <c r="AL99" s="137">
        <f>'бюджет округа (района)'!T99</f>
        <v>0</v>
      </c>
      <c r="AM99" s="137">
        <f t="shared" si="567"/>
        <v>0</v>
      </c>
      <c r="AN99" s="137">
        <f t="shared" si="567"/>
        <v>0</v>
      </c>
      <c r="AO99" s="134">
        <f>'бюджет округа (района)'!V99+'бюджеты поселений'!V99</f>
        <v>0</v>
      </c>
      <c r="AP99" s="137">
        <f>'бюджет округа (района)'!V99</f>
        <v>0</v>
      </c>
      <c r="AQ99" s="137">
        <f t="shared" si="568"/>
        <v>0</v>
      </c>
      <c r="AR99" s="137">
        <f t="shared" si="568"/>
        <v>0</v>
      </c>
      <c r="AS99" s="134">
        <f>'бюджет округа (района)'!X99+'бюджеты поселений'!X99</f>
        <v>0</v>
      </c>
      <c r="AT99" s="137">
        <f>'бюджет округа (района)'!X99</f>
        <v>0</v>
      </c>
      <c r="AU99" s="137">
        <f t="shared" si="569"/>
        <v>0</v>
      </c>
      <c r="AV99" s="137">
        <f t="shared" si="569"/>
        <v>0</v>
      </c>
      <c r="AW99" s="134">
        <f>'бюджет округа (района)'!Z99+'бюджеты поселений'!Z99</f>
        <v>0</v>
      </c>
      <c r="AX99" s="137">
        <f>'бюджет округа (района)'!Z99</f>
        <v>0</v>
      </c>
      <c r="AY99" s="134">
        <f>'бюджет округа (района)'!AA99+'бюджеты поселений'!AA99</f>
        <v>0</v>
      </c>
      <c r="AZ99" s="137">
        <f>'бюджет округа (района)'!AA99</f>
        <v>0</v>
      </c>
      <c r="BA99" s="135">
        <f t="shared" si="581"/>
        <v>1</v>
      </c>
      <c r="BB99" s="135">
        <f t="shared" si="581"/>
        <v>1</v>
      </c>
      <c r="BC99" s="134">
        <f>'бюджет округа (района)'!AC99+'бюджеты поселений'!AC99</f>
        <v>0</v>
      </c>
      <c r="BD99" s="137">
        <f>'бюджет округа (района)'!AC99</f>
        <v>0</v>
      </c>
      <c r="BE99" s="134">
        <f>'бюджет округа (района)'!AD99+'бюджеты поселений'!AD99</f>
        <v>0</v>
      </c>
      <c r="BF99" s="137">
        <f>'бюджет округа (района)'!AD99</f>
        <v>0</v>
      </c>
      <c r="BG99" s="137">
        <f t="shared" si="570"/>
        <v>0</v>
      </c>
      <c r="BH99" s="137">
        <f t="shared" si="570"/>
        <v>0</v>
      </c>
      <c r="BI99" s="135">
        <f t="shared" si="546"/>
        <v>1</v>
      </c>
      <c r="BJ99" s="135">
        <f t="shared" si="546"/>
        <v>1</v>
      </c>
      <c r="BK99" s="134">
        <f>'бюджет округа (района)'!AG99+'бюджеты поселений'!AG99</f>
        <v>0</v>
      </c>
      <c r="BL99" s="137">
        <f>'бюджет округа (района)'!AG99</f>
        <v>0</v>
      </c>
      <c r="BM99" s="137">
        <f t="shared" si="571"/>
        <v>0</v>
      </c>
      <c r="BN99" s="137">
        <f t="shared" si="571"/>
        <v>0</v>
      </c>
      <c r="BO99" s="135">
        <f t="shared" si="547"/>
        <v>1</v>
      </c>
      <c r="BP99" s="135">
        <f t="shared" si="547"/>
        <v>1</v>
      </c>
      <c r="BQ99" s="134">
        <f>'бюджет округа (района)'!AJ99+'бюджеты поселений'!AJ99</f>
        <v>0</v>
      </c>
      <c r="BR99" s="137">
        <f>'бюджет округа (района)'!AJ99</f>
        <v>0</v>
      </c>
      <c r="BS99" s="137">
        <f t="shared" si="572"/>
        <v>0</v>
      </c>
      <c r="BT99" s="137">
        <f t="shared" si="572"/>
        <v>0</v>
      </c>
      <c r="BU99" s="135">
        <f t="shared" si="548"/>
        <v>1</v>
      </c>
      <c r="BV99" s="135">
        <f t="shared" si="548"/>
        <v>1</v>
      </c>
      <c r="BW99" s="134">
        <f>'бюджет округа (района)'!AM99+'бюджеты поселений'!AM99</f>
        <v>0</v>
      </c>
      <c r="BX99" s="137">
        <f>'бюджет округа (района)'!AM99</f>
        <v>0</v>
      </c>
      <c r="BY99" s="137">
        <f t="shared" si="573"/>
        <v>0</v>
      </c>
      <c r="BZ99" s="137">
        <f t="shared" si="573"/>
        <v>0</v>
      </c>
      <c r="CA99" s="135">
        <f t="shared" si="549"/>
        <v>1</v>
      </c>
      <c r="CB99" s="135">
        <f t="shared" si="549"/>
        <v>1</v>
      </c>
      <c r="CC99" s="134">
        <f>'бюджет округа (района)'!AP99+'бюджеты поселений'!AP99</f>
        <v>0</v>
      </c>
      <c r="CD99" s="137">
        <f>'бюджет округа (района)'!AP99</f>
        <v>0</v>
      </c>
      <c r="CE99" s="137">
        <f t="shared" si="574"/>
        <v>0</v>
      </c>
      <c r="CF99" s="137">
        <f t="shared" si="574"/>
        <v>0</v>
      </c>
      <c r="CG99" s="135">
        <f t="shared" si="550"/>
        <v>1</v>
      </c>
      <c r="CH99" s="135">
        <f t="shared" si="550"/>
        <v>1</v>
      </c>
      <c r="CI99" s="134">
        <f>'бюджет округа (района)'!AS99+'бюджеты поселений'!AS99</f>
        <v>0</v>
      </c>
      <c r="CJ99" s="137">
        <f>'бюджет округа (района)'!AS99</f>
        <v>0</v>
      </c>
      <c r="CK99" s="137">
        <f t="shared" si="575"/>
        <v>0</v>
      </c>
      <c r="CL99" s="137">
        <f t="shared" si="575"/>
        <v>0</v>
      </c>
      <c r="CM99" s="135">
        <f t="shared" si="551"/>
        <v>1</v>
      </c>
      <c r="CN99" s="135">
        <f t="shared" si="551"/>
        <v>1</v>
      </c>
      <c r="CO99" s="134">
        <f>'бюджет округа (района)'!AV99+'бюджеты поселений'!AV99</f>
        <v>0</v>
      </c>
      <c r="CP99" s="137">
        <f>'бюджет округа (района)'!AV99</f>
        <v>0</v>
      </c>
      <c r="CQ99" s="137">
        <f t="shared" si="576"/>
        <v>0</v>
      </c>
      <c r="CR99" s="137">
        <f t="shared" si="576"/>
        <v>0</v>
      </c>
      <c r="CS99" s="135">
        <f t="shared" si="552"/>
        <v>1</v>
      </c>
      <c r="CT99" s="135">
        <f t="shared" si="552"/>
        <v>1</v>
      </c>
      <c r="CU99" s="134">
        <f>'бюджет округа (района)'!AY99+'бюджеты поселений'!AY99</f>
        <v>0</v>
      </c>
      <c r="CV99" s="137">
        <f>'бюджет округа (района)'!AY99</f>
        <v>0</v>
      </c>
      <c r="CW99" s="137">
        <f t="shared" si="577"/>
        <v>0</v>
      </c>
      <c r="CX99" s="137">
        <f t="shared" si="577"/>
        <v>0</v>
      </c>
      <c r="CY99" s="135">
        <f t="shared" si="553"/>
        <v>1</v>
      </c>
      <c r="CZ99" s="135">
        <f t="shared" si="553"/>
        <v>1</v>
      </c>
      <c r="DA99" s="134">
        <f>'бюджет округа (района)'!BB99+'бюджеты поселений'!BB99</f>
        <v>0</v>
      </c>
      <c r="DB99" s="137">
        <f>'бюджет округа (района)'!BB99</f>
        <v>0</v>
      </c>
      <c r="DC99" s="137">
        <f t="shared" si="578"/>
        <v>0</v>
      </c>
      <c r="DD99" s="137">
        <f t="shared" si="578"/>
        <v>0</v>
      </c>
      <c r="DE99" s="135">
        <f t="shared" si="554"/>
        <v>1</v>
      </c>
      <c r="DF99" s="135">
        <f t="shared" si="554"/>
        <v>1</v>
      </c>
      <c r="DG99" s="134">
        <f>'бюджет округа (района)'!BE99+'бюджеты поселений'!BE99</f>
        <v>0</v>
      </c>
      <c r="DH99" s="137">
        <f>'бюджет округа (района)'!BE99</f>
        <v>0</v>
      </c>
      <c r="DI99" s="137">
        <f t="shared" si="579"/>
        <v>0</v>
      </c>
      <c r="DJ99" s="137">
        <f t="shared" si="579"/>
        <v>0</v>
      </c>
      <c r="DK99" s="135">
        <f t="shared" si="555"/>
        <v>1</v>
      </c>
      <c r="DL99" s="135">
        <f t="shared" si="555"/>
        <v>1</v>
      </c>
      <c r="DM99" s="134">
        <f>'бюджет округа (района)'!BH99+'бюджеты поселений'!BH99</f>
        <v>0</v>
      </c>
      <c r="DN99" s="137">
        <f>'бюджет округа (района)'!BH99</f>
        <v>0</v>
      </c>
      <c r="DO99" s="134">
        <f>'бюджет округа (района)'!BI99+'бюджеты поселений'!BI99</f>
        <v>0</v>
      </c>
      <c r="DP99" s="137">
        <f>'бюджет округа (района)'!BI99</f>
        <v>0</v>
      </c>
      <c r="DQ99" s="134">
        <f>'бюджет округа (района)'!BJ99+'бюджеты поселений'!BJ99</f>
        <v>0</v>
      </c>
      <c r="DR99" s="137">
        <f>'бюджет округа (района)'!BJ99</f>
        <v>0</v>
      </c>
      <c r="DS99" s="135">
        <f t="shared" si="584"/>
        <v>1</v>
      </c>
      <c r="DT99" s="135">
        <f t="shared" si="585"/>
        <v>1</v>
      </c>
      <c r="DU99" s="135">
        <f t="shared" si="557"/>
        <v>1</v>
      </c>
      <c r="DV99" s="135">
        <f t="shared" si="558"/>
        <v>1</v>
      </c>
      <c r="DW99" s="167"/>
      <c r="DX99" s="105"/>
      <c r="DY99" s="105"/>
      <c r="DZ99" s="105"/>
      <c r="EA99" s="105"/>
      <c r="EB99" s="105"/>
      <c r="EC99" s="105"/>
      <c r="ED99" s="105"/>
      <c r="EE99" s="105"/>
      <c r="EF99" s="105"/>
      <c r="EG99" s="105"/>
      <c r="EH99" s="105"/>
      <c r="EI99" s="105"/>
      <c r="EJ99" s="105"/>
      <c r="EK99" s="105"/>
      <c r="EL99" s="105"/>
      <c r="EM99" s="105"/>
      <c r="EN99" s="105"/>
      <c r="EO99" s="105"/>
      <c r="EP99" s="105"/>
      <c r="EQ99" s="105"/>
      <c r="ER99" s="105"/>
      <c r="ES99" s="105"/>
      <c r="ET99" s="105"/>
      <c r="EU99" s="105"/>
      <c r="EV99" s="105"/>
      <c r="EW99" s="105"/>
      <c r="EX99" s="105"/>
      <c r="EY99" s="105"/>
      <c r="EZ99" s="105"/>
      <c r="FA99" s="105"/>
      <c r="FB99" s="105"/>
      <c r="FC99" s="105"/>
      <c r="FD99" s="105"/>
      <c r="FE99" s="105"/>
      <c r="FF99" s="105"/>
      <c r="FG99" s="105"/>
      <c r="FH99" s="105"/>
      <c r="FI99" s="105"/>
      <c r="FJ99" s="105"/>
      <c r="FK99" s="105"/>
      <c r="FL99" s="105"/>
      <c r="FM99" s="105"/>
      <c r="FN99" s="105"/>
      <c r="FO99" s="105"/>
      <c r="FP99" s="105"/>
      <c r="FQ99" s="105"/>
      <c r="FR99" s="105"/>
      <c r="FS99" s="105"/>
      <c r="FT99" s="105"/>
      <c r="FU99" s="105"/>
      <c r="FV99" s="105"/>
      <c r="FW99" s="105"/>
      <c r="FX99" s="105"/>
      <c r="FY99" s="105"/>
      <c r="FZ99" s="105"/>
      <c r="GA99" s="105"/>
      <c r="GB99" s="105"/>
      <c r="GC99" s="105"/>
      <c r="GD99" s="105"/>
      <c r="GE99" s="105"/>
      <c r="GF99" s="105"/>
      <c r="GG99" s="105"/>
      <c r="GH99" s="105"/>
      <c r="GI99" s="105"/>
      <c r="GJ99" s="105"/>
      <c r="GK99" s="105"/>
      <c r="GL99" s="105"/>
      <c r="GM99" s="105"/>
      <c r="GN99" s="105"/>
      <c r="GO99" s="105"/>
      <c r="GP99" s="105"/>
      <c r="GQ99" s="105"/>
      <c r="GR99" s="105"/>
      <c r="GS99" s="105"/>
      <c r="GT99" s="105"/>
      <c r="GU99" s="105"/>
      <c r="GV99" s="105"/>
      <c r="GW99" s="105"/>
      <c r="GX99" s="105"/>
      <c r="GY99" s="105"/>
      <c r="GZ99" s="105"/>
      <c r="HA99" s="105"/>
      <c r="HB99" s="105"/>
      <c r="HC99" s="105"/>
      <c r="HD99" s="105"/>
      <c r="HE99" s="105"/>
      <c r="HF99" s="105"/>
      <c r="HG99" s="105"/>
      <c r="HH99" s="105"/>
      <c r="HI99" s="105"/>
      <c r="HJ99" s="105"/>
      <c r="HK99" s="105"/>
      <c r="HL99" s="105"/>
      <c r="HM99" s="105"/>
      <c r="HN99" s="105"/>
      <c r="HO99" s="105"/>
      <c r="HP99" s="105"/>
      <c r="HQ99" s="105"/>
      <c r="HR99" s="105"/>
      <c r="HS99" s="105"/>
      <c r="HT99" s="105"/>
      <c r="HU99" s="105"/>
      <c r="HV99" s="105"/>
      <c r="HW99" s="105"/>
      <c r="HX99" s="105"/>
      <c r="HY99" s="105"/>
      <c r="HZ99" s="105"/>
      <c r="IA99" s="105"/>
      <c r="IB99" s="105"/>
      <c r="IC99" s="105"/>
      <c r="ID99" s="105"/>
      <c r="IE99" s="105"/>
      <c r="IF99" s="105"/>
      <c r="IG99" s="105"/>
      <c r="IH99" s="105"/>
      <c r="II99" s="105"/>
      <c r="IJ99" s="105"/>
      <c r="IK99" s="105"/>
      <c r="IL99" s="105"/>
      <c r="IM99" s="105"/>
      <c r="IN99" s="105"/>
      <c r="IO99" s="105"/>
      <c r="IP99" s="105"/>
      <c r="IQ99" s="105"/>
      <c r="IR99" s="105"/>
      <c r="IS99" s="105"/>
      <c r="IT99" s="105"/>
      <c r="IU99" s="105"/>
      <c r="IV99" s="105"/>
      <c r="IW99" s="105"/>
      <c r="IX99" s="105"/>
      <c r="IY99" s="105"/>
      <c r="IZ99" s="105"/>
      <c r="JA99" s="105"/>
      <c r="JB99" s="105"/>
      <c r="JC99" s="105"/>
      <c r="JD99" s="105"/>
      <c r="JE99" s="105"/>
      <c r="JF99" s="105"/>
      <c r="JG99" s="105"/>
      <c r="JH99" s="105"/>
    </row>
    <row r="100" spans="1:268" ht="16.5">
      <c r="A100" s="255" t="s">
        <v>34</v>
      </c>
      <c r="B100" s="256"/>
      <c r="C100" s="134">
        <f>'бюджет округа (района)'!C100+'бюджеты поселений'!C100</f>
        <v>0</v>
      </c>
      <c r="D100" s="137">
        <f>'бюджет округа (района)'!C100</f>
        <v>0</v>
      </c>
      <c r="E100" s="134">
        <f t="shared" si="583"/>
        <v>0</v>
      </c>
      <c r="F100" s="137">
        <f t="shared" si="583"/>
        <v>0</v>
      </c>
      <c r="G100" s="134">
        <f>'бюджет округа (района)'!E100+'бюджеты поселений'!E100</f>
        <v>0</v>
      </c>
      <c r="H100" s="137">
        <f>'бюджет округа (района)'!E100</f>
        <v>0</v>
      </c>
      <c r="I100" s="134">
        <f>'бюджет округа (района)'!F100+'бюджеты поселений'!F100</f>
        <v>0</v>
      </c>
      <c r="J100" s="137">
        <f>'бюджет округа (района)'!F100</f>
        <v>0</v>
      </c>
      <c r="K100" s="137">
        <f t="shared" si="560"/>
        <v>0</v>
      </c>
      <c r="L100" s="137">
        <f t="shared" si="560"/>
        <v>0</v>
      </c>
      <c r="M100" s="134">
        <f>'бюджет округа (района)'!H100+'бюджеты поселений'!H100</f>
        <v>0</v>
      </c>
      <c r="N100" s="137">
        <f>'бюджет округа (района)'!H100</f>
        <v>0</v>
      </c>
      <c r="O100" s="137">
        <f t="shared" si="561"/>
        <v>0</v>
      </c>
      <c r="P100" s="137">
        <f t="shared" si="561"/>
        <v>0</v>
      </c>
      <c r="Q100" s="134">
        <f>'бюджет округа (района)'!J100+'бюджеты поселений'!J100</f>
        <v>0</v>
      </c>
      <c r="R100" s="137">
        <f>'бюджет округа (района)'!J100</f>
        <v>0</v>
      </c>
      <c r="S100" s="137">
        <f t="shared" si="562"/>
        <v>0</v>
      </c>
      <c r="T100" s="137">
        <f t="shared" si="562"/>
        <v>0</v>
      </c>
      <c r="U100" s="134">
        <f>'бюджет округа (района)'!L100+'бюджеты поселений'!L100</f>
        <v>0</v>
      </c>
      <c r="V100" s="137">
        <f>'бюджет округа (района)'!L100</f>
        <v>0</v>
      </c>
      <c r="W100" s="137">
        <f t="shared" si="563"/>
        <v>0</v>
      </c>
      <c r="X100" s="137">
        <f t="shared" si="563"/>
        <v>0</v>
      </c>
      <c r="Y100" s="134">
        <f>'бюджет округа (района)'!N100+'бюджеты поселений'!N100</f>
        <v>0</v>
      </c>
      <c r="Z100" s="137">
        <f>'бюджет округа (района)'!N100</f>
        <v>0</v>
      </c>
      <c r="AA100" s="137">
        <f t="shared" si="564"/>
        <v>0</v>
      </c>
      <c r="AB100" s="137">
        <f t="shared" si="564"/>
        <v>0</v>
      </c>
      <c r="AC100" s="134">
        <f>'бюджет округа (района)'!P100+'бюджеты поселений'!P100</f>
        <v>0</v>
      </c>
      <c r="AD100" s="137">
        <f>'бюджет округа (района)'!P100</f>
        <v>0</v>
      </c>
      <c r="AE100" s="137">
        <f t="shared" si="565"/>
        <v>0</v>
      </c>
      <c r="AF100" s="137">
        <f t="shared" si="565"/>
        <v>0</v>
      </c>
      <c r="AG100" s="134">
        <f>'бюджет округа (района)'!R100+'бюджеты поселений'!R100</f>
        <v>0</v>
      </c>
      <c r="AH100" s="137">
        <f>'бюджет округа (района)'!R100</f>
        <v>0</v>
      </c>
      <c r="AI100" s="137">
        <f t="shared" si="566"/>
        <v>0</v>
      </c>
      <c r="AJ100" s="137">
        <f t="shared" si="566"/>
        <v>0</v>
      </c>
      <c r="AK100" s="134">
        <f>'бюджет округа (района)'!T100+'бюджеты поселений'!T100</f>
        <v>0</v>
      </c>
      <c r="AL100" s="137">
        <f>'бюджет округа (района)'!T100</f>
        <v>0</v>
      </c>
      <c r="AM100" s="137">
        <f t="shared" si="567"/>
        <v>0</v>
      </c>
      <c r="AN100" s="137">
        <f t="shared" si="567"/>
        <v>0</v>
      </c>
      <c r="AO100" s="134">
        <f>'бюджет округа (района)'!V100+'бюджеты поселений'!V100</f>
        <v>0</v>
      </c>
      <c r="AP100" s="137">
        <f>'бюджет округа (района)'!V100</f>
        <v>0</v>
      </c>
      <c r="AQ100" s="137">
        <f t="shared" si="568"/>
        <v>0</v>
      </c>
      <c r="AR100" s="137">
        <f t="shared" si="568"/>
        <v>0</v>
      </c>
      <c r="AS100" s="134">
        <f>'бюджет округа (района)'!X100+'бюджеты поселений'!X100</f>
        <v>0</v>
      </c>
      <c r="AT100" s="137">
        <f>'бюджет округа (района)'!X100</f>
        <v>0</v>
      </c>
      <c r="AU100" s="137">
        <f t="shared" si="569"/>
        <v>0</v>
      </c>
      <c r="AV100" s="137">
        <f t="shared" si="569"/>
        <v>0</v>
      </c>
      <c r="AW100" s="134">
        <f>'бюджет округа (района)'!Z100+'бюджеты поселений'!Z100</f>
        <v>0</v>
      </c>
      <c r="AX100" s="137">
        <f>'бюджет округа (района)'!Z100</f>
        <v>0</v>
      </c>
      <c r="AY100" s="134">
        <f>'бюджет округа (района)'!AA100+'бюджеты поселений'!AA100</f>
        <v>0</v>
      </c>
      <c r="AZ100" s="137">
        <f>'бюджет округа (района)'!AA100</f>
        <v>0</v>
      </c>
      <c r="BA100" s="135">
        <f t="shared" si="581"/>
        <v>1</v>
      </c>
      <c r="BB100" s="135">
        <f t="shared" si="581"/>
        <v>1</v>
      </c>
      <c r="BC100" s="134">
        <f>'бюджет округа (района)'!AC100+'бюджеты поселений'!AC100</f>
        <v>0</v>
      </c>
      <c r="BD100" s="137">
        <f>'бюджет округа (района)'!AC100</f>
        <v>0</v>
      </c>
      <c r="BE100" s="134">
        <f>'бюджет округа (района)'!AD100+'бюджеты поселений'!AD100</f>
        <v>0</v>
      </c>
      <c r="BF100" s="137">
        <f>'бюджет округа (района)'!AD100</f>
        <v>0</v>
      </c>
      <c r="BG100" s="137">
        <f t="shared" si="570"/>
        <v>0</v>
      </c>
      <c r="BH100" s="137">
        <f t="shared" si="570"/>
        <v>0</v>
      </c>
      <c r="BI100" s="135">
        <f t="shared" si="546"/>
        <v>1</v>
      </c>
      <c r="BJ100" s="135">
        <f t="shared" si="546"/>
        <v>1</v>
      </c>
      <c r="BK100" s="134">
        <f>'бюджет округа (района)'!AG100+'бюджеты поселений'!AG100</f>
        <v>0</v>
      </c>
      <c r="BL100" s="137">
        <f>'бюджет округа (района)'!AG100</f>
        <v>0</v>
      </c>
      <c r="BM100" s="137">
        <f t="shared" si="571"/>
        <v>0</v>
      </c>
      <c r="BN100" s="137">
        <f t="shared" si="571"/>
        <v>0</v>
      </c>
      <c r="BO100" s="135">
        <f t="shared" si="547"/>
        <v>1</v>
      </c>
      <c r="BP100" s="135">
        <f t="shared" si="547"/>
        <v>1</v>
      </c>
      <c r="BQ100" s="134">
        <f>'бюджет округа (района)'!AJ100+'бюджеты поселений'!AJ100</f>
        <v>0</v>
      </c>
      <c r="BR100" s="137">
        <f>'бюджет округа (района)'!AJ100</f>
        <v>0</v>
      </c>
      <c r="BS100" s="137">
        <f t="shared" si="572"/>
        <v>0</v>
      </c>
      <c r="BT100" s="137">
        <f t="shared" si="572"/>
        <v>0</v>
      </c>
      <c r="BU100" s="135">
        <f t="shared" si="548"/>
        <v>1</v>
      </c>
      <c r="BV100" s="135">
        <f t="shared" si="548"/>
        <v>1</v>
      </c>
      <c r="BW100" s="134">
        <f>'бюджет округа (района)'!AM100+'бюджеты поселений'!AM100</f>
        <v>0</v>
      </c>
      <c r="BX100" s="137">
        <f>'бюджет округа (района)'!AM100</f>
        <v>0</v>
      </c>
      <c r="BY100" s="137">
        <f t="shared" si="573"/>
        <v>0</v>
      </c>
      <c r="BZ100" s="137">
        <f t="shared" si="573"/>
        <v>0</v>
      </c>
      <c r="CA100" s="135">
        <f t="shared" si="549"/>
        <v>1</v>
      </c>
      <c r="CB100" s="135">
        <f t="shared" si="549"/>
        <v>1</v>
      </c>
      <c r="CC100" s="134">
        <f>'бюджет округа (района)'!AP100+'бюджеты поселений'!AP100</f>
        <v>0</v>
      </c>
      <c r="CD100" s="137">
        <f>'бюджет округа (района)'!AP100</f>
        <v>0</v>
      </c>
      <c r="CE100" s="137">
        <f t="shared" si="574"/>
        <v>0</v>
      </c>
      <c r="CF100" s="137">
        <f t="shared" si="574"/>
        <v>0</v>
      </c>
      <c r="CG100" s="135">
        <f t="shared" si="550"/>
        <v>1</v>
      </c>
      <c r="CH100" s="135">
        <f t="shared" si="550"/>
        <v>1</v>
      </c>
      <c r="CI100" s="134">
        <f>'бюджет округа (района)'!AS100+'бюджеты поселений'!AS100</f>
        <v>0</v>
      </c>
      <c r="CJ100" s="137">
        <f>'бюджет округа (района)'!AS100</f>
        <v>0</v>
      </c>
      <c r="CK100" s="137">
        <f t="shared" si="575"/>
        <v>0</v>
      </c>
      <c r="CL100" s="137">
        <f t="shared" si="575"/>
        <v>0</v>
      </c>
      <c r="CM100" s="135">
        <f t="shared" si="551"/>
        <v>1</v>
      </c>
      <c r="CN100" s="135">
        <f t="shared" si="551"/>
        <v>1</v>
      </c>
      <c r="CO100" s="134">
        <f>'бюджет округа (района)'!AV100+'бюджеты поселений'!AV100</f>
        <v>0</v>
      </c>
      <c r="CP100" s="137">
        <f>'бюджет округа (района)'!AV100</f>
        <v>0</v>
      </c>
      <c r="CQ100" s="137">
        <f t="shared" si="576"/>
        <v>0</v>
      </c>
      <c r="CR100" s="137">
        <f t="shared" si="576"/>
        <v>0</v>
      </c>
      <c r="CS100" s="135">
        <f t="shared" si="552"/>
        <v>1</v>
      </c>
      <c r="CT100" s="135">
        <f t="shared" si="552"/>
        <v>1</v>
      </c>
      <c r="CU100" s="134">
        <f>'бюджет округа (района)'!AY100+'бюджеты поселений'!AY100</f>
        <v>0</v>
      </c>
      <c r="CV100" s="137">
        <f>'бюджет округа (района)'!AY100</f>
        <v>0</v>
      </c>
      <c r="CW100" s="137">
        <f t="shared" si="577"/>
        <v>0</v>
      </c>
      <c r="CX100" s="137">
        <f t="shared" si="577"/>
        <v>0</v>
      </c>
      <c r="CY100" s="135">
        <f t="shared" si="553"/>
        <v>1</v>
      </c>
      <c r="CZ100" s="135">
        <f t="shared" si="553"/>
        <v>1</v>
      </c>
      <c r="DA100" s="134">
        <f>'бюджет округа (района)'!BB100+'бюджеты поселений'!BB100</f>
        <v>0</v>
      </c>
      <c r="DB100" s="137">
        <f>'бюджет округа (района)'!BB100</f>
        <v>0</v>
      </c>
      <c r="DC100" s="137">
        <f t="shared" si="578"/>
        <v>0</v>
      </c>
      <c r="DD100" s="137">
        <f t="shared" si="578"/>
        <v>0</v>
      </c>
      <c r="DE100" s="135">
        <f t="shared" si="554"/>
        <v>1</v>
      </c>
      <c r="DF100" s="135">
        <f t="shared" si="554"/>
        <v>1</v>
      </c>
      <c r="DG100" s="134">
        <f>'бюджет округа (района)'!BE100+'бюджеты поселений'!BE100</f>
        <v>0</v>
      </c>
      <c r="DH100" s="137">
        <f>'бюджет округа (района)'!BE100</f>
        <v>0</v>
      </c>
      <c r="DI100" s="137">
        <f t="shared" si="579"/>
        <v>0</v>
      </c>
      <c r="DJ100" s="137">
        <f t="shared" si="579"/>
        <v>0</v>
      </c>
      <c r="DK100" s="135">
        <f t="shared" si="555"/>
        <v>1</v>
      </c>
      <c r="DL100" s="135">
        <f t="shared" si="555"/>
        <v>1</v>
      </c>
      <c r="DM100" s="134">
        <f>'бюджет округа (района)'!BH100+'бюджеты поселений'!BH100</f>
        <v>0</v>
      </c>
      <c r="DN100" s="137">
        <f>'бюджет округа (района)'!BH100</f>
        <v>0</v>
      </c>
      <c r="DO100" s="134">
        <f>'бюджет округа (района)'!BI100+'бюджеты поселений'!BI100</f>
        <v>0</v>
      </c>
      <c r="DP100" s="137">
        <f>'бюджет округа (района)'!BI100</f>
        <v>0</v>
      </c>
      <c r="DQ100" s="134">
        <f>'бюджет округа (района)'!BJ100+'бюджеты поселений'!BJ100</f>
        <v>0</v>
      </c>
      <c r="DR100" s="137">
        <f>'бюджет округа (района)'!BJ100</f>
        <v>0</v>
      </c>
      <c r="DS100" s="135">
        <f t="shared" si="584"/>
        <v>1</v>
      </c>
      <c r="DT100" s="135">
        <f t="shared" si="585"/>
        <v>1</v>
      </c>
      <c r="DU100" s="135">
        <f t="shared" si="557"/>
        <v>1</v>
      </c>
      <c r="DV100" s="135">
        <f t="shared" si="558"/>
        <v>1</v>
      </c>
    </row>
    <row r="101" spans="1:268" s="104" customFormat="1" ht="18" customHeight="1">
      <c r="A101" s="259" t="s">
        <v>68</v>
      </c>
      <c r="B101" s="260"/>
      <c r="C101" s="137">
        <f t="shared" ref="C101:J101" si="586">C102+C103+C104+C105+C106+C107+C108+C112+C109+C110+C111</f>
        <v>0</v>
      </c>
      <c r="D101" s="137">
        <f t="shared" si="586"/>
        <v>0</v>
      </c>
      <c r="E101" s="137">
        <f t="shared" si="586"/>
        <v>0</v>
      </c>
      <c r="F101" s="137">
        <f t="shared" si="586"/>
        <v>0</v>
      </c>
      <c r="G101" s="137">
        <f t="shared" si="586"/>
        <v>0</v>
      </c>
      <c r="H101" s="137">
        <f t="shared" si="586"/>
        <v>0</v>
      </c>
      <c r="I101" s="137">
        <f t="shared" si="586"/>
        <v>0</v>
      </c>
      <c r="J101" s="137">
        <f t="shared" si="586"/>
        <v>0</v>
      </c>
      <c r="K101" s="137">
        <f t="shared" si="560"/>
        <v>0</v>
      </c>
      <c r="L101" s="137">
        <f t="shared" si="560"/>
        <v>0</v>
      </c>
      <c r="M101" s="137">
        <f>M102+M103+M104+M105+M106+M107+M108+M112+M109+M110+M111</f>
        <v>0</v>
      </c>
      <c r="N101" s="137">
        <f>N102+N103+N104+N105+N106+N107+N108+N112+N109+N110+N111</f>
        <v>0</v>
      </c>
      <c r="O101" s="137">
        <f t="shared" ref="O101:P101" si="587">O102+O103+O104+O105+O106+O107+O108+O112</f>
        <v>0</v>
      </c>
      <c r="P101" s="137">
        <f t="shared" si="587"/>
        <v>0</v>
      </c>
      <c r="Q101" s="137">
        <f>Q102+Q103+Q104+Q105+Q106+Q107+Q108+Q112+Q109+Q110+Q111</f>
        <v>0</v>
      </c>
      <c r="R101" s="137">
        <f>R102+R103+R104+R105+R106+R107+R108+R112+R109+R110+R111</f>
        <v>0</v>
      </c>
      <c r="S101" s="137">
        <f t="shared" si="562"/>
        <v>0</v>
      </c>
      <c r="T101" s="137">
        <f t="shared" si="562"/>
        <v>0</v>
      </c>
      <c r="U101" s="137">
        <f>U102+U103+U104+U105+U106+U107+U108+U112+U109+U110+U111</f>
        <v>0</v>
      </c>
      <c r="V101" s="137">
        <f>V102+V103+V104+V105+V106+V107+V108+V112+V109+V110+V111</f>
        <v>0</v>
      </c>
      <c r="W101" s="137">
        <f t="shared" si="563"/>
        <v>0</v>
      </c>
      <c r="X101" s="137">
        <f t="shared" si="563"/>
        <v>0</v>
      </c>
      <c r="Y101" s="137">
        <f>Y102+Y103+Y104+Y105+Y106+Y107+Y108+Y112+Y109+Y110+Y111</f>
        <v>0</v>
      </c>
      <c r="Z101" s="137">
        <f>Z102+Z103+Z104+Z105+Z106+Z107+Z108+Z112+Z109+Z110+Z111</f>
        <v>0</v>
      </c>
      <c r="AA101" s="137">
        <f t="shared" si="564"/>
        <v>0</v>
      </c>
      <c r="AB101" s="137">
        <f t="shared" si="564"/>
        <v>0</v>
      </c>
      <c r="AC101" s="137">
        <f>AC102+AC103+AC104+AC105+AC106+AC107+AC108+AC112+AC109+AC110+AC111</f>
        <v>0</v>
      </c>
      <c r="AD101" s="137">
        <f>AD102+AD103+AD104+AD105+AD106+AD107+AD108+AD112+AD109+AD110+AD111</f>
        <v>0</v>
      </c>
      <c r="AE101" s="137">
        <f t="shared" si="565"/>
        <v>0</v>
      </c>
      <c r="AF101" s="137">
        <f t="shared" si="565"/>
        <v>0</v>
      </c>
      <c r="AG101" s="137">
        <f>AG102+AG103+AG104+AG105+AG106+AG107+AG108+AG112+AG109+AG110+AG111</f>
        <v>0</v>
      </c>
      <c r="AH101" s="137">
        <f>AH102+AH103+AH104+AH105+AH106+AH107+AH108+AH112+AH109+AH110+AH111</f>
        <v>0</v>
      </c>
      <c r="AI101" s="137">
        <f t="shared" si="566"/>
        <v>0</v>
      </c>
      <c r="AJ101" s="137">
        <f t="shared" si="566"/>
        <v>0</v>
      </c>
      <c r="AK101" s="137">
        <f>AK102+AK103+AK104+AK105+AK106+AK107+AK108+AK112+AK109+AK110+AK111</f>
        <v>0</v>
      </c>
      <c r="AL101" s="137">
        <f>AL102+AL103+AL104+AL105+AL106+AL107+AL108+AL112+AL109+AL110+AL111</f>
        <v>0</v>
      </c>
      <c r="AM101" s="137">
        <f t="shared" si="567"/>
        <v>0</v>
      </c>
      <c r="AN101" s="137">
        <f t="shared" si="567"/>
        <v>0</v>
      </c>
      <c r="AO101" s="137">
        <f>AO102+AO103+AO104+AO105+AO106+AO107+AO108+AO112+AO109+AO110+AO111</f>
        <v>0</v>
      </c>
      <c r="AP101" s="137">
        <f>AP102+AP103+AP104+AP105+AP106+AP107+AP108+AP112+AP109+AP110+AP111</f>
        <v>0</v>
      </c>
      <c r="AQ101" s="137">
        <f t="shared" si="568"/>
        <v>0</v>
      </c>
      <c r="AR101" s="137">
        <f t="shared" si="568"/>
        <v>0</v>
      </c>
      <c r="AS101" s="137">
        <f>AS102+AS103+AS104+AS105+AS106+AS107+AS108+AS112+AS109+AS110+AS111</f>
        <v>0</v>
      </c>
      <c r="AT101" s="137">
        <f>AT102+AT103+AT104+AT105+AT106+AT107+AT108+AT112+AT109+AT110+AT111</f>
        <v>0</v>
      </c>
      <c r="AU101" s="137">
        <f t="shared" si="569"/>
        <v>0</v>
      </c>
      <c r="AV101" s="137">
        <f t="shared" si="569"/>
        <v>0</v>
      </c>
      <c r="AW101" s="137">
        <f>AW102+AW103+AW104+AW105+AW106+AW107+AW108+AW112+AW109+AW110+AW111</f>
        <v>0</v>
      </c>
      <c r="AX101" s="137">
        <f>AX102+AX103+AX104+AX105+AX106+AX107+AX108+AX112+AX109+AX110+AX111</f>
        <v>0</v>
      </c>
      <c r="AY101" s="137">
        <f>AY102+AY103+AY104+AY105+AY106+AY107+AY108+AY112+AY109+AY110+AY111</f>
        <v>0</v>
      </c>
      <c r="AZ101" s="137">
        <f>AZ102+AZ103+AZ104+AZ105+AZ106+AZ107+AZ108+AZ112+AZ109+AZ110+AZ111</f>
        <v>0</v>
      </c>
      <c r="BA101" s="135">
        <f t="shared" si="581"/>
        <v>1</v>
      </c>
      <c r="BB101" s="135">
        <f t="shared" si="581"/>
        <v>1</v>
      </c>
      <c r="BC101" s="137">
        <f>BC102+BC103+BC104+BC105+BC106+BC107+BC108+BC112+BC109+BC110+BC111</f>
        <v>0</v>
      </c>
      <c r="BD101" s="137">
        <f>BD102+BD103+BD104+BD105+BD106+BD107+BD108+BD112+BD109+BD110+BD111</f>
        <v>0</v>
      </c>
      <c r="BE101" s="137">
        <f>BE102+BE103+BE104+BE105+BE106+BE107+BE108+BE112+BE109+BE110+BE111</f>
        <v>0</v>
      </c>
      <c r="BF101" s="137">
        <f>BF102+BF103+BF104+BF105+BF106+BF107+BF108+BF112+BF109+BF110+BF111</f>
        <v>0</v>
      </c>
      <c r="BG101" s="137">
        <f t="shared" si="570"/>
        <v>0</v>
      </c>
      <c r="BH101" s="137">
        <f t="shared" si="570"/>
        <v>0</v>
      </c>
      <c r="BI101" s="135">
        <f t="shared" si="546"/>
        <v>1</v>
      </c>
      <c r="BJ101" s="135">
        <f t="shared" si="546"/>
        <v>1</v>
      </c>
      <c r="BK101" s="137">
        <f>BK102+BK103+BK104+BK105+BK106+BK107+BK108+BK112+BK109+BK110+BK111</f>
        <v>0</v>
      </c>
      <c r="BL101" s="137">
        <f>BL102+BL103+BL104+BL105+BL106+BL107+BL108+BL112+BL109+BL110+BL111</f>
        <v>0</v>
      </c>
      <c r="BM101" s="137">
        <f t="shared" si="571"/>
        <v>0</v>
      </c>
      <c r="BN101" s="137">
        <f t="shared" si="571"/>
        <v>0</v>
      </c>
      <c r="BO101" s="135">
        <f t="shared" si="547"/>
        <v>1</v>
      </c>
      <c r="BP101" s="135">
        <f t="shared" si="547"/>
        <v>1</v>
      </c>
      <c r="BQ101" s="137">
        <f>BQ102+BQ103+BQ104+BQ105+BQ106+BQ107+BQ108+BQ112+BQ109+BQ110+BQ111</f>
        <v>0</v>
      </c>
      <c r="BR101" s="137">
        <f>BR102+BR103+BR104+BR105+BR106+BR107+BR108+BR112+BR109+BR110+BR111</f>
        <v>0</v>
      </c>
      <c r="BS101" s="137">
        <f t="shared" si="572"/>
        <v>0</v>
      </c>
      <c r="BT101" s="137">
        <f t="shared" si="572"/>
        <v>0</v>
      </c>
      <c r="BU101" s="135">
        <f t="shared" si="548"/>
        <v>1</v>
      </c>
      <c r="BV101" s="135">
        <f t="shared" si="548"/>
        <v>1</v>
      </c>
      <c r="BW101" s="137">
        <f>BW102+BW103+BW104+BW105+BW106+BW107+BW108+BW112+BW109+BW110+BW111</f>
        <v>0</v>
      </c>
      <c r="BX101" s="137">
        <f>BX102+BX103+BX104+BX105+BX106+BX107+BX108+BX112+BX109+BX110+BX111</f>
        <v>0</v>
      </c>
      <c r="BY101" s="137">
        <f t="shared" si="573"/>
        <v>0</v>
      </c>
      <c r="BZ101" s="137">
        <f t="shared" si="573"/>
        <v>0</v>
      </c>
      <c r="CA101" s="135">
        <f t="shared" si="549"/>
        <v>1</v>
      </c>
      <c r="CB101" s="135">
        <f t="shared" si="549"/>
        <v>1</v>
      </c>
      <c r="CC101" s="137">
        <f>CC102+CC103+CC104+CC105+CC106+CC107+CC108+CC112+CC109+CC110+CC111</f>
        <v>0</v>
      </c>
      <c r="CD101" s="137">
        <f>CD102+CD103+CD104+CD105+CD106+CD107+CD108+CD112+CD109+CD110+CD111</f>
        <v>0</v>
      </c>
      <c r="CE101" s="137">
        <f t="shared" si="574"/>
        <v>0</v>
      </c>
      <c r="CF101" s="137">
        <f t="shared" si="574"/>
        <v>0</v>
      </c>
      <c r="CG101" s="135">
        <f t="shared" si="550"/>
        <v>1</v>
      </c>
      <c r="CH101" s="135">
        <f t="shared" si="550"/>
        <v>1</v>
      </c>
      <c r="CI101" s="137">
        <f>CI102+CI103+CI104+CI105+CI106+CI107+CI108+CI112+CI109+CI110+CI111</f>
        <v>0</v>
      </c>
      <c r="CJ101" s="137">
        <f>CJ102+CJ103+CJ104+CJ105+CJ106+CJ107+CJ108+CJ112+CJ109+CJ110+CJ111</f>
        <v>0</v>
      </c>
      <c r="CK101" s="137">
        <f t="shared" si="575"/>
        <v>0</v>
      </c>
      <c r="CL101" s="137">
        <f t="shared" si="575"/>
        <v>0</v>
      </c>
      <c r="CM101" s="135">
        <f t="shared" si="551"/>
        <v>1</v>
      </c>
      <c r="CN101" s="135">
        <f t="shared" si="551"/>
        <v>1</v>
      </c>
      <c r="CO101" s="137">
        <f>CO102+CO103+CO104+CO105+CO106+CO107+CO108+CO112+CO109+CO110+CO111</f>
        <v>0</v>
      </c>
      <c r="CP101" s="137">
        <f>CP102+CP103+CP104+CP105+CP106+CP107+CP108+CP112+CP109+CP110+CP111</f>
        <v>0</v>
      </c>
      <c r="CQ101" s="137">
        <f t="shared" si="576"/>
        <v>0</v>
      </c>
      <c r="CR101" s="137">
        <f t="shared" si="576"/>
        <v>0</v>
      </c>
      <c r="CS101" s="135">
        <f t="shared" si="552"/>
        <v>1</v>
      </c>
      <c r="CT101" s="135">
        <f t="shared" si="552"/>
        <v>1</v>
      </c>
      <c r="CU101" s="137">
        <f>CU102+CU103+CU104+CU105+CU106+CU107+CU108+CU112+CU109+CU110+CU111</f>
        <v>0</v>
      </c>
      <c r="CV101" s="137">
        <f>CV102+CV103+CV104+CV105+CV106+CV107+CV108+CV112+CV109+CV110+CV111</f>
        <v>0</v>
      </c>
      <c r="CW101" s="137">
        <f t="shared" si="577"/>
        <v>0</v>
      </c>
      <c r="CX101" s="137">
        <f t="shared" si="577"/>
        <v>0</v>
      </c>
      <c r="CY101" s="135">
        <f t="shared" si="553"/>
        <v>1</v>
      </c>
      <c r="CZ101" s="135">
        <f t="shared" si="553"/>
        <v>1</v>
      </c>
      <c r="DA101" s="137">
        <f>DA102+DA103+DA104+DA105+DA106+DA107+DA108+DA112+DA109+DA110+DA111</f>
        <v>0</v>
      </c>
      <c r="DB101" s="137">
        <f>DB102+DB103+DB104+DB105+DB106+DB107+DB108+DB112+DB109+DB110+DB111</f>
        <v>0</v>
      </c>
      <c r="DC101" s="137">
        <f t="shared" si="578"/>
        <v>0</v>
      </c>
      <c r="DD101" s="137">
        <f t="shared" si="578"/>
        <v>0</v>
      </c>
      <c r="DE101" s="135">
        <f t="shared" si="554"/>
        <v>1</v>
      </c>
      <c r="DF101" s="135">
        <f t="shared" si="554"/>
        <v>1</v>
      </c>
      <c r="DG101" s="137">
        <f>DG102+DG103+DG104+DG105+DG106+DG107+DG108+DG112+DG109+DG110+DG111</f>
        <v>0</v>
      </c>
      <c r="DH101" s="137">
        <f>DH102+DH103+DH104+DH105+DH106+DH107+DH108+DH112+DH109+DH110+DH111</f>
        <v>0</v>
      </c>
      <c r="DI101" s="137">
        <f t="shared" si="579"/>
        <v>0</v>
      </c>
      <c r="DJ101" s="137">
        <f t="shared" si="579"/>
        <v>0</v>
      </c>
      <c r="DK101" s="135">
        <f t="shared" si="555"/>
        <v>1</v>
      </c>
      <c r="DL101" s="135">
        <f t="shared" si="555"/>
        <v>1</v>
      </c>
      <c r="DM101" s="137">
        <f t="shared" ref="DM101:DR101" si="588">DM102+DM103+DM104+DM105+DM106+DM107+DM108+DM112+DM109+DM110+DM111</f>
        <v>0</v>
      </c>
      <c r="DN101" s="137">
        <f t="shared" si="588"/>
        <v>0</v>
      </c>
      <c r="DO101" s="137">
        <f t="shared" si="588"/>
        <v>0</v>
      </c>
      <c r="DP101" s="137">
        <f t="shared" si="588"/>
        <v>0</v>
      </c>
      <c r="DQ101" s="137">
        <f t="shared" si="588"/>
        <v>0</v>
      </c>
      <c r="DR101" s="137">
        <f t="shared" si="588"/>
        <v>0</v>
      </c>
      <c r="DS101" s="135">
        <f>IF($AY$101=0,1,DQ101/$AY$101-1)</f>
        <v>1</v>
      </c>
      <c r="DT101" s="135">
        <f>IF($AZ$101=0,1,DR101/$AZ$101-1)</f>
        <v>1</v>
      </c>
      <c r="DU101" s="135">
        <f t="shared" si="557"/>
        <v>1</v>
      </c>
      <c r="DV101" s="135">
        <f t="shared" si="558"/>
        <v>1</v>
      </c>
      <c r="DW101" s="167"/>
      <c r="DX101" s="103"/>
      <c r="DY101" s="103"/>
      <c r="DZ101" s="103"/>
      <c r="EA101" s="103"/>
      <c r="EB101" s="103"/>
      <c r="EC101" s="103"/>
      <c r="ED101" s="103"/>
      <c r="EE101" s="103"/>
      <c r="EF101" s="103"/>
      <c r="EG101" s="103"/>
      <c r="EH101" s="103"/>
      <c r="EI101" s="103"/>
      <c r="EJ101" s="103"/>
      <c r="EK101" s="103"/>
      <c r="EL101" s="103"/>
      <c r="EM101" s="103"/>
      <c r="EN101" s="103"/>
      <c r="EO101" s="103"/>
      <c r="EP101" s="103"/>
      <c r="EQ101" s="103"/>
      <c r="ER101" s="103"/>
      <c r="ES101" s="103"/>
      <c r="ET101" s="103"/>
      <c r="EU101" s="103"/>
      <c r="EV101" s="103"/>
      <c r="EW101" s="103"/>
      <c r="EX101" s="103"/>
      <c r="EY101" s="103"/>
      <c r="EZ101" s="103"/>
      <c r="FA101" s="103"/>
      <c r="FB101" s="103"/>
      <c r="FC101" s="103"/>
      <c r="FD101" s="103"/>
      <c r="FE101" s="103"/>
      <c r="FF101" s="103"/>
      <c r="FG101" s="103"/>
      <c r="FH101" s="103"/>
      <c r="FI101" s="103"/>
      <c r="FJ101" s="103"/>
      <c r="FK101" s="103"/>
      <c r="FL101" s="103"/>
      <c r="FM101" s="103"/>
      <c r="FN101" s="103"/>
      <c r="FO101" s="103"/>
      <c r="FP101" s="103"/>
      <c r="FQ101" s="103"/>
      <c r="FR101" s="103"/>
      <c r="FS101" s="103"/>
      <c r="FT101" s="103"/>
      <c r="FU101" s="103"/>
      <c r="FV101" s="103"/>
      <c r="FW101" s="103"/>
      <c r="FX101" s="103"/>
      <c r="FY101" s="103"/>
      <c r="FZ101" s="103"/>
      <c r="GA101" s="103"/>
      <c r="GB101" s="103"/>
      <c r="GC101" s="103"/>
      <c r="GD101" s="103"/>
      <c r="GE101" s="103"/>
      <c r="GF101" s="103"/>
      <c r="GG101" s="103"/>
      <c r="GH101" s="103"/>
      <c r="GI101" s="103"/>
      <c r="GJ101" s="103"/>
      <c r="GK101" s="103"/>
      <c r="GL101" s="103"/>
      <c r="GM101" s="103"/>
      <c r="GN101" s="103"/>
      <c r="GO101" s="103"/>
      <c r="GP101" s="103"/>
      <c r="GQ101" s="103"/>
      <c r="GR101" s="103"/>
      <c r="GS101" s="103"/>
      <c r="GT101" s="103"/>
      <c r="GU101" s="103"/>
      <c r="GV101" s="103"/>
      <c r="GW101" s="103"/>
      <c r="GX101" s="103"/>
      <c r="GY101" s="103"/>
      <c r="GZ101" s="103"/>
      <c r="HA101" s="103"/>
      <c r="HB101" s="103"/>
      <c r="HC101" s="103"/>
      <c r="HD101" s="103"/>
      <c r="HE101" s="103"/>
      <c r="HF101" s="103"/>
      <c r="HG101" s="103"/>
      <c r="HH101" s="103"/>
      <c r="HI101" s="103"/>
      <c r="HJ101" s="103"/>
      <c r="HK101" s="103"/>
      <c r="HL101" s="103"/>
      <c r="HM101" s="103"/>
      <c r="HN101" s="103"/>
      <c r="HO101" s="103"/>
      <c r="HP101" s="103"/>
      <c r="HQ101" s="103"/>
      <c r="HR101" s="103"/>
      <c r="HS101" s="103"/>
      <c r="HT101" s="103"/>
      <c r="HU101" s="103"/>
      <c r="HV101" s="103"/>
      <c r="HW101" s="103"/>
      <c r="HX101" s="103"/>
      <c r="HY101" s="103"/>
      <c r="HZ101" s="103"/>
      <c r="IA101" s="103"/>
      <c r="IB101" s="103"/>
      <c r="IC101" s="103"/>
      <c r="ID101" s="103"/>
      <c r="IE101" s="103"/>
      <c r="IF101" s="103"/>
      <c r="IG101" s="103"/>
      <c r="IH101" s="103"/>
      <c r="II101" s="103"/>
      <c r="IJ101" s="103"/>
      <c r="IK101" s="103"/>
      <c r="IL101" s="103"/>
      <c r="IM101" s="103"/>
      <c r="IN101" s="103"/>
      <c r="IO101" s="103"/>
      <c r="IP101" s="103"/>
      <c r="IQ101" s="103"/>
      <c r="IR101" s="103"/>
      <c r="IS101" s="103"/>
      <c r="IT101" s="103"/>
      <c r="IU101" s="103"/>
      <c r="IV101" s="103"/>
      <c r="IW101" s="103"/>
      <c r="IX101" s="103"/>
      <c r="IY101" s="103"/>
      <c r="IZ101" s="103"/>
      <c r="JA101" s="103"/>
      <c r="JB101" s="103"/>
      <c r="JC101" s="103"/>
      <c r="JD101" s="103"/>
      <c r="JE101" s="103"/>
      <c r="JF101" s="103"/>
      <c r="JG101" s="103"/>
      <c r="JH101" s="103"/>
    </row>
    <row r="102" spans="1:268" s="104" customFormat="1" ht="19.5" customHeight="1">
      <c r="A102" s="253">
        <v>243</v>
      </c>
      <c r="B102" s="254"/>
      <c r="C102" s="134">
        <f>'бюджет округа (района)'!C102+'бюджеты поселений'!C102</f>
        <v>0</v>
      </c>
      <c r="D102" s="137">
        <f>'бюджет округа (района)'!C102</f>
        <v>0</v>
      </c>
      <c r="E102" s="134">
        <f t="shared" ref="E102:F112" si="589">G102+I102+M102+Q102+U102+Y102+AC102+AG102+AK102+AO102+AS102+AW102</f>
        <v>0</v>
      </c>
      <c r="F102" s="137">
        <f t="shared" si="589"/>
        <v>0</v>
      </c>
      <c r="G102" s="134">
        <f>'бюджет округа (района)'!E102+'бюджеты поселений'!E102</f>
        <v>0</v>
      </c>
      <c r="H102" s="137">
        <f>'бюджет округа (района)'!E102</f>
        <v>0</v>
      </c>
      <c r="I102" s="134">
        <f>'бюджет округа (района)'!F102+'бюджеты поселений'!F102</f>
        <v>0</v>
      </c>
      <c r="J102" s="137">
        <f>'бюджет округа (района)'!F102</f>
        <v>0</v>
      </c>
      <c r="K102" s="137">
        <f t="shared" si="560"/>
        <v>0</v>
      </c>
      <c r="L102" s="137">
        <f t="shared" si="560"/>
        <v>0</v>
      </c>
      <c r="M102" s="134">
        <f>'бюджет округа (района)'!H102+'бюджеты поселений'!H102</f>
        <v>0</v>
      </c>
      <c r="N102" s="137">
        <f>'бюджет округа (района)'!H102</f>
        <v>0</v>
      </c>
      <c r="O102" s="137">
        <f t="shared" ref="O102:P112" si="590">I102+G102</f>
        <v>0</v>
      </c>
      <c r="P102" s="137">
        <f t="shared" si="590"/>
        <v>0</v>
      </c>
      <c r="Q102" s="134">
        <f>'бюджет округа (района)'!J102+'бюджеты поселений'!J102</f>
        <v>0</v>
      </c>
      <c r="R102" s="137">
        <f>'бюджет округа (района)'!J102</f>
        <v>0</v>
      </c>
      <c r="S102" s="137">
        <f t="shared" si="562"/>
        <v>0</v>
      </c>
      <c r="T102" s="137">
        <f t="shared" si="562"/>
        <v>0</v>
      </c>
      <c r="U102" s="134">
        <f>'бюджет округа (района)'!L102+'бюджеты поселений'!L102</f>
        <v>0</v>
      </c>
      <c r="V102" s="137">
        <f>'бюджет округа (района)'!L102</f>
        <v>0</v>
      </c>
      <c r="W102" s="137">
        <f t="shared" si="563"/>
        <v>0</v>
      </c>
      <c r="X102" s="137">
        <f t="shared" si="563"/>
        <v>0</v>
      </c>
      <c r="Y102" s="134">
        <f>'бюджет округа (района)'!N102+'бюджеты поселений'!N102</f>
        <v>0</v>
      </c>
      <c r="Z102" s="137">
        <f>'бюджет округа (района)'!N102</f>
        <v>0</v>
      </c>
      <c r="AA102" s="137">
        <f t="shared" si="564"/>
        <v>0</v>
      </c>
      <c r="AB102" s="137">
        <f t="shared" si="564"/>
        <v>0</v>
      </c>
      <c r="AC102" s="134">
        <f>'бюджет округа (района)'!P102+'бюджеты поселений'!P102</f>
        <v>0</v>
      </c>
      <c r="AD102" s="137">
        <f>'бюджет округа (района)'!P102</f>
        <v>0</v>
      </c>
      <c r="AE102" s="137">
        <f t="shared" si="565"/>
        <v>0</v>
      </c>
      <c r="AF102" s="137">
        <f t="shared" si="565"/>
        <v>0</v>
      </c>
      <c r="AG102" s="134">
        <f>'бюджет округа (района)'!R102+'бюджеты поселений'!R102</f>
        <v>0</v>
      </c>
      <c r="AH102" s="137">
        <f>'бюджет округа (района)'!R102</f>
        <v>0</v>
      </c>
      <c r="AI102" s="137">
        <f t="shared" si="566"/>
        <v>0</v>
      </c>
      <c r="AJ102" s="137">
        <f t="shared" si="566"/>
        <v>0</v>
      </c>
      <c r="AK102" s="134">
        <f>'бюджет округа (района)'!T102+'бюджеты поселений'!T102</f>
        <v>0</v>
      </c>
      <c r="AL102" s="137">
        <f>'бюджет округа (района)'!T102</f>
        <v>0</v>
      </c>
      <c r="AM102" s="137">
        <f t="shared" si="567"/>
        <v>0</v>
      </c>
      <c r="AN102" s="137">
        <f t="shared" si="567"/>
        <v>0</v>
      </c>
      <c r="AO102" s="134">
        <f>'бюджет округа (района)'!V102+'бюджеты поселений'!V102</f>
        <v>0</v>
      </c>
      <c r="AP102" s="137">
        <f>'бюджет округа (района)'!V102</f>
        <v>0</v>
      </c>
      <c r="AQ102" s="137">
        <f t="shared" si="568"/>
        <v>0</v>
      </c>
      <c r="AR102" s="137">
        <f t="shared" si="568"/>
        <v>0</v>
      </c>
      <c r="AS102" s="134">
        <f>'бюджет округа (района)'!X102+'бюджеты поселений'!X102</f>
        <v>0</v>
      </c>
      <c r="AT102" s="137">
        <f>'бюджет округа (района)'!X102</f>
        <v>0</v>
      </c>
      <c r="AU102" s="137">
        <f t="shared" si="569"/>
        <v>0</v>
      </c>
      <c r="AV102" s="137">
        <f t="shared" si="569"/>
        <v>0</v>
      </c>
      <c r="AW102" s="134">
        <f>'бюджет округа (района)'!Z102+'бюджеты поселений'!Z102</f>
        <v>0</v>
      </c>
      <c r="AX102" s="137">
        <f>'бюджет округа (района)'!Z102</f>
        <v>0</v>
      </c>
      <c r="AY102" s="134">
        <f>'бюджет округа (района)'!AA102+'бюджеты поселений'!AA102</f>
        <v>0</v>
      </c>
      <c r="AZ102" s="137">
        <f>'бюджет округа (района)'!AA102</f>
        <v>0</v>
      </c>
      <c r="BA102" s="135">
        <f t="shared" si="581"/>
        <v>1</v>
      </c>
      <c r="BB102" s="135">
        <f t="shared" si="581"/>
        <v>1</v>
      </c>
      <c r="BC102" s="134">
        <f>'бюджет округа (района)'!AC102+'бюджеты поселений'!AC102</f>
        <v>0</v>
      </c>
      <c r="BD102" s="137">
        <f>'бюджет округа (района)'!AC102</f>
        <v>0</v>
      </c>
      <c r="BE102" s="134">
        <f>'бюджет округа (района)'!AD102+'бюджеты поселений'!AD102</f>
        <v>0</v>
      </c>
      <c r="BF102" s="137">
        <f>'бюджет округа (района)'!AD102</f>
        <v>0</v>
      </c>
      <c r="BG102" s="137">
        <f t="shared" si="570"/>
        <v>0</v>
      </c>
      <c r="BH102" s="137">
        <f t="shared" si="570"/>
        <v>0</v>
      </c>
      <c r="BI102" s="135">
        <f t="shared" si="546"/>
        <v>1</v>
      </c>
      <c r="BJ102" s="135">
        <f t="shared" si="546"/>
        <v>1</v>
      </c>
      <c r="BK102" s="134">
        <f>'бюджет округа (района)'!AG102+'бюджеты поселений'!AG102</f>
        <v>0</v>
      </c>
      <c r="BL102" s="137">
        <f>'бюджет округа (района)'!AG102</f>
        <v>0</v>
      </c>
      <c r="BM102" s="137">
        <f t="shared" si="571"/>
        <v>0</v>
      </c>
      <c r="BN102" s="137">
        <f t="shared" si="571"/>
        <v>0</v>
      </c>
      <c r="BO102" s="135">
        <f t="shared" si="547"/>
        <v>1</v>
      </c>
      <c r="BP102" s="135">
        <f t="shared" si="547"/>
        <v>1</v>
      </c>
      <c r="BQ102" s="134">
        <f>'бюджет округа (района)'!AJ102+'бюджеты поселений'!AJ102</f>
        <v>0</v>
      </c>
      <c r="BR102" s="137">
        <f>'бюджет округа (района)'!AJ102</f>
        <v>0</v>
      </c>
      <c r="BS102" s="137">
        <f t="shared" si="572"/>
        <v>0</v>
      </c>
      <c r="BT102" s="137">
        <f t="shared" si="572"/>
        <v>0</v>
      </c>
      <c r="BU102" s="135">
        <f t="shared" si="548"/>
        <v>1</v>
      </c>
      <c r="BV102" s="135">
        <f t="shared" si="548"/>
        <v>1</v>
      </c>
      <c r="BW102" s="134">
        <f>'бюджет округа (района)'!AM102+'бюджеты поселений'!AM102</f>
        <v>0</v>
      </c>
      <c r="BX102" s="137">
        <f>'бюджет округа (района)'!AM102</f>
        <v>0</v>
      </c>
      <c r="BY102" s="137">
        <f t="shared" si="573"/>
        <v>0</v>
      </c>
      <c r="BZ102" s="137">
        <f t="shared" si="573"/>
        <v>0</v>
      </c>
      <c r="CA102" s="135">
        <f t="shared" si="549"/>
        <v>1</v>
      </c>
      <c r="CB102" s="135">
        <f t="shared" si="549"/>
        <v>1</v>
      </c>
      <c r="CC102" s="134">
        <f>'бюджет округа (района)'!AP102+'бюджеты поселений'!AP102</f>
        <v>0</v>
      </c>
      <c r="CD102" s="137">
        <f>'бюджет округа (района)'!AP102</f>
        <v>0</v>
      </c>
      <c r="CE102" s="137">
        <f t="shared" si="574"/>
        <v>0</v>
      </c>
      <c r="CF102" s="137">
        <f t="shared" si="574"/>
        <v>0</v>
      </c>
      <c r="CG102" s="135">
        <f t="shared" si="550"/>
        <v>1</v>
      </c>
      <c r="CH102" s="135">
        <f t="shared" si="550"/>
        <v>1</v>
      </c>
      <c r="CI102" s="134">
        <f>'бюджет округа (района)'!AS102+'бюджеты поселений'!AS102</f>
        <v>0</v>
      </c>
      <c r="CJ102" s="137">
        <f>'бюджет округа (района)'!AS102</f>
        <v>0</v>
      </c>
      <c r="CK102" s="137">
        <f t="shared" si="575"/>
        <v>0</v>
      </c>
      <c r="CL102" s="137">
        <f t="shared" si="575"/>
        <v>0</v>
      </c>
      <c r="CM102" s="135">
        <f t="shared" si="551"/>
        <v>1</v>
      </c>
      <c r="CN102" s="135">
        <f t="shared" si="551"/>
        <v>1</v>
      </c>
      <c r="CO102" s="134">
        <f>'бюджет округа (района)'!AV102+'бюджеты поселений'!AV102</f>
        <v>0</v>
      </c>
      <c r="CP102" s="137">
        <f>'бюджет округа (района)'!AV102</f>
        <v>0</v>
      </c>
      <c r="CQ102" s="137">
        <f t="shared" si="576"/>
        <v>0</v>
      </c>
      <c r="CR102" s="137">
        <f t="shared" si="576"/>
        <v>0</v>
      </c>
      <c r="CS102" s="135">
        <f t="shared" si="552"/>
        <v>1</v>
      </c>
      <c r="CT102" s="135">
        <f t="shared" si="552"/>
        <v>1</v>
      </c>
      <c r="CU102" s="134">
        <f>'бюджет округа (района)'!AY102+'бюджеты поселений'!AY102</f>
        <v>0</v>
      </c>
      <c r="CV102" s="137">
        <f>'бюджет округа (района)'!AY102</f>
        <v>0</v>
      </c>
      <c r="CW102" s="137">
        <f t="shared" si="577"/>
        <v>0</v>
      </c>
      <c r="CX102" s="137">
        <f t="shared" si="577"/>
        <v>0</v>
      </c>
      <c r="CY102" s="135">
        <f t="shared" si="553"/>
        <v>1</v>
      </c>
      <c r="CZ102" s="135">
        <f t="shared" si="553"/>
        <v>1</v>
      </c>
      <c r="DA102" s="134">
        <f>'бюджет округа (района)'!BB102+'бюджеты поселений'!BB102</f>
        <v>0</v>
      </c>
      <c r="DB102" s="137">
        <f>'бюджет округа (района)'!BB102</f>
        <v>0</v>
      </c>
      <c r="DC102" s="137">
        <f t="shared" si="578"/>
        <v>0</v>
      </c>
      <c r="DD102" s="137">
        <f t="shared" si="578"/>
        <v>0</v>
      </c>
      <c r="DE102" s="135">
        <f t="shared" si="554"/>
        <v>1</v>
      </c>
      <c r="DF102" s="135">
        <f t="shared" si="554"/>
        <v>1</v>
      </c>
      <c r="DG102" s="134">
        <f>'бюджет округа (района)'!BE102+'бюджеты поселений'!BE102</f>
        <v>0</v>
      </c>
      <c r="DH102" s="137">
        <f>'бюджет округа (района)'!BE102</f>
        <v>0</v>
      </c>
      <c r="DI102" s="137">
        <f t="shared" si="579"/>
        <v>0</v>
      </c>
      <c r="DJ102" s="137">
        <f t="shared" si="579"/>
        <v>0</v>
      </c>
      <c r="DK102" s="135">
        <f t="shared" si="555"/>
        <v>1</v>
      </c>
      <c r="DL102" s="135">
        <f t="shared" si="555"/>
        <v>1</v>
      </c>
      <c r="DM102" s="134">
        <f>'бюджет округа (района)'!BH102+'бюджеты поселений'!BH102</f>
        <v>0</v>
      </c>
      <c r="DN102" s="137">
        <f>'бюджет округа (района)'!BH102</f>
        <v>0</v>
      </c>
      <c r="DO102" s="134">
        <f>'бюджет округа (района)'!BI102+'бюджеты поселений'!BI102</f>
        <v>0</v>
      </c>
      <c r="DP102" s="137">
        <f>'бюджет округа (района)'!BI102</f>
        <v>0</v>
      </c>
      <c r="DQ102" s="134">
        <f>'бюджет округа (района)'!BJ102+'бюджеты поселений'!BJ102</f>
        <v>0</v>
      </c>
      <c r="DR102" s="137">
        <f>'бюджет округа (района)'!BJ102</f>
        <v>0</v>
      </c>
      <c r="DS102" s="135">
        <f>IF($AY$102=0,1,DQ102/$AY$102-1)</f>
        <v>1</v>
      </c>
      <c r="DT102" s="135">
        <f>IF($AZ$102=0,1,DR102/$AZ$102-1)</f>
        <v>1</v>
      </c>
      <c r="DU102" s="135">
        <f t="shared" si="557"/>
        <v>1</v>
      </c>
      <c r="DV102" s="135">
        <f t="shared" si="558"/>
        <v>1</v>
      </c>
      <c r="DW102" s="167"/>
      <c r="DX102" s="103"/>
      <c r="DY102" s="103"/>
      <c r="DZ102" s="103"/>
      <c r="EA102" s="103"/>
      <c r="EB102" s="103"/>
      <c r="EC102" s="103"/>
      <c r="ED102" s="103"/>
      <c r="EE102" s="103"/>
      <c r="EF102" s="103"/>
      <c r="EG102" s="103"/>
      <c r="EH102" s="103"/>
      <c r="EI102" s="103"/>
      <c r="EJ102" s="103"/>
      <c r="EK102" s="103"/>
      <c r="EL102" s="103"/>
      <c r="EM102" s="103"/>
      <c r="EN102" s="103"/>
      <c r="EO102" s="103"/>
      <c r="EP102" s="103"/>
      <c r="EQ102" s="103"/>
      <c r="ER102" s="103"/>
      <c r="ES102" s="103"/>
      <c r="ET102" s="103"/>
      <c r="EU102" s="103"/>
      <c r="EV102" s="103"/>
      <c r="EW102" s="103"/>
      <c r="EX102" s="103"/>
      <c r="EY102" s="103"/>
      <c r="EZ102" s="103"/>
      <c r="FA102" s="103"/>
      <c r="FB102" s="103"/>
      <c r="FC102" s="103"/>
      <c r="FD102" s="103"/>
      <c r="FE102" s="103"/>
      <c r="FF102" s="103"/>
      <c r="FG102" s="103"/>
      <c r="FH102" s="103"/>
      <c r="FI102" s="103"/>
      <c r="FJ102" s="103"/>
      <c r="FK102" s="103"/>
      <c r="FL102" s="103"/>
      <c r="FM102" s="103"/>
      <c r="FN102" s="103"/>
      <c r="FO102" s="103"/>
      <c r="FP102" s="103"/>
      <c r="FQ102" s="103"/>
      <c r="FR102" s="103"/>
      <c r="FS102" s="103"/>
      <c r="FT102" s="103"/>
      <c r="FU102" s="103"/>
      <c r="FV102" s="103"/>
      <c r="FW102" s="103"/>
      <c r="FX102" s="103"/>
      <c r="FY102" s="103"/>
      <c r="FZ102" s="103"/>
      <c r="GA102" s="103"/>
      <c r="GB102" s="103"/>
      <c r="GC102" s="103"/>
      <c r="GD102" s="103"/>
      <c r="GE102" s="103"/>
      <c r="GF102" s="103"/>
      <c r="GG102" s="103"/>
      <c r="GH102" s="103"/>
      <c r="GI102" s="103"/>
      <c r="GJ102" s="103"/>
      <c r="GK102" s="103"/>
      <c r="GL102" s="103"/>
      <c r="GM102" s="103"/>
      <c r="GN102" s="103"/>
      <c r="GO102" s="103"/>
      <c r="GP102" s="103"/>
      <c r="GQ102" s="103"/>
      <c r="GR102" s="103"/>
      <c r="GS102" s="103"/>
      <c r="GT102" s="103"/>
      <c r="GU102" s="103"/>
      <c r="GV102" s="103"/>
      <c r="GW102" s="103"/>
      <c r="GX102" s="103"/>
      <c r="GY102" s="103"/>
      <c r="GZ102" s="103"/>
      <c r="HA102" s="103"/>
      <c r="HB102" s="103"/>
      <c r="HC102" s="103"/>
      <c r="HD102" s="103"/>
      <c r="HE102" s="103"/>
      <c r="HF102" s="103"/>
      <c r="HG102" s="103"/>
      <c r="HH102" s="103"/>
      <c r="HI102" s="103"/>
      <c r="HJ102" s="103"/>
      <c r="HK102" s="103"/>
      <c r="HL102" s="103"/>
      <c r="HM102" s="103"/>
      <c r="HN102" s="103"/>
      <c r="HO102" s="103"/>
      <c r="HP102" s="103"/>
      <c r="HQ102" s="103"/>
      <c r="HR102" s="103"/>
      <c r="HS102" s="103"/>
      <c r="HT102" s="103"/>
      <c r="HU102" s="103"/>
      <c r="HV102" s="103"/>
      <c r="HW102" s="103"/>
      <c r="HX102" s="103"/>
      <c r="HY102" s="103"/>
      <c r="HZ102" s="103"/>
      <c r="IA102" s="103"/>
      <c r="IB102" s="103"/>
      <c r="IC102" s="103"/>
      <c r="ID102" s="103"/>
      <c r="IE102" s="103"/>
      <c r="IF102" s="103"/>
      <c r="IG102" s="103"/>
      <c r="IH102" s="103"/>
      <c r="II102" s="103"/>
      <c r="IJ102" s="103"/>
      <c r="IK102" s="103"/>
      <c r="IL102" s="103"/>
      <c r="IM102" s="103"/>
      <c r="IN102" s="103"/>
      <c r="IO102" s="103"/>
      <c r="IP102" s="103"/>
      <c r="IQ102" s="103"/>
      <c r="IR102" s="103"/>
      <c r="IS102" s="103"/>
      <c r="IT102" s="103"/>
      <c r="IU102" s="103"/>
      <c r="IV102" s="103"/>
      <c r="IW102" s="103"/>
      <c r="IX102" s="103"/>
      <c r="IY102" s="103"/>
      <c r="IZ102" s="103"/>
      <c r="JA102" s="103"/>
      <c r="JB102" s="103"/>
      <c r="JC102" s="103"/>
      <c r="JD102" s="103"/>
      <c r="JE102" s="103"/>
      <c r="JF102" s="103"/>
      <c r="JG102" s="103"/>
      <c r="JH102" s="103"/>
    </row>
    <row r="103" spans="1:268" s="106" customFormat="1" ht="18" customHeight="1">
      <c r="A103" s="253">
        <v>244</v>
      </c>
      <c r="B103" s="254"/>
      <c r="C103" s="134">
        <f>'бюджет округа (района)'!C103+'бюджеты поселений'!C103</f>
        <v>0</v>
      </c>
      <c r="D103" s="137">
        <f>'бюджет округа (района)'!C103</f>
        <v>0</v>
      </c>
      <c r="E103" s="134">
        <f t="shared" si="589"/>
        <v>0</v>
      </c>
      <c r="F103" s="137">
        <f t="shared" si="589"/>
        <v>0</v>
      </c>
      <c r="G103" s="134">
        <f>'бюджет округа (района)'!E103+'бюджеты поселений'!E103</f>
        <v>0</v>
      </c>
      <c r="H103" s="137">
        <f>'бюджет округа (района)'!E103</f>
        <v>0</v>
      </c>
      <c r="I103" s="134">
        <f>'бюджет округа (района)'!F103+'бюджеты поселений'!F103</f>
        <v>0</v>
      </c>
      <c r="J103" s="137">
        <f>'бюджет округа (района)'!F103</f>
        <v>0</v>
      </c>
      <c r="K103" s="137">
        <f t="shared" si="560"/>
        <v>0</v>
      </c>
      <c r="L103" s="137">
        <f t="shared" si="560"/>
        <v>0</v>
      </c>
      <c r="M103" s="134">
        <f>'бюджет округа (района)'!H103+'бюджеты поселений'!H103</f>
        <v>0</v>
      </c>
      <c r="N103" s="137">
        <f>'бюджет округа (района)'!H103</f>
        <v>0</v>
      </c>
      <c r="O103" s="137">
        <f t="shared" si="590"/>
        <v>0</v>
      </c>
      <c r="P103" s="137">
        <f t="shared" si="590"/>
        <v>0</v>
      </c>
      <c r="Q103" s="134">
        <f>'бюджет округа (района)'!J103+'бюджеты поселений'!J103</f>
        <v>0</v>
      </c>
      <c r="R103" s="137">
        <f>'бюджет округа (района)'!J103</f>
        <v>0</v>
      </c>
      <c r="S103" s="137">
        <f t="shared" si="562"/>
        <v>0</v>
      </c>
      <c r="T103" s="137">
        <f t="shared" si="562"/>
        <v>0</v>
      </c>
      <c r="U103" s="134">
        <f>'бюджет округа (района)'!L103+'бюджеты поселений'!L103</f>
        <v>0</v>
      </c>
      <c r="V103" s="137">
        <f>'бюджет округа (района)'!L103</f>
        <v>0</v>
      </c>
      <c r="W103" s="137">
        <f t="shared" si="563"/>
        <v>0</v>
      </c>
      <c r="X103" s="137">
        <f t="shared" si="563"/>
        <v>0</v>
      </c>
      <c r="Y103" s="134">
        <f>'бюджет округа (района)'!N103+'бюджеты поселений'!N103</f>
        <v>0</v>
      </c>
      <c r="Z103" s="137">
        <f>'бюджет округа (района)'!N103</f>
        <v>0</v>
      </c>
      <c r="AA103" s="137">
        <f t="shared" si="564"/>
        <v>0</v>
      </c>
      <c r="AB103" s="137">
        <f t="shared" si="564"/>
        <v>0</v>
      </c>
      <c r="AC103" s="134">
        <f>'бюджет округа (района)'!P103+'бюджеты поселений'!P103</f>
        <v>0</v>
      </c>
      <c r="AD103" s="137">
        <f>'бюджет округа (района)'!P103</f>
        <v>0</v>
      </c>
      <c r="AE103" s="137">
        <f t="shared" si="565"/>
        <v>0</v>
      </c>
      <c r="AF103" s="137">
        <f t="shared" si="565"/>
        <v>0</v>
      </c>
      <c r="AG103" s="134">
        <f>'бюджет округа (района)'!R103+'бюджеты поселений'!R103</f>
        <v>0</v>
      </c>
      <c r="AH103" s="137">
        <f>'бюджет округа (района)'!R103</f>
        <v>0</v>
      </c>
      <c r="AI103" s="137">
        <f t="shared" si="566"/>
        <v>0</v>
      </c>
      <c r="AJ103" s="137">
        <f t="shared" si="566"/>
        <v>0</v>
      </c>
      <c r="AK103" s="134">
        <f>'бюджет округа (района)'!T103+'бюджеты поселений'!T103</f>
        <v>0</v>
      </c>
      <c r="AL103" s="137">
        <f>'бюджет округа (района)'!T103</f>
        <v>0</v>
      </c>
      <c r="AM103" s="137">
        <f t="shared" si="567"/>
        <v>0</v>
      </c>
      <c r="AN103" s="137">
        <f t="shared" si="567"/>
        <v>0</v>
      </c>
      <c r="AO103" s="134">
        <f>'бюджет округа (района)'!V103+'бюджеты поселений'!V103</f>
        <v>0</v>
      </c>
      <c r="AP103" s="137">
        <f>'бюджет округа (района)'!V103</f>
        <v>0</v>
      </c>
      <c r="AQ103" s="137">
        <f t="shared" si="568"/>
        <v>0</v>
      </c>
      <c r="AR103" s="137">
        <f t="shared" si="568"/>
        <v>0</v>
      </c>
      <c r="AS103" s="134">
        <f>'бюджет округа (района)'!X103+'бюджеты поселений'!X103</f>
        <v>0</v>
      </c>
      <c r="AT103" s="137">
        <f>'бюджет округа (района)'!X103</f>
        <v>0</v>
      </c>
      <c r="AU103" s="137">
        <f t="shared" si="569"/>
        <v>0</v>
      </c>
      <c r="AV103" s="137">
        <f t="shared" si="569"/>
        <v>0</v>
      </c>
      <c r="AW103" s="134">
        <f>'бюджет округа (района)'!Z103+'бюджеты поселений'!Z103</f>
        <v>0</v>
      </c>
      <c r="AX103" s="137">
        <f>'бюджет округа (района)'!Z103</f>
        <v>0</v>
      </c>
      <c r="AY103" s="134">
        <f>'бюджет округа (района)'!AA103+'бюджеты поселений'!AA103</f>
        <v>0</v>
      </c>
      <c r="AZ103" s="137">
        <f>'бюджет округа (района)'!AA103</f>
        <v>0</v>
      </c>
      <c r="BA103" s="135">
        <f t="shared" si="581"/>
        <v>1</v>
      </c>
      <c r="BB103" s="135">
        <f t="shared" si="581"/>
        <v>1</v>
      </c>
      <c r="BC103" s="134">
        <f>'бюджет округа (района)'!AC103+'бюджеты поселений'!AC103</f>
        <v>0</v>
      </c>
      <c r="BD103" s="137">
        <f>'бюджет округа (района)'!AC103</f>
        <v>0</v>
      </c>
      <c r="BE103" s="134">
        <f>'бюджет округа (района)'!AD103+'бюджеты поселений'!AD103</f>
        <v>0</v>
      </c>
      <c r="BF103" s="137">
        <f>'бюджет округа (района)'!AD103</f>
        <v>0</v>
      </c>
      <c r="BG103" s="137">
        <f t="shared" si="570"/>
        <v>0</v>
      </c>
      <c r="BH103" s="137">
        <f t="shared" si="570"/>
        <v>0</v>
      </c>
      <c r="BI103" s="135">
        <f t="shared" si="546"/>
        <v>1</v>
      </c>
      <c r="BJ103" s="135">
        <f t="shared" si="546"/>
        <v>1</v>
      </c>
      <c r="BK103" s="134">
        <f>'бюджет округа (района)'!AG103+'бюджеты поселений'!AG103</f>
        <v>0</v>
      </c>
      <c r="BL103" s="137">
        <f>'бюджет округа (района)'!AG103</f>
        <v>0</v>
      </c>
      <c r="BM103" s="137">
        <f t="shared" si="571"/>
        <v>0</v>
      </c>
      <c r="BN103" s="137">
        <f t="shared" si="571"/>
        <v>0</v>
      </c>
      <c r="BO103" s="135">
        <f t="shared" si="547"/>
        <v>1</v>
      </c>
      <c r="BP103" s="135">
        <f t="shared" si="547"/>
        <v>1</v>
      </c>
      <c r="BQ103" s="134">
        <f>'бюджет округа (района)'!AJ103+'бюджеты поселений'!AJ103</f>
        <v>0</v>
      </c>
      <c r="BR103" s="137">
        <f>'бюджет округа (района)'!AJ103</f>
        <v>0</v>
      </c>
      <c r="BS103" s="137">
        <f t="shared" si="572"/>
        <v>0</v>
      </c>
      <c r="BT103" s="137">
        <f t="shared" si="572"/>
        <v>0</v>
      </c>
      <c r="BU103" s="135">
        <f t="shared" si="548"/>
        <v>1</v>
      </c>
      <c r="BV103" s="135">
        <f t="shared" si="548"/>
        <v>1</v>
      </c>
      <c r="BW103" s="134">
        <f>'бюджет округа (района)'!AM103+'бюджеты поселений'!AM103</f>
        <v>0</v>
      </c>
      <c r="BX103" s="137">
        <f>'бюджет округа (района)'!AM103</f>
        <v>0</v>
      </c>
      <c r="BY103" s="137">
        <f t="shared" si="573"/>
        <v>0</v>
      </c>
      <c r="BZ103" s="137">
        <f t="shared" si="573"/>
        <v>0</v>
      </c>
      <c r="CA103" s="135">
        <f t="shared" si="549"/>
        <v>1</v>
      </c>
      <c r="CB103" s="135">
        <f t="shared" si="549"/>
        <v>1</v>
      </c>
      <c r="CC103" s="134">
        <f>'бюджет округа (района)'!AP103+'бюджеты поселений'!AP103</f>
        <v>0</v>
      </c>
      <c r="CD103" s="137">
        <f>'бюджет округа (района)'!AP103</f>
        <v>0</v>
      </c>
      <c r="CE103" s="137">
        <f t="shared" si="574"/>
        <v>0</v>
      </c>
      <c r="CF103" s="137">
        <f t="shared" si="574"/>
        <v>0</v>
      </c>
      <c r="CG103" s="135">
        <f t="shared" si="550"/>
        <v>1</v>
      </c>
      <c r="CH103" s="135">
        <f t="shared" si="550"/>
        <v>1</v>
      </c>
      <c r="CI103" s="134">
        <f>'бюджет округа (района)'!AS103+'бюджеты поселений'!AS103</f>
        <v>0</v>
      </c>
      <c r="CJ103" s="137">
        <f>'бюджет округа (района)'!AS103</f>
        <v>0</v>
      </c>
      <c r="CK103" s="137">
        <f t="shared" si="575"/>
        <v>0</v>
      </c>
      <c r="CL103" s="137">
        <f t="shared" si="575"/>
        <v>0</v>
      </c>
      <c r="CM103" s="135">
        <f t="shared" si="551"/>
        <v>1</v>
      </c>
      <c r="CN103" s="135">
        <f t="shared" si="551"/>
        <v>1</v>
      </c>
      <c r="CO103" s="134">
        <f>'бюджет округа (района)'!AV103+'бюджеты поселений'!AV103</f>
        <v>0</v>
      </c>
      <c r="CP103" s="137">
        <f>'бюджет округа (района)'!AV103</f>
        <v>0</v>
      </c>
      <c r="CQ103" s="137">
        <f t="shared" si="576"/>
        <v>0</v>
      </c>
      <c r="CR103" s="137">
        <f t="shared" si="576"/>
        <v>0</v>
      </c>
      <c r="CS103" s="135">
        <f t="shared" si="552"/>
        <v>1</v>
      </c>
      <c r="CT103" s="135">
        <f t="shared" si="552"/>
        <v>1</v>
      </c>
      <c r="CU103" s="134">
        <f>'бюджет округа (района)'!AY103+'бюджеты поселений'!AY103</f>
        <v>0</v>
      </c>
      <c r="CV103" s="137">
        <f>'бюджет округа (района)'!AY103</f>
        <v>0</v>
      </c>
      <c r="CW103" s="137">
        <f t="shared" si="577"/>
        <v>0</v>
      </c>
      <c r="CX103" s="137">
        <f t="shared" si="577"/>
        <v>0</v>
      </c>
      <c r="CY103" s="135">
        <f t="shared" si="553"/>
        <v>1</v>
      </c>
      <c r="CZ103" s="135">
        <f t="shared" si="553"/>
        <v>1</v>
      </c>
      <c r="DA103" s="134">
        <f>'бюджет округа (района)'!BB103+'бюджеты поселений'!BB103</f>
        <v>0</v>
      </c>
      <c r="DB103" s="137">
        <f>'бюджет округа (района)'!BB103</f>
        <v>0</v>
      </c>
      <c r="DC103" s="137">
        <f t="shared" si="578"/>
        <v>0</v>
      </c>
      <c r="DD103" s="137">
        <f t="shared" si="578"/>
        <v>0</v>
      </c>
      <c r="DE103" s="135">
        <f t="shared" si="554"/>
        <v>1</v>
      </c>
      <c r="DF103" s="135">
        <f t="shared" si="554"/>
        <v>1</v>
      </c>
      <c r="DG103" s="134">
        <f>'бюджет округа (района)'!BE103+'бюджеты поселений'!BE103</f>
        <v>0</v>
      </c>
      <c r="DH103" s="137">
        <f>'бюджет округа (района)'!BE103</f>
        <v>0</v>
      </c>
      <c r="DI103" s="137">
        <f t="shared" si="579"/>
        <v>0</v>
      </c>
      <c r="DJ103" s="137">
        <f t="shared" si="579"/>
        <v>0</v>
      </c>
      <c r="DK103" s="135">
        <f t="shared" si="555"/>
        <v>1</v>
      </c>
      <c r="DL103" s="135">
        <f t="shared" si="555"/>
        <v>1</v>
      </c>
      <c r="DM103" s="134">
        <f>'бюджет округа (района)'!BH103+'бюджеты поселений'!BH103</f>
        <v>0</v>
      </c>
      <c r="DN103" s="137">
        <f>'бюджет округа (района)'!BH103</f>
        <v>0</v>
      </c>
      <c r="DO103" s="134">
        <f>'бюджет округа (района)'!BI103+'бюджеты поселений'!BI103</f>
        <v>0</v>
      </c>
      <c r="DP103" s="137">
        <f>'бюджет округа (района)'!BI103</f>
        <v>0</v>
      </c>
      <c r="DQ103" s="134">
        <f>'бюджет округа (района)'!BJ103+'бюджеты поселений'!BJ103</f>
        <v>0</v>
      </c>
      <c r="DR103" s="137">
        <f>'бюджет округа (района)'!BJ103</f>
        <v>0</v>
      </c>
      <c r="DS103" s="135">
        <f>IF($AY$103=0,1,DQ103/$AY$103-1)</f>
        <v>1</v>
      </c>
      <c r="DT103" s="135">
        <f>IF($AZ$103=0,1,DR103/$AZ$103-1)</f>
        <v>1</v>
      </c>
      <c r="DU103" s="135">
        <f t="shared" si="557"/>
        <v>1</v>
      </c>
      <c r="DV103" s="135">
        <f t="shared" si="558"/>
        <v>1</v>
      </c>
      <c r="DW103" s="167"/>
      <c r="DX103" s="105"/>
      <c r="DY103" s="105"/>
      <c r="DZ103" s="105"/>
      <c r="EA103" s="105"/>
      <c r="EB103" s="105"/>
      <c r="EC103" s="105"/>
      <c r="ED103" s="105"/>
      <c r="EE103" s="105"/>
      <c r="EF103" s="105"/>
      <c r="EG103" s="105"/>
      <c r="EH103" s="105"/>
      <c r="EI103" s="105"/>
      <c r="EJ103" s="105"/>
      <c r="EK103" s="105"/>
      <c r="EL103" s="105"/>
      <c r="EM103" s="105"/>
      <c r="EN103" s="105"/>
      <c r="EO103" s="105"/>
      <c r="EP103" s="105"/>
      <c r="EQ103" s="105"/>
      <c r="ER103" s="105"/>
      <c r="ES103" s="105"/>
      <c r="ET103" s="105"/>
      <c r="EU103" s="105"/>
      <c r="EV103" s="105"/>
      <c r="EW103" s="105"/>
      <c r="EX103" s="105"/>
      <c r="EY103" s="105"/>
      <c r="EZ103" s="105"/>
      <c r="FA103" s="105"/>
      <c r="FB103" s="105"/>
      <c r="FC103" s="105"/>
      <c r="FD103" s="105"/>
      <c r="FE103" s="105"/>
      <c r="FF103" s="105"/>
      <c r="FG103" s="105"/>
      <c r="FH103" s="105"/>
      <c r="FI103" s="105"/>
      <c r="FJ103" s="105"/>
      <c r="FK103" s="105"/>
      <c r="FL103" s="105"/>
      <c r="FM103" s="105"/>
      <c r="FN103" s="105"/>
      <c r="FO103" s="105"/>
      <c r="FP103" s="105"/>
      <c r="FQ103" s="105"/>
      <c r="FR103" s="105"/>
      <c r="FS103" s="105"/>
      <c r="FT103" s="105"/>
      <c r="FU103" s="105"/>
      <c r="FV103" s="105"/>
      <c r="FW103" s="105"/>
      <c r="FX103" s="105"/>
      <c r="FY103" s="105"/>
      <c r="FZ103" s="105"/>
      <c r="GA103" s="105"/>
      <c r="GB103" s="105"/>
      <c r="GC103" s="105"/>
      <c r="GD103" s="105"/>
      <c r="GE103" s="105"/>
      <c r="GF103" s="105"/>
      <c r="GG103" s="105"/>
      <c r="GH103" s="105"/>
      <c r="GI103" s="105"/>
      <c r="GJ103" s="105"/>
      <c r="GK103" s="105"/>
      <c r="GL103" s="105"/>
      <c r="GM103" s="105"/>
      <c r="GN103" s="105"/>
      <c r="GO103" s="105"/>
      <c r="GP103" s="105"/>
      <c r="GQ103" s="105"/>
      <c r="GR103" s="105"/>
      <c r="GS103" s="105"/>
      <c r="GT103" s="105"/>
      <c r="GU103" s="105"/>
      <c r="GV103" s="105"/>
      <c r="GW103" s="105"/>
      <c r="GX103" s="105"/>
      <c r="GY103" s="105"/>
      <c r="GZ103" s="105"/>
      <c r="HA103" s="105"/>
      <c r="HB103" s="105"/>
      <c r="HC103" s="105"/>
      <c r="HD103" s="105"/>
      <c r="HE103" s="105"/>
      <c r="HF103" s="105"/>
      <c r="HG103" s="105"/>
      <c r="HH103" s="105"/>
      <c r="HI103" s="105"/>
      <c r="HJ103" s="105"/>
      <c r="HK103" s="105"/>
      <c r="HL103" s="105"/>
      <c r="HM103" s="105"/>
      <c r="HN103" s="105"/>
      <c r="HO103" s="105"/>
      <c r="HP103" s="105"/>
      <c r="HQ103" s="105"/>
      <c r="HR103" s="105"/>
      <c r="HS103" s="105"/>
      <c r="HT103" s="105"/>
      <c r="HU103" s="105"/>
      <c r="HV103" s="105"/>
      <c r="HW103" s="105"/>
      <c r="HX103" s="105"/>
      <c r="HY103" s="105"/>
      <c r="HZ103" s="105"/>
      <c r="IA103" s="105"/>
      <c r="IB103" s="105"/>
      <c r="IC103" s="105"/>
      <c r="ID103" s="105"/>
      <c r="IE103" s="105"/>
      <c r="IF103" s="105"/>
      <c r="IG103" s="105"/>
      <c r="IH103" s="105"/>
      <c r="II103" s="105"/>
      <c r="IJ103" s="105"/>
      <c r="IK103" s="105"/>
      <c r="IL103" s="105"/>
      <c r="IM103" s="105"/>
      <c r="IN103" s="105"/>
      <c r="IO103" s="105"/>
      <c r="IP103" s="105"/>
      <c r="IQ103" s="105"/>
      <c r="IR103" s="105"/>
      <c r="IS103" s="105"/>
      <c r="IT103" s="105"/>
      <c r="IU103" s="105"/>
      <c r="IV103" s="105"/>
      <c r="IW103" s="105"/>
      <c r="IX103" s="105"/>
      <c r="IY103" s="105"/>
      <c r="IZ103" s="105"/>
      <c r="JA103" s="105"/>
      <c r="JB103" s="105"/>
      <c r="JC103" s="105"/>
      <c r="JD103" s="105"/>
      <c r="JE103" s="105"/>
      <c r="JF103" s="105"/>
      <c r="JG103" s="105"/>
      <c r="JH103" s="105"/>
    </row>
    <row r="104" spans="1:268" s="106" customFormat="1" ht="18" customHeight="1">
      <c r="A104" s="253">
        <v>414</v>
      </c>
      <c r="B104" s="254"/>
      <c r="C104" s="134">
        <f>'бюджет округа (района)'!C104+'бюджеты поселений'!C104</f>
        <v>0</v>
      </c>
      <c r="D104" s="137">
        <f>'бюджет округа (района)'!C104</f>
        <v>0</v>
      </c>
      <c r="E104" s="134">
        <f t="shared" si="589"/>
        <v>0</v>
      </c>
      <c r="F104" s="137">
        <f t="shared" si="589"/>
        <v>0</v>
      </c>
      <c r="G104" s="134">
        <f>'бюджет округа (района)'!E104+'бюджеты поселений'!E104</f>
        <v>0</v>
      </c>
      <c r="H104" s="137">
        <f>'бюджет округа (района)'!E104</f>
        <v>0</v>
      </c>
      <c r="I104" s="134">
        <f>'бюджет округа (района)'!F104+'бюджеты поселений'!F104</f>
        <v>0</v>
      </c>
      <c r="J104" s="137">
        <f>'бюджет округа (района)'!F104</f>
        <v>0</v>
      </c>
      <c r="K104" s="137">
        <f t="shared" si="560"/>
        <v>0</v>
      </c>
      <c r="L104" s="137">
        <f t="shared" si="560"/>
        <v>0</v>
      </c>
      <c r="M104" s="134">
        <f>'бюджет округа (района)'!H104+'бюджеты поселений'!H104</f>
        <v>0</v>
      </c>
      <c r="N104" s="137">
        <f>'бюджет округа (района)'!H104</f>
        <v>0</v>
      </c>
      <c r="O104" s="137">
        <f t="shared" si="590"/>
        <v>0</v>
      </c>
      <c r="P104" s="137">
        <f t="shared" si="590"/>
        <v>0</v>
      </c>
      <c r="Q104" s="134">
        <f>'бюджет округа (района)'!J104+'бюджеты поселений'!J104</f>
        <v>0</v>
      </c>
      <c r="R104" s="137">
        <f>'бюджет округа (района)'!J104</f>
        <v>0</v>
      </c>
      <c r="S104" s="137">
        <f t="shared" si="562"/>
        <v>0</v>
      </c>
      <c r="T104" s="137">
        <f t="shared" si="562"/>
        <v>0</v>
      </c>
      <c r="U104" s="134">
        <f>'бюджет округа (района)'!L104+'бюджеты поселений'!L104</f>
        <v>0</v>
      </c>
      <c r="V104" s="137">
        <f>'бюджет округа (района)'!L104</f>
        <v>0</v>
      </c>
      <c r="W104" s="137">
        <f t="shared" si="563"/>
        <v>0</v>
      </c>
      <c r="X104" s="137">
        <f t="shared" si="563"/>
        <v>0</v>
      </c>
      <c r="Y104" s="134">
        <f>'бюджет округа (района)'!N104+'бюджеты поселений'!N104</f>
        <v>0</v>
      </c>
      <c r="Z104" s="137">
        <f>'бюджет округа (района)'!N104</f>
        <v>0</v>
      </c>
      <c r="AA104" s="137">
        <f t="shared" si="564"/>
        <v>0</v>
      </c>
      <c r="AB104" s="137">
        <f t="shared" si="564"/>
        <v>0</v>
      </c>
      <c r="AC104" s="134">
        <f>'бюджет округа (района)'!P104+'бюджеты поселений'!P104</f>
        <v>0</v>
      </c>
      <c r="AD104" s="137">
        <f>'бюджет округа (района)'!P104</f>
        <v>0</v>
      </c>
      <c r="AE104" s="137">
        <f t="shared" si="565"/>
        <v>0</v>
      </c>
      <c r="AF104" s="137">
        <f t="shared" si="565"/>
        <v>0</v>
      </c>
      <c r="AG104" s="134">
        <f>'бюджет округа (района)'!R104+'бюджеты поселений'!R104</f>
        <v>0</v>
      </c>
      <c r="AH104" s="137">
        <f>'бюджет округа (района)'!R104</f>
        <v>0</v>
      </c>
      <c r="AI104" s="137">
        <f t="shared" si="566"/>
        <v>0</v>
      </c>
      <c r="AJ104" s="137">
        <f t="shared" si="566"/>
        <v>0</v>
      </c>
      <c r="AK104" s="134">
        <f>'бюджет округа (района)'!T104+'бюджеты поселений'!T104</f>
        <v>0</v>
      </c>
      <c r="AL104" s="137">
        <f>'бюджет округа (района)'!T104</f>
        <v>0</v>
      </c>
      <c r="AM104" s="137">
        <f t="shared" si="567"/>
        <v>0</v>
      </c>
      <c r="AN104" s="137">
        <f t="shared" si="567"/>
        <v>0</v>
      </c>
      <c r="AO104" s="134">
        <f>'бюджет округа (района)'!V104+'бюджеты поселений'!V104</f>
        <v>0</v>
      </c>
      <c r="AP104" s="137">
        <f>'бюджет округа (района)'!V104</f>
        <v>0</v>
      </c>
      <c r="AQ104" s="137">
        <f t="shared" si="568"/>
        <v>0</v>
      </c>
      <c r="AR104" s="137">
        <f t="shared" si="568"/>
        <v>0</v>
      </c>
      <c r="AS104" s="134">
        <f>'бюджет округа (района)'!X104+'бюджеты поселений'!X104</f>
        <v>0</v>
      </c>
      <c r="AT104" s="137">
        <f>'бюджет округа (района)'!X104</f>
        <v>0</v>
      </c>
      <c r="AU104" s="137">
        <f t="shared" si="569"/>
        <v>0</v>
      </c>
      <c r="AV104" s="137">
        <f t="shared" si="569"/>
        <v>0</v>
      </c>
      <c r="AW104" s="134">
        <f>'бюджет округа (района)'!Z104+'бюджеты поселений'!Z104</f>
        <v>0</v>
      </c>
      <c r="AX104" s="137">
        <f>'бюджет округа (района)'!Z104</f>
        <v>0</v>
      </c>
      <c r="AY104" s="134">
        <f>'бюджет округа (района)'!AA104+'бюджеты поселений'!AA104</f>
        <v>0</v>
      </c>
      <c r="AZ104" s="137">
        <f>'бюджет округа (района)'!AA104</f>
        <v>0</v>
      </c>
      <c r="BA104" s="135">
        <f t="shared" si="581"/>
        <v>1</v>
      </c>
      <c r="BB104" s="135">
        <f t="shared" si="581"/>
        <v>1</v>
      </c>
      <c r="BC104" s="134">
        <f>'бюджет округа (района)'!AC104+'бюджеты поселений'!AC104</f>
        <v>0</v>
      </c>
      <c r="BD104" s="137">
        <f>'бюджет округа (района)'!AC104</f>
        <v>0</v>
      </c>
      <c r="BE104" s="134">
        <f>'бюджет округа (района)'!AD104+'бюджеты поселений'!AD104</f>
        <v>0</v>
      </c>
      <c r="BF104" s="137">
        <f>'бюджет округа (района)'!AD104</f>
        <v>0</v>
      </c>
      <c r="BG104" s="137">
        <f t="shared" si="570"/>
        <v>0</v>
      </c>
      <c r="BH104" s="137">
        <f t="shared" si="570"/>
        <v>0</v>
      </c>
      <c r="BI104" s="135">
        <f t="shared" si="546"/>
        <v>1</v>
      </c>
      <c r="BJ104" s="135">
        <f t="shared" si="546"/>
        <v>1</v>
      </c>
      <c r="BK104" s="134">
        <f>'бюджет округа (района)'!AG104+'бюджеты поселений'!AG104</f>
        <v>0</v>
      </c>
      <c r="BL104" s="137">
        <f>'бюджет округа (района)'!AG104</f>
        <v>0</v>
      </c>
      <c r="BM104" s="137">
        <f t="shared" si="571"/>
        <v>0</v>
      </c>
      <c r="BN104" s="137">
        <f t="shared" si="571"/>
        <v>0</v>
      </c>
      <c r="BO104" s="135">
        <f t="shared" si="547"/>
        <v>1</v>
      </c>
      <c r="BP104" s="135">
        <f t="shared" si="547"/>
        <v>1</v>
      </c>
      <c r="BQ104" s="134">
        <f>'бюджет округа (района)'!AJ104+'бюджеты поселений'!AJ104</f>
        <v>0</v>
      </c>
      <c r="BR104" s="137">
        <f>'бюджет округа (района)'!AJ104</f>
        <v>0</v>
      </c>
      <c r="BS104" s="137">
        <f t="shared" si="572"/>
        <v>0</v>
      </c>
      <c r="BT104" s="137">
        <f t="shared" si="572"/>
        <v>0</v>
      </c>
      <c r="BU104" s="135">
        <f t="shared" si="548"/>
        <v>1</v>
      </c>
      <c r="BV104" s="135">
        <f t="shared" si="548"/>
        <v>1</v>
      </c>
      <c r="BW104" s="134">
        <f>'бюджет округа (района)'!AM104+'бюджеты поселений'!AM104</f>
        <v>0</v>
      </c>
      <c r="BX104" s="137">
        <f>'бюджет округа (района)'!AM104</f>
        <v>0</v>
      </c>
      <c r="BY104" s="137">
        <f t="shared" si="573"/>
        <v>0</v>
      </c>
      <c r="BZ104" s="137">
        <f t="shared" si="573"/>
        <v>0</v>
      </c>
      <c r="CA104" s="135">
        <f t="shared" si="549"/>
        <v>1</v>
      </c>
      <c r="CB104" s="135">
        <f t="shared" si="549"/>
        <v>1</v>
      </c>
      <c r="CC104" s="134">
        <f>'бюджет округа (района)'!AP104+'бюджеты поселений'!AP104</f>
        <v>0</v>
      </c>
      <c r="CD104" s="137">
        <f>'бюджет округа (района)'!AP104</f>
        <v>0</v>
      </c>
      <c r="CE104" s="137">
        <f t="shared" si="574"/>
        <v>0</v>
      </c>
      <c r="CF104" s="137">
        <f t="shared" si="574"/>
        <v>0</v>
      </c>
      <c r="CG104" s="135">
        <f t="shared" si="550"/>
        <v>1</v>
      </c>
      <c r="CH104" s="135">
        <f t="shared" si="550"/>
        <v>1</v>
      </c>
      <c r="CI104" s="134">
        <f>'бюджет округа (района)'!AS104+'бюджеты поселений'!AS104</f>
        <v>0</v>
      </c>
      <c r="CJ104" s="137">
        <f>'бюджет округа (района)'!AS104</f>
        <v>0</v>
      </c>
      <c r="CK104" s="137">
        <f t="shared" si="575"/>
        <v>0</v>
      </c>
      <c r="CL104" s="137">
        <f t="shared" si="575"/>
        <v>0</v>
      </c>
      <c r="CM104" s="135">
        <f t="shared" si="551"/>
        <v>1</v>
      </c>
      <c r="CN104" s="135">
        <f t="shared" si="551"/>
        <v>1</v>
      </c>
      <c r="CO104" s="134">
        <f>'бюджет округа (района)'!AV104+'бюджеты поселений'!AV104</f>
        <v>0</v>
      </c>
      <c r="CP104" s="137">
        <f>'бюджет округа (района)'!AV104</f>
        <v>0</v>
      </c>
      <c r="CQ104" s="137">
        <f t="shared" si="576"/>
        <v>0</v>
      </c>
      <c r="CR104" s="137">
        <f t="shared" si="576"/>
        <v>0</v>
      </c>
      <c r="CS104" s="135">
        <f t="shared" si="552"/>
        <v>1</v>
      </c>
      <c r="CT104" s="135">
        <f t="shared" si="552"/>
        <v>1</v>
      </c>
      <c r="CU104" s="134">
        <f>'бюджет округа (района)'!AY104+'бюджеты поселений'!AY104</f>
        <v>0</v>
      </c>
      <c r="CV104" s="137">
        <f>'бюджет округа (района)'!AY104</f>
        <v>0</v>
      </c>
      <c r="CW104" s="137">
        <f t="shared" si="577"/>
        <v>0</v>
      </c>
      <c r="CX104" s="137">
        <f t="shared" si="577"/>
        <v>0</v>
      </c>
      <c r="CY104" s="135">
        <f t="shared" si="553"/>
        <v>1</v>
      </c>
      <c r="CZ104" s="135">
        <f t="shared" si="553"/>
        <v>1</v>
      </c>
      <c r="DA104" s="134">
        <f>'бюджет округа (района)'!BB104+'бюджеты поселений'!BB104</f>
        <v>0</v>
      </c>
      <c r="DB104" s="137">
        <f>'бюджет округа (района)'!BB104</f>
        <v>0</v>
      </c>
      <c r="DC104" s="137">
        <f t="shared" si="578"/>
        <v>0</v>
      </c>
      <c r="DD104" s="137">
        <f t="shared" si="578"/>
        <v>0</v>
      </c>
      <c r="DE104" s="135">
        <f t="shared" si="554"/>
        <v>1</v>
      </c>
      <c r="DF104" s="135">
        <f t="shared" si="554"/>
        <v>1</v>
      </c>
      <c r="DG104" s="134">
        <f>'бюджет округа (района)'!BE104+'бюджеты поселений'!BE104</f>
        <v>0</v>
      </c>
      <c r="DH104" s="137">
        <f>'бюджет округа (района)'!BE104</f>
        <v>0</v>
      </c>
      <c r="DI104" s="137">
        <f t="shared" si="579"/>
        <v>0</v>
      </c>
      <c r="DJ104" s="137">
        <f t="shared" si="579"/>
        <v>0</v>
      </c>
      <c r="DK104" s="135">
        <f t="shared" si="555"/>
        <v>1</v>
      </c>
      <c r="DL104" s="135">
        <f t="shared" si="555"/>
        <v>1</v>
      </c>
      <c r="DM104" s="134">
        <f>'бюджет округа (района)'!BH104+'бюджеты поселений'!BH104</f>
        <v>0</v>
      </c>
      <c r="DN104" s="137">
        <f>'бюджет округа (района)'!BH104</f>
        <v>0</v>
      </c>
      <c r="DO104" s="134">
        <f>'бюджет округа (района)'!BI104+'бюджеты поселений'!BI104</f>
        <v>0</v>
      </c>
      <c r="DP104" s="137">
        <f>'бюджет округа (района)'!BI104</f>
        <v>0</v>
      </c>
      <c r="DQ104" s="134">
        <f>'бюджет округа (района)'!BJ104+'бюджеты поселений'!BJ104</f>
        <v>0</v>
      </c>
      <c r="DR104" s="137">
        <f>'бюджет округа (района)'!BJ104</f>
        <v>0</v>
      </c>
      <c r="DS104" s="135">
        <f>IF($AY$104=0,1,DQ104/$AY$104-1)</f>
        <v>1</v>
      </c>
      <c r="DT104" s="135">
        <f>IF($AZ$104=0,1,DR104/$AZ$104-1)</f>
        <v>1</v>
      </c>
      <c r="DU104" s="135">
        <f t="shared" si="557"/>
        <v>1</v>
      </c>
      <c r="DV104" s="135">
        <f t="shared" si="558"/>
        <v>1</v>
      </c>
      <c r="DW104" s="167"/>
      <c r="DX104" s="105"/>
      <c r="DY104" s="105"/>
      <c r="DZ104" s="105"/>
      <c r="EA104" s="105"/>
      <c r="EB104" s="105"/>
      <c r="EC104" s="105"/>
      <c r="ED104" s="105"/>
      <c r="EE104" s="105"/>
      <c r="EF104" s="105"/>
      <c r="EG104" s="105"/>
      <c r="EH104" s="105"/>
      <c r="EI104" s="105"/>
      <c r="EJ104" s="105"/>
      <c r="EK104" s="105"/>
      <c r="EL104" s="105"/>
      <c r="EM104" s="105"/>
      <c r="EN104" s="105"/>
      <c r="EO104" s="105"/>
      <c r="EP104" s="105"/>
      <c r="EQ104" s="105"/>
      <c r="ER104" s="105"/>
      <c r="ES104" s="105"/>
      <c r="ET104" s="105"/>
      <c r="EU104" s="105"/>
      <c r="EV104" s="105"/>
      <c r="EW104" s="105"/>
      <c r="EX104" s="105"/>
      <c r="EY104" s="105"/>
      <c r="EZ104" s="105"/>
      <c r="FA104" s="105"/>
      <c r="FB104" s="105"/>
      <c r="FC104" s="105"/>
      <c r="FD104" s="105"/>
      <c r="FE104" s="105"/>
      <c r="FF104" s="105"/>
      <c r="FG104" s="105"/>
      <c r="FH104" s="105"/>
      <c r="FI104" s="105"/>
      <c r="FJ104" s="105"/>
      <c r="FK104" s="105"/>
      <c r="FL104" s="105"/>
      <c r="FM104" s="105"/>
      <c r="FN104" s="105"/>
      <c r="FO104" s="105"/>
      <c r="FP104" s="105"/>
      <c r="FQ104" s="105"/>
      <c r="FR104" s="105"/>
      <c r="FS104" s="105"/>
      <c r="FT104" s="105"/>
      <c r="FU104" s="105"/>
      <c r="FV104" s="105"/>
      <c r="FW104" s="105"/>
      <c r="FX104" s="105"/>
      <c r="FY104" s="105"/>
      <c r="FZ104" s="105"/>
      <c r="GA104" s="105"/>
      <c r="GB104" s="105"/>
      <c r="GC104" s="105"/>
      <c r="GD104" s="105"/>
      <c r="GE104" s="105"/>
      <c r="GF104" s="105"/>
      <c r="GG104" s="105"/>
      <c r="GH104" s="105"/>
      <c r="GI104" s="105"/>
      <c r="GJ104" s="105"/>
      <c r="GK104" s="105"/>
      <c r="GL104" s="105"/>
      <c r="GM104" s="105"/>
      <c r="GN104" s="105"/>
      <c r="GO104" s="105"/>
      <c r="GP104" s="105"/>
      <c r="GQ104" s="105"/>
      <c r="GR104" s="105"/>
      <c r="GS104" s="105"/>
      <c r="GT104" s="105"/>
      <c r="GU104" s="105"/>
      <c r="GV104" s="105"/>
      <c r="GW104" s="105"/>
      <c r="GX104" s="105"/>
      <c r="GY104" s="105"/>
      <c r="GZ104" s="105"/>
      <c r="HA104" s="105"/>
      <c r="HB104" s="105"/>
      <c r="HC104" s="105"/>
      <c r="HD104" s="105"/>
      <c r="HE104" s="105"/>
      <c r="HF104" s="105"/>
      <c r="HG104" s="105"/>
      <c r="HH104" s="105"/>
      <c r="HI104" s="105"/>
      <c r="HJ104" s="105"/>
      <c r="HK104" s="105"/>
      <c r="HL104" s="105"/>
      <c r="HM104" s="105"/>
      <c r="HN104" s="105"/>
      <c r="HO104" s="105"/>
      <c r="HP104" s="105"/>
      <c r="HQ104" s="105"/>
      <c r="HR104" s="105"/>
      <c r="HS104" s="105"/>
      <c r="HT104" s="105"/>
      <c r="HU104" s="105"/>
      <c r="HV104" s="105"/>
      <c r="HW104" s="105"/>
      <c r="HX104" s="105"/>
      <c r="HY104" s="105"/>
      <c r="HZ104" s="105"/>
      <c r="IA104" s="105"/>
      <c r="IB104" s="105"/>
      <c r="IC104" s="105"/>
      <c r="ID104" s="105"/>
      <c r="IE104" s="105"/>
      <c r="IF104" s="105"/>
      <c r="IG104" s="105"/>
      <c r="IH104" s="105"/>
      <c r="II104" s="105"/>
      <c r="IJ104" s="105"/>
      <c r="IK104" s="105"/>
      <c r="IL104" s="105"/>
      <c r="IM104" s="105"/>
      <c r="IN104" s="105"/>
      <c r="IO104" s="105"/>
      <c r="IP104" s="105"/>
      <c r="IQ104" s="105"/>
      <c r="IR104" s="105"/>
      <c r="IS104" s="105"/>
      <c r="IT104" s="105"/>
      <c r="IU104" s="105"/>
      <c r="IV104" s="105"/>
      <c r="IW104" s="105"/>
      <c r="IX104" s="105"/>
      <c r="IY104" s="105"/>
      <c r="IZ104" s="105"/>
      <c r="JA104" s="105"/>
      <c r="JB104" s="105"/>
      <c r="JC104" s="105"/>
      <c r="JD104" s="105"/>
      <c r="JE104" s="105"/>
      <c r="JF104" s="105"/>
      <c r="JG104" s="105"/>
      <c r="JH104" s="105"/>
    </row>
    <row r="105" spans="1:268" s="106" customFormat="1" ht="18" customHeight="1">
      <c r="A105" s="253">
        <v>521</v>
      </c>
      <c r="B105" s="254"/>
      <c r="C105" s="134">
        <f>'бюджет округа (района)'!C105+'бюджеты поселений'!C105</f>
        <v>0</v>
      </c>
      <c r="D105" s="137">
        <f>'бюджет округа (района)'!C105</f>
        <v>0</v>
      </c>
      <c r="E105" s="134">
        <f t="shared" si="589"/>
        <v>0</v>
      </c>
      <c r="F105" s="137">
        <f t="shared" si="589"/>
        <v>0</v>
      </c>
      <c r="G105" s="134">
        <f>'бюджет округа (района)'!E105+'бюджеты поселений'!E105</f>
        <v>0</v>
      </c>
      <c r="H105" s="137">
        <f>'бюджет округа (района)'!E105</f>
        <v>0</v>
      </c>
      <c r="I105" s="134">
        <f>'бюджет округа (района)'!F105+'бюджеты поселений'!F105</f>
        <v>0</v>
      </c>
      <c r="J105" s="137">
        <f>'бюджет округа (района)'!F105</f>
        <v>0</v>
      </c>
      <c r="K105" s="137">
        <f t="shared" si="560"/>
        <v>0</v>
      </c>
      <c r="L105" s="137">
        <f t="shared" si="560"/>
        <v>0</v>
      </c>
      <c r="M105" s="134">
        <f>'бюджет округа (района)'!H105+'бюджеты поселений'!H105</f>
        <v>0</v>
      </c>
      <c r="N105" s="137">
        <f>'бюджет округа (района)'!H105</f>
        <v>0</v>
      </c>
      <c r="O105" s="137">
        <f t="shared" si="590"/>
        <v>0</v>
      </c>
      <c r="P105" s="137">
        <f t="shared" si="590"/>
        <v>0</v>
      </c>
      <c r="Q105" s="134">
        <f>'бюджет округа (района)'!J105+'бюджеты поселений'!J105</f>
        <v>0</v>
      </c>
      <c r="R105" s="137">
        <f>'бюджет округа (района)'!J105</f>
        <v>0</v>
      </c>
      <c r="S105" s="137">
        <f t="shared" si="562"/>
        <v>0</v>
      </c>
      <c r="T105" s="137">
        <f t="shared" si="562"/>
        <v>0</v>
      </c>
      <c r="U105" s="134">
        <f>'бюджет округа (района)'!L105+'бюджеты поселений'!L105</f>
        <v>0</v>
      </c>
      <c r="V105" s="137">
        <f>'бюджет округа (района)'!L105</f>
        <v>0</v>
      </c>
      <c r="W105" s="137">
        <f t="shared" si="563"/>
        <v>0</v>
      </c>
      <c r="X105" s="137">
        <f t="shared" si="563"/>
        <v>0</v>
      </c>
      <c r="Y105" s="134">
        <f>'бюджет округа (района)'!N105+'бюджеты поселений'!N105</f>
        <v>0</v>
      </c>
      <c r="Z105" s="137">
        <f>'бюджет округа (района)'!N105</f>
        <v>0</v>
      </c>
      <c r="AA105" s="137">
        <f t="shared" si="564"/>
        <v>0</v>
      </c>
      <c r="AB105" s="137">
        <f t="shared" si="564"/>
        <v>0</v>
      </c>
      <c r="AC105" s="134">
        <f>'бюджет округа (района)'!P105+'бюджеты поселений'!P105</f>
        <v>0</v>
      </c>
      <c r="AD105" s="137">
        <f>'бюджет округа (района)'!P105</f>
        <v>0</v>
      </c>
      <c r="AE105" s="137">
        <f t="shared" si="565"/>
        <v>0</v>
      </c>
      <c r="AF105" s="137">
        <f t="shared" si="565"/>
        <v>0</v>
      </c>
      <c r="AG105" s="134">
        <f>'бюджет округа (района)'!R105+'бюджеты поселений'!R105</f>
        <v>0</v>
      </c>
      <c r="AH105" s="137">
        <f>'бюджет округа (района)'!R105</f>
        <v>0</v>
      </c>
      <c r="AI105" s="137">
        <f t="shared" si="566"/>
        <v>0</v>
      </c>
      <c r="AJ105" s="137">
        <f t="shared" si="566"/>
        <v>0</v>
      </c>
      <c r="AK105" s="134">
        <f>'бюджет округа (района)'!T105+'бюджеты поселений'!T105</f>
        <v>0</v>
      </c>
      <c r="AL105" s="137">
        <f>'бюджет округа (района)'!T105</f>
        <v>0</v>
      </c>
      <c r="AM105" s="137">
        <f t="shared" si="567"/>
        <v>0</v>
      </c>
      <c r="AN105" s="137">
        <f t="shared" si="567"/>
        <v>0</v>
      </c>
      <c r="AO105" s="134">
        <f>'бюджет округа (района)'!V105+'бюджеты поселений'!V105</f>
        <v>0</v>
      </c>
      <c r="AP105" s="137">
        <f>'бюджет округа (района)'!V105</f>
        <v>0</v>
      </c>
      <c r="AQ105" s="137">
        <f t="shared" si="568"/>
        <v>0</v>
      </c>
      <c r="AR105" s="137">
        <f t="shared" si="568"/>
        <v>0</v>
      </c>
      <c r="AS105" s="134">
        <f>'бюджет округа (района)'!X105+'бюджеты поселений'!X105</f>
        <v>0</v>
      </c>
      <c r="AT105" s="137">
        <f>'бюджет округа (района)'!X105</f>
        <v>0</v>
      </c>
      <c r="AU105" s="137">
        <f t="shared" si="569"/>
        <v>0</v>
      </c>
      <c r="AV105" s="137">
        <f t="shared" si="569"/>
        <v>0</v>
      </c>
      <c r="AW105" s="134">
        <f>'бюджет округа (района)'!Z105+'бюджеты поселений'!Z105</f>
        <v>0</v>
      </c>
      <c r="AX105" s="137">
        <f>'бюджет округа (района)'!Z105</f>
        <v>0</v>
      </c>
      <c r="AY105" s="134">
        <f>'бюджет округа (района)'!AA105+'бюджеты поселений'!AA105</f>
        <v>0</v>
      </c>
      <c r="AZ105" s="137">
        <f>'бюджет округа (района)'!AA105</f>
        <v>0</v>
      </c>
      <c r="BA105" s="135">
        <f t="shared" si="581"/>
        <v>1</v>
      </c>
      <c r="BB105" s="135">
        <f t="shared" si="581"/>
        <v>1</v>
      </c>
      <c r="BC105" s="134">
        <f>'бюджет округа (района)'!AC105+'бюджеты поселений'!AC105</f>
        <v>0</v>
      </c>
      <c r="BD105" s="137">
        <f>'бюджет округа (района)'!AC105</f>
        <v>0</v>
      </c>
      <c r="BE105" s="134">
        <f>'бюджет округа (района)'!AD105+'бюджеты поселений'!AD105</f>
        <v>0</v>
      </c>
      <c r="BF105" s="137">
        <f>'бюджет округа (района)'!AD105</f>
        <v>0</v>
      </c>
      <c r="BG105" s="137">
        <f t="shared" si="570"/>
        <v>0</v>
      </c>
      <c r="BH105" s="137">
        <f t="shared" si="570"/>
        <v>0</v>
      </c>
      <c r="BI105" s="135">
        <f t="shared" si="546"/>
        <v>1</v>
      </c>
      <c r="BJ105" s="135">
        <f t="shared" si="546"/>
        <v>1</v>
      </c>
      <c r="BK105" s="134">
        <f>'бюджет округа (района)'!AG105+'бюджеты поселений'!AG105</f>
        <v>0</v>
      </c>
      <c r="BL105" s="137">
        <f>'бюджет округа (района)'!AG105</f>
        <v>0</v>
      </c>
      <c r="BM105" s="137">
        <f t="shared" si="571"/>
        <v>0</v>
      </c>
      <c r="BN105" s="137">
        <f t="shared" si="571"/>
        <v>0</v>
      </c>
      <c r="BO105" s="135">
        <f t="shared" si="547"/>
        <v>1</v>
      </c>
      <c r="BP105" s="135">
        <f t="shared" si="547"/>
        <v>1</v>
      </c>
      <c r="BQ105" s="134">
        <f>'бюджет округа (района)'!AJ105+'бюджеты поселений'!AJ105</f>
        <v>0</v>
      </c>
      <c r="BR105" s="137">
        <f>'бюджет округа (района)'!AJ105</f>
        <v>0</v>
      </c>
      <c r="BS105" s="137">
        <f t="shared" si="572"/>
        <v>0</v>
      </c>
      <c r="BT105" s="137">
        <f t="shared" si="572"/>
        <v>0</v>
      </c>
      <c r="BU105" s="135">
        <f t="shared" si="548"/>
        <v>1</v>
      </c>
      <c r="BV105" s="135">
        <f t="shared" si="548"/>
        <v>1</v>
      </c>
      <c r="BW105" s="134">
        <f>'бюджет округа (района)'!AM105+'бюджеты поселений'!AM105</f>
        <v>0</v>
      </c>
      <c r="BX105" s="137">
        <f>'бюджет округа (района)'!AM105</f>
        <v>0</v>
      </c>
      <c r="BY105" s="137">
        <f t="shared" si="573"/>
        <v>0</v>
      </c>
      <c r="BZ105" s="137">
        <f t="shared" si="573"/>
        <v>0</v>
      </c>
      <c r="CA105" s="135">
        <f t="shared" si="549"/>
        <v>1</v>
      </c>
      <c r="CB105" s="135">
        <f t="shared" si="549"/>
        <v>1</v>
      </c>
      <c r="CC105" s="134">
        <f>'бюджет округа (района)'!AP105+'бюджеты поселений'!AP105</f>
        <v>0</v>
      </c>
      <c r="CD105" s="137">
        <f>'бюджет округа (района)'!AP105</f>
        <v>0</v>
      </c>
      <c r="CE105" s="137">
        <f t="shared" si="574"/>
        <v>0</v>
      </c>
      <c r="CF105" s="137">
        <f t="shared" si="574"/>
        <v>0</v>
      </c>
      <c r="CG105" s="135">
        <f t="shared" si="550"/>
        <v>1</v>
      </c>
      <c r="CH105" s="135">
        <f t="shared" si="550"/>
        <v>1</v>
      </c>
      <c r="CI105" s="134">
        <f>'бюджет округа (района)'!AS105+'бюджеты поселений'!AS105</f>
        <v>0</v>
      </c>
      <c r="CJ105" s="137">
        <f>'бюджет округа (района)'!AS105</f>
        <v>0</v>
      </c>
      <c r="CK105" s="137">
        <f t="shared" si="575"/>
        <v>0</v>
      </c>
      <c r="CL105" s="137">
        <f t="shared" si="575"/>
        <v>0</v>
      </c>
      <c r="CM105" s="135">
        <f t="shared" si="551"/>
        <v>1</v>
      </c>
      <c r="CN105" s="135">
        <f t="shared" si="551"/>
        <v>1</v>
      </c>
      <c r="CO105" s="134">
        <f>'бюджет округа (района)'!AV105+'бюджеты поселений'!AV105</f>
        <v>0</v>
      </c>
      <c r="CP105" s="137">
        <f>'бюджет округа (района)'!AV105</f>
        <v>0</v>
      </c>
      <c r="CQ105" s="137">
        <f t="shared" si="576"/>
        <v>0</v>
      </c>
      <c r="CR105" s="137">
        <f t="shared" si="576"/>
        <v>0</v>
      </c>
      <c r="CS105" s="135">
        <f t="shared" si="552"/>
        <v>1</v>
      </c>
      <c r="CT105" s="135">
        <f t="shared" si="552"/>
        <v>1</v>
      </c>
      <c r="CU105" s="134">
        <f>'бюджет округа (района)'!AY105+'бюджеты поселений'!AY105</f>
        <v>0</v>
      </c>
      <c r="CV105" s="137">
        <f>'бюджет округа (района)'!AY105</f>
        <v>0</v>
      </c>
      <c r="CW105" s="137">
        <f t="shared" si="577"/>
        <v>0</v>
      </c>
      <c r="CX105" s="137">
        <f t="shared" si="577"/>
        <v>0</v>
      </c>
      <c r="CY105" s="135">
        <f t="shared" si="553"/>
        <v>1</v>
      </c>
      <c r="CZ105" s="135">
        <f t="shared" si="553"/>
        <v>1</v>
      </c>
      <c r="DA105" s="134">
        <f>'бюджет округа (района)'!BB105+'бюджеты поселений'!BB105</f>
        <v>0</v>
      </c>
      <c r="DB105" s="137">
        <f>'бюджет округа (района)'!BB105</f>
        <v>0</v>
      </c>
      <c r="DC105" s="137">
        <f t="shared" si="578"/>
        <v>0</v>
      </c>
      <c r="DD105" s="137">
        <f t="shared" si="578"/>
        <v>0</v>
      </c>
      <c r="DE105" s="135">
        <f t="shared" si="554"/>
        <v>1</v>
      </c>
      <c r="DF105" s="135">
        <f t="shared" si="554"/>
        <v>1</v>
      </c>
      <c r="DG105" s="134">
        <f>'бюджет округа (района)'!BE105+'бюджеты поселений'!BE105</f>
        <v>0</v>
      </c>
      <c r="DH105" s="137">
        <f>'бюджет округа (района)'!BE105</f>
        <v>0</v>
      </c>
      <c r="DI105" s="137">
        <f t="shared" si="579"/>
        <v>0</v>
      </c>
      <c r="DJ105" s="137">
        <f t="shared" si="579"/>
        <v>0</v>
      </c>
      <c r="DK105" s="135">
        <f t="shared" si="555"/>
        <v>1</v>
      </c>
      <c r="DL105" s="135">
        <f t="shared" si="555"/>
        <v>1</v>
      </c>
      <c r="DM105" s="134">
        <f>'бюджет округа (района)'!BH105+'бюджеты поселений'!BH105</f>
        <v>0</v>
      </c>
      <c r="DN105" s="137">
        <f>'бюджет округа (района)'!BH105</f>
        <v>0</v>
      </c>
      <c r="DO105" s="134">
        <f>'бюджет округа (района)'!BI105+'бюджеты поселений'!BI105</f>
        <v>0</v>
      </c>
      <c r="DP105" s="137">
        <f>'бюджет округа (района)'!BI105</f>
        <v>0</v>
      </c>
      <c r="DQ105" s="134">
        <f>'бюджет округа (района)'!BJ105+'бюджеты поселений'!BJ105</f>
        <v>0</v>
      </c>
      <c r="DR105" s="137">
        <f>'бюджет округа (района)'!BJ105</f>
        <v>0</v>
      </c>
      <c r="DS105" s="135">
        <f>IF($AY$105=0,1,DQ105/$AY$105-1)</f>
        <v>1</v>
      </c>
      <c r="DT105" s="135">
        <f>IF($AZ$105=0,1,DR105/$AZ$105-1)</f>
        <v>1</v>
      </c>
      <c r="DU105" s="135">
        <f t="shared" si="557"/>
        <v>1</v>
      </c>
      <c r="DV105" s="135">
        <f t="shared" si="558"/>
        <v>1</v>
      </c>
      <c r="DW105" s="167"/>
      <c r="DX105" s="105"/>
      <c r="DY105" s="105"/>
      <c r="DZ105" s="105"/>
      <c r="EA105" s="105"/>
      <c r="EB105" s="105"/>
      <c r="EC105" s="105"/>
      <c r="ED105" s="105"/>
      <c r="EE105" s="105"/>
      <c r="EF105" s="105"/>
      <c r="EG105" s="105"/>
      <c r="EH105" s="105"/>
      <c r="EI105" s="105"/>
      <c r="EJ105" s="105"/>
      <c r="EK105" s="105"/>
      <c r="EL105" s="105"/>
      <c r="EM105" s="105"/>
      <c r="EN105" s="105"/>
      <c r="EO105" s="105"/>
      <c r="EP105" s="105"/>
      <c r="EQ105" s="105"/>
      <c r="ER105" s="105"/>
      <c r="ES105" s="105"/>
      <c r="ET105" s="105"/>
      <c r="EU105" s="105"/>
      <c r="EV105" s="105"/>
      <c r="EW105" s="105"/>
      <c r="EX105" s="105"/>
      <c r="EY105" s="105"/>
      <c r="EZ105" s="105"/>
      <c r="FA105" s="105"/>
      <c r="FB105" s="105"/>
      <c r="FC105" s="105"/>
      <c r="FD105" s="105"/>
      <c r="FE105" s="105"/>
      <c r="FF105" s="105"/>
      <c r="FG105" s="105"/>
      <c r="FH105" s="105"/>
      <c r="FI105" s="105"/>
      <c r="FJ105" s="105"/>
      <c r="FK105" s="105"/>
      <c r="FL105" s="105"/>
      <c r="FM105" s="105"/>
      <c r="FN105" s="105"/>
      <c r="FO105" s="105"/>
      <c r="FP105" s="105"/>
      <c r="FQ105" s="105"/>
      <c r="FR105" s="105"/>
      <c r="FS105" s="105"/>
      <c r="FT105" s="105"/>
      <c r="FU105" s="105"/>
      <c r="FV105" s="105"/>
      <c r="FW105" s="105"/>
      <c r="FX105" s="105"/>
      <c r="FY105" s="105"/>
      <c r="FZ105" s="105"/>
      <c r="GA105" s="105"/>
      <c r="GB105" s="105"/>
      <c r="GC105" s="105"/>
      <c r="GD105" s="105"/>
      <c r="GE105" s="105"/>
      <c r="GF105" s="105"/>
      <c r="GG105" s="105"/>
      <c r="GH105" s="105"/>
      <c r="GI105" s="105"/>
      <c r="GJ105" s="105"/>
      <c r="GK105" s="105"/>
      <c r="GL105" s="105"/>
      <c r="GM105" s="105"/>
      <c r="GN105" s="105"/>
      <c r="GO105" s="105"/>
      <c r="GP105" s="105"/>
      <c r="GQ105" s="105"/>
      <c r="GR105" s="105"/>
      <c r="GS105" s="105"/>
      <c r="GT105" s="105"/>
      <c r="GU105" s="105"/>
      <c r="GV105" s="105"/>
      <c r="GW105" s="105"/>
      <c r="GX105" s="105"/>
      <c r="GY105" s="105"/>
      <c r="GZ105" s="105"/>
      <c r="HA105" s="105"/>
      <c r="HB105" s="105"/>
      <c r="HC105" s="105"/>
      <c r="HD105" s="105"/>
      <c r="HE105" s="105"/>
      <c r="HF105" s="105"/>
      <c r="HG105" s="105"/>
      <c r="HH105" s="105"/>
      <c r="HI105" s="105"/>
      <c r="HJ105" s="105"/>
      <c r="HK105" s="105"/>
      <c r="HL105" s="105"/>
      <c r="HM105" s="105"/>
      <c r="HN105" s="105"/>
      <c r="HO105" s="105"/>
      <c r="HP105" s="105"/>
      <c r="HQ105" s="105"/>
      <c r="HR105" s="105"/>
      <c r="HS105" s="105"/>
      <c r="HT105" s="105"/>
      <c r="HU105" s="105"/>
      <c r="HV105" s="105"/>
      <c r="HW105" s="105"/>
      <c r="HX105" s="105"/>
      <c r="HY105" s="105"/>
      <c r="HZ105" s="105"/>
      <c r="IA105" s="105"/>
      <c r="IB105" s="105"/>
      <c r="IC105" s="105"/>
      <c r="ID105" s="105"/>
      <c r="IE105" s="105"/>
      <c r="IF105" s="105"/>
      <c r="IG105" s="105"/>
      <c r="IH105" s="105"/>
      <c r="II105" s="105"/>
      <c r="IJ105" s="105"/>
      <c r="IK105" s="105"/>
      <c r="IL105" s="105"/>
      <c r="IM105" s="105"/>
      <c r="IN105" s="105"/>
      <c r="IO105" s="105"/>
      <c r="IP105" s="105"/>
      <c r="IQ105" s="105"/>
      <c r="IR105" s="105"/>
      <c r="IS105" s="105"/>
      <c r="IT105" s="105"/>
      <c r="IU105" s="105"/>
      <c r="IV105" s="105"/>
      <c r="IW105" s="105"/>
      <c r="IX105" s="105"/>
      <c r="IY105" s="105"/>
      <c r="IZ105" s="105"/>
      <c r="JA105" s="105"/>
      <c r="JB105" s="105"/>
      <c r="JC105" s="105"/>
      <c r="JD105" s="105"/>
      <c r="JE105" s="105"/>
      <c r="JF105" s="105"/>
      <c r="JG105" s="105"/>
      <c r="JH105" s="105"/>
    </row>
    <row r="106" spans="1:268" s="106" customFormat="1" ht="18" customHeight="1">
      <c r="A106" s="253">
        <v>831</v>
      </c>
      <c r="B106" s="254"/>
      <c r="C106" s="134">
        <f>'бюджет округа (района)'!C106+'бюджеты поселений'!C106</f>
        <v>0</v>
      </c>
      <c r="D106" s="137">
        <f>'бюджет округа (района)'!C106</f>
        <v>0</v>
      </c>
      <c r="E106" s="134">
        <f t="shared" si="589"/>
        <v>0</v>
      </c>
      <c r="F106" s="137">
        <f t="shared" si="589"/>
        <v>0</v>
      </c>
      <c r="G106" s="134">
        <f>'бюджет округа (района)'!E106+'бюджеты поселений'!E106</f>
        <v>0</v>
      </c>
      <c r="H106" s="137">
        <f>'бюджет округа (района)'!E106</f>
        <v>0</v>
      </c>
      <c r="I106" s="134">
        <f>'бюджет округа (района)'!F106+'бюджеты поселений'!F106</f>
        <v>0</v>
      </c>
      <c r="J106" s="137">
        <f>'бюджет округа (района)'!F106</f>
        <v>0</v>
      </c>
      <c r="K106" s="137">
        <f t="shared" si="560"/>
        <v>0</v>
      </c>
      <c r="L106" s="137">
        <f t="shared" si="560"/>
        <v>0</v>
      </c>
      <c r="M106" s="134">
        <f>'бюджет округа (района)'!H106+'бюджеты поселений'!H106</f>
        <v>0</v>
      </c>
      <c r="N106" s="137">
        <f>'бюджет округа (района)'!H106</f>
        <v>0</v>
      </c>
      <c r="O106" s="137">
        <f t="shared" si="590"/>
        <v>0</v>
      </c>
      <c r="P106" s="137">
        <f t="shared" si="590"/>
        <v>0</v>
      </c>
      <c r="Q106" s="134">
        <f>'бюджет округа (района)'!J106+'бюджеты поселений'!J106</f>
        <v>0</v>
      </c>
      <c r="R106" s="137">
        <f>'бюджет округа (района)'!J106</f>
        <v>0</v>
      </c>
      <c r="S106" s="137">
        <f t="shared" si="562"/>
        <v>0</v>
      </c>
      <c r="T106" s="137">
        <f t="shared" si="562"/>
        <v>0</v>
      </c>
      <c r="U106" s="134">
        <f>'бюджет округа (района)'!L106+'бюджеты поселений'!L106</f>
        <v>0</v>
      </c>
      <c r="V106" s="137">
        <f>'бюджет округа (района)'!L106</f>
        <v>0</v>
      </c>
      <c r="W106" s="137">
        <f t="shared" si="563"/>
        <v>0</v>
      </c>
      <c r="X106" s="137">
        <f t="shared" si="563"/>
        <v>0</v>
      </c>
      <c r="Y106" s="134">
        <f>'бюджет округа (района)'!N106+'бюджеты поселений'!N106</f>
        <v>0</v>
      </c>
      <c r="Z106" s="137">
        <f>'бюджет округа (района)'!N106</f>
        <v>0</v>
      </c>
      <c r="AA106" s="137">
        <f t="shared" si="564"/>
        <v>0</v>
      </c>
      <c r="AB106" s="137">
        <f t="shared" si="564"/>
        <v>0</v>
      </c>
      <c r="AC106" s="134">
        <f>'бюджет округа (района)'!P106+'бюджеты поселений'!P106</f>
        <v>0</v>
      </c>
      <c r="AD106" s="137">
        <f>'бюджет округа (района)'!P106</f>
        <v>0</v>
      </c>
      <c r="AE106" s="137">
        <f t="shared" si="565"/>
        <v>0</v>
      </c>
      <c r="AF106" s="137">
        <f t="shared" si="565"/>
        <v>0</v>
      </c>
      <c r="AG106" s="134">
        <f>'бюджет округа (района)'!R106+'бюджеты поселений'!R106</f>
        <v>0</v>
      </c>
      <c r="AH106" s="137">
        <f>'бюджет округа (района)'!R106</f>
        <v>0</v>
      </c>
      <c r="AI106" s="137">
        <f t="shared" si="566"/>
        <v>0</v>
      </c>
      <c r="AJ106" s="137">
        <f t="shared" si="566"/>
        <v>0</v>
      </c>
      <c r="AK106" s="134">
        <f>'бюджет округа (района)'!T106+'бюджеты поселений'!T106</f>
        <v>0</v>
      </c>
      <c r="AL106" s="137">
        <f>'бюджет округа (района)'!T106</f>
        <v>0</v>
      </c>
      <c r="AM106" s="137">
        <f t="shared" si="567"/>
        <v>0</v>
      </c>
      <c r="AN106" s="137">
        <f t="shared" si="567"/>
        <v>0</v>
      </c>
      <c r="AO106" s="134">
        <f>'бюджет округа (района)'!V106+'бюджеты поселений'!V106</f>
        <v>0</v>
      </c>
      <c r="AP106" s="137">
        <f>'бюджет округа (района)'!V106</f>
        <v>0</v>
      </c>
      <c r="AQ106" s="137">
        <f t="shared" si="568"/>
        <v>0</v>
      </c>
      <c r="AR106" s="137">
        <f t="shared" si="568"/>
        <v>0</v>
      </c>
      <c r="AS106" s="134">
        <f>'бюджет округа (района)'!X106+'бюджеты поселений'!X106</f>
        <v>0</v>
      </c>
      <c r="AT106" s="137">
        <f>'бюджет округа (района)'!X106</f>
        <v>0</v>
      </c>
      <c r="AU106" s="137">
        <f t="shared" si="569"/>
        <v>0</v>
      </c>
      <c r="AV106" s="137">
        <f t="shared" si="569"/>
        <v>0</v>
      </c>
      <c r="AW106" s="134">
        <f>'бюджет округа (района)'!Z106+'бюджеты поселений'!Z106</f>
        <v>0</v>
      </c>
      <c r="AX106" s="137">
        <f>'бюджет округа (района)'!Z106</f>
        <v>0</v>
      </c>
      <c r="AY106" s="134">
        <f>'бюджет округа (района)'!AA106+'бюджеты поселений'!AA106</f>
        <v>0</v>
      </c>
      <c r="AZ106" s="137">
        <f>'бюджет округа (района)'!AA106</f>
        <v>0</v>
      </c>
      <c r="BA106" s="135">
        <f t="shared" si="581"/>
        <v>1</v>
      </c>
      <c r="BB106" s="135">
        <f t="shared" si="581"/>
        <v>1</v>
      </c>
      <c r="BC106" s="134">
        <f>'бюджет округа (района)'!AC106+'бюджеты поселений'!AC106</f>
        <v>0</v>
      </c>
      <c r="BD106" s="137">
        <f>'бюджет округа (района)'!AC106</f>
        <v>0</v>
      </c>
      <c r="BE106" s="134">
        <f>'бюджет округа (района)'!AD106+'бюджеты поселений'!AD106</f>
        <v>0</v>
      </c>
      <c r="BF106" s="137">
        <f>'бюджет округа (района)'!AD106</f>
        <v>0</v>
      </c>
      <c r="BG106" s="137">
        <f t="shared" si="570"/>
        <v>0</v>
      </c>
      <c r="BH106" s="137">
        <f t="shared" si="570"/>
        <v>0</v>
      </c>
      <c r="BI106" s="135">
        <f t="shared" si="546"/>
        <v>1</v>
      </c>
      <c r="BJ106" s="135">
        <f t="shared" si="546"/>
        <v>1</v>
      </c>
      <c r="BK106" s="134">
        <f>'бюджет округа (района)'!AG106+'бюджеты поселений'!AG106</f>
        <v>0</v>
      </c>
      <c r="BL106" s="137">
        <f>'бюджет округа (района)'!AG106</f>
        <v>0</v>
      </c>
      <c r="BM106" s="137">
        <f t="shared" si="571"/>
        <v>0</v>
      </c>
      <c r="BN106" s="137">
        <f t="shared" si="571"/>
        <v>0</v>
      </c>
      <c r="BO106" s="135">
        <f t="shared" si="547"/>
        <v>1</v>
      </c>
      <c r="BP106" s="135">
        <f t="shared" si="547"/>
        <v>1</v>
      </c>
      <c r="BQ106" s="134">
        <f>'бюджет округа (района)'!AJ106+'бюджеты поселений'!AJ106</f>
        <v>0</v>
      </c>
      <c r="BR106" s="137">
        <f>'бюджет округа (района)'!AJ106</f>
        <v>0</v>
      </c>
      <c r="BS106" s="137">
        <f t="shared" si="572"/>
        <v>0</v>
      </c>
      <c r="BT106" s="137">
        <f t="shared" si="572"/>
        <v>0</v>
      </c>
      <c r="BU106" s="135">
        <f t="shared" si="548"/>
        <v>1</v>
      </c>
      <c r="BV106" s="135">
        <f t="shared" si="548"/>
        <v>1</v>
      </c>
      <c r="BW106" s="134">
        <f>'бюджет округа (района)'!AM106+'бюджеты поселений'!AM106</f>
        <v>0</v>
      </c>
      <c r="BX106" s="137">
        <f>'бюджет округа (района)'!AM106</f>
        <v>0</v>
      </c>
      <c r="BY106" s="137">
        <f t="shared" si="573"/>
        <v>0</v>
      </c>
      <c r="BZ106" s="137">
        <f t="shared" si="573"/>
        <v>0</v>
      </c>
      <c r="CA106" s="135">
        <f t="shared" si="549"/>
        <v>1</v>
      </c>
      <c r="CB106" s="135">
        <f t="shared" si="549"/>
        <v>1</v>
      </c>
      <c r="CC106" s="134">
        <f>'бюджет округа (района)'!AP106+'бюджеты поселений'!AP106</f>
        <v>0</v>
      </c>
      <c r="CD106" s="137">
        <f>'бюджет округа (района)'!AP106</f>
        <v>0</v>
      </c>
      <c r="CE106" s="137">
        <f t="shared" si="574"/>
        <v>0</v>
      </c>
      <c r="CF106" s="137">
        <f t="shared" si="574"/>
        <v>0</v>
      </c>
      <c r="CG106" s="135">
        <f t="shared" si="550"/>
        <v>1</v>
      </c>
      <c r="CH106" s="135">
        <f t="shared" si="550"/>
        <v>1</v>
      </c>
      <c r="CI106" s="134">
        <f>'бюджет округа (района)'!AS106+'бюджеты поселений'!AS106</f>
        <v>0</v>
      </c>
      <c r="CJ106" s="137">
        <f>'бюджет округа (района)'!AS106</f>
        <v>0</v>
      </c>
      <c r="CK106" s="137">
        <f t="shared" si="575"/>
        <v>0</v>
      </c>
      <c r="CL106" s="137">
        <f t="shared" si="575"/>
        <v>0</v>
      </c>
      <c r="CM106" s="135">
        <f t="shared" si="551"/>
        <v>1</v>
      </c>
      <c r="CN106" s="135">
        <f t="shared" si="551"/>
        <v>1</v>
      </c>
      <c r="CO106" s="134">
        <f>'бюджет округа (района)'!AV106+'бюджеты поселений'!AV106</f>
        <v>0</v>
      </c>
      <c r="CP106" s="137">
        <f>'бюджет округа (района)'!AV106</f>
        <v>0</v>
      </c>
      <c r="CQ106" s="137">
        <f t="shared" si="576"/>
        <v>0</v>
      </c>
      <c r="CR106" s="137">
        <f t="shared" si="576"/>
        <v>0</v>
      </c>
      <c r="CS106" s="135">
        <f t="shared" si="552"/>
        <v>1</v>
      </c>
      <c r="CT106" s="135">
        <f t="shared" si="552"/>
        <v>1</v>
      </c>
      <c r="CU106" s="134">
        <f>'бюджет округа (района)'!AY106+'бюджеты поселений'!AY106</f>
        <v>0</v>
      </c>
      <c r="CV106" s="137">
        <f>'бюджет округа (района)'!AY106</f>
        <v>0</v>
      </c>
      <c r="CW106" s="137">
        <f t="shared" si="577"/>
        <v>0</v>
      </c>
      <c r="CX106" s="137">
        <f t="shared" si="577"/>
        <v>0</v>
      </c>
      <c r="CY106" s="135">
        <f t="shared" si="553"/>
        <v>1</v>
      </c>
      <c r="CZ106" s="135">
        <f t="shared" si="553"/>
        <v>1</v>
      </c>
      <c r="DA106" s="134">
        <f>'бюджет округа (района)'!BB106+'бюджеты поселений'!BB106</f>
        <v>0</v>
      </c>
      <c r="DB106" s="137">
        <f>'бюджет округа (района)'!BB106</f>
        <v>0</v>
      </c>
      <c r="DC106" s="137">
        <f t="shared" si="578"/>
        <v>0</v>
      </c>
      <c r="DD106" s="137">
        <f t="shared" si="578"/>
        <v>0</v>
      </c>
      <c r="DE106" s="135">
        <f t="shared" si="554"/>
        <v>1</v>
      </c>
      <c r="DF106" s="135">
        <f t="shared" si="554"/>
        <v>1</v>
      </c>
      <c r="DG106" s="134">
        <f>'бюджет округа (района)'!BE106+'бюджеты поселений'!BE106</f>
        <v>0</v>
      </c>
      <c r="DH106" s="137">
        <f>'бюджет округа (района)'!BE106</f>
        <v>0</v>
      </c>
      <c r="DI106" s="137">
        <f t="shared" si="579"/>
        <v>0</v>
      </c>
      <c r="DJ106" s="137">
        <f t="shared" si="579"/>
        <v>0</v>
      </c>
      <c r="DK106" s="135">
        <f t="shared" si="555"/>
        <v>1</v>
      </c>
      <c r="DL106" s="135">
        <f t="shared" si="555"/>
        <v>1</v>
      </c>
      <c r="DM106" s="134">
        <f>'бюджет округа (района)'!BH106+'бюджеты поселений'!BH106</f>
        <v>0</v>
      </c>
      <c r="DN106" s="137">
        <f>'бюджет округа (района)'!BH106</f>
        <v>0</v>
      </c>
      <c r="DO106" s="134">
        <f>'бюджет округа (района)'!BI106+'бюджеты поселений'!BI106</f>
        <v>0</v>
      </c>
      <c r="DP106" s="137">
        <f>'бюджет округа (района)'!BI106</f>
        <v>0</v>
      </c>
      <c r="DQ106" s="134">
        <f>'бюджет округа (района)'!BJ106+'бюджеты поселений'!BJ106</f>
        <v>0</v>
      </c>
      <c r="DR106" s="137">
        <f>'бюджет округа (района)'!BJ106</f>
        <v>0</v>
      </c>
      <c r="DS106" s="135">
        <f t="shared" ref="DS106:DS112" si="591">IF($AY$105=0,1,DQ106/$AY$105-1)</f>
        <v>1</v>
      </c>
      <c r="DT106" s="135">
        <f t="shared" ref="DT106:DT112" si="592">IF($AZ$105=0,1,DR106/$AZ$105-1)</f>
        <v>1</v>
      </c>
      <c r="DU106" s="135">
        <f t="shared" si="557"/>
        <v>1</v>
      </c>
      <c r="DV106" s="135">
        <f t="shared" si="558"/>
        <v>1</v>
      </c>
      <c r="DW106" s="167"/>
      <c r="DX106" s="105"/>
      <c r="DY106" s="105"/>
      <c r="DZ106" s="105"/>
      <c r="EA106" s="105"/>
      <c r="EB106" s="105"/>
      <c r="EC106" s="105"/>
      <c r="ED106" s="105"/>
      <c r="EE106" s="105"/>
      <c r="EF106" s="105"/>
      <c r="EG106" s="105"/>
      <c r="EH106" s="105"/>
      <c r="EI106" s="105"/>
      <c r="EJ106" s="105"/>
      <c r="EK106" s="105"/>
      <c r="EL106" s="105"/>
      <c r="EM106" s="105"/>
      <c r="EN106" s="105"/>
      <c r="EO106" s="105"/>
      <c r="EP106" s="105"/>
      <c r="EQ106" s="105"/>
      <c r="ER106" s="105"/>
      <c r="ES106" s="105"/>
      <c r="ET106" s="105"/>
      <c r="EU106" s="105"/>
      <c r="EV106" s="105"/>
      <c r="EW106" s="105"/>
      <c r="EX106" s="105"/>
      <c r="EY106" s="105"/>
      <c r="EZ106" s="105"/>
      <c r="FA106" s="105"/>
      <c r="FB106" s="105"/>
      <c r="FC106" s="105"/>
      <c r="FD106" s="105"/>
      <c r="FE106" s="105"/>
      <c r="FF106" s="105"/>
      <c r="FG106" s="105"/>
      <c r="FH106" s="105"/>
      <c r="FI106" s="105"/>
      <c r="FJ106" s="105"/>
      <c r="FK106" s="105"/>
      <c r="FL106" s="105"/>
      <c r="FM106" s="105"/>
      <c r="FN106" s="105"/>
      <c r="FO106" s="105"/>
      <c r="FP106" s="105"/>
      <c r="FQ106" s="105"/>
      <c r="FR106" s="105"/>
      <c r="FS106" s="105"/>
      <c r="FT106" s="105"/>
      <c r="FU106" s="105"/>
      <c r="FV106" s="105"/>
      <c r="FW106" s="105"/>
      <c r="FX106" s="105"/>
      <c r="FY106" s="105"/>
      <c r="FZ106" s="105"/>
      <c r="GA106" s="105"/>
      <c r="GB106" s="105"/>
      <c r="GC106" s="105"/>
      <c r="GD106" s="105"/>
      <c r="GE106" s="105"/>
      <c r="GF106" s="105"/>
      <c r="GG106" s="105"/>
      <c r="GH106" s="105"/>
      <c r="GI106" s="105"/>
      <c r="GJ106" s="105"/>
      <c r="GK106" s="105"/>
      <c r="GL106" s="105"/>
      <c r="GM106" s="105"/>
      <c r="GN106" s="105"/>
      <c r="GO106" s="105"/>
      <c r="GP106" s="105"/>
      <c r="GQ106" s="105"/>
      <c r="GR106" s="105"/>
      <c r="GS106" s="105"/>
      <c r="GT106" s="105"/>
      <c r="GU106" s="105"/>
      <c r="GV106" s="105"/>
      <c r="GW106" s="105"/>
      <c r="GX106" s="105"/>
      <c r="GY106" s="105"/>
      <c r="GZ106" s="105"/>
      <c r="HA106" s="105"/>
      <c r="HB106" s="105"/>
      <c r="HC106" s="105"/>
      <c r="HD106" s="105"/>
      <c r="HE106" s="105"/>
      <c r="HF106" s="105"/>
      <c r="HG106" s="105"/>
      <c r="HH106" s="105"/>
      <c r="HI106" s="105"/>
      <c r="HJ106" s="105"/>
      <c r="HK106" s="105"/>
      <c r="HL106" s="105"/>
      <c r="HM106" s="105"/>
      <c r="HN106" s="105"/>
      <c r="HO106" s="105"/>
      <c r="HP106" s="105"/>
      <c r="HQ106" s="105"/>
      <c r="HR106" s="105"/>
      <c r="HS106" s="105"/>
      <c r="HT106" s="105"/>
      <c r="HU106" s="105"/>
      <c r="HV106" s="105"/>
      <c r="HW106" s="105"/>
      <c r="HX106" s="105"/>
      <c r="HY106" s="105"/>
      <c r="HZ106" s="105"/>
      <c r="IA106" s="105"/>
      <c r="IB106" s="105"/>
      <c r="IC106" s="105"/>
      <c r="ID106" s="105"/>
      <c r="IE106" s="105"/>
      <c r="IF106" s="105"/>
      <c r="IG106" s="105"/>
      <c r="IH106" s="105"/>
      <c r="II106" s="105"/>
      <c r="IJ106" s="105"/>
      <c r="IK106" s="105"/>
      <c r="IL106" s="105"/>
      <c r="IM106" s="105"/>
      <c r="IN106" s="105"/>
      <c r="IO106" s="105"/>
      <c r="IP106" s="105"/>
      <c r="IQ106" s="105"/>
      <c r="IR106" s="105"/>
      <c r="IS106" s="105"/>
      <c r="IT106" s="105"/>
      <c r="IU106" s="105"/>
      <c r="IV106" s="105"/>
      <c r="IW106" s="105"/>
      <c r="IX106" s="105"/>
      <c r="IY106" s="105"/>
      <c r="IZ106" s="105"/>
      <c r="JA106" s="105"/>
      <c r="JB106" s="105"/>
      <c r="JC106" s="105"/>
      <c r="JD106" s="105"/>
      <c r="JE106" s="105"/>
      <c r="JF106" s="105"/>
      <c r="JG106" s="105"/>
      <c r="JH106" s="105"/>
    </row>
    <row r="107" spans="1:268" s="106" customFormat="1" ht="18" customHeight="1">
      <c r="A107" s="253">
        <v>851</v>
      </c>
      <c r="B107" s="254"/>
      <c r="C107" s="134">
        <f>'бюджет округа (района)'!C107+'бюджеты поселений'!C107</f>
        <v>0</v>
      </c>
      <c r="D107" s="137">
        <f>'бюджет округа (района)'!C107</f>
        <v>0</v>
      </c>
      <c r="E107" s="134">
        <f t="shared" si="589"/>
        <v>0</v>
      </c>
      <c r="F107" s="137">
        <f t="shared" si="589"/>
        <v>0</v>
      </c>
      <c r="G107" s="134">
        <f>'бюджет округа (района)'!E107+'бюджеты поселений'!E107</f>
        <v>0</v>
      </c>
      <c r="H107" s="137">
        <f>'бюджет округа (района)'!E107</f>
        <v>0</v>
      </c>
      <c r="I107" s="134">
        <f>'бюджет округа (района)'!F107+'бюджеты поселений'!F107</f>
        <v>0</v>
      </c>
      <c r="J107" s="137">
        <f>'бюджет округа (района)'!F107</f>
        <v>0</v>
      </c>
      <c r="K107" s="137">
        <f t="shared" si="560"/>
        <v>0</v>
      </c>
      <c r="L107" s="137">
        <f t="shared" si="560"/>
        <v>0</v>
      </c>
      <c r="M107" s="134">
        <f>'бюджет округа (района)'!H107+'бюджеты поселений'!H107</f>
        <v>0</v>
      </c>
      <c r="N107" s="137">
        <f>'бюджет округа (района)'!H107</f>
        <v>0</v>
      </c>
      <c r="O107" s="137">
        <f t="shared" si="590"/>
        <v>0</v>
      </c>
      <c r="P107" s="137">
        <f t="shared" si="590"/>
        <v>0</v>
      </c>
      <c r="Q107" s="134">
        <f>'бюджет округа (района)'!J107+'бюджеты поселений'!J107</f>
        <v>0</v>
      </c>
      <c r="R107" s="137">
        <f>'бюджет округа (района)'!J107</f>
        <v>0</v>
      </c>
      <c r="S107" s="137">
        <f t="shared" si="562"/>
        <v>0</v>
      </c>
      <c r="T107" s="137">
        <f t="shared" si="562"/>
        <v>0</v>
      </c>
      <c r="U107" s="134">
        <f>'бюджет округа (района)'!L107+'бюджеты поселений'!L107</f>
        <v>0</v>
      </c>
      <c r="V107" s="137">
        <f>'бюджет округа (района)'!L107</f>
        <v>0</v>
      </c>
      <c r="W107" s="137">
        <f t="shared" si="563"/>
        <v>0</v>
      </c>
      <c r="X107" s="137">
        <f t="shared" si="563"/>
        <v>0</v>
      </c>
      <c r="Y107" s="134">
        <f>'бюджет округа (района)'!N107+'бюджеты поселений'!N107</f>
        <v>0</v>
      </c>
      <c r="Z107" s="137">
        <f>'бюджет округа (района)'!N107</f>
        <v>0</v>
      </c>
      <c r="AA107" s="137">
        <f t="shared" si="564"/>
        <v>0</v>
      </c>
      <c r="AB107" s="137">
        <f t="shared" si="564"/>
        <v>0</v>
      </c>
      <c r="AC107" s="134">
        <f>'бюджет округа (района)'!P107+'бюджеты поселений'!P107</f>
        <v>0</v>
      </c>
      <c r="AD107" s="137">
        <f>'бюджет округа (района)'!P107</f>
        <v>0</v>
      </c>
      <c r="AE107" s="137">
        <f t="shared" si="565"/>
        <v>0</v>
      </c>
      <c r="AF107" s="137">
        <f t="shared" si="565"/>
        <v>0</v>
      </c>
      <c r="AG107" s="134">
        <f>'бюджет округа (района)'!R107+'бюджеты поселений'!R107</f>
        <v>0</v>
      </c>
      <c r="AH107" s="137">
        <f>'бюджет округа (района)'!R107</f>
        <v>0</v>
      </c>
      <c r="AI107" s="137">
        <f t="shared" si="566"/>
        <v>0</v>
      </c>
      <c r="AJ107" s="137">
        <f t="shared" si="566"/>
        <v>0</v>
      </c>
      <c r="AK107" s="134">
        <f>'бюджет округа (района)'!T107+'бюджеты поселений'!T107</f>
        <v>0</v>
      </c>
      <c r="AL107" s="137">
        <f>'бюджет округа (района)'!T107</f>
        <v>0</v>
      </c>
      <c r="AM107" s="137">
        <f t="shared" si="567"/>
        <v>0</v>
      </c>
      <c r="AN107" s="137">
        <f t="shared" si="567"/>
        <v>0</v>
      </c>
      <c r="AO107" s="134">
        <f>'бюджет округа (района)'!V107+'бюджеты поселений'!V107</f>
        <v>0</v>
      </c>
      <c r="AP107" s="137">
        <f>'бюджет округа (района)'!V107</f>
        <v>0</v>
      </c>
      <c r="AQ107" s="137">
        <f t="shared" si="568"/>
        <v>0</v>
      </c>
      <c r="AR107" s="137">
        <f t="shared" si="568"/>
        <v>0</v>
      </c>
      <c r="AS107" s="134">
        <f>'бюджет округа (района)'!X107+'бюджеты поселений'!X107</f>
        <v>0</v>
      </c>
      <c r="AT107" s="137">
        <f>'бюджет округа (района)'!X107</f>
        <v>0</v>
      </c>
      <c r="AU107" s="137">
        <f t="shared" si="569"/>
        <v>0</v>
      </c>
      <c r="AV107" s="137">
        <f t="shared" si="569"/>
        <v>0</v>
      </c>
      <c r="AW107" s="134">
        <f>'бюджет округа (района)'!Z107+'бюджеты поселений'!Z107</f>
        <v>0</v>
      </c>
      <c r="AX107" s="137">
        <f>'бюджет округа (района)'!Z107</f>
        <v>0</v>
      </c>
      <c r="AY107" s="134">
        <f>'бюджет округа (района)'!AA107+'бюджеты поселений'!AA107</f>
        <v>0</v>
      </c>
      <c r="AZ107" s="137">
        <f>'бюджет округа (района)'!AA107</f>
        <v>0</v>
      </c>
      <c r="BA107" s="135">
        <f t="shared" si="581"/>
        <v>1</v>
      </c>
      <c r="BB107" s="135">
        <f t="shared" si="581"/>
        <v>1</v>
      </c>
      <c r="BC107" s="134">
        <f>'бюджет округа (района)'!AC107+'бюджеты поселений'!AC107</f>
        <v>0</v>
      </c>
      <c r="BD107" s="137">
        <f>'бюджет округа (района)'!AC107</f>
        <v>0</v>
      </c>
      <c r="BE107" s="134">
        <f>'бюджет округа (района)'!AD107+'бюджеты поселений'!AD107</f>
        <v>0</v>
      </c>
      <c r="BF107" s="137">
        <f>'бюджет округа (района)'!AD107</f>
        <v>0</v>
      </c>
      <c r="BG107" s="137">
        <f t="shared" si="570"/>
        <v>0</v>
      </c>
      <c r="BH107" s="137">
        <f t="shared" si="570"/>
        <v>0</v>
      </c>
      <c r="BI107" s="135">
        <f t="shared" si="546"/>
        <v>1</v>
      </c>
      <c r="BJ107" s="135">
        <f t="shared" si="546"/>
        <v>1</v>
      </c>
      <c r="BK107" s="134">
        <f>'бюджет округа (района)'!AG107+'бюджеты поселений'!AG107</f>
        <v>0</v>
      </c>
      <c r="BL107" s="137">
        <f>'бюджет округа (района)'!AG107</f>
        <v>0</v>
      </c>
      <c r="BM107" s="137">
        <f t="shared" si="571"/>
        <v>0</v>
      </c>
      <c r="BN107" s="137">
        <f t="shared" si="571"/>
        <v>0</v>
      </c>
      <c r="BO107" s="135">
        <f t="shared" si="547"/>
        <v>1</v>
      </c>
      <c r="BP107" s="135">
        <f t="shared" si="547"/>
        <v>1</v>
      </c>
      <c r="BQ107" s="134">
        <f>'бюджет округа (района)'!AJ107+'бюджеты поселений'!AJ107</f>
        <v>0</v>
      </c>
      <c r="BR107" s="137">
        <f>'бюджет округа (района)'!AJ107</f>
        <v>0</v>
      </c>
      <c r="BS107" s="137">
        <f t="shared" si="572"/>
        <v>0</v>
      </c>
      <c r="BT107" s="137">
        <f t="shared" si="572"/>
        <v>0</v>
      </c>
      <c r="BU107" s="135">
        <f t="shared" si="548"/>
        <v>1</v>
      </c>
      <c r="BV107" s="135">
        <f t="shared" si="548"/>
        <v>1</v>
      </c>
      <c r="BW107" s="134">
        <f>'бюджет округа (района)'!AM107+'бюджеты поселений'!AM107</f>
        <v>0</v>
      </c>
      <c r="BX107" s="137">
        <f>'бюджет округа (района)'!AM107</f>
        <v>0</v>
      </c>
      <c r="BY107" s="137">
        <f t="shared" si="573"/>
        <v>0</v>
      </c>
      <c r="BZ107" s="137">
        <f t="shared" si="573"/>
        <v>0</v>
      </c>
      <c r="CA107" s="135">
        <f t="shared" si="549"/>
        <v>1</v>
      </c>
      <c r="CB107" s="135">
        <f t="shared" si="549"/>
        <v>1</v>
      </c>
      <c r="CC107" s="134">
        <f>'бюджет округа (района)'!AP107+'бюджеты поселений'!AP107</f>
        <v>0</v>
      </c>
      <c r="CD107" s="137">
        <f>'бюджет округа (района)'!AP107</f>
        <v>0</v>
      </c>
      <c r="CE107" s="137">
        <f t="shared" si="574"/>
        <v>0</v>
      </c>
      <c r="CF107" s="137">
        <f t="shared" si="574"/>
        <v>0</v>
      </c>
      <c r="CG107" s="135">
        <f t="shared" si="550"/>
        <v>1</v>
      </c>
      <c r="CH107" s="135">
        <f t="shared" si="550"/>
        <v>1</v>
      </c>
      <c r="CI107" s="134">
        <f>'бюджет округа (района)'!AS107+'бюджеты поселений'!AS107</f>
        <v>0</v>
      </c>
      <c r="CJ107" s="137">
        <f>'бюджет округа (района)'!AS107</f>
        <v>0</v>
      </c>
      <c r="CK107" s="137">
        <f t="shared" si="575"/>
        <v>0</v>
      </c>
      <c r="CL107" s="137">
        <f t="shared" si="575"/>
        <v>0</v>
      </c>
      <c r="CM107" s="135">
        <f t="shared" si="551"/>
        <v>1</v>
      </c>
      <c r="CN107" s="135">
        <f t="shared" si="551"/>
        <v>1</v>
      </c>
      <c r="CO107" s="134">
        <f>'бюджет округа (района)'!AV107+'бюджеты поселений'!AV107</f>
        <v>0</v>
      </c>
      <c r="CP107" s="137">
        <f>'бюджет округа (района)'!AV107</f>
        <v>0</v>
      </c>
      <c r="CQ107" s="137">
        <f t="shared" si="576"/>
        <v>0</v>
      </c>
      <c r="CR107" s="137">
        <f t="shared" si="576"/>
        <v>0</v>
      </c>
      <c r="CS107" s="135">
        <f t="shared" si="552"/>
        <v>1</v>
      </c>
      <c r="CT107" s="135">
        <f t="shared" si="552"/>
        <v>1</v>
      </c>
      <c r="CU107" s="134">
        <f>'бюджет округа (района)'!AY107+'бюджеты поселений'!AY107</f>
        <v>0</v>
      </c>
      <c r="CV107" s="137">
        <f>'бюджет округа (района)'!AY107</f>
        <v>0</v>
      </c>
      <c r="CW107" s="137">
        <f t="shared" si="577"/>
        <v>0</v>
      </c>
      <c r="CX107" s="137">
        <f t="shared" si="577"/>
        <v>0</v>
      </c>
      <c r="CY107" s="135">
        <f t="shared" si="553"/>
        <v>1</v>
      </c>
      <c r="CZ107" s="135">
        <f t="shared" si="553"/>
        <v>1</v>
      </c>
      <c r="DA107" s="134">
        <f>'бюджет округа (района)'!BB107+'бюджеты поселений'!BB107</f>
        <v>0</v>
      </c>
      <c r="DB107" s="137">
        <f>'бюджет округа (района)'!BB107</f>
        <v>0</v>
      </c>
      <c r="DC107" s="137">
        <f t="shared" si="578"/>
        <v>0</v>
      </c>
      <c r="DD107" s="137">
        <f t="shared" si="578"/>
        <v>0</v>
      </c>
      <c r="DE107" s="135">
        <f t="shared" si="554"/>
        <v>1</v>
      </c>
      <c r="DF107" s="135">
        <f t="shared" si="554"/>
        <v>1</v>
      </c>
      <c r="DG107" s="134">
        <f>'бюджет округа (района)'!BE107+'бюджеты поселений'!BE107</f>
        <v>0</v>
      </c>
      <c r="DH107" s="137">
        <f>'бюджет округа (района)'!BE107</f>
        <v>0</v>
      </c>
      <c r="DI107" s="137">
        <f t="shared" si="579"/>
        <v>0</v>
      </c>
      <c r="DJ107" s="137">
        <f t="shared" si="579"/>
        <v>0</v>
      </c>
      <c r="DK107" s="135">
        <f t="shared" si="555"/>
        <v>1</v>
      </c>
      <c r="DL107" s="135">
        <f t="shared" si="555"/>
        <v>1</v>
      </c>
      <c r="DM107" s="134">
        <f>'бюджет округа (района)'!BH107+'бюджеты поселений'!BH107</f>
        <v>0</v>
      </c>
      <c r="DN107" s="137">
        <f>'бюджет округа (района)'!BH107</f>
        <v>0</v>
      </c>
      <c r="DO107" s="134">
        <f>'бюджет округа (района)'!BI107+'бюджеты поселений'!BI107</f>
        <v>0</v>
      </c>
      <c r="DP107" s="137">
        <f>'бюджет округа (района)'!BI107</f>
        <v>0</v>
      </c>
      <c r="DQ107" s="134">
        <f>'бюджет округа (района)'!BJ107+'бюджеты поселений'!BJ107</f>
        <v>0</v>
      </c>
      <c r="DR107" s="137">
        <f>'бюджет округа (района)'!BJ107</f>
        <v>0</v>
      </c>
      <c r="DS107" s="135">
        <f t="shared" si="591"/>
        <v>1</v>
      </c>
      <c r="DT107" s="135">
        <f t="shared" si="592"/>
        <v>1</v>
      </c>
      <c r="DU107" s="135">
        <f t="shared" si="557"/>
        <v>1</v>
      </c>
      <c r="DV107" s="135">
        <f t="shared" si="558"/>
        <v>1</v>
      </c>
      <c r="DW107" s="167"/>
      <c r="DX107" s="105"/>
      <c r="DY107" s="105"/>
      <c r="DZ107" s="105"/>
      <c r="EA107" s="105"/>
      <c r="EB107" s="105"/>
      <c r="EC107" s="105"/>
      <c r="ED107" s="105"/>
      <c r="EE107" s="105"/>
      <c r="EF107" s="105"/>
      <c r="EG107" s="105"/>
      <c r="EH107" s="105"/>
      <c r="EI107" s="105"/>
      <c r="EJ107" s="105"/>
      <c r="EK107" s="105"/>
      <c r="EL107" s="105"/>
      <c r="EM107" s="105"/>
      <c r="EN107" s="105"/>
      <c r="EO107" s="105"/>
      <c r="EP107" s="105"/>
      <c r="EQ107" s="105"/>
      <c r="ER107" s="105"/>
      <c r="ES107" s="105"/>
      <c r="ET107" s="105"/>
      <c r="EU107" s="105"/>
      <c r="EV107" s="105"/>
      <c r="EW107" s="105"/>
      <c r="EX107" s="105"/>
      <c r="EY107" s="105"/>
      <c r="EZ107" s="105"/>
      <c r="FA107" s="105"/>
      <c r="FB107" s="105"/>
      <c r="FC107" s="105"/>
      <c r="FD107" s="105"/>
      <c r="FE107" s="105"/>
      <c r="FF107" s="105"/>
      <c r="FG107" s="105"/>
      <c r="FH107" s="105"/>
      <c r="FI107" s="105"/>
      <c r="FJ107" s="105"/>
      <c r="FK107" s="105"/>
      <c r="FL107" s="105"/>
      <c r="FM107" s="105"/>
      <c r="FN107" s="105"/>
      <c r="FO107" s="105"/>
      <c r="FP107" s="105"/>
      <c r="FQ107" s="105"/>
      <c r="FR107" s="105"/>
      <c r="FS107" s="105"/>
      <c r="FT107" s="105"/>
      <c r="FU107" s="105"/>
      <c r="FV107" s="105"/>
      <c r="FW107" s="105"/>
      <c r="FX107" s="105"/>
      <c r="FY107" s="105"/>
      <c r="FZ107" s="105"/>
      <c r="GA107" s="105"/>
      <c r="GB107" s="105"/>
      <c r="GC107" s="105"/>
      <c r="GD107" s="105"/>
      <c r="GE107" s="105"/>
      <c r="GF107" s="105"/>
      <c r="GG107" s="105"/>
      <c r="GH107" s="105"/>
      <c r="GI107" s="105"/>
      <c r="GJ107" s="105"/>
      <c r="GK107" s="105"/>
      <c r="GL107" s="105"/>
      <c r="GM107" s="105"/>
      <c r="GN107" s="105"/>
      <c r="GO107" s="105"/>
      <c r="GP107" s="105"/>
      <c r="GQ107" s="105"/>
      <c r="GR107" s="105"/>
      <c r="GS107" s="105"/>
      <c r="GT107" s="105"/>
      <c r="GU107" s="105"/>
      <c r="GV107" s="105"/>
      <c r="GW107" s="105"/>
      <c r="GX107" s="105"/>
      <c r="GY107" s="105"/>
      <c r="GZ107" s="105"/>
      <c r="HA107" s="105"/>
      <c r="HB107" s="105"/>
      <c r="HC107" s="105"/>
      <c r="HD107" s="105"/>
      <c r="HE107" s="105"/>
      <c r="HF107" s="105"/>
      <c r="HG107" s="105"/>
      <c r="HH107" s="105"/>
      <c r="HI107" s="105"/>
      <c r="HJ107" s="105"/>
      <c r="HK107" s="105"/>
      <c r="HL107" s="105"/>
      <c r="HM107" s="105"/>
      <c r="HN107" s="105"/>
      <c r="HO107" s="105"/>
      <c r="HP107" s="105"/>
      <c r="HQ107" s="105"/>
      <c r="HR107" s="105"/>
      <c r="HS107" s="105"/>
      <c r="HT107" s="105"/>
      <c r="HU107" s="105"/>
      <c r="HV107" s="105"/>
      <c r="HW107" s="105"/>
      <c r="HX107" s="105"/>
      <c r="HY107" s="105"/>
      <c r="HZ107" s="105"/>
      <c r="IA107" s="105"/>
      <c r="IB107" s="105"/>
      <c r="IC107" s="105"/>
      <c r="ID107" s="105"/>
      <c r="IE107" s="105"/>
      <c r="IF107" s="105"/>
      <c r="IG107" s="105"/>
      <c r="IH107" s="105"/>
      <c r="II107" s="105"/>
      <c r="IJ107" s="105"/>
      <c r="IK107" s="105"/>
      <c r="IL107" s="105"/>
      <c r="IM107" s="105"/>
      <c r="IN107" s="105"/>
      <c r="IO107" s="105"/>
      <c r="IP107" s="105"/>
      <c r="IQ107" s="105"/>
      <c r="IR107" s="105"/>
      <c r="IS107" s="105"/>
      <c r="IT107" s="105"/>
      <c r="IU107" s="105"/>
      <c r="IV107" s="105"/>
      <c r="IW107" s="105"/>
      <c r="IX107" s="105"/>
      <c r="IY107" s="105"/>
      <c r="IZ107" s="105"/>
      <c r="JA107" s="105"/>
      <c r="JB107" s="105"/>
      <c r="JC107" s="105"/>
      <c r="JD107" s="105"/>
      <c r="JE107" s="105"/>
      <c r="JF107" s="105"/>
      <c r="JG107" s="105"/>
      <c r="JH107" s="105"/>
    </row>
    <row r="108" spans="1:268" s="106" customFormat="1" ht="18" customHeight="1">
      <c r="A108" s="253">
        <v>853</v>
      </c>
      <c r="B108" s="254"/>
      <c r="C108" s="134">
        <f>'бюджет округа (района)'!C108+'бюджеты поселений'!C108</f>
        <v>0</v>
      </c>
      <c r="D108" s="137">
        <f>'бюджет округа (района)'!C108</f>
        <v>0</v>
      </c>
      <c r="E108" s="134">
        <f t="shared" si="589"/>
        <v>0</v>
      </c>
      <c r="F108" s="137">
        <f t="shared" si="589"/>
        <v>0</v>
      </c>
      <c r="G108" s="134">
        <f>'бюджет округа (района)'!E108+'бюджеты поселений'!E108</f>
        <v>0</v>
      </c>
      <c r="H108" s="137">
        <f>'бюджет округа (района)'!E108</f>
        <v>0</v>
      </c>
      <c r="I108" s="134">
        <f>'бюджет округа (района)'!F108+'бюджеты поселений'!F108</f>
        <v>0</v>
      </c>
      <c r="J108" s="137">
        <f>'бюджет округа (района)'!F108</f>
        <v>0</v>
      </c>
      <c r="K108" s="137">
        <f t="shared" ref="K108:L112" si="593">G108+I108</f>
        <v>0</v>
      </c>
      <c r="L108" s="137">
        <f t="shared" si="593"/>
        <v>0</v>
      </c>
      <c r="M108" s="134">
        <f>'бюджет округа (района)'!H108+'бюджеты поселений'!H108</f>
        <v>0</v>
      </c>
      <c r="N108" s="137">
        <f>'бюджет округа (района)'!H108</f>
        <v>0</v>
      </c>
      <c r="O108" s="137">
        <f t="shared" si="590"/>
        <v>0</v>
      </c>
      <c r="P108" s="137">
        <f t="shared" si="590"/>
        <v>0</v>
      </c>
      <c r="Q108" s="134">
        <f>'бюджет округа (района)'!J108+'бюджеты поселений'!J108</f>
        <v>0</v>
      </c>
      <c r="R108" s="137">
        <f>'бюджет округа (района)'!J108</f>
        <v>0</v>
      </c>
      <c r="S108" s="137">
        <f t="shared" ref="S108:T112" si="594">O108+Q108</f>
        <v>0</v>
      </c>
      <c r="T108" s="137">
        <f t="shared" si="594"/>
        <v>0</v>
      </c>
      <c r="U108" s="134">
        <f>'бюджет округа (района)'!L108+'бюджеты поселений'!L108</f>
        <v>0</v>
      </c>
      <c r="V108" s="137">
        <f>'бюджет округа (района)'!L108</f>
        <v>0</v>
      </c>
      <c r="W108" s="137">
        <f t="shared" ref="W108:X112" si="595">S108+U108</f>
        <v>0</v>
      </c>
      <c r="X108" s="137">
        <f t="shared" si="595"/>
        <v>0</v>
      </c>
      <c r="Y108" s="134">
        <f>'бюджет округа (района)'!N108+'бюджеты поселений'!N108</f>
        <v>0</v>
      </c>
      <c r="Z108" s="137">
        <f>'бюджет округа (района)'!N108</f>
        <v>0</v>
      </c>
      <c r="AA108" s="137">
        <f t="shared" ref="AA108:AB112" si="596">W108+Y108</f>
        <v>0</v>
      </c>
      <c r="AB108" s="137">
        <f t="shared" si="596"/>
        <v>0</v>
      </c>
      <c r="AC108" s="134">
        <f>'бюджет округа (района)'!P108+'бюджеты поселений'!P108</f>
        <v>0</v>
      </c>
      <c r="AD108" s="137">
        <f>'бюджет округа (района)'!P108</f>
        <v>0</v>
      </c>
      <c r="AE108" s="137">
        <f t="shared" ref="AE108:AF112" si="597">AA108+AC108</f>
        <v>0</v>
      </c>
      <c r="AF108" s="137">
        <f t="shared" si="597"/>
        <v>0</v>
      </c>
      <c r="AG108" s="134">
        <f>'бюджет округа (района)'!R108+'бюджеты поселений'!R108</f>
        <v>0</v>
      </c>
      <c r="AH108" s="137">
        <f>'бюджет округа (района)'!R108</f>
        <v>0</v>
      </c>
      <c r="AI108" s="137">
        <f t="shared" ref="AI108:AJ112" si="598">AE108+AG108</f>
        <v>0</v>
      </c>
      <c r="AJ108" s="137">
        <f t="shared" si="598"/>
        <v>0</v>
      </c>
      <c r="AK108" s="134">
        <f>'бюджет округа (района)'!T108+'бюджеты поселений'!T108</f>
        <v>0</v>
      </c>
      <c r="AL108" s="137">
        <f>'бюджет округа (района)'!T108</f>
        <v>0</v>
      </c>
      <c r="AM108" s="137">
        <f t="shared" ref="AM108:AN112" si="599">AI108+AK108</f>
        <v>0</v>
      </c>
      <c r="AN108" s="137">
        <f t="shared" si="599"/>
        <v>0</v>
      </c>
      <c r="AO108" s="134">
        <f>'бюджет округа (района)'!V108+'бюджеты поселений'!V108</f>
        <v>0</v>
      </c>
      <c r="AP108" s="137">
        <f>'бюджет округа (района)'!V108</f>
        <v>0</v>
      </c>
      <c r="AQ108" s="137">
        <f t="shared" ref="AQ108:AR112" si="600">AM108+AO108</f>
        <v>0</v>
      </c>
      <c r="AR108" s="137">
        <f t="shared" si="600"/>
        <v>0</v>
      </c>
      <c r="AS108" s="134">
        <f>'бюджет округа (района)'!X108+'бюджеты поселений'!X108</f>
        <v>0</v>
      </c>
      <c r="AT108" s="137">
        <f>'бюджет округа (района)'!X108</f>
        <v>0</v>
      </c>
      <c r="AU108" s="137">
        <f t="shared" ref="AU108:AV112" si="601">AQ108+AS108</f>
        <v>0</v>
      </c>
      <c r="AV108" s="137">
        <f t="shared" si="601"/>
        <v>0</v>
      </c>
      <c r="AW108" s="134">
        <f>'бюджет округа (района)'!Z108+'бюджеты поселений'!Z108</f>
        <v>0</v>
      </c>
      <c r="AX108" s="137">
        <f>'бюджет округа (района)'!Z108</f>
        <v>0</v>
      </c>
      <c r="AY108" s="134">
        <f>'бюджет округа (района)'!AA108+'бюджеты поселений'!AA108</f>
        <v>0</v>
      </c>
      <c r="AZ108" s="137">
        <f>'бюджет округа (района)'!AA108</f>
        <v>0</v>
      </c>
      <c r="BA108" s="135">
        <f t="shared" si="581"/>
        <v>1</v>
      </c>
      <c r="BB108" s="135">
        <f t="shared" si="581"/>
        <v>1</v>
      </c>
      <c r="BC108" s="134">
        <f>'бюджет округа (района)'!AC108+'бюджеты поселений'!AC108</f>
        <v>0</v>
      </c>
      <c r="BD108" s="137">
        <f>'бюджет округа (района)'!AC108</f>
        <v>0</v>
      </c>
      <c r="BE108" s="134">
        <f>'бюджет округа (района)'!AD108+'бюджеты поселений'!AD108</f>
        <v>0</v>
      </c>
      <c r="BF108" s="137">
        <f>'бюджет округа (района)'!AD108</f>
        <v>0</v>
      </c>
      <c r="BG108" s="137">
        <f t="shared" ref="BG108:BH112" si="602">BC108+BE108</f>
        <v>0</v>
      </c>
      <c r="BH108" s="137">
        <f t="shared" si="602"/>
        <v>0</v>
      </c>
      <c r="BI108" s="135">
        <f t="shared" si="546"/>
        <v>1</v>
      </c>
      <c r="BJ108" s="135">
        <f t="shared" si="546"/>
        <v>1</v>
      </c>
      <c r="BK108" s="134">
        <f>'бюджет округа (района)'!AG108+'бюджеты поселений'!AG108</f>
        <v>0</v>
      </c>
      <c r="BL108" s="137">
        <f>'бюджет округа (района)'!AG108</f>
        <v>0</v>
      </c>
      <c r="BM108" s="137">
        <f t="shared" si="571"/>
        <v>0</v>
      </c>
      <c r="BN108" s="137">
        <f t="shared" si="571"/>
        <v>0</v>
      </c>
      <c r="BO108" s="135">
        <f t="shared" si="547"/>
        <v>1</v>
      </c>
      <c r="BP108" s="135">
        <f t="shared" si="547"/>
        <v>1</v>
      </c>
      <c r="BQ108" s="134">
        <f>'бюджет округа (района)'!AJ108+'бюджеты поселений'!AJ108</f>
        <v>0</v>
      </c>
      <c r="BR108" s="137">
        <f>'бюджет округа (района)'!AJ108</f>
        <v>0</v>
      </c>
      <c r="BS108" s="137">
        <f t="shared" si="572"/>
        <v>0</v>
      </c>
      <c r="BT108" s="137">
        <f t="shared" si="572"/>
        <v>0</v>
      </c>
      <c r="BU108" s="135">
        <f t="shared" si="548"/>
        <v>1</v>
      </c>
      <c r="BV108" s="135">
        <f t="shared" si="548"/>
        <v>1</v>
      </c>
      <c r="BW108" s="134">
        <f>'бюджет округа (района)'!AM108+'бюджеты поселений'!AM108</f>
        <v>0</v>
      </c>
      <c r="BX108" s="137">
        <f>'бюджет округа (района)'!AM108</f>
        <v>0</v>
      </c>
      <c r="BY108" s="137">
        <f t="shared" si="573"/>
        <v>0</v>
      </c>
      <c r="BZ108" s="137">
        <f t="shared" si="573"/>
        <v>0</v>
      </c>
      <c r="CA108" s="135">
        <f t="shared" si="549"/>
        <v>1</v>
      </c>
      <c r="CB108" s="135">
        <f t="shared" si="549"/>
        <v>1</v>
      </c>
      <c r="CC108" s="134">
        <f>'бюджет округа (района)'!AP108+'бюджеты поселений'!AP108</f>
        <v>0</v>
      </c>
      <c r="CD108" s="137">
        <f>'бюджет округа (района)'!AP108</f>
        <v>0</v>
      </c>
      <c r="CE108" s="137">
        <f t="shared" si="574"/>
        <v>0</v>
      </c>
      <c r="CF108" s="137">
        <f t="shared" si="574"/>
        <v>0</v>
      </c>
      <c r="CG108" s="135">
        <f t="shared" si="550"/>
        <v>1</v>
      </c>
      <c r="CH108" s="135">
        <f t="shared" si="550"/>
        <v>1</v>
      </c>
      <c r="CI108" s="134">
        <f>'бюджет округа (района)'!AS108+'бюджеты поселений'!AS108</f>
        <v>0</v>
      </c>
      <c r="CJ108" s="137">
        <f>'бюджет округа (района)'!AS108</f>
        <v>0</v>
      </c>
      <c r="CK108" s="137">
        <f t="shared" si="575"/>
        <v>0</v>
      </c>
      <c r="CL108" s="137">
        <f t="shared" si="575"/>
        <v>0</v>
      </c>
      <c r="CM108" s="135">
        <f t="shared" si="551"/>
        <v>1</v>
      </c>
      <c r="CN108" s="135">
        <f t="shared" si="551"/>
        <v>1</v>
      </c>
      <c r="CO108" s="134">
        <f>'бюджет округа (района)'!AV108+'бюджеты поселений'!AV108</f>
        <v>0</v>
      </c>
      <c r="CP108" s="137">
        <f>'бюджет округа (района)'!AV108</f>
        <v>0</v>
      </c>
      <c r="CQ108" s="137">
        <f t="shared" si="576"/>
        <v>0</v>
      </c>
      <c r="CR108" s="137">
        <f t="shared" si="576"/>
        <v>0</v>
      </c>
      <c r="CS108" s="135">
        <f t="shared" si="552"/>
        <v>1</v>
      </c>
      <c r="CT108" s="135">
        <f t="shared" si="552"/>
        <v>1</v>
      </c>
      <c r="CU108" s="134">
        <f>'бюджет округа (района)'!AY108+'бюджеты поселений'!AY108</f>
        <v>0</v>
      </c>
      <c r="CV108" s="137">
        <f>'бюджет округа (района)'!AY108</f>
        <v>0</v>
      </c>
      <c r="CW108" s="137">
        <f t="shared" si="577"/>
        <v>0</v>
      </c>
      <c r="CX108" s="137">
        <f t="shared" si="577"/>
        <v>0</v>
      </c>
      <c r="CY108" s="135">
        <f t="shared" si="553"/>
        <v>1</v>
      </c>
      <c r="CZ108" s="135">
        <f t="shared" si="553"/>
        <v>1</v>
      </c>
      <c r="DA108" s="134">
        <f>'бюджет округа (района)'!BB108+'бюджеты поселений'!BB108</f>
        <v>0</v>
      </c>
      <c r="DB108" s="137">
        <f>'бюджет округа (района)'!BB108</f>
        <v>0</v>
      </c>
      <c r="DC108" s="137">
        <f t="shared" si="578"/>
        <v>0</v>
      </c>
      <c r="DD108" s="137">
        <f t="shared" si="578"/>
        <v>0</v>
      </c>
      <c r="DE108" s="135">
        <f t="shared" si="554"/>
        <v>1</v>
      </c>
      <c r="DF108" s="135">
        <f t="shared" si="554"/>
        <v>1</v>
      </c>
      <c r="DG108" s="134">
        <f>'бюджет округа (района)'!BE108+'бюджеты поселений'!BE108</f>
        <v>0</v>
      </c>
      <c r="DH108" s="137">
        <f>'бюджет округа (района)'!BE108</f>
        <v>0</v>
      </c>
      <c r="DI108" s="137">
        <f t="shared" si="579"/>
        <v>0</v>
      </c>
      <c r="DJ108" s="137">
        <f t="shared" si="579"/>
        <v>0</v>
      </c>
      <c r="DK108" s="135">
        <f t="shared" si="555"/>
        <v>1</v>
      </c>
      <c r="DL108" s="135">
        <f t="shared" si="555"/>
        <v>1</v>
      </c>
      <c r="DM108" s="134">
        <f>'бюджет округа (района)'!BH108+'бюджеты поселений'!BH108</f>
        <v>0</v>
      </c>
      <c r="DN108" s="137">
        <f>'бюджет округа (района)'!BH108</f>
        <v>0</v>
      </c>
      <c r="DO108" s="134">
        <f>'бюджет округа (района)'!BI108+'бюджеты поселений'!BI108</f>
        <v>0</v>
      </c>
      <c r="DP108" s="137">
        <f>'бюджет округа (района)'!BI108</f>
        <v>0</v>
      </c>
      <c r="DQ108" s="134">
        <f>'бюджет округа (района)'!BJ108+'бюджеты поселений'!BJ108</f>
        <v>0</v>
      </c>
      <c r="DR108" s="137">
        <f>'бюджет округа (района)'!BJ108</f>
        <v>0</v>
      </c>
      <c r="DS108" s="135">
        <f t="shared" si="591"/>
        <v>1</v>
      </c>
      <c r="DT108" s="135">
        <f t="shared" si="592"/>
        <v>1</v>
      </c>
      <c r="DU108" s="135">
        <f t="shared" si="557"/>
        <v>1</v>
      </c>
      <c r="DV108" s="135">
        <f t="shared" si="558"/>
        <v>1</v>
      </c>
      <c r="DW108" s="167"/>
      <c r="DX108" s="105"/>
      <c r="DY108" s="105"/>
      <c r="DZ108" s="105"/>
      <c r="EA108" s="105"/>
      <c r="EB108" s="105"/>
      <c r="EC108" s="105"/>
      <c r="ED108" s="105"/>
      <c r="EE108" s="105"/>
      <c r="EF108" s="105"/>
      <c r="EG108" s="105"/>
      <c r="EH108" s="105"/>
      <c r="EI108" s="105"/>
      <c r="EJ108" s="105"/>
      <c r="EK108" s="105"/>
      <c r="EL108" s="105"/>
      <c r="EM108" s="105"/>
      <c r="EN108" s="105"/>
      <c r="EO108" s="105"/>
      <c r="EP108" s="105"/>
      <c r="EQ108" s="105"/>
      <c r="ER108" s="105"/>
      <c r="ES108" s="105"/>
      <c r="ET108" s="105"/>
      <c r="EU108" s="105"/>
      <c r="EV108" s="105"/>
      <c r="EW108" s="105"/>
      <c r="EX108" s="105"/>
      <c r="EY108" s="105"/>
      <c r="EZ108" s="105"/>
      <c r="FA108" s="105"/>
      <c r="FB108" s="105"/>
      <c r="FC108" s="105"/>
      <c r="FD108" s="105"/>
      <c r="FE108" s="105"/>
      <c r="FF108" s="105"/>
      <c r="FG108" s="105"/>
      <c r="FH108" s="105"/>
      <c r="FI108" s="105"/>
      <c r="FJ108" s="105"/>
      <c r="FK108" s="105"/>
      <c r="FL108" s="105"/>
      <c r="FM108" s="105"/>
      <c r="FN108" s="105"/>
      <c r="FO108" s="105"/>
      <c r="FP108" s="105"/>
      <c r="FQ108" s="105"/>
      <c r="FR108" s="105"/>
      <c r="FS108" s="105"/>
      <c r="FT108" s="105"/>
      <c r="FU108" s="105"/>
      <c r="FV108" s="105"/>
      <c r="FW108" s="105"/>
      <c r="FX108" s="105"/>
      <c r="FY108" s="105"/>
      <c r="FZ108" s="105"/>
      <c r="GA108" s="105"/>
      <c r="GB108" s="105"/>
      <c r="GC108" s="105"/>
      <c r="GD108" s="105"/>
      <c r="GE108" s="105"/>
      <c r="GF108" s="105"/>
      <c r="GG108" s="105"/>
      <c r="GH108" s="105"/>
      <c r="GI108" s="105"/>
      <c r="GJ108" s="105"/>
      <c r="GK108" s="105"/>
      <c r="GL108" s="105"/>
      <c r="GM108" s="105"/>
      <c r="GN108" s="105"/>
      <c r="GO108" s="105"/>
      <c r="GP108" s="105"/>
      <c r="GQ108" s="105"/>
      <c r="GR108" s="105"/>
      <c r="GS108" s="105"/>
      <c r="GT108" s="105"/>
      <c r="GU108" s="105"/>
      <c r="GV108" s="105"/>
      <c r="GW108" s="105"/>
      <c r="GX108" s="105"/>
      <c r="GY108" s="105"/>
      <c r="GZ108" s="105"/>
      <c r="HA108" s="105"/>
      <c r="HB108" s="105"/>
      <c r="HC108" s="105"/>
      <c r="HD108" s="105"/>
      <c r="HE108" s="105"/>
      <c r="HF108" s="105"/>
      <c r="HG108" s="105"/>
      <c r="HH108" s="105"/>
      <c r="HI108" s="105"/>
      <c r="HJ108" s="105"/>
      <c r="HK108" s="105"/>
      <c r="HL108" s="105"/>
      <c r="HM108" s="105"/>
      <c r="HN108" s="105"/>
      <c r="HO108" s="105"/>
      <c r="HP108" s="105"/>
      <c r="HQ108" s="105"/>
      <c r="HR108" s="105"/>
      <c r="HS108" s="105"/>
      <c r="HT108" s="105"/>
      <c r="HU108" s="105"/>
      <c r="HV108" s="105"/>
      <c r="HW108" s="105"/>
      <c r="HX108" s="105"/>
      <c r="HY108" s="105"/>
      <c r="HZ108" s="105"/>
      <c r="IA108" s="105"/>
      <c r="IB108" s="105"/>
      <c r="IC108" s="105"/>
      <c r="ID108" s="105"/>
      <c r="IE108" s="105"/>
      <c r="IF108" s="105"/>
      <c r="IG108" s="105"/>
      <c r="IH108" s="105"/>
      <c r="II108" s="105"/>
      <c r="IJ108" s="105"/>
      <c r="IK108" s="105"/>
      <c r="IL108" s="105"/>
      <c r="IM108" s="105"/>
      <c r="IN108" s="105"/>
      <c r="IO108" s="105"/>
      <c r="IP108" s="105"/>
      <c r="IQ108" s="105"/>
      <c r="IR108" s="105"/>
      <c r="IS108" s="105"/>
      <c r="IT108" s="105"/>
      <c r="IU108" s="105"/>
      <c r="IV108" s="105"/>
      <c r="IW108" s="105"/>
      <c r="IX108" s="105"/>
      <c r="IY108" s="105"/>
      <c r="IZ108" s="105"/>
      <c r="JA108" s="105"/>
      <c r="JB108" s="105"/>
      <c r="JC108" s="105"/>
      <c r="JD108" s="105"/>
      <c r="JE108" s="105"/>
      <c r="JF108" s="105"/>
      <c r="JG108" s="105"/>
      <c r="JH108" s="105"/>
    </row>
    <row r="109" spans="1:268" s="106" customFormat="1" ht="18" customHeight="1">
      <c r="A109" s="173"/>
      <c r="B109" s="174"/>
      <c r="C109" s="134">
        <f>'бюджет округа (района)'!C109+'бюджеты поселений'!C109</f>
        <v>0</v>
      </c>
      <c r="D109" s="137">
        <f>'бюджет округа (района)'!C109</f>
        <v>0</v>
      </c>
      <c r="E109" s="134">
        <f t="shared" si="589"/>
        <v>0</v>
      </c>
      <c r="F109" s="137">
        <f t="shared" si="589"/>
        <v>0</v>
      </c>
      <c r="G109" s="134">
        <f>'бюджет округа (района)'!E109+'бюджеты поселений'!E109</f>
        <v>0</v>
      </c>
      <c r="H109" s="137">
        <f>'бюджет округа (района)'!E109</f>
        <v>0</v>
      </c>
      <c r="I109" s="134">
        <f>'бюджет округа (района)'!F109+'бюджеты поселений'!F109</f>
        <v>0</v>
      </c>
      <c r="J109" s="137">
        <f>'бюджет округа (района)'!F109</f>
        <v>0</v>
      </c>
      <c r="K109" s="137">
        <f t="shared" si="593"/>
        <v>0</v>
      </c>
      <c r="L109" s="137">
        <f t="shared" si="593"/>
        <v>0</v>
      </c>
      <c r="M109" s="134">
        <f>'бюджет округа (района)'!H109+'бюджеты поселений'!H109</f>
        <v>0</v>
      </c>
      <c r="N109" s="137">
        <f>'бюджет округа (района)'!H109</f>
        <v>0</v>
      </c>
      <c r="O109" s="137">
        <f t="shared" si="590"/>
        <v>0</v>
      </c>
      <c r="P109" s="137">
        <f t="shared" si="590"/>
        <v>0</v>
      </c>
      <c r="Q109" s="134">
        <f>'бюджет округа (района)'!J109+'бюджеты поселений'!J109</f>
        <v>0</v>
      </c>
      <c r="R109" s="137">
        <f>'бюджет округа (района)'!J109</f>
        <v>0</v>
      </c>
      <c r="S109" s="137">
        <f t="shared" si="594"/>
        <v>0</v>
      </c>
      <c r="T109" s="137">
        <f t="shared" si="594"/>
        <v>0</v>
      </c>
      <c r="U109" s="134">
        <f>'бюджет округа (района)'!L109+'бюджеты поселений'!L109</f>
        <v>0</v>
      </c>
      <c r="V109" s="137">
        <f>'бюджет округа (района)'!L109</f>
        <v>0</v>
      </c>
      <c r="W109" s="137">
        <f t="shared" si="595"/>
        <v>0</v>
      </c>
      <c r="X109" s="137">
        <f t="shared" si="595"/>
        <v>0</v>
      </c>
      <c r="Y109" s="134">
        <f>'бюджет округа (района)'!N109+'бюджеты поселений'!N109</f>
        <v>0</v>
      </c>
      <c r="Z109" s="137">
        <f>'бюджет округа (района)'!N109</f>
        <v>0</v>
      </c>
      <c r="AA109" s="137">
        <f t="shared" si="596"/>
        <v>0</v>
      </c>
      <c r="AB109" s="137">
        <f t="shared" si="596"/>
        <v>0</v>
      </c>
      <c r="AC109" s="134">
        <f>'бюджет округа (района)'!P109+'бюджеты поселений'!P109</f>
        <v>0</v>
      </c>
      <c r="AD109" s="137">
        <f>'бюджет округа (района)'!P109</f>
        <v>0</v>
      </c>
      <c r="AE109" s="137">
        <f t="shared" si="597"/>
        <v>0</v>
      </c>
      <c r="AF109" s="137">
        <f t="shared" si="597"/>
        <v>0</v>
      </c>
      <c r="AG109" s="134">
        <f>'бюджет округа (района)'!R109+'бюджеты поселений'!R109</f>
        <v>0</v>
      </c>
      <c r="AH109" s="137">
        <f>'бюджет округа (района)'!R109</f>
        <v>0</v>
      </c>
      <c r="AI109" s="137">
        <f t="shared" si="598"/>
        <v>0</v>
      </c>
      <c r="AJ109" s="137">
        <f t="shared" si="598"/>
        <v>0</v>
      </c>
      <c r="AK109" s="134">
        <f>'бюджет округа (района)'!T109+'бюджеты поселений'!T109</f>
        <v>0</v>
      </c>
      <c r="AL109" s="137">
        <f>'бюджет округа (района)'!T109</f>
        <v>0</v>
      </c>
      <c r="AM109" s="137">
        <f t="shared" si="599"/>
        <v>0</v>
      </c>
      <c r="AN109" s="137">
        <f t="shared" si="599"/>
        <v>0</v>
      </c>
      <c r="AO109" s="134">
        <f>'бюджет округа (района)'!V109+'бюджеты поселений'!V109</f>
        <v>0</v>
      </c>
      <c r="AP109" s="137">
        <f>'бюджет округа (района)'!V109</f>
        <v>0</v>
      </c>
      <c r="AQ109" s="137">
        <f t="shared" si="600"/>
        <v>0</v>
      </c>
      <c r="AR109" s="137">
        <f t="shared" si="600"/>
        <v>0</v>
      </c>
      <c r="AS109" s="134">
        <f>'бюджет округа (района)'!X109+'бюджеты поселений'!X109</f>
        <v>0</v>
      </c>
      <c r="AT109" s="137">
        <f>'бюджет округа (района)'!X109</f>
        <v>0</v>
      </c>
      <c r="AU109" s="137">
        <f t="shared" si="601"/>
        <v>0</v>
      </c>
      <c r="AV109" s="137">
        <f t="shared" si="601"/>
        <v>0</v>
      </c>
      <c r="AW109" s="134">
        <f>'бюджет округа (района)'!Z109+'бюджеты поселений'!Z109</f>
        <v>0</v>
      </c>
      <c r="AX109" s="137">
        <f>'бюджет округа (района)'!Z109</f>
        <v>0</v>
      </c>
      <c r="AY109" s="134">
        <f>'бюджет округа (района)'!AA109+'бюджеты поселений'!AA109</f>
        <v>0</v>
      </c>
      <c r="AZ109" s="137">
        <f>'бюджет округа (района)'!AA109</f>
        <v>0</v>
      </c>
      <c r="BA109" s="135">
        <f t="shared" si="581"/>
        <v>1</v>
      </c>
      <c r="BB109" s="135">
        <f t="shared" si="581"/>
        <v>1</v>
      </c>
      <c r="BC109" s="134">
        <f>'бюджет округа (района)'!AC109+'бюджеты поселений'!AC109</f>
        <v>0</v>
      </c>
      <c r="BD109" s="137">
        <f>'бюджет округа (района)'!AC109</f>
        <v>0</v>
      </c>
      <c r="BE109" s="134">
        <f>'бюджет округа (района)'!AD109+'бюджеты поселений'!AD109</f>
        <v>0</v>
      </c>
      <c r="BF109" s="137">
        <f>'бюджет округа (района)'!AD109</f>
        <v>0</v>
      </c>
      <c r="BG109" s="137">
        <f t="shared" si="602"/>
        <v>0</v>
      </c>
      <c r="BH109" s="137">
        <f t="shared" si="602"/>
        <v>0</v>
      </c>
      <c r="BI109" s="135">
        <f t="shared" si="546"/>
        <v>1</v>
      </c>
      <c r="BJ109" s="135">
        <f t="shared" si="546"/>
        <v>1</v>
      </c>
      <c r="BK109" s="134">
        <f>'бюджет округа (района)'!AG109+'бюджеты поселений'!AG109</f>
        <v>0</v>
      </c>
      <c r="BL109" s="137">
        <f>'бюджет округа (района)'!AG109</f>
        <v>0</v>
      </c>
      <c r="BM109" s="137">
        <f t="shared" si="571"/>
        <v>0</v>
      </c>
      <c r="BN109" s="137">
        <f t="shared" si="571"/>
        <v>0</v>
      </c>
      <c r="BO109" s="135">
        <f t="shared" si="547"/>
        <v>1</v>
      </c>
      <c r="BP109" s="135">
        <f t="shared" si="547"/>
        <v>1</v>
      </c>
      <c r="BQ109" s="134">
        <f>'бюджет округа (района)'!AJ109+'бюджеты поселений'!AJ109</f>
        <v>0</v>
      </c>
      <c r="BR109" s="137">
        <f>'бюджет округа (района)'!AJ109</f>
        <v>0</v>
      </c>
      <c r="BS109" s="137">
        <f t="shared" si="572"/>
        <v>0</v>
      </c>
      <c r="BT109" s="137">
        <f t="shared" si="572"/>
        <v>0</v>
      </c>
      <c r="BU109" s="135">
        <f t="shared" si="548"/>
        <v>1</v>
      </c>
      <c r="BV109" s="135">
        <f t="shared" si="548"/>
        <v>1</v>
      </c>
      <c r="BW109" s="134">
        <f>'бюджет округа (района)'!AM109+'бюджеты поселений'!AM109</f>
        <v>0</v>
      </c>
      <c r="BX109" s="137">
        <f>'бюджет округа (района)'!AM109</f>
        <v>0</v>
      </c>
      <c r="BY109" s="137">
        <f t="shared" si="573"/>
        <v>0</v>
      </c>
      <c r="BZ109" s="137">
        <f t="shared" si="573"/>
        <v>0</v>
      </c>
      <c r="CA109" s="135">
        <f t="shared" si="549"/>
        <v>1</v>
      </c>
      <c r="CB109" s="135">
        <f t="shared" si="549"/>
        <v>1</v>
      </c>
      <c r="CC109" s="134">
        <f>'бюджет округа (района)'!AP109+'бюджеты поселений'!AP109</f>
        <v>0</v>
      </c>
      <c r="CD109" s="137">
        <f>'бюджет округа (района)'!AP109</f>
        <v>0</v>
      </c>
      <c r="CE109" s="137">
        <f t="shared" si="574"/>
        <v>0</v>
      </c>
      <c r="CF109" s="137">
        <f t="shared" si="574"/>
        <v>0</v>
      </c>
      <c r="CG109" s="135">
        <f t="shared" si="550"/>
        <v>1</v>
      </c>
      <c r="CH109" s="135">
        <f t="shared" si="550"/>
        <v>1</v>
      </c>
      <c r="CI109" s="134">
        <f>'бюджет округа (района)'!AS109+'бюджеты поселений'!AS109</f>
        <v>0</v>
      </c>
      <c r="CJ109" s="137">
        <f>'бюджет округа (района)'!AS109</f>
        <v>0</v>
      </c>
      <c r="CK109" s="137">
        <f t="shared" si="575"/>
        <v>0</v>
      </c>
      <c r="CL109" s="137">
        <f t="shared" si="575"/>
        <v>0</v>
      </c>
      <c r="CM109" s="135">
        <f t="shared" si="551"/>
        <v>1</v>
      </c>
      <c r="CN109" s="135">
        <f t="shared" si="551"/>
        <v>1</v>
      </c>
      <c r="CO109" s="134">
        <f>'бюджет округа (района)'!AV109+'бюджеты поселений'!AV109</f>
        <v>0</v>
      </c>
      <c r="CP109" s="137">
        <f>'бюджет округа (района)'!AV109</f>
        <v>0</v>
      </c>
      <c r="CQ109" s="137">
        <f t="shared" si="576"/>
        <v>0</v>
      </c>
      <c r="CR109" s="137">
        <f t="shared" si="576"/>
        <v>0</v>
      </c>
      <c r="CS109" s="135">
        <f t="shared" si="552"/>
        <v>1</v>
      </c>
      <c r="CT109" s="135">
        <f t="shared" si="552"/>
        <v>1</v>
      </c>
      <c r="CU109" s="134">
        <f>'бюджет округа (района)'!AY109+'бюджеты поселений'!AY109</f>
        <v>0</v>
      </c>
      <c r="CV109" s="137">
        <f>'бюджет округа (района)'!AY109</f>
        <v>0</v>
      </c>
      <c r="CW109" s="137">
        <f t="shared" si="577"/>
        <v>0</v>
      </c>
      <c r="CX109" s="137">
        <f t="shared" si="577"/>
        <v>0</v>
      </c>
      <c r="CY109" s="135">
        <f t="shared" si="553"/>
        <v>1</v>
      </c>
      <c r="CZ109" s="135">
        <f t="shared" si="553"/>
        <v>1</v>
      </c>
      <c r="DA109" s="134">
        <f>'бюджет округа (района)'!BB109+'бюджеты поселений'!BB109</f>
        <v>0</v>
      </c>
      <c r="DB109" s="137">
        <f>'бюджет округа (района)'!BB109</f>
        <v>0</v>
      </c>
      <c r="DC109" s="137">
        <f t="shared" si="578"/>
        <v>0</v>
      </c>
      <c r="DD109" s="137">
        <f t="shared" si="578"/>
        <v>0</v>
      </c>
      <c r="DE109" s="135">
        <f t="shared" si="554"/>
        <v>1</v>
      </c>
      <c r="DF109" s="135">
        <f t="shared" si="554"/>
        <v>1</v>
      </c>
      <c r="DG109" s="134">
        <f>'бюджет округа (района)'!BE109+'бюджеты поселений'!BE109</f>
        <v>0</v>
      </c>
      <c r="DH109" s="137">
        <f>'бюджет округа (района)'!BE109</f>
        <v>0</v>
      </c>
      <c r="DI109" s="137">
        <f t="shared" si="579"/>
        <v>0</v>
      </c>
      <c r="DJ109" s="137">
        <f t="shared" si="579"/>
        <v>0</v>
      </c>
      <c r="DK109" s="135">
        <f t="shared" si="555"/>
        <v>1</v>
      </c>
      <c r="DL109" s="135">
        <f t="shared" si="555"/>
        <v>1</v>
      </c>
      <c r="DM109" s="134">
        <f>'бюджет округа (района)'!BH109+'бюджеты поселений'!BH109</f>
        <v>0</v>
      </c>
      <c r="DN109" s="137">
        <f>'бюджет округа (района)'!BH109</f>
        <v>0</v>
      </c>
      <c r="DO109" s="134">
        <f>'бюджет округа (района)'!BI109+'бюджеты поселений'!BI109</f>
        <v>0</v>
      </c>
      <c r="DP109" s="137">
        <f>'бюджет округа (района)'!BI109</f>
        <v>0</v>
      </c>
      <c r="DQ109" s="134">
        <f>'бюджет округа (района)'!BJ109+'бюджеты поселений'!BJ109</f>
        <v>0</v>
      </c>
      <c r="DR109" s="137">
        <f>'бюджет округа (района)'!BJ109</f>
        <v>0</v>
      </c>
      <c r="DS109" s="135">
        <f t="shared" si="591"/>
        <v>1</v>
      </c>
      <c r="DT109" s="135">
        <f t="shared" si="592"/>
        <v>1</v>
      </c>
      <c r="DU109" s="135">
        <f t="shared" si="557"/>
        <v>1</v>
      </c>
      <c r="DV109" s="135">
        <f t="shared" si="558"/>
        <v>1</v>
      </c>
      <c r="DW109" s="167"/>
      <c r="DX109" s="105"/>
      <c r="DY109" s="105"/>
      <c r="DZ109" s="105"/>
      <c r="EA109" s="105"/>
      <c r="EB109" s="105"/>
      <c r="EC109" s="105"/>
      <c r="ED109" s="105"/>
      <c r="EE109" s="105"/>
      <c r="EF109" s="105"/>
      <c r="EG109" s="105"/>
      <c r="EH109" s="105"/>
      <c r="EI109" s="105"/>
      <c r="EJ109" s="105"/>
      <c r="EK109" s="105"/>
      <c r="EL109" s="105"/>
      <c r="EM109" s="105"/>
      <c r="EN109" s="105"/>
      <c r="EO109" s="105"/>
      <c r="EP109" s="105"/>
      <c r="EQ109" s="105"/>
      <c r="ER109" s="105"/>
      <c r="ES109" s="105"/>
      <c r="ET109" s="105"/>
      <c r="EU109" s="105"/>
      <c r="EV109" s="105"/>
      <c r="EW109" s="105"/>
      <c r="EX109" s="105"/>
      <c r="EY109" s="105"/>
      <c r="EZ109" s="105"/>
      <c r="FA109" s="105"/>
      <c r="FB109" s="105"/>
      <c r="FC109" s="105"/>
      <c r="FD109" s="105"/>
      <c r="FE109" s="105"/>
      <c r="FF109" s="105"/>
      <c r="FG109" s="105"/>
      <c r="FH109" s="105"/>
      <c r="FI109" s="105"/>
      <c r="FJ109" s="105"/>
      <c r="FK109" s="105"/>
      <c r="FL109" s="105"/>
      <c r="FM109" s="105"/>
      <c r="FN109" s="105"/>
      <c r="FO109" s="105"/>
      <c r="FP109" s="105"/>
      <c r="FQ109" s="105"/>
      <c r="FR109" s="105"/>
      <c r="FS109" s="105"/>
      <c r="FT109" s="105"/>
      <c r="FU109" s="105"/>
      <c r="FV109" s="105"/>
      <c r="FW109" s="105"/>
      <c r="FX109" s="105"/>
      <c r="FY109" s="105"/>
      <c r="FZ109" s="105"/>
      <c r="GA109" s="105"/>
      <c r="GB109" s="105"/>
      <c r="GC109" s="105"/>
      <c r="GD109" s="105"/>
      <c r="GE109" s="105"/>
      <c r="GF109" s="105"/>
      <c r="GG109" s="105"/>
      <c r="GH109" s="105"/>
      <c r="GI109" s="105"/>
      <c r="GJ109" s="105"/>
      <c r="GK109" s="105"/>
      <c r="GL109" s="105"/>
      <c r="GM109" s="105"/>
      <c r="GN109" s="105"/>
      <c r="GO109" s="105"/>
      <c r="GP109" s="105"/>
      <c r="GQ109" s="105"/>
      <c r="GR109" s="105"/>
      <c r="GS109" s="105"/>
      <c r="GT109" s="105"/>
      <c r="GU109" s="105"/>
      <c r="GV109" s="105"/>
      <c r="GW109" s="105"/>
      <c r="GX109" s="105"/>
      <c r="GY109" s="105"/>
      <c r="GZ109" s="105"/>
      <c r="HA109" s="105"/>
      <c r="HB109" s="105"/>
      <c r="HC109" s="105"/>
      <c r="HD109" s="105"/>
      <c r="HE109" s="105"/>
      <c r="HF109" s="105"/>
      <c r="HG109" s="105"/>
      <c r="HH109" s="105"/>
      <c r="HI109" s="105"/>
      <c r="HJ109" s="105"/>
      <c r="HK109" s="105"/>
      <c r="HL109" s="105"/>
      <c r="HM109" s="105"/>
      <c r="HN109" s="105"/>
      <c r="HO109" s="105"/>
      <c r="HP109" s="105"/>
      <c r="HQ109" s="105"/>
      <c r="HR109" s="105"/>
      <c r="HS109" s="105"/>
      <c r="HT109" s="105"/>
      <c r="HU109" s="105"/>
      <c r="HV109" s="105"/>
      <c r="HW109" s="105"/>
      <c r="HX109" s="105"/>
      <c r="HY109" s="105"/>
      <c r="HZ109" s="105"/>
      <c r="IA109" s="105"/>
      <c r="IB109" s="105"/>
      <c r="IC109" s="105"/>
      <c r="ID109" s="105"/>
      <c r="IE109" s="105"/>
      <c r="IF109" s="105"/>
      <c r="IG109" s="105"/>
      <c r="IH109" s="105"/>
      <c r="II109" s="105"/>
      <c r="IJ109" s="105"/>
      <c r="IK109" s="105"/>
      <c r="IL109" s="105"/>
      <c r="IM109" s="105"/>
      <c r="IN109" s="105"/>
      <c r="IO109" s="105"/>
      <c r="IP109" s="105"/>
      <c r="IQ109" s="105"/>
      <c r="IR109" s="105"/>
      <c r="IS109" s="105"/>
      <c r="IT109" s="105"/>
      <c r="IU109" s="105"/>
      <c r="IV109" s="105"/>
      <c r="IW109" s="105"/>
      <c r="IX109" s="105"/>
      <c r="IY109" s="105"/>
      <c r="IZ109" s="105"/>
      <c r="JA109" s="105"/>
      <c r="JB109" s="105"/>
      <c r="JC109" s="105"/>
      <c r="JD109" s="105"/>
      <c r="JE109" s="105"/>
      <c r="JF109" s="105"/>
      <c r="JG109" s="105"/>
      <c r="JH109" s="105"/>
    </row>
    <row r="110" spans="1:268" s="106" customFormat="1" ht="18" customHeight="1">
      <c r="A110" s="173"/>
      <c r="B110" s="174"/>
      <c r="C110" s="134">
        <f>'бюджет округа (района)'!C110+'бюджеты поселений'!C110</f>
        <v>0</v>
      </c>
      <c r="D110" s="137">
        <f>'бюджет округа (района)'!C110</f>
        <v>0</v>
      </c>
      <c r="E110" s="134">
        <f t="shared" si="589"/>
        <v>0</v>
      </c>
      <c r="F110" s="137">
        <f t="shared" si="589"/>
        <v>0</v>
      </c>
      <c r="G110" s="134">
        <f>'бюджет округа (района)'!E110+'бюджеты поселений'!E110</f>
        <v>0</v>
      </c>
      <c r="H110" s="137">
        <f>'бюджет округа (района)'!E110</f>
        <v>0</v>
      </c>
      <c r="I110" s="134">
        <f>'бюджет округа (района)'!F110+'бюджеты поселений'!F110</f>
        <v>0</v>
      </c>
      <c r="J110" s="137">
        <f>'бюджет округа (района)'!F110</f>
        <v>0</v>
      </c>
      <c r="K110" s="137">
        <f t="shared" si="593"/>
        <v>0</v>
      </c>
      <c r="L110" s="137">
        <f t="shared" si="593"/>
        <v>0</v>
      </c>
      <c r="M110" s="134">
        <f>'бюджет округа (района)'!H110+'бюджеты поселений'!H110</f>
        <v>0</v>
      </c>
      <c r="N110" s="137">
        <f>'бюджет округа (района)'!H110</f>
        <v>0</v>
      </c>
      <c r="O110" s="137">
        <f t="shared" si="590"/>
        <v>0</v>
      </c>
      <c r="P110" s="137">
        <f t="shared" si="590"/>
        <v>0</v>
      </c>
      <c r="Q110" s="134">
        <f>'бюджет округа (района)'!J110+'бюджеты поселений'!J110</f>
        <v>0</v>
      </c>
      <c r="R110" s="137">
        <f>'бюджет округа (района)'!J110</f>
        <v>0</v>
      </c>
      <c r="S110" s="137">
        <f t="shared" si="594"/>
        <v>0</v>
      </c>
      <c r="T110" s="137">
        <f t="shared" si="594"/>
        <v>0</v>
      </c>
      <c r="U110" s="134">
        <f>'бюджет округа (района)'!L110+'бюджеты поселений'!L110</f>
        <v>0</v>
      </c>
      <c r="V110" s="137">
        <f>'бюджет округа (района)'!L110</f>
        <v>0</v>
      </c>
      <c r="W110" s="137">
        <f t="shared" si="595"/>
        <v>0</v>
      </c>
      <c r="X110" s="137">
        <f t="shared" si="595"/>
        <v>0</v>
      </c>
      <c r="Y110" s="134">
        <f>'бюджет округа (района)'!N110+'бюджеты поселений'!N110</f>
        <v>0</v>
      </c>
      <c r="Z110" s="137">
        <f>'бюджет округа (района)'!N110</f>
        <v>0</v>
      </c>
      <c r="AA110" s="137">
        <f t="shared" si="596"/>
        <v>0</v>
      </c>
      <c r="AB110" s="137">
        <f t="shared" si="596"/>
        <v>0</v>
      </c>
      <c r="AC110" s="134">
        <f>'бюджет округа (района)'!P110+'бюджеты поселений'!P110</f>
        <v>0</v>
      </c>
      <c r="AD110" s="137">
        <f>'бюджет округа (района)'!P110</f>
        <v>0</v>
      </c>
      <c r="AE110" s="137">
        <f t="shared" si="597"/>
        <v>0</v>
      </c>
      <c r="AF110" s="137">
        <f t="shared" si="597"/>
        <v>0</v>
      </c>
      <c r="AG110" s="134">
        <f>'бюджет округа (района)'!R110+'бюджеты поселений'!R110</f>
        <v>0</v>
      </c>
      <c r="AH110" s="137">
        <f>'бюджет округа (района)'!R110</f>
        <v>0</v>
      </c>
      <c r="AI110" s="137">
        <f t="shared" si="598"/>
        <v>0</v>
      </c>
      <c r="AJ110" s="137">
        <f t="shared" si="598"/>
        <v>0</v>
      </c>
      <c r="AK110" s="134">
        <f>'бюджет округа (района)'!T110+'бюджеты поселений'!T110</f>
        <v>0</v>
      </c>
      <c r="AL110" s="137">
        <f>'бюджет округа (района)'!T110</f>
        <v>0</v>
      </c>
      <c r="AM110" s="137">
        <f t="shared" si="599"/>
        <v>0</v>
      </c>
      <c r="AN110" s="137">
        <f t="shared" si="599"/>
        <v>0</v>
      </c>
      <c r="AO110" s="134">
        <f>'бюджет округа (района)'!V110+'бюджеты поселений'!V110</f>
        <v>0</v>
      </c>
      <c r="AP110" s="137">
        <f>'бюджет округа (района)'!V110</f>
        <v>0</v>
      </c>
      <c r="AQ110" s="137">
        <f t="shared" si="600"/>
        <v>0</v>
      </c>
      <c r="AR110" s="137">
        <f t="shared" si="600"/>
        <v>0</v>
      </c>
      <c r="AS110" s="134">
        <f>'бюджет округа (района)'!X110+'бюджеты поселений'!X110</f>
        <v>0</v>
      </c>
      <c r="AT110" s="137">
        <f>'бюджет округа (района)'!X110</f>
        <v>0</v>
      </c>
      <c r="AU110" s="137">
        <f t="shared" si="601"/>
        <v>0</v>
      </c>
      <c r="AV110" s="137">
        <f t="shared" si="601"/>
        <v>0</v>
      </c>
      <c r="AW110" s="134">
        <f>'бюджет округа (района)'!Z110+'бюджеты поселений'!Z110</f>
        <v>0</v>
      </c>
      <c r="AX110" s="137">
        <f>'бюджет округа (района)'!Z110</f>
        <v>0</v>
      </c>
      <c r="AY110" s="134">
        <f>'бюджет округа (района)'!AA110+'бюджеты поселений'!AA110</f>
        <v>0</v>
      </c>
      <c r="AZ110" s="137">
        <f>'бюджет округа (района)'!AA110</f>
        <v>0</v>
      </c>
      <c r="BA110" s="135">
        <f t="shared" si="581"/>
        <v>1</v>
      </c>
      <c r="BB110" s="135">
        <f t="shared" si="581"/>
        <v>1</v>
      </c>
      <c r="BC110" s="134">
        <f>'бюджет округа (района)'!AC110+'бюджеты поселений'!AC110</f>
        <v>0</v>
      </c>
      <c r="BD110" s="137">
        <f>'бюджет округа (района)'!AC110</f>
        <v>0</v>
      </c>
      <c r="BE110" s="134">
        <f>'бюджет округа (района)'!AD110+'бюджеты поселений'!AD110</f>
        <v>0</v>
      </c>
      <c r="BF110" s="137">
        <f>'бюджет округа (района)'!AD110</f>
        <v>0</v>
      </c>
      <c r="BG110" s="137">
        <f t="shared" si="602"/>
        <v>0</v>
      </c>
      <c r="BH110" s="137">
        <f t="shared" si="602"/>
        <v>0</v>
      </c>
      <c r="BI110" s="135">
        <f t="shared" si="546"/>
        <v>1</v>
      </c>
      <c r="BJ110" s="135">
        <f t="shared" si="546"/>
        <v>1</v>
      </c>
      <c r="BK110" s="134">
        <f>'бюджет округа (района)'!AG110+'бюджеты поселений'!AG110</f>
        <v>0</v>
      </c>
      <c r="BL110" s="137">
        <f>'бюджет округа (района)'!AG110</f>
        <v>0</v>
      </c>
      <c r="BM110" s="137">
        <f t="shared" si="571"/>
        <v>0</v>
      </c>
      <c r="BN110" s="137">
        <f t="shared" si="571"/>
        <v>0</v>
      </c>
      <c r="BO110" s="135">
        <f t="shared" si="547"/>
        <v>1</v>
      </c>
      <c r="BP110" s="135">
        <f t="shared" si="547"/>
        <v>1</v>
      </c>
      <c r="BQ110" s="134">
        <f>'бюджет округа (района)'!AJ110+'бюджеты поселений'!AJ110</f>
        <v>0</v>
      </c>
      <c r="BR110" s="137">
        <f>'бюджет округа (района)'!AJ110</f>
        <v>0</v>
      </c>
      <c r="BS110" s="137">
        <f t="shared" si="572"/>
        <v>0</v>
      </c>
      <c r="BT110" s="137">
        <f t="shared" si="572"/>
        <v>0</v>
      </c>
      <c r="BU110" s="135">
        <f t="shared" si="548"/>
        <v>1</v>
      </c>
      <c r="BV110" s="135">
        <f t="shared" si="548"/>
        <v>1</v>
      </c>
      <c r="BW110" s="134">
        <f>'бюджет округа (района)'!AM110+'бюджеты поселений'!AM110</f>
        <v>0</v>
      </c>
      <c r="BX110" s="137">
        <f>'бюджет округа (района)'!AM110</f>
        <v>0</v>
      </c>
      <c r="BY110" s="137">
        <f t="shared" si="573"/>
        <v>0</v>
      </c>
      <c r="BZ110" s="137">
        <f t="shared" si="573"/>
        <v>0</v>
      </c>
      <c r="CA110" s="135">
        <f t="shared" si="549"/>
        <v>1</v>
      </c>
      <c r="CB110" s="135">
        <f t="shared" si="549"/>
        <v>1</v>
      </c>
      <c r="CC110" s="134">
        <f>'бюджет округа (района)'!AP110+'бюджеты поселений'!AP110</f>
        <v>0</v>
      </c>
      <c r="CD110" s="137">
        <f>'бюджет округа (района)'!AP110</f>
        <v>0</v>
      </c>
      <c r="CE110" s="137">
        <f t="shared" si="574"/>
        <v>0</v>
      </c>
      <c r="CF110" s="137">
        <f t="shared" si="574"/>
        <v>0</v>
      </c>
      <c r="CG110" s="135">
        <f t="shared" si="550"/>
        <v>1</v>
      </c>
      <c r="CH110" s="135">
        <f t="shared" si="550"/>
        <v>1</v>
      </c>
      <c r="CI110" s="134">
        <f>'бюджет округа (района)'!AS110+'бюджеты поселений'!AS110</f>
        <v>0</v>
      </c>
      <c r="CJ110" s="137">
        <f>'бюджет округа (района)'!AS110</f>
        <v>0</v>
      </c>
      <c r="CK110" s="137">
        <f t="shared" si="575"/>
        <v>0</v>
      </c>
      <c r="CL110" s="137">
        <f t="shared" si="575"/>
        <v>0</v>
      </c>
      <c r="CM110" s="135">
        <f t="shared" si="551"/>
        <v>1</v>
      </c>
      <c r="CN110" s="135">
        <f t="shared" si="551"/>
        <v>1</v>
      </c>
      <c r="CO110" s="134">
        <f>'бюджет округа (района)'!AV110+'бюджеты поселений'!AV110</f>
        <v>0</v>
      </c>
      <c r="CP110" s="137">
        <f>'бюджет округа (района)'!AV110</f>
        <v>0</v>
      </c>
      <c r="CQ110" s="137">
        <f t="shared" si="576"/>
        <v>0</v>
      </c>
      <c r="CR110" s="137">
        <f t="shared" si="576"/>
        <v>0</v>
      </c>
      <c r="CS110" s="135">
        <f t="shared" si="552"/>
        <v>1</v>
      </c>
      <c r="CT110" s="135">
        <f t="shared" si="552"/>
        <v>1</v>
      </c>
      <c r="CU110" s="134">
        <f>'бюджет округа (района)'!AY110+'бюджеты поселений'!AY110</f>
        <v>0</v>
      </c>
      <c r="CV110" s="137">
        <f>'бюджет округа (района)'!AY110</f>
        <v>0</v>
      </c>
      <c r="CW110" s="137">
        <f t="shared" si="577"/>
        <v>0</v>
      </c>
      <c r="CX110" s="137">
        <f t="shared" si="577"/>
        <v>0</v>
      </c>
      <c r="CY110" s="135">
        <f t="shared" si="553"/>
        <v>1</v>
      </c>
      <c r="CZ110" s="135">
        <f t="shared" si="553"/>
        <v>1</v>
      </c>
      <c r="DA110" s="134">
        <f>'бюджет округа (района)'!BB110+'бюджеты поселений'!BB110</f>
        <v>0</v>
      </c>
      <c r="DB110" s="137">
        <f>'бюджет округа (района)'!BB110</f>
        <v>0</v>
      </c>
      <c r="DC110" s="137">
        <f t="shared" si="578"/>
        <v>0</v>
      </c>
      <c r="DD110" s="137">
        <f t="shared" si="578"/>
        <v>0</v>
      </c>
      <c r="DE110" s="135">
        <f t="shared" si="554"/>
        <v>1</v>
      </c>
      <c r="DF110" s="135">
        <f t="shared" si="554"/>
        <v>1</v>
      </c>
      <c r="DG110" s="134">
        <f>'бюджет округа (района)'!BE110+'бюджеты поселений'!BE110</f>
        <v>0</v>
      </c>
      <c r="DH110" s="137">
        <f>'бюджет округа (района)'!BE110</f>
        <v>0</v>
      </c>
      <c r="DI110" s="137">
        <f t="shared" si="579"/>
        <v>0</v>
      </c>
      <c r="DJ110" s="137">
        <f t="shared" si="579"/>
        <v>0</v>
      </c>
      <c r="DK110" s="135">
        <f t="shared" si="555"/>
        <v>1</v>
      </c>
      <c r="DL110" s="135">
        <f t="shared" si="555"/>
        <v>1</v>
      </c>
      <c r="DM110" s="134">
        <f>'бюджет округа (района)'!BH110+'бюджеты поселений'!BH110</f>
        <v>0</v>
      </c>
      <c r="DN110" s="137">
        <f>'бюджет округа (района)'!BH110</f>
        <v>0</v>
      </c>
      <c r="DO110" s="134">
        <f>'бюджет округа (района)'!BI110+'бюджеты поселений'!BI110</f>
        <v>0</v>
      </c>
      <c r="DP110" s="137">
        <f>'бюджет округа (района)'!BI110</f>
        <v>0</v>
      </c>
      <c r="DQ110" s="134">
        <f>'бюджет округа (района)'!BJ110+'бюджеты поселений'!BJ110</f>
        <v>0</v>
      </c>
      <c r="DR110" s="137">
        <f>'бюджет округа (района)'!BJ110</f>
        <v>0</v>
      </c>
      <c r="DS110" s="135">
        <f t="shared" si="591"/>
        <v>1</v>
      </c>
      <c r="DT110" s="135">
        <f t="shared" si="592"/>
        <v>1</v>
      </c>
      <c r="DU110" s="135">
        <f t="shared" si="557"/>
        <v>1</v>
      </c>
      <c r="DV110" s="135">
        <f t="shared" si="558"/>
        <v>1</v>
      </c>
      <c r="DW110" s="167"/>
      <c r="DX110" s="105"/>
      <c r="DY110" s="105"/>
      <c r="DZ110" s="105"/>
      <c r="EA110" s="105"/>
      <c r="EB110" s="105"/>
      <c r="EC110" s="105"/>
      <c r="ED110" s="105"/>
      <c r="EE110" s="105"/>
      <c r="EF110" s="105"/>
      <c r="EG110" s="105"/>
      <c r="EH110" s="105"/>
      <c r="EI110" s="105"/>
      <c r="EJ110" s="105"/>
      <c r="EK110" s="105"/>
      <c r="EL110" s="105"/>
      <c r="EM110" s="105"/>
      <c r="EN110" s="105"/>
      <c r="EO110" s="105"/>
      <c r="EP110" s="105"/>
      <c r="EQ110" s="105"/>
      <c r="ER110" s="105"/>
      <c r="ES110" s="105"/>
      <c r="ET110" s="105"/>
      <c r="EU110" s="105"/>
      <c r="EV110" s="105"/>
      <c r="EW110" s="105"/>
      <c r="EX110" s="105"/>
      <c r="EY110" s="105"/>
      <c r="EZ110" s="105"/>
      <c r="FA110" s="105"/>
      <c r="FB110" s="105"/>
      <c r="FC110" s="105"/>
      <c r="FD110" s="105"/>
      <c r="FE110" s="105"/>
      <c r="FF110" s="105"/>
      <c r="FG110" s="105"/>
      <c r="FH110" s="105"/>
      <c r="FI110" s="105"/>
      <c r="FJ110" s="105"/>
      <c r="FK110" s="105"/>
      <c r="FL110" s="105"/>
      <c r="FM110" s="105"/>
      <c r="FN110" s="105"/>
      <c r="FO110" s="105"/>
      <c r="FP110" s="105"/>
      <c r="FQ110" s="105"/>
      <c r="FR110" s="105"/>
      <c r="FS110" s="105"/>
      <c r="FT110" s="105"/>
      <c r="FU110" s="105"/>
      <c r="FV110" s="105"/>
      <c r="FW110" s="105"/>
      <c r="FX110" s="105"/>
      <c r="FY110" s="105"/>
      <c r="FZ110" s="105"/>
      <c r="GA110" s="105"/>
      <c r="GB110" s="105"/>
      <c r="GC110" s="105"/>
      <c r="GD110" s="105"/>
      <c r="GE110" s="105"/>
      <c r="GF110" s="105"/>
      <c r="GG110" s="105"/>
      <c r="GH110" s="105"/>
      <c r="GI110" s="105"/>
      <c r="GJ110" s="105"/>
      <c r="GK110" s="105"/>
      <c r="GL110" s="105"/>
      <c r="GM110" s="105"/>
      <c r="GN110" s="105"/>
      <c r="GO110" s="105"/>
      <c r="GP110" s="105"/>
      <c r="GQ110" s="105"/>
      <c r="GR110" s="105"/>
      <c r="GS110" s="105"/>
      <c r="GT110" s="105"/>
      <c r="GU110" s="105"/>
      <c r="GV110" s="105"/>
      <c r="GW110" s="105"/>
      <c r="GX110" s="105"/>
      <c r="GY110" s="105"/>
      <c r="GZ110" s="105"/>
      <c r="HA110" s="105"/>
      <c r="HB110" s="105"/>
      <c r="HC110" s="105"/>
      <c r="HD110" s="105"/>
      <c r="HE110" s="105"/>
      <c r="HF110" s="105"/>
      <c r="HG110" s="105"/>
      <c r="HH110" s="105"/>
      <c r="HI110" s="105"/>
      <c r="HJ110" s="105"/>
      <c r="HK110" s="105"/>
      <c r="HL110" s="105"/>
      <c r="HM110" s="105"/>
      <c r="HN110" s="105"/>
      <c r="HO110" s="105"/>
      <c r="HP110" s="105"/>
      <c r="HQ110" s="105"/>
      <c r="HR110" s="105"/>
      <c r="HS110" s="105"/>
      <c r="HT110" s="105"/>
      <c r="HU110" s="105"/>
      <c r="HV110" s="105"/>
      <c r="HW110" s="105"/>
      <c r="HX110" s="105"/>
      <c r="HY110" s="105"/>
      <c r="HZ110" s="105"/>
      <c r="IA110" s="105"/>
      <c r="IB110" s="105"/>
      <c r="IC110" s="105"/>
      <c r="ID110" s="105"/>
      <c r="IE110" s="105"/>
      <c r="IF110" s="105"/>
      <c r="IG110" s="105"/>
      <c r="IH110" s="105"/>
      <c r="II110" s="105"/>
      <c r="IJ110" s="105"/>
      <c r="IK110" s="105"/>
      <c r="IL110" s="105"/>
      <c r="IM110" s="105"/>
      <c r="IN110" s="105"/>
      <c r="IO110" s="105"/>
      <c r="IP110" s="105"/>
      <c r="IQ110" s="105"/>
      <c r="IR110" s="105"/>
      <c r="IS110" s="105"/>
      <c r="IT110" s="105"/>
      <c r="IU110" s="105"/>
      <c r="IV110" s="105"/>
      <c r="IW110" s="105"/>
      <c r="IX110" s="105"/>
      <c r="IY110" s="105"/>
      <c r="IZ110" s="105"/>
      <c r="JA110" s="105"/>
      <c r="JB110" s="105"/>
      <c r="JC110" s="105"/>
      <c r="JD110" s="105"/>
      <c r="JE110" s="105"/>
      <c r="JF110" s="105"/>
      <c r="JG110" s="105"/>
      <c r="JH110" s="105"/>
    </row>
    <row r="111" spans="1:268" s="106" customFormat="1" ht="18" customHeight="1">
      <c r="A111" s="173"/>
      <c r="B111" s="174"/>
      <c r="C111" s="134">
        <f>'бюджет округа (района)'!C111+'бюджеты поселений'!C111</f>
        <v>0</v>
      </c>
      <c r="D111" s="137">
        <f>'бюджет округа (района)'!C111</f>
        <v>0</v>
      </c>
      <c r="E111" s="134">
        <f t="shared" si="589"/>
        <v>0</v>
      </c>
      <c r="F111" s="137">
        <f t="shared" si="589"/>
        <v>0</v>
      </c>
      <c r="G111" s="134">
        <f>'бюджет округа (района)'!E111+'бюджеты поселений'!E111</f>
        <v>0</v>
      </c>
      <c r="H111" s="137">
        <f>'бюджет округа (района)'!E111</f>
        <v>0</v>
      </c>
      <c r="I111" s="134">
        <f>'бюджет округа (района)'!F111+'бюджеты поселений'!F111</f>
        <v>0</v>
      </c>
      <c r="J111" s="137">
        <f>'бюджет округа (района)'!F111</f>
        <v>0</v>
      </c>
      <c r="K111" s="137">
        <f t="shared" si="593"/>
        <v>0</v>
      </c>
      <c r="L111" s="137">
        <f t="shared" si="593"/>
        <v>0</v>
      </c>
      <c r="M111" s="134">
        <f>'бюджет округа (района)'!H111+'бюджеты поселений'!H111</f>
        <v>0</v>
      </c>
      <c r="N111" s="137">
        <f>'бюджет округа (района)'!H111</f>
        <v>0</v>
      </c>
      <c r="O111" s="137">
        <f t="shared" si="590"/>
        <v>0</v>
      </c>
      <c r="P111" s="137">
        <f t="shared" si="590"/>
        <v>0</v>
      </c>
      <c r="Q111" s="134">
        <f>'бюджет округа (района)'!J111+'бюджеты поселений'!J111</f>
        <v>0</v>
      </c>
      <c r="R111" s="137">
        <f>'бюджет округа (района)'!J111</f>
        <v>0</v>
      </c>
      <c r="S111" s="137">
        <f t="shared" si="594"/>
        <v>0</v>
      </c>
      <c r="T111" s="137">
        <f t="shared" si="594"/>
        <v>0</v>
      </c>
      <c r="U111" s="134">
        <f>'бюджет округа (района)'!L111+'бюджеты поселений'!L111</f>
        <v>0</v>
      </c>
      <c r="V111" s="137">
        <f>'бюджет округа (района)'!L111</f>
        <v>0</v>
      </c>
      <c r="W111" s="137">
        <f t="shared" si="595"/>
        <v>0</v>
      </c>
      <c r="X111" s="137">
        <f t="shared" si="595"/>
        <v>0</v>
      </c>
      <c r="Y111" s="134">
        <f>'бюджет округа (района)'!N111+'бюджеты поселений'!N111</f>
        <v>0</v>
      </c>
      <c r="Z111" s="137">
        <f>'бюджет округа (района)'!N111</f>
        <v>0</v>
      </c>
      <c r="AA111" s="137">
        <f t="shared" si="596"/>
        <v>0</v>
      </c>
      <c r="AB111" s="137">
        <f t="shared" si="596"/>
        <v>0</v>
      </c>
      <c r="AC111" s="134">
        <f>'бюджет округа (района)'!P111+'бюджеты поселений'!P111</f>
        <v>0</v>
      </c>
      <c r="AD111" s="137">
        <f>'бюджет округа (района)'!P111</f>
        <v>0</v>
      </c>
      <c r="AE111" s="137">
        <f t="shared" si="597"/>
        <v>0</v>
      </c>
      <c r="AF111" s="137">
        <f t="shared" si="597"/>
        <v>0</v>
      </c>
      <c r="AG111" s="134">
        <f>'бюджет округа (района)'!R111+'бюджеты поселений'!R111</f>
        <v>0</v>
      </c>
      <c r="AH111" s="137">
        <f>'бюджет округа (района)'!R111</f>
        <v>0</v>
      </c>
      <c r="AI111" s="137">
        <f t="shared" si="598"/>
        <v>0</v>
      </c>
      <c r="AJ111" s="137">
        <f t="shared" si="598"/>
        <v>0</v>
      </c>
      <c r="AK111" s="134">
        <f>'бюджет округа (района)'!T111+'бюджеты поселений'!T111</f>
        <v>0</v>
      </c>
      <c r="AL111" s="137">
        <f>'бюджет округа (района)'!T111</f>
        <v>0</v>
      </c>
      <c r="AM111" s="137">
        <f t="shared" si="599"/>
        <v>0</v>
      </c>
      <c r="AN111" s="137">
        <f t="shared" si="599"/>
        <v>0</v>
      </c>
      <c r="AO111" s="134">
        <f>'бюджет округа (района)'!V111+'бюджеты поселений'!V111</f>
        <v>0</v>
      </c>
      <c r="AP111" s="137">
        <f>'бюджет округа (района)'!V111</f>
        <v>0</v>
      </c>
      <c r="AQ111" s="137">
        <f t="shared" si="600"/>
        <v>0</v>
      </c>
      <c r="AR111" s="137">
        <f t="shared" si="600"/>
        <v>0</v>
      </c>
      <c r="AS111" s="134">
        <f>'бюджет округа (района)'!X111+'бюджеты поселений'!X111</f>
        <v>0</v>
      </c>
      <c r="AT111" s="137">
        <f>'бюджет округа (района)'!X111</f>
        <v>0</v>
      </c>
      <c r="AU111" s="137">
        <f t="shared" si="601"/>
        <v>0</v>
      </c>
      <c r="AV111" s="137">
        <f t="shared" si="601"/>
        <v>0</v>
      </c>
      <c r="AW111" s="134">
        <f>'бюджет округа (района)'!Z111+'бюджеты поселений'!Z111</f>
        <v>0</v>
      </c>
      <c r="AX111" s="137">
        <f>'бюджет округа (района)'!Z111</f>
        <v>0</v>
      </c>
      <c r="AY111" s="134">
        <f>'бюджет округа (района)'!AA111+'бюджеты поселений'!AA111</f>
        <v>0</v>
      </c>
      <c r="AZ111" s="137">
        <f>'бюджет округа (района)'!AA111</f>
        <v>0</v>
      </c>
      <c r="BA111" s="135">
        <f t="shared" si="581"/>
        <v>1</v>
      </c>
      <c r="BB111" s="135">
        <f t="shared" si="581"/>
        <v>1</v>
      </c>
      <c r="BC111" s="134">
        <f>'бюджет округа (района)'!AC111+'бюджеты поселений'!AC111</f>
        <v>0</v>
      </c>
      <c r="BD111" s="137">
        <f>'бюджет округа (района)'!AC111</f>
        <v>0</v>
      </c>
      <c r="BE111" s="134">
        <f>'бюджет округа (района)'!AD111+'бюджеты поселений'!AD111</f>
        <v>0</v>
      </c>
      <c r="BF111" s="137">
        <f>'бюджет округа (района)'!AD111</f>
        <v>0</v>
      </c>
      <c r="BG111" s="137">
        <f t="shared" si="602"/>
        <v>0</v>
      </c>
      <c r="BH111" s="137">
        <f t="shared" si="602"/>
        <v>0</v>
      </c>
      <c r="BI111" s="135">
        <f t="shared" si="546"/>
        <v>1</v>
      </c>
      <c r="BJ111" s="135">
        <f t="shared" si="546"/>
        <v>1</v>
      </c>
      <c r="BK111" s="134">
        <f>'бюджет округа (района)'!AG111+'бюджеты поселений'!AG111</f>
        <v>0</v>
      </c>
      <c r="BL111" s="137">
        <f>'бюджет округа (района)'!AG111</f>
        <v>0</v>
      </c>
      <c r="BM111" s="137">
        <f t="shared" si="571"/>
        <v>0</v>
      </c>
      <c r="BN111" s="137">
        <f t="shared" si="571"/>
        <v>0</v>
      </c>
      <c r="BO111" s="135">
        <f t="shared" si="547"/>
        <v>1</v>
      </c>
      <c r="BP111" s="135">
        <f t="shared" si="547"/>
        <v>1</v>
      </c>
      <c r="BQ111" s="134">
        <f>'бюджет округа (района)'!AJ111+'бюджеты поселений'!AJ111</f>
        <v>0</v>
      </c>
      <c r="BR111" s="137">
        <f>'бюджет округа (района)'!AJ111</f>
        <v>0</v>
      </c>
      <c r="BS111" s="137">
        <f t="shared" si="572"/>
        <v>0</v>
      </c>
      <c r="BT111" s="137">
        <f t="shared" si="572"/>
        <v>0</v>
      </c>
      <c r="BU111" s="135">
        <f t="shared" si="548"/>
        <v>1</v>
      </c>
      <c r="BV111" s="135">
        <f t="shared" si="548"/>
        <v>1</v>
      </c>
      <c r="BW111" s="134">
        <f>'бюджет округа (района)'!AM111+'бюджеты поселений'!AM111</f>
        <v>0</v>
      </c>
      <c r="BX111" s="137">
        <f>'бюджет округа (района)'!AM111</f>
        <v>0</v>
      </c>
      <c r="BY111" s="137">
        <f t="shared" si="573"/>
        <v>0</v>
      </c>
      <c r="BZ111" s="137">
        <f t="shared" si="573"/>
        <v>0</v>
      </c>
      <c r="CA111" s="135">
        <f t="shared" si="549"/>
        <v>1</v>
      </c>
      <c r="CB111" s="135">
        <f t="shared" si="549"/>
        <v>1</v>
      </c>
      <c r="CC111" s="134">
        <f>'бюджет округа (района)'!AP111+'бюджеты поселений'!AP111</f>
        <v>0</v>
      </c>
      <c r="CD111" s="137">
        <f>'бюджет округа (района)'!AP111</f>
        <v>0</v>
      </c>
      <c r="CE111" s="137">
        <f t="shared" si="574"/>
        <v>0</v>
      </c>
      <c r="CF111" s="137">
        <f t="shared" si="574"/>
        <v>0</v>
      </c>
      <c r="CG111" s="135">
        <f t="shared" si="550"/>
        <v>1</v>
      </c>
      <c r="CH111" s="135">
        <f t="shared" si="550"/>
        <v>1</v>
      </c>
      <c r="CI111" s="134">
        <f>'бюджет округа (района)'!AS111+'бюджеты поселений'!AS111</f>
        <v>0</v>
      </c>
      <c r="CJ111" s="137">
        <f>'бюджет округа (района)'!AS111</f>
        <v>0</v>
      </c>
      <c r="CK111" s="137">
        <f t="shared" si="575"/>
        <v>0</v>
      </c>
      <c r="CL111" s="137">
        <f t="shared" si="575"/>
        <v>0</v>
      </c>
      <c r="CM111" s="135">
        <f t="shared" si="551"/>
        <v>1</v>
      </c>
      <c r="CN111" s="135">
        <f t="shared" si="551"/>
        <v>1</v>
      </c>
      <c r="CO111" s="134">
        <f>'бюджет округа (района)'!AV111+'бюджеты поселений'!AV111</f>
        <v>0</v>
      </c>
      <c r="CP111" s="137">
        <f>'бюджет округа (района)'!AV111</f>
        <v>0</v>
      </c>
      <c r="CQ111" s="137">
        <f t="shared" si="576"/>
        <v>0</v>
      </c>
      <c r="CR111" s="137">
        <f t="shared" si="576"/>
        <v>0</v>
      </c>
      <c r="CS111" s="135">
        <f t="shared" si="552"/>
        <v>1</v>
      </c>
      <c r="CT111" s="135">
        <f t="shared" si="552"/>
        <v>1</v>
      </c>
      <c r="CU111" s="134">
        <f>'бюджет округа (района)'!AY111+'бюджеты поселений'!AY111</f>
        <v>0</v>
      </c>
      <c r="CV111" s="137">
        <f>'бюджет округа (района)'!AY111</f>
        <v>0</v>
      </c>
      <c r="CW111" s="137">
        <f t="shared" si="577"/>
        <v>0</v>
      </c>
      <c r="CX111" s="137">
        <f t="shared" si="577"/>
        <v>0</v>
      </c>
      <c r="CY111" s="135">
        <f t="shared" si="553"/>
        <v>1</v>
      </c>
      <c r="CZ111" s="135">
        <f t="shared" si="553"/>
        <v>1</v>
      </c>
      <c r="DA111" s="134">
        <f>'бюджет округа (района)'!BB111+'бюджеты поселений'!BB111</f>
        <v>0</v>
      </c>
      <c r="DB111" s="137">
        <f>'бюджет округа (района)'!BB111</f>
        <v>0</v>
      </c>
      <c r="DC111" s="137">
        <f t="shared" si="578"/>
        <v>0</v>
      </c>
      <c r="DD111" s="137">
        <f t="shared" si="578"/>
        <v>0</v>
      </c>
      <c r="DE111" s="135">
        <f t="shared" si="554"/>
        <v>1</v>
      </c>
      <c r="DF111" s="135">
        <f t="shared" si="554"/>
        <v>1</v>
      </c>
      <c r="DG111" s="134">
        <f>'бюджет округа (района)'!BE111+'бюджеты поселений'!BE111</f>
        <v>0</v>
      </c>
      <c r="DH111" s="137">
        <f>'бюджет округа (района)'!BE111</f>
        <v>0</v>
      </c>
      <c r="DI111" s="137">
        <f t="shared" si="579"/>
        <v>0</v>
      </c>
      <c r="DJ111" s="137">
        <f t="shared" si="579"/>
        <v>0</v>
      </c>
      <c r="DK111" s="135">
        <f t="shared" si="555"/>
        <v>1</v>
      </c>
      <c r="DL111" s="135">
        <f t="shared" si="555"/>
        <v>1</v>
      </c>
      <c r="DM111" s="134">
        <f>'бюджет округа (района)'!BH111+'бюджеты поселений'!BH111</f>
        <v>0</v>
      </c>
      <c r="DN111" s="137">
        <f>'бюджет округа (района)'!BH111</f>
        <v>0</v>
      </c>
      <c r="DO111" s="134">
        <f>'бюджет округа (района)'!BI111+'бюджеты поселений'!BI111</f>
        <v>0</v>
      </c>
      <c r="DP111" s="137">
        <f>'бюджет округа (района)'!BI111</f>
        <v>0</v>
      </c>
      <c r="DQ111" s="134">
        <f>'бюджет округа (района)'!BJ111+'бюджеты поселений'!BJ111</f>
        <v>0</v>
      </c>
      <c r="DR111" s="137">
        <f>'бюджет округа (района)'!BJ111</f>
        <v>0</v>
      </c>
      <c r="DS111" s="135">
        <f t="shared" si="591"/>
        <v>1</v>
      </c>
      <c r="DT111" s="135">
        <f t="shared" si="592"/>
        <v>1</v>
      </c>
      <c r="DU111" s="135">
        <f t="shared" si="557"/>
        <v>1</v>
      </c>
      <c r="DV111" s="135">
        <f t="shared" si="558"/>
        <v>1</v>
      </c>
      <c r="DW111" s="167"/>
      <c r="DX111" s="105"/>
      <c r="DY111" s="105"/>
      <c r="DZ111" s="105"/>
      <c r="EA111" s="105"/>
      <c r="EB111" s="105"/>
      <c r="EC111" s="105"/>
      <c r="ED111" s="105"/>
      <c r="EE111" s="105"/>
      <c r="EF111" s="105"/>
      <c r="EG111" s="105"/>
      <c r="EH111" s="105"/>
      <c r="EI111" s="105"/>
      <c r="EJ111" s="105"/>
      <c r="EK111" s="105"/>
      <c r="EL111" s="105"/>
      <c r="EM111" s="105"/>
      <c r="EN111" s="105"/>
      <c r="EO111" s="105"/>
      <c r="EP111" s="105"/>
      <c r="EQ111" s="105"/>
      <c r="ER111" s="105"/>
      <c r="ES111" s="105"/>
      <c r="ET111" s="105"/>
      <c r="EU111" s="105"/>
      <c r="EV111" s="105"/>
      <c r="EW111" s="105"/>
      <c r="EX111" s="105"/>
      <c r="EY111" s="105"/>
      <c r="EZ111" s="105"/>
      <c r="FA111" s="105"/>
      <c r="FB111" s="105"/>
      <c r="FC111" s="105"/>
      <c r="FD111" s="105"/>
      <c r="FE111" s="105"/>
      <c r="FF111" s="105"/>
      <c r="FG111" s="105"/>
      <c r="FH111" s="105"/>
      <c r="FI111" s="105"/>
      <c r="FJ111" s="105"/>
      <c r="FK111" s="105"/>
      <c r="FL111" s="105"/>
      <c r="FM111" s="105"/>
      <c r="FN111" s="105"/>
      <c r="FO111" s="105"/>
      <c r="FP111" s="105"/>
      <c r="FQ111" s="105"/>
      <c r="FR111" s="105"/>
      <c r="FS111" s="105"/>
      <c r="FT111" s="105"/>
      <c r="FU111" s="105"/>
      <c r="FV111" s="105"/>
      <c r="FW111" s="105"/>
      <c r="FX111" s="105"/>
      <c r="FY111" s="105"/>
      <c r="FZ111" s="105"/>
      <c r="GA111" s="105"/>
      <c r="GB111" s="105"/>
      <c r="GC111" s="105"/>
      <c r="GD111" s="105"/>
      <c r="GE111" s="105"/>
      <c r="GF111" s="105"/>
      <c r="GG111" s="105"/>
      <c r="GH111" s="105"/>
      <c r="GI111" s="105"/>
      <c r="GJ111" s="105"/>
      <c r="GK111" s="105"/>
      <c r="GL111" s="105"/>
      <c r="GM111" s="105"/>
      <c r="GN111" s="105"/>
      <c r="GO111" s="105"/>
      <c r="GP111" s="105"/>
      <c r="GQ111" s="105"/>
      <c r="GR111" s="105"/>
      <c r="GS111" s="105"/>
      <c r="GT111" s="105"/>
      <c r="GU111" s="105"/>
      <c r="GV111" s="105"/>
      <c r="GW111" s="105"/>
      <c r="GX111" s="105"/>
      <c r="GY111" s="105"/>
      <c r="GZ111" s="105"/>
      <c r="HA111" s="105"/>
      <c r="HB111" s="105"/>
      <c r="HC111" s="105"/>
      <c r="HD111" s="105"/>
      <c r="HE111" s="105"/>
      <c r="HF111" s="105"/>
      <c r="HG111" s="105"/>
      <c r="HH111" s="105"/>
      <c r="HI111" s="105"/>
      <c r="HJ111" s="105"/>
      <c r="HK111" s="105"/>
      <c r="HL111" s="105"/>
      <c r="HM111" s="105"/>
      <c r="HN111" s="105"/>
      <c r="HO111" s="105"/>
      <c r="HP111" s="105"/>
      <c r="HQ111" s="105"/>
      <c r="HR111" s="105"/>
      <c r="HS111" s="105"/>
      <c r="HT111" s="105"/>
      <c r="HU111" s="105"/>
      <c r="HV111" s="105"/>
      <c r="HW111" s="105"/>
      <c r="HX111" s="105"/>
      <c r="HY111" s="105"/>
      <c r="HZ111" s="105"/>
      <c r="IA111" s="105"/>
      <c r="IB111" s="105"/>
      <c r="IC111" s="105"/>
      <c r="ID111" s="105"/>
      <c r="IE111" s="105"/>
      <c r="IF111" s="105"/>
      <c r="IG111" s="105"/>
      <c r="IH111" s="105"/>
      <c r="II111" s="105"/>
      <c r="IJ111" s="105"/>
      <c r="IK111" s="105"/>
      <c r="IL111" s="105"/>
      <c r="IM111" s="105"/>
      <c r="IN111" s="105"/>
      <c r="IO111" s="105"/>
      <c r="IP111" s="105"/>
      <c r="IQ111" s="105"/>
      <c r="IR111" s="105"/>
      <c r="IS111" s="105"/>
      <c r="IT111" s="105"/>
      <c r="IU111" s="105"/>
      <c r="IV111" s="105"/>
      <c r="IW111" s="105"/>
      <c r="IX111" s="105"/>
      <c r="IY111" s="105"/>
      <c r="IZ111" s="105"/>
      <c r="JA111" s="105"/>
      <c r="JB111" s="105"/>
      <c r="JC111" s="105"/>
      <c r="JD111" s="105"/>
      <c r="JE111" s="105"/>
      <c r="JF111" s="105"/>
      <c r="JG111" s="105"/>
      <c r="JH111" s="105"/>
    </row>
    <row r="112" spans="1:268" s="106" customFormat="1" ht="18" customHeight="1">
      <c r="A112" s="255"/>
      <c r="B112" s="256"/>
      <c r="C112" s="134">
        <f>'бюджет округа (района)'!C112+'бюджеты поселений'!C112</f>
        <v>0</v>
      </c>
      <c r="D112" s="137">
        <f>'бюджет округа (района)'!C112</f>
        <v>0</v>
      </c>
      <c r="E112" s="134">
        <f t="shared" si="589"/>
        <v>0</v>
      </c>
      <c r="F112" s="137">
        <f t="shared" si="589"/>
        <v>0</v>
      </c>
      <c r="G112" s="134">
        <f>'бюджет округа (района)'!E112+'бюджеты поселений'!E112</f>
        <v>0</v>
      </c>
      <c r="H112" s="137">
        <f>'бюджет округа (района)'!E112</f>
        <v>0</v>
      </c>
      <c r="I112" s="134">
        <f>'бюджет округа (района)'!F112+'бюджеты поселений'!F112</f>
        <v>0</v>
      </c>
      <c r="J112" s="137">
        <f>'бюджет округа (района)'!F112</f>
        <v>0</v>
      </c>
      <c r="K112" s="137">
        <f t="shared" si="593"/>
        <v>0</v>
      </c>
      <c r="L112" s="137">
        <f t="shared" si="593"/>
        <v>0</v>
      </c>
      <c r="M112" s="134">
        <f>'бюджет округа (района)'!H112+'бюджеты поселений'!H112</f>
        <v>0</v>
      </c>
      <c r="N112" s="137">
        <f>'бюджет округа (района)'!H112</f>
        <v>0</v>
      </c>
      <c r="O112" s="137">
        <f t="shared" si="590"/>
        <v>0</v>
      </c>
      <c r="P112" s="137">
        <f t="shared" si="590"/>
        <v>0</v>
      </c>
      <c r="Q112" s="134">
        <f>'бюджет округа (района)'!J112+'бюджеты поселений'!J112</f>
        <v>0</v>
      </c>
      <c r="R112" s="137">
        <f>'бюджет округа (района)'!J112</f>
        <v>0</v>
      </c>
      <c r="S112" s="137">
        <f t="shared" si="594"/>
        <v>0</v>
      </c>
      <c r="T112" s="137">
        <f t="shared" si="594"/>
        <v>0</v>
      </c>
      <c r="U112" s="134">
        <f>'бюджет округа (района)'!L112+'бюджеты поселений'!L112</f>
        <v>0</v>
      </c>
      <c r="V112" s="137">
        <f>'бюджет округа (района)'!L112</f>
        <v>0</v>
      </c>
      <c r="W112" s="137">
        <f t="shared" si="595"/>
        <v>0</v>
      </c>
      <c r="X112" s="137">
        <f t="shared" si="595"/>
        <v>0</v>
      </c>
      <c r="Y112" s="134">
        <f>'бюджет округа (района)'!N112+'бюджеты поселений'!N112</f>
        <v>0</v>
      </c>
      <c r="Z112" s="137">
        <f>'бюджет округа (района)'!N112</f>
        <v>0</v>
      </c>
      <c r="AA112" s="137">
        <f t="shared" si="596"/>
        <v>0</v>
      </c>
      <c r="AB112" s="137">
        <f t="shared" si="596"/>
        <v>0</v>
      </c>
      <c r="AC112" s="134">
        <f>'бюджет округа (района)'!P112+'бюджеты поселений'!P112</f>
        <v>0</v>
      </c>
      <c r="AD112" s="137">
        <f>'бюджет округа (района)'!P112</f>
        <v>0</v>
      </c>
      <c r="AE112" s="137">
        <f t="shared" si="597"/>
        <v>0</v>
      </c>
      <c r="AF112" s="137">
        <f t="shared" si="597"/>
        <v>0</v>
      </c>
      <c r="AG112" s="134">
        <f>'бюджет округа (района)'!R112+'бюджеты поселений'!R112</f>
        <v>0</v>
      </c>
      <c r="AH112" s="137">
        <f>'бюджет округа (района)'!R112</f>
        <v>0</v>
      </c>
      <c r="AI112" s="137">
        <f t="shared" si="598"/>
        <v>0</v>
      </c>
      <c r="AJ112" s="137">
        <f t="shared" si="598"/>
        <v>0</v>
      </c>
      <c r="AK112" s="134">
        <f>'бюджет округа (района)'!T112+'бюджеты поселений'!T112</f>
        <v>0</v>
      </c>
      <c r="AL112" s="137">
        <f>'бюджет округа (района)'!T112</f>
        <v>0</v>
      </c>
      <c r="AM112" s="137">
        <f t="shared" si="599"/>
        <v>0</v>
      </c>
      <c r="AN112" s="137">
        <f t="shared" si="599"/>
        <v>0</v>
      </c>
      <c r="AO112" s="134">
        <f>'бюджет округа (района)'!V112+'бюджеты поселений'!V112</f>
        <v>0</v>
      </c>
      <c r="AP112" s="137">
        <f>'бюджет округа (района)'!V112</f>
        <v>0</v>
      </c>
      <c r="AQ112" s="137">
        <f t="shared" si="600"/>
        <v>0</v>
      </c>
      <c r="AR112" s="137">
        <f t="shared" si="600"/>
        <v>0</v>
      </c>
      <c r="AS112" s="134">
        <f>'бюджет округа (района)'!X112+'бюджеты поселений'!X112</f>
        <v>0</v>
      </c>
      <c r="AT112" s="137">
        <f>'бюджет округа (района)'!X112</f>
        <v>0</v>
      </c>
      <c r="AU112" s="137">
        <f t="shared" si="601"/>
        <v>0</v>
      </c>
      <c r="AV112" s="137">
        <f t="shared" si="601"/>
        <v>0</v>
      </c>
      <c r="AW112" s="134">
        <f>'бюджет округа (района)'!Z112+'бюджеты поселений'!Z112</f>
        <v>0</v>
      </c>
      <c r="AX112" s="137">
        <f>'бюджет округа (района)'!Z112</f>
        <v>0</v>
      </c>
      <c r="AY112" s="134">
        <f>'бюджет округа (района)'!AA112+'бюджеты поселений'!AA112</f>
        <v>0</v>
      </c>
      <c r="AZ112" s="137">
        <f>'бюджет округа (района)'!AA112</f>
        <v>0</v>
      </c>
      <c r="BA112" s="135">
        <f t="shared" si="581"/>
        <v>1</v>
      </c>
      <c r="BB112" s="135">
        <f t="shared" si="581"/>
        <v>1</v>
      </c>
      <c r="BC112" s="134">
        <f>'бюджет округа (района)'!AC112+'бюджеты поселений'!AC112</f>
        <v>0</v>
      </c>
      <c r="BD112" s="137">
        <f>'бюджет округа (района)'!AC112</f>
        <v>0</v>
      </c>
      <c r="BE112" s="134">
        <f>'бюджет округа (района)'!AD112+'бюджеты поселений'!AD112</f>
        <v>0</v>
      </c>
      <c r="BF112" s="137">
        <f>'бюджет округа (района)'!AD112</f>
        <v>0</v>
      </c>
      <c r="BG112" s="137">
        <f t="shared" si="602"/>
        <v>0</v>
      </c>
      <c r="BH112" s="137">
        <f t="shared" si="602"/>
        <v>0</v>
      </c>
      <c r="BI112" s="135">
        <f t="shared" si="546"/>
        <v>1</v>
      </c>
      <c r="BJ112" s="135">
        <f t="shared" si="546"/>
        <v>1</v>
      </c>
      <c r="BK112" s="134">
        <f>'бюджет округа (района)'!AG112+'бюджеты поселений'!AG112</f>
        <v>0</v>
      </c>
      <c r="BL112" s="137">
        <f>'бюджет округа (района)'!AG112</f>
        <v>0</v>
      </c>
      <c r="BM112" s="137">
        <f t="shared" si="571"/>
        <v>0</v>
      </c>
      <c r="BN112" s="137">
        <f t="shared" si="571"/>
        <v>0</v>
      </c>
      <c r="BO112" s="135">
        <f t="shared" si="547"/>
        <v>1</v>
      </c>
      <c r="BP112" s="135">
        <f t="shared" si="547"/>
        <v>1</v>
      </c>
      <c r="BQ112" s="134">
        <f>'бюджет округа (района)'!AJ112+'бюджеты поселений'!AJ112</f>
        <v>0</v>
      </c>
      <c r="BR112" s="137">
        <f>'бюджет округа (района)'!AJ112</f>
        <v>0</v>
      </c>
      <c r="BS112" s="137">
        <f t="shared" si="572"/>
        <v>0</v>
      </c>
      <c r="BT112" s="137">
        <f t="shared" si="572"/>
        <v>0</v>
      </c>
      <c r="BU112" s="135">
        <f t="shared" si="548"/>
        <v>1</v>
      </c>
      <c r="BV112" s="135">
        <f t="shared" si="548"/>
        <v>1</v>
      </c>
      <c r="BW112" s="134">
        <f>'бюджет округа (района)'!AM112+'бюджеты поселений'!AM112</f>
        <v>0</v>
      </c>
      <c r="BX112" s="137">
        <f>'бюджет округа (района)'!AM112</f>
        <v>0</v>
      </c>
      <c r="BY112" s="137">
        <f t="shared" si="573"/>
        <v>0</v>
      </c>
      <c r="BZ112" s="137">
        <f t="shared" si="573"/>
        <v>0</v>
      </c>
      <c r="CA112" s="135">
        <f t="shared" si="549"/>
        <v>1</v>
      </c>
      <c r="CB112" s="135">
        <f t="shared" si="549"/>
        <v>1</v>
      </c>
      <c r="CC112" s="134">
        <f>'бюджет округа (района)'!AP112+'бюджеты поселений'!AP112</f>
        <v>0</v>
      </c>
      <c r="CD112" s="137">
        <f>'бюджет округа (района)'!AP112</f>
        <v>0</v>
      </c>
      <c r="CE112" s="137">
        <f t="shared" si="574"/>
        <v>0</v>
      </c>
      <c r="CF112" s="137">
        <f t="shared" si="574"/>
        <v>0</v>
      </c>
      <c r="CG112" s="135">
        <f t="shared" si="550"/>
        <v>1</v>
      </c>
      <c r="CH112" s="135">
        <f t="shared" si="550"/>
        <v>1</v>
      </c>
      <c r="CI112" s="134">
        <f>'бюджет округа (района)'!AS112+'бюджеты поселений'!AS112</f>
        <v>0</v>
      </c>
      <c r="CJ112" s="137">
        <f>'бюджет округа (района)'!AS112</f>
        <v>0</v>
      </c>
      <c r="CK112" s="137">
        <f t="shared" si="575"/>
        <v>0</v>
      </c>
      <c r="CL112" s="137">
        <f t="shared" si="575"/>
        <v>0</v>
      </c>
      <c r="CM112" s="135">
        <f t="shared" si="551"/>
        <v>1</v>
      </c>
      <c r="CN112" s="135">
        <f t="shared" si="551"/>
        <v>1</v>
      </c>
      <c r="CO112" s="134">
        <f>'бюджет округа (района)'!AV112+'бюджеты поселений'!AV112</f>
        <v>0</v>
      </c>
      <c r="CP112" s="137">
        <f>'бюджет округа (района)'!AV112</f>
        <v>0</v>
      </c>
      <c r="CQ112" s="137">
        <f t="shared" si="576"/>
        <v>0</v>
      </c>
      <c r="CR112" s="137">
        <f t="shared" si="576"/>
        <v>0</v>
      </c>
      <c r="CS112" s="135">
        <f t="shared" si="552"/>
        <v>1</v>
      </c>
      <c r="CT112" s="135">
        <f t="shared" si="552"/>
        <v>1</v>
      </c>
      <c r="CU112" s="134">
        <f>'бюджет округа (района)'!AY112+'бюджеты поселений'!AY112</f>
        <v>0</v>
      </c>
      <c r="CV112" s="137">
        <f>'бюджет округа (района)'!AY112</f>
        <v>0</v>
      </c>
      <c r="CW112" s="137">
        <f t="shared" si="577"/>
        <v>0</v>
      </c>
      <c r="CX112" s="137">
        <f t="shared" si="577"/>
        <v>0</v>
      </c>
      <c r="CY112" s="135">
        <f t="shared" si="553"/>
        <v>1</v>
      </c>
      <c r="CZ112" s="135">
        <f t="shared" si="553"/>
        <v>1</v>
      </c>
      <c r="DA112" s="134">
        <f>'бюджет округа (района)'!BB112+'бюджеты поселений'!BB112</f>
        <v>0</v>
      </c>
      <c r="DB112" s="137">
        <f>'бюджет округа (района)'!BB112</f>
        <v>0</v>
      </c>
      <c r="DC112" s="137">
        <f t="shared" si="578"/>
        <v>0</v>
      </c>
      <c r="DD112" s="137">
        <f t="shared" si="578"/>
        <v>0</v>
      </c>
      <c r="DE112" s="135">
        <f t="shared" si="554"/>
        <v>1</v>
      </c>
      <c r="DF112" s="135">
        <f t="shared" si="554"/>
        <v>1</v>
      </c>
      <c r="DG112" s="134">
        <f>'бюджет округа (района)'!BE112+'бюджеты поселений'!BE112</f>
        <v>0</v>
      </c>
      <c r="DH112" s="137">
        <f>'бюджет округа (района)'!BE112</f>
        <v>0</v>
      </c>
      <c r="DI112" s="137">
        <f t="shared" si="579"/>
        <v>0</v>
      </c>
      <c r="DJ112" s="137">
        <f t="shared" si="579"/>
        <v>0</v>
      </c>
      <c r="DK112" s="135">
        <f t="shared" si="555"/>
        <v>1</v>
      </c>
      <c r="DL112" s="135">
        <f t="shared" si="555"/>
        <v>1</v>
      </c>
      <c r="DM112" s="134">
        <f>'бюджет округа (района)'!BH112+'бюджеты поселений'!BH112</f>
        <v>0</v>
      </c>
      <c r="DN112" s="137">
        <f>'бюджет округа (района)'!BH112</f>
        <v>0</v>
      </c>
      <c r="DO112" s="134">
        <f>'бюджет округа (района)'!BI112+'бюджеты поселений'!BI112</f>
        <v>0</v>
      </c>
      <c r="DP112" s="137">
        <f>'бюджет округа (района)'!BI112</f>
        <v>0</v>
      </c>
      <c r="DQ112" s="134">
        <f>'бюджет округа (района)'!BJ112+'бюджеты поселений'!BJ112</f>
        <v>0</v>
      </c>
      <c r="DR112" s="137">
        <f>'бюджет округа (района)'!BJ112</f>
        <v>0</v>
      </c>
      <c r="DS112" s="135">
        <f t="shared" si="591"/>
        <v>1</v>
      </c>
      <c r="DT112" s="135">
        <f t="shared" si="592"/>
        <v>1</v>
      </c>
      <c r="DU112" s="135">
        <f t="shared" si="557"/>
        <v>1</v>
      </c>
      <c r="DV112" s="135">
        <f t="shared" si="558"/>
        <v>1</v>
      </c>
      <c r="DW112" s="167"/>
      <c r="DX112" s="105"/>
      <c r="DY112" s="105"/>
      <c r="DZ112" s="105"/>
      <c r="EA112" s="105"/>
      <c r="EB112" s="105"/>
      <c r="EC112" s="105"/>
      <c r="ED112" s="105"/>
      <c r="EE112" s="105"/>
      <c r="EF112" s="105"/>
      <c r="EG112" s="105"/>
      <c r="EH112" s="105"/>
      <c r="EI112" s="105"/>
      <c r="EJ112" s="105"/>
      <c r="EK112" s="105"/>
      <c r="EL112" s="105"/>
      <c r="EM112" s="105"/>
      <c r="EN112" s="105"/>
      <c r="EO112" s="105"/>
      <c r="EP112" s="105"/>
      <c r="EQ112" s="105"/>
      <c r="ER112" s="105"/>
      <c r="ES112" s="105"/>
      <c r="ET112" s="105"/>
      <c r="EU112" s="105"/>
      <c r="EV112" s="105"/>
      <c r="EW112" s="105"/>
      <c r="EX112" s="105"/>
      <c r="EY112" s="105"/>
      <c r="EZ112" s="105"/>
      <c r="FA112" s="105"/>
      <c r="FB112" s="105"/>
      <c r="FC112" s="105"/>
      <c r="FD112" s="105"/>
      <c r="FE112" s="105"/>
      <c r="FF112" s="105"/>
      <c r="FG112" s="105"/>
      <c r="FH112" s="105"/>
      <c r="FI112" s="105"/>
      <c r="FJ112" s="105"/>
      <c r="FK112" s="105"/>
      <c r="FL112" s="105"/>
      <c r="FM112" s="105"/>
      <c r="FN112" s="105"/>
      <c r="FO112" s="105"/>
      <c r="FP112" s="105"/>
      <c r="FQ112" s="105"/>
      <c r="FR112" s="105"/>
      <c r="FS112" s="105"/>
      <c r="FT112" s="105"/>
      <c r="FU112" s="105"/>
      <c r="FV112" s="105"/>
      <c r="FW112" s="105"/>
      <c r="FX112" s="105"/>
      <c r="FY112" s="105"/>
      <c r="FZ112" s="105"/>
      <c r="GA112" s="105"/>
      <c r="GB112" s="105"/>
      <c r="GC112" s="105"/>
      <c r="GD112" s="105"/>
      <c r="GE112" s="105"/>
      <c r="GF112" s="105"/>
      <c r="GG112" s="105"/>
      <c r="GH112" s="105"/>
      <c r="GI112" s="105"/>
      <c r="GJ112" s="105"/>
      <c r="GK112" s="105"/>
      <c r="GL112" s="105"/>
      <c r="GM112" s="105"/>
      <c r="GN112" s="105"/>
      <c r="GO112" s="105"/>
      <c r="GP112" s="105"/>
      <c r="GQ112" s="105"/>
      <c r="GR112" s="105"/>
      <c r="GS112" s="105"/>
      <c r="GT112" s="105"/>
      <c r="GU112" s="105"/>
      <c r="GV112" s="105"/>
      <c r="GW112" s="105"/>
      <c r="GX112" s="105"/>
      <c r="GY112" s="105"/>
      <c r="GZ112" s="105"/>
      <c r="HA112" s="105"/>
      <c r="HB112" s="105"/>
      <c r="HC112" s="105"/>
      <c r="HD112" s="105"/>
      <c r="HE112" s="105"/>
      <c r="HF112" s="105"/>
      <c r="HG112" s="105"/>
      <c r="HH112" s="105"/>
      <c r="HI112" s="105"/>
      <c r="HJ112" s="105"/>
      <c r="HK112" s="105"/>
      <c r="HL112" s="105"/>
      <c r="HM112" s="105"/>
      <c r="HN112" s="105"/>
      <c r="HO112" s="105"/>
      <c r="HP112" s="105"/>
      <c r="HQ112" s="105"/>
      <c r="HR112" s="105"/>
      <c r="HS112" s="105"/>
      <c r="HT112" s="105"/>
      <c r="HU112" s="105"/>
      <c r="HV112" s="105"/>
      <c r="HW112" s="105"/>
      <c r="HX112" s="105"/>
      <c r="HY112" s="105"/>
      <c r="HZ112" s="105"/>
      <c r="IA112" s="105"/>
      <c r="IB112" s="105"/>
      <c r="IC112" s="105"/>
      <c r="ID112" s="105"/>
      <c r="IE112" s="105"/>
      <c r="IF112" s="105"/>
      <c r="IG112" s="105"/>
      <c r="IH112" s="105"/>
      <c r="II112" s="105"/>
      <c r="IJ112" s="105"/>
      <c r="IK112" s="105"/>
      <c r="IL112" s="105"/>
      <c r="IM112" s="105"/>
      <c r="IN112" s="105"/>
      <c r="IO112" s="105"/>
      <c r="IP112" s="105"/>
      <c r="IQ112" s="105"/>
      <c r="IR112" s="105"/>
      <c r="IS112" s="105"/>
      <c r="IT112" s="105"/>
      <c r="IU112" s="105"/>
      <c r="IV112" s="105"/>
      <c r="IW112" s="105"/>
      <c r="IX112" s="105"/>
      <c r="IY112" s="105"/>
      <c r="IZ112" s="105"/>
      <c r="JA112" s="105"/>
      <c r="JB112" s="105"/>
      <c r="JC112" s="105"/>
      <c r="JD112" s="105"/>
      <c r="JE112" s="105"/>
      <c r="JF112" s="105"/>
      <c r="JG112" s="105"/>
      <c r="JH112" s="105"/>
    </row>
    <row r="113" spans="1:268" s="160" customFormat="1" ht="44.25" customHeight="1">
      <c r="A113" s="257"/>
      <c r="B113" s="258"/>
      <c r="C113" s="252" t="str">
        <f>DQ113</f>
        <v>на 1 января  очередного финансового года</v>
      </c>
      <c r="D113" s="252"/>
      <c r="E113" s="252" t="str">
        <f>C113</f>
        <v>на 1 января  очередного финансового года</v>
      </c>
      <c r="F113" s="252"/>
      <c r="G113" s="251" t="s">
        <v>69</v>
      </c>
      <c r="H113" s="251"/>
      <c r="I113" s="251" t="s">
        <v>70</v>
      </c>
      <c r="J113" s="251"/>
      <c r="K113" s="248" t="s">
        <v>151</v>
      </c>
      <c r="L113" s="248"/>
      <c r="M113" s="251" t="s">
        <v>14</v>
      </c>
      <c r="N113" s="251"/>
      <c r="O113" s="248" t="s">
        <v>151</v>
      </c>
      <c r="P113" s="248"/>
      <c r="Q113" s="251" t="s">
        <v>137</v>
      </c>
      <c r="R113" s="251"/>
      <c r="S113" s="248" t="s">
        <v>151</v>
      </c>
      <c r="T113" s="248"/>
      <c r="U113" s="251" t="s">
        <v>138</v>
      </c>
      <c r="V113" s="251"/>
      <c r="W113" s="248" t="s">
        <v>151</v>
      </c>
      <c r="X113" s="248"/>
      <c r="Y113" s="251" t="s">
        <v>83</v>
      </c>
      <c r="Z113" s="251"/>
      <c r="AA113" s="248" t="s">
        <v>151</v>
      </c>
      <c r="AB113" s="248"/>
      <c r="AC113" s="251" t="s">
        <v>84</v>
      </c>
      <c r="AD113" s="251"/>
      <c r="AE113" s="248" t="s">
        <v>151</v>
      </c>
      <c r="AF113" s="248"/>
      <c r="AG113" s="251" t="s">
        <v>85</v>
      </c>
      <c r="AH113" s="251"/>
      <c r="AI113" s="248" t="s">
        <v>151</v>
      </c>
      <c r="AJ113" s="248"/>
      <c r="AK113" s="251" t="s">
        <v>86</v>
      </c>
      <c r="AL113" s="251"/>
      <c r="AM113" s="248" t="s">
        <v>151</v>
      </c>
      <c r="AN113" s="248"/>
      <c r="AO113" s="251" t="s">
        <v>87</v>
      </c>
      <c r="AP113" s="251"/>
      <c r="AQ113" s="248" t="s">
        <v>151</v>
      </c>
      <c r="AR113" s="248"/>
      <c r="AS113" s="251" t="s">
        <v>88</v>
      </c>
      <c r="AT113" s="251"/>
      <c r="AU113" s="248" t="s">
        <v>151</v>
      </c>
      <c r="AV113" s="248"/>
      <c r="AW113" s="252" t="str">
        <f>E113</f>
        <v>на 1 января  очередного финансового года</v>
      </c>
      <c r="AX113" s="252"/>
      <c r="AY113" s="252" t="s">
        <v>71</v>
      </c>
      <c r="AZ113" s="252"/>
      <c r="BA113" s="248" t="str">
        <f>BA6</f>
        <v>Темп роста (снижения) к исполнено за отчетный год, %</v>
      </c>
      <c r="BB113" s="248"/>
      <c r="BC113" s="251" t="s">
        <v>69</v>
      </c>
      <c r="BD113" s="251"/>
      <c r="BE113" s="251" t="s">
        <v>70</v>
      </c>
      <c r="BF113" s="251"/>
      <c r="BG113" s="248" t="s">
        <v>152</v>
      </c>
      <c r="BH113" s="248"/>
      <c r="BI113" s="248" t="str">
        <f>BI7</f>
        <v>Темп роста (снижения) к исполнено за отчетный год, %</v>
      </c>
      <c r="BJ113" s="248"/>
      <c r="BK113" s="251" t="s">
        <v>14</v>
      </c>
      <c r="BL113" s="251"/>
      <c r="BM113" s="248" t="s">
        <v>152</v>
      </c>
      <c r="BN113" s="248"/>
      <c r="BO113" s="248" t="str">
        <f>BO7</f>
        <v>Темп роста (снижения) к исполнено за отчетный год, %</v>
      </c>
      <c r="BP113" s="248"/>
      <c r="BQ113" s="251" t="s">
        <v>81</v>
      </c>
      <c r="BR113" s="251"/>
      <c r="BS113" s="248" t="s">
        <v>152</v>
      </c>
      <c r="BT113" s="248"/>
      <c r="BU113" s="248" t="str">
        <f>BU7</f>
        <v>Темп роста (снижения) к исполнено за отчетный год, %</v>
      </c>
      <c r="BV113" s="248"/>
      <c r="BW113" s="251" t="s">
        <v>82</v>
      </c>
      <c r="BX113" s="251"/>
      <c r="BY113" s="248" t="s">
        <v>152</v>
      </c>
      <c r="BZ113" s="248"/>
      <c r="CA113" s="248" t="str">
        <f>CA7</f>
        <v>Темп роста (снижения) к исполнено за отчетный год, %</v>
      </c>
      <c r="CB113" s="248"/>
      <c r="CC113" s="251" t="s">
        <v>83</v>
      </c>
      <c r="CD113" s="251"/>
      <c r="CE113" s="248" t="s">
        <v>152</v>
      </c>
      <c r="CF113" s="248"/>
      <c r="CG113" s="248" t="str">
        <f>CG7</f>
        <v>Темп роста (снижения) к исполнено за отчетный год, %</v>
      </c>
      <c r="CH113" s="248"/>
      <c r="CI113" s="251" t="s">
        <v>84</v>
      </c>
      <c r="CJ113" s="251"/>
      <c r="CK113" s="248" t="s">
        <v>152</v>
      </c>
      <c r="CL113" s="248"/>
      <c r="CM113" s="248" t="str">
        <f>CM7</f>
        <v>Темп роста (снижения) к исполнено за отчетный год, %</v>
      </c>
      <c r="CN113" s="248"/>
      <c r="CO113" s="251" t="s">
        <v>85</v>
      </c>
      <c r="CP113" s="251"/>
      <c r="CQ113" s="248" t="s">
        <v>152</v>
      </c>
      <c r="CR113" s="248"/>
      <c r="CS113" s="248" t="str">
        <f>CS7</f>
        <v>Темп роста (снижения) к исполнено за отчетный год, %</v>
      </c>
      <c r="CT113" s="248"/>
      <c r="CU113" s="251" t="s">
        <v>86</v>
      </c>
      <c r="CV113" s="251"/>
      <c r="CW113" s="248" t="s">
        <v>152</v>
      </c>
      <c r="CX113" s="248"/>
      <c r="CY113" s="248" t="str">
        <f>CY7</f>
        <v>Темп роста (снижения) к исполнено за отчетный год, %</v>
      </c>
      <c r="CZ113" s="248"/>
      <c r="DA113" s="251" t="s">
        <v>87</v>
      </c>
      <c r="DB113" s="251"/>
      <c r="DC113" s="248" t="s">
        <v>152</v>
      </c>
      <c r="DD113" s="248"/>
      <c r="DE113" s="248" t="str">
        <f>DE7</f>
        <v>Темп роста (снижения) к исполнено за отчетный год, %</v>
      </c>
      <c r="DF113" s="248"/>
      <c r="DG113" s="251" t="s">
        <v>88</v>
      </c>
      <c r="DH113" s="251"/>
      <c r="DI113" s="248" t="s">
        <v>152</v>
      </c>
      <c r="DJ113" s="248"/>
      <c r="DK113" s="248" t="str">
        <f>DK7</f>
        <v>Темп роста (снижения) к исполнено за отчетный год, %</v>
      </c>
      <c r="DL113" s="248"/>
      <c r="DM113" s="248" t="str">
        <f>AY113</f>
        <v>на 1 января  очередного финансового года</v>
      </c>
      <c r="DN113" s="248"/>
      <c r="DO113" s="248" t="str">
        <f>DO7</f>
        <v>Ожидаемая оценка на __________</v>
      </c>
      <c r="DP113" s="248"/>
      <c r="DQ113" s="248" t="s">
        <v>71</v>
      </c>
      <c r="DR113" s="248"/>
      <c r="DS113" s="248" t="str">
        <f>DS6</f>
        <v>Темп роста (снижения) к утверждено на текущий год, %</v>
      </c>
      <c r="DT113" s="248"/>
      <c r="DU113" s="248" t="str">
        <f>DU6</f>
        <v>Темп роста (снижения) к исполнено за отчетный год, %</v>
      </c>
      <c r="DV113" s="248"/>
      <c r="DW113" s="123"/>
      <c r="DX113" s="159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59"/>
      <c r="EV113" s="159"/>
      <c r="EW113" s="159"/>
      <c r="EX113" s="159"/>
      <c r="EY113" s="159"/>
      <c r="EZ113" s="159"/>
      <c r="FA113" s="159"/>
      <c r="FB113" s="159"/>
      <c r="FC113" s="159"/>
      <c r="FD113" s="159"/>
      <c r="FE113" s="159"/>
      <c r="FF113" s="159"/>
      <c r="FG113" s="159"/>
      <c r="FH113" s="159"/>
      <c r="FI113" s="159"/>
      <c r="FJ113" s="159"/>
      <c r="FK113" s="159"/>
      <c r="FL113" s="159"/>
      <c r="FM113" s="159"/>
      <c r="FN113" s="159"/>
      <c r="FO113" s="159"/>
      <c r="FP113" s="159"/>
      <c r="FQ113" s="159"/>
      <c r="FR113" s="159"/>
      <c r="FS113" s="159"/>
      <c r="FT113" s="159"/>
      <c r="FU113" s="159"/>
      <c r="FV113" s="159"/>
      <c r="FW113" s="159"/>
      <c r="FX113" s="159"/>
      <c r="FY113" s="159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59"/>
      <c r="GM113" s="159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  <c r="GY113" s="159"/>
      <c r="GZ113" s="159"/>
      <c r="HA113" s="159"/>
      <c r="HB113" s="159"/>
      <c r="HC113" s="159"/>
      <c r="HD113" s="159"/>
      <c r="HE113" s="159"/>
      <c r="HF113" s="159"/>
      <c r="HG113" s="159"/>
      <c r="HH113" s="159"/>
      <c r="HI113" s="159"/>
      <c r="HJ113" s="159"/>
      <c r="HK113" s="159"/>
      <c r="HL113" s="159"/>
      <c r="HM113" s="159"/>
      <c r="HN113" s="159"/>
      <c r="HO113" s="159"/>
      <c r="HP113" s="159"/>
      <c r="HQ113" s="159"/>
      <c r="HR113" s="159"/>
      <c r="HS113" s="159"/>
      <c r="HT113" s="159"/>
      <c r="HU113" s="159"/>
      <c r="HV113" s="159"/>
      <c r="HW113" s="159"/>
      <c r="HX113" s="159"/>
      <c r="HY113" s="159"/>
      <c r="HZ113" s="159"/>
      <c r="IA113" s="159"/>
      <c r="IB113" s="159"/>
      <c r="IC113" s="159"/>
      <c r="ID113" s="159"/>
      <c r="IE113" s="159"/>
      <c r="IF113" s="159"/>
      <c r="IG113" s="159"/>
      <c r="IH113" s="159"/>
      <c r="II113" s="159"/>
      <c r="IJ113" s="159"/>
      <c r="IK113" s="159"/>
      <c r="IL113" s="159"/>
      <c r="IM113" s="159"/>
      <c r="IN113" s="159"/>
      <c r="IO113" s="159"/>
      <c r="IP113" s="159"/>
      <c r="IQ113" s="159"/>
      <c r="IR113" s="159"/>
      <c r="IS113" s="159"/>
      <c r="IT113" s="159"/>
      <c r="IU113" s="159"/>
      <c r="IV113" s="159"/>
      <c r="IW113" s="159"/>
      <c r="IX113" s="159"/>
      <c r="IY113" s="159"/>
      <c r="IZ113" s="159"/>
      <c r="JA113" s="159"/>
      <c r="JB113" s="159"/>
      <c r="JC113" s="159"/>
      <c r="JD113" s="159"/>
      <c r="JE113" s="159"/>
      <c r="JF113" s="159"/>
      <c r="JG113" s="159"/>
      <c r="JH113" s="159"/>
    </row>
    <row r="114" spans="1:268" s="18" customFormat="1" ht="16.5">
      <c r="A114" s="249" t="s">
        <v>153</v>
      </c>
      <c r="B114" s="250"/>
      <c r="C114" s="17">
        <f>'бюджет округа (района)'!C114+'бюджеты поселений'!C114</f>
        <v>0</v>
      </c>
      <c r="D114" s="17">
        <f>'бюджет округа (района)'!C114</f>
        <v>0</v>
      </c>
      <c r="E114" s="17"/>
      <c r="F114" s="17"/>
      <c r="G114" s="17">
        <f>'бюджет округа (района)'!E114+'бюджеты поселений'!E114</f>
        <v>0</v>
      </c>
      <c r="H114" s="17">
        <f>'бюджет округа (района)'!E114</f>
        <v>0</v>
      </c>
      <c r="I114" s="17">
        <f>'бюджет округа (района)'!F114+'бюджеты поселений'!F114</f>
        <v>0</v>
      </c>
      <c r="J114" s="17">
        <f>'бюджет округа (района)'!F114</f>
        <v>0</v>
      </c>
      <c r="K114" s="17">
        <f>I114-$C114</f>
        <v>0</v>
      </c>
      <c r="L114" s="17">
        <f>J114-$D114</f>
        <v>0</v>
      </c>
      <c r="M114" s="17">
        <f>'бюджет округа (района)'!H114+'бюджеты поселений'!H114</f>
        <v>0</v>
      </c>
      <c r="N114" s="17">
        <f>'бюджет округа (района)'!H114</f>
        <v>0</v>
      </c>
      <c r="O114" s="17">
        <f>M114-$C114</f>
        <v>0</v>
      </c>
      <c r="P114" s="17">
        <f>N114-$D114</f>
        <v>0</v>
      </c>
      <c r="Q114" s="17">
        <f>'бюджет округа (района)'!J114+'бюджеты поселений'!J114</f>
        <v>0</v>
      </c>
      <c r="R114" s="17">
        <f>'бюджет округа (района)'!J114</f>
        <v>0</v>
      </c>
      <c r="S114" s="17">
        <f>Q114-$C114</f>
        <v>0</v>
      </c>
      <c r="T114" s="17">
        <f>R114-$D114</f>
        <v>0</v>
      </c>
      <c r="U114" s="17">
        <f>'бюджет округа (района)'!L114+'бюджеты поселений'!L114</f>
        <v>0</v>
      </c>
      <c r="V114" s="17">
        <f>'бюджет округа (района)'!L114</f>
        <v>0</v>
      </c>
      <c r="W114" s="17">
        <f>U114-$C114</f>
        <v>0</v>
      </c>
      <c r="X114" s="17">
        <f>V114-$D114</f>
        <v>0</v>
      </c>
      <c r="Y114" s="17">
        <f>'бюджет округа (района)'!N114+'бюджеты поселений'!N114</f>
        <v>0</v>
      </c>
      <c r="Z114" s="17">
        <f>'бюджет округа (района)'!N114</f>
        <v>0</v>
      </c>
      <c r="AA114" s="17">
        <f>Y114-$C114</f>
        <v>0</v>
      </c>
      <c r="AB114" s="17">
        <f>Z114-$D114</f>
        <v>0</v>
      </c>
      <c r="AC114" s="17">
        <f>'бюджет округа (района)'!P114+'бюджеты поселений'!P114</f>
        <v>0</v>
      </c>
      <c r="AD114" s="17">
        <f>'бюджет округа (района)'!P114</f>
        <v>0</v>
      </c>
      <c r="AE114" s="17">
        <f>AC114-$C114</f>
        <v>0</v>
      </c>
      <c r="AF114" s="17">
        <f>AD114-$D114</f>
        <v>0</v>
      </c>
      <c r="AG114" s="17">
        <f>'бюджет округа (района)'!R114+'бюджеты поселений'!R114</f>
        <v>0</v>
      </c>
      <c r="AH114" s="17">
        <f>'бюджет округа (района)'!R114</f>
        <v>0</v>
      </c>
      <c r="AI114" s="17">
        <f>AG114-$C114</f>
        <v>0</v>
      </c>
      <c r="AJ114" s="17">
        <f>AH114-$D114</f>
        <v>0</v>
      </c>
      <c r="AK114" s="17">
        <f>'бюджет округа (района)'!T114+'бюджеты поселений'!T114</f>
        <v>0</v>
      </c>
      <c r="AL114" s="17">
        <f>'бюджет округа (района)'!T114</f>
        <v>0</v>
      </c>
      <c r="AM114" s="17">
        <f>AK114-$C114</f>
        <v>0</v>
      </c>
      <c r="AN114" s="17">
        <f>AL114-$D114</f>
        <v>0</v>
      </c>
      <c r="AO114" s="17">
        <f>'бюджет округа (района)'!V114+'бюджеты поселений'!V114</f>
        <v>0</v>
      </c>
      <c r="AP114" s="17">
        <f>'бюджет округа (района)'!V114</f>
        <v>0</v>
      </c>
      <c r="AQ114" s="17">
        <f>AO114-$C114</f>
        <v>0</v>
      </c>
      <c r="AR114" s="17">
        <f>AP114-$D114</f>
        <v>0</v>
      </c>
      <c r="AS114" s="17">
        <f>'бюджет округа (района)'!X114+'бюджеты поселений'!X114</f>
        <v>0</v>
      </c>
      <c r="AT114" s="17">
        <f>'бюджет округа (района)'!X114</f>
        <v>0</v>
      </c>
      <c r="AU114" s="17">
        <f>AS114-$C114</f>
        <v>0</v>
      </c>
      <c r="AV114" s="17">
        <f>AT114-$D114</f>
        <v>0</v>
      </c>
      <c r="AW114" s="17">
        <f>'бюджет округа (района)'!Z114+'бюджеты поселений'!Z114</f>
        <v>0</v>
      </c>
      <c r="AX114" s="17">
        <f>'бюджет округа (района)'!Z114</f>
        <v>0</v>
      </c>
      <c r="AY114" s="17">
        <f>'бюджет округа (района)'!AA114+'бюджеты поселений'!AA114</f>
        <v>0</v>
      </c>
      <c r="AZ114" s="17">
        <f>'бюджет округа (района)'!AA114</f>
        <v>0</v>
      </c>
      <c r="BA114" s="131">
        <f t="shared" ref="BA114:BB114" si="603">IF(E114=0,1,AY114/E114-1)</f>
        <v>1</v>
      </c>
      <c r="BB114" s="131">
        <f t="shared" si="603"/>
        <v>1</v>
      </c>
      <c r="BC114" s="17">
        <f>'бюджет округа (района)'!AC114+'бюджеты поселений'!AC114</f>
        <v>0</v>
      </c>
      <c r="BD114" s="17">
        <f>'бюджет округа (района)'!AC114</f>
        <v>0</v>
      </c>
      <c r="BE114" s="17">
        <f>'бюджет округа (района)'!AD114+'бюджеты поселений'!AD114</f>
        <v>0</v>
      </c>
      <c r="BF114" s="17">
        <f>'бюджет округа (района)'!AD114</f>
        <v>0</v>
      </c>
      <c r="BG114" s="17">
        <f>BE114-$E114</f>
        <v>0</v>
      </c>
      <c r="BH114" s="17">
        <f>BF114-$F114</f>
        <v>0</v>
      </c>
      <c r="BI114" s="131">
        <f t="shared" ref="BI114:BJ114" si="604">IF(K114=0,1,BG114/K114-1)</f>
        <v>1</v>
      </c>
      <c r="BJ114" s="131">
        <f t="shared" si="604"/>
        <v>1</v>
      </c>
      <c r="BK114" s="17">
        <f>'бюджет округа (района)'!AG114+'бюджеты поселений'!AG114</f>
        <v>0</v>
      </c>
      <c r="BL114" s="17">
        <f>'бюджет округа (района)'!AG114</f>
        <v>0</v>
      </c>
      <c r="BM114" s="17">
        <f>BK114-$E114</f>
        <v>0</v>
      </c>
      <c r="BN114" s="17">
        <f>BL114-$F114</f>
        <v>0</v>
      </c>
      <c r="BO114" s="131">
        <f t="shared" ref="BO114:BP114" si="605">IF(O114=0,1,BM114/O114-1)</f>
        <v>1</v>
      </c>
      <c r="BP114" s="131">
        <f t="shared" si="605"/>
        <v>1</v>
      </c>
      <c r="BQ114" s="17">
        <f>'бюджет округа (района)'!AJ114+'бюджеты поселений'!AJ114</f>
        <v>0</v>
      </c>
      <c r="BR114" s="17">
        <f>'бюджет округа (района)'!AJ114</f>
        <v>0</v>
      </c>
      <c r="BS114" s="17">
        <f>BQ114-$E114</f>
        <v>0</v>
      </c>
      <c r="BT114" s="17">
        <f>BR114-$F114</f>
        <v>0</v>
      </c>
      <c r="BU114" s="131">
        <f t="shared" ref="BU114:BV114" si="606">IF(S114=0,1,BS114/S114-1)</f>
        <v>1</v>
      </c>
      <c r="BV114" s="131">
        <f t="shared" si="606"/>
        <v>1</v>
      </c>
      <c r="BW114" s="17">
        <f>'бюджет округа (района)'!AM114+'бюджеты поселений'!AM114</f>
        <v>0</v>
      </c>
      <c r="BX114" s="17">
        <f>'бюджет округа (района)'!AM114</f>
        <v>0</v>
      </c>
      <c r="BY114" s="17">
        <f>BW114-$E114</f>
        <v>0</v>
      </c>
      <c r="BZ114" s="17">
        <f>BX114-$F114</f>
        <v>0</v>
      </c>
      <c r="CA114" s="131">
        <f t="shared" ref="CA114:CB114" si="607">IF(W114=0,1,BY114/W114-1)</f>
        <v>1</v>
      </c>
      <c r="CB114" s="131">
        <f t="shared" si="607"/>
        <v>1</v>
      </c>
      <c r="CC114" s="17">
        <f>'бюджет округа (района)'!AP114+'бюджеты поселений'!AP114</f>
        <v>0</v>
      </c>
      <c r="CD114" s="17">
        <f>'бюджет округа (района)'!AP114</f>
        <v>0</v>
      </c>
      <c r="CE114" s="17">
        <f>CC114-$E114</f>
        <v>0</v>
      </c>
      <c r="CF114" s="17">
        <f>CD114-$F114</f>
        <v>0</v>
      </c>
      <c r="CG114" s="131">
        <f t="shared" ref="CG114:CH114" si="608">IF(AA114=0,1,CE114/AA114-1)</f>
        <v>1</v>
      </c>
      <c r="CH114" s="131">
        <f t="shared" si="608"/>
        <v>1</v>
      </c>
      <c r="CI114" s="17">
        <f>'бюджет округа (района)'!AS114+'бюджеты поселений'!AS114</f>
        <v>0</v>
      </c>
      <c r="CJ114" s="17">
        <f>'бюджет округа (района)'!AS114</f>
        <v>0</v>
      </c>
      <c r="CK114" s="17">
        <f>CI114-$E114</f>
        <v>0</v>
      </c>
      <c r="CL114" s="17">
        <f>CJ114-$F114</f>
        <v>0</v>
      </c>
      <c r="CM114" s="131">
        <f t="shared" ref="CM114:CN114" si="609">IF(AE114=0,1,CK114/AE114-1)</f>
        <v>1</v>
      </c>
      <c r="CN114" s="131">
        <f t="shared" si="609"/>
        <v>1</v>
      </c>
      <c r="CO114" s="17">
        <f>'бюджет округа (района)'!AV114+'бюджеты поселений'!AV114</f>
        <v>0</v>
      </c>
      <c r="CP114" s="17">
        <f>'бюджет округа (района)'!AV114</f>
        <v>0</v>
      </c>
      <c r="CQ114" s="17">
        <f>CO114-$E114</f>
        <v>0</v>
      </c>
      <c r="CR114" s="17">
        <f>CP114-$F114</f>
        <v>0</v>
      </c>
      <c r="CS114" s="131">
        <f t="shared" ref="CS114:CT114" si="610">IF(AI114=0,1,CQ114/AI114-1)</f>
        <v>1</v>
      </c>
      <c r="CT114" s="131">
        <f t="shared" si="610"/>
        <v>1</v>
      </c>
      <c r="CU114" s="17">
        <f>'бюджет округа (района)'!AY114+'бюджеты поселений'!AY114</f>
        <v>0</v>
      </c>
      <c r="CV114" s="17">
        <f>'бюджет округа (района)'!AY114</f>
        <v>0</v>
      </c>
      <c r="CW114" s="17">
        <f>CU114-$E114</f>
        <v>0</v>
      </c>
      <c r="CX114" s="17">
        <f>CV114-$F114</f>
        <v>0</v>
      </c>
      <c r="CY114" s="131">
        <f t="shared" ref="CY114:CZ114" si="611">IF(AM114=0,1,CW114/AM114-1)</f>
        <v>1</v>
      </c>
      <c r="CZ114" s="131">
        <f t="shared" si="611"/>
        <v>1</v>
      </c>
      <c r="DA114" s="17">
        <f>'бюджет округа (района)'!BB114+'бюджеты поселений'!BB114</f>
        <v>0</v>
      </c>
      <c r="DB114" s="17">
        <f>'бюджет округа (района)'!BB114</f>
        <v>0</v>
      </c>
      <c r="DC114" s="17">
        <f>DA114-$E114</f>
        <v>0</v>
      </c>
      <c r="DD114" s="17">
        <f>DB114-$F114</f>
        <v>0</v>
      </c>
      <c r="DE114" s="131">
        <f t="shared" ref="DE114:DF114" si="612">IF(AQ114=0,1,DC114/AQ114-1)</f>
        <v>1</v>
      </c>
      <c r="DF114" s="131">
        <f t="shared" si="612"/>
        <v>1</v>
      </c>
      <c r="DG114" s="17">
        <f>'бюджет округа (района)'!BE114+'бюджеты поселений'!BE114</f>
        <v>0</v>
      </c>
      <c r="DH114" s="17">
        <f>'бюджет округа (района)'!BE114</f>
        <v>0</v>
      </c>
      <c r="DI114" s="17">
        <f>DG114-$E114</f>
        <v>0</v>
      </c>
      <c r="DJ114" s="17">
        <f>DH114-$F114</f>
        <v>0</v>
      </c>
      <c r="DK114" s="131">
        <f t="shared" ref="DK114:DL114" si="613">IF(AU114=0,1,DI114/AU114-1)</f>
        <v>1</v>
      </c>
      <c r="DL114" s="131">
        <f t="shared" si="613"/>
        <v>1</v>
      </c>
      <c r="DM114" s="17">
        <f>'бюджет округа (района)'!BH114+'бюджеты поселений'!BH114</f>
        <v>0</v>
      </c>
      <c r="DN114" s="17">
        <f>'бюджет округа (района)'!BH114</f>
        <v>0</v>
      </c>
      <c r="DO114" s="17">
        <f>'бюджет округа (района)'!BI114+'бюджеты поселений'!BI114</f>
        <v>0</v>
      </c>
      <c r="DP114" s="17">
        <f>'бюджет округа (района)'!BI114</f>
        <v>0</v>
      </c>
      <c r="DQ114" s="17">
        <f>'бюджет округа (района)'!BJ114+'бюджеты поселений'!BJ114</f>
        <v>0</v>
      </c>
      <c r="DR114" s="17">
        <f>'бюджет округа (района)'!BJ114</f>
        <v>0</v>
      </c>
      <c r="DS114" s="131">
        <f>IF($AY$87=0,1,DQ114/$AY$87-1)</f>
        <v>1</v>
      </c>
      <c r="DT114" s="131">
        <f>IF($AZ$87=0,1,DR114/$AZ$87-1)</f>
        <v>1</v>
      </c>
      <c r="DU114" s="131">
        <f>IF($E114=0,1,DQ114/$E114-1)</f>
        <v>1</v>
      </c>
      <c r="DV114" s="131">
        <f>IF($F114=0,1,DR114/$F114-1)</f>
        <v>1</v>
      </c>
      <c r="DW114" s="170"/>
      <c r="DX114" s="22"/>
      <c r="DY114" s="22"/>
      <c r="DZ114" s="22"/>
      <c r="EA114" s="22"/>
      <c r="EB114" s="22"/>
      <c r="EC114" s="22"/>
      <c r="ED114" s="22"/>
      <c r="EE114" s="22"/>
      <c r="EF114" s="22"/>
      <c r="EG114" s="22"/>
      <c r="EH114" s="22"/>
      <c r="EI114" s="22"/>
      <c r="EJ114" s="22"/>
      <c r="EK114" s="22"/>
      <c r="EL114" s="22"/>
      <c r="EM114" s="22"/>
      <c r="EN114" s="22"/>
      <c r="EO114" s="22"/>
      <c r="EP114" s="22"/>
      <c r="EQ114" s="22"/>
      <c r="ER114" s="22"/>
      <c r="ES114" s="22"/>
      <c r="ET114" s="22"/>
      <c r="EU114" s="22"/>
      <c r="EV114" s="22"/>
      <c r="EW114" s="22"/>
      <c r="EX114" s="22"/>
      <c r="EY114" s="22"/>
      <c r="EZ114" s="22"/>
      <c r="FA114" s="22"/>
      <c r="FB114" s="22"/>
      <c r="FC114" s="22"/>
      <c r="FD114" s="22"/>
      <c r="FE114" s="22"/>
      <c r="FF114" s="22"/>
      <c r="FG114" s="22"/>
      <c r="FH114" s="22"/>
      <c r="FI114" s="22"/>
      <c r="FJ114" s="22"/>
      <c r="FK114" s="22"/>
      <c r="FL114" s="22"/>
      <c r="FM114" s="22"/>
      <c r="FN114" s="22"/>
      <c r="FO114" s="22"/>
      <c r="FP114" s="22"/>
      <c r="FQ114" s="22"/>
      <c r="FR114" s="22"/>
      <c r="FS114" s="22"/>
      <c r="FT114" s="22"/>
      <c r="FU114" s="22"/>
      <c r="FV114" s="22"/>
      <c r="FW114" s="22"/>
      <c r="FX114" s="22"/>
      <c r="FY114" s="22"/>
      <c r="FZ114" s="22"/>
      <c r="GA114" s="22"/>
      <c r="GB114" s="22"/>
      <c r="GC114" s="22"/>
      <c r="GD114" s="22"/>
      <c r="GE114" s="22"/>
      <c r="GF114" s="22"/>
      <c r="GG114" s="22"/>
      <c r="GH114" s="22"/>
      <c r="GI114" s="22"/>
      <c r="GJ114" s="22"/>
      <c r="GK114" s="22"/>
      <c r="GL114" s="22"/>
      <c r="GM114" s="22"/>
      <c r="GN114" s="22"/>
      <c r="GO114" s="22"/>
      <c r="GP114" s="22"/>
      <c r="GQ114" s="22"/>
      <c r="GR114" s="22"/>
      <c r="GS114" s="22"/>
      <c r="GT114" s="22"/>
      <c r="GU114" s="22"/>
      <c r="GV114" s="22"/>
      <c r="GW114" s="22"/>
      <c r="GX114" s="22"/>
      <c r="GY114" s="22"/>
      <c r="GZ114" s="22"/>
      <c r="HA114" s="22"/>
      <c r="HB114" s="22"/>
      <c r="HC114" s="22"/>
      <c r="HD114" s="22"/>
      <c r="HE114" s="22"/>
      <c r="HF114" s="22"/>
      <c r="HG114" s="22"/>
      <c r="HH114" s="22"/>
      <c r="HI114" s="22"/>
      <c r="HJ114" s="22"/>
      <c r="HK114" s="22"/>
      <c r="HL114" s="22"/>
      <c r="HM114" s="22"/>
      <c r="HN114" s="22"/>
      <c r="HO114" s="22"/>
      <c r="HP114" s="22"/>
      <c r="HQ114" s="22"/>
      <c r="HR114" s="22"/>
      <c r="HS114" s="22"/>
      <c r="HT114" s="22"/>
      <c r="HU114" s="22"/>
      <c r="HV114" s="22"/>
      <c r="HW114" s="22"/>
      <c r="HX114" s="22"/>
      <c r="HY114" s="22"/>
      <c r="HZ114" s="22"/>
      <c r="IA114" s="22"/>
      <c r="IB114" s="22"/>
      <c r="IC114" s="22"/>
      <c r="ID114" s="22"/>
      <c r="IE114" s="22"/>
      <c r="IF114" s="22"/>
      <c r="IG114" s="22"/>
      <c r="IH114" s="22"/>
      <c r="II114" s="22"/>
      <c r="IJ114" s="22"/>
      <c r="IK114" s="22"/>
      <c r="IL114" s="22"/>
      <c r="IM114" s="22"/>
      <c r="IN114" s="22"/>
      <c r="IO114" s="22"/>
      <c r="IP114" s="22"/>
      <c r="IQ114" s="22"/>
      <c r="IR114" s="22"/>
      <c r="IS114" s="22"/>
      <c r="IT114" s="22"/>
      <c r="IU114" s="22"/>
      <c r="IV114" s="22"/>
      <c r="IW114" s="22"/>
      <c r="IX114" s="22"/>
      <c r="IY114" s="22"/>
      <c r="IZ114" s="22"/>
      <c r="JA114" s="22"/>
      <c r="JB114" s="22"/>
      <c r="JC114" s="22"/>
      <c r="JD114" s="22"/>
      <c r="JE114" s="22"/>
      <c r="JF114" s="22"/>
      <c r="JG114" s="22"/>
      <c r="JH114" s="22"/>
    </row>
    <row r="115" spans="1:268" s="64" customFormat="1" ht="16.5">
      <c r="A115" s="110" t="s">
        <v>154</v>
      </c>
      <c r="B115" s="111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135"/>
      <c r="BB115" s="135"/>
      <c r="BC115" s="29"/>
      <c r="BD115" s="29"/>
      <c r="BE115" s="29"/>
      <c r="BF115" s="29"/>
      <c r="BG115" s="29"/>
      <c r="BH115" s="29"/>
      <c r="BI115" s="135"/>
      <c r="BJ115" s="135"/>
      <c r="BK115" s="29"/>
      <c r="BL115" s="29"/>
      <c r="BM115" s="29"/>
      <c r="BN115" s="29"/>
      <c r="BO115" s="135"/>
      <c r="BP115" s="135"/>
      <c r="BQ115" s="29"/>
      <c r="BR115" s="29"/>
      <c r="BS115" s="29"/>
      <c r="BT115" s="29"/>
      <c r="BU115" s="135"/>
      <c r="BV115" s="135"/>
      <c r="BW115" s="29"/>
      <c r="BX115" s="29"/>
      <c r="BY115" s="29"/>
      <c r="BZ115" s="29"/>
      <c r="CA115" s="135"/>
      <c r="CB115" s="135"/>
      <c r="CC115" s="29"/>
      <c r="CD115" s="29"/>
      <c r="CE115" s="29"/>
      <c r="CF115" s="29"/>
      <c r="CG115" s="135"/>
      <c r="CH115" s="135"/>
      <c r="CI115" s="29"/>
      <c r="CJ115" s="29"/>
      <c r="CK115" s="29"/>
      <c r="CL115" s="29"/>
      <c r="CM115" s="135"/>
      <c r="CN115" s="135"/>
      <c r="CO115" s="29"/>
      <c r="CP115" s="29"/>
      <c r="CQ115" s="29"/>
      <c r="CR115" s="29"/>
      <c r="CS115" s="135"/>
      <c r="CT115" s="135"/>
      <c r="CU115" s="29"/>
      <c r="CV115" s="29"/>
      <c r="CW115" s="29"/>
      <c r="CX115" s="29"/>
      <c r="CY115" s="135"/>
      <c r="CZ115" s="135"/>
      <c r="DA115" s="29"/>
      <c r="DB115" s="29"/>
      <c r="DC115" s="29"/>
      <c r="DD115" s="29"/>
      <c r="DE115" s="135"/>
      <c r="DF115" s="135"/>
      <c r="DG115" s="29"/>
      <c r="DH115" s="29"/>
      <c r="DI115" s="29"/>
      <c r="DJ115" s="29"/>
      <c r="DK115" s="135"/>
      <c r="DL115" s="135"/>
      <c r="DM115" s="29"/>
      <c r="DN115" s="29"/>
      <c r="DO115" s="29"/>
      <c r="DP115" s="29"/>
      <c r="DQ115" s="29"/>
      <c r="DR115" s="29"/>
      <c r="DS115" s="135"/>
      <c r="DT115" s="135"/>
      <c r="DU115" s="135"/>
      <c r="DV115" s="135"/>
      <c r="DW115" s="176"/>
      <c r="DX115" s="63"/>
      <c r="DY115" s="63"/>
      <c r="DZ115" s="63"/>
      <c r="EA115" s="63"/>
      <c r="EB115" s="63"/>
      <c r="EC115" s="63"/>
      <c r="ED115" s="63"/>
      <c r="EE115" s="63"/>
      <c r="EF115" s="63"/>
      <c r="EG115" s="63"/>
      <c r="EH115" s="63"/>
      <c r="EI115" s="63"/>
      <c r="EJ115" s="63"/>
      <c r="EK115" s="63"/>
      <c r="EL115" s="63"/>
      <c r="EM115" s="63"/>
      <c r="EN115" s="63"/>
      <c r="EO115" s="63"/>
      <c r="EP115" s="63"/>
      <c r="EQ115" s="63"/>
      <c r="ER115" s="63"/>
      <c r="ES115" s="63"/>
      <c r="ET115" s="63"/>
      <c r="EU115" s="63"/>
      <c r="EV115" s="63"/>
      <c r="EW115" s="63"/>
      <c r="EX115" s="63"/>
      <c r="EY115" s="63"/>
      <c r="EZ115" s="63"/>
      <c r="FA115" s="63"/>
      <c r="FB115" s="63"/>
      <c r="FC115" s="63"/>
      <c r="FD115" s="63"/>
      <c r="FE115" s="63"/>
      <c r="FF115" s="63"/>
      <c r="FG115" s="63"/>
      <c r="FH115" s="63"/>
      <c r="FI115" s="63"/>
      <c r="FJ115" s="63"/>
      <c r="FK115" s="63"/>
      <c r="FL115" s="63"/>
      <c r="FM115" s="63"/>
      <c r="FN115" s="63"/>
      <c r="FO115" s="63"/>
      <c r="FP115" s="63"/>
      <c r="FQ115" s="63"/>
      <c r="FR115" s="63"/>
      <c r="FS115" s="63"/>
      <c r="FT115" s="63"/>
      <c r="FU115" s="63"/>
      <c r="FV115" s="63"/>
      <c r="FW115" s="63"/>
      <c r="FX115" s="63"/>
      <c r="FY115" s="63"/>
      <c r="FZ115" s="63"/>
      <c r="GA115" s="63"/>
      <c r="GB115" s="63"/>
      <c r="GC115" s="63"/>
      <c r="GD115" s="63"/>
      <c r="GE115" s="63"/>
      <c r="GF115" s="63"/>
      <c r="GG115" s="63"/>
      <c r="GH115" s="63"/>
      <c r="GI115" s="63"/>
      <c r="GJ115" s="63"/>
      <c r="GK115" s="63"/>
      <c r="GL115" s="63"/>
      <c r="GM115" s="63"/>
      <c r="GN115" s="63"/>
      <c r="GO115" s="63"/>
      <c r="GP115" s="63"/>
      <c r="GQ115" s="63"/>
      <c r="GR115" s="63"/>
      <c r="GS115" s="63"/>
      <c r="GT115" s="63"/>
      <c r="GU115" s="63"/>
      <c r="GV115" s="63"/>
      <c r="GW115" s="63"/>
      <c r="GX115" s="63"/>
      <c r="GY115" s="63"/>
      <c r="GZ115" s="63"/>
      <c r="HA115" s="63"/>
      <c r="HB115" s="63"/>
      <c r="HC115" s="63"/>
      <c r="HD115" s="63"/>
      <c r="HE115" s="63"/>
      <c r="HF115" s="63"/>
      <c r="HG115" s="63"/>
      <c r="HH115" s="63"/>
      <c r="HI115" s="63"/>
      <c r="HJ115" s="63"/>
      <c r="HK115" s="63"/>
      <c r="HL115" s="63"/>
      <c r="HM115" s="63"/>
      <c r="HN115" s="63"/>
      <c r="HO115" s="63"/>
      <c r="HP115" s="63"/>
      <c r="HQ115" s="63"/>
      <c r="HR115" s="63"/>
      <c r="HS115" s="63"/>
      <c r="HT115" s="63"/>
      <c r="HU115" s="63"/>
      <c r="HV115" s="63"/>
      <c r="HW115" s="63"/>
      <c r="HX115" s="63"/>
      <c r="HY115" s="63"/>
      <c r="HZ115" s="63"/>
      <c r="IA115" s="63"/>
      <c r="IB115" s="63"/>
      <c r="IC115" s="63"/>
      <c r="ID115" s="63"/>
      <c r="IE115" s="63"/>
      <c r="IF115" s="63"/>
      <c r="IG115" s="63"/>
      <c r="IH115" s="63"/>
      <c r="II115" s="63"/>
      <c r="IJ115" s="63"/>
      <c r="IK115" s="63"/>
      <c r="IL115" s="63"/>
      <c r="IM115" s="63"/>
      <c r="IN115" s="63"/>
      <c r="IO115" s="63"/>
      <c r="IP115" s="63"/>
      <c r="IQ115" s="63"/>
      <c r="IR115" s="63"/>
      <c r="IS115" s="63"/>
      <c r="IT115" s="63"/>
      <c r="IU115" s="63"/>
      <c r="IV115" s="63"/>
      <c r="IW115" s="63"/>
      <c r="IX115" s="63"/>
      <c r="IY115" s="63"/>
      <c r="IZ115" s="63"/>
      <c r="JA115" s="63"/>
      <c r="JB115" s="63"/>
      <c r="JC115" s="63"/>
      <c r="JD115" s="63"/>
      <c r="JE115" s="63"/>
      <c r="JF115" s="63"/>
      <c r="JG115" s="63"/>
      <c r="JH115" s="63"/>
    </row>
    <row r="116" spans="1:268" s="64" customFormat="1" ht="16.5">
      <c r="A116" s="110" t="s">
        <v>155</v>
      </c>
      <c r="B116" s="111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29"/>
      <c r="AN116" s="29"/>
      <c r="AO116" s="29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  <c r="BA116" s="135"/>
      <c r="BB116" s="135"/>
      <c r="BC116" s="29"/>
      <c r="BD116" s="29"/>
      <c r="BE116" s="29"/>
      <c r="BF116" s="29"/>
      <c r="BG116" s="29"/>
      <c r="BH116" s="29"/>
      <c r="BI116" s="135"/>
      <c r="BJ116" s="135"/>
      <c r="BK116" s="29"/>
      <c r="BL116" s="29"/>
      <c r="BM116" s="29"/>
      <c r="BN116" s="29"/>
      <c r="BO116" s="135"/>
      <c r="BP116" s="135"/>
      <c r="BQ116" s="29"/>
      <c r="BR116" s="29"/>
      <c r="BS116" s="29"/>
      <c r="BT116" s="29"/>
      <c r="BU116" s="135"/>
      <c r="BV116" s="135"/>
      <c r="BW116" s="29"/>
      <c r="BX116" s="29"/>
      <c r="BY116" s="29"/>
      <c r="BZ116" s="29"/>
      <c r="CA116" s="135"/>
      <c r="CB116" s="135"/>
      <c r="CC116" s="29"/>
      <c r="CD116" s="29"/>
      <c r="CE116" s="29"/>
      <c r="CF116" s="29"/>
      <c r="CG116" s="135"/>
      <c r="CH116" s="135"/>
      <c r="CI116" s="29"/>
      <c r="CJ116" s="29"/>
      <c r="CK116" s="29"/>
      <c r="CL116" s="29"/>
      <c r="CM116" s="135"/>
      <c r="CN116" s="135"/>
      <c r="CO116" s="29"/>
      <c r="CP116" s="29"/>
      <c r="CQ116" s="29"/>
      <c r="CR116" s="29"/>
      <c r="CS116" s="135"/>
      <c r="CT116" s="135"/>
      <c r="CU116" s="29"/>
      <c r="CV116" s="29"/>
      <c r="CW116" s="29"/>
      <c r="CX116" s="29"/>
      <c r="CY116" s="135"/>
      <c r="CZ116" s="135"/>
      <c r="DA116" s="29"/>
      <c r="DB116" s="29"/>
      <c r="DC116" s="29"/>
      <c r="DD116" s="29"/>
      <c r="DE116" s="135"/>
      <c r="DF116" s="135"/>
      <c r="DG116" s="29"/>
      <c r="DH116" s="29"/>
      <c r="DI116" s="29"/>
      <c r="DJ116" s="29"/>
      <c r="DK116" s="135"/>
      <c r="DL116" s="135"/>
      <c r="DM116" s="29"/>
      <c r="DN116" s="29"/>
      <c r="DO116" s="29"/>
      <c r="DP116" s="29"/>
      <c r="DQ116" s="29"/>
      <c r="DR116" s="29"/>
      <c r="DS116" s="135"/>
      <c r="DT116" s="135"/>
      <c r="DU116" s="135"/>
      <c r="DV116" s="135"/>
      <c r="DW116" s="176"/>
      <c r="DX116" s="63"/>
      <c r="DY116" s="63"/>
      <c r="DZ116" s="63"/>
      <c r="EA116" s="63"/>
      <c r="EB116" s="63"/>
      <c r="EC116" s="63"/>
      <c r="ED116" s="63"/>
      <c r="EE116" s="63"/>
      <c r="EF116" s="63"/>
      <c r="EG116" s="63"/>
      <c r="EH116" s="63"/>
      <c r="EI116" s="63"/>
      <c r="EJ116" s="63"/>
      <c r="EK116" s="63"/>
      <c r="EL116" s="63"/>
      <c r="EM116" s="63"/>
      <c r="EN116" s="63"/>
      <c r="EO116" s="63"/>
      <c r="EP116" s="63"/>
      <c r="EQ116" s="63"/>
      <c r="ER116" s="63"/>
      <c r="ES116" s="63"/>
      <c r="ET116" s="63"/>
      <c r="EU116" s="63"/>
      <c r="EV116" s="63"/>
      <c r="EW116" s="63"/>
      <c r="EX116" s="63"/>
      <c r="EY116" s="63"/>
      <c r="EZ116" s="63"/>
      <c r="FA116" s="63"/>
      <c r="FB116" s="63"/>
      <c r="FC116" s="63"/>
      <c r="FD116" s="63"/>
      <c r="FE116" s="63"/>
      <c r="FF116" s="63"/>
      <c r="FG116" s="63"/>
      <c r="FH116" s="63"/>
      <c r="FI116" s="63"/>
      <c r="FJ116" s="63"/>
      <c r="FK116" s="63"/>
      <c r="FL116" s="63"/>
      <c r="FM116" s="63"/>
      <c r="FN116" s="63"/>
      <c r="FO116" s="63"/>
      <c r="FP116" s="63"/>
      <c r="FQ116" s="63"/>
      <c r="FR116" s="63"/>
      <c r="FS116" s="63"/>
      <c r="FT116" s="63"/>
      <c r="FU116" s="63"/>
      <c r="FV116" s="63"/>
      <c r="FW116" s="63"/>
      <c r="FX116" s="63"/>
      <c r="FY116" s="63"/>
      <c r="FZ116" s="63"/>
      <c r="GA116" s="63"/>
      <c r="GB116" s="63"/>
      <c r="GC116" s="63"/>
      <c r="GD116" s="63"/>
      <c r="GE116" s="63"/>
      <c r="GF116" s="63"/>
      <c r="GG116" s="63"/>
      <c r="GH116" s="63"/>
      <c r="GI116" s="63"/>
      <c r="GJ116" s="63"/>
      <c r="GK116" s="63"/>
      <c r="GL116" s="63"/>
      <c r="GM116" s="63"/>
      <c r="GN116" s="63"/>
      <c r="GO116" s="63"/>
      <c r="GP116" s="63"/>
      <c r="GQ116" s="63"/>
      <c r="GR116" s="63"/>
      <c r="GS116" s="63"/>
      <c r="GT116" s="63"/>
      <c r="GU116" s="63"/>
      <c r="GV116" s="63"/>
      <c r="GW116" s="63"/>
      <c r="GX116" s="63"/>
      <c r="GY116" s="63"/>
      <c r="GZ116" s="63"/>
      <c r="HA116" s="63"/>
      <c r="HB116" s="63"/>
      <c r="HC116" s="63"/>
      <c r="HD116" s="63"/>
      <c r="HE116" s="63"/>
      <c r="HF116" s="63"/>
      <c r="HG116" s="63"/>
      <c r="HH116" s="63"/>
      <c r="HI116" s="63"/>
      <c r="HJ116" s="63"/>
      <c r="HK116" s="63"/>
      <c r="HL116" s="63"/>
      <c r="HM116" s="63"/>
      <c r="HN116" s="63"/>
      <c r="HO116" s="63"/>
      <c r="HP116" s="63"/>
      <c r="HQ116" s="63"/>
      <c r="HR116" s="63"/>
      <c r="HS116" s="63"/>
      <c r="HT116" s="63"/>
      <c r="HU116" s="63"/>
      <c r="HV116" s="63"/>
      <c r="HW116" s="63"/>
      <c r="HX116" s="63"/>
      <c r="HY116" s="63"/>
      <c r="HZ116" s="63"/>
      <c r="IA116" s="63"/>
      <c r="IB116" s="63"/>
      <c r="IC116" s="63"/>
      <c r="ID116" s="63"/>
      <c r="IE116" s="63"/>
      <c r="IF116" s="63"/>
      <c r="IG116" s="63"/>
      <c r="IH116" s="63"/>
      <c r="II116" s="63"/>
      <c r="IJ116" s="63"/>
      <c r="IK116" s="63"/>
      <c r="IL116" s="63"/>
      <c r="IM116" s="63"/>
      <c r="IN116" s="63"/>
      <c r="IO116" s="63"/>
      <c r="IP116" s="63"/>
      <c r="IQ116" s="63"/>
      <c r="IR116" s="63"/>
      <c r="IS116" s="63"/>
      <c r="IT116" s="63"/>
      <c r="IU116" s="63"/>
      <c r="IV116" s="63"/>
      <c r="IW116" s="63"/>
      <c r="IX116" s="63"/>
      <c r="IY116" s="63"/>
      <c r="IZ116" s="63"/>
      <c r="JA116" s="63"/>
      <c r="JB116" s="63"/>
      <c r="JC116" s="63"/>
      <c r="JD116" s="63"/>
      <c r="JE116" s="63"/>
      <c r="JF116" s="63"/>
      <c r="JG116" s="63"/>
      <c r="JH116" s="63"/>
    </row>
    <row r="117" spans="1:268" s="64" customFormat="1" ht="16.5">
      <c r="A117" s="110" t="s">
        <v>156</v>
      </c>
      <c r="B117" s="111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135"/>
      <c r="BB117" s="135"/>
      <c r="BC117" s="29"/>
      <c r="BD117" s="29"/>
      <c r="BE117" s="29"/>
      <c r="BF117" s="29"/>
      <c r="BG117" s="29"/>
      <c r="BH117" s="29"/>
      <c r="BI117" s="135"/>
      <c r="BJ117" s="135"/>
      <c r="BK117" s="29"/>
      <c r="BL117" s="29"/>
      <c r="BM117" s="29"/>
      <c r="BN117" s="29"/>
      <c r="BO117" s="135"/>
      <c r="BP117" s="135"/>
      <c r="BQ117" s="29"/>
      <c r="BR117" s="29"/>
      <c r="BS117" s="29"/>
      <c r="BT117" s="29"/>
      <c r="BU117" s="135"/>
      <c r="BV117" s="135"/>
      <c r="BW117" s="29"/>
      <c r="BX117" s="29"/>
      <c r="BY117" s="29"/>
      <c r="BZ117" s="29"/>
      <c r="CA117" s="135"/>
      <c r="CB117" s="135"/>
      <c r="CC117" s="29"/>
      <c r="CD117" s="29"/>
      <c r="CE117" s="29"/>
      <c r="CF117" s="29"/>
      <c r="CG117" s="135"/>
      <c r="CH117" s="135"/>
      <c r="CI117" s="29"/>
      <c r="CJ117" s="29"/>
      <c r="CK117" s="29"/>
      <c r="CL117" s="29"/>
      <c r="CM117" s="135"/>
      <c r="CN117" s="135"/>
      <c r="CO117" s="29"/>
      <c r="CP117" s="29"/>
      <c r="CQ117" s="29"/>
      <c r="CR117" s="29"/>
      <c r="CS117" s="135"/>
      <c r="CT117" s="135"/>
      <c r="CU117" s="29"/>
      <c r="CV117" s="29"/>
      <c r="CW117" s="29"/>
      <c r="CX117" s="29"/>
      <c r="CY117" s="135"/>
      <c r="CZ117" s="135"/>
      <c r="DA117" s="29"/>
      <c r="DB117" s="29"/>
      <c r="DC117" s="29"/>
      <c r="DD117" s="29"/>
      <c r="DE117" s="135"/>
      <c r="DF117" s="135"/>
      <c r="DG117" s="29"/>
      <c r="DH117" s="29"/>
      <c r="DI117" s="29"/>
      <c r="DJ117" s="29"/>
      <c r="DK117" s="135"/>
      <c r="DL117" s="135"/>
      <c r="DM117" s="29"/>
      <c r="DN117" s="29"/>
      <c r="DO117" s="29"/>
      <c r="DP117" s="29"/>
      <c r="DQ117" s="29"/>
      <c r="DR117" s="29"/>
      <c r="DS117" s="135"/>
      <c r="DT117" s="135"/>
      <c r="DU117" s="135"/>
      <c r="DV117" s="135"/>
      <c r="DW117" s="176"/>
      <c r="DX117" s="63"/>
      <c r="DY117" s="63"/>
      <c r="DZ117" s="63"/>
      <c r="EA117" s="63"/>
      <c r="EB117" s="63"/>
      <c r="EC117" s="63"/>
      <c r="ED117" s="63"/>
      <c r="EE117" s="63"/>
      <c r="EF117" s="63"/>
      <c r="EG117" s="63"/>
      <c r="EH117" s="63"/>
      <c r="EI117" s="63"/>
      <c r="EJ117" s="63"/>
      <c r="EK117" s="63"/>
      <c r="EL117" s="63"/>
      <c r="EM117" s="63"/>
      <c r="EN117" s="63"/>
      <c r="EO117" s="63"/>
      <c r="EP117" s="63"/>
      <c r="EQ117" s="63"/>
      <c r="ER117" s="63"/>
      <c r="ES117" s="63"/>
      <c r="ET117" s="63"/>
      <c r="EU117" s="63"/>
      <c r="EV117" s="63"/>
      <c r="EW117" s="63"/>
      <c r="EX117" s="63"/>
      <c r="EY117" s="63"/>
      <c r="EZ117" s="63"/>
      <c r="FA117" s="63"/>
      <c r="FB117" s="63"/>
      <c r="FC117" s="63"/>
      <c r="FD117" s="63"/>
      <c r="FE117" s="63"/>
      <c r="FF117" s="63"/>
      <c r="FG117" s="63"/>
      <c r="FH117" s="63"/>
      <c r="FI117" s="63"/>
      <c r="FJ117" s="63"/>
      <c r="FK117" s="63"/>
      <c r="FL117" s="63"/>
      <c r="FM117" s="63"/>
      <c r="FN117" s="63"/>
      <c r="FO117" s="63"/>
      <c r="FP117" s="63"/>
      <c r="FQ117" s="63"/>
      <c r="FR117" s="63"/>
      <c r="FS117" s="63"/>
      <c r="FT117" s="63"/>
      <c r="FU117" s="63"/>
      <c r="FV117" s="63"/>
      <c r="FW117" s="63"/>
      <c r="FX117" s="63"/>
      <c r="FY117" s="63"/>
      <c r="FZ117" s="63"/>
      <c r="GA117" s="63"/>
      <c r="GB117" s="63"/>
      <c r="GC117" s="63"/>
      <c r="GD117" s="63"/>
      <c r="GE117" s="63"/>
      <c r="GF117" s="63"/>
      <c r="GG117" s="63"/>
      <c r="GH117" s="63"/>
      <c r="GI117" s="63"/>
      <c r="GJ117" s="63"/>
      <c r="GK117" s="63"/>
      <c r="GL117" s="63"/>
      <c r="GM117" s="63"/>
      <c r="GN117" s="63"/>
      <c r="GO117" s="63"/>
      <c r="GP117" s="63"/>
      <c r="GQ117" s="63"/>
      <c r="GR117" s="63"/>
      <c r="GS117" s="63"/>
      <c r="GT117" s="63"/>
      <c r="GU117" s="63"/>
      <c r="GV117" s="63"/>
      <c r="GW117" s="63"/>
      <c r="GX117" s="63"/>
      <c r="GY117" s="63"/>
      <c r="GZ117" s="63"/>
      <c r="HA117" s="63"/>
      <c r="HB117" s="63"/>
      <c r="HC117" s="63"/>
      <c r="HD117" s="63"/>
      <c r="HE117" s="63"/>
      <c r="HF117" s="63"/>
      <c r="HG117" s="63"/>
      <c r="HH117" s="63"/>
      <c r="HI117" s="63"/>
      <c r="HJ117" s="63"/>
      <c r="HK117" s="63"/>
      <c r="HL117" s="63"/>
      <c r="HM117" s="63"/>
      <c r="HN117" s="63"/>
      <c r="HO117" s="63"/>
      <c r="HP117" s="63"/>
      <c r="HQ117" s="63"/>
      <c r="HR117" s="63"/>
      <c r="HS117" s="63"/>
      <c r="HT117" s="63"/>
      <c r="HU117" s="63"/>
      <c r="HV117" s="63"/>
      <c r="HW117" s="63"/>
      <c r="HX117" s="63"/>
      <c r="HY117" s="63"/>
      <c r="HZ117" s="63"/>
      <c r="IA117" s="63"/>
      <c r="IB117" s="63"/>
      <c r="IC117" s="63"/>
      <c r="ID117" s="63"/>
      <c r="IE117" s="63"/>
      <c r="IF117" s="63"/>
      <c r="IG117" s="63"/>
      <c r="IH117" s="63"/>
      <c r="II117" s="63"/>
      <c r="IJ117" s="63"/>
      <c r="IK117" s="63"/>
      <c r="IL117" s="63"/>
      <c r="IM117" s="63"/>
      <c r="IN117" s="63"/>
      <c r="IO117" s="63"/>
      <c r="IP117" s="63"/>
      <c r="IQ117" s="63"/>
      <c r="IR117" s="63"/>
      <c r="IS117" s="63"/>
      <c r="IT117" s="63"/>
      <c r="IU117" s="63"/>
      <c r="IV117" s="63"/>
      <c r="IW117" s="63"/>
      <c r="IX117" s="63"/>
      <c r="IY117" s="63"/>
      <c r="IZ117" s="63"/>
      <c r="JA117" s="63"/>
      <c r="JB117" s="63"/>
      <c r="JC117" s="63"/>
      <c r="JD117" s="63"/>
      <c r="JE117" s="63"/>
      <c r="JF117" s="63"/>
      <c r="JG117" s="63"/>
      <c r="JH117" s="63"/>
    </row>
    <row r="118" spans="1:268" s="150" customFormat="1" ht="15.75" customHeight="1">
      <c r="A118" s="246" t="s">
        <v>73</v>
      </c>
      <c r="B118" s="247"/>
      <c r="C118" s="133" t="e">
        <f t="shared" ref="C118:J118" si="614">C114/(C10-C12)</f>
        <v>#DIV/0!</v>
      </c>
      <c r="D118" s="133" t="e">
        <f t="shared" si="614"/>
        <v>#DIV/0!</v>
      </c>
      <c r="E118" s="133" t="e">
        <f t="shared" si="614"/>
        <v>#DIV/0!</v>
      </c>
      <c r="F118" s="133" t="e">
        <f t="shared" si="614"/>
        <v>#DIV/0!</v>
      </c>
      <c r="G118" s="133" t="e">
        <f t="shared" si="614"/>
        <v>#DIV/0!</v>
      </c>
      <c r="H118" s="133" t="e">
        <f t="shared" si="614"/>
        <v>#DIV/0!</v>
      </c>
      <c r="I118" s="133" t="e">
        <f t="shared" si="614"/>
        <v>#DIV/0!</v>
      </c>
      <c r="J118" s="133" t="e">
        <f t="shared" si="614"/>
        <v>#DIV/0!</v>
      </c>
      <c r="K118" s="133" t="s">
        <v>51</v>
      </c>
      <c r="L118" s="133" t="s">
        <v>51</v>
      </c>
      <c r="M118" s="133" t="e">
        <f>M114/(M10-M12)</f>
        <v>#DIV/0!</v>
      </c>
      <c r="N118" s="133" t="e">
        <f>N114/(N10-N12)</f>
        <v>#DIV/0!</v>
      </c>
      <c r="O118" s="133" t="s">
        <v>51</v>
      </c>
      <c r="P118" s="133" t="s">
        <v>51</v>
      </c>
      <c r="Q118" s="133" t="e">
        <f>Q114/(Q10-Q12)</f>
        <v>#DIV/0!</v>
      </c>
      <c r="R118" s="133" t="e">
        <f>R114/(R10-R12)</f>
        <v>#DIV/0!</v>
      </c>
      <c r="S118" s="133" t="s">
        <v>51</v>
      </c>
      <c r="T118" s="133" t="s">
        <v>51</v>
      </c>
      <c r="U118" s="133" t="e">
        <f>U114/(U10-U12)</f>
        <v>#DIV/0!</v>
      </c>
      <c r="V118" s="133" t="e">
        <f>V114/(V10-V12)</f>
        <v>#DIV/0!</v>
      </c>
      <c r="W118" s="133" t="s">
        <v>51</v>
      </c>
      <c r="X118" s="133" t="s">
        <v>51</v>
      </c>
      <c r="Y118" s="133" t="e">
        <f>Y114/(Y10-Y12)</f>
        <v>#DIV/0!</v>
      </c>
      <c r="Z118" s="133" t="e">
        <f>Z114/(Z10-Z12)</f>
        <v>#DIV/0!</v>
      </c>
      <c r="AA118" s="133" t="s">
        <v>51</v>
      </c>
      <c r="AB118" s="133" t="s">
        <v>51</v>
      </c>
      <c r="AC118" s="133" t="e">
        <f>AC114/(AC10-AC12)</f>
        <v>#DIV/0!</v>
      </c>
      <c r="AD118" s="133" t="e">
        <f>AD114/(AD10-AD12)</f>
        <v>#DIV/0!</v>
      </c>
      <c r="AE118" s="133" t="s">
        <v>51</v>
      </c>
      <c r="AF118" s="133" t="s">
        <v>51</v>
      </c>
      <c r="AG118" s="133" t="e">
        <f>AG114/(AG10-AG12)</f>
        <v>#DIV/0!</v>
      </c>
      <c r="AH118" s="133" t="e">
        <f>AH114/(AH10-AH12)</f>
        <v>#DIV/0!</v>
      </c>
      <c r="AI118" s="133" t="s">
        <v>51</v>
      </c>
      <c r="AJ118" s="133" t="s">
        <v>51</v>
      </c>
      <c r="AK118" s="133" t="e">
        <f>AK114/(AK10-AK12)</f>
        <v>#DIV/0!</v>
      </c>
      <c r="AL118" s="133" t="e">
        <f>AL114/(AL10-AL12)</f>
        <v>#DIV/0!</v>
      </c>
      <c r="AM118" s="133" t="s">
        <v>51</v>
      </c>
      <c r="AN118" s="133" t="s">
        <v>51</v>
      </c>
      <c r="AO118" s="133" t="e">
        <f>AO114/(AO10-AO12)</f>
        <v>#DIV/0!</v>
      </c>
      <c r="AP118" s="133" t="e">
        <f>AP114/(AP10-AP12)</f>
        <v>#DIV/0!</v>
      </c>
      <c r="AQ118" s="133" t="s">
        <v>51</v>
      </c>
      <c r="AR118" s="133" t="s">
        <v>51</v>
      </c>
      <c r="AS118" s="133" t="e">
        <f>AS114/(AS10-AS12)</f>
        <v>#DIV/0!</v>
      </c>
      <c r="AT118" s="133" t="e">
        <f>AT114/(AT10-AT12)</f>
        <v>#DIV/0!</v>
      </c>
      <c r="AU118" s="133" t="s">
        <v>51</v>
      </c>
      <c r="AV118" s="133" t="s">
        <v>51</v>
      </c>
      <c r="AW118" s="133" t="e">
        <f>AW114/(AW10-AW12)</f>
        <v>#DIV/0!</v>
      </c>
      <c r="AX118" s="133" t="e">
        <f>AX114/(AX10-AX12)</f>
        <v>#DIV/0!</v>
      </c>
      <c r="AY118" s="133" t="e">
        <f>AY114/(AY10-AY12)</f>
        <v>#DIV/0!</v>
      </c>
      <c r="AZ118" s="133" t="e">
        <f>AZ114/(AZ10-AZ12)</f>
        <v>#DIV/0!</v>
      </c>
      <c r="BA118" s="133" t="s">
        <v>51</v>
      </c>
      <c r="BB118" s="133" t="s">
        <v>51</v>
      </c>
      <c r="BC118" s="133" t="e">
        <f>BC114/(BC10-BC12)</f>
        <v>#DIV/0!</v>
      </c>
      <c r="BD118" s="133" t="e">
        <f>BD114/(BD10-BD12)</f>
        <v>#DIV/0!</v>
      </c>
      <c r="BE118" s="133" t="e">
        <f>BE114/(BE10-BE12)</f>
        <v>#DIV/0!</v>
      </c>
      <c r="BF118" s="133" t="e">
        <f>BF114/(BF10-BF12)</f>
        <v>#DIV/0!</v>
      </c>
      <c r="BG118" s="133" t="e">
        <f>BE118</f>
        <v>#DIV/0!</v>
      </c>
      <c r="BH118" s="133" t="e">
        <f>BF118</f>
        <v>#DIV/0!</v>
      </c>
      <c r="BI118" s="133" t="s">
        <v>51</v>
      </c>
      <c r="BJ118" s="133" t="s">
        <v>51</v>
      </c>
      <c r="BK118" s="133" t="e">
        <f>BK114/(BK10-BK12)</f>
        <v>#DIV/0!</v>
      </c>
      <c r="BL118" s="133" t="e">
        <f>BL114/(BL10-BL12)</f>
        <v>#DIV/0!</v>
      </c>
      <c r="BM118" s="133" t="e">
        <f>BK118</f>
        <v>#DIV/0!</v>
      </c>
      <c r="BN118" s="133" t="e">
        <f>BL118</f>
        <v>#DIV/0!</v>
      </c>
      <c r="BO118" s="133" t="s">
        <v>51</v>
      </c>
      <c r="BP118" s="133" t="s">
        <v>51</v>
      </c>
      <c r="BQ118" s="133" t="e">
        <f>BQ114/(BQ10-BQ12)</f>
        <v>#DIV/0!</v>
      </c>
      <c r="BR118" s="133" t="e">
        <f>BR114/(BR10-BR12)</f>
        <v>#DIV/0!</v>
      </c>
      <c r="BS118" s="133" t="e">
        <f>BQ118</f>
        <v>#DIV/0!</v>
      </c>
      <c r="BT118" s="133" t="e">
        <f>BR118</f>
        <v>#DIV/0!</v>
      </c>
      <c r="BU118" s="133" t="s">
        <v>51</v>
      </c>
      <c r="BV118" s="133" t="s">
        <v>51</v>
      </c>
      <c r="BW118" s="133" t="e">
        <f>BW114/(BW10-BW12)</f>
        <v>#DIV/0!</v>
      </c>
      <c r="BX118" s="133" t="e">
        <f>BX114/(BX10-BX12)</f>
        <v>#DIV/0!</v>
      </c>
      <c r="BY118" s="133" t="e">
        <f>BW118</f>
        <v>#DIV/0!</v>
      </c>
      <c r="BZ118" s="133" t="e">
        <f>BX118</f>
        <v>#DIV/0!</v>
      </c>
      <c r="CA118" s="133" t="s">
        <v>51</v>
      </c>
      <c r="CB118" s="133" t="s">
        <v>51</v>
      </c>
      <c r="CC118" s="133" t="e">
        <f>CC114/(CC10-CC12)</f>
        <v>#DIV/0!</v>
      </c>
      <c r="CD118" s="133" t="e">
        <f>CD114/(CD10-CD12)</f>
        <v>#DIV/0!</v>
      </c>
      <c r="CE118" s="133" t="e">
        <f>CC118</f>
        <v>#DIV/0!</v>
      </c>
      <c r="CF118" s="133" t="e">
        <f>CD118</f>
        <v>#DIV/0!</v>
      </c>
      <c r="CG118" s="133" t="s">
        <v>51</v>
      </c>
      <c r="CH118" s="133" t="s">
        <v>51</v>
      </c>
      <c r="CI118" s="133" t="e">
        <f>CI114/(CI10-CI12)</f>
        <v>#DIV/0!</v>
      </c>
      <c r="CJ118" s="133" t="e">
        <f>CJ114/(CJ10-CJ12)</f>
        <v>#DIV/0!</v>
      </c>
      <c r="CK118" s="133" t="e">
        <f>CI118</f>
        <v>#DIV/0!</v>
      </c>
      <c r="CL118" s="133" t="e">
        <f>CJ118</f>
        <v>#DIV/0!</v>
      </c>
      <c r="CM118" s="133" t="s">
        <v>51</v>
      </c>
      <c r="CN118" s="133" t="s">
        <v>51</v>
      </c>
      <c r="CO118" s="133" t="e">
        <f>CO114/(CO10-CO12)</f>
        <v>#DIV/0!</v>
      </c>
      <c r="CP118" s="133" t="e">
        <f>CP114/(CP10-CP12)</f>
        <v>#DIV/0!</v>
      </c>
      <c r="CQ118" s="133" t="e">
        <f>CO118</f>
        <v>#DIV/0!</v>
      </c>
      <c r="CR118" s="133" t="e">
        <f>CP118</f>
        <v>#DIV/0!</v>
      </c>
      <c r="CS118" s="133" t="s">
        <v>51</v>
      </c>
      <c r="CT118" s="133" t="s">
        <v>51</v>
      </c>
      <c r="CU118" s="133" t="e">
        <f>CU114/(CU10-CU12)</f>
        <v>#DIV/0!</v>
      </c>
      <c r="CV118" s="133" t="e">
        <f>CV114/(CV10-CV12)</f>
        <v>#DIV/0!</v>
      </c>
      <c r="CW118" s="133" t="e">
        <f>CU118</f>
        <v>#DIV/0!</v>
      </c>
      <c r="CX118" s="133" t="e">
        <f>CV118</f>
        <v>#DIV/0!</v>
      </c>
      <c r="CY118" s="133" t="s">
        <v>51</v>
      </c>
      <c r="CZ118" s="133" t="s">
        <v>51</v>
      </c>
      <c r="DA118" s="133" t="e">
        <f>DA114/(DA10-DA12)</f>
        <v>#DIV/0!</v>
      </c>
      <c r="DB118" s="133" t="e">
        <f>DB114/(DB10-DB12)</f>
        <v>#DIV/0!</v>
      </c>
      <c r="DC118" s="133" t="e">
        <f>DA118</f>
        <v>#DIV/0!</v>
      </c>
      <c r="DD118" s="133" t="e">
        <f>DB118</f>
        <v>#DIV/0!</v>
      </c>
      <c r="DE118" s="133" t="s">
        <v>51</v>
      </c>
      <c r="DF118" s="133" t="s">
        <v>51</v>
      </c>
      <c r="DG118" s="133" t="e">
        <f>DG114/(DG10-DG12)</f>
        <v>#DIV/0!</v>
      </c>
      <c r="DH118" s="133" t="e">
        <f>DH114/(DH10-DH12)</f>
        <v>#DIV/0!</v>
      </c>
      <c r="DI118" s="133" t="e">
        <f>DG118</f>
        <v>#DIV/0!</v>
      </c>
      <c r="DJ118" s="133" t="e">
        <f>DH118</f>
        <v>#DIV/0!</v>
      </c>
      <c r="DK118" s="133" t="s">
        <v>51</v>
      </c>
      <c r="DL118" s="133" t="s">
        <v>51</v>
      </c>
      <c r="DM118" s="133" t="e">
        <f t="shared" ref="DM118:DR118" si="615">DM114/(DM10-DM12)</f>
        <v>#DIV/0!</v>
      </c>
      <c r="DN118" s="133" t="e">
        <f t="shared" si="615"/>
        <v>#DIV/0!</v>
      </c>
      <c r="DO118" s="133" t="e">
        <f t="shared" si="615"/>
        <v>#DIV/0!</v>
      </c>
      <c r="DP118" s="133" t="e">
        <f t="shared" si="615"/>
        <v>#DIV/0!</v>
      </c>
      <c r="DQ118" s="133" t="e">
        <f t="shared" si="615"/>
        <v>#REF!</v>
      </c>
      <c r="DR118" s="133" t="e">
        <f t="shared" si="615"/>
        <v>#REF!</v>
      </c>
      <c r="DS118" s="133" t="s">
        <v>51</v>
      </c>
      <c r="DT118" s="133" t="s">
        <v>51</v>
      </c>
      <c r="DU118" s="133" t="e">
        <f t="shared" ref="DU118:DU130" si="616">IF($E118=0,1,DQ118/$E118-1)</f>
        <v>#DIV/0!</v>
      </c>
      <c r="DV118" s="133" t="e">
        <f t="shared" ref="DV118:DV130" si="617">IF($F118=0,1,DR118/$F118-1)</f>
        <v>#DIV/0!</v>
      </c>
      <c r="DW118" s="121"/>
      <c r="DX118" s="149"/>
      <c r="DY118" s="149"/>
      <c r="DZ118" s="149"/>
      <c r="EA118" s="149"/>
      <c r="EB118" s="149"/>
      <c r="EC118" s="149"/>
      <c r="ED118" s="149"/>
      <c r="EE118" s="149"/>
      <c r="EF118" s="149"/>
      <c r="EG118" s="149"/>
      <c r="EH118" s="149"/>
      <c r="EI118" s="149"/>
      <c r="EJ118" s="149"/>
      <c r="EK118" s="149"/>
      <c r="EL118" s="149"/>
      <c r="EM118" s="149"/>
      <c r="EN118" s="149"/>
      <c r="EO118" s="149"/>
      <c r="EP118" s="149"/>
      <c r="EQ118" s="149"/>
      <c r="ER118" s="149"/>
      <c r="ES118" s="149"/>
      <c r="ET118" s="149"/>
      <c r="EU118" s="149"/>
      <c r="EV118" s="149"/>
      <c r="EW118" s="149"/>
      <c r="EX118" s="149"/>
      <c r="EY118" s="149"/>
      <c r="EZ118" s="149"/>
      <c r="FA118" s="149"/>
      <c r="FB118" s="149"/>
      <c r="FC118" s="149"/>
      <c r="FD118" s="149"/>
      <c r="FE118" s="149"/>
      <c r="FF118" s="149"/>
      <c r="FG118" s="149"/>
      <c r="FH118" s="149"/>
      <c r="FI118" s="149"/>
      <c r="FJ118" s="149"/>
      <c r="FK118" s="149"/>
      <c r="FL118" s="149"/>
      <c r="FM118" s="149"/>
      <c r="FN118" s="149"/>
      <c r="FO118" s="149"/>
      <c r="FP118" s="149"/>
      <c r="FQ118" s="149"/>
      <c r="FR118" s="149"/>
      <c r="FS118" s="149"/>
      <c r="FT118" s="149"/>
      <c r="FU118" s="149"/>
      <c r="FV118" s="149"/>
      <c r="FW118" s="149"/>
      <c r="FX118" s="149"/>
      <c r="FY118" s="149"/>
      <c r="FZ118" s="149"/>
      <c r="GA118" s="149"/>
      <c r="GB118" s="149"/>
      <c r="GC118" s="149"/>
      <c r="GD118" s="149"/>
      <c r="GE118" s="149"/>
      <c r="GF118" s="149"/>
      <c r="GG118" s="149"/>
      <c r="GH118" s="149"/>
      <c r="GI118" s="149"/>
      <c r="GJ118" s="149"/>
      <c r="GK118" s="149"/>
      <c r="GL118" s="149"/>
      <c r="GM118" s="149"/>
      <c r="GN118" s="149"/>
      <c r="GO118" s="149"/>
      <c r="GP118" s="149"/>
      <c r="GQ118" s="149"/>
      <c r="GR118" s="149"/>
      <c r="GS118" s="149"/>
      <c r="GT118" s="149"/>
      <c r="GU118" s="149"/>
      <c r="GV118" s="149"/>
      <c r="GW118" s="149"/>
      <c r="GX118" s="149"/>
      <c r="GY118" s="149"/>
      <c r="GZ118" s="149"/>
      <c r="HA118" s="149"/>
      <c r="HB118" s="149"/>
      <c r="HC118" s="149"/>
      <c r="HD118" s="149"/>
      <c r="HE118" s="149"/>
      <c r="HF118" s="149"/>
      <c r="HG118" s="149"/>
      <c r="HH118" s="149"/>
      <c r="HI118" s="149"/>
      <c r="HJ118" s="149"/>
      <c r="HK118" s="149"/>
      <c r="HL118" s="149"/>
      <c r="HM118" s="149"/>
      <c r="HN118" s="149"/>
      <c r="HO118" s="149"/>
      <c r="HP118" s="149"/>
      <c r="HQ118" s="149"/>
      <c r="HR118" s="149"/>
      <c r="HS118" s="149"/>
      <c r="HT118" s="149"/>
      <c r="HU118" s="149"/>
      <c r="HV118" s="149"/>
      <c r="HW118" s="149"/>
      <c r="HX118" s="149"/>
      <c r="HY118" s="149"/>
      <c r="HZ118" s="149"/>
      <c r="IA118" s="149"/>
      <c r="IB118" s="149"/>
      <c r="IC118" s="149"/>
      <c r="ID118" s="149"/>
      <c r="IE118" s="149"/>
      <c r="IF118" s="149"/>
      <c r="IG118" s="149"/>
      <c r="IH118" s="149"/>
      <c r="II118" s="149"/>
      <c r="IJ118" s="149"/>
      <c r="IK118" s="149"/>
      <c r="IL118" s="149"/>
      <c r="IM118" s="149"/>
      <c r="IN118" s="149"/>
      <c r="IO118" s="149"/>
      <c r="IP118" s="149"/>
      <c r="IQ118" s="149"/>
      <c r="IR118" s="149"/>
      <c r="IS118" s="149"/>
      <c r="IT118" s="149"/>
      <c r="IU118" s="149"/>
      <c r="IV118" s="149"/>
      <c r="IW118" s="149"/>
      <c r="IX118" s="149"/>
      <c r="IY118" s="149"/>
      <c r="IZ118" s="149"/>
      <c r="JA118" s="149"/>
      <c r="JB118" s="149"/>
      <c r="JC118" s="149"/>
      <c r="JD118" s="149"/>
      <c r="JE118" s="149"/>
      <c r="JF118" s="149"/>
      <c r="JG118" s="149"/>
      <c r="JH118" s="149"/>
    </row>
    <row r="119" spans="1:268" s="85" customFormat="1" ht="36.75" customHeight="1">
      <c r="A119" s="242" t="s">
        <v>74</v>
      </c>
      <c r="B119" s="243"/>
      <c r="C119" s="130">
        <f>'бюджет округа (района)'!C120+'бюджеты поселений'!C120</f>
        <v>0</v>
      </c>
      <c r="D119" s="130">
        <f>'бюджет округа (района)'!C120</f>
        <v>0</v>
      </c>
      <c r="E119" s="130">
        <f>AW119</f>
        <v>0</v>
      </c>
      <c r="F119" s="130">
        <f>AX119</f>
        <v>0</v>
      </c>
      <c r="G119" s="130">
        <f>'бюджет округа (района)'!E120+'бюджеты поселений'!E120</f>
        <v>0</v>
      </c>
      <c r="H119" s="130">
        <f>'бюджет округа (района)'!E120</f>
        <v>0</v>
      </c>
      <c r="I119" s="130">
        <f>'бюджет округа (района)'!F120+'бюджеты поселений'!F120</f>
        <v>0</v>
      </c>
      <c r="J119" s="130">
        <f>'бюджет округа (района)'!F120</f>
        <v>0</v>
      </c>
      <c r="K119" s="130">
        <f t="shared" ref="K119:K130" si="618">I119-$C119</f>
        <v>0</v>
      </c>
      <c r="L119" s="130">
        <f t="shared" ref="L119:L130" si="619">J119-$D119</f>
        <v>0</v>
      </c>
      <c r="M119" s="130">
        <f>'бюджет округа (района)'!H120+'бюджеты поселений'!H120</f>
        <v>0</v>
      </c>
      <c r="N119" s="130">
        <f>'бюджет округа (района)'!H120</f>
        <v>0</v>
      </c>
      <c r="O119" s="130">
        <f t="shared" ref="O119:O130" si="620">M119-$C119</f>
        <v>0</v>
      </c>
      <c r="P119" s="130">
        <f t="shared" ref="P119:P130" si="621">N119-$D119</f>
        <v>0</v>
      </c>
      <c r="Q119" s="130">
        <f>'бюджет округа (района)'!J120+'бюджеты поселений'!J120</f>
        <v>0</v>
      </c>
      <c r="R119" s="130">
        <f>'бюджет округа (района)'!J120</f>
        <v>0</v>
      </c>
      <c r="S119" s="130">
        <f t="shared" ref="S119:S130" si="622">Q119-$C119</f>
        <v>0</v>
      </c>
      <c r="T119" s="130">
        <f t="shared" ref="T119:T130" si="623">R119-$D119</f>
        <v>0</v>
      </c>
      <c r="U119" s="130">
        <f>'бюджет округа (района)'!L120+'бюджеты поселений'!L120</f>
        <v>0</v>
      </c>
      <c r="V119" s="130">
        <f>'бюджет округа (района)'!L120</f>
        <v>0</v>
      </c>
      <c r="W119" s="130">
        <f t="shared" ref="W119:W130" si="624">U119-$C119</f>
        <v>0</v>
      </c>
      <c r="X119" s="130">
        <f t="shared" ref="X119:X130" si="625">V119-$D119</f>
        <v>0</v>
      </c>
      <c r="Y119" s="130">
        <f>'бюджет округа (района)'!N120+'бюджеты поселений'!N120</f>
        <v>0</v>
      </c>
      <c r="Z119" s="130">
        <f>'бюджет округа (района)'!N120</f>
        <v>0</v>
      </c>
      <c r="AA119" s="130">
        <f t="shared" ref="AA119:AA130" si="626">Y119-$C119</f>
        <v>0</v>
      </c>
      <c r="AB119" s="130">
        <f t="shared" ref="AB119:AB130" si="627">Z119-$D119</f>
        <v>0</v>
      </c>
      <c r="AC119" s="130">
        <f>'бюджет округа (района)'!P120+'бюджеты поселений'!P120</f>
        <v>0</v>
      </c>
      <c r="AD119" s="130">
        <f>'бюджет округа (района)'!P120</f>
        <v>0</v>
      </c>
      <c r="AE119" s="130">
        <f t="shared" ref="AE119:AE130" si="628">AC119-$C119</f>
        <v>0</v>
      </c>
      <c r="AF119" s="130">
        <f t="shared" ref="AF119:AF130" si="629">AD119-$D119</f>
        <v>0</v>
      </c>
      <c r="AG119" s="130">
        <f>'бюджет округа (района)'!R120+'бюджеты поселений'!R120</f>
        <v>0</v>
      </c>
      <c r="AH119" s="130">
        <f>'бюджет округа (района)'!R120</f>
        <v>0</v>
      </c>
      <c r="AI119" s="130">
        <f t="shared" ref="AI119:AI130" si="630">AG119-$C119</f>
        <v>0</v>
      </c>
      <c r="AJ119" s="130">
        <f t="shared" ref="AJ119:AJ130" si="631">AH119-$D119</f>
        <v>0</v>
      </c>
      <c r="AK119" s="130">
        <f>'бюджет округа (района)'!T120+'бюджеты поселений'!T120</f>
        <v>0</v>
      </c>
      <c r="AL119" s="130">
        <f>'бюджет округа (района)'!T120</f>
        <v>0</v>
      </c>
      <c r="AM119" s="130">
        <f t="shared" ref="AM119:AM130" si="632">AK119-$C119</f>
        <v>0</v>
      </c>
      <c r="AN119" s="130">
        <f t="shared" ref="AN119:AN130" si="633">AL119-$D119</f>
        <v>0</v>
      </c>
      <c r="AO119" s="130">
        <f>'бюджет округа (района)'!V120+'бюджеты поселений'!V120</f>
        <v>0</v>
      </c>
      <c r="AP119" s="130">
        <f>'бюджет округа (района)'!V120</f>
        <v>0</v>
      </c>
      <c r="AQ119" s="130">
        <f t="shared" ref="AQ119:AQ130" si="634">AO119-$C119</f>
        <v>0</v>
      </c>
      <c r="AR119" s="130">
        <f t="shared" ref="AR119:AR130" si="635">AP119-$D119</f>
        <v>0</v>
      </c>
      <c r="AS119" s="130">
        <f>'бюджет округа (района)'!X120+'бюджеты поселений'!X120</f>
        <v>0</v>
      </c>
      <c r="AT119" s="130">
        <f>'бюджет округа (района)'!X120</f>
        <v>0</v>
      </c>
      <c r="AU119" s="130">
        <f t="shared" ref="AU119:AU130" si="636">AS119-$C119</f>
        <v>0</v>
      </c>
      <c r="AV119" s="130">
        <f t="shared" ref="AV119:AV130" si="637">AT119-$D119</f>
        <v>0</v>
      </c>
      <c r="AW119" s="130">
        <f>'бюджет округа (района)'!Z120+'бюджеты поселений'!Z120</f>
        <v>0</v>
      </c>
      <c r="AX119" s="130">
        <f>'бюджет округа (района)'!Z120</f>
        <v>0</v>
      </c>
      <c r="AY119" s="130" t="e">
        <f>'бюджет округа (района)'!AA120+'бюджеты поселений'!AA120</f>
        <v>#VALUE!</v>
      </c>
      <c r="AZ119" s="130" t="str">
        <f>'бюджет округа (района)'!AA120</f>
        <v>x</v>
      </c>
      <c r="BA119" s="131" t="s">
        <v>51</v>
      </c>
      <c r="BB119" s="131" t="s">
        <v>51</v>
      </c>
      <c r="BC119" s="130">
        <f>'бюджет округа (района)'!AC120+'бюджеты поселений'!AC120</f>
        <v>0</v>
      </c>
      <c r="BD119" s="130">
        <f>'бюджет округа (района)'!AC120</f>
        <v>0</v>
      </c>
      <c r="BE119" s="130">
        <f>'бюджет округа (района)'!AD120+'бюджеты поселений'!AD120</f>
        <v>0</v>
      </c>
      <c r="BF119" s="130">
        <f>'бюджет округа (района)'!AD120</f>
        <v>0</v>
      </c>
      <c r="BG119" s="130">
        <f t="shared" ref="BG119:BG130" si="638">BE119-$E119</f>
        <v>0</v>
      </c>
      <c r="BH119" s="130">
        <f t="shared" ref="BH119:BH130" si="639">BF119-$F119</f>
        <v>0</v>
      </c>
      <c r="BI119" s="131" t="s">
        <v>51</v>
      </c>
      <c r="BJ119" s="131" t="s">
        <v>51</v>
      </c>
      <c r="BK119" s="130">
        <f>'бюджет округа (района)'!AG120+'бюджеты поселений'!AG120</f>
        <v>0</v>
      </c>
      <c r="BL119" s="130">
        <f>'бюджет округа (района)'!AG120</f>
        <v>0</v>
      </c>
      <c r="BM119" s="130">
        <f t="shared" ref="BM119:BM130" si="640">BK119-$E119</f>
        <v>0</v>
      </c>
      <c r="BN119" s="130">
        <f t="shared" ref="BN119" si="641">BL119-$F119</f>
        <v>0</v>
      </c>
      <c r="BO119" s="131" t="s">
        <v>51</v>
      </c>
      <c r="BP119" s="131" t="s">
        <v>51</v>
      </c>
      <c r="BQ119" s="130">
        <f>'бюджет округа (района)'!AJ120+'бюджеты поселений'!AJ120</f>
        <v>0</v>
      </c>
      <c r="BR119" s="130">
        <f>'бюджет округа (района)'!AJ120</f>
        <v>0</v>
      </c>
      <c r="BS119" s="130">
        <f t="shared" ref="BS119:BS130" si="642">BQ119-$E119</f>
        <v>0</v>
      </c>
      <c r="BT119" s="130">
        <f t="shared" ref="BT119" si="643">BR119-$F119</f>
        <v>0</v>
      </c>
      <c r="BU119" s="131" t="s">
        <v>51</v>
      </c>
      <c r="BV119" s="131" t="s">
        <v>51</v>
      </c>
      <c r="BW119" s="130">
        <f>'бюджет округа (района)'!AM120+'бюджеты поселений'!AM120</f>
        <v>0</v>
      </c>
      <c r="BX119" s="130">
        <f>'бюджет округа (района)'!AM120</f>
        <v>0</v>
      </c>
      <c r="BY119" s="130">
        <f t="shared" ref="BY119:BY130" si="644">BW119-$E119</f>
        <v>0</v>
      </c>
      <c r="BZ119" s="130">
        <f t="shared" ref="BZ119" si="645">BX119-$F119</f>
        <v>0</v>
      </c>
      <c r="CA119" s="131" t="s">
        <v>51</v>
      </c>
      <c r="CB119" s="131" t="s">
        <v>51</v>
      </c>
      <c r="CC119" s="130">
        <f>'бюджет округа (района)'!AP120+'бюджеты поселений'!AP120</f>
        <v>0</v>
      </c>
      <c r="CD119" s="130">
        <f>'бюджет округа (района)'!AP120</f>
        <v>0</v>
      </c>
      <c r="CE119" s="130">
        <f t="shared" ref="CE119:CE130" si="646">CC119-$E119</f>
        <v>0</v>
      </c>
      <c r="CF119" s="130">
        <f t="shared" ref="CF119" si="647">CD119-$F119</f>
        <v>0</v>
      </c>
      <c r="CG119" s="131" t="s">
        <v>51</v>
      </c>
      <c r="CH119" s="131" t="s">
        <v>51</v>
      </c>
      <c r="CI119" s="130">
        <f>'бюджет округа (района)'!AS120+'бюджеты поселений'!AS120</f>
        <v>0</v>
      </c>
      <c r="CJ119" s="130">
        <f>'бюджет округа (района)'!AS120</f>
        <v>0</v>
      </c>
      <c r="CK119" s="130">
        <f t="shared" ref="CK119:CK130" si="648">CI119-$E119</f>
        <v>0</v>
      </c>
      <c r="CL119" s="130">
        <f t="shared" ref="CL119" si="649">CJ119-$F119</f>
        <v>0</v>
      </c>
      <c r="CM119" s="131" t="s">
        <v>51</v>
      </c>
      <c r="CN119" s="131" t="s">
        <v>51</v>
      </c>
      <c r="CO119" s="130">
        <f>'бюджет округа (района)'!AV120+'бюджеты поселений'!AV120</f>
        <v>0</v>
      </c>
      <c r="CP119" s="130">
        <f>'бюджет округа (района)'!AV120</f>
        <v>0</v>
      </c>
      <c r="CQ119" s="130">
        <f t="shared" ref="CQ119:CQ130" si="650">CO119-$E119</f>
        <v>0</v>
      </c>
      <c r="CR119" s="130">
        <f t="shared" ref="CR119" si="651">CP119-$F119</f>
        <v>0</v>
      </c>
      <c r="CS119" s="131" t="s">
        <v>51</v>
      </c>
      <c r="CT119" s="131" t="s">
        <v>51</v>
      </c>
      <c r="CU119" s="130">
        <f>'бюджет округа (района)'!AY120+'бюджеты поселений'!AY120</f>
        <v>0</v>
      </c>
      <c r="CV119" s="130">
        <f>'бюджет округа (района)'!AY120</f>
        <v>0</v>
      </c>
      <c r="CW119" s="130">
        <f t="shared" ref="CW119:CW130" si="652">CU119-$E119</f>
        <v>0</v>
      </c>
      <c r="CX119" s="130">
        <f t="shared" ref="CX119" si="653">CV119-$F119</f>
        <v>0</v>
      </c>
      <c r="CY119" s="131" t="s">
        <v>51</v>
      </c>
      <c r="CZ119" s="131" t="s">
        <v>51</v>
      </c>
      <c r="DA119" s="130">
        <f>'бюджет округа (района)'!BB120+'бюджеты поселений'!BB120</f>
        <v>0</v>
      </c>
      <c r="DB119" s="130">
        <f>'бюджет округа (района)'!BB120</f>
        <v>0</v>
      </c>
      <c r="DC119" s="130">
        <f t="shared" ref="DC119:DC130" si="654">DA119-$E119</f>
        <v>0</v>
      </c>
      <c r="DD119" s="130">
        <f t="shared" ref="DD119" si="655">DB119-$F119</f>
        <v>0</v>
      </c>
      <c r="DE119" s="131" t="s">
        <v>51</v>
      </c>
      <c r="DF119" s="131" t="s">
        <v>51</v>
      </c>
      <c r="DG119" s="130">
        <f>'бюджет округа (района)'!BE120+'бюджеты поселений'!BE120</f>
        <v>0</v>
      </c>
      <c r="DH119" s="130">
        <f>'бюджет округа (района)'!BE120</f>
        <v>0</v>
      </c>
      <c r="DI119" s="130">
        <f t="shared" ref="DI119:DI130" si="656">DG119-$E119</f>
        <v>0</v>
      </c>
      <c r="DJ119" s="130">
        <f t="shared" ref="DJ119" si="657">DH119-$F119</f>
        <v>0</v>
      </c>
      <c r="DK119" s="131" t="s">
        <v>51</v>
      </c>
      <c r="DL119" s="131" t="s">
        <v>51</v>
      </c>
      <c r="DM119" s="130">
        <f>'бюджет округа (района)'!BH120+'бюджеты поселений'!BH120</f>
        <v>0</v>
      </c>
      <c r="DN119" s="130">
        <f>'бюджет округа (района)'!BH120</f>
        <v>0</v>
      </c>
      <c r="DO119" s="130">
        <f>'бюджет округа (района)'!BI120+'бюджеты поселений'!BI120</f>
        <v>0</v>
      </c>
      <c r="DP119" s="130">
        <f>'бюджет округа (района)'!BI120</f>
        <v>0</v>
      </c>
      <c r="DQ119" s="130">
        <f>'бюджет округа (района)'!BJ120+'бюджеты поселений'!BJ120</f>
        <v>0</v>
      </c>
      <c r="DR119" s="130">
        <f>'бюджет округа (района)'!BJ120</f>
        <v>0</v>
      </c>
      <c r="DS119" s="131" t="s">
        <v>51</v>
      </c>
      <c r="DT119" s="131" t="s">
        <v>51</v>
      </c>
      <c r="DU119" s="131">
        <f t="shared" si="616"/>
        <v>1</v>
      </c>
      <c r="DV119" s="131">
        <f t="shared" si="617"/>
        <v>1</v>
      </c>
      <c r="DW119" s="168"/>
      <c r="DX119" s="86"/>
      <c r="DY119" s="86"/>
      <c r="DZ119" s="86"/>
      <c r="EA119" s="86"/>
      <c r="EB119" s="86"/>
      <c r="EC119" s="86"/>
      <c r="ED119" s="86"/>
      <c r="EE119" s="86"/>
      <c r="EF119" s="86"/>
      <c r="EG119" s="86"/>
      <c r="EH119" s="86"/>
      <c r="EI119" s="86"/>
      <c r="EJ119" s="86"/>
      <c r="EK119" s="86"/>
      <c r="EL119" s="86"/>
      <c r="EM119" s="86"/>
      <c r="EN119" s="86"/>
      <c r="EO119" s="86"/>
      <c r="EP119" s="86"/>
      <c r="EQ119" s="86"/>
      <c r="ER119" s="86"/>
      <c r="ES119" s="86"/>
      <c r="ET119" s="86"/>
      <c r="EU119" s="86"/>
      <c r="EV119" s="86"/>
      <c r="EW119" s="86"/>
      <c r="EX119" s="86"/>
      <c r="EY119" s="86"/>
      <c r="EZ119" s="86"/>
      <c r="FA119" s="86"/>
      <c r="FB119" s="86"/>
      <c r="FC119" s="86"/>
      <c r="FD119" s="86"/>
      <c r="FE119" s="86"/>
      <c r="FF119" s="86"/>
      <c r="FG119" s="86"/>
      <c r="FH119" s="86"/>
      <c r="FI119" s="86"/>
      <c r="FJ119" s="86"/>
      <c r="FK119" s="86"/>
      <c r="FL119" s="86"/>
      <c r="FM119" s="86"/>
      <c r="FN119" s="86"/>
      <c r="FO119" s="86"/>
      <c r="FP119" s="86"/>
      <c r="FQ119" s="86"/>
      <c r="FR119" s="86"/>
      <c r="FS119" s="86"/>
      <c r="FT119" s="86"/>
      <c r="FU119" s="86"/>
      <c r="FV119" s="86"/>
      <c r="FW119" s="86"/>
      <c r="FX119" s="86"/>
      <c r="FY119" s="86"/>
      <c r="FZ119" s="86"/>
      <c r="GA119" s="86"/>
      <c r="GB119" s="86"/>
      <c r="GC119" s="86"/>
      <c r="GD119" s="86"/>
      <c r="GE119" s="86"/>
      <c r="GF119" s="86"/>
      <c r="GG119" s="86"/>
      <c r="GH119" s="86"/>
      <c r="GI119" s="86"/>
      <c r="GJ119" s="86"/>
      <c r="GK119" s="86"/>
      <c r="GL119" s="86"/>
      <c r="GM119" s="86"/>
      <c r="GN119" s="86"/>
      <c r="GO119" s="86"/>
      <c r="GP119" s="86"/>
      <c r="GQ119" s="86"/>
      <c r="GR119" s="86"/>
      <c r="GS119" s="86"/>
      <c r="GT119" s="86"/>
      <c r="GU119" s="86"/>
      <c r="GV119" s="86"/>
      <c r="GW119" s="86"/>
      <c r="GX119" s="86"/>
      <c r="GY119" s="86"/>
      <c r="GZ119" s="86"/>
      <c r="HA119" s="86"/>
      <c r="HB119" s="86"/>
      <c r="HC119" s="86"/>
      <c r="HD119" s="86"/>
      <c r="HE119" s="86"/>
      <c r="HF119" s="86"/>
      <c r="HG119" s="86"/>
      <c r="HH119" s="86"/>
      <c r="HI119" s="86"/>
      <c r="HJ119" s="86"/>
      <c r="HK119" s="86"/>
      <c r="HL119" s="86"/>
      <c r="HM119" s="86"/>
      <c r="HN119" s="86"/>
      <c r="HO119" s="86"/>
      <c r="HP119" s="86"/>
      <c r="HQ119" s="86"/>
      <c r="HR119" s="86"/>
      <c r="HS119" s="86"/>
      <c r="HT119" s="86"/>
      <c r="HU119" s="86"/>
      <c r="HV119" s="86"/>
      <c r="HW119" s="86"/>
      <c r="HX119" s="86"/>
      <c r="HY119" s="86"/>
      <c r="HZ119" s="86"/>
      <c r="IA119" s="86"/>
      <c r="IB119" s="86"/>
      <c r="IC119" s="86"/>
      <c r="ID119" s="86"/>
      <c r="IE119" s="86"/>
      <c r="IF119" s="86"/>
      <c r="IG119" s="86"/>
      <c r="IH119" s="86"/>
      <c r="II119" s="86"/>
      <c r="IJ119" s="86"/>
      <c r="IK119" s="86"/>
      <c r="IL119" s="86"/>
      <c r="IM119" s="86"/>
      <c r="IN119" s="86"/>
      <c r="IO119" s="86"/>
      <c r="IP119" s="86"/>
      <c r="IQ119" s="86"/>
      <c r="IR119" s="86"/>
      <c r="IS119" s="86"/>
      <c r="IT119" s="86"/>
      <c r="IU119" s="86"/>
      <c r="IV119" s="86"/>
      <c r="IW119" s="86"/>
      <c r="IX119" s="86"/>
      <c r="IY119" s="86"/>
      <c r="IZ119" s="86"/>
      <c r="JA119" s="86"/>
      <c r="JB119" s="86"/>
      <c r="JC119" s="86"/>
      <c r="JD119" s="86"/>
      <c r="JE119" s="86"/>
      <c r="JF119" s="86"/>
      <c r="JG119" s="86"/>
      <c r="JH119" s="86"/>
    </row>
    <row r="120" spans="1:268" s="66" customFormat="1" ht="16.5">
      <c r="A120" s="240" t="s">
        <v>75</v>
      </c>
      <c r="B120" s="241"/>
      <c r="C120" s="161">
        <f>'бюджет округа (района)'!C121+'бюджеты поселений'!C121</f>
        <v>0</v>
      </c>
      <c r="D120" s="161">
        <f>'бюджет округа (района)'!C121</f>
        <v>0</v>
      </c>
      <c r="E120" s="161">
        <f t="shared" ref="E120:F130" si="658">AW120</f>
        <v>0</v>
      </c>
      <c r="F120" s="161">
        <f t="shared" si="658"/>
        <v>0</v>
      </c>
      <c r="G120" s="161">
        <f>'бюджет округа (района)'!E121+'бюджеты поселений'!E121</f>
        <v>0</v>
      </c>
      <c r="H120" s="161">
        <f>'бюджет округа (района)'!E121</f>
        <v>0</v>
      </c>
      <c r="I120" s="161">
        <f>'бюджет округа (района)'!F121+'бюджеты поселений'!F121</f>
        <v>0</v>
      </c>
      <c r="J120" s="161">
        <f>'бюджет округа (района)'!F121</f>
        <v>0</v>
      </c>
      <c r="K120" s="161">
        <f t="shared" si="618"/>
        <v>0</v>
      </c>
      <c r="L120" s="161">
        <f t="shared" si="619"/>
        <v>0</v>
      </c>
      <c r="M120" s="161">
        <f>'бюджет округа (района)'!H121+'бюджеты поселений'!H121</f>
        <v>0</v>
      </c>
      <c r="N120" s="161">
        <f>'бюджет округа (района)'!H121</f>
        <v>0</v>
      </c>
      <c r="O120" s="161">
        <f t="shared" si="620"/>
        <v>0</v>
      </c>
      <c r="P120" s="161">
        <f t="shared" si="621"/>
        <v>0</v>
      </c>
      <c r="Q120" s="161">
        <f>'бюджет округа (района)'!J121+'бюджеты поселений'!J121</f>
        <v>0</v>
      </c>
      <c r="R120" s="161">
        <f>'бюджет округа (района)'!J121</f>
        <v>0</v>
      </c>
      <c r="S120" s="161">
        <f t="shared" si="622"/>
        <v>0</v>
      </c>
      <c r="T120" s="161">
        <f t="shared" si="623"/>
        <v>0</v>
      </c>
      <c r="U120" s="161">
        <f>'бюджет округа (района)'!L121+'бюджеты поселений'!L121</f>
        <v>0</v>
      </c>
      <c r="V120" s="161">
        <f>'бюджет округа (района)'!L121</f>
        <v>0</v>
      </c>
      <c r="W120" s="161">
        <f t="shared" si="624"/>
        <v>0</v>
      </c>
      <c r="X120" s="161">
        <f t="shared" si="625"/>
        <v>0</v>
      </c>
      <c r="Y120" s="161">
        <f>'бюджет округа (района)'!N121+'бюджеты поселений'!N121</f>
        <v>0</v>
      </c>
      <c r="Z120" s="161">
        <f>'бюджет округа (района)'!N121</f>
        <v>0</v>
      </c>
      <c r="AA120" s="161">
        <f t="shared" si="626"/>
        <v>0</v>
      </c>
      <c r="AB120" s="161">
        <f t="shared" si="627"/>
        <v>0</v>
      </c>
      <c r="AC120" s="161">
        <f>'бюджет округа (района)'!P121+'бюджеты поселений'!P121</f>
        <v>0</v>
      </c>
      <c r="AD120" s="161">
        <f>'бюджет округа (района)'!P121</f>
        <v>0</v>
      </c>
      <c r="AE120" s="161">
        <f t="shared" si="628"/>
        <v>0</v>
      </c>
      <c r="AF120" s="161">
        <f t="shared" si="629"/>
        <v>0</v>
      </c>
      <c r="AG120" s="161">
        <f>'бюджет округа (района)'!R121+'бюджеты поселений'!R121</f>
        <v>0</v>
      </c>
      <c r="AH120" s="161">
        <f>'бюджет округа (района)'!R121</f>
        <v>0</v>
      </c>
      <c r="AI120" s="161">
        <f t="shared" si="630"/>
        <v>0</v>
      </c>
      <c r="AJ120" s="161">
        <f t="shared" si="631"/>
        <v>0</v>
      </c>
      <c r="AK120" s="161">
        <f>'бюджет округа (района)'!T121+'бюджеты поселений'!T121</f>
        <v>0</v>
      </c>
      <c r="AL120" s="161">
        <f>'бюджет округа (района)'!T121</f>
        <v>0</v>
      </c>
      <c r="AM120" s="161">
        <f t="shared" si="632"/>
        <v>0</v>
      </c>
      <c r="AN120" s="161">
        <f t="shared" si="633"/>
        <v>0</v>
      </c>
      <c r="AO120" s="161">
        <f>'бюджет округа (района)'!V121+'бюджеты поселений'!V121</f>
        <v>0</v>
      </c>
      <c r="AP120" s="161">
        <f>'бюджет округа (района)'!V121</f>
        <v>0</v>
      </c>
      <c r="AQ120" s="161">
        <f t="shared" si="634"/>
        <v>0</v>
      </c>
      <c r="AR120" s="161">
        <f t="shared" si="635"/>
        <v>0</v>
      </c>
      <c r="AS120" s="161">
        <f>'бюджет округа (района)'!X121+'бюджеты поселений'!X121</f>
        <v>0</v>
      </c>
      <c r="AT120" s="161">
        <f>'бюджет округа (района)'!X121</f>
        <v>0</v>
      </c>
      <c r="AU120" s="161">
        <f t="shared" si="636"/>
        <v>0</v>
      </c>
      <c r="AV120" s="161">
        <f t="shared" si="637"/>
        <v>0</v>
      </c>
      <c r="AW120" s="161">
        <f>'бюджет округа (района)'!Z121+'бюджеты поселений'!Z121</f>
        <v>0</v>
      </c>
      <c r="AX120" s="161">
        <f>'бюджет округа (района)'!Z121</f>
        <v>0</v>
      </c>
      <c r="AY120" s="161" t="e">
        <f>'бюджет округа (района)'!AA121+'бюджеты поселений'!AA121</f>
        <v>#VALUE!</v>
      </c>
      <c r="AZ120" s="161" t="str">
        <f>'бюджет округа (района)'!AA121</f>
        <v>x</v>
      </c>
      <c r="BA120" s="162" t="s">
        <v>51</v>
      </c>
      <c r="BB120" s="162" t="s">
        <v>51</v>
      </c>
      <c r="BC120" s="161">
        <f>'бюджет округа (района)'!AC121+'бюджеты поселений'!AC121</f>
        <v>0</v>
      </c>
      <c r="BD120" s="161">
        <f>'бюджет округа (района)'!AC121</f>
        <v>0</v>
      </c>
      <c r="BE120" s="161">
        <f>'бюджет округа (района)'!AD121+'бюджеты поселений'!AD121</f>
        <v>0</v>
      </c>
      <c r="BF120" s="161">
        <f>'бюджет округа (района)'!AD121</f>
        <v>0</v>
      </c>
      <c r="BG120" s="161">
        <f t="shared" si="638"/>
        <v>0</v>
      </c>
      <c r="BH120" s="161">
        <f>BF120-$F120</f>
        <v>0</v>
      </c>
      <c r="BI120" s="162" t="s">
        <v>51</v>
      </c>
      <c r="BJ120" s="162" t="s">
        <v>51</v>
      </c>
      <c r="BK120" s="161">
        <f>'бюджет округа (района)'!AG121+'бюджеты поселений'!AG121</f>
        <v>0</v>
      </c>
      <c r="BL120" s="161">
        <f>'бюджет округа (района)'!AG121</f>
        <v>0</v>
      </c>
      <c r="BM120" s="161">
        <f t="shared" si="640"/>
        <v>0</v>
      </c>
      <c r="BN120" s="161">
        <f>BL120-$F120</f>
        <v>0</v>
      </c>
      <c r="BO120" s="162" t="s">
        <v>51</v>
      </c>
      <c r="BP120" s="162" t="s">
        <v>51</v>
      </c>
      <c r="BQ120" s="161">
        <f>'бюджет округа (района)'!AJ121+'бюджеты поселений'!AJ121</f>
        <v>0</v>
      </c>
      <c r="BR120" s="161">
        <f>'бюджет округа (района)'!AJ121</f>
        <v>0</v>
      </c>
      <c r="BS120" s="161">
        <f t="shared" si="642"/>
        <v>0</v>
      </c>
      <c r="BT120" s="161">
        <f>BR120-$F120</f>
        <v>0</v>
      </c>
      <c r="BU120" s="162" t="s">
        <v>51</v>
      </c>
      <c r="BV120" s="162" t="s">
        <v>51</v>
      </c>
      <c r="BW120" s="161">
        <f>'бюджет округа (района)'!AM121+'бюджеты поселений'!AM121</f>
        <v>0</v>
      </c>
      <c r="BX120" s="161">
        <f>'бюджет округа (района)'!AM121</f>
        <v>0</v>
      </c>
      <c r="BY120" s="161">
        <f t="shared" si="644"/>
        <v>0</v>
      </c>
      <c r="BZ120" s="161">
        <f>BX120-$F120</f>
        <v>0</v>
      </c>
      <c r="CA120" s="162" t="s">
        <v>51</v>
      </c>
      <c r="CB120" s="162" t="s">
        <v>51</v>
      </c>
      <c r="CC120" s="161">
        <f>'бюджет округа (района)'!AP121+'бюджеты поселений'!AP121</f>
        <v>0</v>
      </c>
      <c r="CD120" s="161">
        <f>'бюджет округа (района)'!AP121</f>
        <v>0</v>
      </c>
      <c r="CE120" s="161">
        <f t="shared" si="646"/>
        <v>0</v>
      </c>
      <c r="CF120" s="161">
        <f>CD120-$F120</f>
        <v>0</v>
      </c>
      <c r="CG120" s="162" t="s">
        <v>51</v>
      </c>
      <c r="CH120" s="162" t="s">
        <v>51</v>
      </c>
      <c r="CI120" s="161">
        <f>'бюджет округа (района)'!AS121+'бюджеты поселений'!AS121</f>
        <v>0</v>
      </c>
      <c r="CJ120" s="161">
        <f>'бюджет округа (района)'!AS121</f>
        <v>0</v>
      </c>
      <c r="CK120" s="161">
        <f t="shared" si="648"/>
        <v>0</v>
      </c>
      <c r="CL120" s="161">
        <f>CJ120-$F120</f>
        <v>0</v>
      </c>
      <c r="CM120" s="162" t="s">
        <v>51</v>
      </c>
      <c r="CN120" s="162" t="s">
        <v>51</v>
      </c>
      <c r="CO120" s="161">
        <f>'бюджет округа (района)'!AV121+'бюджеты поселений'!AV121</f>
        <v>0</v>
      </c>
      <c r="CP120" s="161">
        <f>'бюджет округа (района)'!AV121</f>
        <v>0</v>
      </c>
      <c r="CQ120" s="161">
        <f t="shared" si="650"/>
        <v>0</v>
      </c>
      <c r="CR120" s="161">
        <f>CP120-$F120</f>
        <v>0</v>
      </c>
      <c r="CS120" s="162" t="s">
        <v>51</v>
      </c>
      <c r="CT120" s="162" t="s">
        <v>51</v>
      </c>
      <c r="CU120" s="161">
        <f>'бюджет округа (района)'!AY121+'бюджеты поселений'!AY121</f>
        <v>0</v>
      </c>
      <c r="CV120" s="161">
        <f>'бюджет округа (района)'!AY121</f>
        <v>0</v>
      </c>
      <c r="CW120" s="161">
        <f t="shared" si="652"/>
        <v>0</v>
      </c>
      <c r="CX120" s="161">
        <f>CV120-$F120</f>
        <v>0</v>
      </c>
      <c r="CY120" s="162" t="s">
        <v>51</v>
      </c>
      <c r="CZ120" s="162" t="s">
        <v>51</v>
      </c>
      <c r="DA120" s="161">
        <f>'бюджет округа (района)'!BB121+'бюджеты поселений'!BB121</f>
        <v>0</v>
      </c>
      <c r="DB120" s="161">
        <f>'бюджет округа (района)'!BB121</f>
        <v>0</v>
      </c>
      <c r="DC120" s="161">
        <f t="shared" si="654"/>
        <v>0</v>
      </c>
      <c r="DD120" s="161">
        <f>DB120-$F120</f>
        <v>0</v>
      </c>
      <c r="DE120" s="162" t="s">
        <v>51</v>
      </c>
      <c r="DF120" s="162" t="s">
        <v>51</v>
      </c>
      <c r="DG120" s="161">
        <f>'бюджет округа (района)'!BE121+'бюджеты поселений'!BE121</f>
        <v>0</v>
      </c>
      <c r="DH120" s="161">
        <f>'бюджет округа (района)'!BE121</f>
        <v>0</v>
      </c>
      <c r="DI120" s="161">
        <f t="shared" si="656"/>
        <v>0</v>
      </c>
      <c r="DJ120" s="161">
        <f>DH120-$F120</f>
        <v>0</v>
      </c>
      <c r="DK120" s="162" t="s">
        <v>51</v>
      </c>
      <c r="DL120" s="162" t="s">
        <v>51</v>
      </c>
      <c r="DM120" s="161">
        <f>'бюджет округа (района)'!BH121+'бюджеты поселений'!BH121</f>
        <v>0</v>
      </c>
      <c r="DN120" s="161">
        <f>'бюджет округа (района)'!BH121</f>
        <v>0</v>
      </c>
      <c r="DO120" s="161">
        <f>'бюджет округа (района)'!BI121+'бюджеты поселений'!BI121</f>
        <v>0</v>
      </c>
      <c r="DP120" s="161">
        <f>'бюджет округа (района)'!BI121</f>
        <v>0</v>
      </c>
      <c r="DQ120" s="161">
        <f>'бюджет округа (района)'!BJ121+'бюджеты поселений'!BJ121</f>
        <v>0</v>
      </c>
      <c r="DR120" s="161">
        <f>'бюджет округа (района)'!BJ121</f>
        <v>0</v>
      </c>
      <c r="DS120" s="162" t="s">
        <v>51</v>
      </c>
      <c r="DT120" s="162" t="s">
        <v>51</v>
      </c>
      <c r="DU120" s="162">
        <f t="shared" si="616"/>
        <v>1</v>
      </c>
      <c r="DV120" s="162">
        <f t="shared" si="617"/>
        <v>1</v>
      </c>
      <c r="DW120" s="171"/>
      <c r="DX120" s="65"/>
      <c r="DY120" s="65"/>
      <c r="DZ120" s="65"/>
      <c r="EA120" s="65"/>
      <c r="EB120" s="65"/>
      <c r="EC120" s="65"/>
      <c r="ED120" s="65"/>
      <c r="EE120" s="65"/>
      <c r="EF120" s="65"/>
      <c r="EG120" s="65"/>
      <c r="EH120" s="65"/>
      <c r="EI120" s="65"/>
      <c r="EJ120" s="65"/>
      <c r="EK120" s="65"/>
      <c r="EL120" s="65"/>
      <c r="EM120" s="65"/>
      <c r="EN120" s="65"/>
      <c r="EO120" s="65"/>
      <c r="EP120" s="65"/>
      <c r="EQ120" s="65"/>
      <c r="ER120" s="65"/>
      <c r="ES120" s="65"/>
      <c r="ET120" s="65"/>
      <c r="EU120" s="65"/>
      <c r="EV120" s="65"/>
      <c r="EW120" s="65"/>
      <c r="EX120" s="65"/>
      <c r="EY120" s="65"/>
      <c r="EZ120" s="65"/>
      <c r="FA120" s="65"/>
      <c r="FB120" s="65"/>
      <c r="FC120" s="65"/>
      <c r="FD120" s="65"/>
      <c r="FE120" s="65"/>
      <c r="FF120" s="65"/>
      <c r="FG120" s="65"/>
      <c r="FH120" s="65"/>
      <c r="FI120" s="65"/>
      <c r="FJ120" s="65"/>
      <c r="FK120" s="65"/>
      <c r="FL120" s="65"/>
      <c r="FM120" s="65"/>
      <c r="FN120" s="65"/>
      <c r="FO120" s="65"/>
      <c r="FP120" s="65"/>
      <c r="FQ120" s="65"/>
      <c r="FR120" s="65"/>
      <c r="FS120" s="65"/>
      <c r="FT120" s="65"/>
      <c r="FU120" s="65"/>
      <c r="FV120" s="65"/>
      <c r="FW120" s="65"/>
      <c r="FX120" s="65"/>
      <c r="FY120" s="65"/>
      <c r="FZ120" s="65"/>
      <c r="GA120" s="65"/>
      <c r="GB120" s="65"/>
      <c r="GC120" s="65"/>
      <c r="GD120" s="65"/>
      <c r="GE120" s="65"/>
      <c r="GF120" s="65"/>
      <c r="GG120" s="65"/>
      <c r="GH120" s="65"/>
      <c r="GI120" s="65"/>
      <c r="GJ120" s="65"/>
      <c r="GK120" s="65"/>
      <c r="GL120" s="65"/>
      <c r="GM120" s="65"/>
      <c r="GN120" s="65"/>
      <c r="GO120" s="65"/>
      <c r="GP120" s="65"/>
      <c r="GQ120" s="65"/>
      <c r="GR120" s="65"/>
      <c r="GS120" s="65"/>
      <c r="GT120" s="65"/>
      <c r="GU120" s="65"/>
      <c r="GV120" s="65"/>
      <c r="GW120" s="65"/>
      <c r="GX120" s="65"/>
      <c r="GY120" s="65"/>
      <c r="GZ120" s="65"/>
      <c r="HA120" s="65"/>
      <c r="HB120" s="65"/>
      <c r="HC120" s="65"/>
      <c r="HD120" s="65"/>
      <c r="HE120" s="65"/>
      <c r="HF120" s="65"/>
      <c r="HG120" s="65"/>
      <c r="HH120" s="65"/>
      <c r="HI120" s="65"/>
      <c r="HJ120" s="65"/>
      <c r="HK120" s="65"/>
      <c r="HL120" s="65"/>
      <c r="HM120" s="65"/>
      <c r="HN120" s="65"/>
      <c r="HO120" s="65"/>
      <c r="HP120" s="65"/>
      <c r="HQ120" s="65"/>
      <c r="HR120" s="65"/>
      <c r="HS120" s="65"/>
      <c r="HT120" s="65"/>
      <c r="HU120" s="65"/>
      <c r="HV120" s="65"/>
      <c r="HW120" s="65"/>
      <c r="HX120" s="65"/>
      <c r="HY120" s="65"/>
      <c r="HZ120" s="65"/>
      <c r="IA120" s="65"/>
      <c r="IB120" s="65"/>
      <c r="IC120" s="65"/>
      <c r="ID120" s="65"/>
      <c r="IE120" s="65"/>
      <c r="IF120" s="65"/>
      <c r="IG120" s="65"/>
      <c r="IH120" s="65"/>
      <c r="II120" s="65"/>
      <c r="IJ120" s="65"/>
      <c r="IK120" s="65"/>
      <c r="IL120" s="65"/>
      <c r="IM120" s="65"/>
      <c r="IN120" s="65"/>
      <c r="IO120" s="65"/>
      <c r="IP120" s="65"/>
      <c r="IQ120" s="65"/>
      <c r="IR120" s="65"/>
      <c r="IS120" s="65"/>
      <c r="IT120" s="65"/>
      <c r="IU120" s="65"/>
      <c r="IV120" s="65"/>
      <c r="IW120" s="65"/>
      <c r="IX120" s="65"/>
      <c r="IY120" s="65"/>
      <c r="IZ120" s="65"/>
      <c r="JA120" s="65"/>
      <c r="JB120" s="65"/>
      <c r="JC120" s="65"/>
      <c r="JD120" s="65"/>
      <c r="JE120" s="65"/>
      <c r="JF120" s="65"/>
      <c r="JG120" s="65"/>
      <c r="JH120" s="65"/>
    </row>
    <row r="121" spans="1:268" s="66" customFormat="1" ht="18.75" customHeight="1">
      <c r="A121" s="240" t="s">
        <v>76</v>
      </c>
      <c r="B121" s="241"/>
      <c r="C121" s="161">
        <f>'бюджет округа (района)'!C122+'бюджеты поселений'!C122</f>
        <v>0</v>
      </c>
      <c r="D121" s="161">
        <f>'бюджет округа (района)'!C122</f>
        <v>0</v>
      </c>
      <c r="E121" s="161">
        <f t="shared" si="658"/>
        <v>0</v>
      </c>
      <c r="F121" s="161">
        <f t="shared" si="658"/>
        <v>0</v>
      </c>
      <c r="G121" s="161">
        <f>'бюджет округа (района)'!E122+'бюджеты поселений'!E122</f>
        <v>0</v>
      </c>
      <c r="H121" s="161">
        <f>'бюджет округа (района)'!E122</f>
        <v>0</v>
      </c>
      <c r="I121" s="161">
        <f>'бюджет округа (района)'!F122+'бюджеты поселений'!F122</f>
        <v>0</v>
      </c>
      <c r="J121" s="161">
        <f>'бюджет округа (района)'!F122</f>
        <v>0</v>
      </c>
      <c r="K121" s="161">
        <f t="shared" si="618"/>
        <v>0</v>
      </c>
      <c r="L121" s="161">
        <f t="shared" si="619"/>
        <v>0</v>
      </c>
      <c r="M121" s="161">
        <f>'бюджет округа (района)'!H122+'бюджеты поселений'!H122</f>
        <v>0</v>
      </c>
      <c r="N121" s="161">
        <f>'бюджет округа (района)'!H122</f>
        <v>0</v>
      </c>
      <c r="O121" s="161">
        <f t="shared" si="620"/>
        <v>0</v>
      </c>
      <c r="P121" s="161">
        <f t="shared" si="621"/>
        <v>0</v>
      </c>
      <c r="Q121" s="161">
        <f>'бюджет округа (района)'!J122+'бюджеты поселений'!J122</f>
        <v>0</v>
      </c>
      <c r="R121" s="161">
        <f>'бюджет округа (района)'!J122</f>
        <v>0</v>
      </c>
      <c r="S121" s="161">
        <f t="shared" si="622"/>
        <v>0</v>
      </c>
      <c r="T121" s="161">
        <f t="shared" si="623"/>
        <v>0</v>
      </c>
      <c r="U121" s="161">
        <f>'бюджет округа (района)'!L122+'бюджеты поселений'!L122</f>
        <v>0</v>
      </c>
      <c r="V121" s="161">
        <f>'бюджет округа (района)'!L122</f>
        <v>0</v>
      </c>
      <c r="W121" s="161">
        <f t="shared" si="624"/>
        <v>0</v>
      </c>
      <c r="X121" s="161">
        <f t="shared" si="625"/>
        <v>0</v>
      </c>
      <c r="Y121" s="161">
        <f>'бюджет округа (района)'!N122+'бюджеты поселений'!N122</f>
        <v>0</v>
      </c>
      <c r="Z121" s="161">
        <f>'бюджет округа (района)'!N122</f>
        <v>0</v>
      </c>
      <c r="AA121" s="161">
        <f t="shared" si="626"/>
        <v>0</v>
      </c>
      <c r="AB121" s="161">
        <f t="shared" si="627"/>
        <v>0</v>
      </c>
      <c r="AC121" s="161">
        <f>'бюджет округа (района)'!P122+'бюджеты поселений'!P122</f>
        <v>0</v>
      </c>
      <c r="AD121" s="161">
        <f>'бюджет округа (района)'!P122</f>
        <v>0</v>
      </c>
      <c r="AE121" s="161">
        <f t="shared" si="628"/>
        <v>0</v>
      </c>
      <c r="AF121" s="161">
        <f t="shared" si="629"/>
        <v>0</v>
      </c>
      <c r="AG121" s="161">
        <f>'бюджет округа (района)'!R122+'бюджеты поселений'!R122</f>
        <v>0</v>
      </c>
      <c r="AH121" s="161">
        <f>'бюджет округа (района)'!R122</f>
        <v>0</v>
      </c>
      <c r="AI121" s="161">
        <f t="shared" si="630"/>
        <v>0</v>
      </c>
      <c r="AJ121" s="161">
        <f t="shared" si="631"/>
        <v>0</v>
      </c>
      <c r="AK121" s="161">
        <f>'бюджет округа (района)'!T122+'бюджеты поселений'!T122</f>
        <v>0</v>
      </c>
      <c r="AL121" s="161">
        <f>'бюджет округа (района)'!T122</f>
        <v>0</v>
      </c>
      <c r="AM121" s="161">
        <f t="shared" si="632"/>
        <v>0</v>
      </c>
      <c r="AN121" s="161">
        <f t="shared" si="633"/>
        <v>0</v>
      </c>
      <c r="AO121" s="161">
        <f>'бюджет округа (района)'!V122+'бюджеты поселений'!V122</f>
        <v>0</v>
      </c>
      <c r="AP121" s="161">
        <f>'бюджет округа (района)'!V122</f>
        <v>0</v>
      </c>
      <c r="AQ121" s="161">
        <f t="shared" si="634"/>
        <v>0</v>
      </c>
      <c r="AR121" s="161">
        <f t="shared" si="635"/>
        <v>0</v>
      </c>
      <c r="AS121" s="161">
        <f>'бюджет округа (района)'!X122+'бюджеты поселений'!X122</f>
        <v>0</v>
      </c>
      <c r="AT121" s="161">
        <f>'бюджет округа (района)'!X122</f>
        <v>0</v>
      </c>
      <c r="AU121" s="161">
        <f t="shared" si="636"/>
        <v>0</v>
      </c>
      <c r="AV121" s="161">
        <f t="shared" si="637"/>
        <v>0</v>
      </c>
      <c r="AW121" s="161">
        <f>'бюджет округа (района)'!Z122+'бюджеты поселений'!Z122</f>
        <v>0</v>
      </c>
      <c r="AX121" s="161">
        <f>'бюджет округа (района)'!Z122</f>
        <v>0</v>
      </c>
      <c r="AY121" s="161" t="e">
        <f>'бюджет округа (района)'!AA122+'бюджеты поселений'!AA122</f>
        <v>#VALUE!</v>
      </c>
      <c r="AZ121" s="161" t="str">
        <f>'бюджет округа (района)'!AA122</f>
        <v>x</v>
      </c>
      <c r="BA121" s="162" t="s">
        <v>51</v>
      </c>
      <c r="BB121" s="162" t="s">
        <v>51</v>
      </c>
      <c r="BC121" s="161">
        <f>'бюджет округа (района)'!AC122+'бюджеты поселений'!AC122</f>
        <v>0</v>
      </c>
      <c r="BD121" s="161">
        <f>'бюджет округа (района)'!AC122</f>
        <v>0</v>
      </c>
      <c r="BE121" s="161">
        <f>'бюджет округа (района)'!AD122+'бюджеты поселений'!AD122</f>
        <v>0</v>
      </c>
      <c r="BF121" s="161">
        <f>'бюджет округа (района)'!AD122</f>
        <v>0</v>
      </c>
      <c r="BG121" s="161">
        <f t="shared" si="638"/>
        <v>0</v>
      </c>
      <c r="BH121" s="161">
        <f t="shared" si="639"/>
        <v>0</v>
      </c>
      <c r="BI121" s="162" t="s">
        <v>51</v>
      </c>
      <c r="BJ121" s="162" t="s">
        <v>51</v>
      </c>
      <c r="BK121" s="161">
        <f>'бюджет округа (района)'!AG122+'бюджеты поселений'!AG122</f>
        <v>0</v>
      </c>
      <c r="BL121" s="161">
        <f>'бюджет округа (района)'!AG122</f>
        <v>0</v>
      </c>
      <c r="BM121" s="161">
        <f t="shared" si="640"/>
        <v>0</v>
      </c>
      <c r="BN121" s="161">
        <f t="shared" ref="BN121" si="659">BL121-$F121</f>
        <v>0</v>
      </c>
      <c r="BO121" s="162" t="s">
        <v>51</v>
      </c>
      <c r="BP121" s="162" t="s">
        <v>51</v>
      </c>
      <c r="BQ121" s="161">
        <f>'бюджет округа (района)'!AJ122+'бюджеты поселений'!AJ122</f>
        <v>0</v>
      </c>
      <c r="BR121" s="161">
        <f>'бюджет округа (района)'!AJ122</f>
        <v>0</v>
      </c>
      <c r="BS121" s="161">
        <f t="shared" si="642"/>
        <v>0</v>
      </c>
      <c r="BT121" s="161">
        <f t="shared" ref="BT121" si="660">BR121-$F121</f>
        <v>0</v>
      </c>
      <c r="BU121" s="162" t="s">
        <v>51</v>
      </c>
      <c r="BV121" s="162" t="s">
        <v>51</v>
      </c>
      <c r="BW121" s="161">
        <f>'бюджет округа (района)'!AM122+'бюджеты поселений'!AM122</f>
        <v>0</v>
      </c>
      <c r="BX121" s="161">
        <f>'бюджет округа (района)'!AM122</f>
        <v>0</v>
      </c>
      <c r="BY121" s="161">
        <f t="shared" si="644"/>
        <v>0</v>
      </c>
      <c r="BZ121" s="161">
        <f t="shared" ref="BZ121" si="661">BX121-$F121</f>
        <v>0</v>
      </c>
      <c r="CA121" s="162" t="s">
        <v>51</v>
      </c>
      <c r="CB121" s="162" t="s">
        <v>51</v>
      </c>
      <c r="CC121" s="161">
        <f>'бюджет округа (района)'!AP122+'бюджеты поселений'!AP122</f>
        <v>0</v>
      </c>
      <c r="CD121" s="161">
        <f>'бюджет округа (района)'!AP122</f>
        <v>0</v>
      </c>
      <c r="CE121" s="161">
        <f t="shared" si="646"/>
        <v>0</v>
      </c>
      <c r="CF121" s="161">
        <f t="shared" ref="CF121" si="662">CD121-$F121</f>
        <v>0</v>
      </c>
      <c r="CG121" s="162" t="s">
        <v>51</v>
      </c>
      <c r="CH121" s="162" t="s">
        <v>51</v>
      </c>
      <c r="CI121" s="161">
        <f>'бюджет округа (района)'!AS122+'бюджеты поселений'!AS122</f>
        <v>0</v>
      </c>
      <c r="CJ121" s="161">
        <f>'бюджет округа (района)'!AS122</f>
        <v>0</v>
      </c>
      <c r="CK121" s="161">
        <f t="shared" si="648"/>
        <v>0</v>
      </c>
      <c r="CL121" s="161">
        <f t="shared" ref="CL121" si="663">CJ121-$F121</f>
        <v>0</v>
      </c>
      <c r="CM121" s="162" t="s">
        <v>51</v>
      </c>
      <c r="CN121" s="162" t="s">
        <v>51</v>
      </c>
      <c r="CO121" s="161">
        <f>'бюджет округа (района)'!AV122+'бюджеты поселений'!AV122</f>
        <v>0</v>
      </c>
      <c r="CP121" s="161">
        <f>'бюджет округа (района)'!AV122</f>
        <v>0</v>
      </c>
      <c r="CQ121" s="161">
        <f t="shared" si="650"/>
        <v>0</v>
      </c>
      <c r="CR121" s="161">
        <f t="shared" ref="CR121" si="664">CP121-$F121</f>
        <v>0</v>
      </c>
      <c r="CS121" s="162" t="s">
        <v>51</v>
      </c>
      <c r="CT121" s="162" t="s">
        <v>51</v>
      </c>
      <c r="CU121" s="161">
        <f>'бюджет округа (района)'!AY122+'бюджеты поселений'!AY122</f>
        <v>0</v>
      </c>
      <c r="CV121" s="161">
        <f>'бюджет округа (района)'!AY122</f>
        <v>0</v>
      </c>
      <c r="CW121" s="161">
        <f t="shared" si="652"/>
        <v>0</v>
      </c>
      <c r="CX121" s="161">
        <f t="shared" ref="CX121" si="665">CV121-$F121</f>
        <v>0</v>
      </c>
      <c r="CY121" s="162" t="s">
        <v>51</v>
      </c>
      <c r="CZ121" s="162" t="s">
        <v>51</v>
      </c>
      <c r="DA121" s="161">
        <f>'бюджет округа (района)'!BB122+'бюджеты поселений'!BB122</f>
        <v>0</v>
      </c>
      <c r="DB121" s="161">
        <f>'бюджет округа (района)'!BB122</f>
        <v>0</v>
      </c>
      <c r="DC121" s="161">
        <f t="shared" si="654"/>
        <v>0</v>
      </c>
      <c r="DD121" s="161">
        <f t="shared" ref="DD121" si="666">DB121-$F121</f>
        <v>0</v>
      </c>
      <c r="DE121" s="162" t="s">
        <v>51</v>
      </c>
      <c r="DF121" s="162" t="s">
        <v>51</v>
      </c>
      <c r="DG121" s="161">
        <f>'бюджет округа (района)'!BE122+'бюджеты поселений'!BE122</f>
        <v>0</v>
      </c>
      <c r="DH121" s="161">
        <f>'бюджет округа (района)'!BE122</f>
        <v>0</v>
      </c>
      <c r="DI121" s="161">
        <f t="shared" si="656"/>
        <v>0</v>
      </c>
      <c r="DJ121" s="161">
        <f t="shared" ref="DJ121" si="667">DH121-$F121</f>
        <v>0</v>
      </c>
      <c r="DK121" s="162" t="s">
        <v>51</v>
      </c>
      <c r="DL121" s="162" t="s">
        <v>51</v>
      </c>
      <c r="DM121" s="161">
        <f>'бюджет округа (района)'!BH122+'бюджеты поселений'!BH122</f>
        <v>0</v>
      </c>
      <c r="DN121" s="161">
        <f>'бюджет округа (района)'!BH122</f>
        <v>0</v>
      </c>
      <c r="DO121" s="161">
        <f>'бюджет округа (района)'!BI122+'бюджеты поселений'!BI122</f>
        <v>0</v>
      </c>
      <c r="DP121" s="161">
        <f>'бюджет округа (района)'!BI122</f>
        <v>0</v>
      </c>
      <c r="DQ121" s="161">
        <f>'бюджет округа (района)'!BJ122+'бюджеты поселений'!BJ122</f>
        <v>0</v>
      </c>
      <c r="DR121" s="161">
        <f>'бюджет округа (района)'!BJ122</f>
        <v>0</v>
      </c>
      <c r="DS121" s="162" t="s">
        <v>51</v>
      </c>
      <c r="DT121" s="162" t="s">
        <v>51</v>
      </c>
      <c r="DU121" s="162">
        <f t="shared" si="616"/>
        <v>1</v>
      </c>
      <c r="DV121" s="162">
        <f t="shared" si="617"/>
        <v>1</v>
      </c>
      <c r="DW121" s="171"/>
      <c r="DX121" s="65"/>
      <c r="DY121" s="65"/>
      <c r="DZ121" s="65"/>
      <c r="EA121" s="65"/>
      <c r="EB121" s="65"/>
      <c r="EC121" s="65"/>
      <c r="ED121" s="65"/>
      <c r="EE121" s="65"/>
      <c r="EF121" s="65"/>
      <c r="EG121" s="65"/>
      <c r="EH121" s="65"/>
      <c r="EI121" s="65"/>
      <c r="EJ121" s="65"/>
      <c r="EK121" s="65"/>
      <c r="EL121" s="65"/>
      <c r="EM121" s="65"/>
      <c r="EN121" s="65"/>
      <c r="EO121" s="65"/>
      <c r="EP121" s="65"/>
      <c r="EQ121" s="65"/>
      <c r="ER121" s="65"/>
      <c r="ES121" s="65"/>
      <c r="ET121" s="65"/>
      <c r="EU121" s="65"/>
      <c r="EV121" s="65"/>
      <c r="EW121" s="65"/>
      <c r="EX121" s="65"/>
      <c r="EY121" s="65"/>
      <c r="EZ121" s="65"/>
      <c r="FA121" s="65"/>
      <c r="FB121" s="65"/>
      <c r="FC121" s="65"/>
      <c r="FD121" s="65"/>
      <c r="FE121" s="65"/>
      <c r="FF121" s="65"/>
      <c r="FG121" s="65"/>
      <c r="FH121" s="65"/>
      <c r="FI121" s="65"/>
      <c r="FJ121" s="65"/>
      <c r="FK121" s="65"/>
      <c r="FL121" s="65"/>
      <c r="FM121" s="65"/>
      <c r="FN121" s="65"/>
      <c r="FO121" s="65"/>
      <c r="FP121" s="65"/>
      <c r="FQ121" s="65"/>
      <c r="FR121" s="65"/>
      <c r="FS121" s="65"/>
      <c r="FT121" s="65"/>
      <c r="FU121" s="65"/>
      <c r="FV121" s="65"/>
      <c r="FW121" s="65"/>
      <c r="FX121" s="65"/>
      <c r="FY121" s="65"/>
      <c r="FZ121" s="65"/>
      <c r="GA121" s="65"/>
      <c r="GB121" s="65"/>
      <c r="GC121" s="65"/>
      <c r="GD121" s="65"/>
      <c r="GE121" s="65"/>
      <c r="GF121" s="65"/>
      <c r="GG121" s="65"/>
      <c r="GH121" s="65"/>
      <c r="GI121" s="65"/>
      <c r="GJ121" s="65"/>
      <c r="GK121" s="65"/>
      <c r="GL121" s="65"/>
      <c r="GM121" s="65"/>
      <c r="GN121" s="65"/>
      <c r="GO121" s="65"/>
      <c r="GP121" s="65"/>
      <c r="GQ121" s="65"/>
      <c r="GR121" s="65"/>
      <c r="GS121" s="65"/>
      <c r="GT121" s="65"/>
      <c r="GU121" s="65"/>
      <c r="GV121" s="65"/>
      <c r="GW121" s="65"/>
      <c r="GX121" s="65"/>
      <c r="GY121" s="65"/>
      <c r="GZ121" s="65"/>
      <c r="HA121" s="65"/>
      <c r="HB121" s="65"/>
      <c r="HC121" s="65"/>
      <c r="HD121" s="65"/>
      <c r="HE121" s="65"/>
      <c r="HF121" s="65"/>
      <c r="HG121" s="65"/>
      <c r="HH121" s="65"/>
      <c r="HI121" s="65"/>
      <c r="HJ121" s="65"/>
      <c r="HK121" s="65"/>
      <c r="HL121" s="65"/>
      <c r="HM121" s="65"/>
      <c r="HN121" s="65"/>
      <c r="HO121" s="65"/>
      <c r="HP121" s="65"/>
      <c r="HQ121" s="65"/>
      <c r="HR121" s="65"/>
      <c r="HS121" s="65"/>
      <c r="HT121" s="65"/>
      <c r="HU121" s="65"/>
      <c r="HV121" s="65"/>
      <c r="HW121" s="65"/>
      <c r="HX121" s="65"/>
      <c r="HY121" s="65"/>
      <c r="HZ121" s="65"/>
      <c r="IA121" s="65"/>
      <c r="IB121" s="65"/>
      <c r="IC121" s="65"/>
      <c r="ID121" s="65"/>
      <c r="IE121" s="65"/>
      <c r="IF121" s="65"/>
      <c r="IG121" s="65"/>
      <c r="IH121" s="65"/>
      <c r="II121" s="65"/>
      <c r="IJ121" s="65"/>
      <c r="IK121" s="65"/>
      <c r="IL121" s="65"/>
      <c r="IM121" s="65"/>
      <c r="IN121" s="65"/>
      <c r="IO121" s="65"/>
      <c r="IP121" s="65"/>
      <c r="IQ121" s="65"/>
      <c r="IR121" s="65"/>
      <c r="IS121" s="65"/>
      <c r="IT121" s="65"/>
      <c r="IU121" s="65"/>
      <c r="IV121" s="65"/>
      <c r="IW121" s="65"/>
      <c r="IX121" s="65"/>
      <c r="IY121" s="65"/>
      <c r="IZ121" s="65"/>
      <c r="JA121" s="65"/>
      <c r="JB121" s="65"/>
      <c r="JC121" s="65"/>
      <c r="JD121" s="65"/>
      <c r="JE121" s="65"/>
      <c r="JF121" s="65"/>
      <c r="JG121" s="65"/>
      <c r="JH121" s="65"/>
    </row>
    <row r="122" spans="1:268" s="66" customFormat="1" ht="18.75" customHeight="1">
      <c r="A122" s="240" t="s">
        <v>129</v>
      </c>
      <c r="B122" s="241"/>
      <c r="C122" s="138">
        <f>'бюджет округа (района)'!C123+'бюджеты поселений'!C123</f>
        <v>0</v>
      </c>
      <c r="D122" s="138">
        <f>'бюджет округа (района)'!C123</f>
        <v>0</v>
      </c>
      <c r="E122" s="138">
        <f t="shared" si="658"/>
        <v>0</v>
      </c>
      <c r="F122" s="138">
        <f t="shared" si="658"/>
        <v>0</v>
      </c>
      <c r="G122" s="138">
        <f>'бюджет округа (района)'!E123+'бюджеты поселений'!E123</f>
        <v>0</v>
      </c>
      <c r="H122" s="138">
        <f>'бюджет округа (района)'!E123</f>
        <v>0</v>
      </c>
      <c r="I122" s="138">
        <f>'бюджет округа (района)'!F123+'бюджеты поселений'!F123</f>
        <v>0</v>
      </c>
      <c r="J122" s="138">
        <f>'бюджет округа (района)'!F123</f>
        <v>0</v>
      </c>
      <c r="K122" s="138">
        <f t="shared" si="618"/>
        <v>0</v>
      </c>
      <c r="L122" s="138">
        <f t="shared" si="619"/>
        <v>0</v>
      </c>
      <c r="M122" s="138">
        <f>'бюджет округа (района)'!H123+'бюджеты поселений'!H123</f>
        <v>0</v>
      </c>
      <c r="N122" s="138">
        <f>'бюджет округа (района)'!H123</f>
        <v>0</v>
      </c>
      <c r="O122" s="138">
        <f t="shared" si="620"/>
        <v>0</v>
      </c>
      <c r="P122" s="138">
        <f t="shared" si="621"/>
        <v>0</v>
      </c>
      <c r="Q122" s="138">
        <f>'бюджет округа (района)'!J123+'бюджеты поселений'!J123</f>
        <v>0</v>
      </c>
      <c r="R122" s="138">
        <f>'бюджет округа (района)'!J123</f>
        <v>0</v>
      </c>
      <c r="S122" s="138">
        <f t="shared" si="622"/>
        <v>0</v>
      </c>
      <c r="T122" s="138">
        <f t="shared" si="623"/>
        <v>0</v>
      </c>
      <c r="U122" s="138">
        <f>'бюджет округа (района)'!L123+'бюджеты поселений'!L123</f>
        <v>0</v>
      </c>
      <c r="V122" s="138">
        <f>'бюджет округа (района)'!L123</f>
        <v>0</v>
      </c>
      <c r="W122" s="138">
        <f t="shared" si="624"/>
        <v>0</v>
      </c>
      <c r="X122" s="138">
        <f t="shared" si="625"/>
        <v>0</v>
      </c>
      <c r="Y122" s="138">
        <f>'бюджет округа (района)'!N123+'бюджеты поселений'!N123</f>
        <v>0</v>
      </c>
      <c r="Z122" s="138">
        <f>'бюджет округа (района)'!N123</f>
        <v>0</v>
      </c>
      <c r="AA122" s="138">
        <f t="shared" si="626"/>
        <v>0</v>
      </c>
      <c r="AB122" s="138">
        <f t="shared" si="627"/>
        <v>0</v>
      </c>
      <c r="AC122" s="138">
        <f>'бюджет округа (района)'!P123+'бюджеты поселений'!P123</f>
        <v>0</v>
      </c>
      <c r="AD122" s="138">
        <f>'бюджет округа (района)'!P123</f>
        <v>0</v>
      </c>
      <c r="AE122" s="138">
        <f t="shared" si="628"/>
        <v>0</v>
      </c>
      <c r="AF122" s="138">
        <f t="shared" si="629"/>
        <v>0</v>
      </c>
      <c r="AG122" s="138">
        <f>'бюджет округа (района)'!R123+'бюджеты поселений'!R123</f>
        <v>0</v>
      </c>
      <c r="AH122" s="138">
        <f>'бюджет округа (района)'!R123</f>
        <v>0</v>
      </c>
      <c r="AI122" s="138">
        <f t="shared" si="630"/>
        <v>0</v>
      </c>
      <c r="AJ122" s="138">
        <f t="shared" si="631"/>
        <v>0</v>
      </c>
      <c r="AK122" s="138">
        <f>'бюджет округа (района)'!T123+'бюджеты поселений'!T123</f>
        <v>0</v>
      </c>
      <c r="AL122" s="138">
        <f>'бюджет округа (района)'!T123</f>
        <v>0</v>
      </c>
      <c r="AM122" s="138">
        <f t="shared" si="632"/>
        <v>0</v>
      </c>
      <c r="AN122" s="138">
        <f t="shared" si="633"/>
        <v>0</v>
      </c>
      <c r="AO122" s="138">
        <f>'бюджет округа (района)'!V123+'бюджеты поселений'!V123</f>
        <v>0</v>
      </c>
      <c r="AP122" s="138">
        <f>'бюджет округа (района)'!V123</f>
        <v>0</v>
      </c>
      <c r="AQ122" s="138">
        <f t="shared" si="634"/>
        <v>0</v>
      </c>
      <c r="AR122" s="138">
        <f t="shared" si="635"/>
        <v>0</v>
      </c>
      <c r="AS122" s="138">
        <f>'бюджет округа (района)'!X123+'бюджеты поселений'!X123</f>
        <v>0</v>
      </c>
      <c r="AT122" s="138">
        <f>'бюджет округа (района)'!X123</f>
        <v>0</v>
      </c>
      <c r="AU122" s="138">
        <f t="shared" si="636"/>
        <v>0</v>
      </c>
      <c r="AV122" s="138">
        <f t="shared" si="637"/>
        <v>0</v>
      </c>
      <c r="AW122" s="138">
        <f>'бюджет округа (района)'!Z123+'бюджеты поселений'!Z123</f>
        <v>0</v>
      </c>
      <c r="AX122" s="138">
        <f>'бюджет округа (района)'!Z123</f>
        <v>0</v>
      </c>
      <c r="AY122" s="138" t="e">
        <f>'бюджет округа (района)'!AA123+'бюджеты поселений'!AA123</f>
        <v>#VALUE!</v>
      </c>
      <c r="AZ122" s="138" t="str">
        <f>'бюджет округа (района)'!AA123</f>
        <v>x</v>
      </c>
      <c r="BA122" s="162" t="s">
        <v>51</v>
      </c>
      <c r="BB122" s="162" t="s">
        <v>51</v>
      </c>
      <c r="BC122" s="138">
        <f>'бюджет округа (района)'!AC123+'бюджеты поселений'!AC123</f>
        <v>0</v>
      </c>
      <c r="BD122" s="138">
        <f>'бюджет округа (района)'!AC123</f>
        <v>0</v>
      </c>
      <c r="BE122" s="138">
        <f>'бюджет округа (района)'!AD123+'бюджеты поселений'!AD123</f>
        <v>0</v>
      </c>
      <c r="BF122" s="138">
        <f>'бюджет округа (района)'!AD123</f>
        <v>0</v>
      </c>
      <c r="BG122" s="138">
        <f t="shared" si="638"/>
        <v>0</v>
      </c>
      <c r="BH122" s="138">
        <f>BF122-$F122</f>
        <v>0</v>
      </c>
      <c r="BI122" s="162" t="s">
        <v>51</v>
      </c>
      <c r="BJ122" s="162" t="s">
        <v>51</v>
      </c>
      <c r="BK122" s="138">
        <f>'бюджет округа (района)'!AG123+'бюджеты поселений'!AG123</f>
        <v>0</v>
      </c>
      <c r="BL122" s="138">
        <f>'бюджет округа (района)'!AG123</f>
        <v>0</v>
      </c>
      <c r="BM122" s="138">
        <f t="shared" si="640"/>
        <v>0</v>
      </c>
      <c r="BN122" s="138">
        <f>BL122-$F122</f>
        <v>0</v>
      </c>
      <c r="BO122" s="162" t="s">
        <v>51</v>
      </c>
      <c r="BP122" s="162" t="s">
        <v>51</v>
      </c>
      <c r="BQ122" s="138">
        <f>'бюджет округа (района)'!AJ123+'бюджеты поселений'!AJ123</f>
        <v>0</v>
      </c>
      <c r="BR122" s="138">
        <f>'бюджет округа (района)'!AJ123</f>
        <v>0</v>
      </c>
      <c r="BS122" s="138">
        <f t="shared" si="642"/>
        <v>0</v>
      </c>
      <c r="BT122" s="138">
        <f>BR122-$F122</f>
        <v>0</v>
      </c>
      <c r="BU122" s="162" t="s">
        <v>51</v>
      </c>
      <c r="BV122" s="162" t="s">
        <v>51</v>
      </c>
      <c r="BW122" s="138">
        <f>'бюджет округа (района)'!AM123+'бюджеты поселений'!AM123</f>
        <v>0</v>
      </c>
      <c r="BX122" s="138">
        <f>'бюджет округа (района)'!AM123</f>
        <v>0</v>
      </c>
      <c r="BY122" s="138">
        <f t="shared" si="644"/>
        <v>0</v>
      </c>
      <c r="BZ122" s="138">
        <f>BX122-$F122</f>
        <v>0</v>
      </c>
      <c r="CA122" s="162" t="s">
        <v>51</v>
      </c>
      <c r="CB122" s="162" t="s">
        <v>51</v>
      </c>
      <c r="CC122" s="138">
        <f>'бюджет округа (района)'!AP123+'бюджеты поселений'!AP123</f>
        <v>0</v>
      </c>
      <c r="CD122" s="138">
        <f>'бюджет округа (района)'!AP123</f>
        <v>0</v>
      </c>
      <c r="CE122" s="138">
        <f t="shared" si="646"/>
        <v>0</v>
      </c>
      <c r="CF122" s="138">
        <f>CD122-$F122</f>
        <v>0</v>
      </c>
      <c r="CG122" s="162" t="s">
        <v>51</v>
      </c>
      <c r="CH122" s="162" t="s">
        <v>51</v>
      </c>
      <c r="CI122" s="138">
        <f>'бюджет округа (района)'!AS123+'бюджеты поселений'!AS123</f>
        <v>0</v>
      </c>
      <c r="CJ122" s="138">
        <f>'бюджет округа (района)'!AS123</f>
        <v>0</v>
      </c>
      <c r="CK122" s="138">
        <f t="shared" si="648"/>
        <v>0</v>
      </c>
      <c r="CL122" s="138">
        <f>CJ122-$F122</f>
        <v>0</v>
      </c>
      <c r="CM122" s="162" t="s">
        <v>51</v>
      </c>
      <c r="CN122" s="162" t="s">
        <v>51</v>
      </c>
      <c r="CO122" s="138">
        <f>'бюджет округа (района)'!AV123+'бюджеты поселений'!AV123</f>
        <v>0</v>
      </c>
      <c r="CP122" s="138">
        <f>'бюджет округа (района)'!AV123</f>
        <v>0</v>
      </c>
      <c r="CQ122" s="138">
        <f t="shared" si="650"/>
        <v>0</v>
      </c>
      <c r="CR122" s="138">
        <f>CP122-$F122</f>
        <v>0</v>
      </c>
      <c r="CS122" s="162" t="s">
        <v>51</v>
      </c>
      <c r="CT122" s="162" t="s">
        <v>51</v>
      </c>
      <c r="CU122" s="138">
        <f>'бюджет округа (района)'!AY123+'бюджеты поселений'!AY123</f>
        <v>0</v>
      </c>
      <c r="CV122" s="138">
        <f>'бюджет округа (района)'!AY123</f>
        <v>0</v>
      </c>
      <c r="CW122" s="138">
        <f t="shared" si="652"/>
        <v>0</v>
      </c>
      <c r="CX122" s="138">
        <f>CV122-$F122</f>
        <v>0</v>
      </c>
      <c r="CY122" s="162" t="s">
        <v>51</v>
      </c>
      <c r="CZ122" s="162" t="s">
        <v>51</v>
      </c>
      <c r="DA122" s="138">
        <f>'бюджет округа (района)'!BB123+'бюджеты поселений'!BB123</f>
        <v>0</v>
      </c>
      <c r="DB122" s="138">
        <f>'бюджет округа (района)'!BB123</f>
        <v>0</v>
      </c>
      <c r="DC122" s="138">
        <f t="shared" si="654"/>
        <v>0</v>
      </c>
      <c r="DD122" s="138">
        <f>DB122-$F122</f>
        <v>0</v>
      </c>
      <c r="DE122" s="162" t="s">
        <v>51</v>
      </c>
      <c r="DF122" s="162" t="s">
        <v>51</v>
      </c>
      <c r="DG122" s="138">
        <f>'бюджет округа (района)'!BE123+'бюджеты поселений'!BE123</f>
        <v>0</v>
      </c>
      <c r="DH122" s="138">
        <f>'бюджет округа (района)'!BE123</f>
        <v>0</v>
      </c>
      <c r="DI122" s="138">
        <f t="shared" si="656"/>
        <v>0</v>
      </c>
      <c r="DJ122" s="138">
        <f>DH122-$F122</f>
        <v>0</v>
      </c>
      <c r="DK122" s="162" t="s">
        <v>51</v>
      </c>
      <c r="DL122" s="162" t="s">
        <v>51</v>
      </c>
      <c r="DM122" s="138">
        <f>'бюджет округа (района)'!BH123+'бюджеты поселений'!BH123</f>
        <v>0</v>
      </c>
      <c r="DN122" s="138">
        <f>'бюджет округа (района)'!BH123</f>
        <v>0</v>
      </c>
      <c r="DO122" s="138">
        <f>'бюджет округа (района)'!BI123+'бюджеты поселений'!BI123</f>
        <v>0</v>
      </c>
      <c r="DP122" s="138">
        <f>'бюджет округа (района)'!BI123</f>
        <v>0</v>
      </c>
      <c r="DQ122" s="138">
        <f>'бюджет округа (района)'!BJ123+'бюджеты поселений'!BJ123</f>
        <v>0</v>
      </c>
      <c r="DR122" s="138">
        <f>'бюджет округа (района)'!BJ123</f>
        <v>0</v>
      </c>
      <c r="DS122" s="162" t="s">
        <v>51</v>
      </c>
      <c r="DT122" s="162" t="s">
        <v>51</v>
      </c>
      <c r="DU122" s="162">
        <f t="shared" si="616"/>
        <v>1</v>
      </c>
      <c r="DV122" s="162">
        <f t="shared" si="617"/>
        <v>1</v>
      </c>
      <c r="DW122" s="171"/>
      <c r="DX122" s="65"/>
      <c r="DY122" s="65"/>
      <c r="DZ122" s="65"/>
      <c r="EA122" s="65"/>
      <c r="EB122" s="65"/>
      <c r="EC122" s="65"/>
      <c r="ED122" s="65"/>
      <c r="EE122" s="65"/>
      <c r="EF122" s="65"/>
      <c r="EG122" s="65"/>
      <c r="EH122" s="65"/>
      <c r="EI122" s="65"/>
      <c r="EJ122" s="65"/>
      <c r="EK122" s="65"/>
      <c r="EL122" s="65"/>
      <c r="EM122" s="65"/>
      <c r="EN122" s="65"/>
      <c r="EO122" s="65"/>
      <c r="EP122" s="65"/>
      <c r="EQ122" s="65"/>
      <c r="ER122" s="65"/>
      <c r="ES122" s="65"/>
      <c r="ET122" s="65"/>
      <c r="EU122" s="65"/>
      <c r="EV122" s="65"/>
      <c r="EW122" s="65"/>
      <c r="EX122" s="65"/>
      <c r="EY122" s="65"/>
      <c r="EZ122" s="65"/>
      <c r="FA122" s="65"/>
      <c r="FB122" s="65"/>
      <c r="FC122" s="65"/>
      <c r="FD122" s="65"/>
      <c r="FE122" s="65"/>
      <c r="FF122" s="65"/>
      <c r="FG122" s="65"/>
      <c r="FH122" s="65"/>
      <c r="FI122" s="65"/>
      <c r="FJ122" s="65"/>
      <c r="FK122" s="65"/>
      <c r="FL122" s="65"/>
      <c r="FM122" s="65"/>
      <c r="FN122" s="65"/>
      <c r="FO122" s="65"/>
      <c r="FP122" s="65"/>
      <c r="FQ122" s="65"/>
      <c r="FR122" s="65"/>
      <c r="FS122" s="65"/>
      <c r="FT122" s="65"/>
      <c r="FU122" s="65"/>
      <c r="FV122" s="65"/>
      <c r="FW122" s="65"/>
      <c r="FX122" s="65"/>
      <c r="FY122" s="65"/>
      <c r="FZ122" s="65"/>
      <c r="GA122" s="65"/>
      <c r="GB122" s="65"/>
      <c r="GC122" s="65"/>
      <c r="GD122" s="65"/>
      <c r="GE122" s="65"/>
      <c r="GF122" s="65"/>
      <c r="GG122" s="65"/>
      <c r="GH122" s="65"/>
      <c r="GI122" s="65"/>
      <c r="GJ122" s="65"/>
      <c r="GK122" s="65"/>
      <c r="GL122" s="65"/>
      <c r="GM122" s="65"/>
      <c r="GN122" s="65"/>
      <c r="GO122" s="65"/>
      <c r="GP122" s="65"/>
      <c r="GQ122" s="65"/>
      <c r="GR122" s="65"/>
      <c r="GS122" s="65"/>
      <c r="GT122" s="65"/>
      <c r="GU122" s="65"/>
      <c r="GV122" s="65"/>
      <c r="GW122" s="65"/>
      <c r="GX122" s="65"/>
      <c r="GY122" s="65"/>
      <c r="GZ122" s="65"/>
      <c r="HA122" s="65"/>
      <c r="HB122" s="65"/>
      <c r="HC122" s="65"/>
      <c r="HD122" s="65"/>
      <c r="HE122" s="65"/>
      <c r="HF122" s="65"/>
      <c r="HG122" s="65"/>
      <c r="HH122" s="65"/>
      <c r="HI122" s="65"/>
      <c r="HJ122" s="65"/>
      <c r="HK122" s="65"/>
      <c r="HL122" s="65"/>
      <c r="HM122" s="65"/>
      <c r="HN122" s="65"/>
      <c r="HO122" s="65"/>
      <c r="HP122" s="65"/>
      <c r="HQ122" s="65"/>
      <c r="HR122" s="65"/>
      <c r="HS122" s="65"/>
      <c r="HT122" s="65"/>
      <c r="HU122" s="65"/>
      <c r="HV122" s="65"/>
      <c r="HW122" s="65"/>
      <c r="HX122" s="65"/>
      <c r="HY122" s="65"/>
      <c r="HZ122" s="65"/>
      <c r="IA122" s="65"/>
      <c r="IB122" s="65"/>
      <c r="IC122" s="65"/>
      <c r="ID122" s="65"/>
      <c r="IE122" s="65"/>
      <c r="IF122" s="65"/>
      <c r="IG122" s="65"/>
      <c r="IH122" s="65"/>
      <c r="II122" s="65"/>
      <c r="IJ122" s="65"/>
      <c r="IK122" s="65"/>
      <c r="IL122" s="65"/>
      <c r="IM122" s="65"/>
      <c r="IN122" s="65"/>
      <c r="IO122" s="65"/>
      <c r="IP122" s="65"/>
      <c r="IQ122" s="65"/>
      <c r="IR122" s="65"/>
      <c r="IS122" s="65"/>
      <c r="IT122" s="65"/>
      <c r="IU122" s="65"/>
      <c r="IV122" s="65"/>
      <c r="IW122" s="65"/>
      <c r="IX122" s="65"/>
      <c r="IY122" s="65"/>
      <c r="IZ122" s="65"/>
      <c r="JA122" s="65"/>
      <c r="JB122" s="65"/>
      <c r="JC122" s="65"/>
      <c r="JD122" s="65"/>
      <c r="JE122" s="65"/>
      <c r="JF122" s="65"/>
      <c r="JG122" s="65"/>
      <c r="JH122" s="65"/>
    </row>
    <row r="123" spans="1:268" s="87" customFormat="1" ht="35.25" customHeight="1">
      <c r="A123" s="242" t="s">
        <v>77</v>
      </c>
      <c r="B123" s="243"/>
      <c r="C123" s="130">
        <f>'бюджет округа (района)'!C124+'бюджеты поселений'!C124</f>
        <v>0</v>
      </c>
      <c r="D123" s="130">
        <f>'бюджет округа (района)'!C124</f>
        <v>0</v>
      </c>
      <c r="E123" s="130">
        <f t="shared" si="658"/>
        <v>0</v>
      </c>
      <c r="F123" s="130">
        <f t="shared" si="658"/>
        <v>0</v>
      </c>
      <c r="G123" s="130">
        <f>'бюджет округа (района)'!E124+'бюджеты поселений'!E124</f>
        <v>0</v>
      </c>
      <c r="H123" s="130">
        <f>'бюджет округа (района)'!E124</f>
        <v>0</v>
      </c>
      <c r="I123" s="130">
        <f>'бюджет округа (района)'!F124+'бюджеты поселений'!F124</f>
        <v>0</v>
      </c>
      <c r="J123" s="130">
        <f>'бюджет округа (района)'!F124</f>
        <v>0</v>
      </c>
      <c r="K123" s="130">
        <f t="shared" si="618"/>
        <v>0</v>
      </c>
      <c r="L123" s="130">
        <f t="shared" si="619"/>
        <v>0</v>
      </c>
      <c r="M123" s="130">
        <f>'бюджет округа (района)'!H124+'бюджеты поселений'!H124</f>
        <v>0</v>
      </c>
      <c r="N123" s="130">
        <f>'бюджет округа (района)'!H124</f>
        <v>0</v>
      </c>
      <c r="O123" s="130">
        <f t="shared" si="620"/>
        <v>0</v>
      </c>
      <c r="P123" s="130">
        <f t="shared" si="621"/>
        <v>0</v>
      </c>
      <c r="Q123" s="130">
        <f>'бюджет округа (района)'!J124+'бюджеты поселений'!J124</f>
        <v>0</v>
      </c>
      <c r="R123" s="130">
        <f>'бюджет округа (района)'!J124</f>
        <v>0</v>
      </c>
      <c r="S123" s="130">
        <f t="shared" si="622"/>
        <v>0</v>
      </c>
      <c r="T123" s="130">
        <f t="shared" si="623"/>
        <v>0</v>
      </c>
      <c r="U123" s="130">
        <f>'бюджет округа (района)'!L124+'бюджеты поселений'!L124</f>
        <v>0</v>
      </c>
      <c r="V123" s="130">
        <f>'бюджет округа (района)'!L124</f>
        <v>0</v>
      </c>
      <c r="W123" s="130">
        <f t="shared" si="624"/>
        <v>0</v>
      </c>
      <c r="X123" s="130">
        <f t="shared" si="625"/>
        <v>0</v>
      </c>
      <c r="Y123" s="130">
        <f>'бюджет округа (района)'!N124+'бюджеты поселений'!N124</f>
        <v>0</v>
      </c>
      <c r="Z123" s="130">
        <f>'бюджет округа (района)'!N124</f>
        <v>0</v>
      </c>
      <c r="AA123" s="130">
        <f t="shared" si="626"/>
        <v>0</v>
      </c>
      <c r="AB123" s="130">
        <f t="shared" si="627"/>
        <v>0</v>
      </c>
      <c r="AC123" s="130">
        <f>'бюджет округа (района)'!P124+'бюджеты поселений'!P124</f>
        <v>0</v>
      </c>
      <c r="AD123" s="130">
        <f>'бюджет округа (района)'!P124</f>
        <v>0</v>
      </c>
      <c r="AE123" s="130">
        <f t="shared" si="628"/>
        <v>0</v>
      </c>
      <c r="AF123" s="130">
        <f t="shared" si="629"/>
        <v>0</v>
      </c>
      <c r="AG123" s="130">
        <f>'бюджет округа (района)'!R124+'бюджеты поселений'!R124</f>
        <v>0</v>
      </c>
      <c r="AH123" s="130">
        <f>'бюджет округа (района)'!R124</f>
        <v>0</v>
      </c>
      <c r="AI123" s="130">
        <f t="shared" si="630"/>
        <v>0</v>
      </c>
      <c r="AJ123" s="130">
        <f t="shared" si="631"/>
        <v>0</v>
      </c>
      <c r="AK123" s="130">
        <f>'бюджет округа (района)'!T124+'бюджеты поселений'!T124</f>
        <v>0</v>
      </c>
      <c r="AL123" s="130">
        <f>'бюджет округа (района)'!T124</f>
        <v>0</v>
      </c>
      <c r="AM123" s="130">
        <f t="shared" si="632"/>
        <v>0</v>
      </c>
      <c r="AN123" s="130">
        <f t="shared" si="633"/>
        <v>0</v>
      </c>
      <c r="AO123" s="130">
        <f>'бюджет округа (района)'!V124+'бюджеты поселений'!V124</f>
        <v>0</v>
      </c>
      <c r="AP123" s="130">
        <f>'бюджет округа (района)'!V124</f>
        <v>0</v>
      </c>
      <c r="AQ123" s="130">
        <f t="shared" si="634"/>
        <v>0</v>
      </c>
      <c r="AR123" s="130">
        <f t="shared" si="635"/>
        <v>0</v>
      </c>
      <c r="AS123" s="130">
        <f>'бюджет округа (района)'!X124+'бюджеты поселений'!X124</f>
        <v>0</v>
      </c>
      <c r="AT123" s="130">
        <f>'бюджет округа (района)'!X124</f>
        <v>0</v>
      </c>
      <c r="AU123" s="130">
        <f t="shared" si="636"/>
        <v>0</v>
      </c>
      <c r="AV123" s="130">
        <f t="shared" si="637"/>
        <v>0</v>
      </c>
      <c r="AW123" s="130">
        <f>'бюджет округа (района)'!Z124+'бюджеты поселений'!Z124</f>
        <v>0</v>
      </c>
      <c r="AX123" s="130">
        <f>'бюджет округа (района)'!Z124</f>
        <v>0</v>
      </c>
      <c r="AY123" s="130" t="e">
        <f>'бюджет округа (района)'!AA124+'бюджеты поселений'!AA124</f>
        <v>#VALUE!</v>
      </c>
      <c r="AZ123" s="130" t="str">
        <f>'бюджет округа (района)'!AA124</f>
        <v>x</v>
      </c>
      <c r="BA123" s="143" t="s">
        <v>51</v>
      </c>
      <c r="BB123" s="143" t="s">
        <v>51</v>
      </c>
      <c r="BC123" s="130">
        <f>'бюджет округа (района)'!AC124+'бюджеты поселений'!AC124</f>
        <v>0</v>
      </c>
      <c r="BD123" s="130">
        <f>'бюджет округа (района)'!AC124</f>
        <v>0</v>
      </c>
      <c r="BE123" s="130">
        <f>'бюджет округа (района)'!AD124+'бюджеты поселений'!AD124</f>
        <v>0</v>
      </c>
      <c r="BF123" s="130">
        <f>'бюджет округа (района)'!AD124</f>
        <v>0</v>
      </c>
      <c r="BG123" s="130">
        <f t="shared" si="638"/>
        <v>0</v>
      </c>
      <c r="BH123" s="130">
        <f t="shared" si="639"/>
        <v>0</v>
      </c>
      <c r="BI123" s="143" t="s">
        <v>51</v>
      </c>
      <c r="BJ123" s="143" t="s">
        <v>51</v>
      </c>
      <c r="BK123" s="130">
        <f>'бюджет округа (района)'!AG124+'бюджеты поселений'!AG124</f>
        <v>0</v>
      </c>
      <c r="BL123" s="130">
        <f>'бюджет округа (района)'!AG124</f>
        <v>0</v>
      </c>
      <c r="BM123" s="130">
        <f t="shared" si="640"/>
        <v>0</v>
      </c>
      <c r="BN123" s="130">
        <f t="shared" ref="BN123:BN130" si="668">BL123-$F123</f>
        <v>0</v>
      </c>
      <c r="BO123" s="143" t="s">
        <v>51</v>
      </c>
      <c r="BP123" s="143" t="s">
        <v>51</v>
      </c>
      <c r="BQ123" s="130">
        <f>'бюджет округа (района)'!AJ124+'бюджеты поселений'!AJ124</f>
        <v>0</v>
      </c>
      <c r="BR123" s="130">
        <f>'бюджет округа (района)'!AJ124</f>
        <v>0</v>
      </c>
      <c r="BS123" s="130">
        <f t="shared" si="642"/>
        <v>0</v>
      </c>
      <c r="BT123" s="130">
        <f t="shared" ref="BT123:BT130" si="669">BR123-$F123</f>
        <v>0</v>
      </c>
      <c r="BU123" s="143" t="s">
        <v>51</v>
      </c>
      <c r="BV123" s="143" t="s">
        <v>51</v>
      </c>
      <c r="BW123" s="130">
        <f>'бюджет округа (района)'!AM124+'бюджеты поселений'!AM124</f>
        <v>0</v>
      </c>
      <c r="BX123" s="130">
        <f>'бюджет округа (района)'!AM124</f>
        <v>0</v>
      </c>
      <c r="BY123" s="130">
        <f t="shared" si="644"/>
        <v>0</v>
      </c>
      <c r="BZ123" s="130">
        <f t="shared" ref="BZ123:BZ130" si="670">BX123-$F123</f>
        <v>0</v>
      </c>
      <c r="CA123" s="143" t="s">
        <v>51</v>
      </c>
      <c r="CB123" s="143" t="s">
        <v>51</v>
      </c>
      <c r="CC123" s="130">
        <f>'бюджет округа (района)'!AP124+'бюджеты поселений'!AP124</f>
        <v>0</v>
      </c>
      <c r="CD123" s="130">
        <f>'бюджет округа (района)'!AP124</f>
        <v>0</v>
      </c>
      <c r="CE123" s="130">
        <f t="shared" si="646"/>
        <v>0</v>
      </c>
      <c r="CF123" s="130">
        <f t="shared" ref="CF123:CF130" si="671">CD123-$F123</f>
        <v>0</v>
      </c>
      <c r="CG123" s="143" t="s">
        <v>51</v>
      </c>
      <c r="CH123" s="143" t="s">
        <v>51</v>
      </c>
      <c r="CI123" s="130">
        <f>'бюджет округа (района)'!AS124+'бюджеты поселений'!AS124</f>
        <v>0</v>
      </c>
      <c r="CJ123" s="130">
        <f>'бюджет округа (района)'!AS124</f>
        <v>0</v>
      </c>
      <c r="CK123" s="130">
        <f t="shared" si="648"/>
        <v>0</v>
      </c>
      <c r="CL123" s="130">
        <f t="shared" ref="CL123:CL130" si="672">CJ123-$F123</f>
        <v>0</v>
      </c>
      <c r="CM123" s="143" t="s">
        <v>51</v>
      </c>
      <c r="CN123" s="143" t="s">
        <v>51</v>
      </c>
      <c r="CO123" s="130">
        <f>'бюджет округа (района)'!AV124+'бюджеты поселений'!AV124</f>
        <v>0</v>
      </c>
      <c r="CP123" s="130">
        <f>'бюджет округа (района)'!AV124</f>
        <v>0</v>
      </c>
      <c r="CQ123" s="130">
        <f t="shared" si="650"/>
        <v>0</v>
      </c>
      <c r="CR123" s="130">
        <f t="shared" ref="CR123:CR130" si="673">CP123-$F123</f>
        <v>0</v>
      </c>
      <c r="CS123" s="143" t="s">
        <v>51</v>
      </c>
      <c r="CT123" s="143" t="s">
        <v>51</v>
      </c>
      <c r="CU123" s="130">
        <f>'бюджет округа (района)'!AY124+'бюджеты поселений'!AY124</f>
        <v>0</v>
      </c>
      <c r="CV123" s="130">
        <f>'бюджет округа (района)'!AY124</f>
        <v>0</v>
      </c>
      <c r="CW123" s="130">
        <f t="shared" si="652"/>
        <v>0</v>
      </c>
      <c r="CX123" s="130">
        <f t="shared" ref="CX123:CX130" si="674">CV123-$F123</f>
        <v>0</v>
      </c>
      <c r="CY123" s="143" t="s">
        <v>51</v>
      </c>
      <c r="CZ123" s="143" t="s">
        <v>51</v>
      </c>
      <c r="DA123" s="130">
        <f>'бюджет округа (района)'!BB124+'бюджеты поселений'!BB124</f>
        <v>0</v>
      </c>
      <c r="DB123" s="130">
        <f>'бюджет округа (района)'!BB124</f>
        <v>0</v>
      </c>
      <c r="DC123" s="130">
        <f t="shared" si="654"/>
        <v>0</v>
      </c>
      <c r="DD123" s="130">
        <f t="shared" ref="DD123:DD130" si="675">DB123-$F123</f>
        <v>0</v>
      </c>
      <c r="DE123" s="143" t="s">
        <v>51</v>
      </c>
      <c r="DF123" s="143" t="s">
        <v>51</v>
      </c>
      <c r="DG123" s="130">
        <f>'бюджет округа (района)'!BE124+'бюджеты поселений'!BE124</f>
        <v>0</v>
      </c>
      <c r="DH123" s="130">
        <f>'бюджет округа (района)'!BE124</f>
        <v>0</v>
      </c>
      <c r="DI123" s="130">
        <f t="shared" si="656"/>
        <v>0</v>
      </c>
      <c r="DJ123" s="130">
        <f t="shared" ref="DJ123:DJ130" si="676">DH123-$F123</f>
        <v>0</v>
      </c>
      <c r="DK123" s="143" t="s">
        <v>51</v>
      </c>
      <c r="DL123" s="143" t="s">
        <v>51</v>
      </c>
      <c r="DM123" s="130">
        <f>'бюджет округа (района)'!BH124+'бюджеты поселений'!BH124</f>
        <v>0</v>
      </c>
      <c r="DN123" s="130">
        <f>'бюджет округа (района)'!BH124</f>
        <v>0</v>
      </c>
      <c r="DO123" s="130">
        <f>'бюджет округа (района)'!BI124+'бюджеты поселений'!BI124</f>
        <v>0</v>
      </c>
      <c r="DP123" s="130">
        <f>'бюджет округа (района)'!BI124</f>
        <v>0</v>
      </c>
      <c r="DQ123" s="130">
        <f>'бюджет округа (района)'!BJ124+'бюджеты поселений'!BJ124</f>
        <v>0</v>
      </c>
      <c r="DR123" s="130">
        <f>'бюджет округа (района)'!BJ124</f>
        <v>0</v>
      </c>
      <c r="DS123" s="143" t="s">
        <v>51</v>
      </c>
      <c r="DT123" s="143" t="s">
        <v>51</v>
      </c>
      <c r="DU123" s="143">
        <f t="shared" si="616"/>
        <v>1</v>
      </c>
      <c r="DV123" s="143">
        <f t="shared" si="617"/>
        <v>1</v>
      </c>
      <c r="DW123" s="172"/>
      <c r="DX123" s="88"/>
      <c r="DY123" s="88"/>
      <c r="DZ123" s="88"/>
      <c r="EA123" s="88"/>
      <c r="EB123" s="88"/>
      <c r="EC123" s="88"/>
      <c r="ED123" s="88"/>
      <c r="EE123" s="88"/>
      <c r="EF123" s="88"/>
      <c r="EG123" s="88"/>
      <c r="EH123" s="88"/>
      <c r="EI123" s="88"/>
      <c r="EJ123" s="88"/>
      <c r="EK123" s="88"/>
      <c r="EL123" s="88"/>
      <c r="EM123" s="88"/>
      <c r="EN123" s="88"/>
      <c r="EO123" s="88"/>
      <c r="EP123" s="88"/>
      <c r="EQ123" s="88"/>
      <c r="ER123" s="88"/>
      <c r="ES123" s="88"/>
      <c r="ET123" s="88"/>
      <c r="EU123" s="88"/>
      <c r="EV123" s="88"/>
      <c r="EW123" s="88"/>
      <c r="EX123" s="88"/>
      <c r="EY123" s="88"/>
      <c r="EZ123" s="88"/>
      <c r="FA123" s="88"/>
      <c r="FB123" s="88"/>
      <c r="FC123" s="88"/>
      <c r="FD123" s="88"/>
      <c r="FE123" s="88"/>
      <c r="FF123" s="88"/>
      <c r="FG123" s="88"/>
      <c r="FH123" s="88"/>
      <c r="FI123" s="88"/>
      <c r="FJ123" s="88"/>
      <c r="FK123" s="88"/>
      <c r="FL123" s="88"/>
      <c r="FM123" s="88"/>
      <c r="FN123" s="88"/>
      <c r="FO123" s="88"/>
      <c r="FP123" s="88"/>
      <c r="FQ123" s="88"/>
      <c r="FR123" s="88"/>
      <c r="FS123" s="88"/>
      <c r="FT123" s="88"/>
      <c r="FU123" s="88"/>
      <c r="FV123" s="88"/>
      <c r="FW123" s="88"/>
      <c r="FX123" s="88"/>
      <c r="FY123" s="88"/>
      <c r="FZ123" s="88"/>
      <c r="GA123" s="88"/>
      <c r="GB123" s="88"/>
      <c r="GC123" s="88"/>
      <c r="GD123" s="88"/>
      <c r="GE123" s="88"/>
      <c r="GF123" s="88"/>
      <c r="GG123" s="88"/>
      <c r="GH123" s="88"/>
      <c r="GI123" s="88"/>
      <c r="GJ123" s="88"/>
      <c r="GK123" s="88"/>
      <c r="GL123" s="88"/>
      <c r="GM123" s="88"/>
      <c r="GN123" s="88"/>
      <c r="GO123" s="88"/>
      <c r="GP123" s="88"/>
      <c r="GQ123" s="88"/>
      <c r="GR123" s="88"/>
      <c r="GS123" s="88"/>
      <c r="GT123" s="88"/>
      <c r="GU123" s="88"/>
      <c r="GV123" s="88"/>
      <c r="GW123" s="88"/>
      <c r="GX123" s="88"/>
      <c r="GY123" s="88"/>
      <c r="GZ123" s="88"/>
      <c r="HA123" s="88"/>
      <c r="HB123" s="88"/>
      <c r="HC123" s="88"/>
      <c r="HD123" s="88"/>
      <c r="HE123" s="88"/>
      <c r="HF123" s="88"/>
      <c r="HG123" s="88"/>
      <c r="HH123" s="88"/>
      <c r="HI123" s="88"/>
      <c r="HJ123" s="88"/>
      <c r="HK123" s="88"/>
      <c r="HL123" s="88"/>
      <c r="HM123" s="88"/>
      <c r="HN123" s="88"/>
      <c r="HO123" s="88"/>
      <c r="HP123" s="88"/>
      <c r="HQ123" s="88"/>
      <c r="HR123" s="88"/>
      <c r="HS123" s="88"/>
      <c r="HT123" s="88"/>
      <c r="HU123" s="88"/>
      <c r="HV123" s="88"/>
      <c r="HW123" s="88"/>
      <c r="HX123" s="88"/>
      <c r="HY123" s="88"/>
      <c r="HZ123" s="88"/>
      <c r="IA123" s="88"/>
      <c r="IB123" s="88"/>
      <c r="IC123" s="88"/>
      <c r="ID123" s="88"/>
      <c r="IE123" s="88"/>
      <c r="IF123" s="88"/>
      <c r="IG123" s="88"/>
      <c r="IH123" s="88"/>
      <c r="II123" s="88"/>
      <c r="IJ123" s="88"/>
      <c r="IK123" s="88"/>
      <c r="IL123" s="88"/>
      <c r="IM123" s="88"/>
      <c r="IN123" s="88"/>
      <c r="IO123" s="88"/>
      <c r="IP123" s="88"/>
      <c r="IQ123" s="88"/>
      <c r="IR123" s="88"/>
      <c r="IS123" s="88"/>
      <c r="IT123" s="88"/>
      <c r="IU123" s="88"/>
      <c r="IV123" s="88"/>
      <c r="IW123" s="88"/>
      <c r="IX123" s="88"/>
      <c r="IY123" s="88"/>
      <c r="IZ123" s="88"/>
      <c r="JA123" s="88"/>
      <c r="JB123" s="88"/>
      <c r="JC123" s="88"/>
      <c r="JD123" s="88"/>
      <c r="JE123" s="88"/>
      <c r="JF123" s="88"/>
      <c r="JG123" s="88"/>
      <c r="JH123" s="88"/>
    </row>
    <row r="124" spans="1:268" s="66" customFormat="1" ht="16.5">
      <c r="A124" s="240" t="s">
        <v>75</v>
      </c>
      <c r="B124" s="241"/>
      <c r="C124" s="161">
        <f>'бюджет округа (района)'!C125+'бюджеты поселений'!C125</f>
        <v>0</v>
      </c>
      <c r="D124" s="161">
        <f>'бюджет округа (района)'!C125</f>
        <v>0</v>
      </c>
      <c r="E124" s="161">
        <f t="shared" si="658"/>
        <v>0</v>
      </c>
      <c r="F124" s="161">
        <f t="shared" si="658"/>
        <v>0</v>
      </c>
      <c r="G124" s="161">
        <f>'бюджет округа (района)'!E125+'бюджеты поселений'!E125</f>
        <v>0</v>
      </c>
      <c r="H124" s="161">
        <f>'бюджет округа (района)'!E125</f>
        <v>0</v>
      </c>
      <c r="I124" s="161">
        <f>'бюджет округа (района)'!F125+'бюджеты поселений'!F125</f>
        <v>0</v>
      </c>
      <c r="J124" s="161">
        <f>'бюджет округа (района)'!F125</f>
        <v>0</v>
      </c>
      <c r="K124" s="161">
        <f t="shared" si="618"/>
        <v>0</v>
      </c>
      <c r="L124" s="161">
        <f t="shared" si="619"/>
        <v>0</v>
      </c>
      <c r="M124" s="161">
        <f>'бюджет округа (района)'!H125+'бюджеты поселений'!H125</f>
        <v>0</v>
      </c>
      <c r="N124" s="161">
        <f>'бюджет округа (района)'!H125</f>
        <v>0</v>
      </c>
      <c r="O124" s="161">
        <f t="shared" si="620"/>
        <v>0</v>
      </c>
      <c r="P124" s="161">
        <f t="shared" si="621"/>
        <v>0</v>
      </c>
      <c r="Q124" s="161">
        <f>'бюджет округа (района)'!J125+'бюджеты поселений'!J125</f>
        <v>0</v>
      </c>
      <c r="R124" s="161">
        <f>'бюджет округа (района)'!J125</f>
        <v>0</v>
      </c>
      <c r="S124" s="161">
        <f t="shared" si="622"/>
        <v>0</v>
      </c>
      <c r="T124" s="161">
        <f t="shared" si="623"/>
        <v>0</v>
      </c>
      <c r="U124" s="161">
        <f>'бюджет округа (района)'!L125+'бюджеты поселений'!L125</f>
        <v>0</v>
      </c>
      <c r="V124" s="161">
        <f>'бюджет округа (района)'!L125</f>
        <v>0</v>
      </c>
      <c r="W124" s="161">
        <f t="shared" si="624"/>
        <v>0</v>
      </c>
      <c r="X124" s="161">
        <f t="shared" si="625"/>
        <v>0</v>
      </c>
      <c r="Y124" s="161">
        <f>'бюджет округа (района)'!N125+'бюджеты поселений'!N125</f>
        <v>0</v>
      </c>
      <c r="Z124" s="161">
        <f>'бюджет округа (района)'!N125</f>
        <v>0</v>
      </c>
      <c r="AA124" s="161">
        <f t="shared" si="626"/>
        <v>0</v>
      </c>
      <c r="AB124" s="161">
        <f t="shared" si="627"/>
        <v>0</v>
      </c>
      <c r="AC124" s="161">
        <f>'бюджет округа (района)'!P125+'бюджеты поселений'!P125</f>
        <v>0</v>
      </c>
      <c r="AD124" s="161">
        <f>'бюджет округа (района)'!P125</f>
        <v>0</v>
      </c>
      <c r="AE124" s="161">
        <f t="shared" si="628"/>
        <v>0</v>
      </c>
      <c r="AF124" s="161">
        <f t="shared" si="629"/>
        <v>0</v>
      </c>
      <c r="AG124" s="161">
        <f>'бюджет округа (района)'!R125+'бюджеты поселений'!R125</f>
        <v>0</v>
      </c>
      <c r="AH124" s="161">
        <f>'бюджет округа (района)'!R125</f>
        <v>0</v>
      </c>
      <c r="AI124" s="161">
        <f t="shared" si="630"/>
        <v>0</v>
      </c>
      <c r="AJ124" s="161">
        <f t="shared" si="631"/>
        <v>0</v>
      </c>
      <c r="AK124" s="161">
        <f>'бюджет округа (района)'!T125+'бюджеты поселений'!T125</f>
        <v>0</v>
      </c>
      <c r="AL124" s="161">
        <f>'бюджет округа (района)'!T125</f>
        <v>0</v>
      </c>
      <c r="AM124" s="161">
        <f t="shared" si="632"/>
        <v>0</v>
      </c>
      <c r="AN124" s="161">
        <f t="shared" si="633"/>
        <v>0</v>
      </c>
      <c r="AO124" s="161">
        <f>'бюджет округа (района)'!V125+'бюджеты поселений'!V125</f>
        <v>0</v>
      </c>
      <c r="AP124" s="161">
        <f>'бюджет округа (района)'!V125</f>
        <v>0</v>
      </c>
      <c r="AQ124" s="161">
        <f t="shared" si="634"/>
        <v>0</v>
      </c>
      <c r="AR124" s="161">
        <f t="shared" si="635"/>
        <v>0</v>
      </c>
      <c r="AS124" s="161">
        <f>'бюджет округа (района)'!X125+'бюджеты поселений'!X125</f>
        <v>0</v>
      </c>
      <c r="AT124" s="161">
        <f>'бюджет округа (района)'!X125</f>
        <v>0</v>
      </c>
      <c r="AU124" s="161">
        <f t="shared" si="636"/>
        <v>0</v>
      </c>
      <c r="AV124" s="161">
        <f t="shared" si="637"/>
        <v>0</v>
      </c>
      <c r="AW124" s="161">
        <f>'бюджет округа (района)'!Z125+'бюджеты поселений'!Z125</f>
        <v>0</v>
      </c>
      <c r="AX124" s="161">
        <f>'бюджет округа (района)'!Z125</f>
        <v>0</v>
      </c>
      <c r="AY124" s="161" t="e">
        <f>'бюджет округа (района)'!AA125+'бюджеты поселений'!AA125</f>
        <v>#VALUE!</v>
      </c>
      <c r="AZ124" s="161" t="str">
        <f>'бюджет округа (района)'!AA125</f>
        <v>x</v>
      </c>
      <c r="BA124" s="162" t="s">
        <v>51</v>
      </c>
      <c r="BB124" s="162" t="s">
        <v>51</v>
      </c>
      <c r="BC124" s="161">
        <f>'бюджет округа (района)'!AC125+'бюджеты поселений'!AC125</f>
        <v>0</v>
      </c>
      <c r="BD124" s="161">
        <f>'бюджет округа (района)'!AC125</f>
        <v>0</v>
      </c>
      <c r="BE124" s="161">
        <f>'бюджет округа (района)'!AD125+'бюджеты поселений'!AD125</f>
        <v>0</v>
      </c>
      <c r="BF124" s="161">
        <f>'бюджет округа (района)'!AD125</f>
        <v>0</v>
      </c>
      <c r="BG124" s="161">
        <f t="shared" si="638"/>
        <v>0</v>
      </c>
      <c r="BH124" s="161">
        <f t="shared" si="639"/>
        <v>0</v>
      </c>
      <c r="BI124" s="162" t="s">
        <v>51</v>
      </c>
      <c r="BJ124" s="162" t="s">
        <v>51</v>
      </c>
      <c r="BK124" s="161">
        <f>'бюджет округа (района)'!AG125+'бюджеты поселений'!AG125</f>
        <v>0</v>
      </c>
      <c r="BL124" s="161">
        <f>'бюджет округа (района)'!AG125</f>
        <v>0</v>
      </c>
      <c r="BM124" s="161">
        <f t="shared" si="640"/>
        <v>0</v>
      </c>
      <c r="BN124" s="161">
        <f t="shared" si="668"/>
        <v>0</v>
      </c>
      <c r="BO124" s="162" t="s">
        <v>51</v>
      </c>
      <c r="BP124" s="162" t="s">
        <v>51</v>
      </c>
      <c r="BQ124" s="161">
        <f>'бюджет округа (района)'!AJ125+'бюджеты поселений'!AJ125</f>
        <v>0</v>
      </c>
      <c r="BR124" s="161">
        <f>'бюджет округа (района)'!AJ125</f>
        <v>0</v>
      </c>
      <c r="BS124" s="161">
        <f t="shared" si="642"/>
        <v>0</v>
      </c>
      <c r="BT124" s="161">
        <f t="shared" si="669"/>
        <v>0</v>
      </c>
      <c r="BU124" s="162" t="s">
        <v>51</v>
      </c>
      <c r="BV124" s="162" t="s">
        <v>51</v>
      </c>
      <c r="BW124" s="161">
        <f>'бюджет округа (района)'!AM125+'бюджеты поселений'!AM125</f>
        <v>0</v>
      </c>
      <c r="BX124" s="161">
        <f>'бюджет округа (района)'!AM125</f>
        <v>0</v>
      </c>
      <c r="BY124" s="161">
        <f t="shared" si="644"/>
        <v>0</v>
      </c>
      <c r="BZ124" s="161">
        <f t="shared" si="670"/>
        <v>0</v>
      </c>
      <c r="CA124" s="162" t="s">
        <v>51</v>
      </c>
      <c r="CB124" s="162" t="s">
        <v>51</v>
      </c>
      <c r="CC124" s="161">
        <f>'бюджет округа (района)'!AP125+'бюджеты поселений'!AP125</f>
        <v>0</v>
      </c>
      <c r="CD124" s="161">
        <f>'бюджет округа (района)'!AP125</f>
        <v>0</v>
      </c>
      <c r="CE124" s="161">
        <f t="shared" si="646"/>
        <v>0</v>
      </c>
      <c r="CF124" s="161">
        <f t="shared" si="671"/>
        <v>0</v>
      </c>
      <c r="CG124" s="162" t="s">
        <v>51</v>
      </c>
      <c r="CH124" s="162" t="s">
        <v>51</v>
      </c>
      <c r="CI124" s="161">
        <f>'бюджет округа (района)'!AS125+'бюджеты поселений'!AS125</f>
        <v>0</v>
      </c>
      <c r="CJ124" s="161">
        <f>'бюджет округа (района)'!AS125</f>
        <v>0</v>
      </c>
      <c r="CK124" s="161">
        <f t="shared" si="648"/>
        <v>0</v>
      </c>
      <c r="CL124" s="161">
        <f t="shared" si="672"/>
        <v>0</v>
      </c>
      <c r="CM124" s="162" t="s">
        <v>51</v>
      </c>
      <c r="CN124" s="162" t="s">
        <v>51</v>
      </c>
      <c r="CO124" s="161">
        <f>'бюджет округа (района)'!AV125+'бюджеты поселений'!AV125</f>
        <v>0</v>
      </c>
      <c r="CP124" s="161">
        <f>'бюджет округа (района)'!AV125</f>
        <v>0</v>
      </c>
      <c r="CQ124" s="161">
        <f t="shared" si="650"/>
        <v>0</v>
      </c>
      <c r="CR124" s="161">
        <f t="shared" si="673"/>
        <v>0</v>
      </c>
      <c r="CS124" s="162" t="s">
        <v>51</v>
      </c>
      <c r="CT124" s="162" t="s">
        <v>51</v>
      </c>
      <c r="CU124" s="161">
        <f>'бюджет округа (района)'!AY125+'бюджеты поселений'!AY125</f>
        <v>0</v>
      </c>
      <c r="CV124" s="161">
        <f>'бюджет округа (района)'!AY125</f>
        <v>0</v>
      </c>
      <c r="CW124" s="161">
        <f t="shared" si="652"/>
        <v>0</v>
      </c>
      <c r="CX124" s="161">
        <f t="shared" si="674"/>
        <v>0</v>
      </c>
      <c r="CY124" s="162" t="s">
        <v>51</v>
      </c>
      <c r="CZ124" s="162" t="s">
        <v>51</v>
      </c>
      <c r="DA124" s="161">
        <f>'бюджет округа (района)'!BB125+'бюджеты поселений'!BB125</f>
        <v>0</v>
      </c>
      <c r="DB124" s="161">
        <f>'бюджет округа (района)'!BB125</f>
        <v>0</v>
      </c>
      <c r="DC124" s="161">
        <f t="shared" si="654"/>
        <v>0</v>
      </c>
      <c r="DD124" s="161">
        <f t="shared" si="675"/>
        <v>0</v>
      </c>
      <c r="DE124" s="162" t="s">
        <v>51</v>
      </c>
      <c r="DF124" s="162" t="s">
        <v>51</v>
      </c>
      <c r="DG124" s="161">
        <f>'бюджет округа (района)'!BE125+'бюджеты поселений'!BE125</f>
        <v>0</v>
      </c>
      <c r="DH124" s="161">
        <f>'бюджет округа (района)'!BE125</f>
        <v>0</v>
      </c>
      <c r="DI124" s="161">
        <f t="shared" si="656"/>
        <v>0</v>
      </c>
      <c r="DJ124" s="161">
        <f t="shared" si="676"/>
        <v>0</v>
      </c>
      <c r="DK124" s="162" t="s">
        <v>51</v>
      </c>
      <c r="DL124" s="162" t="s">
        <v>51</v>
      </c>
      <c r="DM124" s="161">
        <f>'бюджет округа (района)'!BH125+'бюджеты поселений'!BH125</f>
        <v>0</v>
      </c>
      <c r="DN124" s="161">
        <f>'бюджет округа (района)'!BH125</f>
        <v>0</v>
      </c>
      <c r="DO124" s="161">
        <f>'бюджет округа (района)'!BI125+'бюджеты поселений'!BI125</f>
        <v>0</v>
      </c>
      <c r="DP124" s="161">
        <f>'бюджет округа (района)'!BI125</f>
        <v>0</v>
      </c>
      <c r="DQ124" s="161">
        <f>'бюджет округа (района)'!BJ125+'бюджеты поселений'!BJ125</f>
        <v>0</v>
      </c>
      <c r="DR124" s="161">
        <f>'бюджет округа (района)'!BJ125</f>
        <v>0</v>
      </c>
      <c r="DS124" s="162" t="s">
        <v>51</v>
      </c>
      <c r="DT124" s="162" t="s">
        <v>51</v>
      </c>
      <c r="DU124" s="162">
        <f t="shared" si="616"/>
        <v>1</v>
      </c>
      <c r="DV124" s="162">
        <f t="shared" si="617"/>
        <v>1</v>
      </c>
      <c r="DW124" s="171"/>
      <c r="DX124" s="65"/>
      <c r="DY124" s="65"/>
      <c r="DZ124" s="65"/>
      <c r="EA124" s="65"/>
      <c r="EB124" s="65"/>
      <c r="EC124" s="65"/>
      <c r="ED124" s="65"/>
      <c r="EE124" s="65"/>
      <c r="EF124" s="65"/>
      <c r="EG124" s="65"/>
      <c r="EH124" s="65"/>
      <c r="EI124" s="65"/>
      <c r="EJ124" s="65"/>
      <c r="EK124" s="65"/>
      <c r="EL124" s="65"/>
      <c r="EM124" s="65"/>
      <c r="EN124" s="65"/>
      <c r="EO124" s="65"/>
      <c r="EP124" s="65"/>
      <c r="EQ124" s="65"/>
      <c r="ER124" s="65"/>
      <c r="ES124" s="65"/>
      <c r="ET124" s="65"/>
      <c r="EU124" s="65"/>
      <c r="EV124" s="65"/>
      <c r="EW124" s="65"/>
      <c r="EX124" s="65"/>
      <c r="EY124" s="65"/>
      <c r="EZ124" s="65"/>
      <c r="FA124" s="65"/>
      <c r="FB124" s="65"/>
      <c r="FC124" s="65"/>
      <c r="FD124" s="65"/>
      <c r="FE124" s="65"/>
      <c r="FF124" s="65"/>
      <c r="FG124" s="65"/>
      <c r="FH124" s="65"/>
      <c r="FI124" s="65"/>
      <c r="FJ124" s="65"/>
      <c r="FK124" s="65"/>
      <c r="FL124" s="65"/>
      <c r="FM124" s="65"/>
      <c r="FN124" s="65"/>
      <c r="FO124" s="65"/>
      <c r="FP124" s="65"/>
      <c r="FQ124" s="65"/>
      <c r="FR124" s="65"/>
      <c r="FS124" s="65"/>
      <c r="FT124" s="65"/>
      <c r="FU124" s="65"/>
      <c r="FV124" s="65"/>
      <c r="FW124" s="65"/>
      <c r="FX124" s="65"/>
      <c r="FY124" s="65"/>
      <c r="FZ124" s="65"/>
      <c r="GA124" s="65"/>
      <c r="GB124" s="65"/>
      <c r="GC124" s="65"/>
      <c r="GD124" s="65"/>
      <c r="GE124" s="65"/>
      <c r="GF124" s="65"/>
      <c r="GG124" s="65"/>
      <c r="GH124" s="65"/>
      <c r="GI124" s="65"/>
      <c r="GJ124" s="65"/>
      <c r="GK124" s="65"/>
      <c r="GL124" s="65"/>
      <c r="GM124" s="65"/>
      <c r="GN124" s="65"/>
      <c r="GO124" s="65"/>
      <c r="GP124" s="65"/>
      <c r="GQ124" s="65"/>
      <c r="GR124" s="65"/>
      <c r="GS124" s="65"/>
      <c r="GT124" s="65"/>
      <c r="GU124" s="65"/>
      <c r="GV124" s="65"/>
      <c r="GW124" s="65"/>
      <c r="GX124" s="65"/>
      <c r="GY124" s="65"/>
      <c r="GZ124" s="65"/>
      <c r="HA124" s="65"/>
      <c r="HB124" s="65"/>
      <c r="HC124" s="65"/>
      <c r="HD124" s="65"/>
      <c r="HE124" s="65"/>
      <c r="HF124" s="65"/>
      <c r="HG124" s="65"/>
      <c r="HH124" s="65"/>
      <c r="HI124" s="65"/>
      <c r="HJ124" s="65"/>
      <c r="HK124" s="65"/>
      <c r="HL124" s="65"/>
      <c r="HM124" s="65"/>
      <c r="HN124" s="65"/>
      <c r="HO124" s="65"/>
      <c r="HP124" s="65"/>
      <c r="HQ124" s="65"/>
      <c r="HR124" s="65"/>
      <c r="HS124" s="65"/>
      <c r="HT124" s="65"/>
      <c r="HU124" s="65"/>
      <c r="HV124" s="65"/>
      <c r="HW124" s="65"/>
      <c r="HX124" s="65"/>
      <c r="HY124" s="65"/>
      <c r="HZ124" s="65"/>
      <c r="IA124" s="65"/>
      <c r="IB124" s="65"/>
      <c r="IC124" s="65"/>
      <c r="ID124" s="65"/>
      <c r="IE124" s="65"/>
      <c r="IF124" s="65"/>
      <c r="IG124" s="65"/>
      <c r="IH124" s="65"/>
      <c r="II124" s="65"/>
      <c r="IJ124" s="65"/>
      <c r="IK124" s="65"/>
      <c r="IL124" s="65"/>
      <c r="IM124" s="65"/>
      <c r="IN124" s="65"/>
      <c r="IO124" s="65"/>
      <c r="IP124" s="65"/>
      <c r="IQ124" s="65"/>
      <c r="IR124" s="65"/>
      <c r="IS124" s="65"/>
      <c r="IT124" s="65"/>
      <c r="IU124" s="65"/>
      <c r="IV124" s="65"/>
      <c r="IW124" s="65"/>
      <c r="IX124" s="65"/>
      <c r="IY124" s="65"/>
      <c r="IZ124" s="65"/>
      <c r="JA124" s="65"/>
      <c r="JB124" s="65"/>
      <c r="JC124" s="65"/>
      <c r="JD124" s="65"/>
      <c r="JE124" s="65"/>
      <c r="JF124" s="65"/>
      <c r="JG124" s="65"/>
      <c r="JH124" s="65"/>
    </row>
    <row r="125" spans="1:268" s="66" customFormat="1" ht="18.75" customHeight="1">
      <c r="A125" s="240" t="s">
        <v>76</v>
      </c>
      <c r="B125" s="241"/>
      <c r="C125" s="161">
        <f>'бюджет округа (района)'!C126+'бюджеты поселений'!C126</f>
        <v>0</v>
      </c>
      <c r="D125" s="161">
        <f>'бюджет округа (района)'!C126</f>
        <v>0</v>
      </c>
      <c r="E125" s="161">
        <f t="shared" si="658"/>
        <v>0</v>
      </c>
      <c r="F125" s="161">
        <f t="shared" si="658"/>
        <v>0</v>
      </c>
      <c r="G125" s="161">
        <f>'бюджет округа (района)'!E126+'бюджеты поселений'!E126</f>
        <v>0</v>
      </c>
      <c r="H125" s="161">
        <f>'бюджет округа (района)'!E126</f>
        <v>0</v>
      </c>
      <c r="I125" s="161">
        <f>'бюджет округа (района)'!F126+'бюджеты поселений'!F126</f>
        <v>0</v>
      </c>
      <c r="J125" s="161">
        <f>'бюджет округа (района)'!F126</f>
        <v>0</v>
      </c>
      <c r="K125" s="161">
        <f t="shared" si="618"/>
        <v>0</v>
      </c>
      <c r="L125" s="161">
        <f t="shared" si="619"/>
        <v>0</v>
      </c>
      <c r="M125" s="161">
        <f>'бюджет округа (района)'!H126+'бюджеты поселений'!H126</f>
        <v>0</v>
      </c>
      <c r="N125" s="161">
        <f>'бюджет округа (района)'!H126</f>
        <v>0</v>
      </c>
      <c r="O125" s="161">
        <f t="shared" si="620"/>
        <v>0</v>
      </c>
      <c r="P125" s="161">
        <f t="shared" si="621"/>
        <v>0</v>
      </c>
      <c r="Q125" s="161">
        <f>'бюджет округа (района)'!J126+'бюджеты поселений'!J126</f>
        <v>0</v>
      </c>
      <c r="R125" s="161">
        <f>'бюджет округа (района)'!J126</f>
        <v>0</v>
      </c>
      <c r="S125" s="161">
        <f t="shared" si="622"/>
        <v>0</v>
      </c>
      <c r="T125" s="161">
        <f t="shared" si="623"/>
        <v>0</v>
      </c>
      <c r="U125" s="161">
        <f>'бюджет округа (района)'!L126+'бюджеты поселений'!L126</f>
        <v>0</v>
      </c>
      <c r="V125" s="161">
        <f>'бюджет округа (района)'!L126</f>
        <v>0</v>
      </c>
      <c r="W125" s="161">
        <f t="shared" si="624"/>
        <v>0</v>
      </c>
      <c r="X125" s="161">
        <f t="shared" si="625"/>
        <v>0</v>
      </c>
      <c r="Y125" s="161">
        <f>'бюджет округа (района)'!N126+'бюджеты поселений'!N126</f>
        <v>0</v>
      </c>
      <c r="Z125" s="161">
        <f>'бюджет округа (района)'!N126</f>
        <v>0</v>
      </c>
      <c r="AA125" s="161">
        <f t="shared" si="626"/>
        <v>0</v>
      </c>
      <c r="AB125" s="161">
        <f t="shared" si="627"/>
        <v>0</v>
      </c>
      <c r="AC125" s="161">
        <f>'бюджет округа (района)'!P126+'бюджеты поселений'!P126</f>
        <v>0</v>
      </c>
      <c r="AD125" s="161">
        <f>'бюджет округа (района)'!P126</f>
        <v>0</v>
      </c>
      <c r="AE125" s="161">
        <f t="shared" si="628"/>
        <v>0</v>
      </c>
      <c r="AF125" s="161">
        <f t="shared" si="629"/>
        <v>0</v>
      </c>
      <c r="AG125" s="161">
        <f>'бюджет округа (района)'!R126+'бюджеты поселений'!R126</f>
        <v>0</v>
      </c>
      <c r="AH125" s="161">
        <f>'бюджет округа (района)'!R126</f>
        <v>0</v>
      </c>
      <c r="AI125" s="161">
        <f t="shared" si="630"/>
        <v>0</v>
      </c>
      <c r="AJ125" s="161">
        <f t="shared" si="631"/>
        <v>0</v>
      </c>
      <c r="AK125" s="161">
        <f>'бюджет округа (района)'!T126+'бюджеты поселений'!T126</f>
        <v>0</v>
      </c>
      <c r="AL125" s="161">
        <f>'бюджет округа (района)'!T126</f>
        <v>0</v>
      </c>
      <c r="AM125" s="161">
        <f t="shared" si="632"/>
        <v>0</v>
      </c>
      <c r="AN125" s="161">
        <f t="shared" si="633"/>
        <v>0</v>
      </c>
      <c r="AO125" s="161">
        <f>'бюджет округа (района)'!V126+'бюджеты поселений'!V126</f>
        <v>0</v>
      </c>
      <c r="AP125" s="161">
        <f>'бюджет округа (района)'!V126</f>
        <v>0</v>
      </c>
      <c r="AQ125" s="161">
        <f t="shared" si="634"/>
        <v>0</v>
      </c>
      <c r="AR125" s="161">
        <f t="shared" si="635"/>
        <v>0</v>
      </c>
      <c r="AS125" s="161">
        <f>'бюджет округа (района)'!X126+'бюджеты поселений'!X126</f>
        <v>0</v>
      </c>
      <c r="AT125" s="161">
        <f>'бюджет округа (района)'!X126</f>
        <v>0</v>
      </c>
      <c r="AU125" s="161">
        <f t="shared" si="636"/>
        <v>0</v>
      </c>
      <c r="AV125" s="161">
        <f t="shared" si="637"/>
        <v>0</v>
      </c>
      <c r="AW125" s="161">
        <f>'бюджет округа (района)'!Z126+'бюджеты поселений'!Z126</f>
        <v>0</v>
      </c>
      <c r="AX125" s="161">
        <f>'бюджет округа (района)'!Z126</f>
        <v>0</v>
      </c>
      <c r="AY125" s="161" t="e">
        <f>'бюджет округа (района)'!AA126+'бюджеты поселений'!AA126</f>
        <v>#VALUE!</v>
      </c>
      <c r="AZ125" s="161" t="str">
        <f>'бюджет округа (района)'!AA126</f>
        <v>x</v>
      </c>
      <c r="BA125" s="162" t="s">
        <v>51</v>
      </c>
      <c r="BB125" s="162" t="s">
        <v>51</v>
      </c>
      <c r="BC125" s="161">
        <f>'бюджет округа (района)'!AC126+'бюджеты поселений'!AC126</f>
        <v>0</v>
      </c>
      <c r="BD125" s="161">
        <f>'бюджет округа (района)'!AC126</f>
        <v>0</v>
      </c>
      <c r="BE125" s="161">
        <f>'бюджет округа (района)'!AD126+'бюджеты поселений'!AD126</f>
        <v>0</v>
      </c>
      <c r="BF125" s="161">
        <f>'бюджет округа (района)'!AD126</f>
        <v>0</v>
      </c>
      <c r="BG125" s="161">
        <f t="shared" si="638"/>
        <v>0</v>
      </c>
      <c r="BH125" s="161">
        <f t="shared" si="639"/>
        <v>0</v>
      </c>
      <c r="BI125" s="162" t="s">
        <v>51</v>
      </c>
      <c r="BJ125" s="162" t="s">
        <v>51</v>
      </c>
      <c r="BK125" s="161">
        <f>'бюджет округа (района)'!AG126+'бюджеты поселений'!AG126</f>
        <v>0</v>
      </c>
      <c r="BL125" s="161">
        <f>'бюджет округа (района)'!AG126</f>
        <v>0</v>
      </c>
      <c r="BM125" s="161">
        <f t="shared" si="640"/>
        <v>0</v>
      </c>
      <c r="BN125" s="161">
        <f t="shared" si="668"/>
        <v>0</v>
      </c>
      <c r="BO125" s="162" t="s">
        <v>51</v>
      </c>
      <c r="BP125" s="162" t="s">
        <v>51</v>
      </c>
      <c r="BQ125" s="161">
        <f>'бюджет округа (района)'!AJ126+'бюджеты поселений'!AJ126</f>
        <v>0</v>
      </c>
      <c r="BR125" s="161">
        <f>'бюджет округа (района)'!AJ126</f>
        <v>0</v>
      </c>
      <c r="BS125" s="161">
        <f t="shared" si="642"/>
        <v>0</v>
      </c>
      <c r="BT125" s="161">
        <f t="shared" si="669"/>
        <v>0</v>
      </c>
      <c r="BU125" s="162" t="s">
        <v>51</v>
      </c>
      <c r="BV125" s="162" t="s">
        <v>51</v>
      </c>
      <c r="BW125" s="161">
        <f>'бюджет округа (района)'!AM126+'бюджеты поселений'!AM126</f>
        <v>0</v>
      </c>
      <c r="BX125" s="161">
        <f>'бюджет округа (района)'!AM126</f>
        <v>0</v>
      </c>
      <c r="BY125" s="161">
        <f t="shared" si="644"/>
        <v>0</v>
      </c>
      <c r="BZ125" s="161">
        <f t="shared" si="670"/>
        <v>0</v>
      </c>
      <c r="CA125" s="162" t="s">
        <v>51</v>
      </c>
      <c r="CB125" s="162" t="s">
        <v>51</v>
      </c>
      <c r="CC125" s="161">
        <f>'бюджет округа (района)'!AP126+'бюджеты поселений'!AP126</f>
        <v>0</v>
      </c>
      <c r="CD125" s="161">
        <f>'бюджет округа (района)'!AP126</f>
        <v>0</v>
      </c>
      <c r="CE125" s="161">
        <f t="shared" si="646"/>
        <v>0</v>
      </c>
      <c r="CF125" s="161">
        <f t="shared" si="671"/>
        <v>0</v>
      </c>
      <c r="CG125" s="162" t="s">
        <v>51</v>
      </c>
      <c r="CH125" s="162" t="s">
        <v>51</v>
      </c>
      <c r="CI125" s="161">
        <f>'бюджет округа (района)'!AS126+'бюджеты поселений'!AS126</f>
        <v>0</v>
      </c>
      <c r="CJ125" s="161">
        <f>'бюджет округа (района)'!AS126</f>
        <v>0</v>
      </c>
      <c r="CK125" s="161">
        <f t="shared" si="648"/>
        <v>0</v>
      </c>
      <c r="CL125" s="161">
        <f t="shared" si="672"/>
        <v>0</v>
      </c>
      <c r="CM125" s="162" t="s">
        <v>51</v>
      </c>
      <c r="CN125" s="162" t="s">
        <v>51</v>
      </c>
      <c r="CO125" s="161">
        <f>'бюджет округа (района)'!AV126+'бюджеты поселений'!AV126</f>
        <v>0</v>
      </c>
      <c r="CP125" s="161">
        <f>'бюджет округа (района)'!AV126</f>
        <v>0</v>
      </c>
      <c r="CQ125" s="161">
        <f t="shared" si="650"/>
        <v>0</v>
      </c>
      <c r="CR125" s="161">
        <f t="shared" si="673"/>
        <v>0</v>
      </c>
      <c r="CS125" s="162" t="s">
        <v>51</v>
      </c>
      <c r="CT125" s="162" t="s">
        <v>51</v>
      </c>
      <c r="CU125" s="161">
        <f>'бюджет округа (района)'!AY126+'бюджеты поселений'!AY126</f>
        <v>0</v>
      </c>
      <c r="CV125" s="161">
        <f>'бюджет округа (района)'!AY126</f>
        <v>0</v>
      </c>
      <c r="CW125" s="161">
        <f t="shared" si="652"/>
        <v>0</v>
      </c>
      <c r="CX125" s="161">
        <f t="shared" si="674"/>
        <v>0</v>
      </c>
      <c r="CY125" s="162" t="s">
        <v>51</v>
      </c>
      <c r="CZ125" s="162" t="s">
        <v>51</v>
      </c>
      <c r="DA125" s="161">
        <f>'бюджет округа (района)'!BB126+'бюджеты поселений'!BB126</f>
        <v>0</v>
      </c>
      <c r="DB125" s="161">
        <f>'бюджет округа (района)'!BB126</f>
        <v>0</v>
      </c>
      <c r="DC125" s="161">
        <f t="shared" si="654"/>
        <v>0</v>
      </c>
      <c r="DD125" s="161">
        <f t="shared" si="675"/>
        <v>0</v>
      </c>
      <c r="DE125" s="162" t="s">
        <v>51</v>
      </c>
      <c r="DF125" s="162" t="s">
        <v>51</v>
      </c>
      <c r="DG125" s="161">
        <f>'бюджет округа (района)'!BE126+'бюджеты поселений'!BE126</f>
        <v>0</v>
      </c>
      <c r="DH125" s="161">
        <f>'бюджет округа (района)'!BE126</f>
        <v>0</v>
      </c>
      <c r="DI125" s="161">
        <f t="shared" si="656"/>
        <v>0</v>
      </c>
      <c r="DJ125" s="161">
        <f t="shared" si="676"/>
        <v>0</v>
      </c>
      <c r="DK125" s="162" t="s">
        <v>51</v>
      </c>
      <c r="DL125" s="162" t="s">
        <v>51</v>
      </c>
      <c r="DM125" s="161">
        <f>'бюджет округа (района)'!BH126+'бюджеты поселений'!BH126</f>
        <v>0</v>
      </c>
      <c r="DN125" s="161">
        <f>'бюджет округа (района)'!BH126</f>
        <v>0</v>
      </c>
      <c r="DO125" s="161">
        <f>'бюджет округа (района)'!BI126+'бюджеты поселений'!BI126</f>
        <v>0</v>
      </c>
      <c r="DP125" s="161">
        <f>'бюджет округа (района)'!BI126</f>
        <v>0</v>
      </c>
      <c r="DQ125" s="161">
        <f>'бюджет округа (района)'!BJ126+'бюджеты поселений'!BJ126</f>
        <v>0</v>
      </c>
      <c r="DR125" s="161">
        <f>'бюджет округа (района)'!BJ126</f>
        <v>0</v>
      </c>
      <c r="DS125" s="162" t="s">
        <v>51</v>
      </c>
      <c r="DT125" s="162" t="s">
        <v>51</v>
      </c>
      <c r="DU125" s="162">
        <f t="shared" si="616"/>
        <v>1</v>
      </c>
      <c r="DV125" s="162">
        <f t="shared" si="617"/>
        <v>1</v>
      </c>
      <c r="DW125" s="171"/>
      <c r="DX125" s="65"/>
      <c r="DY125" s="65"/>
      <c r="DZ125" s="65"/>
      <c r="EA125" s="65"/>
      <c r="EB125" s="65"/>
      <c r="EC125" s="65"/>
      <c r="ED125" s="65"/>
      <c r="EE125" s="65"/>
      <c r="EF125" s="65"/>
      <c r="EG125" s="65"/>
      <c r="EH125" s="65"/>
      <c r="EI125" s="65"/>
      <c r="EJ125" s="65"/>
      <c r="EK125" s="65"/>
      <c r="EL125" s="65"/>
      <c r="EM125" s="65"/>
      <c r="EN125" s="65"/>
      <c r="EO125" s="65"/>
      <c r="EP125" s="65"/>
      <c r="EQ125" s="65"/>
      <c r="ER125" s="65"/>
      <c r="ES125" s="65"/>
      <c r="ET125" s="65"/>
      <c r="EU125" s="65"/>
      <c r="EV125" s="65"/>
      <c r="EW125" s="65"/>
      <c r="EX125" s="65"/>
      <c r="EY125" s="65"/>
      <c r="EZ125" s="65"/>
      <c r="FA125" s="65"/>
      <c r="FB125" s="65"/>
      <c r="FC125" s="65"/>
      <c r="FD125" s="65"/>
      <c r="FE125" s="65"/>
      <c r="FF125" s="65"/>
      <c r="FG125" s="65"/>
      <c r="FH125" s="65"/>
      <c r="FI125" s="65"/>
      <c r="FJ125" s="65"/>
      <c r="FK125" s="65"/>
      <c r="FL125" s="65"/>
      <c r="FM125" s="65"/>
      <c r="FN125" s="65"/>
      <c r="FO125" s="65"/>
      <c r="FP125" s="65"/>
      <c r="FQ125" s="65"/>
      <c r="FR125" s="65"/>
      <c r="FS125" s="65"/>
      <c r="FT125" s="65"/>
      <c r="FU125" s="65"/>
      <c r="FV125" s="65"/>
      <c r="FW125" s="65"/>
      <c r="FX125" s="65"/>
      <c r="FY125" s="65"/>
      <c r="FZ125" s="65"/>
      <c r="GA125" s="65"/>
      <c r="GB125" s="65"/>
      <c r="GC125" s="65"/>
      <c r="GD125" s="65"/>
      <c r="GE125" s="65"/>
      <c r="GF125" s="65"/>
      <c r="GG125" s="65"/>
      <c r="GH125" s="65"/>
      <c r="GI125" s="65"/>
      <c r="GJ125" s="65"/>
      <c r="GK125" s="65"/>
      <c r="GL125" s="65"/>
      <c r="GM125" s="65"/>
      <c r="GN125" s="65"/>
      <c r="GO125" s="65"/>
      <c r="GP125" s="65"/>
      <c r="GQ125" s="65"/>
      <c r="GR125" s="65"/>
      <c r="GS125" s="65"/>
      <c r="GT125" s="65"/>
      <c r="GU125" s="65"/>
      <c r="GV125" s="65"/>
      <c r="GW125" s="65"/>
      <c r="GX125" s="65"/>
      <c r="GY125" s="65"/>
      <c r="GZ125" s="65"/>
      <c r="HA125" s="65"/>
      <c r="HB125" s="65"/>
      <c r="HC125" s="65"/>
      <c r="HD125" s="65"/>
      <c r="HE125" s="65"/>
      <c r="HF125" s="65"/>
      <c r="HG125" s="65"/>
      <c r="HH125" s="65"/>
      <c r="HI125" s="65"/>
      <c r="HJ125" s="65"/>
      <c r="HK125" s="65"/>
      <c r="HL125" s="65"/>
      <c r="HM125" s="65"/>
      <c r="HN125" s="65"/>
      <c r="HO125" s="65"/>
      <c r="HP125" s="65"/>
      <c r="HQ125" s="65"/>
      <c r="HR125" s="65"/>
      <c r="HS125" s="65"/>
      <c r="HT125" s="65"/>
      <c r="HU125" s="65"/>
      <c r="HV125" s="65"/>
      <c r="HW125" s="65"/>
      <c r="HX125" s="65"/>
      <c r="HY125" s="65"/>
      <c r="HZ125" s="65"/>
      <c r="IA125" s="65"/>
      <c r="IB125" s="65"/>
      <c r="IC125" s="65"/>
      <c r="ID125" s="65"/>
      <c r="IE125" s="65"/>
      <c r="IF125" s="65"/>
      <c r="IG125" s="65"/>
      <c r="IH125" s="65"/>
      <c r="II125" s="65"/>
      <c r="IJ125" s="65"/>
      <c r="IK125" s="65"/>
      <c r="IL125" s="65"/>
      <c r="IM125" s="65"/>
      <c r="IN125" s="65"/>
      <c r="IO125" s="65"/>
      <c r="IP125" s="65"/>
      <c r="IQ125" s="65"/>
      <c r="IR125" s="65"/>
      <c r="IS125" s="65"/>
      <c r="IT125" s="65"/>
      <c r="IU125" s="65"/>
      <c r="IV125" s="65"/>
      <c r="IW125" s="65"/>
      <c r="IX125" s="65"/>
      <c r="IY125" s="65"/>
      <c r="IZ125" s="65"/>
      <c r="JA125" s="65"/>
      <c r="JB125" s="65"/>
      <c r="JC125" s="65"/>
      <c r="JD125" s="65"/>
      <c r="JE125" s="65"/>
      <c r="JF125" s="65"/>
      <c r="JG125" s="65"/>
      <c r="JH125" s="65"/>
    </row>
    <row r="126" spans="1:268" s="66" customFormat="1" ht="21.75" customHeight="1">
      <c r="A126" s="240" t="s">
        <v>129</v>
      </c>
      <c r="B126" s="241"/>
      <c r="C126" s="138">
        <f>'бюджет округа (района)'!C127+'бюджеты поселений'!C127</f>
        <v>0</v>
      </c>
      <c r="D126" s="138">
        <f>'бюджет округа (района)'!C127</f>
        <v>0</v>
      </c>
      <c r="E126" s="138">
        <f t="shared" si="658"/>
        <v>0</v>
      </c>
      <c r="F126" s="138">
        <f t="shared" si="658"/>
        <v>0</v>
      </c>
      <c r="G126" s="138">
        <f>'бюджет округа (района)'!E127+'бюджеты поселений'!E127</f>
        <v>0</v>
      </c>
      <c r="H126" s="138">
        <f>'бюджет округа (района)'!E127</f>
        <v>0</v>
      </c>
      <c r="I126" s="138">
        <f>'бюджет округа (района)'!F127+'бюджеты поселений'!F127</f>
        <v>0</v>
      </c>
      <c r="J126" s="138">
        <f>'бюджет округа (района)'!F127</f>
        <v>0</v>
      </c>
      <c r="K126" s="138">
        <f t="shared" si="618"/>
        <v>0</v>
      </c>
      <c r="L126" s="138">
        <f t="shared" si="619"/>
        <v>0</v>
      </c>
      <c r="M126" s="138">
        <f>'бюджет округа (района)'!H127+'бюджеты поселений'!H127</f>
        <v>0</v>
      </c>
      <c r="N126" s="138">
        <f>'бюджет округа (района)'!H127</f>
        <v>0</v>
      </c>
      <c r="O126" s="138">
        <f t="shared" si="620"/>
        <v>0</v>
      </c>
      <c r="P126" s="138">
        <f t="shared" si="621"/>
        <v>0</v>
      </c>
      <c r="Q126" s="138">
        <f>'бюджет округа (района)'!J127+'бюджеты поселений'!J127</f>
        <v>0</v>
      </c>
      <c r="R126" s="138">
        <f>'бюджет округа (района)'!J127</f>
        <v>0</v>
      </c>
      <c r="S126" s="138">
        <f t="shared" si="622"/>
        <v>0</v>
      </c>
      <c r="T126" s="138">
        <f t="shared" si="623"/>
        <v>0</v>
      </c>
      <c r="U126" s="138">
        <f>'бюджет округа (района)'!L127+'бюджеты поселений'!L127</f>
        <v>0</v>
      </c>
      <c r="V126" s="138">
        <f>'бюджет округа (района)'!L127</f>
        <v>0</v>
      </c>
      <c r="W126" s="138">
        <f t="shared" si="624"/>
        <v>0</v>
      </c>
      <c r="X126" s="138">
        <f t="shared" si="625"/>
        <v>0</v>
      </c>
      <c r="Y126" s="138">
        <f>'бюджет округа (района)'!N127+'бюджеты поселений'!N127</f>
        <v>0</v>
      </c>
      <c r="Z126" s="138">
        <f>'бюджет округа (района)'!N127</f>
        <v>0</v>
      </c>
      <c r="AA126" s="138">
        <f t="shared" si="626"/>
        <v>0</v>
      </c>
      <c r="AB126" s="138">
        <f t="shared" si="627"/>
        <v>0</v>
      </c>
      <c r="AC126" s="138">
        <f>'бюджет округа (района)'!P127+'бюджеты поселений'!P127</f>
        <v>0</v>
      </c>
      <c r="AD126" s="138">
        <f>'бюджет округа (района)'!P127</f>
        <v>0</v>
      </c>
      <c r="AE126" s="138">
        <f t="shared" si="628"/>
        <v>0</v>
      </c>
      <c r="AF126" s="138">
        <f t="shared" si="629"/>
        <v>0</v>
      </c>
      <c r="AG126" s="138">
        <f>'бюджет округа (района)'!R127+'бюджеты поселений'!R127</f>
        <v>0</v>
      </c>
      <c r="AH126" s="138">
        <f>'бюджет округа (района)'!R127</f>
        <v>0</v>
      </c>
      <c r="AI126" s="138">
        <f t="shared" si="630"/>
        <v>0</v>
      </c>
      <c r="AJ126" s="138">
        <f t="shared" si="631"/>
        <v>0</v>
      </c>
      <c r="AK126" s="138">
        <f>'бюджет округа (района)'!T127+'бюджеты поселений'!T127</f>
        <v>0</v>
      </c>
      <c r="AL126" s="138">
        <f>'бюджет округа (района)'!T127</f>
        <v>0</v>
      </c>
      <c r="AM126" s="138">
        <f t="shared" si="632"/>
        <v>0</v>
      </c>
      <c r="AN126" s="138">
        <f t="shared" si="633"/>
        <v>0</v>
      </c>
      <c r="AO126" s="138">
        <f>'бюджет округа (района)'!V127+'бюджеты поселений'!V127</f>
        <v>0</v>
      </c>
      <c r="AP126" s="138">
        <f>'бюджет округа (района)'!V127</f>
        <v>0</v>
      </c>
      <c r="AQ126" s="138">
        <f t="shared" si="634"/>
        <v>0</v>
      </c>
      <c r="AR126" s="138">
        <f t="shared" si="635"/>
        <v>0</v>
      </c>
      <c r="AS126" s="138">
        <f>'бюджет округа (района)'!X127+'бюджеты поселений'!X127</f>
        <v>0</v>
      </c>
      <c r="AT126" s="138">
        <f>'бюджет округа (района)'!X127</f>
        <v>0</v>
      </c>
      <c r="AU126" s="138">
        <f t="shared" si="636"/>
        <v>0</v>
      </c>
      <c r="AV126" s="138">
        <f t="shared" si="637"/>
        <v>0</v>
      </c>
      <c r="AW126" s="138">
        <f>'бюджет округа (района)'!Z127+'бюджеты поселений'!Z127</f>
        <v>0</v>
      </c>
      <c r="AX126" s="138">
        <f>'бюджет округа (района)'!Z127</f>
        <v>0</v>
      </c>
      <c r="AY126" s="138" t="e">
        <f>'бюджет округа (района)'!AA127+'бюджеты поселений'!AA127</f>
        <v>#VALUE!</v>
      </c>
      <c r="AZ126" s="138" t="str">
        <f>'бюджет округа (района)'!AA127</f>
        <v>x</v>
      </c>
      <c r="BA126" s="162" t="s">
        <v>51</v>
      </c>
      <c r="BB126" s="162" t="s">
        <v>51</v>
      </c>
      <c r="BC126" s="138">
        <f>'бюджет округа (района)'!AC127+'бюджеты поселений'!AC127</f>
        <v>0</v>
      </c>
      <c r="BD126" s="138">
        <f>'бюджет округа (района)'!AC127</f>
        <v>0</v>
      </c>
      <c r="BE126" s="138">
        <f>'бюджет округа (района)'!AD127+'бюджеты поселений'!AD127</f>
        <v>0</v>
      </c>
      <c r="BF126" s="138">
        <f>'бюджет округа (района)'!AD127</f>
        <v>0</v>
      </c>
      <c r="BG126" s="138">
        <f t="shared" si="638"/>
        <v>0</v>
      </c>
      <c r="BH126" s="138">
        <f t="shared" si="639"/>
        <v>0</v>
      </c>
      <c r="BI126" s="162" t="s">
        <v>51</v>
      </c>
      <c r="BJ126" s="162" t="s">
        <v>51</v>
      </c>
      <c r="BK126" s="138">
        <f>'бюджет округа (района)'!AG127+'бюджеты поселений'!AG127</f>
        <v>0</v>
      </c>
      <c r="BL126" s="138">
        <f>'бюджет округа (района)'!AG127</f>
        <v>0</v>
      </c>
      <c r="BM126" s="138">
        <f t="shared" si="640"/>
        <v>0</v>
      </c>
      <c r="BN126" s="138">
        <f t="shared" si="668"/>
        <v>0</v>
      </c>
      <c r="BO126" s="162" t="s">
        <v>51</v>
      </c>
      <c r="BP126" s="162" t="s">
        <v>51</v>
      </c>
      <c r="BQ126" s="138">
        <f>'бюджет округа (района)'!AJ127+'бюджеты поселений'!AJ127</f>
        <v>0</v>
      </c>
      <c r="BR126" s="138">
        <f>'бюджет округа (района)'!AJ127</f>
        <v>0</v>
      </c>
      <c r="BS126" s="138">
        <f t="shared" si="642"/>
        <v>0</v>
      </c>
      <c r="BT126" s="138">
        <f t="shared" si="669"/>
        <v>0</v>
      </c>
      <c r="BU126" s="162" t="s">
        <v>51</v>
      </c>
      <c r="BV126" s="162" t="s">
        <v>51</v>
      </c>
      <c r="BW126" s="138">
        <f>'бюджет округа (района)'!AM127+'бюджеты поселений'!AM127</f>
        <v>0</v>
      </c>
      <c r="BX126" s="138">
        <f>'бюджет округа (района)'!AM127</f>
        <v>0</v>
      </c>
      <c r="BY126" s="138">
        <f t="shared" si="644"/>
        <v>0</v>
      </c>
      <c r="BZ126" s="138">
        <f t="shared" si="670"/>
        <v>0</v>
      </c>
      <c r="CA126" s="162" t="s">
        <v>51</v>
      </c>
      <c r="CB126" s="162" t="s">
        <v>51</v>
      </c>
      <c r="CC126" s="138">
        <f>'бюджет округа (района)'!AP127+'бюджеты поселений'!AP127</f>
        <v>0</v>
      </c>
      <c r="CD126" s="138">
        <f>'бюджет округа (района)'!AP127</f>
        <v>0</v>
      </c>
      <c r="CE126" s="138">
        <f t="shared" si="646"/>
        <v>0</v>
      </c>
      <c r="CF126" s="138">
        <f t="shared" si="671"/>
        <v>0</v>
      </c>
      <c r="CG126" s="162" t="s">
        <v>51</v>
      </c>
      <c r="CH126" s="162" t="s">
        <v>51</v>
      </c>
      <c r="CI126" s="138">
        <f>'бюджет округа (района)'!AS127+'бюджеты поселений'!AS127</f>
        <v>0</v>
      </c>
      <c r="CJ126" s="138">
        <f>'бюджет округа (района)'!AS127</f>
        <v>0</v>
      </c>
      <c r="CK126" s="138">
        <f t="shared" si="648"/>
        <v>0</v>
      </c>
      <c r="CL126" s="138">
        <f t="shared" si="672"/>
        <v>0</v>
      </c>
      <c r="CM126" s="162" t="s">
        <v>51</v>
      </c>
      <c r="CN126" s="162" t="s">
        <v>51</v>
      </c>
      <c r="CO126" s="138">
        <f>'бюджет округа (района)'!AV127+'бюджеты поселений'!AV127</f>
        <v>0</v>
      </c>
      <c r="CP126" s="138">
        <f>'бюджет округа (района)'!AV127</f>
        <v>0</v>
      </c>
      <c r="CQ126" s="138">
        <f t="shared" si="650"/>
        <v>0</v>
      </c>
      <c r="CR126" s="138">
        <f t="shared" si="673"/>
        <v>0</v>
      </c>
      <c r="CS126" s="162" t="s">
        <v>51</v>
      </c>
      <c r="CT126" s="162" t="s">
        <v>51</v>
      </c>
      <c r="CU126" s="138">
        <f>'бюджет округа (района)'!AY127+'бюджеты поселений'!AY127</f>
        <v>0</v>
      </c>
      <c r="CV126" s="138">
        <f>'бюджет округа (района)'!AY127</f>
        <v>0</v>
      </c>
      <c r="CW126" s="138">
        <f t="shared" si="652"/>
        <v>0</v>
      </c>
      <c r="CX126" s="138">
        <f t="shared" si="674"/>
        <v>0</v>
      </c>
      <c r="CY126" s="162" t="s">
        <v>51</v>
      </c>
      <c r="CZ126" s="162" t="s">
        <v>51</v>
      </c>
      <c r="DA126" s="138">
        <f>'бюджет округа (района)'!BB127+'бюджеты поселений'!BB127</f>
        <v>0</v>
      </c>
      <c r="DB126" s="138">
        <f>'бюджет округа (района)'!BB127</f>
        <v>0</v>
      </c>
      <c r="DC126" s="138">
        <f t="shared" si="654"/>
        <v>0</v>
      </c>
      <c r="DD126" s="138">
        <f t="shared" si="675"/>
        <v>0</v>
      </c>
      <c r="DE126" s="162" t="s">
        <v>51</v>
      </c>
      <c r="DF126" s="162" t="s">
        <v>51</v>
      </c>
      <c r="DG126" s="138">
        <f>'бюджет округа (района)'!BE127+'бюджеты поселений'!BE127</f>
        <v>0</v>
      </c>
      <c r="DH126" s="138">
        <f>'бюджет округа (района)'!BE127</f>
        <v>0</v>
      </c>
      <c r="DI126" s="138">
        <f t="shared" si="656"/>
        <v>0</v>
      </c>
      <c r="DJ126" s="138">
        <f t="shared" si="676"/>
        <v>0</v>
      </c>
      <c r="DK126" s="162" t="s">
        <v>51</v>
      </c>
      <c r="DL126" s="162" t="s">
        <v>51</v>
      </c>
      <c r="DM126" s="138">
        <f>'бюджет округа (района)'!BH127+'бюджеты поселений'!BH127</f>
        <v>0</v>
      </c>
      <c r="DN126" s="138">
        <f>'бюджет округа (района)'!BH127</f>
        <v>0</v>
      </c>
      <c r="DO126" s="138">
        <f>'бюджет округа (района)'!BI127+'бюджеты поселений'!BI127</f>
        <v>0</v>
      </c>
      <c r="DP126" s="138">
        <f>'бюджет округа (района)'!BI127</f>
        <v>0</v>
      </c>
      <c r="DQ126" s="138">
        <f>'бюджет округа (района)'!BJ127+'бюджеты поселений'!BJ127</f>
        <v>0</v>
      </c>
      <c r="DR126" s="138">
        <f>'бюджет округа (района)'!BJ127</f>
        <v>0</v>
      </c>
      <c r="DS126" s="162" t="s">
        <v>51</v>
      </c>
      <c r="DT126" s="162" t="s">
        <v>51</v>
      </c>
      <c r="DU126" s="162">
        <f t="shared" si="616"/>
        <v>1</v>
      </c>
      <c r="DV126" s="162">
        <f t="shared" si="617"/>
        <v>1</v>
      </c>
      <c r="DW126" s="171"/>
      <c r="DX126" s="65"/>
      <c r="DY126" s="65"/>
      <c r="DZ126" s="65"/>
      <c r="EA126" s="65"/>
      <c r="EB126" s="65"/>
      <c r="EC126" s="65"/>
      <c r="ED126" s="65"/>
      <c r="EE126" s="65"/>
      <c r="EF126" s="65"/>
      <c r="EG126" s="65"/>
      <c r="EH126" s="65"/>
      <c r="EI126" s="65"/>
      <c r="EJ126" s="65"/>
      <c r="EK126" s="65"/>
      <c r="EL126" s="65"/>
      <c r="EM126" s="65"/>
      <c r="EN126" s="65"/>
      <c r="EO126" s="65"/>
      <c r="EP126" s="65"/>
      <c r="EQ126" s="65"/>
      <c r="ER126" s="65"/>
      <c r="ES126" s="65"/>
      <c r="ET126" s="65"/>
      <c r="EU126" s="65"/>
      <c r="EV126" s="65"/>
      <c r="EW126" s="65"/>
      <c r="EX126" s="65"/>
      <c r="EY126" s="65"/>
      <c r="EZ126" s="65"/>
      <c r="FA126" s="65"/>
      <c r="FB126" s="65"/>
      <c r="FC126" s="65"/>
      <c r="FD126" s="65"/>
      <c r="FE126" s="65"/>
      <c r="FF126" s="65"/>
      <c r="FG126" s="65"/>
      <c r="FH126" s="65"/>
      <c r="FI126" s="65"/>
      <c r="FJ126" s="65"/>
      <c r="FK126" s="65"/>
      <c r="FL126" s="65"/>
      <c r="FM126" s="65"/>
      <c r="FN126" s="65"/>
      <c r="FO126" s="65"/>
      <c r="FP126" s="65"/>
      <c r="FQ126" s="65"/>
      <c r="FR126" s="65"/>
      <c r="FS126" s="65"/>
      <c r="FT126" s="65"/>
      <c r="FU126" s="65"/>
      <c r="FV126" s="65"/>
      <c r="FW126" s="65"/>
      <c r="FX126" s="65"/>
      <c r="FY126" s="65"/>
      <c r="FZ126" s="65"/>
      <c r="GA126" s="65"/>
      <c r="GB126" s="65"/>
      <c r="GC126" s="65"/>
      <c r="GD126" s="65"/>
      <c r="GE126" s="65"/>
      <c r="GF126" s="65"/>
      <c r="GG126" s="65"/>
      <c r="GH126" s="65"/>
      <c r="GI126" s="65"/>
      <c r="GJ126" s="65"/>
      <c r="GK126" s="65"/>
      <c r="GL126" s="65"/>
      <c r="GM126" s="65"/>
      <c r="GN126" s="65"/>
      <c r="GO126" s="65"/>
      <c r="GP126" s="65"/>
      <c r="GQ126" s="65"/>
      <c r="GR126" s="65"/>
      <c r="GS126" s="65"/>
      <c r="GT126" s="65"/>
      <c r="GU126" s="65"/>
      <c r="GV126" s="65"/>
      <c r="GW126" s="65"/>
      <c r="GX126" s="65"/>
      <c r="GY126" s="65"/>
      <c r="GZ126" s="65"/>
      <c r="HA126" s="65"/>
      <c r="HB126" s="65"/>
      <c r="HC126" s="65"/>
      <c r="HD126" s="65"/>
      <c r="HE126" s="65"/>
      <c r="HF126" s="65"/>
      <c r="HG126" s="65"/>
      <c r="HH126" s="65"/>
      <c r="HI126" s="65"/>
      <c r="HJ126" s="65"/>
      <c r="HK126" s="65"/>
      <c r="HL126" s="65"/>
      <c r="HM126" s="65"/>
      <c r="HN126" s="65"/>
      <c r="HO126" s="65"/>
      <c r="HP126" s="65"/>
      <c r="HQ126" s="65"/>
      <c r="HR126" s="65"/>
      <c r="HS126" s="65"/>
      <c r="HT126" s="65"/>
      <c r="HU126" s="65"/>
      <c r="HV126" s="65"/>
      <c r="HW126" s="65"/>
      <c r="HX126" s="65"/>
      <c r="HY126" s="65"/>
      <c r="HZ126" s="65"/>
      <c r="IA126" s="65"/>
      <c r="IB126" s="65"/>
      <c r="IC126" s="65"/>
      <c r="ID126" s="65"/>
      <c r="IE126" s="65"/>
      <c r="IF126" s="65"/>
      <c r="IG126" s="65"/>
      <c r="IH126" s="65"/>
      <c r="II126" s="65"/>
      <c r="IJ126" s="65"/>
      <c r="IK126" s="65"/>
      <c r="IL126" s="65"/>
      <c r="IM126" s="65"/>
      <c r="IN126" s="65"/>
      <c r="IO126" s="65"/>
      <c r="IP126" s="65"/>
      <c r="IQ126" s="65"/>
      <c r="IR126" s="65"/>
      <c r="IS126" s="65"/>
      <c r="IT126" s="65"/>
      <c r="IU126" s="65"/>
      <c r="IV126" s="65"/>
      <c r="IW126" s="65"/>
      <c r="IX126" s="65"/>
      <c r="IY126" s="65"/>
      <c r="IZ126" s="65"/>
      <c r="JA126" s="65"/>
      <c r="JB126" s="65"/>
      <c r="JC126" s="65"/>
      <c r="JD126" s="65"/>
      <c r="JE126" s="65"/>
      <c r="JF126" s="65"/>
      <c r="JG126" s="65"/>
      <c r="JH126" s="65"/>
    </row>
    <row r="127" spans="1:268" s="87" customFormat="1" ht="35.25" customHeight="1">
      <c r="A127" s="242" t="s">
        <v>135</v>
      </c>
      <c r="B127" s="243"/>
      <c r="C127" s="130">
        <f>'бюджет округа (района)'!C128+'бюджеты поселений'!C128</f>
        <v>0</v>
      </c>
      <c r="D127" s="130">
        <f>'бюджет округа (района)'!C128</f>
        <v>0</v>
      </c>
      <c r="E127" s="130">
        <f t="shared" si="658"/>
        <v>0</v>
      </c>
      <c r="F127" s="130">
        <f t="shared" si="658"/>
        <v>0</v>
      </c>
      <c r="G127" s="130">
        <f>'бюджет округа (района)'!E128+'бюджеты поселений'!E128</f>
        <v>0</v>
      </c>
      <c r="H127" s="130">
        <f>'бюджет округа (района)'!E128</f>
        <v>0</v>
      </c>
      <c r="I127" s="130">
        <f>'бюджет округа (района)'!F128+'бюджеты поселений'!F128</f>
        <v>0</v>
      </c>
      <c r="J127" s="130">
        <f>'бюджет округа (района)'!F128</f>
        <v>0</v>
      </c>
      <c r="K127" s="130">
        <f t="shared" si="618"/>
        <v>0</v>
      </c>
      <c r="L127" s="130">
        <f t="shared" si="619"/>
        <v>0</v>
      </c>
      <c r="M127" s="130">
        <f>'бюджет округа (района)'!H128+'бюджеты поселений'!H128</f>
        <v>0</v>
      </c>
      <c r="N127" s="130">
        <f>'бюджет округа (района)'!H128</f>
        <v>0</v>
      </c>
      <c r="O127" s="130">
        <f t="shared" si="620"/>
        <v>0</v>
      </c>
      <c r="P127" s="130">
        <f t="shared" si="621"/>
        <v>0</v>
      </c>
      <c r="Q127" s="130">
        <f>'бюджет округа (района)'!J128+'бюджеты поселений'!J128</f>
        <v>0</v>
      </c>
      <c r="R127" s="130">
        <f>'бюджет округа (района)'!J128</f>
        <v>0</v>
      </c>
      <c r="S127" s="130">
        <f t="shared" si="622"/>
        <v>0</v>
      </c>
      <c r="T127" s="130">
        <f t="shared" si="623"/>
        <v>0</v>
      </c>
      <c r="U127" s="130">
        <f>'бюджет округа (района)'!L128+'бюджеты поселений'!L128</f>
        <v>0</v>
      </c>
      <c r="V127" s="130">
        <f>'бюджет округа (района)'!L128</f>
        <v>0</v>
      </c>
      <c r="W127" s="130">
        <f t="shared" si="624"/>
        <v>0</v>
      </c>
      <c r="X127" s="130">
        <f t="shared" si="625"/>
        <v>0</v>
      </c>
      <c r="Y127" s="130">
        <f>'бюджет округа (района)'!N128+'бюджеты поселений'!N128</f>
        <v>0</v>
      </c>
      <c r="Z127" s="130">
        <f>'бюджет округа (района)'!N128</f>
        <v>0</v>
      </c>
      <c r="AA127" s="130">
        <f t="shared" si="626"/>
        <v>0</v>
      </c>
      <c r="AB127" s="130">
        <f t="shared" si="627"/>
        <v>0</v>
      </c>
      <c r="AC127" s="130">
        <f>'бюджет округа (района)'!P128+'бюджеты поселений'!P128</f>
        <v>0</v>
      </c>
      <c r="AD127" s="130">
        <f>'бюджет округа (района)'!P128</f>
        <v>0</v>
      </c>
      <c r="AE127" s="130">
        <f t="shared" si="628"/>
        <v>0</v>
      </c>
      <c r="AF127" s="130">
        <f t="shared" si="629"/>
        <v>0</v>
      </c>
      <c r="AG127" s="130">
        <f>'бюджет округа (района)'!R128+'бюджеты поселений'!R128</f>
        <v>0</v>
      </c>
      <c r="AH127" s="130">
        <f>'бюджет округа (района)'!R128</f>
        <v>0</v>
      </c>
      <c r="AI127" s="130">
        <f t="shared" si="630"/>
        <v>0</v>
      </c>
      <c r="AJ127" s="130">
        <f t="shared" si="631"/>
        <v>0</v>
      </c>
      <c r="AK127" s="130">
        <f>'бюджет округа (района)'!T128+'бюджеты поселений'!T128</f>
        <v>0</v>
      </c>
      <c r="AL127" s="130">
        <f>'бюджет округа (района)'!T128</f>
        <v>0</v>
      </c>
      <c r="AM127" s="130">
        <f t="shared" si="632"/>
        <v>0</v>
      </c>
      <c r="AN127" s="130">
        <f t="shared" si="633"/>
        <v>0</v>
      </c>
      <c r="AO127" s="130">
        <f>'бюджет округа (района)'!V128+'бюджеты поселений'!V128</f>
        <v>0</v>
      </c>
      <c r="AP127" s="130">
        <f>'бюджет округа (района)'!V128</f>
        <v>0</v>
      </c>
      <c r="AQ127" s="130">
        <f t="shared" si="634"/>
        <v>0</v>
      </c>
      <c r="AR127" s="130">
        <f t="shared" si="635"/>
        <v>0</v>
      </c>
      <c r="AS127" s="130">
        <f>'бюджет округа (района)'!X128+'бюджеты поселений'!X128</f>
        <v>0</v>
      </c>
      <c r="AT127" s="130">
        <f>'бюджет округа (района)'!X128</f>
        <v>0</v>
      </c>
      <c r="AU127" s="130">
        <f t="shared" si="636"/>
        <v>0</v>
      </c>
      <c r="AV127" s="130">
        <f t="shared" si="637"/>
        <v>0</v>
      </c>
      <c r="AW127" s="130">
        <f>'бюджет округа (района)'!Z128+'бюджеты поселений'!Z128</f>
        <v>0</v>
      </c>
      <c r="AX127" s="130">
        <f>'бюджет округа (района)'!Z128</f>
        <v>0</v>
      </c>
      <c r="AY127" s="130" t="e">
        <f>'бюджет округа (района)'!AA128+'бюджеты поселений'!AA128</f>
        <v>#VALUE!</v>
      </c>
      <c r="AZ127" s="130" t="str">
        <f>'бюджет округа (района)'!AA128</f>
        <v>x</v>
      </c>
      <c r="BA127" s="143" t="s">
        <v>51</v>
      </c>
      <c r="BB127" s="143" t="s">
        <v>51</v>
      </c>
      <c r="BC127" s="130">
        <f>'бюджет округа (района)'!AC128+'бюджеты поселений'!AC128</f>
        <v>0</v>
      </c>
      <c r="BD127" s="130">
        <f>'бюджет округа (района)'!AC128</f>
        <v>0</v>
      </c>
      <c r="BE127" s="130">
        <f>'бюджет округа (района)'!AD128+'бюджеты поселений'!AD128</f>
        <v>0</v>
      </c>
      <c r="BF127" s="130">
        <f>'бюджет округа (района)'!AD128</f>
        <v>0</v>
      </c>
      <c r="BG127" s="130">
        <f t="shared" si="638"/>
        <v>0</v>
      </c>
      <c r="BH127" s="130">
        <f t="shared" si="639"/>
        <v>0</v>
      </c>
      <c r="BI127" s="143" t="s">
        <v>51</v>
      </c>
      <c r="BJ127" s="143" t="s">
        <v>51</v>
      </c>
      <c r="BK127" s="130">
        <f>'бюджет округа (района)'!AG128+'бюджеты поселений'!AG128</f>
        <v>0</v>
      </c>
      <c r="BL127" s="130">
        <f>'бюджет округа (района)'!AG128</f>
        <v>0</v>
      </c>
      <c r="BM127" s="130">
        <f t="shared" si="640"/>
        <v>0</v>
      </c>
      <c r="BN127" s="130">
        <f t="shared" si="668"/>
        <v>0</v>
      </c>
      <c r="BO127" s="143" t="s">
        <v>51</v>
      </c>
      <c r="BP127" s="143" t="s">
        <v>51</v>
      </c>
      <c r="BQ127" s="130">
        <f>'бюджет округа (района)'!AJ128+'бюджеты поселений'!AJ128</f>
        <v>0</v>
      </c>
      <c r="BR127" s="130">
        <f>'бюджет округа (района)'!AJ128</f>
        <v>0</v>
      </c>
      <c r="BS127" s="130">
        <f t="shared" si="642"/>
        <v>0</v>
      </c>
      <c r="BT127" s="130">
        <f t="shared" si="669"/>
        <v>0</v>
      </c>
      <c r="BU127" s="143" t="s">
        <v>51</v>
      </c>
      <c r="BV127" s="143" t="s">
        <v>51</v>
      </c>
      <c r="BW127" s="130">
        <f>'бюджет округа (района)'!AM128+'бюджеты поселений'!AM128</f>
        <v>0</v>
      </c>
      <c r="BX127" s="130">
        <f>'бюджет округа (района)'!AM128</f>
        <v>0</v>
      </c>
      <c r="BY127" s="130">
        <f t="shared" si="644"/>
        <v>0</v>
      </c>
      <c r="BZ127" s="130">
        <f t="shared" si="670"/>
        <v>0</v>
      </c>
      <c r="CA127" s="143" t="s">
        <v>51</v>
      </c>
      <c r="CB127" s="143" t="s">
        <v>51</v>
      </c>
      <c r="CC127" s="130">
        <f>'бюджет округа (района)'!AP128+'бюджеты поселений'!AP128</f>
        <v>0</v>
      </c>
      <c r="CD127" s="130">
        <f>'бюджет округа (района)'!AP128</f>
        <v>0</v>
      </c>
      <c r="CE127" s="130">
        <f t="shared" si="646"/>
        <v>0</v>
      </c>
      <c r="CF127" s="130">
        <f t="shared" si="671"/>
        <v>0</v>
      </c>
      <c r="CG127" s="143" t="s">
        <v>51</v>
      </c>
      <c r="CH127" s="143" t="s">
        <v>51</v>
      </c>
      <c r="CI127" s="130">
        <f>'бюджет округа (района)'!AS128+'бюджеты поселений'!AS128</f>
        <v>0</v>
      </c>
      <c r="CJ127" s="130">
        <f>'бюджет округа (района)'!AS128</f>
        <v>0</v>
      </c>
      <c r="CK127" s="130">
        <f t="shared" si="648"/>
        <v>0</v>
      </c>
      <c r="CL127" s="130">
        <f t="shared" si="672"/>
        <v>0</v>
      </c>
      <c r="CM127" s="143" t="s">
        <v>51</v>
      </c>
      <c r="CN127" s="143" t="s">
        <v>51</v>
      </c>
      <c r="CO127" s="130">
        <f>'бюджет округа (района)'!AV128+'бюджеты поселений'!AV128</f>
        <v>0</v>
      </c>
      <c r="CP127" s="130">
        <f>'бюджет округа (района)'!AV128</f>
        <v>0</v>
      </c>
      <c r="CQ127" s="130">
        <f t="shared" si="650"/>
        <v>0</v>
      </c>
      <c r="CR127" s="130">
        <f t="shared" si="673"/>
        <v>0</v>
      </c>
      <c r="CS127" s="143" t="s">
        <v>51</v>
      </c>
      <c r="CT127" s="143" t="s">
        <v>51</v>
      </c>
      <c r="CU127" s="130">
        <f>'бюджет округа (района)'!AY128+'бюджеты поселений'!AY128</f>
        <v>0</v>
      </c>
      <c r="CV127" s="130">
        <f>'бюджет округа (района)'!AY128</f>
        <v>0</v>
      </c>
      <c r="CW127" s="130">
        <f t="shared" si="652"/>
        <v>0</v>
      </c>
      <c r="CX127" s="130">
        <f t="shared" si="674"/>
        <v>0</v>
      </c>
      <c r="CY127" s="143" t="s">
        <v>51</v>
      </c>
      <c r="CZ127" s="143" t="s">
        <v>51</v>
      </c>
      <c r="DA127" s="130">
        <f>'бюджет округа (района)'!BB128+'бюджеты поселений'!BB128</f>
        <v>0</v>
      </c>
      <c r="DB127" s="130">
        <f>'бюджет округа (района)'!BB128</f>
        <v>0</v>
      </c>
      <c r="DC127" s="130">
        <f t="shared" si="654"/>
        <v>0</v>
      </c>
      <c r="DD127" s="130">
        <f t="shared" si="675"/>
        <v>0</v>
      </c>
      <c r="DE127" s="143" t="s">
        <v>51</v>
      </c>
      <c r="DF127" s="143" t="s">
        <v>51</v>
      </c>
      <c r="DG127" s="130">
        <f>'бюджет округа (района)'!BE128+'бюджеты поселений'!BE128</f>
        <v>0</v>
      </c>
      <c r="DH127" s="130">
        <f>'бюджет округа (района)'!BE128</f>
        <v>0</v>
      </c>
      <c r="DI127" s="130">
        <f t="shared" si="656"/>
        <v>0</v>
      </c>
      <c r="DJ127" s="130">
        <f t="shared" si="676"/>
        <v>0</v>
      </c>
      <c r="DK127" s="143" t="s">
        <v>51</v>
      </c>
      <c r="DL127" s="143" t="s">
        <v>51</v>
      </c>
      <c r="DM127" s="130">
        <f>'бюджет округа (района)'!BH128+'бюджеты поселений'!BH128</f>
        <v>0</v>
      </c>
      <c r="DN127" s="130">
        <f>'бюджет округа (района)'!BH128</f>
        <v>0</v>
      </c>
      <c r="DO127" s="130">
        <f>'бюджет округа (района)'!BI128+'бюджеты поселений'!BI128</f>
        <v>0</v>
      </c>
      <c r="DP127" s="130">
        <f>'бюджет округа (района)'!BI128</f>
        <v>0</v>
      </c>
      <c r="DQ127" s="130">
        <f>'бюджет округа (района)'!BJ128+'бюджеты поселений'!BJ128</f>
        <v>0</v>
      </c>
      <c r="DR127" s="130">
        <f>'бюджет округа (района)'!BJ128</f>
        <v>0</v>
      </c>
      <c r="DS127" s="143" t="s">
        <v>51</v>
      </c>
      <c r="DT127" s="143" t="s">
        <v>51</v>
      </c>
      <c r="DU127" s="143">
        <f t="shared" si="616"/>
        <v>1</v>
      </c>
      <c r="DV127" s="143">
        <f t="shared" si="617"/>
        <v>1</v>
      </c>
      <c r="DW127" s="172"/>
      <c r="DX127" s="88"/>
      <c r="DY127" s="88"/>
      <c r="DZ127" s="88"/>
      <c r="EA127" s="88"/>
      <c r="EB127" s="88"/>
      <c r="EC127" s="88"/>
      <c r="ED127" s="88"/>
      <c r="EE127" s="88"/>
      <c r="EF127" s="88"/>
      <c r="EG127" s="88"/>
      <c r="EH127" s="88"/>
      <c r="EI127" s="88"/>
      <c r="EJ127" s="88"/>
      <c r="EK127" s="88"/>
      <c r="EL127" s="88"/>
      <c r="EM127" s="88"/>
      <c r="EN127" s="88"/>
      <c r="EO127" s="88"/>
      <c r="EP127" s="88"/>
      <c r="EQ127" s="88"/>
      <c r="ER127" s="88"/>
      <c r="ES127" s="88"/>
      <c r="ET127" s="88"/>
      <c r="EU127" s="88"/>
      <c r="EV127" s="88"/>
      <c r="EW127" s="88"/>
      <c r="EX127" s="88"/>
      <c r="EY127" s="88"/>
      <c r="EZ127" s="88"/>
      <c r="FA127" s="88"/>
      <c r="FB127" s="88"/>
      <c r="FC127" s="88"/>
      <c r="FD127" s="88"/>
      <c r="FE127" s="88"/>
      <c r="FF127" s="88"/>
      <c r="FG127" s="88"/>
      <c r="FH127" s="88"/>
      <c r="FI127" s="88"/>
      <c r="FJ127" s="88"/>
      <c r="FK127" s="88"/>
      <c r="FL127" s="88"/>
      <c r="FM127" s="88"/>
      <c r="FN127" s="88"/>
      <c r="FO127" s="88"/>
      <c r="FP127" s="88"/>
      <c r="FQ127" s="88"/>
      <c r="FR127" s="88"/>
      <c r="FS127" s="88"/>
      <c r="FT127" s="88"/>
      <c r="FU127" s="88"/>
      <c r="FV127" s="88"/>
      <c r="FW127" s="88"/>
      <c r="FX127" s="88"/>
      <c r="FY127" s="88"/>
      <c r="FZ127" s="88"/>
      <c r="GA127" s="88"/>
      <c r="GB127" s="88"/>
      <c r="GC127" s="88"/>
      <c r="GD127" s="88"/>
      <c r="GE127" s="88"/>
      <c r="GF127" s="88"/>
      <c r="GG127" s="88"/>
      <c r="GH127" s="88"/>
      <c r="GI127" s="88"/>
      <c r="GJ127" s="88"/>
      <c r="GK127" s="88"/>
      <c r="GL127" s="88"/>
      <c r="GM127" s="88"/>
      <c r="GN127" s="88"/>
      <c r="GO127" s="88"/>
      <c r="GP127" s="88"/>
      <c r="GQ127" s="88"/>
      <c r="GR127" s="88"/>
      <c r="GS127" s="88"/>
      <c r="GT127" s="88"/>
      <c r="GU127" s="88"/>
      <c r="GV127" s="88"/>
      <c r="GW127" s="88"/>
      <c r="GX127" s="88"/>
      <c r="GY127" s="88"/>
      <c r="GZ127" s="88"/>
      <c r="HA127" s="88"/>
      <c r="HB127" s="88"/>
      <c r="HC127" s="88"/>
      <c r="HD127" s="88"/>
      <c r="HE127" s="88"/>
      <c r="HF127" s="88"/>
      <c r="HG127" s="88"/>
      <c r="HH127" s="88"/>
      <c r="HI127" s="88"/>
      <c r="HJ127" s="88"/>
      <c r="HK127" s="88"/>
      <c r="HL127" s="88"/>
      <c r="HM127" s="88"/>
      <c r="HN127" s="88"/>
      <c r="HO127" s="88"/>
      <c r="HP127" s="88"/>
      <c r="HQ127" s="88"/>
      <c r="HR127" s="88"/>
      <c r="HS127" s="88"/>
      <c r="HT127" s="88"/>
      <c r="HU127" s="88"/>
      <c r="HV127" s="88"/>
      <c r="HW127" s="88"/>
      <c r="HX127" s="88"/>
      <c r="HY127" s="88"/>
      <c r="HZ127" s="88"/>
      <c r="IA127" s="88"/>
      <c r="IB127" s="88"/>
      <c r="IC127" s="88"/>
      <c r="ID127" s="88"/>
      <c r="IE127" s="88"/>
      <c r="IF127" s="88"/>
      <c r="IG127" s="88"/>
      <c r="IH127" s="88"/>
      <c r="II127" s="88"/>
      <c r="IJ127" s="88"/>
      <c r="IK127" s="88"/>
      <c r="IL127" s="88"/>
      <c r="IM127" s="88"/>
      <c r="IN127" s="88"/>
      <c r="IO127" s="88"/>
      <c r="IP127" s="88"/>
      <c r="IQ127" s="88"/>
      <c r="IR127" s="88"/>
      <c r="IS127" s="88"/>
      <c r="IT127" s="88"/>
      <c r="IU127" s="88"/>
      <c r="IV127" s="88"/>
      <c r="IW127" s="88"/>
      <c r="IX127" s="88"/>
      <c r="IY127" s="88"/>
      <c r="IZ127" s="88"/>
      <c r="JA127" s="88"/>
      <c r="JB127" s="88"/>
      <c r="JC127" s="88"/>
      <c r="JD127" s="88"/>
      <c r="JE127" s="88"/>
      <c r="JF127" s="88"/>
      <c r="JG127" s="88"/>
      <c r="JH127" s="88"/>
    </row>
    <row r="128" spans="1:268" s="66" customFormat="1" ht="16.5">
      <c r="A128" s="244" t="s">
        <v>78</v>
      </c>
      <c r="B128" s="245"/>
      <c r="C128" s="137">
        <f>'бюджет округа (района)'!C129+'бюджеты поселений'!C129</f>
        <v>0</v>
      </c>
      <c r="D128" s="137">
        <f>'бюджет округа (района)'!C129</f>
        <v>0</v>
      </c>
      <c r="E128" s="137">
        <f t="shared" si="658"/>
        <v>0</v>
      </c>
      <c r="F128" s="137">
        <f t="shared" si="658"/>
        <v>0</v>
      </c>
      <c r="G128" s="137">
        <f>'бюджет округа (района)'!E129+'бюджеты поселений'!E129</f>
        <v>0</v>
      </c>
      <c r="H128" s="137">
        <f>'бюджет округа (района)'!E129</f>
        <v>0</v>
      </c>
      <c r="I128" s="137">
        <f>'бюджет округа (района)'!F129+'бюджеты поселений'!F129</f>
        <v>0</v>
      </c>
      <c r="J128" s="137">
        <f>'бюджет округа (района)'!F129</f>
        <v>0</v>
      </c>
      <c r="K128" s="137">
        <f t="shared" si="618"/>
        <v>0</v>
      </c>
      <c r="L128" s="137">
        <f t="shared" si="619"/>
        <v>0</v>
      </c>
      <c r="M128" s="137">
        <f>'бюджет округа (района)'!H129+'бюджеты поселений'!H129</f>
        <v>0</v>
      </c>
      <c r="N128" s="137">
        <f>'бюджет округа (района)'!H129</f>
        <v>0</v>
      </c>
      <c r="O128" s="137">
        <f t="shared" si="620"/>
        <v>0</v>
      </c>
      <c r="P128" s="137">
        <f t="shared" si="621"/>
        <v>0</v>
      </c>
      <c r="Q128" s="137">
        <f>'бюджет округа (района)'!J129+'бюджеты поселений'!J129</f>
        <v>0</v>
      </c>
      <c r="R128" s="137">
        <f>'бюджет округа (района)'!J129</f>
        <v>0</v>
      </c>
      <c r="S128" s="137">
        <f t="shared" si="622"/>
        <v>0</v>
      </c>
      <c r="T128" s="137">
        <f t="shared" si="623"/>
        <v>0</v>
      </c>
      <c r="U128" s="137">
        <f>'бюджет округа (района)'!L129+'бюджеты поселений'!L129</f>
        <v>0</v>
      </c>
      <c r="V128" s="137">
        <f>'бюджет округа (района)'!L129</f>
        <v>0</v>
      </c>
      <c r="W128" s="137">
        <f t="shared" si="624"/>
        <v>0</v>
      </c>
      <c r="X128" s="137">
        <f t="shared" si="625"/>
        <v>0</v>
      </c>
      <c r="Y128" s="137">
        <f>'бюджет округа (района)'!N129+'бюджеты поселений'!N129</f>
        <v>0</v>
      </c>
      <c r="Z128" s="137">
        <f>'бюджет округа (района)'!N129</f>
        <v>0</v>
      </c>
      <c r="AA128" s="137">
        <f t="shared" si="626"/>
        <v>0</v>
      </c>
      <c r="AB128" s="137">
        <f t="shared" si="627"/>
        <v>0</v>
      </c>
      <c r="AC128" s="137">
        <f>'бюджет округа (района)'!P129+'бюджеты поселений'!P129</f>
        <v>0</v>
      </c>
      <c r="AD128" s="137">
        <f>'бюджет округа (района)'!P129</f>
        <v>0</v>
      </c>
      <c r="AE128" s="137">
        <f t="shared" si="628"/>
        <v>0</v>
      </c>
      <c r="AF128" s="137">
        <f t="shared" si="629"/>
        <v>0</v>
      </c>
      <c r="AG128" s="137">
        <f>'бюджет округа (района)'!R129+'бюджеты поселений'!R129</f>
        <v>0</v>
      </c>
      <c r="AH128" s="137">
        <f>'бюджет округа (района)'!R129</f>
        <v>0</v>
      </c>
      <c r="AI128" s="137">
        <f t="shared" si="630"/>
        <v>0</v>
      </c>
      <c r="AJ128" s="137">
        <f t="shared" si="631"/>
        <v>0</v>
      </c>
      <c r="AK128" s="137">
        <f>'бюджет округа (района)'!T129+'бюджеты поселений'!T129</f>
        <v>0</v>
      </c>
      <c r="AL128" s="137">
        <f>'бюджет округа (района)'!T129</f>
        <v>0</v>
      </c>
      <c r="AM128" s="137">
        <f t="shared" si="632"/>
        <v>0</v>
      </c>
      <c r="AN128" s="137">
        <f t="shared" si="633"/>
        <v>0</v>
      </c>
      <c r="AO128" s="137">
        <f>'бюджет округа (района)'!V129+'бюджеты поселений'!V129</f>
        <v>0</v>
      </c>
      <c r="AP128" s="137">
        <f>'бюджет округа (района)'!V129</f>
        <v>0</v>
      </c>
      <c r="AQ128" s="137">
        <f t="shared" si="634"/>
        <v>0</v>
      </c>
      <c r="AR128" s="137">
        <f t="shared" si="635"/>
        <v>0</v>
      </c>
      <c r="AS128" s="137">
        <f>'бюджет округа (района)'!X129+'бюджеты поселений'!X129</f>
        <v>0</v>
      </c>
      <c r="AT128" s="137">
        <f>'бюджет округа (района)'!X129</f>
        <v>0</v>
      </c>
      <c r="AU128" s="137">
        <f t="shared" si="636"/>
        <v>0</v>
      </c>
      <c r="AV128" s="137">
        <f t="shared" si="637"/>
        <v>0</v>
      </c>
      <c r="AW128" s="137">
        <f>'бюджет округа (района)'!Z129+'бюджеты поселений'!Z129</f>
        <v>0</v>
      </c>
      <c r="AX128" s="137">
        <f>'бюджет округа (района)'!Z129</f>
        <v>0</v>
      </c>
      <c r="AY128" s="137" t="e">
        <f>'бюджет округа (района)'!AA129+'бюджеты поселений'!AA129</f>
        <v>#VALUE!</v>
      </c>
      <c r="AZ128" s="137" t="str">
        <f>'бюджет округа (района)'!AA129</f>
        <v>x</v>
      </c>
      <c r="BA128" s="162" t="s">
        <v>51</v>
      </c>
      <c r="BB128" s="162" t="s">
        <v>51</v>
      </c>
      <c r="BC128" s="137">
        <f>'бюджет округа (района)'!AC129+'бюджеты поселений'!AC129</f>
        <v>0</v>
      </c>
      <c r="BD128" s="137">
        <f>'бюджет округа (района)'!AC129</f>
        <v>0</v>
      </c>
      <c r="BE128" s="137">
        <f>'бюджет округа (района)'!AD129+'бюджеты поселений'!AD129</f>
        <v>0</v>
      </c>
      <c r="BF128" s="137">
        <f>'бюджет округа (района)'!AD129</f>
        <v>0</v>
      </c>
      <c r="BG128" s="137">
        <f t="shared" si="638"/>
        <v>0</v>
      </c>
      <c r="BH128" s="137">
        <f t="shared" si="639"/>
        <v>0</v>
      </c>
      <c r="BI128" s="162" t="s">
        <v>51</v>
      </c>
      <c r="BJ128" s="162" t="s">
        <v>51</v>
      </c>
      <c r="BK128" s="137">
        <f>'бюджет округа (района)'!AG129+'бюджеты поселений'!AG129</f>
        <v>0</v>
      </c>
      <c r="BL128" s="137">
        <f>'бюджет округа (района)'!AG129</f>
        <v>0</v>
      </c>
      <c r="BM128" s="137">
        <f t="shared" si="640"/>
        <v>0</v>
      </c>
      <c r="BN128" s="137">
        <f t="shared" si="668"/>
        <v>0</v>
      </c>
      <c r="BO128" s="162" t="s">
        <v>51</v>
      </c>
      <c r="BP128" s="162" t="s">
        <v>51</v>
      </c>
      <c r="BQ128" s="137">
        <f>'бюджет округа (района)'!AJ129+'бюджеты поселений'!AJ129</f>
        <v>0</v>
      </c>
      <c r="BR128" s="137">
        <f>'бюджет округа (района)'!AJ129</f>
        <v>0</v>
      </c>
      <c r="BS128" s="137">
        <f t="shared" si="642"/>
        <v>0</v>
      </c>
      <c r="BT128" s="137">
        <f t="shared" si="669"/>
        <v>0</v>
      </c>
      <c r="BU128" s="162" t="s">
        <v>51</v>
      </c>
      <c r="BV128" s="162" t="s">
        <v>51</v>
      </c>
      <c r="BW128" s="137">
        <f>'бюджет округа (района)'!AM129+'бюджеты поселений'!AM129</f>
        <v>0</v>
      </c>
      <c r="BX128" s="137">
        <f>'бюджет округа (района)'!AM129</f>
        <v>0</v>
      </c>
      <c r="BY128" s="137">
        <f t="shared" si="644"/>
        <v>0</v>
      </c>
      <c r="BZ128" s="137">
        <f t="shared" si="670"/>
        <v>0</v>
      </c>
      <c r="CA128" s="162" t="s">
        <v>51</v>
      </c>
      <c r="CB128" s="162" t="s">
        <v>51</v>
      </c>
      <c r="CC128" s="137">
        <f>'бюджет округа (района)'!AP129+'бюджеты поселений'!AP129</f>
        <v>0</v>
      </c>
      <c r="CD128" s="137">
        <f>'бюджет округа (района)'!AP129</f>
        <v>0</v>
      </c>
      <c r="CE128" s="137">
        <f t="shared" si="646"/>
        <v>0</v>
      </c>
      <c r="CF128" s="137">
        <f t="shared" si="671"/>
        <v>0</v>
      </c>
      <c r="CG128" s="162" t="s">
        <v>51</v>
      </c>
      <c r="CH128" s="162" t="s">
        <v>51</v>
      </c>
      <c r="CI128" s="137">
        <f>'бюджет округа (района)'!AS129+'бюджеты поселений'!AS129</f>
        <v>0</v>
      </c>
      <c r="CJ128" s="137">
        <f>'бюджет округа (района)'!AS129</f>
        <v>0</v>
      </c>
      <c r="CK128" s="137">
        <f t="shared" si="648"/>
        <v>0</v>
      </c>
      <c r="CL128" s="137">
        <f t="shared" si="672"/>
        <v>0</v>
      </c>
      <c r="CM128" s="162" t="s">
        <v>51</v>
      </c>
      <c r="CN128" s="162" t="s">
        <v>51</v>
      </c>
      <c r="CO128" s="137">
        <f>'бюджет округа (района)'!AV129+'бюджеты поселений'!AV129</f>
        <v>0</v>
      </c>
      <c r="CP128" s="137">
        <f>'бюджет округа (района)'!AV129</f>
        <v>0</v>
      </c>
      <c r="CQ128" s="137">
        <f t="shared" si="650"/>
        <v>0</v>
      </c>
      <c r="CR128" s="137">
        <f t="shared" si="673"/>
        <v>0</v>
      </c>
      <c r="CS128" s="162" t="s">
        <v>51</v>
      </c>
      <c r="CT128" s="162" t="s">
        <v>51</v>
      </c>
      <c r="CU128" s="137">
        <f>'бюджет округа (района)'!AY129+'бюджеты поселений'!AY129</f>
        <v>0</v>
      </c>
      <c r="CV128" s="137">
        <f>'бюджет округа (района)'!AY129</f>
        <v>0</v>
      </c>
      <c r="CW128" s="137">
        <f t="shared" si="652"/>
        <v>0</v>
      </c>
      <c r="CX128" s="137">
        <f t="shared" si="674"/>
        <v>0</v>
      </c>
      <c r="CY128" s="162" t="s">
        <v>51</v>
      </c>
      <c r="CZ128" s="162" t="s">
        <v>51</v>
      </c>
      <c r="DA128" s="137">
        <f>'бюджет округа (района)'!BB129+'бюджеты поселений'!BB129</f>
        <v>0</v>
      </c>
      <c r="DB128" s="137">
        <f>'бюджет округа (района)'!BB129</f>
        <v>0</v>
      </c>
      <c r="DC128" s="137">
        <f t="shared" si="654"/>
        <v>0</v>
      </c>
      <c r="DD128" s="137">
        <f t="shared" si="675"/>
        <v>0</v>
      </c>
      <c r="DE128" s="162" t="s">
        <v>51</v>
      </c>
      <c r="DF128" s="162" t="s">
        <v>51</v>
      </c>
      <c r="DG128" s="137">
        <f>'бюджет округа (района)'!BE129+'бюджеты поселений'!BE129</f>
        <v>0</v>
      </c>
      <c r="DH128" s="137">
        <f>'бюджет округа (района)'!BE129</f>
        <v>0</v>
      </c>
      <c r="DI128" s="137">
        <f t="shared" si="656"/>
        <v>0</v>
      </c>
      <c r="DJ128" s="137">
        <f t="shared" si="676"/>
        <v>0</v>
      </c>
      <c r="DK128" s="162" t="s">
        <v>51</v>
      </c>
      <c r="DL128" s="162" t="s">
        <v>51</v>
      </c>
      <c r="DM128" s="137">
        <f>'бюджет округа (района)'!BH129+'бюджеты поселений'!BH129</f>
        <v>0</v>
      </c>
      <c r="DN128" s="137">
        <f>'бюджет округа (района)'!BH129</f>
        <v>0</v>
      </c>
      <c r="DO128" s="137">
        <f>'бюджет округа (района)'!BI129+'бюджеты поселений'!BI129</f>
        <v>0</v>
      </c>
      <c r="DP128" s="137">
        <f>'бюджет округа (района)'!BI129</f>
        <v>0</v>
      </c>
      <c r="DQ128" s="137">
        <f>'бюджет округа (района)'!BJ129+'бюджеты поселений'!BJ129</f>
        <v>0</v>
      </c>
      <c r="DR128" s="137">
        <f>'бюджет округа (района)'!BJ129</f>
        <v>0</v>
      </c>
      <c r="DS128" s="162" t="s">
        <v>51</v>
      </c>
      <c r="DT128" s="162" t="s">
        <v>51</v>
      </c>
      <c r="DU128" s="162">
        <f t="shared" si="616"/>
        <v>1</v>
      </c>
      <c r="DV128" s="162">
        <f t="shared" si="617"/>
        <v>1</v>
      </c>
      <c r="DW128" s="171"/>
      <c r="DX128" s="65"/>
      <c r="DY128" s="65"/>
      <c r="DZ128" s="65"/>
      <c r="EA128" s="65"/>
      <c r="EB128" s="65"/>
      <c r="EC128" s="65"/>
      <c r="ED128" s="65"/>
      <c r="EE128" s="65"/>
      <c r="EF128" s="65"/>
      <c r="EG128" s="65"/>
      <c r="EH128" s="65"/>
      <c r="EI128" s="65"/>
      <c r="EJ128" s="65"/>
      <c r="EK128" s="65"/>
      <c r="EL128" s="65"/>
      <c r="EM128" s="65"/>
      <c r="EN128" s="65"/>
      <c r="EO128" s="65"/>
      <c r="EP128" s="65"/>
      <c r="EQ128" s="65"/>
      <c r="ER128" s="65"/>
      <c r="ES128" s="65"/>
      <c r="ET128" s="65"/>
      <c r="EU128" s="65"/>
      <c r="EV128" s="65"/>
      <c r="EW128" s="65"/>
      <c r="EX128" s="65"/>
      <c r="EY128" s="65"/>
      <c r="EZ128" s="65"/>
      <c r="FA128" s="65"/>
      <c r="FB128" s="65"/>
      <c r="FC128" s="65"/>
      <c r="FD128" s="65"/>
      <c r="FE128" s="65"/>
      <c r="FF128" s="65"/>
      <c r="FG128" s="65"/>
      <c r="FH128" s="65"/>
      <c r="FI128" s="65"/>
      <c r="FJ128" s="65"/>
      <c r="FK128" s="65"/>
      <c r="FL128" s="65"/>
      <c r="FM128" s="65"/>
      <c r="FN128" s="65"/>
      <c r="FO128" s="65"/>
      <c r="FP128" s="65"/>
      <c r="FQ128" s="65"/>
      <c r="FR128" s="65"/>
      <c r="FS128" s="65"/>
      <c r="FT128" s="65"/>
      <c r="FU128" s="65"/>
      <c r="FV128" s="65"/>
      <c r="FW128" s="65"/>
      <c r="FX128" s="65"/>
      <c r="FY128" s="65"/>
      <c r="FZ128" s="65"/>
      <c r="GA128" s="65"/>
      <c r="GB128" s="65"/>
      <c r="GC128" s="65"/>
      <c r="GD128" s="65"/>
      <c r="GE128" s="65"/>
      <c r="GF128" s="65"/>
      <c r="GG128" s="65"/>
      <c r="GH128" s="65"/>
      <c r="GI128" s="65"/>
      <c r="GJ128" s="65"/>
      <c r="GK128" s="65"/>
      <c r="GL128" s="65"/>
      <c r="GM128" s="65"/>
      <c r="GN128" s="65"/>
      <c r="GO128" s="65"/>
      <c r="GP128" s="65"/>
      <c r="GQ128" s="65"/>
      <c r="GR128" s="65"/>
      <c r="GS128" s="65"/>
      <c r="GT128" s="65"/>
      <c r="GU128" s="65"/>
      <c r="GV128" s="65"/>
      <c r="GW128" s="65"/>
      <c r="GX128" s="65"/>
      <c r="GY128" s="65"/>
      <c r="GZ128" s="65"/>
      <c r="HA128" s="65"/>
      <c r="HB128" s="65"/>
      <c r="HC128" s="65"/>
      <c r="HD128" s="65"/>
      <c r="HE128" s="65"/>
      <c r="HF128" s="65"/>
      <c r="HG128" s="65"/>
      <c r="HH128" s="65"/>
      <c r="HI128" s="65"/>
      <c r="HJ128" s="65"/>
      <c r="HK128" s="65"/>
      <c r="HL128" s="65"/>
      <c r="HM128" s="65"/>
      <c r="HN128" s="65"/>
      <c r="HO128" s="65"/>
      <c r="HP128" s="65"/>
      <c r="HQ128" s="65"/>
      <c r="HR128" s="65"/>
      <c r="HS128" s="65"/>
      <c r="HT128" s="65"/>
      <c r="HU128" s="65"/>
      <c r="HV128" s="65"/>
      <c r="HW128" s="65"/>
      <c r="HX128" s="65"/>
      <c r="HY128" s="65"/>
      <c r="HZ128" s="65"/>
      <c r="IA128" s="65"/>
      <c r="IB128" s="65"/>
      <c r="IC128" s="65"/>
      <c r="ID128" s="65"/>
      <c r="IE128" s="65"/>
      <c r="IF128" s="65"/>
      <c r="IG128" s="65"/>
      <c r="IH128" s="65"/>
      <c r="II128" s="65"/>
      <c r="IJ128" s="65"/>
      <c r="IK128" s="65"/>
      <c r="IL128" s="65"/>
      <c r="IM128" s="65"/>
      <c r="IN128" s="65"/>
      <c r="IO128" s="65"/>
      <c r="IP128" s="65"/>
      <c r="IQ128" s="65"/>
      <c r="IR128" s="65"/>
      <c r="IS128" s="65"/>
      <c r="IT128" s="65"/>
      <c r="IU128" s="65"/>
      <c r="IV128" s="65"/>
      <c r="IW128" s="65"/>
      <c r="IX128" s="65"/>
      <c r="IY128" s="65"/>
      <c r="IZ128" s="65"/>
      <c r="JA128" s="65"/>
      <c r="JB128" s="65"/>
      <c r="JC128" s="65"/>
      <c r="JD128" s="65"/>
      <c r="JE128" s="65"/>
      <c r="JF128" s="65"/>
      <c r="JG128" s="65"/>
      <c r="JH128" s="65"/>
    </row>
    <row r="129" spans="1:268" s="87" customFormat="1" ht="15.75" customHeight="1">
      <c r="A129" s="238" t="s">
        <v>79</v>
      </c>
      <c r="B129" s="239"/>
      <c r="C129" s="130">
        <f>'бюджет округа (района)'!C130+'бюджеты поселений'!C130</f>
        <v>0</v>
      </c>
      <c r="D129" s="130">
        <f>'бюджет округа (района)'!C130</f>
        <v>0</v>
      </c>
      <c r="E129" s="130">
        <f t="shared" si="658"/>
        <v>0</v>
      </c>
      <c r="F129" s="130">
        <f t="shared" si="658"/>
        <v>0</v>
      </c>
      <c r="G129" s="130">
        <f>'бюджет округа (района)'!E130+'бюджеты поселений'!E130</f>
        <v>0</v>
      </c>
      <c r="H129" s="130">
        <f>'бюджет округа (района)'!E130</f>
        <v>0</v>
      </c>
      <c r="I129" s="130">
        <f>'бюджет округа (района)'!F130+'бюджеты поселений'!F130</f>
        <v>0</v>
      </c>
      <c r="J129" s="130">
        <f>'бюджет округа (района)'!F130</f>
        <v>0</v>
      </c>
      <c r="K129" s="130">
        <f t="shared" si="618"/>
        <v>0</v>
      </c>
      <c r="L129" s="130">
        <f t="shared" si="619"/>
        <v>0</v>
      </c>
      <c r="M129" s="130">
        <f>'бюджет округа (района)'!H130+'бюджеты поселений'!H130</f>
        <v>0</v>
      </c>
      <c r="N129" s="130">
        <f>'бюджет округа (района)'!H130</f>
        <v>0</v>
      </c>
      <c r="O129" s="130">
        <f t="shared" si="620"/>
        <v>0</v>
      </c>
      <c r="P129" s="130">
        <f t="shared" si="621"/>
        <v>0</v>
      </c>
      <c r="Q129" s="130">
        <f>'бюджет округа (района)'!J130+'бюджеты поселений'!J130</f>
        <v>0</v>
      </c>
      <c r="R129" s="130">
        <f>'бюджет округа (района)'!J130</f>
        <v>0</v>
      </c>
      <c r="S129" s="130">
        <f t="shared" si="622"/>
        <v>0</v>
      </c>
      <c r="T129" s="130">
        <f t="shared" si="623"/>
        <v>0</v>
      </c>
      <c r="U129" s="130">
        <f>'бюджет округа (района)'!L130+'бюджеты поселений'!L130</f>
        <v>0</v>
      </c>
      <c r="V129" s="130">
        <f>'бюджет округа (района)'!L130</f>
        <v>0</v>
      </c>
      <c r="W129" s="130">
        <f t="shared" si="624"/>
        <v>0</v>
      </c>
      <c r="X129" s="130">
        <f t="shared" si="625"/>
        <v>0</v>
      </c>
      <c r="Y129" s="130">
        <f>'бюджет округа (района)'!N130+'бюджеты поселений'!N130</f>
        <v>0</v>
      </c>
      <c r="Z129" s="130">
        <f>'бюджет округа (района)'!N130</f>
        <v>0</v>
      </c>
      <c r="AA129" s="130">
        <f t="shared" si="626"/>
        <v>0</v>
      </c>
      <c r="AB129" s="130">
        <f t="shared" si="627"/>
        <v>0</v>
      </c>
      <c r="AC129" s="130">
        <f>'бюджет округа (района)'!P130+'бюджеты поселений'!P130</f>
        <v>0</v>
      </c>
      <c r="AD129" s="130">
        <f>'бюджет округа (района)'!P130</f>
        <v>0</v>
      </c>
      <c r="AE129" s="130">
        <f t="shared" si="628"/>
        <v>0</v>
      </c>
      <c r="AF129" s="130">
        <f t="shared" si="629"/>
        <v>0</v>
      </c>
      <c r="AG129" s="130">
        <f>'бюджет округа (района)'!R130+'бюджеты поселений'!R130</f>
        <v>0</v>
      </c>
      <c r="AH129" s="130">
        <f>'бюджет округа (района)'!R130</f>
        <v>0</v>
      </c>
      <c r="AI129" s="130">
        <f t="shared" si="630"/>
        <v>0</v>
      </c>
      <c r="AJ129" s="130">
        <f t="shared" si="631"/>
        <v>0</v>
      </c>
      <c r="AK129" s="130">
        <f>'бюджет округа (района)'!T130+'бюджеты поселений'!T130</f>
        <v>0</v>
      </c>
      <c r="AL129" s="130">
        <f>'бюджет округа (района)'!T130</f>
        <v>0</v>
      </c>
      <c r="AM129" s="130">
        <f t="shared" si="632"/>
        <v>0</v>
      </c>
      <c r="AN129" s="130">
        <f t="shared" si="633"/>
        <v>0</v>
      </c>
      <c r="AO129" s="130">
        <f>'бюджет округа (района)'!V130+'бюджеты поселений'!V130</f>
        <v>0</v>
      </c>
      <c r="AP129" s="130">
        <f>'бюджет округа (района)'!V130</f>
        <v>0</v>
      </c>
      <c r="AQ129" s="130">
        <f t="shared" si="634"/>
        <v>0</v>
      </c>
      <c r="AR129" s="130">
        <f t="shared" si="635"/>
        <v>0</v>
      </c>
      <c r="AS129" s="130">
        <f>'бюджет округа (района)'!X130+'бюджеты поселений'!X130</f>
        <v>0</v>
      </c>
      <c r="AT129" s="130">
        <f>'бюджет округа (района)'!X130</f>
        <v>0</v>
      </c>
      <c r="AU129" s="130">
        <f t="shared" si="636"/>
        <v>0</v>
      </c>
      <c r="AV129" s="130">
        <f t="shared" si="637"/>
        <v>0</v>
      </c>
      <c r="AW129" s="130">
        <f>'бюджет округа (района)'!Z130+'бюджеты поселений'!Z130</f>
        <v>0</v>
      </c>
      <c r="AX129" s="130">
        <f>'бюджет округа (района)'!Z130</f>
        <v>0</v>
      </c>
      <c r="AY129" s="130" t="e">
        <f>'бюджет округа (района)'!AA130+'бюджеты поселений'!AA130</f>
        <v>#VALUE!</v>
      </c>
      <c r="AZ129" s="130" t="str">
        <f>'бюджет округа (района)'!AA130</f>
        <v>x</v>
      </c>
      <c r="BA129" s="143" t="s">
        <v>51</v>
      </c>
      <c r="BB129" s="143" t="s">
        <v>51</v>
      </c>
      <c r="BC129" s="130">
        <f>'бюджет округа (района)'!AC130+'бюджеты поселений'!AC130</f>
        <v>0</v>
      </c>
      <c r="BD129" s="130">
        <f>'бюджет округа (района)'!AC130</f>
        <v>0</v>
      </c>
      <c r="BE129" s="130">
        <f>'бюджет округа (района)'!AD130+'бюджеты поселений'!AD130</f>
        <v>0</v>
      </c>
      <c r="BF129" s="130">
        <f>'бюджет округа (района)'!AD130</f>
        <v>0</v>
      </c>
      <c r="BG129" s="130">
        <f t="shared" si="638"/>
        <v>0</v>
      </c>
      <c r="BH129" s="130">
        <f t="shared" si="639"/>
        <v>0</v>
      </c>
      <c r="BI129" s="143" t="s">
        <v>51</v>
      </c>
      <c r="BJ129" s="143" t="s">
        <v>51</v>
      </c>
      <c r="BK129" s="130">
        <f>'бюджет округа (района)'!AG130+'бюджеты поселений'!AG130</f>
        <v>0</v>
      </c>
      <c r="BL129" s="130">
        <f>'бюджет округа (района)'!AG130</f>
        <v>0</v>
      </c>
      <c r="BM129" s="130">
        <f t="shared" si="640"/>
        <v>0</v>
      </c>
      <c r="BN129" s="130">
        <f t="shared" si="668"/>
        <v>0</v>
      </c>
      <c r="BO129" s="143" t="s">
        <v>51</v>
      </c>
      <c r="BP129" s="143" t="s">
        <v>51</v>
      </c>
      <c r="BQ129" s="130">
        <f>'бюджет округа (района)'!AJ130+'бюджеты поселений'!AJ130</f>
        <v>0</v>
      </c>
      <c r="BR129" s="130">
        <f>'бюджет округа (района)'!AJ130</f>
        <v>0</v>
      </c>
      <c r="BS129" s="130">
        <f t="shared" si="642"/>
        <v>0</v>
      </c>
      <c r="BT129" s="130">
        <f t="shared" si="669"/>
        <v>0</v>
      </c>
      <c r="BU129" s="143" t="s">
        <v>51</v>
      </c>
      <c r="BV129" s="143" t="s">
        <v>51</v>
      </c>
      <c r="BW129" s="130">
        <f>'бюджет округа (района)'!AM130+'бюджеты поселений'!AM130</f>
        <v>0</v>
      </c>
      <c r="BX129" s="130">
        <f>'бюджет округа (района)'!AM130</f>
        <v>0</v>
      </c>
      <c r="BY129" s="130">
        <f t="shared" si="644"/>
        <v>0</v>
      </c>
      <c r="BZ129" s="130">
        <f t="shared" si="670"/>
        <v>0</v>
      </c>
      <c r="CA129" s="143" t="s">
        <v>51</v>
      </c>
      <c r="CB129" s="143" t="s">
        <v>51</v>
      </c>
      <c r="CC129" s="130">
        <f>'бюджет округа (района)'!AP130+'бюджеты поселений'!AP130</f>
        <v>0</v>
      </c>
      <c r="CD129" s="130">
        <f>'бюджет округа (района)'!AP130</f>
        <v>0</v>
      </c>
      <c r="CE129" s="130">
        <f t="shared" si="646"/>
        <v>0</v>
      </c>
      <c r="CF129" s="130">
        <f t="shared" si="671"/>
        <v>0</v>
      </c>
      <c r="CG129" s="143" t="s">
        <v>51</v>
      </c>
      <c r="CH129" s="143" t="s">
        <v>51</v>
      </c>
      <c r="CI129" s="130">
        <f>'бюджет округа (района)'!AS130+'бюджеты поселений'!AS130</f>
        <v>0</v>
      </c>
      <c r="CJ129" s="130">
        <f>'бюджет округа (района)'!AS130</f>
        <v>0</v>
      </c>
      <c r="CK129" s="130">
        <f t="shared" si="648"/>
        <v>0</v>
      </c>
      <c r="CL129" s="130">
        <f t="shared" si="672"/>
        <v>0</v>
      </c>
      <c r="CM129" s="143" t="s">
        <v>51</v>
      </c>
      <c r="CN129" s="143" t="s">
        <v>51</v>
      </c>
      <c r="CO129" s="130">
        <f>'бюджет округа (района)'!AV130+'бюджеты поселений'!AV130</f>
        <v>0</v>
      </c>
      <c r="CP129" s="130">
        <f>'бюджет округа (района)'!AV130</f>
        <v>0</v>
      </c>
      <c r="CQ129" s="130">
        <f t="shared" si="650"/>
        <v>0</v>
      </c>
      <c r="CR129" s="130">
        <f t="shared" si="673"/>
        <v>0</v>
      </c>
      <c r="CS129" s="143" t="s">
        <v>51</v>
      </c>
      <c r="CT129" s="143" t="s">
        <v>51</v>
      </c>
      <c r="CU129" s="130">
        <f>'бюджет округа (района)'!AY130+'бюджеты поселений'!AY130</f>
        <v>0</v>
      </c>
      <c r="CV129" s="130">
        <f>'бюджет округа (района)'!AY130</f>
        <v>0</v>
      </c>
      <c r="CW129" s="130">
        <f t="shared" si="652"/>
        <v>0</v>
      </c>
      <c r="CX129" s="130">
        <f t="shared" si="674"/>
        <v>0</v>
      </c>
      <c r="CY129" s="143" t="s">
        <v>51</v>
      </c>
      <c r="CZ129" s="143" t="s">
        <v>51</v>
      </c>
      <c r="DA129" s="130">
        <f>'бюджет округа (района)'!BB130+'бюджеты поселений'!BB130</f>
        <v>0</v>
      </c>
      <c r="DB129" s="130">
        <f>'бюджет округа (района)'!BB130</f>
        <v>0</v>
      </c>
      <c r="DC129" s="130">
        <f t="shared" si="654"/>
        <v>0</v>
      </c>
      <c r="DD129" s="130">
        <f t="shared" si="675"/>
        <v>0</v>
      </c>
      <c r="DE129" s="143" t="s">
        <v>51</v>
      </c>
      <c r="DF129" s="143" t="s">
        <v>51</v>
      </c>
      <c r="DG129" s="130">
        <f>'бюджет округа (района)'!BE130+'бюджеты поселений'!BE130</f>
        <v>0</v>
      </c>
      <c r="DH129" s="130">
        <f>'бюджет округа (района)'!BE130</f>
        <v>0</v>
      </c>
      <c r="DI129" s="130">
        <f t="shared" si="656"/>
        <v>0</v>
      </c>
      <c r="DJ129" s="130">
        <f t="shared" si="676"/>
        <v>0</v>
      </c>
      <c r="DK129" s="143" t="s">
        <v>51</v>
      </c>
      <c r="DL129" s="143" t="s">
        <v>51</v>
      </c>
      <c r="DM129" s="130">
        <f>'бюджет округа (района)'!BH130+'бюджеты поселений'!BH130</f>
        <v>0</v>
      </c>
      <c r="DN129" s="130">
        <f>'бюджет округа (района)'!BH130</f>
        <v>0</v>
      </c>
      <c r="DO129" s="130">
        <f>'бюджет округа (района)'!BI130+'бюджеты поселений'!BI130</f>
        <v>0</v>
      </c>
      <c r="DP129" s="130">
        <f>'бюджет округа (района)'!BI130</f>
        <v>0</v>
      </c>
      <c r="DQ129" s="130">
        <f>'бюджет округа (района)'!BJ130+'бюджеты поселений'!BJ130</f>
        <v>0</v>
      </c>
      <c r="DR129" s="130">
        <f>'бюджет округа (района)'!BJ130</f>
        <v>0</v>
      </c>
      <c r="DS129" s="143" t="s">
        <v>51</v>
      </c>
      <c r="DT129" s="143" t="s">
        <v>51</v>
      </c>
      <c r="DU129" s="143">
        <f t="shared" si="616"/>
        <v>1</v>
      </c>
      <c r="DV129" s="143">
        <f t="shared" si="617"/>
        <v>1</v>
      </c>
      <c r="DW129" s="172"/>
      <c r="DX129" s="88"/>
      <c r="DY129" s="88"/>
      <c r="DZ129" s="88"/>
      <c r="EA129" s="88"/>
      <c r="EB129" s="88"/>
      <c r="EC129" s="88"/>
      <c r="ED129" s="88"/>
      <c r="EE129" s="88"/>
      <c r="EF129" s="88"/>
      <c r="EG129" s="88"/>
      <c r="EH129" s="88"/>
      <c r="EI129" s="88"/>
      <c r="EJ129" s="88"/>
      <c r="EK129" s="88"/>
      <c r="EL129" s="88"/>
      <c r="EM129" s="88"/>
      <c r="EN129" s="88"/>
      <c r="EO129" s="88"/>
      <c r="EP129" s="88"/>
      <c r="EQ129" s="88"/>
      <c r="ER129" s="88"/>
      <c r="ES129" s="88"/>
      <c r="ET129" s="88"/>
      <c r="EU129" s="88"/>
      <c r="EV129" s="88"/>
      <c r="EW129" s="88"/>
      <c r="EX129" s="88"/>
      <c r="EY129" s="88"/>
      <c r="EZ129" s="88"/>
      <c r="FA129" s="88"/>
      <c r="FB129" s="88"/>
      <c r="FC129" s="88"/>
      <c r="FD129" s="88"/>
      <c r="FE129" s="88"/>
      <c r="FF129" s="88"/>
      <c r="FG129" s="88"/>
      <c r="FH129" s="88"/>
      <c r="FI129" s="88"/>
      <c r="FJ129" s="88"/>
      <c r="FK129" s="88"/>
      <c r="FL129" s="88"/>
      <c r="FM129" s="88"/>
      <c r="FN129" s="88"/>
      <c r="FO129" s="88"/>
      <c r="FP129" s="88"/>
      <c r="FQ129" s="88"/>
      <c r="FR129" s="88"/>
      <c r="FS129" s="88"/>
      <c r="FT129" s="88"/>
      <c r="FU129" s="88"/>
      <c r="FV129" s="88"/>
      <c r="FW129" s="88"/>
      <c r="FX129" s="88"/>
      <c r="FY129" s="88"/>
      <c r="FZ129" s="88"/>
      <c r="GA129" s="88"/>
      <c r="GB129" s="88"/>
      <c r="GC129" s="88"/>
      <c r="GD129" s="88"/>
      <c r="GE129" s="88"/>
      <c r="GF129" s="88"/>
      <c r="GG129" s="88"/>
      <c r="GH129" s="88"/>
      <c r="GI129" s="88"/>
      <c r="GJ129" s="88"/>
      <c r="GK129" s="88"/>
      <c r="GL129" s="88"/>
      <c r="GM129" s="88"/>
      <c r="GN129" s="88"/>
      <c r="GO129" s="88"/>
      <c r="GP129" s="88"/>
      <c r="GQ129" s="88"/>
      <c r="GR129" s="88"/>
      <c r="GS129" s="88"/>
      <c r="GT129" s="88"/>
      <c r="GU129" s="88"/>
      <c r="GV129" s="88"/>
      <c r="GW129" s="88"/>
      <c r="GX129" s="88"/>
      <c r="GY129" s="88"/>
      <c r="GZ129" s="88"/>
      <c r="HA129" s="88"/>
      <c r="HB129" s="88"/>
      <c r="HC129" s="88"/>
      <c r="HD129" s="88"/>
      <c r="HE129" s="88"/>
      <c r="HF129" s="88"/>
      <c r="HG129" s="88"/>
      <c r="HH129" s="88"/>
      <c r="HI129" s="88"/>
      <c r="HJ129" s="88"/>
      <c r="HK129" s="88"/>
      <c r="HL129" s="88"/>
      <c r="HM129" s="88"/>
      <c r="HN129" s="88"/>
      <c r="HO129" s="88"/>
      <c r="HP129" s="88"/>
      <c r="HQ129" s="88"/>
      <c r="HR129" s="88"/>
      <c r="HS129" s="88"/>
      <c r="HT129" s="88"/>
      <c r="HU129" s="88"/>
      <c r="HV129" s="88"/>
      <c r="HW129" s="88"/>
      <c r="HX129" s="88"/>
      <c r="HY129" s="88"/>
      <c r="HZ129" s="88"/>
      <c r="IA129" s="88"/>
      <c r="IB129" s="88"/>
      <c r="IC129" s="88"/>
      <c r="ID129" s="88"/>
      <c r="IE129" s="88"/>
      <c r="IF129" s="88"/>
      <c r="IG129" s="88"/>
      <c r="IH129" s="88"/>
      <c r="II129" s="88"/>
      <c r="IJ129" s="88"/>
      <c r="IK129" s="88"/>
      <c r="IL129" s="88"/>
      <c r="IM129" s="88"/>
      <c r="IN129" s="88"/>
      <c r="IO129" s="88"/>
      <c r="IP129" s="88"/>
      <c r="IQ129" s="88"/>
      <c r="IR129" s="88"/>
      <c r="IS129" s="88"/>
      <c r="IT129" s="88"/>
      <c r="IU129" s="88"/>
      <c r="IV129" s="88"/>
      <c r="IW129" s="88"/>
      <c r="IX129" s="88"/>
      <c r="IY129" s="88"/>
      <c r="IZ129" s="88"/>
      <c r="JA129" s="88"/>
      <c r="JB129" s="88"/>
      <c r="JC129" s="88"/>
      <c r="JD129" s="88"/>
      <c r="JE129" s="88"/>
      <c r="JF129" s="88"/>
      <c r="JG129" s="88"/>
      <c r="JH129" s="88"/>
    </row>
    <row r="130" spans="1:268" s="82" customFormat="1" ht="16.5">
      <c r="A130" s="238" t="s">
        <v>134</v>
      </c>
      <c r="B130" s="239"/>
      <c r="C130" s="130">
        <f>'бюджет округа (района)'!C131+'бюджеты поселений'!C131</f>
        <v>0</v>
      </c>
      <c r="D130" s="130">
        <f>'бюджет округа (района)'!C131</f>
        <v>0</v>
      </c>
      <c r="E130" s="130">
        <f t="shared" si="658"/>
        <v>0</v>
      </c>
      <c r="F130" s="130">
        <f t="shared" si="658"/>
        <v>0</v>
      </c>
      <c r="G130" s="130">
        <f>'бюджет округа (района)'!E131+'бюджеты поселений'!E131</f>
        <v>0</v>
      </c>
      <c r="H130" s="130">
        <f>'бюджет округа (района)'!E131</f>
        <v>0</v>
      </c>
      <c r="I130" s="130">
        <f>'бюджет округа (района)'!F131+'бюджеты поселений'!F131</f>
        <v>0</v>
      </c>
      <c r="J130" s="130">
        <f>'бюджет округа (района)'!F131</f>
        <v>0</v>
      </c>
      <c r="K130" s="130">
        <f t="shared" si="618"/>
        <v>0</v>
      </c>
      <c r="L130" s="130">
        <f t="shared" si="619"/>
        <v>0</v>
      </c>
      <c r="M130" s="130">
        <f>'бюджет округа (района)'!H131+'бюджеты поселений'!H131</f>
        <v>0</v>
      </c>
      <c r="N130" s="130">
        <f>'бюджет округа (района)'!H131</f>
        <v>0</v>
      </c>
      <c r="O130" s="130">
        <f t="shared" si="620"/>
        <v>0</v>
      </c>
      <c r="P130" s="130">
        <f t="shared" si="621"/>
        <v>0</v>
      </c>
      <c r="Q130" s="130">
        <f>'бюджет округа (района)'!J131+'бюджеты поселений'!J131</f>
        <v>0</v>
      </c>
      <c r="R130" s="130">
        <f>'бюджет округа (района)'!J131</f>
        <v>0</v>
      </c>
      <c r="S130" s="130">
        <f t="shared" si="622"/>
        <v>0</v>
      </c>
      <c r="T130" s="130">
        <f t="shared" si="623"/>
        <v>0</v>
      </c>
      <c r="U130" s="130">
        <f>'бюджет округа (района)'!L131+'бюджеты поселений'!L131</f>
        <v>0</v>
      </c>
      <c r="V130" s="130">
        <f>'бюджет округа (района)'!L131</f>
        <v>0</v>
      </c>
      <c r="W130" s="130">
        <f t="shared" si="624"/>
        <v>0</v>
      </c>
      <c r="X130" s="130">
        <f t="shared" si="625"/>
        <v>0</v>
      </c>
      <c r="Y130" s="130">
        <f>'бюджет округа (района)'!N131+'бюджеты поселений'!N131</f>
        <v>0</v>
      </c>
      <c r="Z130" s="130">
        <f>'бюджет округа (района)'!N131</f>
        <v>0</v>
      </c>
      <c r="AA130" s="130">
        <f t="shared" si="626"/>
        <v>0</v>
      </c>
      <c r="AB130" s="130">
        <f t="shared" si="627"/>
        <v>0</v>
      </c>
      <c r="AC130" s="130">
        <f>'бюджет округа (района)'!P131+'бюджеты поселений'!P131</f>
        <v>0</v>
      </c>
      <c r="AD130" s="130">
        <f>'бюджет округа (района)'!P131</f>
        <v>0</v>
      </c>
      <c r="AE130" s="130">
        <f t="shared" si="628"/>
        <v>0</v>
      </c>
      <c r="AF130" s="130">
        <f t="shared" si="629"/>
        <v>0</v>
      </c>
      <c r="AG130" s="130">
        <f>'бюджет округа (района)'!R131+'бюджеты поселений'!R131</f>
        <v>0</v>
      </c>
      <c r="AH130" s="130">
        <f>'бюджет округа (района)'!R131</f>
        <v>0</v>
      </c>
      <c r="AI130" s="130">
        <f t="shared" si="630"/>
        <v>0</v>
      </c>
      <c r="AJ130" s="130">
        <f t="shared" si="631"/>
        <v>0</v>
      </c>
      <c r="AK130" s="130">
        <f>'бюджет округа (района)'!T131+'бюджеты поселений'!T131</f>
        <v>0</v>
      </c>
      <c r="AL130" s="130">
        <f>'бюджет округа (района)'!T131</f>
        <v>0</v>
      </c>
      <c r="AM130" s="130">
        <f t="shared" si="632"/>
        <v>0</v>
      </c>
      <c r="AN130" s="130">
        <f t="shared" si="633"/>
        <v>0</v>
      </c>
      <c r="AO130" s="130">
        <f>'бюджет округа (района)'!V131+'бюджеты поселений'!V131</f>
        <v>0</v>
      </c>
      <c r="AP130" s="130">
        <f>'бюджет округа (района)'!V131</f>
        <v>0</v>
      </c>
      <c r="AQ130" s="130">
        <f t="shared" si="634"/>
        <v>0</v>
      </c>
      <c r="AR130" s="130">
        <f t="shared" si="635"/>
        <v>0</v>
      </c>
      <c r="AS130" s="130">
        <f>'бюджет округа (района)'!X131+'бюджеты поселений'!X131</f>
        <v>0</v>
      </c>
      <c r="AT130" s="130">
        <f>'бюджет округа (района)'!X131</f>
        <v>0</v>
      </c>
      <c r="AU130" s="130">
        <f t="shared" si="636"/>
        <v>0</v>
      </c>
      <c r="AV130" s="130">
        <f t="shared" si="637"/>
        <v>0</v>
      </c>
      <c r="AW130" s="130">
        <f>'бюджет округа (района)'!Z131+'бюджеты поселений'!Z131</f>
        <v>0</v>
      </c>
      <c r="AX130" s="130">
        <f>'бюджет округа (района)'!Z131</f>
        <v>0</v>
      </c>
      <c r="AY130" s="130" t="e">
        <f>'бюджет округа (района)'!AA131+'бюджеты поселений'!AA131</f>
        <v>#VALUE!</v>
      </c>
      <c r="AZ130" s="130" t="str">
        <f>'бюджет округа (района)'!AA131</f>
        <v>x</v>
      </c>
      <c r="BA130" s="143" t="s">
        <v>51</v>
      </c>
      <c r="BB130" s="143" t="s">
        <v>51</v>
      </c>
      <c r="BC130" s="130">
        <f>'бюджет округа (района)'!AC131+'бюджеты поселений'!AC131</f>
        <v>0</v>
      </c>
      <c r="BD130" s="130">
        <f>'бюджет округа (района)'!AC131</f>
        <v>0</v>
      </c>
      <c r="BE130" s="130">
        <f>'бюджет округа (района)'!AD131+'бюджеты поселений'!AD131</f>
        <v>0</v>
      </c>
      <c r="BF130" s="130">
        <f>'бюджет округа (района)'!AD131</f>
        <v>0</v>
      </c>
      <c r="BG130" s="130">
        <f t="shared" si="638"/>
        <v>0</v>
      </c>
      <c r="BH130" s="130">
        <f t="shared" si="639"/>
        <v>0</v>
      </c>
      <c r="BI130" s="143">
        <f t="shared" ref="BI130:BJ130" si="677">IF(K130=0,1,BG130/K130-1)</f>
        <v>1</v>
      </c>
      <c r="BJ130" s="143">
        <f t="shared" si="677"/>
        <v>1</v>
      </c>
      <c r="BK130" s="130">
        <f>'бюджет округа (района)'!AG131+'бюджеты поселений'!AG131</f>
        <v>0</v>
      </c>
      <c r="BL130" s="130">
        <f>'бюджет округа (района)'!AG131</f>
        <v>0</v>
      </c>
      <c r="BM130" s="130">
        <f t="shared" si="640"/>
        <v>0</v>
      </c>
      <c r="BN130" s="130">
        <f t="shared" si="668"/>
        <v>0</v>
      </c>
      <c r="BO130" s="143">
        <f t="shared" ref="BO130:BP130" si="678">IF(O130=0,1,BM130/O130-1)</f>
        <v>1</v>
      </c>
      <c r="BP130" s="143">
        <f t="shared" si="678"/>
        <v>1</v>
      </c>
      <c r="BQ130" s="130">
        <f>'бюджет округа (района)'!AJ131+'бюджеты поселений'!AJ131</f>
        <v>0</v>
      </c>
      <c r="BR130" s="130">
        <f>'бюджет округа (района)'!AJ131</f>
        <v>0</v>
      </c>
      <c r="BS130" s="130">
        <f t="shared" si="642"/>
        <v>0</v>
      </c>
      <c r="BT130" s="130">
        <f t="shared" si="669"/>
        <v>0</v>
      </c>
      <c r="BU130" s="143">
        <f t="shared" ref="BU130:BV130" si="679">IF(S130=0,1,BS130/S130-1)</f>
        <v>1</v>
      </c>
      <c r="BV130" s="143">
        <f t="shared" si="679"/>
        <v>1</v>
      </c>
      <c r="BW130" s="130">
        <f>'бюджет округа (района)'!AM131+'бюджеты поселений'!AM131</f>
        <v>0</v>
      </c>
      <c r="BX130" s="130">
        <f>'бюджет округа (района)'!AM131</f>
        <v>0</v>
      </c>
      <c r="BY130" s="130">
        <f t="shared" si="644"/>
        <v>0</v>
      </c>
      <c r="BZ130" s="130">
        <f t="shared" si="670"/>
        <v>0</v>
      </c>
      <c r="CA130" s="143">
        <f t="shared" ref="CA130:CB130" si="680">IF(W130=0,1,BY130/W130-1)</f>
        <v>1</v>
      </c>
      <c r="CB130" s="143">
        <f t="shared" si="680"/>
        <v>1</v>
      </c>
      <c r="CC130" s="130">
        <f>'бюджет округа (района)'!AP131+'бюджеты поселений'!AP131</f>
        <v>0</v>
      </c>
      <c r="CD130" s="130">
        <f>'бюджет округа (района)'!AP131</f>
        <v>0</v>
      </c>
      <c r="CE130" s="130">
        <f t="shared" si="646"/>
        <v>0</v>
      </c>
      <c r="CF130" s="130">
        <f t="shared" si="671"/>
        <v>0</v>
      </c>
      <c r="CG130" s="143">
        <f t="shared" ref="CG130:CH130" si="681">IF(AA130=0,1,CE130/AA130-1)</f>
        <v>1</v>
      </c>
      <c r="CH130" s="143">
        <f t="shared" si="681"/>
        <v>1</v>
      </c>
      <c r="CI130" s="130">
        <f>'бюджет округа (района)'!AS131+'бюджеты поселений'!AS131</f>
        <v>0</v>
      </c>
      <c r="CJ130" s="130">
        <f>'бюджет округа (района)'!AS131</f>
        <v>0</v>
      </c>
      <c r="CK130" s="130">
        <f t="shared" si="648"/>
        <v>0</v>
      </c>
      <c r="CL130" s="130">
        <f t="shared" si="672"/>
        <v>0</v>
      </c>
      <c r="CM130" s="143">
        <f t="shared" ref="CM130:CN130" si="682">IF(AE130=0,1,CK130/AE130-1)</f>
        <v>1</v>
      </c>
      <c r="CN130" s="143">
        <f t="shared" si="682"/>
        <v>1</v>
      </c>
      <c r="CO130" s="130">
        <f>'бюджет округа (района)'!AV131+'бюджеты поселений'!AV131</f>
        <v>0</v>
      </c>
      <c r="CP130" s="130">
        <f>'бюджет округа (района)'!AV131</f>
        <v>0</v>
      </c>
      <c r="CQ130" s="130">
        <f t="shared" si="650"/>
        <v>0</v>
      </c>
      <c r="CR130" s="130">
        <f t="shared" si="673"/>
        <v>0</v>
      </c>
      <c r="CS130" s="143">
        <f t="shared" ref="CS130:CT130" si="683">IF(AI130=0,1,CQ130/AI130-1)</f>
        <v>1</v>
      </c>
      <c r="CT130" s="143">
        <f t="shared" si="683"/>
        <v>1</v>
      </c>
      <c r="CU130" s="130">
        <f>'бюджет округа (района)'!AY131+'бюджеты поселений'!AY131</f>
        <v>0</v>
      </c>
      <c r="CV130" s="130">
        <f>'бюджет округа (района)'!AY131</f>
        <v>0</v>
      </c>
      <c r="CW130" s="130">
        <f t="shared" si="652"/>
        <v>0</v>
      </c>
      <c r="CX130" s="130">
        <f t="shared" si="674"/>
        <v>0</v>
      </c>
      <c r="CY130" s="143">
        <f t="shared" ref="CY130:CZ130" si="684">IF(AM130=0,1,CW130/AM130-1)</f>
        <v>1</v>
      </c>
      <c r="CZ130" s="143">
        <f t="shared" si="684"/>
        <v>1</v>
      </c>
      <c r="DA130" s="130">
        <f>'бюджет округа (района)'!BB131+'бюджеты поселений'!BB131</f>
        <v>0</v>
      </c>
      <c r="DB130" s="130">
        <f>'бюджет округа (района)'!BB131</f>
        <v>0</v>
      </c>
      <c r="DC130" s="130">
        <f t="shared" si="654"/>
        <v>0</v>
      </c>
      <c r="DD130" s="130">
        <f t="shared" si="675"/>
        <v>0</v>
      </c>
      <c r="DE130" s="143">
        <f t="shared" ref="DE130:DF130" si="685">IF(AQ130=0,1,DC130/AQ130-1)</f>
        <v>1</v>
      </c>
      <c r="DF130" s="143">
        <f t="shared" si="685"/>
        <v>1</v>
      </c>
      <c r="DG130" s="130">
        <f>'бюджет округа (района)'!BE131+'бюджеты поселений'!BE131</f>
        <v>0</v>
      </c>
      <c r="DH130" s="130">
        <f>'бюджет округа (района)'!BE131</f>
        <v>0</v>
      </c>
      <c r="DI130" s="130">
        <f t="shared" si="656"/>
        <v>0</v>
      </c>
      <c r="DJ130" s="130">
        <f t="shared" si="676"/>
        <v>0</v>
      </c>
      <c r="DK130" s="143">
        <f t="shared" ref="DK130:DL130" si="686">IF(AU130=0,1,DI130/AU130-1)</f>
        <v>1</v>
      </c>
      <c r="DL130" s="143">
        <f t="shared" si="686"/>
        <v>1</v>
      </c>
      <c r="DM130" s="130">
        <f>'бюджет округа (района)'!BH131+'бюджеты поселений'!BH131</f>
        <v>0</v>
      </c>
      <c r="DN130" s="130">
        <f>'бюджет округа (района)'!BH131</f>
        <v>0</v>
      </c>
      <c r="DO130" s="130">
        <f>'бюджет округа (района)'!BI131+'бюджеты поселений'!BI131</f>
        <v>0</v>
      </c>
      <c r="DP130" s="130">
        <f>'бюджет округа (района)'!BI131</f>
        <v>0</v>
      </c>
      <c r="DQ130" s="130">
        <f>'бюджет округа (района)'!BJ131+'бюджеты поселений'!BJ131</f>
        <v>0</v>
      </c>
      <c r="DR130" s="130">
        <f>'бюджет округа (района)'!BJ131</f>
        <v>0</v>
      </c>
      <c r="DS130" s="143">
        <f>IF($AY$24=0,1,DQ130/$AY$24-1)</f>
        <v>1</v>
      </c>
      <c r="DT130" s="143">
        <f>IF($AZ$24=0,1,DR130/$AZ$24-1)</f>
        <v>1</v>
      </c>
      <c r="DU130" s="143">
        <f t="shared" si="616"/>
        <v>1</v>
      </c>
      <c r="DV130" s="143">
        <f t="shared" si="617"/>
        <v>1</v>
      </c>
      <c r="DW130" s="83"/>
      <c r="DX130" s="83"/>
      <c r="DY130" s="83"/>
      <c r="DZ130" s="83"/>
      <c r="EA130" s="83"/>
      <c r="EB130" s="83"/>
      <c r="EC130" s="83"/>
      <c r="ED130" s="83"/>
      <c r="EE130" s="83"/>
      <c r="EF130" s="83"/>
      <c r="EG130" s="83"/>
      <c r="EH130" s="83"/>
      <c r="EI130" s="83"/>
      <c r="EJ130" s="83"/>
      <c r="EK130" s="83"/>
      <c r="EL130" s="83"/>
      <c r="EM130" s="83"/>
      <c r="EN130" s="83"/>
      <c r="EO130" s="83"/>
      <c r="EP130" s="83"/>
      <c r="EQ130" s="83"/>
      <c r="ER130" s="83"/>
      <c r="ES130" s="83"/>
      <c r="ET130" s="83"/>
      <c r="EU130" s="83"/>
      <c r="EV130" s="83"/>
      <c r="EW130" s="83"/>
      <c r="EX130" s="83"/>
      <c r="EY130" s="83"/>
      <c r="EZ130" s="83"/>
      <c r="FA130" s="83"/>
      <c r="FB130" s="83"/>
      <c r="FC130" s="83"/>
      <c r="FD130" s="83"/>
      <c r="FE130" s="83"/>
      <c r="FF130" s="83"/>
      <c r="FG130" s="83"/>
      <c r="FH130" s="83"/>
      <c r="FI130" s="83"/>
      <c r="FJ130" s="83"/>
      <c r="FK130" s="83"/>
      <c r="FL130" s="83"/>
      <c r="FM130" s="83"/>
      <c r="FN130" s="83"/>
      <c r="FO130" s="83"/>
      <c r="FP130" s="83"/>
      <c r="FQ130" s="83"/>
      <c r="FR130" s="83"/>
      <c r="FS130" s="83"/>
      <c r="FT130" s="83"/>
      <c r="FU130" s="83"/>
      <c r="FV130" s="83"/>
      <c r="FW130" s="83"/>
      <c r="FX130" s="83"/>
      <c r="FY130" s="83"/>
      <c r="FZ130" s="83"/>
      <c r="GA130" s="83"/>
      <c r="GB130" s="83"/>
      <c r="GC130" s="83"/>
      <c r="GD130" s="83"/>
      <c r="GE130" s="83"/>
      <c r="GF130" s="83"/>
      <c r="GG130" s="83"/>
      <c r="GH130" s="83"/>
      <c r="GI130" s="83"/>
      <c r="GJ130" s="83"/>
      <c r="GK130" s="83"/>
      <c r="GL130" s="83"/>
      <c r="GM130" s="83"/>
      <c r="GN130" s="83"/>
      <c r="GO130" s="83"/>
      <c r="GP130" s="83"/>
      <c r="GQ130" s="83"/>
      <c r="GR130" s="83"/>
      <c r="GS130" s="83"/>
      <c r="GT130" s="83"/>
      <c r="GU130" s="83"/>
      <c r="GV130" s="83"/>
      <c r="GW130" s="83"/>
      <c r="GX130" s="83"/>
      <c r="GY130" s="83"/>
      <c r="GZ130" s="83"/>
      <c r="HA130" s="83"/>
      <c r="HB130" s="83"/>
      <c r="HC130" s="83"/>
      <c r="HD130" s="83"/>
      <c r="HE130" s="83"/>
      <c r="HF130" s="83"/>
      <c r="HG130" s="83"/>
      <c r="HH130" s="83"/>
      <c r="HI130" s="83"/>
      <c r="HJ130" s="83"/>
      <c r="HK130" s="83"/>
      <c r="HL130" s="83"/>
      <c r="HM130" s="83"/>
      <c r="HN130" s="83"/>
      <c r="HO130" s="83"/>
      <c r="HP130" s="83"/>
      <c r="HQ130" s="83"/>
      <c r="HR130" s="83"/>
      <c r="HS130" s="83"/>
      <c r="HT130" s="83"/>
      <c r="HU130" s="83"/>
      <c r="HV130" s="83"/>
      <c r="HW130" s="83"/>
      <c r="HX130" s="83"/>
      <c r="HY130" s="83"/>
      <c r="HZ130" s="83"/>
      <c r="IA130" s="83"/>
      <c r="IB130" s="83"/>
      <c r="IC130" s="83"/>
      <c r="ID130" s="83"/>
      <c r="IE130" s="83"/>
      <c r="IF130" s="83"/>
      <c r="IG130" s="83"/>
      <c r="IH130" s="83"/>
      <c r="II130" s="83"/>
      <c r="IJ130" s="83"/>
      <c r="IK130" s="83"/>
      <c r="IL130" s="83"/>
      <c r="IM130" s="83"/>
      <c r="IN130" s="83"/>
      <c r="IO130" s="83"/>
      <c r="IP130" s="83"/>
      <c r="IQ130" s="83"/>
      <c r="IR130" s="83"/>
      <c r="IS130" s="83"/>
      <c r="IT130" s="83"/>
      <c r="IU130" s="83"/>
      <c r="IV130" s="83"/>
      <c r="IW130" s="83"/>
      <c r="IX130" s="83"/>
      <c r="IY130" s="83"/>
      <c r="IZ130" s="83"/>
      <c r="JA130" s="83"/>
      <c r="JB130" s="83"/>
      <c r="JC130" s="83"/>
      <c r="JD130" s="83"/>
      <c r="JE130" s="83"/>
      <c r="JF130" s="83"/>
      <c r="JG130" s="83"/>
      <c r="JH130" s="83"/>
    </row>
    <row r="131" spans="1:268" s="66" customFormat="1">
      <c r="A131" s="89"/>
      <c r="B131" s="89"/>
      <c r="C131" s="89"/>
      <c r="D131" s="89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65"/>
      <c r="AZ131" s="65"/>
      <c r="BA131" s="65"/>
      <c r="BB131" s="65"/>
      <c r="BC131" s="65"/>
      <c r="BD131" s="65"/>
      <c r="BE131" s="65"/>
      <c r="BF131" s="65"/>
      <c r="BG131" s="65"/>
      <c r="BH131" s="65"/>
      <c r="BI131" s="65"/>
      <c r="BJ131" s="65"/>
      <c r="BK131" s="65"/>
      <c r="BL131" s="65"/>
      <c r="BM131" s="65"/>
      <c r="BN131" s="65"/>
      <c r="BO131" s="65"/>
      <c r="BP131" s="65"/>
      <c r="BQ131" s="65"/>
      <c r="BR131" s="65"/>
      <c r="BS131" s="65"/>
      <c r="BT131" s="65"/>
      <c r="BU131" s="65"/>
      <c r="BV131" s="65"/>
      <c r="BW131" s="65"/>
      <c r="BX131" s="65"/>
      <c r="BY131" s="65"/>
      <c r="BZ131" s="65"/>
      <c r="CA131" s="65"/>
      <c r="CB131" s="65"/>
      <c r="CC131" s="65"/>
      <c r="CD131" s="65"/>
      <c r="CE131" s="65"/>
      <c r="CF131" s="65"/>
      <c r="CG131" s="65"/>
      <c r="CH131" s="65"/>
      <c r="CI131" s="65"/>
      <c r="CJ131" s="65"/>
      <c r="CK131" s="65"/>
      <c r="CL131" s="65"/>
      <c r="CM131" s="65"/>
      <c r="CN131" s="65"/>
      <c r="CO131" s="65"/>
      <c r="CP131" s="65"/>
      <c r="CQ131" s="65"/>
      <c r="CR131" s="65"/>
      <c r="CS131" s="65"/>
      <c r="CT131" s="65"/>
      <c r="CU131" s="65"/>
      <c r="CV131" s="65"/>
      <c r="CW131" s="65"/>
      <c r="CX131" s="65"/>
      <c r="CY131" s="65"/>
      <c r="CZ131" s="65"/>
      <c r="DA131" s="65"/>
      <c r="DB131" s="65"/>
      <c r="DC131" s="65"/>
      <c r="DD131" s="65"/>
      <c r="DE131" s="65"/>
      <c r="DF131" s="65"/>
      <c r="DG131" s="65"/>
      <c r="DH131" s="65"/>
      <c r="DI131" s="65"/>
      <c r="DJ131" s="65"/>
      <c r="DK131" s="65"/>
      <c r="DL131" s="65"/>
      <c r="DM131" s="65"/>
      <c r="DN131" s="65"/>
      <c r="DO131" s="65"/>
      <c r="DP131" s="65"/>
      <c r="DQ131" s="65"/>
      <c r="DR131" s="65"/>
      <c r="DS131" s="65"/>
      <c r="DT131" s="65"/>
      <c r="DU131" s="65"/>
      <c r="DV131" s="91"/>
      <c r="DW131" s="91"/>
      <c r="DX131" s="91"/>
      <c r="DY131" s="65"/>
      <c r="DZ131" s="65"/>
      <c r="EA131" s="65"/>
      <c r="EB131" s="65"/>
      <c r="EC131" s="65"/>
      <c r="ED131" s="65"/>
      <c r="EE131" s="65"/>
      <c r="EF131" s="65"/>
      <c r="EG131" s="65"/>
      <c r="EH131" s="65"/>
      <c r="EI131" s="65"/>
      <c r="EJ131" s="65"/>
      <c r="EK131" s="65"/>
      <c r="EL131" s="65"/>
      <c r="EM131" s="65"/>
      <c r="EN131" s="65"/>
      <c r="EO131" s="65"/>
      <c r="EP131" s="65"/>
      <c r="EQ131" s="65"/>
      <c r="ER131" s="65"/>
      <c r="ES131" s="65"/>
      <c r="ET131" s="65"/>
      <c r="EU131" s="65"/>
      <c r="EV131" s="65"/>
      <c r="EW131" s="65"/>
      <c r="EX131" s="65"/>
      <c r="EY131" s="65"/>
      <c r="EZ131" s="65"/>
      <c r="FA131" s="65"/>
      <c r="FB131" s="65"/>
      <c r="FC131" s="65"/>
      <c r="FD131" s="65"/>
      <c r="FE131" s="65"/>
      <c r="FF131" s="65"/>
      <c r="FG131" s="65"/>
      <c r="FH131" s="65"/>
      <c r="FI131" s="65"/>
      <c r="FJ131" s="65"/>
      <c r="FK131" s="65"/>
      <c r="FL131" s="65"/>
      <c r="FM131" s="65"/>
      <c r="FN131" s="65"/>
      <c r="FO131" s="65"/>
      <c r="FP131" s="65"/>
      <c r="FQ131" s="65"/>
      <c r="FR131" s="65"/>
      <c r="FS131" s="65"/>
      <c r="FT131" s="65"/>
      <c r="FU131" s="65"/>
      <c r="FV131" s="65"/>
      <c r="FW131" s="65"/>
      <c r="FX131" s="65"/>
      <c r="FY131" s="65"/>
      <c r="FZ131" s="65"/>
      <c r="GA131" s="65"/>
      <c r="GB131" s="65"/>
      <c r="GC131" s="65"/>
      <c r="GD131" s="65"/>
      <c r="GE131" s="65"/>
      <c r="GF131" s="65"/>
      <c r="GG131" s="65"/>
      <c r="GH131" s="65"/>
      <c r="GI131" s="65"/>
      <c r="GJ131" s="65"/>
      <c r="GK131" s="65"/>
      <c r="GL131" s="65"/>
      <c r="GM131" s="65"/>
      <c r="GN131" s="65"/>
      <c r="GO131" s="65"/>
      <c r="GP131" s="65"/>
      <c r="GQ131" s="65"/>
      <c r="GR131" s="65"/>
      <c r="GS131" s="65"/>
      <c r="GT131" s="65"/>
      <c r="GU131" s="65"/>
      <c r="GV131" s="65"/>
      <c r="GW131" s="65"/>
      <c r="GX131" s="65"/>
      <c r="GY131" s="65"/>
      <c r="GZ131" s="65"/>
      <c r="HA131" s="65"/>
      <c r="HB131" s="65"/>
      <c r="HC131" s="65"/>
      <c r="HD131" s="65"/>
      <c r="HE131" s="65"/>
      <c r="HF131" s="65"/>
      <c r="HG131" s="65"/>
      <c r="HH131" s="65"/>
      <c r="HI131" s="65"/>
      <c r="HJ131" s="65"/>
      <c r="HK131" s="65"/>
      <c r="HL131" s="65"/>
      <c r="HM131" s="65"/>
      <c r="HN131" s="65"/>
      <c r="HO131" s="65"/>
      <c r="HP131" s="65"/>
      <c r="HQ131" s="65"/>
      <c r="HR131" s="65"/>
      <c r="HS131" s="65"/>
      <c r="HT131" s="65"/>
      <c r="HU131" s="65"/>
      <c r="HV131" s="65"/>
      <c r="HW131" s="65"/>
      <c r="HX131" s="65"/>
      <c r="HY131" s="65"/>
      <c r="HZ131" s="65"/>
      <c r="IA131" s="65"/>
      <c r="IB131" s="65"/>
      <c r="IC131" s="65"/>
      <c r="ID131" s="65"/>
      <c r="IE131" s="65"/>
      <c r="IF131" s="65"/>
      <c r="IG131" s="65"/>
      <c r="IH131" s="65"/>
      <c r="II131" s="65"/>
      <c r="IJ131" s="65"/>
      <c r="IK131" s="65"/>
      <c r="IL131" s="65"/>
      <c r="IM131" s="65"/>
      <c r="IN131" s="65"/>
      <c r="IO131" s="65"/>
      <c r="IP131" s="65"/>
      <c r="IQ131" s="65"/>
      <c r="IR131" s="65"/>
      <c r="IS131" s="65"/>
      <c r="IT131" s="65"/>
      <c r="IU131" s="65"/>
      <c r="IV131" s="65"/>
      <c r="IW131" s="65"/>
      <c r="IX131" s="65"/>
      <c r="IY131" s="65"/>
      <c r="IZ131" s="65"/>
      <c r="JA131" s="65"/>
      <c r="JB131" s="65"/>
      <c r="JC131" s="65"/>
      <c r="JD131" s="65"/>
      <c r="JE131" s="65"/>
      <c r="JF131" s="65"/>
      <c r="JG131" s="65"/>
      <c r="JH131" s="65"/>
    </row>
    <row r="132" spans="1:268" s="66" customFormat="1">
      <c r="A132" s="89"/>
      <c r="B132" s="89"/>
      <c r="C132" s="89"/>
      <c r="D132" s="89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  <c r="AK132" s="90"/>
      <c r="AL132" s="90"/>
      <c r="AM132" s="90"/>
      <c r="AN132" s="90"/>
      <c r="AO132" s="90"/>
      <c r="AP132" s="90"/>
      <c r="AQ132" s="90"/>
      <c r="AR132" s="90"/>
      <c r="AS132" s="90"/>
      <c r="AT132" s="90"/>
      <c r="AU132" s="90"/>
      <c r="AV132" s="90"/>
      <c r="AW132" s="90"/>
      <c r="AX132" s="90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65"/>
      <c r="BN132" s="65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  <c r="CA132" s="65"/>
      <c r="CB132" s="65"/>
      <c r="CC132" s="65"/>
      <c r="CD132" s="65"/>
      <c r="CE132" s="65"/>
      <c r="CF132" s="65"/>
      <c r="CG132" s="65"/>
      <c r="CH132" s="65"/>
      <c r="CI132" s="65"/>
      <c r="CJ132" s="65"/>
      <c r="CK132" s="65"/>
      <c r="CL132" s="65"/>
      <c r="CM132" s="65"/>
      <c r="CN132" s="65"/>
      <c r="CO132" s="65"/>
      <c r="CP132" s="65"/>
      <c r="CQ132" s="65"/>
      <c r="CR132" s="65"/>
      <c r="CS132" s="65"/>
      <c r="CT132" s="65"/>
      <c r="CU132" s="65"/>
      <c r="CV132" s="65"/>
      <c r="CW132" s="65"/>
      <c r="CX132" s="65"/>
      <c r="CY132" s="65"/>
      <c r="CZ132" s="65"/>
      <c r="DA132" s="65"/>
      <c r="DB132" s="65"/>
      <c r="DC132" s="65"/>
      <c r="DD132" s="65"/>
      <c r="DE132" s="65"/>
      <c r="DF132" s="65"/>
      <c r="DG132" s="65"/>
      <c r="DH132" s="65"/>
      <c r="DI132" s="65"/>
      <c r="DJ132" s="65"/>
      <c r="DK132" s="65"/>
      <c r="DL132" s="65"/>
      <c r="DM132" s="65"/>
      <c r="DN132" s="65"/>
      <c r="DO132" s="65"/>
      <c r="DP132" s="65"/>
      <c r="DQ132" s="65"/>
      <c r="DR132" s="65"/>
      <c r="DS132" s="65"/>
      <c r="DT132" s="65"/>
      <c r="DU132" s="65"/>
      <c r="DV132" s="91"/>
      <c r="DW132" s="91"/>
      <c r="DX132" s="91"/>
      <c r="DY132" s="65"/>
      <c r="DZ132" s="65"/>
      <c r="EA132" s="65"/>
      <c r="EB132" s="65"/>
      <c r="EC132" s="65"/>
      <c r="ED132" s="65"/>
      <c r="EE132" s="65"/>
      <c r="EF132" s="65"/>
      <c r="EG132" s="65"/>
      <c r="EH132" s="65"/>
      <c r="EI132" s="65"/>
      <c r="EJ132" s="65"/>
      <c r="EK132" s="65"/>
      <c r="EL132" s="65"/>
      <c r="EM132" s="65"/>
      <c r="EN132" s="65"/>
      <c r="EO132" s="65"/>
      <c r="EP132" s="65"/>
      <c r="EQ132" s="65"/>
      <c r="ER132" s="65"/>
      <c r="ES132" s="65"/>
      <c r="ET132" s="65"/>
      <c r="EU132" s="65"/>
      <c r="EV132" s="65"/>
      <c r="EW132" s="65"/>
      <c r="EX132" s="65"/>
      <c r="EY132" s="65"/>
      <c r="EZ132" s="65"/>
      <c r="FA132" s="65"/>
      <c r="FB132" s="65"/>
      <c r="FC132" s="65"/>
      <c r="FD132" s="65"/>
      <c r="FE132" s="65"/>
      <c r="FF132" s="65"/>
      <c r="FG132" s="65"/>
      <c r="FH132" s="65"/>
      <c r="FI132" s="65"/>
      <c r="FJ132" s="65"/>
      <c r="FK132" s="65"/>
      <c r="FL132" s="65"/>
      <c r="FM132" s="65"/>
      <c r="FN132" s="65"/>
      <c r="FO132" s="65"/>
      <c r="FP132" s="65"/>
      <c r="FQ132" s="65"/>
      <c r="FR132" s="65"/>
      <c r="FS132" s="65"/>
      <c r="FT132" s="65"/>
      <c r="FU132" s="65"/>
      <c r="FV132" s="65"/>
      <c r="FW132" s="65"/>
      <c r="FX132" s="65"/>
      <c r="FY132" s="65"/>
      <c r="FZ132" s="65"/>
      <c r="GA132" s="65"/>
      <c r="GB132" s="65"/>
      <c r="GC132" s="65"/>
      <c r="GD132" s="65"/>
      <c r="GE132" s="65"/>
      <c r="GF132" s="65"/>
      <c r="GG132" s="65"/>
      <c r="GH132" s="65"/>
      <c r="GI132" s="65"/>
      <c r="GJ132" s="65"/>
      <c r="GK132" s="65"/>
      <c r="GL132" s="65"/>
      <c r="GM132" s="65"/>
      <c r="GN132" s="65"/>
      <c r="GO132" s="65"/>
      <c r="GP132" s="65"/>
      <c r="GQ132" s="65"/>
      <c r="GR132" s="65"/>
      <c r="GS132" s="65"/>
      <c r="GT132" s="65"/>
      <c r="GU132" s="65"/>
      <c r="GV132" s="65"/>
      <c r="GW132" s="65"/>
      <c r="GX132" s="65"/>
      <c r="GY132" s="65"/>
      <c r="GZ132" s="65"/>
      <c r="HA132" s="65"/>
      <c r="HB132" s="65"/>
      <c r="HC132" s="65"/>
      <c r="HD132" s="65"/>
      <c r="HE132" s="65"/>
      <c r="HF132" s="65"/>
      <c r="HG132" s="65"/>
      <c r="HH132" s="65"/>
      <c r="HI132" s="65"/>
      <c r="HJ132" s="65"/>
      <c r="HK132" s="65"/>
      <c r="HL132" s="65"/>
      <c r="HM132" s="65"/>
      <c r="HN132" s="65"/>
      <c r="HO132" s="65"/>
      <c r="HP132" s="65"/>
      <c r="HQ132" s="65"/>
      <c r="HR132" s="65"/>
      <c r="HS132" s="65"/>
      <c r="HT132" s="65"/>
      <c r="HU132" s="65"/>
      <c r="HV132" s="65"/>
      <c r="HW132" s="65"/>
      <c r="HX132" s="65"/>
      <c r="HY132" s="65"/>
      <c r="HZ132" s="65"/>
      <c r="IA132" s="65"/>
      <c r="IB132" s="65"/>
      <c r="IC132" s="65"/>
      <c r="ID132" s="65"/>
      <c r="IE132" s="65"/>
      <c r="IF132" s="65"/>
      <c r="IG132" s="65"/>
      <c r="IH132" s="65"/>
      <c r="II132" s="65"/>
      <c r="IJ132" s="65"/>
      <c r="IK132" s="65"/>
      <c r="IL132" s="65"/>
      <c r="IM132" s="65"/>
      <c r="IN132" s="65"/>
      <c r="IO132" s="65"/>
      <c r="IP132" s="65"/>
      <c r="IQ132" s="65"/>
      <c r="IR132" s="65"/>
      <c r="IS132" s="65"/>
      <c r="IT132" s="65"/>
      <c r="IU132" s="65"/>
      <c r="IV132" s="65"/>
      <c r="IW132" s="65"/>
      <c r="IX132" s="65"/>
      <c r="IY132" s="65"/>
      <c r="IZ132" s="65"/>
      <c r="JA132" s="65"/>
      <c r="JB132" s="65"/>
      <c r="JC132" s="65"/>
      <c r="JD132" s="65"/>
      <c r="JE132" s="65"/>
      <c r="JF132" s="65"/>
      <c r="JG132" s="65"/>
      <c r="JH132" s="65"/>
    </row>
    <row r="133" spans="1:268" s="66" customFormat="1">
      <c r="A133" s="89"/>
      <c r="B133" s="89"/>
      <c r="C133" s="89"/>
      <c r="D133" s="89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65"/>
      <c r="BN133" s="65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  <c r="CA133" s="65"/>
      <c r="CB133" s="65"/>
      <c r="CC133" s="65"/>
      <c r="CD133" s="65"/>
      <c r="CE133" s="65"/>
      <c r="CF133" s="65"/>
      <c r="CG133" s="65"/>
      <c r="CH133" s="65"/>
      <c r="CI133" s="65"/>
      <c r="CJ133" s="65"/>
      <c r="CK133" s="65"/>
      <c r="CL133" s="65"/>
      <c r="CM133" s="65"/>
      <c r="CN133" s="65"/>
      <c r="CO133" s="65"/>
      <c r="CP133" s="65"/>
      <c r="CQ133" s="65"/>
      <c r="CR133" s="65"/>
      <c r="CS133" s="65"/>
      <c r="CT133" s="65"/>
      <c r="CU133" s="65"/>
      <c r="CV133" s="65"/>
      <c r="CW133" s="65"/>
      <c r="CX133" s="65"/>
      <c r="CY133" s="65"/>
      <c r="CZ133" s="65"/>
      <c r="DA133" s="65"/>
      <c r="DB133" s="65"/>
      <c r="DC133" s="65"/>
      <c r="DD133" s="65"/>
      <c r="DE133" s="65"/>
      <c r="DF133" s="65"/>
      <c r="DG133" s="65"/>
      <c r="DH133" s="65"/>
      <c r="DI133" s="65"/>
      <c r="DJ133" s="65"/>
      <c r="DK133" s="65"/>
      <c r="DL133" s="65"/>
      <c r="DM133" s="65"/>
      <c r="DN133" s="65"/>
      <c r="DO133" s="65"/>
      <c r="DP133" s="65"/>
      <c r="DQ133" s="65"/>
      <c r="DR133" s="65"/>
      <c r="DS133" s="65"/>
      <c r="DT133" s="65"/>
      <c r="DU133" s="65"/>
      <c r="DV133" s="91"/>
      <c r="DW133" s="91"/>
      <c r="DX133" s="91"/>
      <c r="DY133" s="65"/>
      <c r="DZ133" s="65"/>
      <c r="EA133" s="65"/>
      <c r="EB133" s="65"/>
      <c r="EC133" s="65"/>
      <c r="ED133" s="65"/>
      <c r="EE133" s="65"/>
      <c r="EF133" s="65"/>
      <c r="EG133" s="65"/>
      <c r="EH133" s="65"/>
      <c r="EI133" s="65"/>
      <c r="EJ133" s="65"/>
      <c r="EK133" s="65"/>
      <c r="EL133" s="65"/>
      <c r="EM133" s="65"/>
      <c r="EN133" s="65"/>
      <c r="EO133" s="65"/>
      <c r="EP133" s="65"/>
      <c r="EQ133" s="65"/>
      <c r="ER133" s="65"/>
      <c r="ES133" s="65"/>
      <c r="ET133" s="65"/>
      <c r="EU133" s="65"/>
      <c r="EV133" s="65"/>
      <c r="EW133" s="65"/>
      <c r="EX133" s="65"/>
      <c r="EY133" s="65"/>
      <c r="EZ133" s="65"/>
      <c r="FA133" s="65"/>
      <c r="FB133" s="65"/>
      <c r="FC133" s="65"/>
      <c r="FD133" s="65"/>
      <c r="FE133" s="65"/>
      <c r="FF133" s="65"/>
      <c r="FG133" s="65"/>
      <c r="FH133" s="65"/>
      <c r="FI133" s="65"/>
      <c r="FJ133" s="65"/>
      <c r="FK133" s="65"/>
      <c r="FL133" s="65"/>
      <c r="FM133" s="65"/>
      <c r="FN133" s="65"/>
      <c r="FO133" s="65"/>
      <c r="FP133" s="65"/>
      <c r="FQ133" s="65"/>
      <c r="FR133" s="65"/>
      <c r="FS133" s="65"/>
      <c r="FT133" s="65"/>
      <c r="FU133" s="65"/>
      <c r="FV133" s="65"/>
      <c r="FW133" s="65"/>
      <c r="FX133" s="65"/>
      <c r="FY133" s="65"/>
      <c r="FZ133" s="65"/>
      <c r="GA133" s="65"/>
      <c r="GB133" s="65"/>
      <c r="GC133" s="65"/>
      <c r="GD133" s="65"/>
      <c r="GE133" s="65"/>
      <c r="GF133" s="65"/>
      <c r="GG133" s="65"/>
      <c r="GH133" s="65"/>
      <c r="GI133" s="65"/>
      <c r="GJ133" s="65"/>
      <c r="GK133" s="65"/>
      <c r="GL133" s="65"/>
      <c r="GM133" s="65"/>
      <c r="GN133" s="65"/>
      <c r="GO133" s="65"/>
      <c r="GP133" s="65"/>
      <c r="GQ133" s="65"/>
      <c r="GR133" s="65"/>
      <c r="GS133" s="65"/>
      <c r="GT133" s="65"/>
      <c r="GU133" s="65"/>
      <c r="GV133" s="65"/>
      <c r="GW133" s="65"/>
      <c r="GX133" s="65"/>
      <c r="GY133" s="65"/>
      <c r="GZ133" s="65"/>
      <c r="HA133" s="65"/>
      <c r="HB133" s="65"/>
      <c r="HC133" s="65"/>
      <c r="HD133" s="65"/>
      <c r="HE133" s="65"/>
      <c r="HF133" s="65"/>
      <c r="HG133" s="65"/>
      <c r="HH133" s="65"/>
      <c r="HI133" s="65"/>
      <c r="HJ133" s="65"/>
      <c r="HK133" s="65"/>
      <c r="HL133" s="65"/>
      <c r="HM133" s="65"/>
      <c r="HN133" s="65"/>
      <c r="HO133" s="65"/>
      <c r="HP133" s="65"/>
      <c r="HQ133" s="65"/>
      <c r="HR133" s="65"/>
      <c r="HS133" s="65"/>
      <c r="HT133" s="65"/>
      <c r="HU133" s="65"/>
      <c r="HV133" s="65"/>
      <c r="HW133" s="65"/>
      <c r="HX133" s="65"/>
      <c r="HY133" s="65"/>
      <c r="HZ133" s="65"/>
      <c r="IA133" s="65"/>
      <c r="IB133" s="65"/>
      <c r="IC133" s="65"/>
      <c r="ID133" s="65"/>
      <c r="IE133" s="65"/>
      <c r="IF133" s="65"/>
      <c r="IG133" s="65"/>
      <c r="IH133" s="65"/>
      <c r="II133" s="65"/>
      <c r="IJ133" s="65"/>
      <c r="IK133" s="65"/>
      <c r="IL133" s="65"/>
      <c r="IM133" s="65"/>
      <c r="IN133" s="65"/>
      <c r="IO133" s="65"/>
      <c r="IP133" s="65"/>
      <c r="IQ133" s="65"/>
      <c r="IR133" s="65"/>
      <c r="IS133" s="65"/>
      <c r="IT133" s="65"/>
      <c r="IU133" s="65"/>
      <c r="IV133" s="65"/>
      <c r="IW133" s="65"/>
      <c r="IX133" s="65"/>
      <c r="IY133" s="65"/>
      <c r="IZ133" s="65"/>
      <c r="JA133" s="65"/>
      <c r="JB133" s="65"/>
      <c r="JC133" s="65"/>
      <c r="JD133" s="65"/>
      <c r="JE133" s="65"/>
      <c r="JF133" s="65"/>
      <c r="JG133" s="65"/>
      <c r="JH133" s="65"/>
    </row>
    <row r="134" spans="1:268" s="66" customFormat="1">
      <c r="A134" s="89"/>
      <c r="B134" s="89"/>
      <c r="C134" s="89"/>
      <c r="D134" s="89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O134" s="90"/>
      <c r="AP134" s="90"/>
      <c r="AQ134" s="90"/>
      <c r="AR134" s="90"/>
      <c r="AS134" s="90"/>
      <c r="AT134" s="90"/>
      <c r="AU134" s="90"/>
      <c r="AV134" s="90"/>
      <c r="AW134" s="90"/>
      <c r="AX134" s="90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65"/>
      <c r="BN134" s="65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  <c r="CA134" s="65"/>
      <c r="CB134" s="65"/>
      <c r="CC134" s="65"/>
      <c r="CD134" s="65"/>
      <c r="CE134" s="65"/>
      <c r="CF134" s="65"/>
      <c r="CG134" s="65"/>
      <c r="CH134" s="65"/>
      <c r="CI134" s="65"/>
      <c r="CJ134" s="65"/>
      <c r="CK134" s="65"/>
      <c r="CL134" s="65"/>
      <c r="CM134" s="65"/>
      <c r="CN134" s="65"/>
      <c r="CO134" s="65"/>
      <c r="CP134" s="65"/>
      <c r="CQ134" s="65"/>
      <c r="CR134" s="65"/>
      <c r="CS134" s="65"/>
      <c r="CT134" s="65"/>
      <c r="CU134" s="65"/>
      <c r="CV134" s="65"/>
      <c r="CW134" s="65"/>
      <c r="CX134" s="65"/>
      <c r="CY134" s="65"/>
      <c r="CZ134" s="65"/>
      <c r="DA134" s="65"/>
      <c r="DB134" s="65"/>
      <c r="DC134" s="65"/>
      <c r="DD134" s="65"/>
      <c r="DE134" s="65"/>
      <c r="DF134" s="65"/>
      <c r="DG134" s="65"/>
      <c r="DH134" s="65"/>
      <c r="DI134" s="65"/>
      <c r="DJ134" s="65"/>
      <c r="DK134" s="65"/>
      <c r="DL134" s="65"/>
      <c r="DM134" s="65"/>
      <c r="DN134" s="65"/>
      <c r="DO134" s="65"/>
      <c r="DP134" s="65"/>
      <c r="DQ134" s="65"/>
      <c r="DR134" s="65"/>
      <c r="DS134" s="65"/>
      <c r="DT134" s="65"/>
      <c r="DU134" s="65"/>
      <c r="DV134" s="91"/>
      <c r="DW134" s="91"/>
      <c r="DX134" s="91"/>
      <c r="DY134" s="65"/>
      <c r="DZ134" s="65"/>
      <c r="EA134" s="65"/>
      <c r="EB134" s="65"/>
      <c r="EC134" s="65"/>
      <c r="ED134" s="65"/>
      <c r="EE134" s="65"/>
      <c r="EF134" s="65"/>
      <c r="EG134" s="65"/>
      <c r="EH134" s="65"/>
      <c r="EI134" s="65"/>
      <c r="EJ134" s="65"/>
      <c r="EK134" s="65"/>
      <c r="EL134" s="65"/>
      <c r="EM134" s="65"/>
      <c r="EN134" s="65"/>
      <c r="EO134" s="65"/>
      <c r="EP134" s="65"/>
      <c r="EQ134" s="65"/>
      <c r="ER134" s="65"/>
      <c r="ES134" s="65"/>
      <c r="ET134" s="65"/>
      <c r="EU134" s="65"/>
      <c r="EV134" s="65"/>
      <c r="EW134" s="65"/>
      <c r="EX134" s="65"/>
      <c r="EY134" s="65"/>
      <c r="EZ134" s="65"/>
      <c r="FA134" s="65"/>
      <c r="FB134" s="65"/>
      <c r="FC134" s="65"/>
      <c r="FD134" s="65"/>
      <c r="FE134" s="65"/>
      <c r="FF134" s="65"/>
      <c r="FG134" s="65"/>
      <c r="FH134" s="65"/>
      <c r="FI134" s="65"/>
      <c r="FJ134" s="65"/>
      <c r="FK134" s="65"/>
      <c r="FL134" s="65"/>
      <c r="FM134" s="65"/>
      <c r="FN134" s="65"/>
      <c r="FO134" s="65"/>
      <c r="FP134" s="65"/>
      <c r="FQ134" s="65"/>
      <c r="FR134" s="65"/>
      <c r="FS134" s="65"/>
      <c r="FT134" s="65"/>
      <c r="FU134" s="65"/>
      <c r="FV134" s="65"/>
      <c r="FW134" s="65"/>
      <c r="FX134" s="65"/>
      <c r="FY134" s="65"/>
      <c r="FZ134" s="65"/>
      <c r="GA134" s="65"/>
      <c r="GB134" s="65"/>
      <c r="GC134" s="65"/>
      <c r="GD134" s="65"/>
      <c r="GE134" s="65"/>
      <c r="GF134" s="65"/>
      <c r="GG134" s="65"/>
      <c r="GH134" s="65"/>
      <c r="GI134" s="65"/>
      <c r="GJ134" s="65"/>
      <c r="GK134" s="65"/>
      <c r="GL134" s="65"/>
      <c r="GM134" s="65"/>
      <c r="GN134" s="65"/>
      <c r="GO134" s="65"/>
      <c r="GP134" s="65"/>
      <c r="GQ134" s="65"/>
      <c r="GR134" s="65"/>
      <c r="GS134" s="65"/>
      <c r="GT134" s="65"/>
      <c r="GU134" s="65"/>
      <c r="GV134" s="65"/>
      <c r="GW134" s="65"/>
      <c r="GX134" s="65"/>
      <c r="GY134" s="65"/>
      <c r="GZ134" s="65"/>
      <c r="HA134" s="65"/>
      <c r="HB134" s="65"/>
      <c r="HC134" s="65"/>
      <c r="HD134" s="65"/>
      <c r="HE134" s="65"/>
      <c r="HF134" s="65"/>
      <c r="HG134" s="65"/>
      <c r="HH134" s="65"/>
      <c r="HI134" s="65"/>
      <c r="HJ134" s="65"/>
      <c r="HK134" s="65"/>
      <c r="HL134" s="65"/>
      <c r="HM134" s="65"/>
      <c r="HN134" s="65"/>
      <c r="HO134" s="65"/>
      <c r="HP134" s="65"/>
      <c r="HQ134" s="65"/>
      <c r="HR134" s="65"/>
      <c r="HS134" s="65"/>
      <c r="HT134" s="65"/>
      <c r="HU134" s="65"/>
      <c r="HV134" s="65"/>
      <c r="HW134" s="65"/>
      <c r="HX134" s="65"/>
      <c r="HY134" s="65"/>
      <c r="HZ134" s="65"/>
      <c r="IA134" s="65"/>
      <c r="IB134" s="65"/>
      <c r="IC134" s="65"/>
      <c r="ID134" s="65"/>
      <c r="IE134" s="65"/>
      <c r="IF134" s="65"/>
      <c r="IG134" s="65"/>
      <c r="IH134" s="65"/>
      <c r="II134" s="65"/>
      <c r="IJ134" s="65"/>
      <c r="IK134" s="65"/>
      <c r="IL134" s="65"/>
      <c r="IM134" s="65"/>
      <c r="IN134" s="65"/>
      <c r="IO134" s="65"/>
      <c r="IP134" s="65"/>
      <c r="IQ134" s="65"/>
      <c r="IR134" s="65"/>
      <c r="IS134" s="65"/>
      <c r="IT134" s="65"/>
      <c r="IU134" s="65"/>
      <c r="IV134" s="65"/>
      <c r="IW134" s="65"/>
      <c r="IX134" s="65"/>
      <c r="IY134" s="65"/>
      <c r="IZ134" s="65"/>
      <c r="JA134" s="65"/>
      <c r="JB134" s="65"/>
      <c r="JC134" s="65"/>
      <c r="JD134" s="65"/>
      <c r="JE134" s="65"/>
      <c r="JF134" s="65"/>
      <c r="JG134" s="65"/>
      <c r="JH134" s="65"/>
    </row>
    <row r="135" spans="1:268" s="66" customFormat="1">
      <c r="A135" s="89"/>
      <c r="B135" s="89"/>
      <c r="C135" s="89"/>
      <c r="D135" s="89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65"/>
      <c r="BN135" s="65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  <c r="CA135" s="65"/>
      <c r="CB135" s="65"/>
      <c r="CC135" s="65"/>
      <c r="CD135" s="65"/>
      <c r="CE135" s="65"/>
      <c r="CF135" s="65"/>
      <c r="CG135" s="65"/>
      <c r="CH135" s="65"/>
      <c r="CI135" s="65"/>
      <c r="CJ135" s="65"/>
      <c r="CK135" s="65"/>
      <c r="CL135" s="65"/>
      <c r="CM135" s="65"/>
      <c r="CN135" s="65"/>
      <c r="CO135" s="65"/>
      <c r="CP135" s="65"/>
      <c r="CQ135" s="65"/>
      <c r="CR135" s="65"/>
      <c r="CS135" s="65"/>
      <c r="CT135" s="65"/>
      <c r="CU135" s="65"/>
      <c r="CV135" s="65"/>
      <c r="CW135" s="65"/>
      <c r="CX135" s="65"/>
      <c r="CY135" s="65"/>
      <c r="CZ135" s="65"/>
      <c r="DA135" s="65"/>
      <c r="DB135" s="65"/>
      <c r="DC135" s="65"/>
      <c r="DD135" s="65"/>
      <c r="DE135" s="65"/>
      <c r="DF135" s="65"/>
      <c r="DG135" s="65"/>
      <c r="DH135" s="65"/>
      <c r="DI135" s="65"/>
      <c r="DJ135" s="65"/>
      <c r="DK135" s="65"/>
      <c r="DL135" s="65"/>
      <c r="DM135" s="65"/>
      <c r="DN135" s="65"/>
      <c r="DO135" s="65"/>
      <c r="DP135" s="65"/>
      <c r="DQ135" s="65"/>
      <c r="DR135" s="65"/>
      <c r="DS135" s="65"/>
      <c r="DT135" s="65"/>
      <c r="DU135" s="65"/>
      <c r="DV135" s="91"/>
      <c r="DW135" s="91"/>
      <c r="DX135" s="91"/>
      <c r="DY135" s="65"/>
      <c r="DZ135" s="65"/>
      <c r="EA135" s="65"/>
      <c r="EB135" s="65"/>
      <c r="EC135" s="65"/>
      <c r="ED135" s="65"/>
      <c r="EE135" s="65"/>
      <c r="EF135" s="65"/>
      <c r="EG135" s="65"/>
      <c r="EH135" s="65"/>
      <c r="EI135" s="65"/>
      <c r="EJ135" s="65"/>
      <c r="EK135" s="65"/>
      <c r="EL135" s="65"/>
      <c r="EM135" s="65"/>
      <c r="EN135" s="65"/>
      <c r="EO135" s="65"/>
      <c r="EP135" s="65"/>
      <c r="EQ135" s="65"/>
      <c r="ER135" s="65"/>
      <c r="ES135" s="65"/>
      <c r="ET135" s="65"/>
      <c r="EU135" s="65"/>
      <c r="EV135" s="65"/>
      <c r="EW135" s="65"/>
      <c r="EX135" s="65"/>
      <c r="EY135" s="65"/>
      <c r="EZ135" s="65"/>
      <c r="FA135" s="65"/>
      <c r="FB135" s="65"/>
      <c r="FC135" s="65"/>
      <c r="FD135" s="65"/>
      <c r="FE135" s="65"/>
      <c r="FF135" s="65"/>
      <c r="FG135" s="65"/>
      <c r="FH135" s="65"/>
      <c r="FI135" s="65"/>
      <c r="FJ135" s="65"/>
      <c r="FK135" s="65"/>
      <c r="FL135" s="65"/>
      <c r="FM135" s="65"/>
      <c r="FN135" s="65"/>
      <c r="FO135" s="65"/>
      <c r="FP135" s="65"/>
      <c r="FQ135" s="65"/>
      <c r="FR135" s="65"/>
      <c r="FS135" s="65"/>
      <c r="FT135" s="65"/>
      <c r="FU135" s="65"/>
      <c r="FV135" s="65"/>
      <c r="FW135" s="65"/>
      <c r="FX135" s="65"/>
      <c r="FY135" s="65"/>
      <c r="FZ135" s="65"/>
      <c r="GA135" s="65"/>
      <c r="GB135" s="65"/>
      <c r="GC135" s="65"/>
      <c r="GD135" s="65"/>
      <c r="GE135" s="65"/>
      <c r="GF135" s="65"/>
      <c r="GG135" s="65"/>
      <c r="GH135" s="65"/>
      <c r="GI135" s="65"/>
      <c r="GJ135" s="65"/>
      <c r="GK135" s="65"/>
      <c r="GL135" s="65"/>
      <c r="GM135" s="65"/>
      <c r="GN135" s="65"/>
      <c r="GO135" s="65"/>
      <c r="GP135" s="65"/>
      <c r="GQ135" s="65"/>
      <c r="GR135" s="65"/>
      <c r="GS135" s="65"/>
      <c r="GT135" s="65"/>
      <c r="GU135" s="65"/>
      <c r="GV135" s="65"/>
      <c r="GW135" s="65"/>
      <c r="GX135" s="65"/>
      <c r="GY135" s="65"/>
      <c r="GZ135" s="65"/>
      <c r="HA135" s="65"/>
      <c r="HB135" s="65"/>
      <c r="HC135" s="65"/>
      <c r="HD135" s="65"/>
      <c r="HE135" s="65"/>
      <c r="HF135" s="65"/>
      <c r="HG135" s="65"/>
      <c r="HH135" s="65"/>
      <c r="HI135" s="65"/>
      <c r="HJ135" s="65"/>
      <c r="HK135" s="65"/>
      <c r="HL135" s="65"/>
      <c r="HM135" s="65"/>
      <c r="HN135" s="65"/>
      <c r="HO135" s="65"/>
      <c r="HP135" s="65"/>
      <c r="HQ135" s="65"/>
      <c r="HR135" s="65"/>
      <c r="HS135" s="65"/>
      <c r="HT135" s="65"/>
      <c r="HU135" s="65"/>
      <c r="HV135" s="65"/>
      <c r="HW135" s="65"/>
      <c r="HX135" s="65"/>
      <c r="HY135" s="65"/>
      <c r="HZ135" s="65"/>
      <c r="IA135" s="65"/>
      <c r="IB135" s="65"/>
      <c r="IC135" s="65"/>
      <c r="ID135" s="65"/>
      <c r="IE135" s="65"/>
      <c r="IF135" s="65"/>
      <c r="IG135" s="65"/>
      <c r="IH135" s="65"/>
      <c r="II135" s="65"/>
      <c r="IJ135" s="65"/>
      <c r="IK135" s="65"/>
      <c r="IL135" s="65"/>
      <c r="IM135" s="65"/>
      <c r="IN135" s="65"/>
      <c r="IO135" s="65"/>
      <c r="IP135" s="65"/>
      <c r="IQ135" s="65"/>
      <c r="IR135" s="65"/>
      <c r="IS135" s="65"/>
      <c r="IT135" s="65"/>
      <c r="IU135" s="65"/>
      <c r="IV135" s="65"/>
      <c r="IW135" s="65"/>
      <c r="IX135" s="65"/>
      <c r="IY135" s="65"/>
      <c r="IZ135" s="65"/>
      <c r="JA135" s="65"/>
      <c r="JB135" s="65"/>
      <c r="JC135" s="65"/>
      <c r="JD135" s="65"/>
      <c r="JE135" s="65"/>
      <c r="JF135" s="65"/>
      <c r="JG135" s="65"/>
      <c r="JH135" s="65"/>
    </row>
    <row r="136" spans="1:268" s="66" customFormat="1">
      <c r="A136" s="89"/>
      <c r="B136" s="89"/>
      <c r="C136" s="89"/>
      <c r="D136" s="89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  <c r="AK136" s="90"/>
      <c r="AL136" s="90"/>
      <c r="AM136" s="90"/>
      <c r="AN136" s="90"/>
      <c r="AO136" s="90"/>
      <c r="AP136" s="90"/>
      <c r="AQ136" s="90"/>
      <c r="AR136" s="90"/>
      <c r="AS136" s="90"/>
      <c r="AT136" s="90"/>
      <c r="AU136" s="90"/>
      <c r="AV136" s="90"/>
      <c r="AW136" s="90"/>
      <c r="AX136" s="90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65"/>
      <c r="BN136" s="65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  <c r="CA136" s="65"/>
      <c r="CB136" s="65"/>
      <c r="CC136" s="65"/>
      <c r="CD136" s="65"/>
      <c r="CE136" s="65"/>
      <c r="CF136" s="65"/>
      <c r="CG136" s="65"/>
      <c r="CH136" s="65"/>
      <c r="CI136" s="65"/>
      <c r="CJ136" s="65"/>
      <c r="CK136" s="65"/>
      <c r="CL136" s="65"/>
      <c r="CM136" s="65"/>
      <c r="CN136" s="65"/>
      <c r="CO136" s="65"/>
      <c r="CP136" s="65"/>
      <c r="CQ136" s="65"/>
      <c r="CR136" s="65"/>
      <c r="CS136" s="65"/>
      <c r="CT136" s="65"/>
      <c r="CU136" s="65"/>
      <c r="CV136" s="65"/>
      <c r="CW136" s="65"/>
      <c r="CX136" s="65"/>
      <c r="CY136" s="65"/>
      <c r="CZ136" s="65"/>
      <c r="DA136" s="65"/>
      <c r="DB136" s="65"/>
      <c r="DC136" s="65"/>
      <c r="DD136" s="65"/>
      <c r="DE136" s="65"/>
      <c r="DF136" s="65"/>
      <c r="DG136" s="65"/>
      <c r="DH136" s="65"/>
      <c r="DI136" s="65"/>
      <c r="DJ136" s="65"/>
      <c r="DK136" s="65"/>
      <c r="DL136" s="65"/>
      <c r="DM136" s="65"/>
      <c r="DN136" s="65"/>
      <c r="DO136" s="65"/>
      <c r="DP136" s="65"/>
      <c r="DQ136" s="65"/>
      <c r="DR136" s="65"/>
      <c r="DS136" s="65"/>
      <c r="DT136" s="65"/>
      <c r="DU136" s="65"/>
      <c r="DV136" s="91"/>
      <c r="DW136" s="91"/>
      <c r="DX136" s="91"/>
      <c r="DY136" s="65"/>
      <c r="DZ136" s="65"/>
      <c r="EA136" s="65"/>
      <c r="EB136" s="65"/>
      <c r="EC136" s="65"/>
      <c r="ED136" s="65"/>
      <c r="EE136" s="65"/>
      <c r="EF136" s="65"/>
      <c r="EG136" s="65"/>
      <c r="EH136" s="65"/>
      <c r="EI136" s="65"/>
      <c r="EJ136" s="65"/>
      <c r="EK136" s="65"/>
      <c r="EL136" s="65"/>
      <c r="EM136" s="65"/>
      <c r="EN136" s="65"/>
      <c r="EO136" s="65"/>
      <c r="EP136" s="65"/>
      <c r="EQ136" s="65"/>
      <c r="ER136" s="65"/>
      <c r="ES136" s="65"/>
      <c r="ET136" s="65"/>
      <c r="EU136" s="65"/>
      <c r="EV136" s="65"/>
      <c r="EW136" s="65"/>
      <c r="EX136" s="65"/>
      <c r="EY136" s="65"/>
      <c r="EZ136" s="65"/>
      <c r="FA136" s="65"/>
      <c r="FB136" s="65"/>
      <c r="FC136" s="65"/>
      <c r="FD136" s="65"/>
      <c r="FE136" s="65"/>
      <c r="FF136" s="65"/>
      <c r="FG136" s="65"/>
      <c r="FH136" s="65"/>
      <c r="FI136" s="65"/>
      <c r="FJ136" s="65"/>
      <c r="FK136" s="65"/>
      <c r="FL136" s="65"/>
      <c r="FM136" s="65"/>
      <c r="FN136" s="65"/>
      <c r="FO136" s="65"/>
      <c r="FP136" s="65"/>
      <c r="FQ136" s="65"/>
      <c r="FR136" s="65"/>
      <c r="FS136" s="65"/>
      <c r="FT136" s="65"/>
      <c r="FU136" s="65"/>
      <c r="FV136" s="65"/>
      <c r="FW136" s="65"/>
      <c r="FX136" s="65"/>
      <c r="FY136" s="65"/>
      <c r="FZ136" s="65"/>
      <c r="GA136" s="65"/>
      <c r="GB136" s="65"/>
      <c r="GC136" s="65"/>
      <c r="GD136" s="65"/>
      <c r="GE136" s="65"/>
      <c r="GF136" s="65"/>
      <c r="GG136" s="65"/>
      <c r="GH136" s="65"/>
      <c r="GI136" s="65"/>
      <c r="GJ136" s="65"/>
      <c r="GK136" s="65"/>
      <c r="GL136" s="65"/>
      <c r="GM136" s="65"/>
      <c r="GN136" s="65"/>
      <c r="GO136" s="65"/>
      <c r="GP136" s="65"/>
      <c r="GQ136" s="65"/>
      <c r="GR136" s="65"/>
      <c r="GS136" s="65"/>
      <c r="GT136" s="65"/>
      <c r="GU136" s="65"/>
      <c r="GV136" s="65"/>
      <c r="GW136" s="65"/>
      <c r="GX136" s="65"/>
      <c r="GY136" s="65"/>
      <c r="GZ136" s="65"/>
      <c r="HA136" s="65"/>
      <c r="HB136" s="65"/>
      <c r="HC136" s="65"/>
      <c r="HD136" s="65"/>
      <c r="HE136" s="65"/>
      <c r="HF136" s="65"/>
      <c r="HG136" s="65"/>
      <c r="HH136" s="65"/>
      <c r="HI136" s="65"/>
      <c r="HJ136" s="65"/>
      <c r="HK136" s="65"/>
      <c r="HL136" s="65"/>
      <c r="HM136" s="65"/>
      <c r="HN136" s="65"/>
      <c r="HO136" s="65"/>
      <c r="HP136" s="65"/>
      <c r="HQ136" s="65"/>
      <c r="HR136" s="65"/>
      <c r="HS136" s="65"/>
      <c r="HT136" s="65"/>
      <c r="HU136" s="65"/>
      <c r="HV136" s="65"/>
      <c r="HW136" s="65"/>
      <c r="HX136" s="65"/>
      <c r="HY136" s="65"/>
      <c r="HZ136" s="65"/>
      <c r="IA136" s="65"/>
      <c r="IB136" s="65"/>
      <c r="IC136" s="65"/>
      <c r="ID136" s="65"/>
      <c r="IE136" s="65"/>
      <c r="IF136" s="65"/>
      <c r="IG136" s="65"/>
      <c r="IH136" s="65"/>
      <c r="II136" s="65"/>
      <c r="IJ136" s="65"/>
      <c r="IK136" s="65"/>
      <c r="IL136" s="65"/>
      <c r="IM136" s="65"/>
      <c r="IN136" s="65"/>
      <c r="IO136" s="65"/>
      <c r="IP136" s="65"/>
      <c r="IQ136" s="65"/>
      <c r="IR136" s="65"/>
      <c r="IS136" s="65"/>
      <c r="IT136" s="65"/>
      <c r="IU136" s="65"/>
      <c r="IV136" s="65"/>
      <c r="IW136" s="65"/>
      <c r="IX136" s="65"/>
      <c r="IY136" s="65"/>
      <c r="IZ136" s="65"/>
      <c r="JA136" s="65"/>
      <c r="JB136" s="65"/>
      <c r="JC136" s="65"/>
      <c r="JD136" s="65"/>
      <c r="JE136" s="65"/>
      <c r="JF136" s="65"/>
      <c r="JG136" s="65"/>
      <c r="JH136" s="65"/>
    </row>
    <row r="137" spans="1:268" s="66" customFormat="1">
      <c r="A137" s="89"/>
      <c r="B137" s="89"/>
      <c r="C137" s="89"/>
      <c r="D137" s="89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65"/>
      <c r="BN137" s="65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  <c r="CA137" s="65"/>
      <c r="CB137" s="65"/>
      <c r="CC137" s="65"/>
      <c r="CD137" s="65"/>
      <c r="CE137" s="65"/>
      <c r="CF137" s="65"/>
      <c r="CG137" s="65"/>
      <c r="CH137" s="65"/>
      <c r="CI137" s="65"/>
      <c r="CJ137" s="65"/>
      <c r="CK137" s="65"/>
      <c r="CL137" s="65"/>
      <c r="CM137" s="65"/>
      <c r="CN137" s="65"/>
      <c r="CO137" s="65"/>
      <c r="CP137" s="65"/>
      <c r="CQ137" s="65"/>
      <c r="CR137" s="65"/>
      <c r="CS137" s="65"/>
      <c r="CT137" s="65"/>
      <c r="CU137" s="65"/>
      <c r="CV137" s="65"/>
      <c r="CW137" s="65"/>
      <c r="CX137" s="65"/>
      <c r="CY137" s="65"/>
      <c r="CZ137" s="65"/>
      <c r="DA137" s="65"/>
      <c r="DB137" s="65"/>
      <c r="DC137" s="65"/>
      <c r="DD137" s="65"/>
      <c r="DE137" s="65"/>
      <c r="DF137" s="65"/>
      <c r="DG137" s="65"/>
      <c r="DH137" s="65"/>
      <c r="DI137" s="65"/>
      <c r="DJ137" s="65"/>
      <c r="DK137" s="65"/>
      <c r="DL137" s="65"/>
      <c r="DM137" s="65"/>
      <c r="DN137" s="65"/>
      <c r="DO137" s="65"/>
      <c r="DP137" s="65"/>
      <c r="DQ137" s="65"/>
      <c r="DR137" s="65"/>
      <c r="DS137" s="65"/>
      <c r="DT137" s="65"/>
      <c r="DU137" s="65"/>
      <c r="DV137" s="91"/>
      <c r="DW137" s="91"/>
      <c r="DX137" s="91"/>
      <c r="DY137" s="65"/>
      <c r="DZ137" s="65"/>
      <c r="EA137" s="65"/>
      <c r="EB137" s="65"/>
      <c r="EC137" s="65"/>
      <c r="ED137" s="65"/>
      <c r="EE137" s="65"/>
      <c r="EF137" s="65"/>
      <c r="EG137" s="65"/>
      <c r="EH137" s="65"/>
      <c r="EI137" s="65"/>
      <c r="EJ137" s="65"/>
      <c r="EK137" s="65"/>
      <c r="EL137" s="65"/>
      <c r="EM137" s="65"/>
      <c r="EN137" s="65"/>
      <c r="EO137" s="65"/>
      <c r="EP137" s="65"/>
      <c r="EQ137" s="65"/>
      <c r="ER137" s="65"/>
      <c r="ES137" s="65"/>
      <c r="ET137" s="65"/>
      <c r="EU137" s="65"/>
      <c r="EV137" s="65"/>
      <c r="EW137" s="65"/>
      <c r="EX137" s="65"/>
      <c r="EY137" s="65"/>
      <c r="EZ137" s="65"/>
      <c r="FA137" s="65"/>
      <c r="FB137" s="65"/>
      <c r="FC137" s="65"/>
      <c r="FD137" s="65"/>
      <c r="FE137" s="65"/>
      <c r="FF137" s="65"/>
      <c r="FG137" s="65"/>
      <c r="FH137" s="65"/>
      <c r="FI137" s="65"/>
      <c r="FJ137" s="65"/>
      <c r="FK137" s="65"/>
      <c r="FL137" s="65"/>
      <c r="FM137" s="65"/>
      <c r="FN137" s="65"/>
      <c r="FO137" s="65"/>
      <c r="FP137" s="65"/>
      <c r="FQ137" s="65"/>
      <c r="FR137" s="65"/>
      <c r="FS137" s="65"/>
      <c r="FT137" s="65"/>
      <c r="FU137" s="65"/>
      <c r="FV137" s="65"/>
      <c r="FW137" s="65"/>
      <c r="FX137" s="65"/>
      <c r="FY137" s="65"/>
      <c r="FZ137" s="65"/>
      <c r="GA137" s="65"/>
      <c r="GB137" s="65"/>
      <c r="GC137" s="65"/>
      <c r="GD137" s="65"/>
      <c r="GE137" s="65"/>
      <c r="GF137" s="65"/>
      <c r="GG137" s="65"/>
      <c r="GH137" s="65"/>
      <c r="GI137" s="65"/>
      <c r="GJ137" s="65"/>
      <c r="GK137" s="65"/>
      <c r="GL137" s="65"/>
      <c r="GM137" s="65"/>
      <c r="GN137" s="65"/>
      <c r="GO137" s="65"/>
      <c r="GP137" s="65"/>
      <c r="GQ137" s="65"/>
      <c r="GR137" s="65"/>
      <c r="GS137" s="65"/>
      <c r="GT137" s="65"/>
      <c r="GU137" s="65"/>
      <c r="GV137" s="65"/>
      <c r="GW137" s="65"/>
      <c r="GX137" s="65"/>
      <c r="GY137" s="65"/>
      <c r="GZ137" s="65"/>
      <c r="HA137" s="65"/>
      <c r="HB137" s="65"/>
      <c r="HC137" s="65"/>
      <c r="HD137" s="65"/>
      <c r="HE137" s="65"/>
      <c r="HF137" s="65"/>
      <c r="HG137" s="65"/>
      <c r="HH137" s="65"/>
      <c r="HI137" s="65"/>
      <c r="HJ137" s="65"/>
      <c r="HK137" s="65"/>
      <c r="HL137" s="65"/>
      <c r="HM137" s="65"/>
      <c r="HN137" s="65"/>
      <c r="HO137" s="65"/>
      <c r="HP137" s="65"/>
      <c r="HQ137" s="65"/>
      <c r="HR137" s="65"/>
      <c r="HS137" s="65"/>
      <c r="HT137" s="65"/>
      <c r="HU137" s="65"/>
      <c r="HV137" s="65"/>
      <c r="HW137" s="65"/>
      <c r="HX137" s="65"/>
      <c r="HY137" s="65"/>
      <c r="HZ137" s="65"/>
      <c r="IA137" s="65"/>
      <c r="IB137" s="65"/>
      <c r="IC137" s="65"/>
      <c r="ID137" s="65"/>
      <c r="IE137" s="65"/>
      <c r="IF137" s="65"/>
      <c r="IG137" s="65"/>
      <c r="IH137" s="65"/>
      <c r="II137" s="65"/>
      <c r="IJ137" s="65"/>
      <c r="IK137" s="65"/>
      <c r="IL137" s="65"/>
      <c r="IM137" s="65"/>
      <c r="IN137" s="65"/>
      <c r="IO137" s="65"/>
      <c r="IP137" s="65"/>
      <c r="IQ137" s="65"/>
      <c r="IR137" s="65"/>
      <c r="IS137" s="65"/>
      <c r="IT137" s="65"/>
      <c r="IU137" s="65"/>
      <c r="IV137" s="65"/>
      <c r="IW137" s="65"/>
      <c r="IX137" s="65"/>
      <c r="IY137" s="65"/>
      <c r="IZ137" s="65"/>
      <c r="JA137" s="65"/>
      <c r="JB137" s="65"/>
      <c r="JC137" s="65"/>
      <c r="JD137" s="65"/>
      <c r="JE137" s="65"/>
      <c r="JF137" s="65"/>
      <c r="JG137" s="65"/>
      <c r="JH137" s="65"/>
    </row>
    <row r="138" spans="1:268" s="66" customFormat="1">
      <c r="A138" s="89"/>
      <c r="B138" s="89"/>
      <c r="C138" s="89"/>
      <c r="D138" s="89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  <c r="AW138" s="90"/>
      <c r="AX138" s="90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65"/>
      <c r="BN138" s="65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  <c r="CA138" s="65"/>
      <c r="CB138" s="65"/>
      <c r="CC138" s="65"/>
      <c r="CD138" s="65"/>
      <c r="CE138" s="65"/>
      <c r="CF138" s="65"/>
      <c r="CG138" s="65"/>
      <c r="CH138" s="65"/>
      <c r="CI138" s="65"/>
      <c r="CJ138" s="65"/>
      <c r="CK138" s="65"/>
      <c r="CL138" s="65"/>
      <c r="CM138" s="65"/>
      <c r="CN138" s="65"/>
      <c r="CO138" s="65"/>
      <c r="CP138" s="65"/>
      <c r="CQ138" s="65"/>
      <c r="CR138" s="65"/>
      <c r="CS138" s="65"/>
      <c r="CT138" s="65"/>
      <c r="CU138" s="65"/>
      <c r="CV138" s="65"/>
      <c r="CW138" s="65"/>
      <c r="CX138" s="65"/>
      <c r="CY138" s="65"/>
      <c r="CZ138" s="65"/>
      <c r="DA138" s="65"/>
      <c r="DB138" s="65"/>
      <c r="DC138" s="65"/>
      <c r="DD138" s="65"/>
      <c r="DE138" s="65"/>
      <c r="DF138" s="65"/>
      <c r="DG138" s="65"/>
      <c r="DH138" s="65"/>
      <c r="DI138" s="65"/>
      <c r="DJ138" s="65"/>
      <c r="DK138" s="65"/>
      <c r="DL138" s="65"/>
      <c r="DM138" s="65"/>
      <c r="DN138" s="65"/>
      <c r="DO138" s="65"/>
      <c r="DP138" s="65"/>
      <c r="DQ138" s="65"/>
      <c r="DR138" s="65"/>
      <c r="DS138" s="65"/>
      <c r="DT138" s="65"/>
      <c r="DU138" s="65"/>
      <c r="DV138" s="91"/>
      <c r="DW138" s="91"/>
      <c r="DX138" s="91"/>
      <c r="DY138" s="65"/>
      <c r="DZ138" s="65"/>
      <c r="EA138" s="65"/>
      <c r="EB138" s="65"/>
      <c r="EC138" s="65"/>
      <c r="ED138" s="65"/>
      <c r="EE138" s="65"/>
      <c r="EF138" s="65"/>
      <c r="EG138" s="65"/>
      <c r="EH138" s="65"/>
      <c r="EI138" s="65"/>
      <c r="EJ138" s="65"/>
      <c r="EK138" s="65"/>
      <c r="EL138" s="65"/>
      <c r="EM138" s="65"/>
      <c r="EN138" s="65"/>
      <c r="EO138" s="65"/>
      <c r="EP138" s="65"/>
      <c r="EQ138" s="65"/>
      <c r="ER138" s="65"/>
      <c r="ES138" s="65"/>
      <c r="ET138" s="65"/>
      <c r="EU138" s="65"/>
      <c r="EV138" s="65"/>
      <c r="EW138" s="65"/>
      <c r="EX138" s="65"/>
      <c r="EY138" s="65"/>
      <c r="EZ138" s="65"/>
      <c r="FA138" s="65"/>
      <c r="FB138" s="65"/>
      <c r="FC138" s="65"/>
      <c r="FD138" s="65"/>
      <c r="FE138" s="65"/>
      <c r="FF138" s="65"/>
      <c r="FG138" s="65"/>
      <c r="FH138" s="65"/>
      <c r="FI138" s="65"/>
      <c r="FJ138" s="65"/>
      <c r="FK138" s="65"/>
      <c r="FL138" s="65"/>
      <c r="FM138" s="65"/>
      <c r="FN138" s="65"/>
      <c r="FO138" s="65"/>
      <c r="FP138" s="65"/>
      <c r="FQ138" s="65"/>
      <c r="FR138" s="65"/>
      <c r="FS138" s="65"/>
      <c r="FT138" s="65"/>
      <c r="FU138" s="65"/>
      <c r="FV138" s="65"/>
      <c r="FW138" s="65"/>
      <c r="FX138" s="65"/>
      <c r="FY138" s="65"/>
      <c r="FZ138" s="65"/>
      <c r="GA138" s="65"/>
      <c r="GB138" s="65"/>
      <c r="GC138" s="65"/>
      <c r="GD138" s="65"/>
      <c r="GE138" s="65"/>
      <c r="GF138" s="65"/>
      <c r="GG138" s="65"/>
      <c r="GH138" s="65"/>
      <c r="GI138" s="65"/>
      <c r="GJ138" s="65"/>
      <c r="GK138" s="65"/>
      <c r="GL138" s="65"/>
      <c r="GM138" s="65"/>
      <c r="GN138" s="65"/>
      <c r="GO138" s="65"/>
      <c r="GP138" s="65"/>
      <c r="GQ138" s="65"/>
      <c r="GR138" s="65"/>
      <c r="GS138" s="65"/>
      <c r="GT138" s="65"/>
      <c r="GU138" s="65"/>
      <c r="GV138" s="65"/>
      <c r="GW138" s="65"/>
      <c r="GX138" s="65"/>
      <c r="GY138" s="65"/>
      <c r="GZ138" s="65"/>
      <c r="HA138" s="65"/>
      <c r="HB138" s="65"/>
      <c r="HC138" s="65"/>
      <c r="HD138" s="65"/>
      <c r="HE138" s="65"/>
      <c r="HF138" s="65"/>
      <c r="HG138" s="65"/>
      <c r="HH138" s="65"/>
      <c r="HI138" s="65"/>
      <c r="HJ138" s="65"/>
      <c r="HK138" s="65"/>
      <c r="HL138" s="65"/>
      <c r="HM138" s="65"/>
      <c r="HN138" s="65"/>
      <c r="HO138" s="65"/>
      <c r="HP138" s="65"/>
      <c r="HQ138" s="65"/>
      <c r="HR138" s="65"/>
      <c r="HS138" s="65"/>
      <c r="HT138" s="65"/>
      <c r="HU138" s="65"/>
      <c r="HV138" s="65"/>
      <c r="HW138" s="65"/>
      <c r="HX138" s="65"/>
      <c r="HY138" s="65"/>
      <c r="HZ138" s="65"/>
      <c r="IA138" s="65"/>
      <c r="IB138" s="65"/>
      <c r="IC138" s="65"/>
      <c r="ID138" s="65"/>
      <c r="IE138" s="65"/>
      <c r="IF138" s="65"/>
      <c r="IG138" s="65"/>
      <c r="IH138" s="65"/>
      <c r="II138" s="65"/>
      <c r="IJ138" s="65"/>
      <c r="IK138" s="65"/>
      <c r="IL138" s="65"/>
      <c r="IM138" s="65"/>
      <c r="IN138" s="65"/>
      <c r="IO138" s="65"/>
      <c r="IP138" s="65"/>
      <c r="IQ138" s="65"/>
      <c r="IR138" s="65"/>
      <c r="IS138" s="65"/>
      <c r="IT138" s="65"/>
      <c r="IU138" s="65"/>
      <c r="IV138" s="65"/>
      <c r="IW138" s="65"/>
      <c r="IX138" s="65"/>
      <c r="IY138" s="65"/>
      <c r="IZ138" s="65"/>
      <c r="JA138" s="65"/>
      <c r="JB138" s="65"/>
      <c r="JC138" s="65"/>
      <c r="JD138" s="65"/>
      <c r="JE138" s="65"/>
      <c r="JF138" s="65"/>
      <c r="JG138" s="65"/>
      <c r="JH138" s="65"/>
    </row>
    <row r="139" spans="1:268" s="66" customFormat="1">
      <c r="A139" s="89"/>
      <c r="B139" s="89"/>
      <c r="C139" s="89"/>
      <c r="D139" s="89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65"/>
      <c r="BN139" s="65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  <c r="CA139" s="65"/>
      <c r="CB139" s="65"/>
      <c r="CC139" s="65"/>
      <c r="CD139" s="65"/>
      <c r="CE139" s="65"/>
      <c r="CF139" s="65"/>
      <c r="CG139" s="65"/>
      <c r="CH139" s="65"/>
      <c r="CI139" s="65"/>
      <c r="CJ139" s="65"/>
      <c r="CK139" s="65"/>
      <c r="CL139" s="65"/>
      <c r="CM139" s="65"/>
      <c r="CN139" s="65"/>
      <c r="CO139" s="65"/>
      <c r="CP139" s="65"/>
      <c r="CQ139" s="65"/>
      <c r="CR139" s="65"/>
      <c r="CS139" s="65"/>
      <c r="CT139" s="65"/>
      <c r="CU139" s="65"/>
      <c r="CV139" s="65"/>
      <c r="CW139" s="65"/>
      <c r="CX139" s="65"/>
      <c r="CY139" s="65"/>
      <c r="CZ139" s="65"/>
      <c r="DA139" s="65"/>
      <c r="DB139" s="65"/>
      <c r="DC139" s="65"/>
      <c r="DD139" s="65"/>
      <c r="DE139" s="65"/>
      <c r="DF139" s="65"/>
      <c r="DG139" s="65"/>
      <c r="DH139" s="65"/>
      <c r="DI139" s="65"/>
      <c r="DJ139" s="65"/>
      <c r="DK139" s="65"/>
      <c r="DL139" s="65"/>
      <c r="DM139" s="65"/>
      <c r="DN139" s="65"/>
      <c r="DO139" s="65"/>
      <c r="DP139" s="65"/>
      <c r="DQ139" s="65"/>
      <c r="DR139" s="65"/>
      <c r="DS139" s="65"/>
      <c r="DT139" s="65"/>
      <c r="DU139" s="65"/>
      <c r="DV139" s="91"/>
      <c r="DW139" s="91"/>
      <c r="DX139" s="91"/>
      <c r="DY139" s="65"/>
      <c r="DZ139" s="65"/>
      <c r="EA139" s="65"/>
      <c r="EB139" s="65"/>
      <c r="EC139" s="65"/>
      <c r="ED139" s="65"/>
      <c r="EE139" s="65"/>
      <c r="EF139" s="65"/>
      <c r="EG139" s="65"/>
      <c r="EH139" s="65"/>
      <c r="EI139" s="65"/>
      <c r="EJ139" s="65"/>
      <c r="EK139" s="65"/>
      <c r="EL139" s="65"/>
      <c r="EM139" s="65"/>
      <c r="EN139" s="65"/>
      <c r="EO139" s="65"/>
      <c r="EP139" s="65"/>
      <c r="EQ139" s="65"/>
      <c r="ER139" s="65"/>
      <c r="ES139" s="65"/>
      <c r="ET139" s="65"/>
      <c r="EU139" s="65"/>
      <c r="EV139" s="65"/>
      <c r="EW139" s="65"/>
      <c r="EX139" s="65"/>
      <c r="EY139" s="65"/>
      <c r="EZ139" s="65"/>
      <c r="FA139" s="65"/>
      <c r="FB139" s="65"/>
      <c r="FC139" s="65"/>
      <c r="FD139" s="65"/>
      <c r="FE139" s="65"/>
      <c r="FF139" s="65"/>
      <c r="FG139" s="65"/>
      <c r="FH139" s="65"/>
      <c r="FI139" s="65"/>
      <c r="FJ139" s="65"/>
      <c r="FK139" s="65"/>
      <c r="FL139" s="65"/>
      <c r="FM139" s="65"/>
      <c r="FN139" s="65"/>
      <c r="FO139" s="65"/>
      <c r="FP139" s="65"/>
      <c r="FQ139" s="65"/>
      <c r="FR139" s="65"/>
      <c r="FS139" s="65"/>
      <c r="FT139" s="65"/>
      <c r="FU139" s="65"/>
      <c r="FV139" s="65"/>
      <c r="FW139" s="65"/>
      <c r="FX139" s="65"/>
      <c r="FY139" s="65"/>
      <c r="FZ139" s="65"/>
      <c r="GA139" s="65"/>
      <c r="GB139" s="65"/>
      <c r="GC139" s="65"/>
      <c r="GD139" s="65"/>
      <c r="GE139" s="65"/>
      <c r="GF139" s="65"/>
      <c r="GG139" s="65"/>
      <c r="GH139" s="65"/>
      <c r="GI139" s="65"/>
      <c r="GJ139" s="65"/>
      <c r="GK139" s="65"/>
      <c r="GL139" s="65"/>
      <c r="GM139" s="65"/>
      <c r="GN139" s="65"/>
      <c r="GO139" s="65"/>
      <c r="GP139" s="65"/>
      <c r="GQ139" s="65"/>
      <c r="GR139" s="65"/>
      <c r="GS139" s="65"/>
      <c r="GT139" s="65"/>
      <c r="GU139" s="65"/>
      <c r="GV139" s="65"/>
      <c r="GW139" s="65"/>
      <c r="GX139" s="65"/>
      <c r="GY139" s="65"/>
      <c r="GZ139" s="65"/>
      <c r="HA139" s="65"/>
      <c r="HB139" s="65"/>
      <c r="HC139" s="65"/>
      <c r="HD139" s="65"/>
      <c r="HE139" s="65"/>
      <c r="HF139" s="65"/>
      <c r="HG139" s="65"/>
      <c r="HH139" s="65"/>
      <c r="HI139" s="65"/>
      <c r="HJ139" s="65"/>
      <c r="HK139" s="65"/>
      <c r="HL139" s="65"/>
      <c r="HM139" s="65"/>
      <c r="HN139" s="65"/>
      <c r="HO139" s="65"/>
      <c r="HP139" s="65"/>
      <c r="HQ139" s="65"/>
      <c r="HR139" s="65"/>
      <c r="HS139" s="65"/>
      <c r="HT139" s="65"/>
      <c r="HU139" s="65"/>
      <c r="HV139" s="65"/>
      <c r="HW139" s="65"/>
      <c r="HX139" s="65"/>
      <c r="HY139" s="65"/>
      <c r="HZ139" s="65"/>
      <c r="IA139" s="65"/>
      <c r="IB139" s="65"/>
      <c r="IC139" s="65"/>
      <c r="ID139" s="65"/>
      <c r="IE139" s="65"/>
      <c r="IF139" s="65"/>
      <c r="IG139" s="65"/>
      <c r="IH139" s="65"/>
      <c r="II139" s="65"/>
      <c r="IJ139" s="65"/>
      <c r="IK139" s="65"/>
      <c r="IL139" s="65"/>
      <c r="IM139" s="65"/>
      <c r="IN139" s="65"/>
      <c r="IO139" s="65"/>
      <c r="IP139" s="65"/>
      <c r="IQ139" s="65"/>
      <c r="IR139" s="65"/>
      <c r="IS139" s="65"/>
      <c r="IT139" s="65"/>
      <c r="IU139" s="65"/>
      <c r="IV139" s="65"/>
      <c r="IW139" s="65"/>
      <c r="IX139" s="65"/>
      <c r="IY139" s="65"/>
      <c r="IZ139" s="65"/>
      <c r="JA139" s="65"/>
      <c r="JB139" s="65"/>
      <c r="JC139" s="65"/>
      <c r="JD139" s="65"/>
      <c r="JE139" s="65"/>
      <c r="JF139" s="65"/>
      <c r="JG139" s="65"/>
      <c r="JH139" s="65"/>
    </row>
    <row r="140" spans="1:268" s="66" customFormat="1">
      <c r="A140" s="89"/>
      <c r="B140" s="89"/>
      <c r="C140" s="89"/>
      <c r="D140" s="89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65"/>
      <c r="BN140" s="65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  <c r="CA140" s="65"/>
      <c r="CB140" s="65"/>
      <c r="CC140" s="65"/>
      <c r="CD140" s="65"/>
      <c r="CE140" s="65"/>
      <c r="CF140" s="65"/>
      <c r="CG140" s="65"/>
      <c r="CH140" s="65"/>
      <c r="CI140" s="65"/>
      <c r="CJ140" s="65"/>
      <c r="CK140" s="65"/>
      <c r="CL140" s="65"/>
      <c r="CM140" s="65"/>
      <c r="CN140" s="65"/>
      <c r="CO140" s="65"/>
      <c r="CP140" s="65"/>
      <c r="CQ140" s="65"/>
      <c r="CR140" s="65"/>
      <c r="CS140" s="65"/>
      <c r="CT140" s="65"/>
      <c r="CU140" s="65"/>
      <c r="CV140" s="65"/>
      <c r="CW140" s="65"/>
      <c r="CX140" s="65"/>
      <c r="CY140" s="65"/>
      <c r="CZ140" s="65"/>
      <c r="DA140" s="65"/>
      <c r="DB140" s="65"/>
      <c r="DC140" s="65"/>
      <c r="DD140" s="65"/>
      <c r="DE140" s="65"/>
      <c r="DF140" s="65"/>
      <c r="DG140" s="65"/>
      <c r="DH140" s="65"/>
      <c r="DI140" s="65"/>
      <c r="DJ140" s="65"/>
      <c r="DK140" s="65"/>
      <c r="DL140" s="65"/>
      <c r="DM140" s="65"/>
      <c r="DN140" s="65"/>
      <c r="DO140" s="65"/>
      <c r="DP140" s="65"/>
      <c r="DQ140" s="65"/>
      <c r="DR140" s="65"/>
      <c r="DS140" s="65"/>
      <c r="DT140" s="65"/>
      <c r="DU140" s="65"/>
      <c r="DV140" s="91"/>
      <c r="DW140" s="91"/>
      <c r="DX140" s="91"/>
      <c r="DY140" s="65"/>
      <c r="DZ140" s="65"/>
      <c r="EA140" s="65"/>
      <c r="EB140" s="65"/>
      <c r="EC140" s="65"/>
      <c r="ED140" s="65"/>
      <c r="EE140" s="65"/>
      <c r="EF140" s="65"/>
      <c r="EG140" s="65"/>
      <c r="EH140" s="65"/>
      <c r="EI140" s="65"/>
      <c r="EJ140" s="65"/>
      <c r="EK140" s="65"/>
      <c r="EL140" s="65"/>
      <c r="EM140" s="65"/>
      <c r="EN140" s="65"/>
      <c r="EO140" s="65"/>
      <c r="EP140" s="65"/>
      <c r="EQ140" s="65"/>
      <c r="ER140" s="65"/>
      <c r="ES140" s="65"/>
      <c r="ET140" s="65"/>
      <c r="EU140" s="65"/>
      <c r="EV140" s="65"/>
      <c r="EW140" s="65"/>
      <c r="EX140" s="65"/>
      <c r="EY140" s="65"/>
      <c r="EZ140" s="65"/>
      <c r="FA140" s="65"/>
      <c r="FB140" s="65"/>
      <c r="FC140" s="65"/>
      <c r="FD140" s="65"/>
      <c r="FE140" s="65"/>
      <c r="FF140" s="65"/>
      <c r="FG140" s="65"/>
      <c r="FH140" s="65"/>
      <c r="FI140" s="65"/>
      <c r="FJ140" s="65"/>
      <c r="FK140" s="65"/>
      <c r="FL140" s="65"/>
      <c r="FM140" s="65"/>
      <c r="FN140" s="65"/>
      <c r="FO140" s="65"/>
      <c r="FP140" s="65"/>
      <c r="FQ140" s="65"/>
      <c r="FR140" s="65"/>
      <c r="FS140" s="65"/>
      <c r="FT140" s="65"/>
      <c r="FU140" s="65"/>
      <c r="FV140" s="65"/>
      <c r="FW140" s="65"/>
      <c r="FX140" s="65"/>
      <c r="FY140" s="65"/>
      <c r="FZ140" s="65"/>
      <c r="GA140" s="65"/>
      <c r="GB140" s="65"/>
      <c r="GC140" s="65"/>
      <c r="GD140" s="65"/>
      <c r="GE140" s="65"/>
      <c r="GF140" s="65"/>
      <c r="GG140" s="65"/>
      <c r="GH140" s="65"/>
      <c r="GI140" s="65"/>
      <c r="GJ140" s="65"/>
      <c r="GK140" s="65"/>
      <c r="GL140" s="65"/>
      <c r="GM140" s="65"/>
      <c r="GN140" s="65"/>
      <c r="GO140" s="65"/>
      <c r="GP140" s="65"/>
      <c r="GQ140" s="65"/>
      <c r="GR140" s="65"/>
      <c r="GS140" s="65"/>
      <c r="GT140" s="65"/>
      <c r="GU140" s="65"/>
      <c r="GV140" s="65"/>
      <c r="GW140" s="65"/>
      <c r="GX140" s="65"/>
      <c r="GY140" s="65"/>
      <c r="GZ140" s="65"/>
      <c r="HA140" s="65"/>
      <c r="HB140" s="65"/>
      <c r="HC140" s="65"/>
      <c r="HD140" s="65"/>
      <c r="HE140" s="65"/>
      <c r="HF140" s="65"/>
      <c r="HG140" s="65"/>
      <c r="HH140" s="65"/>
      <c r="HI140" s="65"/>
      <c r="HJ140" s="65"/>
      <c r="HK140" s="65"/>
      <c r="HL140" s="65"/>
      <c r="HM140" s="65"/>
      <c r="HN140" s="65"/>
      <c r="HO140" s="65"/>
      <c r="HP140" s="65"/>
      <c r="HQ140" s="65"/>
      <c r="HR140" s="65"/>
      <c r="HS140" s="65"/>
      <c r="HT140" s="65"/>
      <c r="HU140" s="65"/>
      <c r="HV140" s="65"/>
      <c r="HW140" s="65"/>
      <c r="HX140" s="65"/>
      <c r="HY140" s="65"/>
      <c r="HZ140" s="65"/>
      <c r="IA140" s="65"/>
      <c r="IB140" s="65"/>
      <c r="IC140" s="65"/>
      <c r="ID140" s="65"/>
      <c r="IE140" s="65"/>
      <c r="IF140" s="65"/>
      <c r="IG140" s="65"/>
      <c r="IH140" s="65"/>
      <c r="II140" s="65"/>
      <c r="IJ140" s="65"/>
      <c r="IK140" s="65"/>
      <c r="IL140" s="65"/>
      <c r="IM140" s="65"/>
      <c r="IN140" s="65"/>
      <c r="IO140" s="65"/>
      <c r="IP140" s="65"/>
      <c r="IQ140" s="65"/>
      <c r="IR140" s="65"/>
      <c r="IS140" s="65"/>
      <c r="IT140" s="65"/>
      <c r="IU140" s="65"/>
      <c r="IV140" s="65"/>
      <c r="IW140" s="65"/>
      <c r="IX140" s="65"/>
      <c r="IY140" s="65"/>
      <c r="IZ140" s="65"/>
      <c r="JA140" s="65"/>
      <c r="JB140" s="65"/>
      <c r="JC140" s="65"/>
      <c r="JD140" s="65"/>
      <c r="JE140" s="65"/>
      <c r="JF140" s="65"/>
      <c r="JG140" s="65"/>
      <c r="JH140" s="65"/>
    </row>
    <row r="141" spans="1:268" s="66" customFormat="1">
      <c r="A141" s="89"/>
      <c r="B141" s="89"/>
      <c r="C141" s="89"/>
      <c r="D141" s="89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65"/>
      <c r="BN141" s="65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  <c r="CA141" s="65"/>
      <c r="CB141" s="65"/>
      <c r="CC141" s="65"/>
      <c r="CD141" s="65"/>
      <c r="CE141" s="65"/>
      <c r="CF141" s="65"/>
      <c r="CG141" s="65"/>
      <c r="CH141" s="65"/>
      <c r="CI141" s="65"/>
      <c r="CJ141" s="65"/>
      <c r="CK141" s="65"/>
      <c r="CL141" s="65"/>
      <c r="CM141" s="65"/>
      <c r="CN141" s="65"/>
      <c r="CO141" s="65"/>
      <c r="CP141" s="65"/>
      <c r="CQ141" s="65"/>
      <c r="CR141" s="65"/>
      <c r="CS141" s="65"/>
      <c r="CT141" s="65"/>
      <c r="CU141" s="65"/>
      <c r="CV141" s="65"/>
      <c r="CW141" s="65"/>
      <c r="CX141" s="65"/>
      <c r="CY141" s="65"/>
      <c r="CZ141" s="65"/>
      <c r="DA141" s="65"/>
      <c r="DB141" s="65"/>
      <c r="DC141" s="65"/>
      <c r="DD141" s="65"/>
      <c r="DE141" s="65"/>
      <c r="DF141" s="65"/>
      <c r="DG141" s="65"/>
      <c r="DH141" s="65"/>
      <c r="DI141" s="65"/>
      <c r="DJ141" s="65"/>
      <c r="DK141" s="65"/>
      <c r="DL141" s="65"/>
      <c r="DM141" s="65"/>
      <c r="DN141" s="65"/>
      <c r="DO141" s="65"/>
      <c r="DP141" s="65"/>
      <c r="DQ141" s="65"/>
      <c r="DR141" s="65"/>
      <c r="DS141" s="65"/>
      <c r="DT141" s="65"/>
      <c r="DU141" s="65"/>
      <c r="DV141" s="91"/>
      <c r="DW141" s="91"/>
      <c r="DX141" s="91"/>
      <c r="DY141" s="65"/>
      <c r="DZ141" s="65"/>
      <c r="EA141" s="65"/>
      <c r="EB141" s="65"/>
      <c r="EC141" s="65"/>
      <c r="ED141" s="65"/>
      <c r="EE141" s="65"/>
      <c r="EF141" s="65"/>
      <c r="EG141" s="65"/>
      <c r="EH141" s="65"/>
      <c r="EI141" s="65"/>
      <c r="EJ141" s="65"/>
      <c r="EK141" s="65"/>
      <c r="EL141" s="65"/>
      <c r="EM141" s="65"/>
      <c r="EN141" s="65"/>
      <c r="EO141" s="65"/>
      <c r="EP141" s="65"/>
      <c r="EQ141" s="65"/>
      <c r="ER141" s="65"/>
      <c r="ES141" s="65"/>
      <c r="ET141" s="65"/>
      <c r="EU141" s="65"/>
      <c r="EV141" s="65"/>
      <c r="EW141" s="65"/>
      <c r="EX141" s="65"/>
      <c r="EY141" s="65"/>
      <c r="EZ141" s="65"/>
      <c r="FA141" s="65"/>
      <c r="FB141" s="65"/>
      <c r="FC141" s="65"/>
      <c r="FD141" s="65"/>
      <c r="FE141" s="65"/>
      <c r="FF141" s="65"/>
      <c r="FG141" s="65"/>
      <c r="FH141" s="65"/>
      <c r="FI141" s="65"/>
      <c r="FJ141" s="65"/>
      <c r="FK141" s="65"/>
      <c r="FL141" s="65"/>
      <c r="FM141" s="65"/>
      <c r="FN141" s="65"/>
      <c r="FO141" s="65"/>
      <c r="FP141" s="65"/>
      <c r="FQ141" s="65"/>
      <c r="FR141" s="65"/>
      <c r="FS141" s="65"/>
      <c r="FT141" s="65"/>
      <c r="FU141" s="65"/>
      <c r="FV141" s="65"/>
      <c r="FW141" s="65"/>
      <c r="FX141" s="65"/>
      <c r="FY141" s="65"/>
      <c r="FZ141" s="65"/>
      <c r="GA141" s="65"/>
      <c r="GB141" s="65"/>
      <c r="GC141" s="65"/>
      <c r="GD141" s="65"/>
      <c r="GE141" s="65"/>
      <c r="GF141" s="65"/>
      <c r="GG141" s="65"/>
      <c r="GH141" s="65"/>
      <c r="GI141" s="65"/>
      <c r="GJ141" s="65"/>
      <c r="GK141" s="65"/>
      <c r="GL141" s="65"/>
      <c r="GM141" s="65"/>
      <c r="GN141" s="65"/>
      <c r="GO141" s="65"/>
      <c r="GP141" s="65"/>
      <c r="GQ141" s="65"/>
      <c r="GR141" s="65"/>
      <c r="GS141" s="65"/>
      <c r="GT141" s="65"/>
      <c r="GU141" s="65"/>
      <c r="GV141" s="65"/>
      <c r="GW141" s="65"/>
      <c r="GX141" s="65"/>
      <c r="GY141" s="65"/>
      <c r="GZ141" s="65"/>
      <c r="HA141" s="65"/>
      <c r="HB141" s="65"/>
      <c r="HC141" s="65"/>
      <c r="HD141" s="65"/>
      <c r="HE141" s="65"/>
      <c r="HF141" s="65"/>
      <c r="HG141" s="65"/>
      <c r="HH141" s="65"/>
      <c r="HI141" s="65"/>
      <c r="HJ141" s="65"/>
      <c r="HK141" s="65"/>
      <c r="HL141" s="65"/>
      <c r="HM141" s="65"/>
      <c r="HN141" s="65"/>
      <c r="HO141" s="65"/>
      <c r="HP141" s="65"/>
      <c r="HQ141" s="65"/>
      <c r="HR141" s="65"/>
      <c r="HS141" s="65"/>
      <c r="HT141" s="65"/>
      <c r="HU141" s="65"/>
      <c r="HV141" s="65"/>
      <c r="HW141" s="65"/>
      <c r="HX141" s="65"/>
      <c r="HY141" s="65"/>
      <c r="HZ141" s="65"/>
      <c r="IA141" s="65"/>
      <c r="IB141" s="65"/>
      <c r="IC141" s="65"/>
      <c r="ID141" s="65"/>
      <c r="IE141" s="65"/>
      <c r="IF141" s="65"/>
      <c r="IG141" s="65"/>
      <c r="IH141" s="65"/>
      <c r="II141" s="65"/>
      <c r="IJ141" s="65"/>
      <c r="IK141" s="65"/>
      <c r="IL141" s="65"/>
      <c r="IM141" s="65"/>
      <c r="IN141" s="65"/>
      <c r="IO141" s="65"/>
      <c r="IP141" s="65"/>
      <c r="IQ141" s="65"/>
      <c r="IR141" s="65"/>
      <c r="IS141" s="65"/>
      <c r="IT141" s="65"/>
      <c r="IU141" s="65"/>
      <c r="IV141" s="65"/>
      <c r="IW141" s="65"/>
      <c r="IX141" s="65"/>
      <c r="IY141" s="65"/>
      <c r="IZ141" s="65"/>
      <c r="JA141" s="65"/>
      <c r="JB141" s="65"/>
      <c r="JC141" s="65"/>
      <c r="JD141" s="65"/>
      <c r="JE141" s="65"/>
      <c r="JF141" s="65"/>
      <c r="JG141" s="65"/>
      <c r="JH141" s="65"/>
    </row>
    <row r="142" spans="1:268" s="66" customFormat="1">
      <c r="A142" s="89"/>
      <c r="B142" s="89"/>
      <c r="C142" s="89"/>
      <c r="D142" s="89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O142" s="90"/>
      <c r="AP142" s="90"/>
      <c r="AQ142" s="90"/>
      <c r="AR142" s="90"/>
      <c r="AS142" s="90"/>
      <c r="AT142" s="90"/>
      <c r="AU142" s="90"/>
      <c r="AV142" s="90"/>
      <c r="AW142" s="90"/>
      <c r="AX142" s="90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65"/>
      <c r="BN142" s="65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  <c r="CA142" s="65"/>
      <c r="CB142" s="65"/>
      <c r="CC142" s="65"/>
      <c r="CD142" s="65"/>
      <c r="CE142" s="65"/>
      <c r="CF142" s="65"/>
      <c r="CG142" s="65"/>
      <c r="CH142" s="65"/>
      <c r="CI142" s="65"/>
      <c r="CJ142" s="65"/>
      <c r="CK142" s="65"/>
      <c r="CL142" s="65"/>
      <c r="CM142" s="65"/>
      <c r="CN142" s="65"/>
      <c r="CO142" s="65"/>
      <c r="CP142" s="65"/>
      <c r="CQ142" s="65"/>
      <c r="CR142" s="65"/>
      <c r="CS142" s="65"/>
      <c r="CT142" s="65"/>
      <c r="CU142" s="65"/>
      <c r="CV142" s="65"/>
      <c r="CW142" s="65"/>
      <c r="CX142" s="65"/>
      <c r="CY142" s="65"/>
      <c r="CZ142" s="65"/>
      <c r="DA142" s="65"/>
      <c r="DB142" s="65"/>
      <c r="DC142" s="65"/>
      <c r="DD142" s="65"/>
      <c r="DE142" s="65"/>
      <c r="DF142" s="65"/>
      <c r="DG142" s="65"/>
      <c r="DH142" s="65"/>
      <c r="DI142" s="65"/>
      <c r="DJ142" s="65"/>
      <c r="DK142" s="65"/>
      <c r="DL142" s="65"/>
      <c r="DM142" s="65"/>
      <c r="DN142" s="65"/>
      <c r="DO142" s="65"/>
      <c r="DP142" s="65"/>
      <c r="DQ142" s="65"/>
      <c r="DR142" s="65"/>
      <c r="DS142" s="65"/>
      <c r="DT142" s="65"/>
      <c r="DU142" s="65"/>
      <c r="DV142" s="91"/>
      <c r="DW142" s="91"/>
      <c r="DX142" s="91"/>
      <c r="DY142" s="65"/>
      <c r="DZ142" s="65"/>
      <c r="EA142" s="65"/>
      <c r="EB142" s="65"/>
      <c r="EC142" s="65"/>
      <c r="ED142" s="65"/>
      <c r="EE142" s="65"/>
      <c r="EF142" s="65"/>
      <c r="EG142" s="65"/>
      <c r="EH142" s="65"/>
      <c r="EI142" s="65"/>
      <c r="EJ142" s="65"/>
      <c r="EK142" s="65"/>
      <c r="EL142" s="65"/>
      <c r="EM142" s="65"/>
      <c r="EN142" s="65"/>
      <c r="EO142" s="65"/>
      <c r="EP142" s="65"/>
      <c r="EQ142" s="65"/>
      <c r="ER142" s="65"/>
      <c r="ES142" s="65"/>
      <c r="ET142" s="65"/>
      <c r="EU142" s="65"/>
      <c r="EV142" s="65"/>
      <c r="EW142" s="65"/>
      <c r="EX142" s="65"/>
      <c r="EY142" s="65"/>
      <c r="EZ142" s="65"/>
      <c r="FA142" s="65"/>
      <c r="FB142" s="65"/>
      <c r="FC142" s="65"/>
      <c r="FD142" s="65"/>
      <c r="FE142" s="65"/>
      <c r="FF142" s="65"/>
      <c r="FG142" s="65"/>
      <c r="FH142" s="65"/>
      <c r="FI142" s="65"/>
      <c r="FJ142" s="65"/>
      <c r="FK142" s="65"/>
      <c r="FL142" s="65"/>
      <c r="FM142" s="65"/>
      <c r="FN142" s="65"/>
      <c r="FO142" s="65"/>
      <c r="FP142" s="65"/>
      <c r="FQ142" s="65"/>
      <c r="FR142" s="65"/>
      <c r="FS142" s="65"/>
      <c r="FT142" s="65"/>
      <c r="FU142" s="65"/>
      <c r="FV142" s="65"/>
      <c r="FW142" s="65"/>
      <c r="FX142" s="65"/>
      <c r="FY142" s="65"/>
      <c r="FZ142" s="65"/>
      <c r="GA142" s="65"/>
      <c r="GB142" s="65"/>
      <c r="GC142" s="65"/>
      <c r="GD142" s="65"/>
      <c r="GE142" s="65"/>
      <c r="GF142" s="65"/>
      <c r="GG142" s="65"/>
      <c r="GH142" s="65"/>
      <c r="GI142" s="65"/>
      <c r="GJ142" s="65"/>
      <c r="GK142" s="65"/>
      <c r="GL142" s="65"/>
      <c r="GM142" s="65"/>
      <c r="GN142" s="65"/>
      <c r="GO142" s="65"/>
      <c r="GP142" s="65"/>
      <c r="GQ142" s="65"/>
      <c r="GR142" s="65"/>
      <c r="GS142" s="65"/>
      <c r="GT142" s="65"/>
      <c r="GU142" s="65"/>
      <c r="GV142" s="65"/>
      <c r="GW142" s="65"/>
      <c r="GX142" s="65"/>
      <c r="GY142" s="65"/>
      <c r="GZ142" s="65"/>
      <c r="HA142" s="65"/>
      <c r="HB142" s="65"/>
      <c r="HC142" s="65"/>
      <c r="HD142" s="65"/>
      <c r="HE142" s="65"/>
      <c r="HF142" s="65"/>
      <c r="HG142" s="65"/>
      <c r="HH142" s="65"/>
      <c r="HI142" s="65"/>
      <c r="HJ142" s="65"/>
      <c r="HK142" s="65"/>
      <c r="HL142" s="65"/>
      <c r="HM142" s="65"/>
      <c r="HN142" s="65"/>
      <c r="HO142" s="65"/>
      <c r="HP142" s="65"/>
      <c r="HQ142" s="65"/>
      <c r="HR142" s="65"/>
      <c r="HS142" s="65"/>
      <c r="HT142" s="65"/>
      <c r="HU142" s="65"/>
      <c r="HV142" s="65"/>
      <c r="HW142" s="65"/>
      <c r="HX142" s="65"/>
      <c r="HY142" s="65"/>
      <c r="HZ142" s="65"/>
      <c r="IA142" s="65"/>
      <c r="IB142" s="65"/>
      <c r="IC142" s="65"/>
      <c r="ID142" s="65"/>
      <c r="IE142" s="65"/>
      <c r="IF142" s="65"/>
      <c r="IG142" s="65"/>
      <c r="IH142" s="65"/>
      <c r="II142" s="65"/>
      <c r="IJ142" s="65"/>
      <c r="IK142" s="65"/>
      <c r="IL142" s="65"/>
      <c r="IM142" s="65"/>
      <c r="IN142" s="65"/>
      <c r="IO142" s="65"/>
      <c r="IP142" s="65"/>
      <c r="IQ142" s="65"/>
      <c r="IR142" s="65"/>
      <c r="IS142" s="65"/>
      <c r="IT142" s="65"/>
      <c r="IU142" s="65"/>
      <c r="IV142" s="65"/>
      <c r="IW142" s="65"/>
      <c r="IX142" s="65"/>
      <c r="IY142" s="65"/>
      <c r="IZ142" s="65"/>
      <c r="JA142" s="65"/>
      <c r="JB142" s="65"/>
      <c r="JC142" s="65"/>
      <c r="JD142" s="65"/>
      <c r="JE142" s="65"/>
      <c r="JF142" s="65"/>
      <c r="JG142" s="65"/>
      <c r="JH142" s="65"/>
    </row>
    <row r="143" spans="1:268" s="66" customFormat="1">
      <c r="A143" s="89"/>
      <c r="B143" s="89"/>
      <c r="C143" s="89"/>
      <c r="D143" s="89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/>
      <c r="AU143" s="90"/>
      <c r="AV143" s="90"/>
      <c r="AW143" s="90"/>
      <c r="AX143" s="90"/>
      <c r="AY143" s="65"/>
      <c r="AZ143" s="65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65"/>
      <c r="BN143" s="65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  <c r="CA143" s="65"/>
      <c r="CB143" s="65"/>
      <c r="CC143" s="65"/>
      <c r="CD143" s="65"/>
      <c r="CE143" s="65"/>
      <c r="CF143" s="65"/>
      <c r="CG143" s="65"/>
      <c r="CH143" s="65"/>
      <c r="CI143" s="65"/>
      <c r="CJ143" s="65"/>
      <c r="CK143" s="65"/>
      <c r="CL143" s="65"/>
      <c r="CM143" s="65"/>
      <c r="CN143" s="65"/>
      <c r="CO143" s="65"/>
      <c r="CP143" s="65"/>
      <c r="CQ143" s="65"/>
      <c r="CR143" s="65"/>
      <c r="CS143" s="65"/>
      <c r="CT143" s="65"/>
      <c r="CU143" s="65"/>
      <c r="CV143" s="65"/>
      <c r="CW143" s="65"/>
      <c r="CX143" s="65"/>
      <c r="CY143" s="65"/>
      <c r="CZ143" s="65"/>
      <c r="DA143" s="65"/>
      <c r="DB143" s="65"/>
      <c r="DC143" s="65"/>
      <c r="DD143" s="65"/>
      <c r="DE143" s="65"/>
      <c r="DF143" s="65"/>
      <c r="DG143" s="65"/>
      <c r="DH143" s="65"/>
      <c r="DI143" s="65"/>
      <c r="DJ143" s="65"/>
      <c r="DK143" s="65"/>
      <c r="DL143" s="65"/>
      <c r="DM143" s="65"/>
      <c r="DN143" s="65"/>
      <c r="DO143" s="65"/>
      <c r="DP143" s="65"/>
      <c r="DQ143" s="65"/>
      <c r="DR143" s="65"/>
      <c r="DS143" s="65"/>
      <c r="DT143" s="65"/>
      <c r="DU143" s="65"/>
      <c r="DV143" s="91"/>
      <c r="DW143" s="91"/>
      <c r="DX143" s="91"/>
      <c r="DY143" s="65"/>
      <c r="DZ143" s="65"/>
      <c r="EA143" s="65"/>
      <c r="EB143" s="65"/>
      <c r="EC143" s="65"/>
      <c r="ED143" s="65"/>
      <c r="EE143" s="65"/>
      <c r="EF143" s="65"/>
      <c r="EG143" s="65"/>
      <c r="EH143" s="65"/>
      <c r="EI143" s="65"/>
      <c r="EJ143" s="65"/>
      <c r="EK143" s="65"/>
      <c r="EL143" s="65"/>
      <c r="EM143" s="65"/>
      <c r="EN143" s="65"/>
      <c r="EO143" s="65"/>
      <c r="EP143" s="65"/>
      <c r="EQ143" s="65"/>
      <c r="ER143" s="65"/>
      <c r="ES143" s="65"/>
      <c r="ET143" s="65"/>
      <c r="EU143" s="65"/>
      <c r="EV143" s="65"/>
      <c r="EW143" s="65"/>
      <c r="EX143" s="65"/>
      <c r="EY143" s="65"/>
      <c r="EZ143" s="65"/>
      <c r="FA143" s="65"/>
      <c r="FB143" s="65"/>
      <c r="FC143" s="65"/>
      <c r="FD143" s="65"/>
      <c r="FE143" s="65"/>
      <c r="FF143" s="65"/>
      <c r="FG143" s="65"/>
      <c r="FH143" s="65"/>
      <c r="FI143" s="65"/>
      <c r="FJ143" s="65"/>
      <c r="FK143" s="65"/>
      <c r="FL143" s="65"/>
      <c r="FM143" s="65"/>
      <c r="FN143" s="65"/>
      <c r="FO143" s="65"/>
      <c r="FP143" s="65"/>
      <c r="FQ143" s="65"/>
      <c r="FR143" s="65"/>
      <c r="FS143" s="65"/>
      <c r="FT143" s="65"/>
      <c r="FU143" s="65"/>
      <c r="FV143" s="65"/>
      <c r="FW143" s="65"/>
      <c r="FX143" s="65"/>
      <c r="FY143" s="65"/>
      <c r="FZ143" s="65"/>
      <c r="GA143" s="65"/>
      <c r="GB143" s="65"/>
      <c r="GC143" s="65"/>
      <c r="GD143" s="65"/>
      <c r="GE143" s="65"/>
      <c r="GF143" s="65"/>
      <c r="GG143" s="65"/>
      <c r="GH143" s="65"/>
      <c r="GI143" s="65"/>
      <c r="GJ143" s="65"/>
      <c r="GK143" s="65"/>
      <c r="GL143" s="65"/>
      <c r="GM143" s="65"/>
      <c r="GN143" s="65"/>
      <c r="GO143" s="65"/>
      <c r="GP143" s="65"/>
      <c r="GQ143" s="65"/>
      <c r="GR143" s="65"/>
      <c r="GS143" s="65"/>
      <c r="GT143" s="65"/>
      <c r="GU143" s="65"/>
      <c r="GV143" s="65"/>
      <c r="GW143" s="65"/>
      <c r="GX143" s="65"/>
      <c r="GY143" s="65"/>
      <c r="GZ143" s="65"/>
      <c r="HA143" s="65"/>
      <c r="HB143" s="65"/>
      <c r="HC143" s="65"/>
      <c r="HD143" s="65"/>
      <c r="HE143" s="65"/>
      <c r="HF143" s="65"/>
      <c r="HG143" s="65"/>
      <c r="HH143" s="65"/>
      <c r="HI143" s="65"/>
      <c r="HJ143" s="65"/>
      <c r="HK143" s="65"/>
      <c r="HL143" s="65"/>
      <c r="HM143" s="65"/>
      <c r="HN143" s="65"/>
      <c r="HO143" s="65"/>
      <c r="HP143" s="65"/>
      <c r="HQ143" s="65"/>
      <c r="HR143" s="65"/>
      <c r="HS143" s="65"/>
      <c r="HT143" s="65"/>
      <c r="HU143" s="65"/>
      <c r="HV143" s="65"/>
      <c r="HW143" s="65"/>
      <c r="HX143" s="65"/>
      <c r="HY143" s="65"/>
      <c r="HZ143" s="65"/>
      <c r="IA143" s="65"/>
      <c r="IB143" s="65"/>
      <c r="IC143" s="65"/>
      <c r="ID143" s="65"/>
      <c r="IE143" s="65"/>
      <c r="IF143" s="65"/>
      <c r="IG143" s="65"/>
      <c r="IH143" s="65"/>
      <c r="II143" s="65"/>
      <c r="IJ143" s="65"/>
      <c r="IK143" s="65"/>
      <c r="IL143" s="65"/>
      <c r="IM143" s="65"/>
      <c r="IN143" s="65"/>
      <c r="IO143" s="65"/>
      <c r="IP143" s="65"/>
      <c r="IQ143" s="65"/>
      <c r="IR143" s="65"/>
      <c r="IS143" s="65"/>
      <c r="IT143" s="65"/>
      <c r="IU143" s="65"/>
      <c r="IV143" s="65"/>
      <c r="IW143" s="65"/>
      <c r="IX143" s="65"/>
      <c r="IY143" s="65"/>
      <c r="IZ143" s="65"/>
      <c r="JA143" s="65"/>
      <c r="JB143" s="65"/>
      <c r="JC143" s="65"/>
      <c r="JD143" s="65"/>
      <c r="JE143" s="65"/>
      <c r="JF143" s="65"/>
      <c r="JG143" s="65"/>
      <c r="JH143" s="65"/>
    </row>
    <row r="144" spans="1:268" s="66" customFormat="1">
      <c r="A144" s="89"/>
      <c r="B144" s="89"/>
      <c r="C144" s="89"/>
      <c r="D144" s="89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  <c r="AK144" s="90"/>
      <c r="AL144" s="90"/>
      <c r="AM144" s="90"/>
      <c r="AN144" s="90"/>
      <c r="AO144" s="90"/>
      <c r="AP144" s="90"/>
      <c r="AQ144" s="90"/>
      <c r="AR144" s="90"/>
      <c r="AS144" s="90"/>
      <c r="AT144" s="90"/>
      <c r="AU144" s="90"/>
      <c r="AV144" s="90"/>
      <c r="AW144" s="90"/>
      <c r="AX144" s="90"/>
      <c r="AY144" s="65"/>
      <c r="AZ144" s="65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65"/>
      <c r="BN144" s="65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  <c r="CA144" s="65"/>
      <c r="CB144" s="65"/>
      <c r="CC144" s="65"/>
      <c r="CD144" s="65"/>
      <c r="CE144" s="65"/>
      <c r="CF144" s="65"/>
      <c r="CG144" s="65"/>
      <c r="CH144" s="65"/>
      <c r="CI144" s="65"/>
      <c r="CJ144" s="65"/>
      <c r="CK144" s="65"/>
      <c r="CL144" s="65"/>
      <c r="CM144" s="65"/>
      <c r="CN144" s="65"/>
      <c r="CO144" s="65"/>
      <c r="CP144" s="65"/>
      <c r="CQ144" s="65"/>
      <c r="CR144" s="65"/>
      <c r="CS144" s="65"/>
      <c r="CT144" s="65"/>
      <c r="CU144" s="65"/>
      <c r="CV144" s="65"/>
      <c r="CW144" s="65"/>
      <c r="CX144" s="65"/>
      <c r="CY144" s="65"/>
      <c r="CZ144" s="65"/>
      <c r="DA144" s="65"/>
      <c r="DB144" s="65"/>
      <c r="DC144" s="65"/>
      <c r="DD144" s="65"/>
      <c r="DE144" s="65"/>
      <c r="DF144" s="65"/>
      <c r="DG144" s="65"/>
      <c r="DH144" s="65"/>
      <c r="DI144" s="65"/>
      <c r="DJ144" s="65"/>
      <c r="DK144" s="65"/>
      <c r="DL144" s="65"/>
      <c r="DM144" s="65"/>
      <c r="DN144" s="65"/>
      <c r="DO144" s="65"/>
      <c r="DP144" s="65"/>
      <c r="DQ144" s="65"/>
      <c r="DR144" s="65"/>
      <c r="DS144" s="65"/>
      <c r="DT144" s="65"/>
      <c r="DU144" s="65"/>
      <c r="DV144" s="91"/>
      <c r="DW144" s="91"/>
      <c r="DX144" s="91"/>
      <c r="DY144" s="65"/>
      <c r="DZ144" s="65"/>
      <c r="EA144" s="65"/>
      <c r="EB144" s="65"/>
      <c r="EC144" s="65"/>
      <c r="ED144" s="65"/>
      <c r="EE144" s="65"/>
      <c r="EF144" s="65"/>
      <c r="EG144" s="65"/>
      <c r="EH144" s="65"/>
      <c r="EI144" s="65"/>
      <c r="EJ144" s="65"/>
      <c r="EK144" s="65"/>
      <c r="EL144" s="65"/>
      <c r="EM144" s="65"/>
      <c r="EN144" s="65"/>
      <c r="EO144" s="65"/>
      <c r="EP144" s="65"/>
      <c r="EQ144" s="65"/>
      <c r="ER144" s="65"/>
      <c r="ES144" s="65"/>
      <c r="ET144" s="65"/>
      <c r="EU144" s="65"/>
      <c r="EV144" s="65"/>
      <c r="EW144" s="65"/>
      <c r="EX144" s="65"/>
      <c r="EY144" s="65"/>
      <c r="EZ144" s="65"/>
      <c r="FA144" s="65"/>
      <c r="FB144" s="65"/>
      <c r="FC144" s="65"/>
      <c r="FD144" s="65"/>
      <c r="FE144" s="65"/>
      <c r="FF144" s="65"/>
      <c r="FG144" s="65"/>
      <c r="FH144" s="65"/>
      <c r="FI144" s="65"/>
      <c r="FJ144" s="65"/>
      <c r="FK144" s="65"/>
      <c r="FL144" s="65"/>
      <c r="FM144" s="65"/>
      <c r="FN144" s="65"/>
      <c r="FO144" s="65"/>
      <c r="FP144" s="65"/>
      <c r="FQ144" s="65"/>
      <c r="FR144" s="65"/>
      <c r="FS144" s="65"/>
      <c r="FT144" s="65"/>
      <c r="FU144" s="65"/>
      <c r="FV144" s="65"/>
      <c r="FW144" s="65"/>
      <c r="FX144" s="65"/>
      <c r="FY144" s="65"/>
      <c r="FZ144" s="65"/>
      <c r="GA144" s="65"/>
      <c r="GB144" s="65"/>
      <c r="GC144" s="65"/>
      <c r="GD144" s="65"/>
      <c r="GE144" s="65"/>
      <c r="GF144" s="65"/>
      <c r="GG144" s="65"/>
      <c r="GH144" s="65"/>
      <c r="GI144" s="65"/>
      <c r="GJ144" s="65"/>
      <c r="GK144" s="65"/>
      <c r="GL144" s="65"/>
      <c r="GM144" s="65"/>
      <c r="GN144" s="65"/>
      <c r="GO144" s="65"/>
      <c r="GP144" s="65"/>
      <c r="GQ144" s="65"/>
      <c r="GR144" s="65"/>
      <c r="GS144" s="65"/>
      <c r="GT144" s="65"/>
      <c r="GU144" s="65"/>
      <c r="GV144" s="65"/>
      <c r="GW144" s="65"/>
      <c r="GX144" s="65"/>
      <c r="GY144" s="65"/>
      <c r="GZ144" s="65"/>
      <c r="HA144" s="65"/>
      <c r="HB144" s="65"/>
      <c r="HC144" s="65"/>
      <c r="HD144" s="65"/>
      <c r="HE144" s="65"/>
      <c r="HF144" s="65"/>
      <c r="HG144" s="65"/>
      <c r="HH144" s="65"/>
      <c r="HI144" s="65"/>
      <c r="HJ144" s="65"/>
      <c r="HK144" s="65"/>
      <c r="HL144" s="65"/>
      <c r="HM144" s="65"/>
      <c r="HN144" s="65"/>
      <c r="HO144" s="65"/>
      <c r="HP144" s="65"/>
      <c r="HQ144" s="65"/>
      <c r="HR144" s="65"/>
      <c r="HS144" s="65"/>
      <c r="HT144" s="65"/>
      <c r="HU144" s="65"/>
      <c r="HV144" s="65"/>
      <c r="HW144" s="65"/>
      <c r="HX144" s="65"/>
      <c r="HY144" s="65"/>
      <c r="HZ144" s="65"/>
      <c r="IA144" s="65"/>
      <c r="IB144" s="65"/>
      <c r="IC144" s="65"/>
      <c r="ID144" s="65"/>
      <c r="IE144" s="65"/>
      <c r="IF144" s="65"/>
      <c r="IG144" s="65"/>
      <c r="IH144" s="65"/>
      <c r="II144" s="65"/>
      <c r="IJ144" s="65"/>
      <c r="IK144" s="65"/>
      <c r="IL144" s="65"/>
      <c r="IM144" s="65"/>
      <c r="IN144" s="65"/>
      <c r="IO144" s="65"/>
      <c r="IP144" s="65"/>
      <c r="IQ144" s="65"/>
      <c r="IR144" s="65"/>
      <c r="IS144" s="65"/>
      <c r="IT144" s="65"/>
      <c r="IU144" s="65"/>
      <c r="IV144" s="65"/>
      <c r="IW144" s="65"/>
      <c r="IX144" s="65"/>
      <c r="IY144" s="65"/>
      <c r="IZ144" s="65"/>
      <c r="JA144" s="65"/>
      <c r="JB144" s="65"/>
      <c r="JC144" s="65"/>
      <c r="JD144" s="65"/>
      <c r="JE144" s="65"/>
      <c r="JF144" s="65"/>
      <c r="JG144" s="65"/>
      <c r="JH144" s="65"/>
    </row>
    <row r="145" spans="1:268" s="66" customFormat="1">
      <c r="A145" s="89"/>
      <c r="B145" s="89"/>
      <c r="C145" s="89"/>
      <c r="D145" s="89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90"/>
      <c r="AT145" s="90"/>
      <c r="AU145" s="90"/>
      <c r="AV145" s="90"/>
      <c r="AW145" s="90"/>
      <c r="AX145" s="90"/>
      <c r="AY145" s="65"/>
      <c r="AZ145" s="65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  <c r="BM145" s="65"/>
      <c r="BN145" s="65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  <c r="CA145" s="65"/>
      <c r="CB145" s="65"/>
      <c r="CC145" s="65"/>
      <c r="CD145" s="65"/>
      <c r="CE145" s="65"/>
      <c r="CF145" s="65"/>
      <c r="CG145" s="65"/>
      <c r="CH145" s="65"/>
      <c r="CI145" s="65"/>
      <c r="CJ145" s="65"/>
      <c r="CK145" s="65"/>
      <c r="CL145" s="65"/>
      <c r="CM145" s="65"/>
      <c r="CN145" s="65"/>
      <c r="CO145" s="65"/>
      <c r="CP145" s="65"/>
      <c r="CQ145" s="65"/>
      <c r="CR145" s="65"/>
      <c r="CS145" s="65"/>
      <c r="CT145" s="65"/>
      <c r="CU145" s="65"/>
      <c r="CV145" s="65"/>
      <c r="CW145" s="65"/>
      <c r="CX145" s="65"/>
      <c r="CY145" s="65"/>
      <c r="CZ145" s="65"/>
      <c r="DA145" s="65"/>
      <c r="DB145" s="65"/>
      <c r="DC145" s="65"/>
      <c r="DD145" s="65"/>
      <c r="DE145" s="65"/>
      <c r="DF145" s="65"/>
      <c r="DG145" s="65"/>
      <c r="DH145" s="65"/>
      <c r="DI145" s="65"/>
      <c r="DJ145" s="65"/>
      <c r="DK145" s="65"/>
      <c r="DL145" s="65"/>
      <c r="DM145" s="65"/>
      <c r="DN145" s="65"/>
      <c r="DO145" s="65"/>
      <c r="DP145" s="65"/>
      <c r="DQ145" s="65"/>
      <c r="DR145" s="65"/>
      <c r="DS145" s="65"/>
      <c r="DT145" s="65"/>
      <c r="DU145" s="65"/>
      <c r="DV145" s="91"/>
      <c r="DW145" s="91"/>
      <c r="DX145" s="91"/>
      <c r="DY145" s="65"/>
      <c r="DZ145" s="65"/>
      <c r="EA145" s="65"/>
      <c r="EB145" s="65"/>
      <c r="EC145" s="65"/>
      <c r="ED145" s="65"/>
      <c r="EE145" s="65"/>
      <c r="EF145" s="65"/>
      <c r="EG145" s="65"/>
      <c r="EH145" s="65"/>
      <c r="EI145" s="65"/>
      <c r="EJ145" s="65"/>
      <c r="EK145" s="65"/>
      <c r="EL145" s="65"/>
      <c r="EM145" s="65"/>
      <c r="EN145" s="65"/>
      <c r="EO145" s="65"/>
      <c r="EP145" s="65"/>
      <c r="EQ145" s="65"/>
      <c r="ER145" s="65"/>
      <c r="ES145" s="65"/>
      <c r="ET145" s="65"/>
      <c r="EU145" s="65"/>
      <c r="EV145" s="65"/>
      <c r="EW145" s="65"/>
      <c r="EX145" s="65"/>
      <c r="EY145" s="65"/>
      <c r="EZ145" s="65"/>
      <c r="FA145" s="65"/>
      <c r="FB145" s="65"/>
      <c r="FC145" s="65"/>
      <c r="FD145" s="65"/>
      <c r="FE145" s="65"/>
      <c r="FF145" s="65"/>
      <c r="FG145" s="65"/>
      <c r="FH145" s="65"/>
      <c r="FI145" s="65"/>
      <c r="FJ145" s="65"/>
      <c r="FK145" s="65"/>
      <c r="FL145" s="65"/>
      <c r="FM145" s="65"/>
      <c r="FN145" s="65"/>
      <c r="FO145" s="65"/>
      <c r="FP145" s="65"/>
      <c r="FQ145" s="65"/>
      <c r="FR145" s="65"/>
      <c r="FS145" s="65"/>
      <c r="FT145" s="65"/>
      <c r="FU145" s="65"/>
      <c r="FV145" s="65"/>
      <c r="FW145" s="65"/>
      <c r="FX145" s="65"/>
      <c r="FY145" s="65"/>
      <c r="FZ145" s="65"/>
      <c r="GA145" s="65"/>
      <c r="GB145" s="65"/>
      <c r="GC145" s="65"/>
      <c r="GD145" s="65"/>
      <c r="GE145" s="65"/>
      <c r="GF145" s="65"/>
      <c r="GG145" s="65"/>
      <c r="GH145" s="65"/>
      <c r="GI145" s="65"/>
      <c r="GJ145" s="65"/>
      <c r="GK145" s="65"/>
      <c r="GL145" s="65"/>
      <c r="GM145" s="65"/>
      <c r="GN145" s="65"/>
      <c r="GO145" s="65"/>
      <c r="GP145" s="65"/>
      <c r="GQ145" s="65"/>
      <c r="GR145" s="65"/>
      <c r="GS145" s="65"/>
      <c r="GT145" s="65"/>
      <c r="GU145" s="65"/>
      <c r="GV145" s="65"/>
      <c r="GW145" s="65"/>
      <c r="GX145" s="65"/>
      <c r="GY145" s="65"/>
      <c r="GZ145" s="65"/>
      <c r="HA145" s="65"/>
      <c r="HB145" s="65"/>
      <c r="HC145" s="65"/>
      <c r="HD145" s="65"/>
      <c r="HE145" s="65"/>
      <c r="HF145" s="65"/>
      <c r="HG145" s="65"/>
      <c r="HH145" s="65"/>
      <c r="HI145" s="65"/>
      <c r="HJ145" s="65"/>
      <c r="HK145" s="65"/>
      <c r="HL145" s="65"/>
      <c r="HM145" s="65"/>
      <c r="HN145" s="65"/>
      <c r="HO145" s="65"/>
      <c r="HP145" s="65"/>
      <c r="HQ145" s="65"/>
      <c r="HR145" s="65"/>
      <c r="HS145" s="65"/>
      <c r="HT145" s="65"/>
      <c r="HU145" s="65"/>
      <c r="HV145" s="65"/>
      <c r="HW145" s="65"/>
      <c r="HX145" s="65"/>
      <c r="HY145" s="65"/>
      <c r="HZ145" s="65"/>
      <c r="IA145" s="65"/>
      <c r="IB145" s="65"/>
      <c r="IC145" s="65"/>
      <c r="ID145" s="65"/>
      <c r="IE145" s="65"/>
      <c r="IF145" s="65"/>
      <c r="IG145" s="65"/>
      <c r="IH145" s="65"/>
      <c r="II145" s="65"/>
      <c r="IJ145" s="65"/>
      <c r="IK145" s="65"/>
      <c r="IL145" s="65"/>
      <c r="IM145" s="65"/>
      <c r="IN145" s="65"/>
      <c r="IO145" s="65"/>
      <c r="IP145" s="65"/>
      <c r="IQ145" s="65"/>
      <c r="IR145" s="65"/>
      <c r="IS145" s="65"/>
      <c r="IT145" s="65"/>
      <c r="IU145" s="65"/>
      <c r="IV145" s="65"/>
      <c r="IW145" s="65"/>
      <c r="IX145" s="65"/>
      <c r="IY145" s="65"/>
      <c r="IZ145" s="65"/>
      <c r="JA145" s="65"/>
      <c r="JB145" s="65"/>
      <c r="JC145" s="65"/>
      <c r="JD145" s="65"/>
      <c r="JE145" s="65"/>
      <c r="JF145" s="65"/>
      <c r="JG145" s="65"/>
      <c r="JH145" s="65"/>
    </row>
    <row r="146" spans="1:268" s="66" customFormat="1">
      <c r="A146" s="89"/>
      <c r="B146" s="89"/>
      <c r="C146" s="89"/>
      <c r="D146" s="89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  <c r="AR146" s="90"/>
      <c r="AS146" s="90"/>
      <c r="AT146" s="90"/>
      <c r="AU146" s="90"/>
      <c r="AV146" s="90"/>
      <c r="AW146" s="90"/>
      <c r="AX146" s="90"/>
      <c r="AY146" s="65"/>
      <c r="AZ146" s="65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  <c r="BM146" s="65"/>
      <c r="BN146" s="65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  <c r="CA146" s="65"/>
      <c r="CB146" s="65"/>
      <c r="CC146" s="65"/>
      <c r="CD146" s="65"/>
      <c r="CE146" s="65"/>
      <c r="CF146" s="65"/>
      <c r="CG146" s="65"/>
      <c r="CH146" s="65"/>
      <c r="CI146" s="65"/>
      <c r="CJ146" s="65"/>
      <c r="CK146" s="65"/>
      <c r="CL146" s="65"/>
      <c r="CM146" s="65"/>
      <c r="CN146" s="65"/>
      <c r="CO146" s="65"/>
      <c r="CP146" s="65"/>
      <c r="CQ146" s="65"/>
      <c r="CR146" s="65"/>
      <c r="CS146" s="65"/>
      <c r="CT146" s="65"/>
      <c r="CU146" s="65"/>
      <c r="CV146" s="65"/>
      <c r="CW146" s="65"/>
      <c r="CX146" s="65"/>
      <c r="CY146" s="65"/>
      <c r="CZ146" s="65"/>
      <c r="DA146" s="65"/>
      <c r="DB146" s="65"/>
      <c r="DC146" s="65"/>
      <c r="DD146" s="65"/>
      <c r="DE146" s="65"/>
      <c r="DF146" s="65"/>
      <c r="DG146" s="65"/>
      <c r="DH146" s="65"/>
      <c r="DI146" s="65"/>
      <c r="DJ146" s="65"/>
      <c r="DK146" s="65"/>
      <c r="DL146" s="65"/>
      <c r="DM146" s="65"/>
      <c r="DN146" s="65"/>
      <c r="DO146" s="65"/>
      <c r="DP146" s="65"/>
      <c r="DQ146" s="65"/>
      <c r="DR146" s="65"/>
      <c r="DS146" s="65"/>
      <c r="DT146" s="65"/>
      <c r="DU146" s="65"/>
      <c r="DV146" s="91"/>
      <c r="DW146" s="91"/>
      <c r="DX146" s="91"/>
      <c r="DY146" s="65"/>
      <c r="DZ146" s="65"/>
      <c r="EA146" s="65"/>
      <c r="EB146" s="65"/>
      <c r="EC146" s="65"/>
      <c r="ED146" s="65"/>
      <c r="EE146" s="65"/>
      <c r="EF146" s="65"/>
      <c r="EG146" s="65"/>
      <c r="EH146" s="65"/>
      <c r="EI146" s="65"/>
      <c r="EJ146" s="65"/>
      <c r="EK146" s="65"/>
      <c r="EL146" s="65"/>
      <c r="EM146" s="65"/>
      <c r="EN146" s="65"/>
      <c r="EO146" s="65"/>
      <c r="EP146" s="65"/>
      <c r="EQ146" s="65"/>
      <c r="ER146" s="65"/>
      <c r="ES146" s="65"/>
      <c r="ET146" s="65"/>
      <c r="EU146" s="65"/>
      <c r="EV146" s="65"/>
      <c r="EW146" s="65"/>
      <c r="EX146" s="65"/>
      <c r="EY146" s="65"/>
      <c r="EZ146" s="65"/>
      <c r="FA146" s="65"/>
      <c r="FB146" s="65"/>
      <c r="FC146" s="65"/>
      <c r="FD146" s="65"/>
      <c r="FE146" s="65"/>
      <c r="FF146" s="65"/>
      <c r="FG146" s="65"/>
      <c r="FH146" s="65"/>
      <c r="FI146" s="65"/>
      <c r="FJ146" s="65"/>
      <c r="FK146" s="65"/>
      <c r="FL146" s="65"/>
      <c r="FM146" s="65"/>
      <c r="FN146" s="65"/>
      <c r="FO146" s="65"/>
      <c r="FP146" s="65"/>
      <c r="FQ146" s="65"/>
      <c r="FR146" s="65"/>
      <c r="FS146" s="65"/>
      <c r="FT146" s="65"/>
      <c r="FU146" s="65"/>
      <c r="FV146" s="65"/>
      <c r="FW146" s="65"/>
      <c r="FX146" s="65"/>
      <c r="FY146" s="65"/>
      <c r="FZ146" s="65"/>
      <c r="GA146" s="65"/>
      <c r="GB146" s="65"/>
      <c r="GC146" s="65"/>
      <c r="GD146" s="65"/>
      <c r="GE146" s="65"/>
      <c r="GF146" s="65"/>
      <c r="GG146" s="65"/>
      <c r="GH146" s="65"/>
      <c r="GI146" s="65"/>
      <c r="GJ146" s="65"/>
      <c r="GK146" s="65"/>
      <c r="GL146" s="65"/>
      <c r="GM146" s="65"/>
      <c r="GN146" s="65"/>
      <c r="GO146" s="65"/>
      <c r="GP146" s="65"/>
      <c r="GQ146" s="65"/>
      <c r="GR146" s="65"/>
      <c r="GS146" s="65"/>
      <c r="GT146" s="65"/>
      <c r="GU146" s="65"/>
      <c r="GV146" s="65"/>
      <c r="GW146" s="65"/>
      <c r="GX146" s="65"/>
      <c r="GY146" s="65"/>
      <c r="GZ146" s="65"/>
      <c r="HA146" s="65"/>
      <c r="HB146" s="65"/>
      <c r="HC146" s="65"/>
      <c r="HD146" s="65"/>
      <c r="HE146" s="65"/>
      <c r="HF146" s="65"/>
      <c r="HG146" s="65"/>
      <c r="HH146" s="65"/>
      <c r="HI146" s="65"/>
      <c r="HJ146" s="65"/>
      <c r="HK146" s="65"/>
      <c r="HL146" s="65"/>
      <c r="HM146" s="65"/>
      <c r="HN146" s="65"/>
      <c r="HO146" s="65"/>
      <c r="HP146" s="65"/>
      <c r="HQ146" s="65"/>
      <c r="HR146" s="65"/>
      <c r="HS146" s="65"/>
      <c r="HT146" s="65"/>
      <c r="HU146" s="65"/>
      <c r="HV146" s="65"/>
      <c r="HW146" s="65"/>
      <c r="HX146" s="65"/>
      <c r="HY146" s="65"/>
      <c r="HZ146" s="65"/>
      <c r="IA146" s="65"/>
      <c r="IB146" s="65"/>
      <c r="IC146" s="65"/>
      <c r="ID146" s="65"/>
      <c r="IE146" s="65"/>
      <c r="IF146" s="65"/>
      <c r="IG146" s="65"/>
      <c r="IH146" s="65"/>
      <c r="II146" s="65"/>
      <c r="IJ146" s="65"/>
      <c r="IK146" s="65"/>
      <c r="IL146" s="65"/>
      <c r="IM146" s="65"/>
      <c r="IN146" s="65"/>
      <c r="IO146" s="65"/>
      <c r="IP146" s="65"/>
      <c r="IQ146" s="65"/>
      <c r="IR146" s="65"/>
      <c r="IS146" s="65"/>
      <c r="IT146" s="65"/>
      <c r="IU146" s="65"/>
      <c r="IV146" s="65"/>
      <c r="IW146" s="65"/>
      <c r="IX146" s="65"/>
      <c r="IY146" s="65"/>
      <c r="IZ146" s="65"/>
      <c r="JA146" s="65"/>
      <c r="JB146" s="65"/>
      <c r="JC146" s="65"/>
      <c r="JD146" s="65"/>
      <c r="JE146" s="65"/>
      <c r="JF146" s="65"/>
      <c r="JG146" s="65"/>
      <c r="JH146" s="65"/>
    </row>
    <row r="147" spans="1:268" s="66" customFormat="1">
      <c r="A147" s="89"/>
      <c r="B147" s="89"/>
      <c r="C147" s="89"/>
      <c r="D147" s="89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90"/>
      <c r="AT147" s="90"/>
      <c r="AU147" s="90"/>
      <c r="AV147" s="90"/>
      <c r="AW147" s="90"/>
      <c r="AX147" s="90"/>
      <c r="AY147" s="65"/>
      <c r="AZ147" s="65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  <c r="BM147" s="65"/>
      <c r="BN147" s="65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  <c r="CA147" s="65"/>
      <c r="CB147" s="65"/>
      <c r="CC147" s="65"/>
      <c r="CD147" s="65"/>
      <c r="CE147" s="65"/>
      <c r="CF147" s="65"/>
      <c r="CG147" s="65"/>
      <c r="CH147" s="65"/>
      <c r="CI147" s="65"/>
      <c r="CJ147" s="65"/>
      <c r="CK147" s="65"/>
      <c r="CL147" s="65"/>
      <c r="CM147" s="65"/>
      <c r="CN147" s="65"/>
      <c r="CO147" s="65"/>
      <c r="CP147" s="65"/>
      <c r="CQ147" s="65"/>
      <c r="CR147" s="65"/>
      <c r="CS147" s="65"/>
      <c r="CT147" s="65"/>
      <c r="CU147" s="65"/>
      <c r="CV147" s="65"/>
      <c r="CW147" s="65"/>
      <c r="CX147" s="65"/>
      <c r="CY147" s="65"/>
      <c r="CZ147" s="65"/>
      <c r="DA147" s="65"/>
      <c r="DB147" s="65"/>
      <c r="DC147" s="65"/>
      <c r="DD147" s="65"/>
      <c r="DE147" s="65"/>
      <c r="DF147" s="65"/>
      <c r="DG147" s="65"/>
      <c r="DH147" s="65"/>
      <c r="DI147" s="65"/>
      <c r="DJ147" s="65"/>
      <c r="DK147" s="65"/>
      <c r="DL147" s="65"/>
      <c r="DM147" s="65"/>
      <c r="DN147" s="65"/>
      <c r="DO147" s="65"/>
      <c r="DP147" s="65"/>
      <c r="DQ147" s="65"/>
      <c r="DR147" s="65"/>
      <c r="DS147" s="65"/>
      <c r="DT147" s="65"/>
      <c r="DU147" s="65"/>
      <c r="DV147" s="91"/>
      <c r="DW147" s="91"/>
      <c r="DX147" s="91"/>
      <c r="DY147" s="65"/>
      <c r="DZ147" s="65"/>
      <c r="EA147" s="65"/>
      <c r="EB147" s="65"/>
      <c r="EC147" s="65"/>
      <c r="ED147" s="65"/>
      <c r="EE147" s="65"/>
      <c r="EF147" s="65"/>
      <c r="EG147" s="65"/>
      <c r="EH147" s="65"/>
      <c r="EI147" s="65"/>
      <c r="EJ147" s="65"/>
      <c r="EK147" s="65"/>
      <c r="EL147" s="65"/>
      <c r="EM147" s="65"/>
      <c r="EN147" s="65"/>
      <c r="EO147" s="65"/>
      <c r="EP147" s="65"/>
      <c r="EQ147" s="65"/>
      <c r="ER147" s="65"/>
      <c r="ES147" s="65"/>
      <c r="ET147" s="65"/>
      <c r="EU147" s="65"/>
      <c r="EV147" s="65"/>
      <c r="EW147" s="65"/>
      <c r="EX147" s="65"/>
      <c r="EY147" s="65"/>
      <c r="EZ147" s="65"/>
      <c r="FA147" s="65"/>
      <c r="FB147" s="65"/>
      <c r="FC147" s="65"/>
      <c r="FD147" s="65"/>
      <c r="FE147" s="65"/>
      <c r="FF147" s="65"/>
      <c r="FG147" s="65"/>
      <c r="FH147" s="65"/>
      <c r="FI147" s="65"/>
      <c r="FJ147" s="65"/>
      <c r="FK147" s="65"/>
      <c r="FL147" s="65"/>
      <c r="FM147" s="65"/>
      <c r="FN147" s="65"/>
      <c r="FO147" s="65"/>
      <c r="FP147" s="65"/>
      <c r="FQ147" s="65"/>
      <c r="FR147" s="65"/>
      <c r="FS147" s="65"/>
      <c r="FT147" s="65"/>
      <c r="FU147" s="65"/>
      <c r="FV147" s="65"/>
      <c r="FW147" s="65"/>
      <c r="FX147" s="65"/>
      <c r="FY147" s="65"/>
      <c r="FZ147" s="65"/>
      <c r="GA147" s="65"/>
      <c r="GB147" s="65"/>
      <c r="GC147" s="65"/>
      <c r="GD147" s="65"/>
      <c r="GE147" s="65"/>
      <c r="GF147" s="65"/>
      <c r="GG147" s="65"/>
      <c r="GH147" s="65"/>
      <c r="GI147" s="65"/>
      <c r="GJ147" s="65"/>
      <c r="GK147" s="65"/>
      <c r="GL147" s="65"/>
      <c r="GM147" s="65"/>
      <c r="GN147" s="65"/>
      <c r="GO147" s="65"/>
      <c r="GP147" s="65"/>
      <c r="GQ147" s="65"/>
      <c r="GR147" s="65"/>
      <c r="GS147" s="65"/>
      <c r="GT147" s="65"/>
      <c r="GU147" s="65"/>
      <c r="GV147" s="65"/>
      <c r="GW147" s="65"/>
      <c r="GX147" s="65"/>
      <c r="GY147" s="65"/>
      <c r="GZ147" s="65"/>
      <c r="HA147" s="65"/>
      <c r="HB147" s="65"/>
      <c r="HC147" s="65"/>
      <c r="HD147" s="65"/>
      <c r="HE147" s="65"/>
      <c r="HF147" s="65"/>
      <c r="HG147" s="65"/>
      <c r="HH147" s="65"/>
      <c r="HI147" s="65"/>
      <c r="HJ147" s="65"/>
      <c r="HK147" s="65"/>
      <c r="HL147" s="65"/>
      <c r="HM147" s="65"/>
      <c r="HN147" s="65"/>
      <c r="HO147" s="65"/>
      <c r="HP147" s="65"/>
      <c r="HQ147" s="65"/>
      <c r="HR147" s="65"/>
      <c r="HS147" s="65"/>
      <c r="HT147" s="65"/>
      <c r="HU147" s="65"/>
      <c r="HV147" s="65"/>
      <c r="HW147" s="65"/>
      <c r="HX147" s="65"/>
      <c r="HY147" s="65"/>
      <c r="HZ147" s="65"/>
      <c r="IA147" s="65"/>
      <c r="IB147" s="65"/>
      <c r="IC147" s="65"/>
      <c r="ID147" s="65"/>
      <c r="IE147" s="65"/>
      <c r="IF147" s="65"/>
      <c r="IG147" s="65"/>
      <c r="IH147" s="65"/>
      <c r="II147" s="65"/>
      <c r="IJ147" s="65"/>
      <c r="IK147" s="65"/>
      <c r="IL147" s="65"/>
      <c r="IM147" s="65"/>
      <c r="IN147" s="65"/>
      <c r="IO147" s="65"/>
      <c r="IP147" s="65"/>
      <c r="IQ147" s="65"/>
      <c r="IR147" s="65"/>
      <c r="IS147" s="65"/>
      <c r="IT147" s="65"/>
      <c r="IU147" s="65"/>
      <c r="IV147" s="65"/>
      <c r="IW147" s="65"/>
      <c r="IX147" s="65"/>
      <c r="IY147" s="65"/>
      <c r="IZ147" s="65"/>
      <c r="JA147" s="65"/>
      <c r="JB147" s="65"/>
      <c r="JC147" s="65"/>
      <c r="JD147" s="65"/>
      <c r="JE147" s="65"/>
      <c r="JF147" s="65"/>
      <c r="JG147" s="65"/>
      <c r="JH147" s="65"/>
    </row>
    <row r="148" spans="1:268" s="66" customFormat="1">
      <c r="A148" s="89"/>
      <c r="B148" s="89"/>
      <c r="C148" s="89"/>
      <c r="D148" s="89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  <c r="AW148" s="90"/>
      <c r="AX148" s="90"/>
      <c r="AY148" s="65"/>
      <c r="AZ148" s="65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65"/>
      <c r="BN148" s="65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  <c r="CA148" s="65"/>
      <c r="CB148" s="65"/>
      <c r="CC148" s="65"/>
      <c r="CD148" s="65"/>
      <c r="CE148" s="65"/>
      <c r="CF148" s="65"/>
      <c r="CG148" s="65"/>
      <c r="CH148" s="65"/>
      <c r="CI148" s="65"/>
      <c r="CJ148" s="65"/>
      <c r="CK148" s="65"/>
      <c r="CL148" s="65"/>
      <c r="CM148" s="65"/>
      <c r="CN148" s="65"/>
      <c r="CO148" s="65"/>
      <c r="CP148" s="65"/>
      <c r="CQ148" s="65"/>
      <c r="CR148" s="65"/>
      <c r="CS148" s="65"/>
      <c r="CT148" s="65"/>
      <c r="CU148" s="65"/>
      <c r="CV148" s="65"/>
      <c r="CW148" s="65"/>
      <c r="CX148" s="65"/>
      <c r="CY148" s="65"/>
      <c r="CZ148" s="65"/>
      <c r="DA148" s="65"/>
      <c r="DB148" s="65"/>
      <c r="DC148" s="65"/>
      <c r="DD148" s="65"/>
      <c r="DE148" s="65"/>
      <c r="DF148" s="65"/>
      <c r="DG148" s="65"/>
      <c r="DH148" s="65"/>
      <c r="DI148" s="65"/>
      <c r="DJ148" s="65"/>
      <c r="DK148" s="65"/>
      <c r="DL148" s="65"/>
      <c r="DM148" s="65"/>
      <c r="DN148" s="65"/>
      <c r="DO148" s="65"/>
      <c r="DP148" s="65"/>
      <c r="DQ148" s="65"/>
      <c r="DR148" s="65"/>
      <c r="DS148" s="65"/>
      <c r="DT148" s="65"/>
      <c r="DU148" s="65"/>
      <c r="DV148" s="91"/>
      <c r="DW148" s="91"/>
      <c r="DX148" s="91"/>
      <c r="DY148" s="65"/>
      <c r="DZ148" s="65"/>
      <c r="EA148" s="65"/>
      <c r="EB148" s="65"/>
      <c r="EC148" s="65"/>
      <c r="ED148" s="65"/>
      <c r="EE148" s="65"/>
      <c r="EF148" s="65"/>
      <c r="EG148" s="65"/>
      <c r="EH148" s="65"/>
      <c r="EI148" s="65"/>
      <c r="EJ148" s="65"/>
      <c r="EK148" s="65"/>
      <c r="EL148" s="65"/>
      <c r="EM148" s="65"/>
      <c r="EN148" s="65"/>
      <c r="EO148" s="65"/>
      <c r="EP148" s="65"/>
      <c r="EQ148" s="65"/>
      <c r="ER148" s="65"/>
      <c r="ES148" s="65"/>
      <c r="ET148" s="65"/>
      <c r="EU148" s="65"/>
      <c r="EV148" s="65"/>
      <c r="EW148" s="65"/>
      <c r="EX148" s="65"/>
      <c r="EY148" s="65"/>
      <c r="EZ148" s="65"/>
      <c r="FA148" s="65"/>
      <c r="FB148" s="65"/>
      <c r="FC148" s="65"/>
      <c r="FD148" s="65"/>
      <c r="FE148" s="65"/>
      <c r="FF148" s="65"/>
      <c r="FG148" s="65"/>
      <c r="FH148" s="65"/>
      <c r="FI148" s="65"/>
      <c r="FJ148" s="65"/>
      <c r="FK148" s="65"/>
      <c r="FL148" s="65"/>
      <c r="FM148" s="65"/>
      <c r="FN148" s="65"/>
      <c r="FO148" s="65"/>
      <c r="FP148" s="65"/>
      <c r="FQ148" s="65"/>
      <c r="FR148" s="65"/>
      <c r="FS148" s="65"/>
      <c r="FT148" s="65"/>
      <c r="FU148" s="65"/>
      <c r="FV148" s="65"/>
      <c r="FW148" s="65"/>
      <c r="FX148" s="65"/>
      <c r="FY148" s="65"/>
      <c r="FZ148" s="65"/>
      <c r="GA148" s="65"/>
      <c r="GB148" s="65"/>
      <c r="GC148" s="65"/>
      <c r="GD148" s="65"/>
      <c r="GE148" s="65"/>
      <c r="GF148" s="65"/>
      <c r="GG148" s="65"/>
      <c r="GH148" s="65"/>
      <c r="GI148" s="65"/>
      <c r="GJ148" s="65"/>
      <c r="GK148" s="65"/>
      <c r="GL148" s="65"/>
      <c r="GM148" s="65"/>
      <c r="GN148" s="65"/>
      <c r="GO148" s="65"/>
      <c r="GP148" s="65"/>
      <c r="GQ148" s="65"/>
      <c r="GR148" s="65"/>
      <c r="GS148" s="65"/>
      <c r="GT148" s="65"/>
      <c r="GU148" s="65"/>
      <c r="GV148" s="65"/>
      <c r="GW148" s="65"/>
      <c r="GX148" s="65"/>
      <c r="GY148" s="65"/>
      <c r="GZ148" s="65"/>
      <c r="HA148" s="65"/>
      <c r="HB148" s="65"/>
      <c r="HC148" s="65"/>
      <c r="HD148" s="65"/>
      <c r="HE148" s="65"/>
      <c r="HF148" s="65"/>
      <c r="HG148" s="65"/>
      <c r="HH148" s="65"/>
      <c r="HI148" s="65"/>
      <c r="HJ148" s="65"/>
      <c r="HK148" s="65"/>
      <c r="HL148" s="65"/>
      <c r="HM148" s="65"/>
      <c r="HN148" s="65"/>
      <c r="HO148" s="65"/>
      <c r="HP148" s="65"/>
      <c r="HQ148" s="65"/>
      <c r="HR148" s="65"/>
      <c r="HS148" s="65"/>
      <c r="HT148" s="65"/>
      <c r="HU148" s="65"/>
      <c r="HV148" s="65"/>
      <c r="HW148" s="65"/>
      <c r="HX148" s="65"/>
      <c r="HY148" s="65"/>
      <c r="HZ148" s="65"/>
      <c r="IA148" s="65"/>
      <c r="IB148" s="65"/>
      <c r="IC148" s="65"/>
      <c r="ID148" s="65"/>
      <c r="IE148" s="65"/>
      <c r="IF148" s="65"/>
      <c r="IG148" s="65"/>
      <c r="IH148" s="65"/>
      <c r="II148" s="65"/>
      <c r="IJ148" s="65"/>
      <c r="IK148" s="65"/>
      <c r="IL148" s="65"/>
      <c r="IM148" s="65"/>
      <c r="IN148" s="65"/>
      <c r="IO148" s="65"/>
      <c r="IP148" s="65"/>
      <c r="IQ148" s="65"/>
      <c r="IR148" s="65"/>
      <c r="IS148" s="65"/>
      <c r="IT148" s="65"/>
      <c r="IU148" s="65"/>
      <c r="IV148" s="65"/>
      <c r="IW148" s="65"/>
      <c r="IX148" s="65"/>
      <c r="IY148" s="65"/>
      <c r="IZ148" s="65"/>
      <c r="JA148" s="65"/>
      <c r="JB148" s="65"/>
      <c r="JC148" s="65"/>
      <c r="JD148" s="65"/>
      <c r="JE148" s="65"/>
      <c r="JF148" s="65"/>
      <c r="JG148" s="65"/>
      <c r="JH148" s="65"/>
    </row>
    <row r="149" spans="1:268" s="66" customFormat="1">
      <c r="A149" s="89"/>
      <c r="B149" s="89"/>
      <c r="C149" s="89"/>
      <c r="D149" s="89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65"/>
      <c r="BN149" s="65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  <c r="CA149" s="65"/>
      <c r="CB149" s="65"/>
      <c r="CC149" s="65"/>
      <c r="CD149" s="65"/>
      <c r="CE149" s="65"/>
      <c r="CF149" s="65"/>
      <c r="CG149" s="65"/>
      <c r="CH149" s="65"/>
      <c r="CI149" s="65"/>
      <c r="CJ149" s="65"/>
      <c r="CK149" s="65"/>
      <c r="CL149" s="65"/>
      <c r="CM149" s="65"/>
      <c r="CN149" s="65"/>
      <c r="CO149" s="65"/>
      <c r="CP149" s="65"/>
      <c r="CQ149" s="65"/>
      <c r="CR149" s="65"/>
      <c r="CS149" s="65"/>
      <c r="CT149" s="65"/>
      <c r="CU149" s="65"/>
      <c r="CV149" s="65"/>
      <c r="CW149" s="65"/>
      <c r="CX149" s="65"/>
      <c r="CY149" s="65"/>
      <c r="CZ149" s="65"/>
      <c r="DA149" s="65"/>
      <c r="DB149" s="65"/>
      <c r="DC149" s="65"/>
      <c r="DD149" s="65"/>
      <c r="DE149" s="65"/>
      <c r="DF149" s="65"/>
      <c r="DG149" s="65"/>
      <c r="DH149" s="65"/>
      <c r="DI149" s="65"/>
      <c r="DJ149" s="65"/>
      <c r="DK149" s="65"/>
      <c r="DL149" s="65"/>
      <c r="DM149" s="65"/>
      <c r="DN149" s="65"/>
      <c r="DO149" s="65"/>
      <c r="DP149" s="65"/>
      <c r="DQ149" s="65"/>
      <c r="DR149" s="65"/>
      <c r="DS149" s="65"/>
      <c r="DT149" s="65"/>
      <c r="DU149" s="65"/>
      <c r="DV149" s="91"/>
      <c r="DW149" s="91"/>
      <c r="DX149" s="91"/>
      <c r="DY149" s="65"/>
      <c r="DZ149" s="65"/>
      <c r="EA149" s="65"/>
      <c r="EB149" s="65"/>
      <c r="EC149" s="65"/>
      <c r="ED149" s="65"/>
      <c r="EE149" s="65"/>
      <c r="EF149" s="65"/>
      <c r="EG149" s="65"/>
      <c r="EH149" s="65"/>
      <c r="EI149" s="65"/>
      <c r="EJ149" s="65"/>
      <c r="EK149" s="65"/>
      <c r="EL149" s="65"/>
      <c r="EM149" s="65"/>
      <c r="EN149" s="65"/>
      <c r="EO149" s="65"/>
      <c r="EP149" s="65"/>
      <c r="EQ149" s="65"/>
      <c r="ER149" s="65"/>
      <c r="ES149" s="65"/>
      <c r="ET149" s="65"/>
      <c r="EU149" s="65"/>
      <c r="EV149" s="65"/>
      <c r="EW149" s="65"/>
      <c r="EX149" s="65"/>
      <c r="EY149" s="65"/>
      <c r="EZ149" s="65"/>
      <c r="FA149" s="65"/>
      <c r="FB149" s="65"/>
      <c r="FC149" s="65"/>
      <c r="FD149" s="65"/>
      <c r="FE149" s="65"/>
      <c r="FF149" s="65"/>
      <c r="FG149" s="65"/>
      <c r="FH149" s="65"/>
      <c r="FI149" s="65"/>
      <c r="FJ149" s="65"/>
      <c r="FK149" s="65"/>
      <c r="FL149" s="65"/>
      <c r="FM149" s="65"/>
      <c r="FN149" s="65"/>
      <c r="FO149" s="65"/>
      <c r="FP149" s="65"/>
      <c r="FQ149" s="65"/>
      <c r="FR149" s="65"/>
      <c r="FS149" s="65"/>
      <c r="FT149" s="65"/>
      <c r="FU149" s="65"/>
      <c r="FV149" s="65"/>
      <c r="FW149" s="65"/>
      <c r="FX149" s="65"/>
      <c r="FY149" s="65"/>
      <c r="FZ149" s="65"/>
      <c r="GA149" s="65"/>
      <c r="GB149" s="65"/>
      <c r="GC149" s="65"/>
      <c r="GD149" s="65"/>
      <c r="GE149" s="65"/>
      <c r="GF149" s="65"/>
      <c r="GG149" s="65"/>
      <c r="GH149" s="65"/>
      <c r="GI149" s="65"/>
      <c r="GJ149" s="65"/>
      <c r="GK149" s="65"/>
      <c r="GL149" s="65"/>
      <c r="GM149" s="65"/>
      <c r="GN149" s="65"/>
      <c r="GO149" s="65"/>
      <c r="GP149" s="65"/>
      <c r="GQ149" s="65"/>
      <c r="GR149" s="65"/>
      <c r="GS149" s="65"/>
      <c r="GT149" s="65"/>
      <c r="GU149" s="65"/>
      <c r="GV149" s="65"/>
      <c r="GW149" s="65"/>
      <c r="GX149" s="65"/>
      <c r="GY149" s="65"/>
      <c r="GZ149" s="65"/>
      <c r="HA149" s="65"/>
      <c r="HB149" s="65"/>
      <c r="HC149" s="65"/>
      <c r="HD149" s="65"/>
      <c r="HE149" s="65"/>
      <c r="HF149" s="65"/>
      <c r="HG149" s="65"/>
      <c r="HH149" s="65"/>
      <c r="HI149" s="65"/>
      <c r="HJ149" s="65"/>
      <c r="HK149" s="65"/>
      <c r="HL149" s="65"/>
      <c r="HM149" s="65"/>
      <c r="HN149" s="65"/>
      <c r="HO149" s="65"/>
      <c r="HP149" s="65"/>
      <c r="HQ149" s="65"/>
      <c r="HR149" s="65"/>
      <c r="HS149" s="65"/>
      <c r="HT149" s="65"/>
      <c r="HU149" s="65"/>
      <c r="HV149" s="65"/>
      <c r="HW149" s="65"/>
      <c r="HX149" s="65"/>
      <c r="HY149" s="65"/>
      <c r="HZ149" s="65"/>
      <c r="IA149" s="65"/>
      <c r="IB149" s="65"/>
      <c r="IC149" s="65"/>
      <c r="ID149" s="65"/>
      <c r="IE149" s="65"/>
      <c r="IF149" s="65"/>
      <c r="IG149" s="65"/>
      <c r="IH149" s="65"/>
      <c r="II149" s="65"/>
      <c r="IJ149" s="65"/>
      <c r="IK149" s="65"/>
      <c r="IL149" s="65"/>
      <c r="IM149" s="65"/>
      <c r="IN149" s="65"/>
      <c r="IO149" s="65"/>
      <c r="IP149" s="65"/>
      <c r="IQ149" s="65"/>
      <c r="IR149" s="65"/>
      <c r="IS149" s="65"/>
      <c r="IT149" s="65"/>
      <c r="IU149" s="65"/>
      <c r="IV149" s="65"/>
      <c r="IW149" s="65"/>
      <c r="IX149" s="65"/>
      <c r="IY149" s="65"/>
      <c r="IZ149" s="65"/>
      <c r="JA149" s="65"/>
      <c r="JB149" s="65"/>
      <c r="JC149" s="65"/>
      <c r="JD149" s="65"/>
      <c r="JE149" s="65"/>
      <c r="JF149" s="65"/>
      <c r="JG149" s="65"/>
      <c r="JH149" s="65"/>
    </row>
    <row r="150" spans="1:268" s="66" customFormat="1">
      <c r="A150" s="89"/>
      <c r="B150" s="89"/>
      <c r="C150" s="89"/>
      <c r="D150" s="89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  <c r="AK150" s="90"/>
      <c r="AL150" s="90"/>
      <c r="AM150" s="90"/>
      <c r="AN150" s="90"/>
      <c r="AO150" s="90"/>
      <c r="AP150" s="90"/>
      <c r="AQ150" s="90"/>
      <c r="AR150" s="90"/>
      <c r="AS150" s="90"/>
      <c r="AT150" s="90"/>
      <c r="AU150" s="90"/>
      <c r="AV150" s="90"/>
      <c r="AW150" s="90"/>
      <c r="AX150" s="90"/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65"/>
      <c r="BN150" s="65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  <c r="CA150" s="65"/>
      <c r="CB150" s="65"/>
      <c r="CC150" s="65"/>
      <c r="CD150" s="65"/>
      <c r="CE150" s="65"/>
      <c r="CF150" s="65"/>
      <c r="CG150" s="65"/>
      <c r="CH150" s="65"/>
      <c r="CI150" s="65"/>
      <c r="CJ150" s="65"/>
      <c r="CK150" s="65"/>
      <c r="CL150" s="65"/>
      <c r="CM150" s="65"/>
      <c r="CN150" s="65"/>
      <c r="CO150" s="65"/>
      <c r="CP150" s="65"/>
      <c r="CQ150" s="65"/>
      <c r="CR150" s="65"/>
      <c r="CS150" s="65"/>
      <c r="CT150" s="65"/>
      <c r="CU150" s="65"/>
      <c r="CV150" s="65"/>
      <c r="CW150" s="65"/>
      <c r="CX150" s="65"/>
      <c r="CY150" s="65"/>
      <c r="CZ150" s="65"/>
      <c r="DA150" s="65"/>
      <c r="DB150" s="65"/>
      <c r="DC150" s="65"/>
      <c r="DD150" s="65"/>
      <c r="DE150" s="65"/>
      <c r="DF150" s="65"/>
      <c r="DG150" s="65"/>
      <c r="DH150" s="65"/>
      <c r="DI150" s="65"/>
      <c r="DJ150" s="65"/>
      <c r="DK150" s="65"/>
      <c r="DL150" s="65"/>
      <c r="DM150" s="65"/>
      <c r="DN150" s="65"/>
      <c r="DO150" s="65"/>
      <c r="DP150" s="65"/>
      <c r="DQ150" s="65"/>
      <c r="DR150" s="65"/>
      <c r="DS150" s="65"/>
      <c r="DT150" s="65"/>
      <c r="DU150" s="65"/>
      <c r="DV150" s="91"/>
      <c r="DW150" s="91"/>
      <c r="DX150" s="91"/>
      <c r="DY150" s="65"/>
      <c r="DZ150" s="65"/>
      <c r="EA150" s="65"/>
      <c r="EB150" s="65"/>
      <c r="EC150" s="65"/>
      <c r="ED150" s="65"/>
      <c r="EE150" s="65"/>
      <c r="EF150" s="65"/>
      <c r="EG150" s="65"/>
      <c r="EH150" s="65"/>
      <c r="EI150" s="65"/>
      <c r="EJ150" s="65"/>
      <c r="EK150" s="65"/>
      <c r="EL150" s="65"/>
      <c r="EM150" s="65"/>
      <c r="EN150" s="65"/>
      <c r="EO150" s="65"/>
      <c r="EP150" s="65"/>
      <c r="EQ150" s="65"/>
      <c r="ER150" s="65"/>
      <c r="ES150" s="65"/>
      <c r="ET150" s="65"/>
      <c r="EU150" s="65"/>
      <c r="EV150" s="65"/>
      <c r="EW150" s="65"/>
      <c r="EX150" s="65"/>
      <c r="EY150" s="65"/>
      <c r="EZ150" s="65"/>
      <c r="FA150" s="65"/>
      <c r="FB150" s="65"/>
      <c r="FC150" s="65"/>
      <c r="FD150" s="65"/>
      <c r="FE150" s="65"/>
      <c r="FF150" s="65"/>
      <c r="FG150" s="65"/>
      <c r="FH150" s="65"/>
      <c r="FI150" s="65"/>
      <c r="FJ150" s="65"/>
      <c r="FK150" s="65"/>
      <c r="FL150" s="65"/>
      <c r="FM150" s="65"/>
      <c r="FN150" s="65"/>
      <c r="FO150" s="65"/>
      <c r="FP150" s="65"/>
      <c r="FQ150" s="65"/>
      <c r="FR150" s="65"/>
      <c r="FS150" s="65"/>
      <c r="FT150" s="65"/>
      <c r="FU150" s="65"/>
      <c r="FV150" s="65"/>
      <c r="FW150" s="65"/>
      <c r="FX150" s="65"/>
      <c r="FY150" s="65"/>
      <c r="FZ150" s="65"/>
      <c r="GA150" s="65"/>
      <c r="GB150" s="65"/>
      <c r="GC150" s="65"/>
      <c r="GD150" s="65"/>
      <c r="GE150" s="65"/>
      <c r="GF150" s="65"/>
      <c r="GG150" s="65"/>
      <c r="GH150" s="65"/>
      <c r="GI150" s="65"/>
      <c r="GJ150" s="65"/>
      <c r="GK150" s="65"/>
      <c r="GL150" s="65"/>
      <c r="GM150" s="65"/>
      <c r="GN150" s="65"/>
      <c r="GO150" s="65"/>
      <c r="GP150" s="65"/>
      <c r="GQ150" s="65"/>
      <c r="GR150" s="65"/>
      <c r="GS150" s="65"/>
      <c r="GT150" s="65"/>
      <c r="GU150" s="65"/>
      <c r="GV150" s="65"/>
      <c r="GW150" s="65"/>
      <c r="GX150" s="65"/>
      <c r="GY150" s="65"/>
      <c r="GZ150" s="65"/>
      <c r="HA150" s="65"/>
      <c r="HB150" s="65"/>
      <c r="HC150" s="65"/>
      <c r="HD150" s="65"/>
      <c r="HE150" s="65"/>
      <c r="HF150" s="65"/>
      <c r="HG150" s="65"/>
      <c r="HH150" s="65"/>
      <c r="HI150" s="65"/>
      <c r="HJ150" s="65"/>
      <c r="HK150" s="65"/>
      <c r="HL150" s="65"/>
      <c r="HM150" s="65"/>
      <c r="HN150" s="65"/>
      <c r="HO150" s="65"/>
      <c r="HP150" s="65"/>
      <c r="HQ150" s="65"/>
      <c r="HR150" s="65"/>
      <c r="HS150" s="65"/>
      <c r="HT150" s="65"/>
      <c r="HU150" s="65"/>
      <c r="HV150" s="65"/>
      <c r="HW150" s="65"/>
      <c r="HX150" s="65"/>
      <c r="HY150" s="65"/>
      <c r="HZ150" s="65"/>
      <c r="IA150" s="65"/>
      <c r="IB150" s="65"/>
      <c r="IC150" s="65"/>
      <c r="ID150" s="65"/>
      <c r="IE150" s="65"/>
      <c r="IF150" s="65"/>
      <c r="IG150" s="65"/>
      <c r="IH150" s="65"/>
      <c r="II150" s="65"/>
      <c r="IJ150" s="65"/>
      <c r="IK150" s="65"/>
      <c r="IL150" s="65"/>
      <c r="IM150" s="65"/>
      <c r="IN150" s="65"/>
      <c r="IO150" s="65"/>
      <c r="IP150" s="65"/>
      <c r="IQ150" s="65"/>
      <c r="IR150" s="65"/>
      <c r="IS150" s="65"/>
      <c r="IT150" s="65"/>
      <c r="IU150" s="65"/>
      <c r="IV150" s="65"/>
      <c r="IW150" s="65"/>
      <c r="IX150" s="65"/>
      <c r="IY150" s="65"/>
      <c r="IZ150" s="65"/>
      <c r="JA150" s="65"/>
      <c r="JB150" s="65"/>
      <c r="JC150" s="65"/>
      <c r="JD150" s="65"/>
      <c r="JE150" s="65"/>
      <c r="JF150" s="65"/>
      <c r="JG150" s="65"/>
      <c r="JH150" s="65"/>
    </row>
    <row r="151" spans="1:268" s="66" customFormat="1">
      <c r="A151" s="89"/>
      <c r="B151" s="89"/>
      <c r="C151" s="89"/>
      <c r="D151" s="89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90"/>
      <c r="AT151" s="90"/>
      <c r="AU151" s="90"/>
      <c r="AV151" s="90"/>
      <c r="AW151" s="90"/>
      <c r="AX151" s="90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65"/>
      <c r="BN151" s="65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  <c r="CA151" s="65"/>
      <c r="CB151" s="65"/>
      <c r="CC151" s="65"/>
      <c r="CD151" s="65"/>
      <c r="CE151" s="65"/>
      <c r="CF151" s="65"/>
      <c r="CG151" s="65"/>
      <c r="CH151" s="65"/>
      <c r="CI151" s="65"/>
      <c r="CJ151" s="65"/>
      <c r="CK151" s="65"/>
      <c r="CL151" s="65"/>
      <c r="CM151" s="65"/>
      <c r="CN151" s="65"/>
      <c r="CO151" s="65"/>
      <c r="CP151" s="65"/>
      <c r="CQ151" s="65"/>
      <c r="CR151" s="65"/>
      <c r="CS151" s="65"/>
      <c r="CT151" s="65"/>
      <c r="CU151" s="65"/>
      <c r="CV151" s="65"/>
      <c r="CW151" s="65"/>
      <c r="CX151" s="65"/>
      <c r="CY151" s="65"/>
      <c r="CZ151" s="65"/>
      <c r="DA151" s="65"/>
      <c r="DB151" s="65"/>
      <c r="DC151" s="65"/>
      <c r="DD151" s="65"/>
      <c r="DE151" s="65"/>
      <c r="DF151" s="65"/>
      <c r="DG151" s="65"/>
      <c r="DH151" s="65"/>
      <c r="DI151" s="65"/>
      <c r="DJ151" s="65"/>
      <c r="DK151" s="65"/>
      <c r="DL151" s="65"/>
      <c r="DM151" s="65"/>
      <c r="DN151" s="65"/>
      <c r="DO151" s="65"/>
      <c r="DP151" s="65"/>
      <c r="DQ151" s="65"/>
      <c r="DR151" s="65"/>
      <c r="DS151" s="65"/>
      <c r="DT151" s="65"/>
      <c r="DU151" s="65"/>
      <c r="DV151" s="91"/>
      <c r="DW151" s="91"/>
      <c r="DX151" s="91"/>
      <c r="DY151" s="65"/>
      <c r="DZ151" s="65"/>
      <c r="EA151" s="65"/>
      <c r="EB151" s="65"/>
      <c r="EC151" s="65"/>
      <c r="ED151" s="65"/>
      <c r="EE151" s="65"/>
      <c r="EF151" s="65"/>
      <c r="EG151" s="65"/>
      <c r="EH151" s="65"/>
      <c r="EI151" s="65"/>
      <c r="EJ151" s="65"/>
      <c r="EK151" s="65"/>
      <c r="EL151" s="65"/>
      <c r="EM151" s="65"/>
      <c r="EN151" s="65"/>
      <c r="EO151" s="65"/>
      <c r="EP151" s="65"/>
      <c r="EQ151" s="65"/>
      <c r="ER151" s="65"/>
      <c r="ES151" s="65"/>
      <c r="ET151" s="65"/>
      <c r="EU151" s="65"/>
      <c r="EV151" s="65"/>
      <c r="EW151" s="65"/>
      <c r="EX151" s="65"/>
      <c r="EY151" s="65"/>
      <c r="EZ151" s="65"/>
      <c r="FA151" s="65"/>
      <c r="FB151" s="65"/>
      <c r="FC151" s="65"/>
      <c r="FD151" s="65"/>
      <c r="FE151" s="65"/>
      <c r="FF151" s="65"/>
      <c r="FG151" s="65"/>
      <c r="FH151" s="65"/>
      <c r="FI151" s="65"/>
      <c r="FJ151" s="65"/>
      <c r="FK151" s="65"/>
      <c r="FL151" s="65"/>
      <c r="FM151" s="65"/>
      <c r="FN151" s="65"/>
      <c r="FO151" s="65"/>
      <c r="FP151" s="65"/>
      <c r="FQ151" s="65"/>
      <c r="FR151" s="65"/>
      <c r="FS151" s="65"/>
      <c r="FT151" s="65"/>
      <c r="FU151" s="65"/>
      <c r="FV151" s="65"/>
      <c r="FW151" s="65"/>
      <c r="FX151" s="65"/>
      <c r="FY151" s="65"/>
      <c r="FZ151" s="65"/>
      <c r="GA151" s="65"/>
      <c r="GB151" s="65"/>
      <c r="GC151" s="65"/>
      <c r="GD151" s="65"/>
      <c r="GE151" s="65"/>
      <c r="GF151" s="65"/>
      <c r="GG151" s="65"/>
      <c r="GH151" s="65"/>
      <c r="GI151" s="65"/>
      <c r="GJ151" s="65"/>
      <c r="GK151" s="65"/>
      <c r="GL151" s="65"/>
      <c r="GM151" s="65"/>
      <c r="GN151" s="65"/>
      <c r="GO151" s="65"/>
      <c r="GP151" s="65"/>
      <c r="GQ151" s="65"/>
      <c r="GR151" s="65"/>
      <c r="GS151" s="65"/>
      <c r="GT151" s="65"/>
      <c r="GU151" s="65"/>
      <c r="GV151" s="65"/>
      <c r="GW151" s="65"/>
      <c r="GX151" s="65"/>
      <c r="GY151" s="65"/>
      <c r="GZ151" s="65"/>
      <c r="HA151" s="65"/>
      <c r="HB151" s="65"/>
      <c r="HC151" s="65"/>
      <c r="HD151" s="65"/>
      <c r="HE151" s="65"/>
      <c r="HF151" s="65"/>
      <c r="HG151" s="65"/>
      <c r="HH151" s="65"/>
      <c r="HI151" s="65"/>
      <c r="HJ151" s="65"/>
      <c r="HK151" s="65"/>
      <c r="HL151" s="65"/>
      <c r="HM151" s="65"/>
      <c r="HN151" s="65"/>
      <c r="HO151" s="65"/>
      <c r="HP151" s="65"/>
      <c r="HQ151" s="65"/>
      <c r="HR151" s="65"/>
      <c r="HS151" s="65"/>
      <c r="HT151" s="65"/>
      <c r="HU151" s="65"/>
      <c r="HV151" s="65"/>
      <c r="HW151" s="65"/>
      <c r="HX151" s="65"/>
      <c r="HY151" s="65"/>
      <c r="HZ151" s="65"/>
      <c r="IA151" s="65"/>
      <c r="IB151" s="65"/>
      <c r="IC151" s="65"/>
      <c r="ID151" s="65"/>
      <c r="IE151" s="65"/>
      <c r="IF151" s="65"/>
      <c r="IG151" s="65"/>
      <c r="IH151" s="65"/>
      <c r="II151" s="65"/>
      <c r="IJ151" s="65"/>
      <c r="IK151" s="65"/>
      <c r="IL151" s="65"/>
      <c r="IM151" s="65"/>
      <c r="IN151" s="65"/>
      <c r="IO151" s="65"/>
      <c r="IP151" s="65"/>
      <c r="IQ151" s="65"/>
      <c r="IR151" s="65"/>
      <c r="IS151" s="65"/>
      <c r="IT151" s="65"/>
      <c r="IU151" s="65"/>
      <c r="IV151" s="65"/>
      <c r="IW151" s="65"/>
      <c r="IX151" s="65"/>
      <c r="IY151" s="65"/>
      <c r="IZ151" s="65"/>
      <c r="JA151" s="65"/>
      <c r="JB151" s="65"/>
      <c r="JC151" s="65"/>
      <c r="JD151" s="65"/>
      <c r="JE151" s="65"/>
      <c r="JF151" s="65"/>
      <c r="JG151" s="65"/>
      <c r="JH151" s="65"/>
    </row>
    <row r="152" spans="1:268" s="66" customFormat="1">
      <c r="A152" s="89"/>
      <c r="B152" s="89"/>
      <c r="C152" s="89"/>
      <c r="D152" s="89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  <c r="AK152" s="90"/>
      <c r="AL152" s="90"/>
      <c r="AM152" s="90"/>
      <c r="AN152" s="90"/>
      <c r="AO152" s="90"/>
      <c r="AP152" s="90"/>
      <c r="AQ152" s="90"/>
      <c r="AR152" s="90"/>
      <c r="AS152" s="90"/>
      <c r="AT152" s="90"/>
      <c r="AU152" s="90"/>
      <c r="AV152" s="90"/>
      <c r="AW152" s="90"/>
      <c r="AX152" s="90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65"/>
      <c r="BN152" s="65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  <c r="CA152" s="65"/>
      <c r="CB152" s="65"/>
      <c r="CC152" s="65"/>
      <c r="CD152" s="65"/>
      <c r="CE152" s="65"/>
      <c r="CF152" s="65"/>
      <c r="CG152" s="65"/>
      <c r="CH152" s="65"/>
      <c r="CI152" s="65"/>
      <c r="CJ152" s="65"/>
      <c r="CK152" s="65"/>
      <c r="CL152" s="65"/>
      <c r="CM152" s="65"/>
      <c r="CN152" s="65"/>
      <c r="CO152" s="65"/>
      <c r="CP152" s="65"/>
      <c r="CQ152" s="65"/>
      <c r="CR152" s="65"/>
      <c r="CS152" s="65"/>
      <c r="CT152" s="65"/>
      <c r="CU152" s="65"/>
      <c r="CV152" s="65"/>
      <c r="CW152" s="65"/>
      <c r="CX152" s="65"/>
      <c r="CY152" s="65"/>
      <c r="CZ152" s="65"/>
      <c r="DA152" s="65"/>
      <c r="DB152" s="65"/>
      <c r="DC152" s="65"/>
      <c r="DD152" s="65"/>
      <c r="DE152" s="65"/>
      <c r="DF152" s="65"/>
      <c r="DG152" s="65"/>
      <c r="DH152" s="65"/>
      <c r="DI152" s="65"/>
      <c r="DJ152" s="65"/>
      <c r="DK152" s="65"/>
      <c r="DL152" s="65"/>
      <c r="DM152" s="65"/>
      <c r="DN152" s="65"/>
      <c r="DO152" s="65"/>
      <c r="DP152" s="65"/>
      <c r="DQ152" s="65"/>
      <c r="DR152" s="65"/>
      <c r="DS152" s="65"/>
      <c r="DT152" s="65"/>
      <c r="DU152" s="65"/>
      <c r="DV152" s="91"/>
      <c r="DW152" s="91"/>
      <c r="DX152" s="91"/>
      <c r="DY152" s="65"/>
      <c r="DZ152" s="65"/>
      <c r="EA152" s="65"/>
      <c r="EB152" s="65"/>
      <c r="EC152" s="65"/>
      <c r="ED152" s="65"/>
      <c r="EE152" s="65"/>
      <c r="EF152" s="65"/>
      <c r="EG152" s="65"/>
      <c r="EH152" s="65"/>
      <c r="EI152" s="65"/>
      <c r="EJ152" s="65"/>
      <c r="EK152" s="65"/>
      <c r="EL152" s="65"/>
      <c r="EM152" s="65"/>
      <c r="EN152" s="65"/>
      <c r="EO152" s="65"/>
      <c r="EP152" s="65"/>
      <c r="EQ152" s="65"/>
      <c r="ER152" s="65"/>
      <c r="ES152" s="65"/>
      <c r="ET152" s="65"/>
      <c r="EU152" s="65"/>
      <c r="EV152" s="65"/>
      <c r="EW152" s="65"/>
      <c r="EX152" s="65"/>
      <c r="EY152" s="65"/>
      <c r="EZ152" s="65"/>
      <c r="FA152" s="65"/>
      <c r="FB152" s="65"/>
      <c r="FC152" s="65"/>
      <c r="FD152" s="65"/>
      <c r="FE152" s="65"/>
      <c r="FF152" s="65"/>
      <c r="FG152" s="65"/>
      <c r="FH152" s="65"/>
      <c r="FI152" s="65"/>
      <c r="FJ152" s="65"/>
      <c r="FK152" s="65"/>
      <c r="FL152" s="65"/>
      <c r="FM152" s="65"/>
      <c r="FN152" s="65"/>
      <c r="FO152" s="65"/>
      <c r="FP152" s="65"/>
      <c r="FQ152" s="65"/>
      <c r="FR152" s="65"/>
      <c r="FS152" s="65"/>
      <c r="FT152" s="65"/>
      <c r="FU152" s="65"/>
      <c r="FV152" s="65"/>
      <c r="FW152" s="65"/>
      <c r="FX152" s="65"/>
      <c r="FY152" s="65"/>
      <c r="FZ152" s="65"/>
      <c r="GA152" s="65"/>
      <c r="GB152" s="65"/>
      <c r="GC152" s="65"/>
      <c r="GD152" s="65"/>
      <c r="GE152" s="65"/>
      <c r="GF152" s="65"/>
      <c r="GG152" s="65"/>
      <c r="GH152" s="65"/>
      <c r="GI152" s="65"/>
      <c r="GJ152" s="65"/>
      <c r="GK152" s="65"/>
      <c r="GL152" s="65"/>
      <c r="GM152" s="65"/>
      <c r="GN152" s="65"/>
      <c r="GO152" s="65"/>
      <c r="GP152" s="65"/>
      <c r="GQ152" s="65"/>
      <c r="GR152" s="65"/>
      <c r="GS152" s="65"/>
      <c r="GT152" s="65"/>
      <c r="GU152" s="65"/>
      <c r="GV152" s="65"/>
      <c r="GW152" s="65"/>
      <c r="GX152" s="65"/>
      <c r="GY152" s="65"/>
      <c r="GZ152" s="65"/>
      <c r="HA152" s="65"/>
      <c r="HB152" s="65"/>
      <c r="HC152" s="65"/>
      <c r="HD152" s="65"/>
      <c r="HE152" s="65"/>
      <c r="HF152" s="65"/>
      <c r="HG152" s="65"/>
      <c r="HH152" s="65"/>
      <c r="HI152" s="65"/>
      <c r="HJ152" s="65"/>
      <c r="HK152" s="65"/>
      <c r="HL152" s="65"/>
      <c r="HM152" s="65"/>
      <c r="HN152" s="65"/>
      <c r="HO152" s="65"/>
      <c r="HP152" s="65"/>
      <c r="HQ152" s="65"/>
      <c r="HR152" s="65"/>
      <c r="HS152" s="65"/>
      <c r="HT152" s="65"/>
      <c r="HU152" s="65"/>
      <c r="HV152" s="65"/>
      <c r="HW152" s="65"/>
      <c r="HX152" s="65"/>
      <c r="HY152" s="65"/>
      <c r="HZ152" s="65"/>
      <c r="IA152" s="65"/>
      <c r="IB152" s="65"/>
      <c r="IC152" s="65"/>
      <c r="ID152" s="65"/>
      <c r="IE152" s="65"/>
      <c r="IF152" s="65"/>
      <c r="IG152" s="65"/>
      <c r="IH152" s="65"/>
      <c r="II152" s="65"/>
      <c r="IJ152" s="65"/>
      <c r="IK152" s="65"/>
      <c r="IL152" s="65"/>
      <c r="IM152" s="65"/>
      <c r="IN152" s="65"/>
      <c r="IO152" s="65"/>
      <c r="IP152" s="65"/>
      <c r="IQ152" s="65"/>
      <c r="IR152" s="65"/>
      <c r="IS152" s="65"/>
      <c r="IT152" s="65"/>
      <c r="IU152" s="65"/>
      <c r="IV152" s="65"/>
      <c r="IW152" s="65"/>
      <c r="IX152" s="65"/>
      <c r="IY152" s="65"/>
      <c r="IZ152" s="65"/>
      <c r="JA152" s="65"/>
      <c r="JB152" s="65"/>
      <c r="JC152" s="65"/>
      <c r="JD152" s="65"/>
      <c r="JE152" s="65"/>
      <c r="JF152" s="65"/>
      <c r="JG152" s="65"/>
      <c r="JH152" s="65"/>
    </row>
    <row r="153" spans="1:268" s="66" customFormat="1">
      <c r="A153" s="89"/>
      <c r="B153" s="89"/>
      <c r="C153" s="89"/>
      <c r="D153" s="89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90"/>
      <c r="AT153" s="90"/>
      <c r="AU153" s="90"/>
      <c r="AV153" s="90"/>
      <c r="AW153" s="90"/>
      <c r="AX153" s="90"/>
      <c r="AY153" s="65"/>
      <c r="AZ153" s="65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65"/>
      <c r="BN153" s="65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  <c r="CA153" s="65"/>
      <c r="CB153" s="65"/>
      <c r="CC153" s="65"/>
      <c r="CD153" s="65"/>
      <c r="CE153" s="65"/>
      <c r="CF153" s="65"/>
      <c r="CG153" s="65"/>
      <c r="CH153" s="65"/>
      <c r="CI153" s="65"/>
      <c r="CJ153" s="65"/>
      <c r="CK153" s="65"/>
      <c r="CL153" s="65"/>
      <c r="CM153" s="65"/>
      <c r="CN153" s="65"/>
      <c r="CO153" s="65"/>
      <c r="CP153" s="65"/>
      <c r="CQ153" s="65"/>
      <c r="CR153" s="65"/>
      <c r="CS153" s="65"/>
      <c r="CT153" s="65"/>
      <c r="CU153" s="65"/>
      <c r="CV153" s="65"/>
      <c r="CW153" s="65"/>
      <c r="CX153" s="65"/>
      <c r="CY153" s="65"/>
      <c r="CZ153" s="65"/>
      <c r="DA153" s="65"/>
      <c r="DB153" s="65"/>
      <c r="DC153" s="65"/>
      <c r="DD153" s="65"/>
      <c r="DE153" s="65"/>
      <c r="DF153" s="65"/>
      <c r="DG153" s="65"/>
      <c r="DH153" s="65"/>
      <c r="DI153" s="65"/>
      <c r="DJ153" s="65"/>
      <c r="DK153" s="65"/>
      <c r="DL153" s="65"/>
      <c r="DM153" s="65"/>
      <c r="DN153" s="65"/>
      <c r="DO153" s="65"/>
      <c r="DP153" s="65"/>
      <c r="DQ153" s="65"/>
      <c r="DR153" s="65"/>
      <c r="DS153" s="65"/>
      <c r="DT153" s="65"/>
      <c r="DU153" s="65"/>
      <c r="DV153" s="91"/>
      <c r="DW153" s="91"/>
      <c r="DX153" s="91"/>
      <c r="DY153" s="65"/>
      <c r="DZ153" s="65"/>
      <c r="EA153" s="65"/>
      <c r="EB153" s="65"/>
      <c r="EC153" s="65"/>
      <c r="ED153" s="65"/>
      <c r="EE153" s="65"/>
      <c r="EF153" s="65"/>
      <c r="EG153" s="65"/>
      <c r="EH153" s="65"/>
      <c r="EI153" s="65"/>
      <c r="EJ153" s="65"/>
      <c r="EK153" s="65"/>
      <c r="EL153" s="65"/>
      <c r="EM153" s="65"/>
      <c r="EN153" s="65"/>
      <c r="EO153" s="65"/>
      <c r="EP153" s="65"/>
      <c r="EQ153" s="65"/>
      <c r="ER153" s="65"/>
      <c r="ES153" s="65"/>
      <c r="ET153" s="65"/>
      <c r="EU153" s="65"/>
      <c r="EV153" s="65"/>
      <c r="EW153" s="65"/>
      <c r="EX153" s="65"/>
      <c r="EY153" s="65"/>
      <c r="EZ153" s="65"/>
      <c r="FA153" s="65"/>
      <c r="FB153" s="65"/>
      <c r="FC153" s="65"/>
      <c r="FD153" s="65"/>
      <c r="FE153" s="65"/>
      <c r="FF153" s="65"/>
      <c r="FG153" s="65"/>
      <c r="FH153" s="65"/>
      <c r="FI153" s="65"/>
      <c r="FJ153" s="65"/>
      <c r="FK153" s="65"/>
      <c r="FL153" s="65"/>
      <c r="FM153" s="65"/>
      <c r="FN153" s="65"/>
      <c r="FO153" s="65"/>
      <c r="FP153" s="65"/>
      <c r="FQ153" s="65"/>
      <c r="FR153" s="65"/>
      <c r="FS153" s="65"/>
      <c r="FT153" s="65"/>
      <c r="FU153" s="65"/>
      <c r="FV153" s="65"/>
      <c r="FW153" s="65"/>
      <c r="FX153" s="65"/>
      <c r="FY153" s="65"/>
      <c r="FZ153" s="65"/>
      <c r="GA153" s="65"/>
      <c r="GB153" s="65"/>
      <c r="GC153" s="65"/>
      <c r="GD153" s="65"/>
      <c r="GE153" s="65"/>
      <c r="GF153" s="65"/>
      <c r="GG153" s="65"/>
      <c r="GH153" s="65"/>
      <c r="GI153" s="65"/>
      <c r="GJ153" s="65"/>
      <c r="GK153" s="65"/>
      <c r="GL153" s="65"/>
      <c r="GM153" s="65"/>
      <c r="GN153" s="65"/>
      <c r="GO153" s="65"/>
      <c r="GP153" s="65"/>
      <c r="GQ153" s="65"/>
      <c r="GR153" s="65"/>
      <c r="GS153" s="65"/>
      <c r="GT153" s="65"/>
      <c r="GU153" s="65"/>
      <c r="GV153" s="65"/>
      <c r="GW153" s="65"/>
      <c r="GX153" s="65"/>
      <c r="GY153" s="65"/>
      <c r="GZ153" s="65"/>
      <c r="HA153" s="65"/>
      <c r="HB153" s="65"/>
      <c r="HC153" s="65"/>
      <c r="HD153" s="65"/>
      <c r="HE153" s="65"/>
      <c r="HF153" s="65"/>
      <c r="HG153" s="65"/>
      <c r="HH153" s="65"/>
      <c r="HI153" s="65"/>
      <c r="HJ153" s="65"/>
      <c r="HK153" s="65"/>
      <c r="HL153" s="65"/>
      <c r="HM153" s="65"/>
      <c r="HN153" s="65"/>
      <c r="HO153" s="65"/>
      <c r="HP153" s="65"/>
      <c r="HQ153" s="65"/>
      <c r="HR153" s="65"/>
      <c r="HS153" s="65"/>
      <c r="HT153" s="65"/>
      <c r="HU153" s="65"/>
      <c r="HV153" s="65"/>
      <c r="HW153" s="65"/>
      <c r="HX153" s="65"/>
      <c r="HY153" s="65"/>
      <c r="HZ153" s="65"/>
      <c r="IA153" s="65"/>
      <c r="IB153" s="65"/>
      <c r="IC153" s="65"/>
      <c r="ID153" s="65"/>
      <c r="IE153" s="65"/>
      <c r="IF153" s="65"/>
      <c r="IG153" s="65"/>
      <c r="IH153" s="65"/>
      <c r="II153" s="65"/>
      <c r="IJ153" s="65"/>
      <c r="IK153" s="65"/>
      <c r="IL153" s="65"/>
      <c r="IM153" s="65"/>
      <c r="IN153" s="65"/>
      <c r="IO153" s="65"/>
      <c r="IP153" s="65"/>
      <c r="IQ153" s="65"/>
      <c r="IR153" s="65"/>
      <c r="IS153" s="65"/>
      <c r="IT153" s="65"/>
      <c r="IU153" s="65"/>
      <c r="IV153" s="65"/>
      <c r="IW153" s="65"/>
      <c r="IX153" s="65"/>
      <c r="IY153" s="65"/>
      <c r="IZ153" s="65"/>
      <c r="JA153" s="65"/>
      <c r="JB153" s="65"/>
      <c r="JC153" s="65"/>
      <c r="JD153" s="65"/>
      <c r="JE153" s="65"/>
      <c r="JF153" s="65"/>
      <c r="JG153" s="65"/>
      <c r="JH153" s="65"/>
    </row>
    <row r="154" spans="1:268" s="66" customFormat="1">
      <c r="A154" s="89"/>
      <c r="B154" s="89"/>
      <c r="C154" s="89"/>
      <c r="D154" s="89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O154" s="90"/>
      <c r="AP154" s="90"/>
      <c r="AQ154" s="90"/>
      <c r="AR154" s="90"/>
      <c r="AS154" s="90"/>
      <c r="AT154" s="90"/>
      <c r="AU154" s="90"/>
      <c r="AV154" s="90"/>
      <c r="AW154" s="90"/>
      <c r="AX154" s="90"/>
      <c r="AY154" s="65"/>
      <c r="AZ154" s="65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  <c r="BM154" s="65"/>
      <c r="BN154" s="65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  <c r="CA154" s="65"/>
      <c r="CB154" s="65"/>
      <c r="CC154" s="65"/>
      <c r="CD154" s="65"/>
      <c r="CE154" s="65"/>
      <c r="CF154" s="65"/>
      <c r="CG154" s="65"/>
      <c r="CH154" s="65"/>
      <c r="CI154" s="65"/>
      <c r="CJ154" s="65"/>
      <c r="CK154" s="65"/>
      <c r="CL154" s="65"/>
      <c r="CM154" s="65"/>
      <c r="CN154" s="65"/>
      <c r="CO154" s="65"/>
      <c r="CP154" s="65"/>
      <c r="CQ154" s="65"/>
      <c r="CR154" s="65"/>
      <c r="CS154" s="65"/>
      <c r="CT154" s="65"/>
      <c r="CU154" s="65"/>
      <c r="CV154" s="65"/>
      <c r="CW154" s="65"/>
      <c r="CX154" s="65"/>
      <c r="CY154" s="65"/>
      <c r="CZ154" s="65"/>
      <c r="DA154" s="65"/>
      <c r="DB154" s="65"/>
      <c r="DC154" s="65"/>
      <c r="DD154" s="65"/>
      <c r="DE154" s="65"/>
      <c r="DF154" s="65"/>
      <c r="DG154" s="65"/>
      <c r="DH154" s="65"/>
      <c r="DI154" s="65"/>
      <c r="DJ154" s="65"/>
      <c r="DK154" s="65"/>
      <c r="DL154" s="65"/>
      <c r="DM154" s="65"/>
      <c r="DN154" s="65"/>
      <c r="DO154" s="65"/>
      <c r="DP154" s="65"/>
      <c r="DQ154" s="65"/>
      <c r="DR154" s="65"/>
      <c r="DS154" s="65"/>
      <c r="DT154" s="65"/>
      <c r="DU154" s="65"/>
      <c r="DV154" s="91"/>
      <c r="DW154" s="91"/>
      <c r="DX154" s="91"/>
      <c r="DY154" s="65"/>
      <c r="DZ154" s="65"/>
      <c r="EA154" s="65"/>
      <c r="EB154" s="65"/>
      <c r="EC154" s="65"/>
      <c r="ED154" s="65"/>
      <c r="EE154" s="65"/>
      <c r="EF154" s="65"/>
      <c r="EG154" s="65"/>
      <c r="EH154" s="65"/>
      <c r="EI154" s="65"/>
      <c r="EJ154" s="65"/>
      <c r="EK154" s="65"/>
      <c r="EL154" s="65"/>
      <c r="EM154" s="65"/>
      <c r="EN154" s="65"/>
      <c r="EO154" s="65"/>
      <c r="EP154" s="65"/>
      <c r="EQ154" s="65"/>
      <c r="ER154" s="65"/>
      <c r="ES154" s="65"/>
      <c r="ET154" s="65"/>
      <c r="EU154" s="65"/>
      <c r="EV154" s="65"/>
      <c r="EW154" s="65"/>
      <c r="EX154" s="65"/>
      <c r="EY154" s="65"/>
      <c r="EZ154" s="65"/>
      <c r="FA154" s="65"/>
      <c r="FB154" s="65"/>
      <c r="FC154" s="65"/>
      <c r="FD154" s="65"/>
      <c r="FE154" s="65"/>
      <c r="FF154" s="65"/>
      <c r="FG154" s="65"/>
      <c r="FH154" s="65"/>
      <c r="FI154" s="65"/>
      <c r="FJ154" s="65"/>
      <c r="FK154" s="65"/>
      <c r="FL154" s="65"/>
      <c r="FM154" s="65"/>
      <c r="FN154" s="65"/>
      <c r="FO154" s="65"/>
      <c r="FP154" s="65"/>
      <c r="FQ154" s="65"/>
      <c r="FR154" s="65"/>
      <c r="FS154" s="65"/>
      <c r="FT154" s="65"/>
      <c r="FU154" s="65"/>
      <c r="FV154" s="65"/>
      <c r="FW154" s="65"/>
      <c r="FX154" s="65"/>
      <c r="FY154" s="65"/>
      <c r="FZ154" s="65"/>
      <c r="GA154" s="65"/>
      <c r="GB154" s="65"/>
      <c r="GC154" s="65"/>
      <c r="GD154" s="65"/>
      <c r="GE154" s="65"/>
      <c r="GF154" s="65"/>
      <c r="GG154" s="65"/>
      <c r="GH154" s="65"/>
      <c r="GI154" s="65"/>
      <c r="GJ154" s="65"/>
      <c r="GK154" s="65"/>
      <c r="GL154" s="65"/>
      <c r="GM154" s="65"/>
      <c r="GN154" s="65"/>
      <c r="GO154" s="65"/>
      <c r="GP154" s="65"/>
      <c r="GQ154" s="65"/>
      <c r="GR154" s="65"/>
      <c r="GS154" s="65"/>
      <c r="GT154" s="65"/>
      <c r="GU154" s="65"/>
      <c r="GV154" s="65"/>
      <c r="GW154" s="65"/>
      <c r="GX154" s="65"/>
      <c r="GY154" s="65"/>
      <c r="GZ154" s="65"/>
      <c r="HA154" s="65"/>
      <c r="HB154" s="65"/>
      <c r="HC154" s="65"/>
      <c r="HD154" s="65"/>
      <c r="HE154" s="65"/>
      <c r="HF154" s="65"/>
      <c r="HG154" s="65"/>
      <c r="HH154" s="65"/>
      <c r="HI154" s="65"/>
      <c r="HJ154" s="65"/>
      <c r="HK154" s="65"/>
      <c r="HL154" s="65"/>
      <c r="HM154" s="65"/>
      <c r="HN154" s="65"/>
      <c r="HO154" s="65"/>
      <c r="HP154" s="65"/>
      <c r="HQ154" s="65"/>
      <c r="HR154" s="65"/>
      <c r="HS154" s="65"/>
      <c r="HT154" s="65"/>
      <c r="HU154" s="65"/>
      <c r="HV154" s="65"/>
      <c r="HW154" s="65"/>
      <c r="HX154" s="65"/>
      <c r="HY154" s="65"/>
      <c r="HZ154" s="65"/>
      <c r="IA154" s="65"/>
      <c r="IB154" s="65"/>
      <c r="IC154" s="65"/>
      <c r="ID154" s="65"/>
      <c r="IE154" s="65"/>
      <c r="IF154" s="65"/>
      <c r="IG154" s="65"/>
      <c r="IH154" s="65"/>
      <c r="II154" s="65"/>
      <c r="IJ154" s="65"/>
      <c r="IK154" s="65"/>
      <c r="IL154" s="65"/>
      <c r="IM154" s="65"/>
      <c r="IN154" s="65"/>
      <c r="IO154" s="65"/>
      <c r="IP154" s="65"/>
      <c r="IQ154" s="65"/>
      <c r="IR154" s="65"/>
      <c r="IS154" s="65"/>
      <c r="IT154" s="65"/>
      <c r="IU154" s="65"/>
      <c r="IV154" s="65"/>
      <c r="IW154" s="65"/>
      <c r="IX154" s="65"/>
      <c r="IY154" s="65"/>
      <c r="IZ154" s="65"/>
      <c r="JA154" s="65"/>
      <c r="JB154" s="65"/>
      <c r="JC154" s="65"/>
      <c r="JD154" s="65"/>
      <c r="JE154" s="65"/>
      <c r="JF154" s="65"/>
      <c r="JG154" s="65"/>
      <c r="JH154" s="65"/>
    </row>
    <row r="155" spans="1:268" s="66" customFormat="1">
      <c r="A155" s="89"/>
      <c r="B155" s="89"/>
      <c r="C155" s="89"/>
      <c r="D155" s="89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90"/>
      <c r="AT155" s="90"/>
      <c r="AU155" s="90"/>
      <c r="AV155" s="90"/>
      <c r="AW155" s="90"/>
      <c r="AX155" s="90"/>
      <c r="AY155" s="65"/>
      <c r="AZ155" s="65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65"/>
      <c r="BN155" s="65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  <c r="CA155" s="65"/>
      <c r="CB155" s="65"/>
      <c r="CC155" s="65"/>
      <c r="CD155" s="65"/>
      <c r="CE155" s="65"/>
      <c r="CF155" s="65"/>
      <c r="CG155" s="65"/>
      <c r="CH155" s="65"/>
      <c r="CI155" s="65"/>
      <c r="CJ155" s="65"/>
      <c r="CK155" s="65"/>
      <c r="CL155" s="65"/>
      <c r="CM155" s="65"/>
      <c r="CN155" s="65"/>
      <c r="CO155" s="65"/>
      <c r="CP155" s="65"/>
      <c r="CQ155" s="65"/>
      <c r="CR155" s="65"/>
      <c r="CS155" s="65"/>
      <c r="CT155" s="65"/>
      <c r="CU155" s="65"/>
      <c r="CV155" s="65"/>
      <c r="CW155" s="65"/>
      <c r="CX155" s="65"/>
      <c r="CY155" s="65"/>
      <c r="CZ155" s="65"/>
      <c r="DA155" s="65"/>
      <c r="DB155" s="65"/>
      <c r="DC155" s="65"/>
      <c r="DD155" s="65"/>
      <c r="DE155" s="65"/>
      <c r="DF155" s="65"/>
      <c r="DG155" s="65"/>
      <c r="DH155" s="65"/>
      <c r="DI155" s="65"/>
      <c r="DJ155" s="65"/>
      <c r="DK155" s="65"/>
      <c r="DL155" s="65"/>
      <c r="DM155" s="65"/>
      <c r="DN155" s="65"/>
      <c r="DO155" s="65"/>
      <c r="DP155" s="65"/>
      <c r="DQ155" s="65"/>
      <c r="DR155" s="65"/>
      <c r="DS155" s="65"/>
      <c r="DT155" s="65"/>
      <c r="DU155" s="65"/>
      <c r="DV155" s="91"/>
      <c r="DW155" s="91"/>
      <c r="DX155" s="91"/>
      <c r="DY155" s="65"/>
      <c r="DZ155" s="65"/>
      <c r="EA155" s="65"/>
      <c r="EB155" s="65"/>
      <c r="EC155" s="65"/>
      <c r="ED155" s="65"/>
      <c r="EE155" s="65"/>
      <c r="EF155" s="65"/>
      <c r="EG155" s="65"/>
      <c r="EH155" s="65"/>
      <c r="EI155" s="65"/>
      <c r="EJ155" s="65"/>
      <c r="EK155" s="65"/>
      <c r="EL155" s="65"/>
      <c r="EM155" s="65"/>
      <c r="EN155" s="65"/>
      <c r="EO155" s="65"/>
      <c r="EP155" s="65"/>
      <c r="EQ155" s="65"/>
      <c r="ER155" s="65"/>
      <c r="ES155" s="65"/>
      <c r="ET155" s="65"/>
      <c r="EU155" s="65"/>
      <c r="EV155" s="65"/>
      <c r="EW155" s="65"/>
      <c r="EX155" s="65"/>
      <c r="EY155" s="65"/>
      <c r="EZ155" s="65"/>
      <c r="FA155" s="65"/>
      <c r="FB155" s="65"/>
      <c r="FC155" s="65"/>
      <c r="FD155" s="65"/>
      <c r="FE155" s="65"/>
      <c r="FF155" s="65"/>
      <c r="FG155" s="65"/>
      <c r="FH155" s="65"/>
      <c r="FI155" s="65"/>
      <c r="FJ155" s="65"/>
      <c r="FK155" s="65"/>
      <c r="FL155" s="65"/>
      <c r="FM155" s="65"/>
      <c r="FN155" s="65"/>
      <c r="FO155" s="65"/>
      <c r="FP155" s="65"/>
      <c r="FQ155" s="65"/>
      <c r="FR155" s="65"/>
      <c r="FS155" s="65"/>
      <c r="FT155" s="65"/>
      <c r="FU155" s="65"/>
      <c r="FV155" s="65"/>
      <c r="FW155" s="65"/>
      <c r="FX155" s="65"/>
      <c r="FY155" s="65"/>
      <c r="FZ155" s="65"/>
      <c r="GA155" s="65"/>
      <c r="GB155" s="65"/>
      <c r="GC155" s="65"/>
      <c r="GD155" s="65"/>
      <c r="GE155" s="65"/>
      <c r="GF155" s="65"/>
      <c r="GG155" s="65"/>
      <c r="GH155" s="65"/>
      <c r="GI155" s="65"/>
      <c r="GJ155" s="65"/>
      <c r="GK155" s="65"/>
      <c r="GL155" s="65"/>
      <c r="GM155" s="65"/>
      <c r="GN155" s="65"/>
      <c r="GO155" s="65"/>
      <c r="GP155" s="65"/>
      <c r="GQ155" s="65"/>
      <c r="GR155" s="65"/>
      <c r="GS155" s="65"/>
      <c r="GT155" s="65"/>
      <c r="GU155" s="65"/>
      <c r="GV155" s="65"/>
      <c r="GW155" s="65"/>
      <c r="GX155" s="65"/>
      <c r="GY155" s="65"/>
      <c r="GZ155" s="65"/>
      <c r="HA155" s="65"/>
      <c r="HB155" s="65"/>
      <c r="HC155" s="65"/>
      <c r="HD155" s="65"/>
      <c r="HE155" s="65"/>
      <c r="HF155" s="65"/>
      <c r="HG155" s="65"/>
      <c r="HH155" s="65"/>
      <c r="HI155" s="65"/>
      <c r="HJ155" s="65"/>
      <c r="HK155" s="65"/>
      <c r="HL155" s="65"/>
      <c r="HM155" s="65"/>
      <c r="HN155" s="65"/>
      <c r="HO155" s="65"/>
      <c r="HP155" s="65"/>
      <c r="HQ155" s="65"/>
      <c r="HR155" s="65"/>
      <c r="HS155" s="65"/>
      <c r="HT155" s="65"/>
      <c r="HU155" s="65"/>
      <c r="HV155" s="65"/>
      <c r="HW155" s="65"/>
      <c r="HX155" s="65"/>
      <c r="HY155" s="65"/>
      <c r="HZ155" s="65"/>
      <c r="IA155" s="65"/>
      <c r="IB155" s="65"/>
      <c r="IC155" s="65"/>
      <c r="ID155" s="65"/>
      <c r="IE155" s="65"/>
      <c r="IF155" s="65"/>
      <c r="IG155" s="65"/>
      <c r="IH155" s="65"/>
      <c r="II155" s="65"/>
      <c r="IJ155" s="65"/>
      <c r="IK155" s="65"/>
      <c r="IL155" s="65"/>
      <c r="IM155" s="65"/>
      <c r="IN155" s="65"/>
      <c r="IO155" s="65"/>
      <c r="IP155" s="65"/>
      <c r="IQ155" s="65"/>
      <c r="IR155" s="65"/>
      <c r="IS155" s="65"/>
      <c r="IT155" s="65"/>
      <c r="IU155" s="65"/>
      <c r="IV155" s="65"/>
      <c r="IW155" s="65"/>
      <c r="IX155" s="65"/>
      <c r="IY155" s="65"/>
      <c r="IZ155" s="65"/>
      <c r="JA155" s="65"/>
      <c r="JB155" s="65"/>
      <c r="JC155" s="65"/>
      <c r="JD155" s="65"/>
      <c r="JE155" s="65"/>
      <c r="JF155" s="65"/>
      <c r="JG155" s="65"/>
      <c r="JH155" s="65"/>
    </row>
    <row r="156" spans="1:268" s="66" customFormat="1">
      <c r="A156" s="89"/>
      <c r="B156" s="89"/>
      <c r="C156" s="89"/>
      <c r="D156" s="89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  <c r="AD156" s="90"/>
      <c r="AE156" s="90"/>
      <c r="AF156" s="90"/>
      <c r="AG156" s="90"/>
      <c r="AH156" s="90"/>
      <c r="AI156" s="90"/>
      <c r="AJ156" s="90"/>
      <c r="AK156" s="90"/>
      <c r="AL156" s="90"/>
      <c r="AM156" s="90"/>
      <c r="AN156" s="90"/>
      <c r="AO156" s="90"/>
      <c r="AP156" s="90"/>
      <c r="AQ156" s="90"/>
      <c r="AR156" s="90"/>
      <c r="AS156" s="90"/>
      <c r="AT156" s="90"/>
      <c r="AU156" s="90"/>
      <c r="AV156" s="90"/>
      <c r="AW156" s="90"/>
      <c r="AX156" s="90"/>
      <c r="AY156" s="65"/>
      <c r="AZ156" s="65"/>
      <c r="BA156" s="65"/>
      <c r="BB156" s="65"/>
      <c r="BC156" s="65"/>
      <c r="BD156" s="65"/>
      <c r="BE156" s="65"/>
      <c r="BF156" s="65"/>
      <c r="BG156" s="65"/>
      <c r="BH156" s="65"/>
      <c r="BI156" s="65"/>
      <c r="BJ156" s="65"/>
      <c r="BK156" s="65"/>
      <c r="BL156" s="65"/>
      <c r="BM156" s="65"/>
      <c r="BN156" s="65"/>
      <c r="BO156" s="65"/>
      <c r="BP156" s="65"/>
      <c r="BQ156" s="65"/>
      <c r="BR156" s="65"/>
      <c r="BS156" s="65"/>
      <c r="BT156" s="65"/>
      <c r="BU156" s="65"/>
      <c r="BV156" s="65"/>
      <c r="BW156" s="65"/>
      <c r="BX156" s="65"/>
      <c r="BY156" s="65"/>
      <c r="BZ156" s="65"/>
      <c r="CA156" s="65"/>
      <c r="CB156" s="65"/>
      <c r="CC156" s="65"/>
      <c r="CD156" s="65"/>
      <c r="CE156" s="65"/>
      <c r="CF156" s="65"/>
      <c r="CG156" s="65"/>
      <c r="CH156" s="65"/>
      <c r="CI156" s="65"/>
      <c r="CJ156" s="65"/>
      <c r="CK156" s="65"/>
      <c r="CL156" s="65"/>
      <c r="CM156" s="65"/>
      <c r="CN156" s="65"/>
      <c r="CO156" s="65"/>
      <c r="CP156" s="65"/>
      <c r="CQ156" s="65"/>
      <c r="CR156" s="65"/>
      <c r="CS156" s="65"/>
      <c r="CT156" s="65"/>
      <c r="CU156" s="65"/>
      <c r="CV156" s="65"/>
      <c r="CW156" s="65"/>
      <c r="CX156" s="65"/>
      <c r="CY156" s="65"/>
      <c r="CZ156" s="65"/>
      <c r="DA156" s="65"/>
      <c r="DB156" s="65"/>
      <c r="DC156" s="65"/>
      <c r="DD156" s="65"/>
      <c r="DE156" s="65"/>
      <c r="DF156" s="65"/>
      <c r="DG156" s="65"/>
      <c r="DH156" s="65"/>
      <c r="DI156" s="65"/>
      <c r="DJ156" s="65"/>
      <c r="DK156" s="65"/>
      <c r="DL156" s="65"/>
      <c r="DM156" s="65"/>
      <c r="DN156" s="65"/>
      <c r="DO156" s="65"/>
      <c r="DP156" s="65"/>
      <c r="DQ156" s="65"/>
      <c r="DR156" s="65"/>
      <c r="DS156" s="65"/>
      <c r="DT156" s="65"/>
      <c r="DU156" s="65"/>
      <c r="DV156" s="91"/>
      <c r="DW156" s="91"/>
      <c r="DX156" s="91"/>
      <c r="DY156" s="65"/>
      <c r="DZ156" s="65"/>
      <c r="EA156" s="65"/>
      <c r="EB156" s="65"/>
      <c r="EC156" s="65"/>
      <c r="ED156" s="65"/>
      <c r="EE156" s="65"/>
      <c r="EF156" s="65"/>
      <c r="EG156" s="65"/>
      <c r="EH156" s="65"/>
      <c r="EI156" s="65"/>
      <c r="EJ156" s="65"/>
      <c r="EK156" s="65"/>
      <c r="EL156" s="65"/>
      <c r="EM156" s="65"/>
      <c r="EN156" s="65"/>
      <c r="EO156" s="65"/>
      <c r="EP156" s="65"/>
      <c r="EQ156" s="65"/>
      <c r="ER156" s="65"/>
      <c r="ES156" s="65"/>
      <c r="ET156" s="65"/>
      <c r="EU156" s="65"/>
      <c r="EV156" s="65"/>
      <c r="EW156" s="65"/>
      <c r="EX156" s="65"/>
      <c r="EY156" s="65"/>
      <c r="EZ156" s="65"/>
      <c r="FA156" s="65"/>
      <c r="FB156" s="65"/>
      <c r="FC156" s="65"/>
      <c r="FD156" s="65"/>
      <c r="FE156" s="65"/>
      <c r="FF156" s="65"/>
      <c r="FG156" s="65"/>
      <c r="FH156" s="65"/>
      <c r="FI156" s="65"/>
      <c r="FJ156" s="65"/>
      <c r="FK156" s="65"/>
      <c r="FL156" s="65"/>
      <c r="FM156" s="65"/>
      <c r="FN156" s="65"/>
      <c r="FO156" s="65"/>
      <c r="FP156" s="65"/>
      <c r="FQ156" s="65"/>
      <c r="FR156" s="65"/>
      <c r="FS156" s="65"/>
      <c r="FT156" s="65"/>
      <c r="FU156" s="65"/>
      <c r="FV156" s="65"/>
      <c r="FW156" s="65"/>
      <c r="FX156" s="65"/>
      <c r="FY156" s="65"/>
      <c r="FZ156" s="65"/>
      <c r="GA156" s="65"/>
      <c r="GB156" s="65"/>
      <c r="GC156" s="65"/>
      <c r="GD156" s="65"/>
      <c r="GE156" s="65"/>
      <c r="GF156" s="65"/>
      <c r="GG156" s="65"/>
      <c r="GH156" s="65"/>
      <c r="GI156" s="65"/>
      <c r="GJ156" s="65"/>
      <c r="GK156" s="65"/>
      <c r="GL156" s="65"/>
      <c r="GM156" s="65"/>
      <c r="GN156" s="65"/>
      <c r="GO156" s="65"/>
      <c r="GP156" s="65"/>
      <c r="GQ156" s="65"/>
      <c r="GR156" s="65"/>
      <c r="GS156" s="65"/>
      <c r="GT156" s="65"/>
      <c r="GU156" s="65"/>
      <c r="GV156" s="65"/>
      <c r="GW156" s="65"/>
      <c r="GX156" s="65"/>
      <c r="GY156" s="65"/>
      <c r="GZ156" s="65"/>
      <c r="HA156" s="65"/>
      <c r="HB156" s="65"/>
      <c r="HC156" s="65"/>
      <c r="HD156" s="65"/>
      <c r="HE156" s="65"/>
      <c r="HF156" s="65"/>
      <c r="HG156" s="65"/>
      <c r="HH156" s="65"/>
      <c r="HI156" s="65"/>
      <c r="HJ156" s="65"/>
      <c r="HK156" s="65"/>
      <c r="HL156" s="65"/>
      <c r="HM156" s="65"/>
      <c r="HN156" s="65"/>
      <c r="HO156" s="65"/>
      <c r="HP156" s="65"/>
      <c r="HQ156" s="65"/>
      <c r="HR156" s="65"/>
      <c r="HS156" s="65"/>
      <c r="HT156" s="65"/>
      <c r="HU156" s="65"/>
      <c r="HV156" s="65"/>
      <c r="HW156" s="65"/>
      <c r="HX156" s="65"/>
      <c r="HY156" s="65"/>
      <c r="HZ156" s="65"/>
      <c r="IA156" s="65"/>
      <c r="IB156" s="65"/>
      <c r="IC156" s="65"/>
      <c r="ID156" s="65"/>
      <c r="IE156" s="65"/>
      <c r="IF156" s="65"/>
      <c r="IG156" s="65"/>
      <c r="IH156" s="65"/>
      <c r="II156" s="65"/>
      <c r="IJ156" s="65"/>
      <c r="IK156" s="65"/>
      <c r="IL156" s="65"/>
      <c r="IM156" s="65"/>
      <c r="IN156" s="65"/>
      <c r="IO156" s="65"/>
      <c r="IP156" s="65"/>
      <c r="IQ156" s="65"/>
      <c r="IR156" s="65"/>
      <c r="IS156" s="65"/>
      <c r="IT156" s="65"/>
      <c r="IU156" s="65"/>
      <c r="IV156" s="65"/>
      <c r="IW156" s="65"/>
      <c r="IX156" s="65"/>
      <c r="IY156" s="65"/>
      <c r="IZ156" s="65"/>
      <c r="JA156" s="65"/>
      <c r="JB156" s="65"/>
      <c r="JC156" s="65"/>
      <c r="JD156" s="65"/>
      <c r="JE156" s="65"/>
      <c r="JF156" s="65"/>
      <c r="JG156" s="65"/>
      <c r="JH156" s="65"/>
    </row>
    <row r="157" spans="1:268" s="66" customFormat="1">
      <c r="A157" s="89"/>
      <c r="B157" s="89"/>
      <c r="C157" s="89"/>
      <c r="D157" s="89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  <c r="AJ157" s="90"/>
      <c r="AK157" s="90"/>
      <c r="AL157" s="90"/>
      <c r="AM157" s="90"/>
      <c r="AN157" s="90"/>
      <c r="AO157" s="90"/>
      <c r="AP157" s="90"/>
      <c r="AQ157" s="90"/>
      <c r="AR157" s="90"/>
      <c r="AS157" s="90"/>
      <c r="AT157" s="90"/>
      <c r="AU157" s="90"/>
      <c r="AV157" s="90"/>
      <c r="AW157" s="90"/>
      <c r="AX157" s="90"/>
      <c r="AY157" s="65"/>
      <c r="AZ157" s="65"/>
      <c r="BA157" s="65"/>
      <c r="BB157" s="65"/>
      <c r="BC157" s="65"/>
      <c r="BD157" s="65"/>
      <c r="BE157" s="65"/>
      <c r="BF157" s="65"/>
      <c r="BG157" s="65"/>
      <c r="BH157" s="65"/>
      <c r="BI157" s="65"/>
      <c r="BJ157" s="65"/>
      <c r="BK157" s="65"/>
      <c r="BL157" s="65"/>
      <c r="BM157" s="65"/>
      <c r="BN157" s="65"/>
      <c r="BO157" s="65"/>
      <c r="BP157" s="65"/>
      <c r="BQ157" s="65"/>
      <c r="BR157" s="65"/>
      <c r="BS157" s="65"/>
      <c r="BT157" s="65"/>
      <c r="BU157" s="65"/>
      <c r="BV157" s="65"/>
      <c r="BW157" s="65"/>
      <c r="BX157" s="65"/>
      <c r="BY157" s="65"/>
      <c r="BZ157" s="65"/>
      <c r="CA157" s="65"/>
      <c r="CB157" s="65"/>
      <c r="CC157" s="65"/>
      <c r="CD157" s="65"/>
      <c r="CE157" s="65"/>
      <c r="CF157" s="65"/>
      <c r="CG157" s="65"/>
      <c r="CH157" s="65"/>
      <c r="CI157" s="65"/>
      <c r="CJ157" s="65"/>
      <c r="CK157" s="65"/>
      <c r="CL157" s="65"/>
      <c r="CM157" s="65"/>
      <c r="CN157" s="65"/>
      <c r="CO157" s="65"/>
      <c r="CP157" s="65"/>
      <c r="CQ157" s="65"/>
      <c r="CR157" s="65"/>
      <c r="CS157" s="65"/>
      <c r="CT157" s="65"/>
      <c r="CU157" s="65"/>
      <c r="CV157" s="65"/>
      <c r="CW157" s="65"/>
      <c r="CX157" s="65"/>
      <c r="CY157" s="65"/>
      <c r="CZ157" s="65"/>
      <c r="DA157" s="65"/>
      <c r="DB157" s="65"/>
      <c r="DC157" s="65"/>
      <c r="DD157" s="65"/>
      <c r="DE157" s="65"/>
      <c r="DF157" s="65"/>
      <c r="DG157" s="65"/>
      <c r="DH157" s="65"/>
      <c r="DI157" s="65"/>
      <c r="DJ157" s="65"/>
      <c r="DK157" s="65"/>
      <c r="DL157" s="65"/>
      <c r="DM157" s="65"/>
      <c r="DN157" s="65"/>
      <c r="DO157" s="65"/>
      <c r="DP157" s="65"/>
      <c r="DQ157" s="65"/>
      <c r="DR157" s="65"/>
      <c r="DS157" s="65"/>
      <c r="DT157" s="65"/>
      <c r="DU157" s="65"/>
      <c r="DV157" s="91"/>
      <c r="DW157" s="91"/>
      <c r="DX157" s="91"/>
      <c r="DY157" s="65"/>
      <c r="DZ157" s="65"/>
      <c r="EA157" s="65"/>
      <c r="EB157" s="65"/>
      <c r="EC157" s="65"/>
      <c r="ED157" s="65"/>
      <c r="EE157" s="65"/>
      <c r="EF157" s="65"/>
      <c r="EG157" s="65"/>
      <c r="EH157" s="65"/>
      <c r="EI157" s="65"/>
      <c r="EJ157" s="65"/>
      <c r="EK157" s="65"/>
      <c r="EL157" s="65"/>
      <c r="EM157" s="65"/>
      <c r="EN157" s="65"/>
      <c r="EO157" s="65"/>
      <c r="EP157" s="65"/>
      <c r="EQ157" s="65"/>
      <c r="ER157" s="65"/>
      <c r="ES157" s="65"/>
      <c r="ET157" s="65"/>
      <c r="EU157" s="65"/>
      <c r="EV157" s="65"/>
      <c r="EW157" s="65"/>
      <c r="EX157" s="65"/>
      <c r="EY157" s="65"/>
      <c r="EZ157" s="65"/>
      <c r="FA157" s="65"/>
      <c r="FB157" s="65"/>
      <c r="FC157" s="65"/>
      <c r="FD157" s="65"/>
      <c r="FE157" s="65"/>
      <c r="FF157" s="65"/>
      <c r="FG157" s="65"/>
      <c r="FH157" s="65"/>
      <c r="FI157" s="65"/>
      <c r="FJ157" s="65"/>
      <c r="FK157" s="65"/>
      <c r="FL157" s="65"/>
      <c r="FM157" s="65"/>
      <c r="FN157" s="65"/>
      <c r="FO157" s="65"/>
      <c r="FP157" s="65"/>
      <c r="FQ157" s="65"/>
      <c r="FR157" s="65"/>
      <c r="FS157" s="65"/>
      <c r="FT157" s="65"/>
      <c r="FU157" s="65"/>
      <c r="FV157" s="65"/>
      <c r="FW157" s="65"/>
      <c r="FX157" s="65"/>
      <c r="FY157" s="65"/>
      <c r="FZ157" s="65"/>
      <c r="GA157" s="65"/>
      <c r="GB157" s="65"/>
      <c r="GC157" s="65"/>
      <c r="GD157" s="65"/>
      <c r="GE157" s="65"/>
      <c r="GF157" s="65"/>
      <c r="GG157" s="65"/>
      <c r="GH157" s="65"/>
      <c r="GI157" s="65"/>
      <c r="GJ157" s="65"/>
      <c r="GK157" s="65"/>
      <c r="GL157" s="65"/>
      <c r="GM157" s="65"/>
      <c r="GN157" s="65"/>
      <c r="GO157" s="65"/>
      <c r="GP157" s="65"/>
      <c r="GQ157" s="65"/>
      <c r="GR157" s="65"/>
      <c r="GS157" s="65"/>
      <c r="GT157" s="65"/>
      <c r="GU157" s="65"/>
      <c r="GV157" s="65"/>
      <c r="GW157" s="65"/>
      <c r="GX157" s="65"/>
      <c r="GY157" s="65"/>
      <c r="GZ157" s="65"/>
      <c r="HA157" s="65"/>
      <c r="HB157" s="65"/>
      <c r="HC157" s="65"/>
      <c r="HD157" s="65"/>
      <c r="HE157" s="65"/>
      <c r="HF157" s="65"/>
      <c r="HG157" s="65"/>
      <c r="HH157" s="65"/>
      <c r="HI157" s="65"/>
      <c r="HJ157" s="65"/>
      <c r="HK157" s="65"/>
      <c r="HL157" s="65"/>
      <c r="HM157" s="65"/>
      <c r="HN157" s="65"/>
      <c r="HO157" s="65"/>
      <c r="HP157" s="65"/>
      <c r="HQ157" s="65"/>
      <c r="HR157" s="65"/>
      <c r="HS157" s="65"/>
      <c r="HT157" s="65"/>
      <c r="HU157" s="65"/>
      <c r="HV157" s="65"/>
      <c r="HW157" s="65"/>
      <c r="HX157" s="65"/>
      <c r="HY157" s="65"/>
      <c r="HZ157" s="65"/>
      <c r="IA157" s="65"/>
      <c r="IB157" s="65"/>
      <c r="IC157" s="65"/>
      <c r="ID157" s="65"/>
      <c r="IE157" s="65"/>
      <c r="IF157" s="65"/>
      <c r="IG157" s="65"/>
      <c r="IH157" s="65"/>
      <c r="II157" s="65"/>
      <c r="IJ157" s="65"/>
      <c r="IK157" s="65"/>
      <c r="IL157" s="65"/>
      <c r="IM157" s="65"/>
      <c r="IN157" s="65"/>
      <c r="IO157" s="65"/>
      <c r="IP157" s="65"/>
      <c r="IQ157" s="65"/>
      <c r="IR157" s="65"/>
      <c r="IS157" s="65"/>
      <c r="IT157" s="65"/>
      <c r="IU157" s="65"/>
      <c r="IV157" s="65"/>
      <c r="IW157" s="65"/>
      <c r="IX157" s="65"/>
      <c r="IY157" s="65"/>
      <c r="IZ157" s="65"/>
      <c r="JA157" s="65"/>
      <c r="JB157" s="65"/>
      <c r="JC157" s="65"/>
      <c r="JD157" s="65"/>
      <c r="JE157" s="65"/>
      <c r="JF157" s="65"/>
      <c r="JG157" s="65"/>
      <c r="JH157" s="65"/>
    </row>
    <row r="158" spans="1:268" s="66" customFormat="1">
      <c r="A158" s="89"/>
      <c r="B158" s="89"/>
      <c r="C158" s="89"/>
      <c r="D158" s="89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  <c r="AD158" s="90"/>
      <c r="AE158" s="90"/>
      <c r="AF158" s="90"/>
      <c r="AG158" s="90"/>
      <c r="AH158" s="90"/>
      <c r="AI158" s="90"/>
      <c r="AJ158" s="90"/>
      <c r="AK158" s="90"/>
      <c r="AL158" s="90"/>
      <c r="AM158" s="90"/>
      <c r="AN158" s="90"/>
      <c r="AO158" s="90"/>
      <c r="AP158" s="90"/>
      <c r="AQ158" s="90"/>
      <c r="AR158" s="90"/>
      <c r="AS158" s="90"/>
      <c r="AT158" s="90"/>
      <c r="AU158" s="90"/>
      <c r="AV158" s="90"/>
      <c r="AW158" s="90"/>
      <c r="AX158" s="90"/>
      <c r="AY158" s="65"/>
      <c r="AZ158" s="65"/>
      <c r="BA158" s="65"/>
      <c r="BB158" s="65"/>
      <c r="BC158" s="65"/>
      <c r="BD158" s="65"/>
      <c r="BE158" s="65"/>
      <c r="BF158" s="65"/>
      <c r="BG158" s="65"/>
      <c r="BH158" s="65"/>
      <c r="BI158" s="65"/>
      <c r="BJ158" s="65"/>
      <c r="BK158" s="65"/>
      <c r="BL158" s="65"/>
      <c r="BM158" s="65"/>
      <c r="BN158" s="65"/>
      <c r="BO158" s="65"/>
      <c r="BP158" s="65"/>
      <c r="BQ158" s="65"/>
      <c r="BR158" s="65"/>
      <c r="BS158" s="65"/>
      <c r="BT158" s="65"/>
      <c r="BU158" s="65"/>
      <c r="BV158" s="65"/>
      <c r="BW158" s="65"/>
      <c r="BX158" s="65"/>
      <c r="BY158" s="65"/>
      <c r="BZ158" s="65"/>
      <c r="CA158" s="65"/>
      <c r="CB158" s="65"/>
      <c r="CC158" s="65"/>
      <c r="CD158" s="65"/>
      <c r="CE158" s="65"/>
      <c r="CF158" s="65"/>
      <c r="CG158" s="65"/>
      <c r="CH158" s="65"/>
      <c r="CI158" s="65"/>
      <c r="CJ158" s="65"/>
      <c r="CK158" s="65"/>
      <c r="CL158" s="65"/>
      <c r="CM158" s="65"/>
      <c r="CN158" s="65"/>
      <c r="CO158" s="65"/>
      <c r="CP158" s="65"/>
      <c r="CQ158" s="65"/>
      <c r="CR158" s="65"/>
      <c r="CS158" s="65"/>
      <c r="CT158" s="65"/>
      <c r="CU158" s="65"/>
      <c r="CV158" s="65"/>
      <c r="CW158" s="65"/>
      <c r="CX158" s="65"/>
      <c r="CY158" s="65"/>
      <c r="CZ158" s="65"/>
      <c r="DA158" s="65"/>
      <c r="DB158" s="65"/>
      <c r="DC158" s="65"/>
      <c r="DD158" s="65"/>
      <c r="DE158" s="65"/>
      <c r="DF158" s="65"/>
      <c r="DG158" s="65"/>
      <c r="DH158" s="65"/>
      <c r="DI158" s="65"/>
      <c r="DJ158" s="65"/>
      <c r="DK158" s="65"/>
      <c r="DL158" s="65"/>
      <c r="DM158" s="65"/>
      <c r="DN158" s="65"/>
      <c r="DO158" s="65"/>
      <c r="DP158" s="65"/>
      <c r="DQ158" s="65"/>
      <c r="DR158" s="65"/>
      <c r="DS158" s="65"/>
      <c r="DT158" s="65"/>
      <c r="DU158" s="65"/>
      <c r="DV158" s="91"/>
      <c r="DW158" s="91"/>
      <c r="DX158" s="91"/>
      <c r="DY158" s="65"/>
      <c r="DZ158" s="65"/>
      <c r="EA158" s="65"/>
      <c r="EB158" s="65"/>
      <c r="EC158" s="65"/>
      <c r="ED158" s="65"/>
      <c r="EE158" s="65"/>
      <c r="EF158" s="65"/>
      <c r="EG158" s="65"/>
      <c r="EH158" s="65"/>
      <c r="EI158" s="65"/>
      <c r="EJ158" s="65"/>
      <c r="EK158" s="65"/>
      <c r="EL158" s="65"/>
      <c r="EM158" s="65"/>
      <c r="EN158" s="65"/>
      <c r="EO158" s="65"/>
      <c r="EP158" s="65"/>
      <c r="EQ158" s="65"/>
      <c r="ER158" s="65"/>
      <c r="ES158" s="65"/>
      <c r="ET158" s="65"/>
      <c r="EU158" s="65"/>
      <c r="EV158" s="65"/>
      <c r="EW158" s="65"/>
      <c r="EX158" s="65"/>
      <c r="EY158" s="65"/>
      <c r="EZ158" s="65"/>
      <c r="FA158" s="65"/>
      <c r="FB158" s="65"/>
      <c r="FC158" s="65"/>
      <c r="FD158" s="65"/>
      <c r="FE158" s="65"/>
      <c r="FF158" s="65"/>
      <c r="FG158" s="65"/>
      <c r="FH158" s="65"/>
      <c r="FI158" s="65"/>
      <c r="FJ158" s="65"/>
      <c r="FK158" s="65"/>
      <c r="FL158" s="65"/>
      <c r="FM158" s="65"/>
      <c r="FN158" s="65"/>
      <c r="FO158" s="65"/>
      <c r="FP158" s="65"/>
      <c r="FQ158" s="65"/>
      <c r="FR158" s="65"/>
      <c r="FS158" s="65"/>
      <c r="FT158" s="65"/>
      <c r="FU158" s="65"/>
      <c r="FV158" s="65"/>
      <c r="FW158" s="65"/>
      <c r="FX158" s="65"/>
      <c r="FY158" s="65"/>
      <c r="FZ158" s="65"/>
      <c r="GA158" s="65"/>
      <c r="GB158" s="65"/>
      <c r="GC158" s="65"/>
      <c r="GD158" s="65"/>
      <c r="GE158" s="65"/>
      <c r="GF158" s="65"/>
      <c r="GG158" s="65"/>
      <c r="GH158" s="65"/>
      <c r="GI158" s="65"/>
      <c r="GJ158" s="65"/>
      <c r="GK158" s="65"/>
      <c r="GL158" s="65"/>
      <c r="GM158" s="65"/>
      <c r="GN158" s="65"/>
      <c r="GO158" s="65"/>
      <c r="GP158" s="65"/>
      <c r="GQ158" s="65"/>
      <c r="GR158" s="65"/>
      <c r="GS158" s="65"/>
      <c r="GT158" s="65"/>
      <c r="GU158" s="65"/>
      <c r="GV158" s="65"/>
      <c r="GW158" s="65"/>
      <c r="GX158" s="65"/>
      <c r="GY158" s="65"/>
      <c r="GZ158" s="65"/>
      <c r="HA158" s="65"/>
      <c r="HB158" s="65"/>
      <c r="HC158" s="65"/>
      <c r="HD158" s="65"/>
      <c r="HE158" s="65"/>
      <c r="HF158" s="65"/>
      <c r="HG158" s="65"/>
      <c r="HH158" s="65"/>
      <c r="HI158" s="65"/>
      <c r="HJ158" s="65"/>
      <c r="HK158" s="65"/>
      <c r="HL158" s="65"/>
      <c r="HM158" s="65"/>
      <c r="HN158" s="65"/>
      <c r="HO158" s="65"/>
      <c r="HP158" s="65"/>
      <c r="HQ158" s="65"/>
      <c r="HR158" s="65"/>
      <c r="HS158" s="65"/>
      <c r="HT158" s="65"/>
      <c r="HU158" s="65"/>
      <c r="HV158" s="65"/>
      <c r="HW158" s="65"/>
      <c r="HX158" s="65"/>
      <c r="HY158" s="65"/>
      <c r="HZ158" s="65"/>
      <c r="IA158" s="65"/>
      <c r="IB158" s="65"/>
      <c r="IC158" s="65"/>
      <c r="ID158" s="65"/>
      <c r="IE158" s="65"/>
      <c r="IF158" s="65"/>
      <c r="IG158" s="65"/>
      <c r="IH158" s="65"/>
      <c r="II158" s="65"/>
      <c r="IJ158" s="65"/>
      <c r="IK158" s="65"/>
      <c r="IL158" s="65"/>
      <c r="IM158" s="65"/>
      <c r="IN158" s="65"/>
      <c r="IO158" s="65"/>
      <c r="IP158" s="65"/>
      <c r="IQ158" s="65"/>
      <c r="IR158" s="65"/>
      <c r="IS158" s="65"/>
      <c r="IT158" s="65"/>
      <c r="IU158" s="65"/>
      <c r="IV158" s="65"/>
      <c r="IW158" s="65"/>
      <c r="IX158" s="65"/>
      <c r="IY158" s="65"/>
      <c r="IZ158" s="65"/>
      <c r="JA158" s="65"/>
      <c r="JB158" s="65"/>
      <c r="JC158" s="65"/>
      <c r="JD158" s="65"/>
      <c r="JE158" s="65"/>
      <c r="JF158" s="65"/>
      <c r="JG158" s="65"/>
      <c r="JH158" s="65"/>
    </row>
    <row r="159" spans="1:268" s="66" customFormat="1">
      <c r="A159" s="89"/>
      <c r="B159" s="89"/>
      <c r="C159" s="89"/>
      <c r="D159" s="89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  <c r="AD159" s="90"/>
      <c r="AE159" s="90"/>
      <c r="AF159" s="90"/>
      <c r="AG159" s="90"/>
      <c r="AH159" s="90"/>
      <c r="AI159" s="90"/>
      <c r="AJ159" s="90"/>
      <c r="AK159" s="90"/>
      <c r="AL159" s="90"/>
      <c r="AM159" s="90"/>
      <c r="AN159" s="90"/>
      <c r="AO159" s="90"/>
      <c r="AP159" s="90"/>
      <c r="AQ159" s="90"/>
      <c r="AR159" s="90"/>
      <c r="AS159" s="90"/>
      <c r="AT159" s="90"/>
      <c r="AU159" s="90"/>
      <c r="AV159" s="90"/>
      <c r="AW159" s="90"/>
      <c r="AX159" s="90"/>
      <c r="AY159" s="65"/>
      <c r="AZ159" s="65"/>
      <c r="BA159" s="65"/>
      <c r="BB159" s="65"/>
      <c r="BC159" s="65"/>
      <c r="BD159" s="65"/>
      <c r="BE159" s="65"/>
      <c r="BF159" s="65"/>
      <c r="BG159" s="65"/>
      <c r="BH159" s="65"/>
      <c r="BI159" s="65"/>
      <c r="BJ159" s="65"/>
      <c r="BK159" s="65"/>
      <c r="BL159" s="65"/>
      <c r="BM159" s="65"/>
      <c r="BN159" s="65"/>
      <c r="BO159" s="65"/>
      <c r="BP159" s="65"/>
      <c r="BQ159" s="65"/>
      <c r="BR159" s="65"/>
      <c r="BS159" s="65"/>
      <c r="BT159" s="65"/>
      <c r="BU159" s="65"/>
      <c r="BV159" s="65"/>
      <c r="BW159" s="65"/>
      <c r="BX159" s="65"/>
      <c r="BY159" s="65"/>
      <c r="BZ159" s="65"/>
      <c r="CA159" s="65"/>
      <c r="CB159" s="65"/>
      <c r="CC159" s="65"/>
      <c r="CD159" s="65"/>
      <c r="CE159" s="65"/>
      <c r="CF159" s="65"/>
      <c r="CG159" s="65"/>
      <c r="CH159" s="65"/>
      <c r="CI159" s="65"/>
      <c r="CJ159" s="65"/>
      <c r="CK159" s="65"/>
      <c r="CL159" s="65"/>
      <c r="CM159" s="65"/>
      <c r="CN159" s="65"/>
      <c r="CO159" s="65"/>
      <c r="CP159" s="65"/>
      <c r="CQ159" s="65"/>
      <c r="CR159" s="65"/>
      <c r="CS159" s="65"/>
      <c r="CT159" s="65"/>
      <c r="CU159" s="65"/>
      <c r="CV159" s="65"/>
      <c r="CW159" s="65"/>
      <c r="CX159" s="65"/>
      <c r="CY159" s="65"/>
      <c r="CZ159" s="65"/>
      <c r="DA159" s="65"/>
      <c r="DB159" s="65"/>
      <c r="DC159" s="65"/>
      <c r="DD159" s="65"/>
      <c r="DE159" s="65"/>
      <c r="DF159" s="65"/>
      <c r="DG159" s="65"/>
      <c r="DH159" s="65"/>
      <c r="DI159" s="65"/>
      <c r="DJ159" s="65"/>
      <c r="DK159" s="65"/>
      <c r="DL159" s="65"/>
      <c r="DM159" s="65"/>
      <c r="DN159" s="65"/>
      <c r="DO159" s="65"/>
      <c r="DP159" s="65"/>
      <c r="DQ159" s="65"/>
      <c r="DR159" s="65"/>
      <c r="DS159" s="65"/>
      <c r="DT159" s="65"/>
      <c r="DU159" s="65"/>
      <c r="DV159" s="91"/>
      <c r="DW159" s="91"/>
      <c r="DX159" s="91"/>
      <c r="DY159" s="65"/>
      <c r="DZ159" s="65"/>
      <c r="EA159" s="65"/>
      <c r="EB159" s="65"/>
      <c r="EC159" s="65"/>
      <c r="ED159" s="65"/>
      <c r="EE159" s="65"/>
      <c r="EF159" s="65"/>
      <c r="EG159" s="65"/>
      <c r="EH159" s="65"/>
      <c r="EI159" s="65"/>
      <c r="EJ159" s="65"/>
      <c r="EK159" s="65"/>
      <c r="EL159" s="65"/>
      <c r="EM159" s="65"/>
      <c r="EN159" s="65"/>
      <c r="EO159" s="65"/>
      <c r="EP159" s="65"/>
      <c r="EQ159" s="65"/>
      <c r="ER159" s="65"/>
      <c r="ES159" s="65"/>
      <c r="ET159" s="65"/>
      <c r="EU159" s="65"/>
      <c r="EV159" s="65"/>
      <c r="EW159" s="65"/>
      <c r="EX159" s="65"/>
      <c r="EY159" s="65"/>
      <c r="EZ159" s="65"/>
      <c r="FA159" s="65"/>
      <c r="FB159" s="65"/>
      <c r="FC159" s="65"/>
      <c r="FD159" s="65"/>
      <c r="FE159" s="65"/>
      <c r="FF159" s="65"/>
      <c r="FG159" s="65"/>
      <c r="FH159" s="65"/>
      <c r="FI159" s="65"/>
      <c r="FJ159" s="65"/>
      <c r="FK159" s="65"/>
      <c r="FL159" s="65"/>
      <c r="FM159" s="65"/>
      <c r="FN159" s="65"/>
      <c r="FO159" s="65"/>
      <c r="FP159" s="65"/>
      <c r="FQ159" s="65"/>
      <c r="FR159" s="65"/>
      <c r="FS159" s="65"/>
      <c r="FT159" s="65"/>
      <c r="FU159" s="65"/>
      <c r="FV159" s="65"/>
      <c r="FW159" s="65"/>
      <c r="FX159" s="65"/>
      <c r="FY159" s="65"/>
      <c r="FZ159" s="65"/>
      <c r="GA159" s="65"/>
      <c r="GB159" s="65"/>
      <c r="GC159" s="65"/>
      <c r="GD159" s="65"/>
      <c r="GE159" s="65"/>
      <c r="GF159" s="65"/>
      <c r="GG159" s="65"/>
      <c r="GH159" s="65"/>
      <c r="GI159" s="65"/>
      <c r="GJ159" s="65"/>
      <c r="GK159" s="65"/>
      <c r="GL159" s="65"/>
      <c r="GM159" s="65"/>
      <c r="GN159" s="65"/>
      <c r="GO159" s="65"/>
      <c r="GP159" s="65"/>
      <c r="GQ159" s="65"/>
      <c r="GR159" s="65"/>
      <c r="GS159" s="65"/>
      <c r="GT159" s="65"/>
      <c r="GU159" s="65"/>
      <c r="GV159" s="65"/>
      <c r="GW159" s="65"/>
      <c r="GX159" s="65"/>
      <c r="GY159" s="65"/>
      <c r="GZ159" s="65"/>
      <c r="HA159" s="65"/>
      <c r="HB159" s="65"/>
      <c r="HC159" s="65"/>
      <c r="HD159" s="65"/>
      <c r="HE159" s="65"/>
      <c r="HF159" s="65"/>
      <c r="HG159" s="65"/>
      <c r="HH159" s="65"/>
      <c r="HI159" s="65"/>
      <c r="HJ159" s="65"/>
      <c r="HK159" s="65"/>
      <c r="HL159" s="65"/>
      <c r="HM159" s="65"/>
      <c r="HN159" s="65"/>
      <c r="HO159" s="65"/>
      <c r="HP159" s="65"/>
      <c r="HQ159" s="65"/>
      <c r="HR159" s="65"/>
      <c r="HS159" s="65"/>
      <c r="HT159" s="65"/>
      <c r="HU159" s="65"/>
      <c r="HV159" s="65"/>
      <c r="HW159" s="65"/>
      <c r="HX159" s="65"/>
      <c r="HY159" s="65"/>
      <c r="HZ159" s="65"/>
      <c r="IA159" s="65"/>
      <c r="IB159" s="65"/>
      <c r="IC159" s="65"/>
      <c r="ID159" s="65"/>
      <c r="IE159" s="65"/>
      <c r="IF159" s="65"/>
      <c r="IG159" s="65"/>
      <c r="IH159" s="65"/>
      <c r="II159" s="65"/>
      <c r="IJ159" s="65"/>
      <c r="IK159" s="65"/>
      <c r="IL159" s="65"/>
      <c r="IM159" s="65"/>
      <c r="IN159" s="65"/>
      <c r="IO159" s="65"/>
      <c r="IP159" s="65"/>
      <c r="IQ159" s="65"/>
      <c r="IR159" s="65"/>
      <c r="IS159" s="65"/>
      <c r="IT159" s="65"/>
      <c r="IU159" s="65"/>
      <c r="IV159" s="65"/>
      <c r="IW159" s="65"/>
      <c r="IX159" s="65"/>
      <c r="IY159" s="65"/>
      <c r="IZ159" s="65"/>
      <c r="JA159" s="65"/>
      <c r="JB159" s="65"/>
      <c r="JC159" s="65"/>
      <c r="JD159" s="65"/>
      <c r="JE159" s="65"/>
      <c r="JF159" s="65"/>
      <c r="JG159" s="65"/>
      <c r="JH159" s="65"/>
    </row>
    <row r="160" spans="1:268" s="66" customFormat="1">
      <c r="A160" s="89"/>
      <c r="B160" s="89"/>
      <c r="C160" s="89"/>
      <c r="D160" s="89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  <c r="AD160" s="90"/>
      <c r="AE160" s="90"/>
      <c r="AF160" s="90"/>
      <c r="AG160" s="90"/>
      <c r="AH160" s="90"/>
      <c r="AI160" s="90"/>
      <c r="AJ160" s="90"/>
      <c r="AK160" s="90"/>
      <c r="AL160" s="90"/>
      <c r="AM160" s="90"/>
      <c r="AN160" s="90"/>
      <c r="AO160" s="90"/>
      <c r="AP160" s="90"/>
      <c r="AQ160" s="90"/>
      <c r="AR160" s="90"/>
      <c r="AS160" s="90"/>
      <c r="AT160" s="90"/>
      <c r="AU160" s="90"/>
      <c r="AV160" s="90"/>
      <c r="AW160" s="90"/>
      <c r="AX160" s="90"/>
      <c r="AY160" s="65"/>
      <c r="AZ160" s="65"/>
      <c r="BA160" s="65"/>
      <c r="BB160" s="65"/>
      <c r="BC160" s="65"/>
      <c r="BD160" s="65"/>
      <c r="BE160" s="65"/>
      <c r="BF160" s="65"/>
      <c r="BG160" s="65"/>
      <c r="BH160" s="65"/>
      <c r="BI160" s="65"/>
      <c r="BJ160" s="65"/>
      <c r="BK160" s="65"/>
      <c r="BL160" s="65"/>
      <c r="BM160" s="65"/>
      <c r="BN160" s="65"/>
      <c r="BO160" s="65"/>
      <c r="BP160" s="65"/>
      <c r="BQ160" s="65"/>
      <c r="BR160" s="65"/>
      <c r="BS160" s="65"/>
      <c r="BT160" s="65"/>
      <c r="BU160" s="65"/>
      <c r="BV160" s="65"/>
      <c r="BW160" s="65"/>
      <c r="BX160" s="65"/>
      <c r="BY160" s="65"/>
      <c r="BZ160" s="65"/>
      <c r="CA160" s="65"/>
      <c r="CB160" s="65"/>
      <c r="CC160" s="65"/>
      <c r="CD160" s="65"/>
      <c r="CE160" s="65"/>
      <c r="CF160" s="65"/>
      <c r="CG160" s="65"/>
      <c r="CH160" s="65"/>
      <c r="CI160" s="65"/>
      <c r="CJ160" s="65"/>
      <c r="CK160" s="65"/>
      <c r="CL160" s="65"/>
      <c r="CM160" s="65"/>
      <c r="CN160" s="65"/>
      <c r="CO160" s="65"/>
      <c r="CP160" s="65"/>
      <c r="CQ160" s="65"/>
      <c r="CR160" s="65"/>
      <c r="CS160" s="65"/>
      <c r="CT160" s="65"/>
      <c r="CU160" s="65"/>
      <c r="CV160" s="65"/>
      <c r="CW160" s="65"/>
      <c r="CX160" s="65"/>
      <c r="CY160" s="65"/>
      <c r="CZ160" s="65"/>
      <c r="DA160" s="65"/>
      <c r="DB160" s="65"/>
      <c r="DC160" s="65"/>
      <c r="DD160" s="65"/>
      <c r="DE160" s="65"/>
      <c r="DF160" s="65"/>
      <c r="DG160" s="65"/>
      <c r="DH160" s="65"/>
      <c r="DI160" s="65"/>
      <c r="DJ160" s="65"/>
      <c r="DK160" s="65"/>
      <c r="DL160" s="65"/>
      <c r="DM160" s="65"/>
      <c r="DN160" s="65"/>
      <c r="DO160" s="65"/>
      <c r="DP160" s="65"/>
      <c r="DQ160" s="65"/>
      <c r="DR160" s="65"/>
      <c r="DS160" s="65"/>
      <c r="DT160" s="65"/>
      <c r="DU160" s="65"/>
      <c r="DV160" s="91"/>
      <c r="DW160" s="91"/>
      <c r="DX160" s="91"/>
      <c r="DY160" s="65"/>
      <c r="DZ160" s="65"/>
      <c r="EA160" s="65"/>
      <c r="EB160" s="65"/>
      <c r="EC160" s="65"/>
      <c r="ED160" s="65"/>
      <c r="EE160" s="65"/>
      <c r="EF160" s="65"/>
      <c r="EG160" s="65"/>
      <c r="EH160" s="65"/>
      <c r="EI160" s="65"/>
      <c r="EJ160" s="65"/>
      <c r="EK160" s="65"/>
      <c r="EL160" s="65"/>
      <c r="EM160" s="65"/>
      <c r="EN160" s="65"/>
      <c r="EO160" s="65"/>
      <c r="EP160" s="65"/>
      <c r="EQ160" s="65"/>
      <c r="ER160" s="65"/>
      <c r="ES160" s="65"/>
      <c r="ET160" s="65"/>
      <c r="EU160" s="65"/>
      <c r="EV160" s="65"/>
      <c r="EW160" s="65"/>
      <c r="EX160" s="65"/>
      <c r="EY160" s="65"/>
      <c r="EZ160" s="65"/>
      <c r="FA160" s="65"/>
      <c r="FB160" s="65"/>
      <c r="FC160" s="65"/>
      <c r="FD160" s="65"/>
      <c r="FE160" s="65"/>
      <c r="FF160" s="65"/>
      <c r="FG160" s="65"/>
      <c r="FH160" s="65"/>
      <c r="FI160" s="65"/>
      <c r="FJ160" s="65"/>
      <c r="FK160" s="65"/>
      <c r="FL160" s="65"/>
      <c r="FM160" s="65"/>
      <c r="FN160" s="65"/>
      <c r="FO160" s="65"/>
      <c r="FP160" s="65"/>
      <c r="FQ160" s="65"/>
      <c r="FR160" s="65"/>
      <c r="FS160" s="65"/>
      <c r="FT160" s="65"/>
      <c r="FU160" s="65"/>
      <c r="FV160" s="65"/>
      <c r="FW160" s="65"/>
      <c r="FX160" s="65"/>
      <c r="FY160" s="65"/>
      <c r="FZ160" s="65"/>
      <c r="GA160" s="65"/>
      <c r="GB160" s="65"/>
      <c r="GC160" s="65"/>
      <c r="GD160" s="65"/>
      <c r="GE160" s="65"/>
      <c r="GF160" s="65"/>
      <c r="GG160" s="65"/>
      <c r="GH160" s="65"/>
      <c r="GI160" s="65"/>
      <c r="GJ160" s="65"/>
      <c r="GK160" s="65"/>
      <c r="GL160" s="65"/>
      <c r="GM160" s="65"/>
      <c r="GN160" s="65"/>
      <c r="GO160" s="65"/>
      <c r="GP160" s="65"/>
      <c r="GQ160" s="65"/>
      <c r="GR160" s="65"/>
      <c r="GS160" s="65"/>
      <c r="GT160" s="65"/>
      <c r="GU160" s="65"/>
      <c r="GV160" s="65"/>
      <c r="GW160" s="65"/>
      <c r="GX160" s="65"/>
      <c r="GY160" s="65"/>
      <c r="GZ160" s="65"/>
      <c r="HA160" s="65"/>
      <c r="HB160" s="65"/>
      <c r="HC160" s="65"/>
      <c r="HD160" s="65"/>
      <c r="HE160" s="65"/>
      <c r="HF160" s="65"/>
      <c r="HG160" s="65"/>
      <c r="HH160" s="65"/>
      <c r="HI160" s="65"/>
      <c r="HJ160" s="65"/>
      <c r="HK160" s="65"/>
      <c r="HL160" s="65"/>
      <c r="HM160" s="65"/>
      <c r="HN160" s="65"/>
      <c r="HO160" s="65"/>
      <c r="HP160" s="65"/>
      <c r="HQ160" s="65"/>
      <c r="HR160" s="65"/>
      <c r="HS160" s="65"/>
      <c r="HT160" s="65"/>
      <c r="HU160" s="65"/>
      <c r="HV160" s="65"/>
      <c r="HW160" s="65"/>
      <c r="HX160" s="65"/>
      <c r="HY160" s="65"/>
      <c r="HZ160" s="65"/>
      <c r="IA160" s="65"/>
      <c r="IB160" s="65"/>
      <c r="IC160" s="65"/>
      <c r="ID160" s="65"/>
      <c r="IE160" s="65"/>
      <c r="IF160" s="65"/>
      <c r="IG160" s="65"/>
      <c r="IH160" s="65"/>
      <c r="II160" s="65"/>
      <c r="IJ160" s="65"/>
      <c r="IK160" s="65"/>
      <c r="IL160" s="65"/>
      <c r="IM160" s="65"/>
      <c r="IN160" s="65"/>
      <c r="IO160" s="65"/>
      <c r="IP160" s="65"/>
      <c r="IQ160" s="65"/>
      <c r="IR160" s="65"/>
      <c r="IS160" s="65"/>
      <c r="IT160" s="65"/>
      <c r="IU160" s="65"/>
      <c r="IV160" s="65"/>
      <c r="IW160" s="65"/>
      <c r="IX160" s="65"/>
      <c r="IY160" s="65"/>
      <c r="IZ160" s="65"/>
      <c r="JA160" s="65"/>
      <c r="JB160" s="65"/>
      <c r="JC160" s="65"/>
      <c r="JD160" s="65"/>
      <c r="JE160" s="65"/>
      <c r="JF160" s="65"/>
      <c r="JG160" s="65"/>
      <c r="JH160" s="65"/>
    </row>
    <row r="161" spans="1:268" s="66" customFormat="1">
      <c r="A161" s="89"/>
      <c r="B161" s="89"/>
      <c r="C161" s="89"/>
      <c r="D161" s="89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  <c r="AD161" s="90"/>
      <c r="AE161" s="90"/>
      <c r="AF161" s="90"/>
      <c r="AG161" s="90"/>
      <c r="AH161" s="90"/>
      <c r="AI161" s="90"/>
      <c r="AJ161" s="90"/>
      <c r="AK161" s="90"/>
      <c r="AL161" s="90"/>
      <c r="AM161" s="90"/>
      <c r="AN161" s="90"/>
      <c r="AO161" s="90"/>
      <c r="AP161" s="90"/>
      <c r="AQ161" s="90"/>
      <c r="AR161" s="90"/>
      <c r="AS161" s="90"/>
      <c r="AT161" s="90"/>
      <c r="AU161" s="90"/>
      <c r="AV161" s="90"/>
      <c r="AW161" s="90"/>
      <c r="AX161" s="90"/>
      <c r="AY161" s="65"/>
      <c r="AZ161" s="65"/>
      <c r="BA161" s="65"/>
      <c r="BB161" s="65"/>
      <c r="BC161" s="65"/>
      <c r="BD161" s="65"/>
      <c r="BE161" s="65"/>
      <c r="BF161" s="65"/>
      <c r="BG161" s="65"/>
      <c r="BH161" s="65"/>
      <c r="BI161" s="65"/>
      <c r="BJ161" s="65"/>
      <c r="BK161" s="65"/>
      <c r="BL161" s="65"/>
      <c r="BM161" s="65"/>
      <c r="BN161" s="65"/>
      <c r="BO161" s="65"/>
      <c r="BP161" s="65"/>
      <c r="BQ161" s="65"/>
      <c r="BR161" s="65"/>
      <c r="BS161" s="65"/>
      <c r="BT161" s="65"/>
      <c r="BU161" s="65"/>
      <c r="BV161" s="65"/>
      <c r="BW161" s="65"/>
      <c r="BX161" s="65"/>
      <c r="BY161" s="65"/>
      <c r="BZ161" s="65"/>
      <c r="CA161" s="65"/>
      <c r="CB161" s="65"/>
      <c r="CC161" s="65"/>
      <c r="CD161" s="65"/>
      <c r="CE161" s="65"/>
      <c r="CF161" s="65"/>
      <c r="CG161" s="65"/>
      <c r="CH161" s="65"/>
      <c r="CI161" s="65"/>
      <c r="CJ161" s="65"/>
      <c r="CK161" s="65"/>
      <c r="CL161" s="65"/>
      <c r="CM161" s="65"/>
      <c r="CN161" s="65"/>
      <c r="CO161" s="65"/>
      <c r="CP161" s="65"/>
      <c r="CQ161" s="65"/>
      <c r="CR161" s="65"/>
      <c r="CS161" s="65"/>
      <c r="CT161" s="65"/>
      <c r="CU161" s="65"/>
      <c r="CV161" s="65"/>
      <c r="CW161" s="65"/>
      <c r="CX161" s="65"/>
      <c r="CY161" s="65"/>
      <c r="CZ161" s="65"/>
      <c r="DA161" s="65"/>
      <c r="DB161" s="65"/>
      <c r="DC161" s="65"/>
      <c r="DD161" s="65"/>
      <c r="DE161" s="65"/>
      <c r="DF161" s="65"/>
      <c r="DG161" s="65"/>
      <c r="DH161" s="65"/>
      <c r="DI161" s="65"/>
      <c r="DJ161" s="65"/>
      <c r="DK161" s="65"/>
      <c r="DL161" s="65"/>
      <c r="DM161" s="65"/>
      <c r="DN161" s="65"/>
      <c r="DO161" s="65"/>
      <c r="DP161" s="65"/>
      <c r="DQ161" s="65"/>
      <c r="DR161" s="65"/>
      <c r="DS161" s="65"/>
      <c r="DT161" s="65"/>
      <c r="DU161" s="65"/>
      <c r="DV161" s="91"/>
      <c r="DW161" s="91"/>
      <c r="DX161" s="91"/>
      <c r="DY161" s="65"/>
      <c r="DZ161" s="65"/>
      <c r="EA161" s="65"/>
      <c r="EB161" s="65"/>
      <c r="EC161" s="65"/>
      <c r="ED161" s="65"/>
      <c r="EE161" s="65"/>
      <c r="EF161" s="65"/>
      <c r="EG161" s="65"/>
      <c r="EH161" s="65"/>
      <c r="EI161" s="65"/>
      <c r="EJ161" s="65"/>
      <c r="EK161" s="65"/>
      <c r="EL161" s="65"/>
      <c r="EM161" s="65"/>
      <c r="EN161" s="65"/>
      <c r="EO161" s="65"/>
      <c r="EP161" s="65"/>
      <c r="EQ161" s="65"/>
      <c r="ER161" s="65"/>
      <c r="ES161" s="65"/>
      <c r="ET161" s="65"/>
      <c r="EU161" s="65"/>
      <c r="EV161" s="65"/>
      <c r="EW161" s="65"/>
      <c r="EX161" s="65"/>
      <c r="EY161" s="65"/>
      <c r="EZ161" s="65"/>
      <c r="FA161" s="65"/>
      <c r="FB161" s="65"/>
      <c r="FC161" s="65"/>
      <c r="FD161" s="65"/>
      <c r="FE161" s="65"/>
      <c r="FF161" s="65"/>
      <c r="FG161" s="65"/>
      <c r="FH161" s="65"/>
      <c r="FI161" s="65"/>
      <c r="FJ161" s="65"/>
      <c r="FK161" s="65"/>
      <c r="FL161" s="65"/>
      <c r="FM161" s="65"/>
      <c r="FN161" s="65"/>
      <c r="FO161" s="65"/>
      <c r="FP161" s="65"/>
      <c r="FQ161" s="65"/>
      <c r="FR161" s="65"/>
      <c r="FS161" s="65"/>
      <c r="FT161" s="65"/>
      <c r="FU161" s="65"/>
      <c r="FV161" s="65"/>
      <c r="FW161" s="65"/>
      <c r="FX161" s="65"/>
      <c r="FY161" s="65"/>
      <c r="FZ161" s="65"/>
      <c r="GA161" s="65"/>
      <c r="GB161" s="65"/>
      <c r="GC161" s="65"/>
      <c r="GD161" s="65"/>
      <c r="GE161" s="65"/>
      <c r="GF161" s="65"/>
      <c r="GG161" s="65"/>
      <c r="GH161" s="65"/>
      <c r="GI161" s="65"/>
      <c r="GJ161" s="65"/>
      <c r="GK161" s="65"/>
      <c r="GL161" s="65"/>
      <c r="GM161" s="65"/>
      <c r="GN161" s="65"/>
      <c r="GO161" s="65"/>
      <c r="GP161" s="65"/>
      <c r="GQ161" s="65"/>
      <c r="GR161" s="65"/>
      <c r="GS161" s="65"/>
      <c r="GT161" s="65"/>
      <c r="GU161" s="65"/>
      <c r="GV161" s="65"/>
      <c r="GW161" s="65"/>
      <c r="GX161" s="65"/>
      <c r="GY161" s="65"/>
      <c r="GZ161" s="65"/>
      <c r="HA161" s="65"/>
      <c r="HB161" s="65"/>
      <c r="HC161" s="65"/>
      <c r="HD161" s="65"/>
      <c r="HE161" s="65"/>
      <c r="HF161" s="65"/>
      <c r="HG161" s="65"/>
      <c r="HH161" s="65"/>
      <c r="HI161" s="65"/>
      <c r="HJ161" s="65"/>
      <c r="HK161" s="65"/>
      <c r="HL161" s="65"/>
      <c r="HM161" s="65"/>
      <c r="HN161" s="65"/>
      <c r="HO161" s="65"/>
      <c r="HP161" s="65"/>
      <c r="HQ161" s="65"/>
      <c r="HR161" s="65"/>
      <c r="HS161" s="65"/>
      <c r="HT161" s="65"/>
      <c r="HU161" s="65"/>
      <c r="HV161" s="65"/>
      <c r="HW161" s="65"/>
      <c r="HX161" s="65"/>
      <c r="HY161" s="65"/>
      <c r="HZ161" s="65"/>
      <c r="IA161" s="65"/>
      <c r="IB161" s="65"/>
      <c r="IC161" s="65"/>
      <c r="ID161" s="65"/>
      <c r="IE161" s="65"/>
      <c r="IF161" s="65"/>
      <c r="IG161" s="65"/>
      <c r="IH161" s="65"/>
      <c r="II161" s="65"/>
      <c r="IJ161" s="65"/>
      <c r="IK161" s="65"/>
      <c r="IL161" s="65"/>
      <c r="IM161" s="65"/>
      <c r="IN161" s="65"/>
      <c r="IO161" s="65"/>
      <c r="IP161" s="65"/>
      <c r="IQ161" s="65"/>
      <c r="IR161" s="65"/>
      <c r="IS161" s="65"/>
      <c r="IT161" s="65"/>
      <c r="IU161" s="65"/>
      <c r="IV161" s="65"/>
      <c r="IW161" s="65"/>
      <c r="IX161" s="65"/>
      <c r="IY161" s="65"/>
      <c r="IZ161" s="65"/>
      <c r="JA161" s="65"/>
      <c r="JB161" s="65"/>
      <c r="JC161" s="65"/>
      <c r="JD161" s="65"/>
      <c r="JE161" s="65"/>
      <c r="JF161" s="65"/>
      <c r="JG161" s="65"/>
      <c r="JH161" s="65"/>
    </row>
    <row r="162" spans="1:268" s="66" customFormat="1">
      <c r="A162" s="89"/>
      <c r="B162" s="89"/>
      <c r="C162" s="89"/>
      <c r="D162" s="89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  <c r="AD162" s="90"/>
      <c r="AE162" s="90"/>
      <c r="AF162" s="90"/>
      <c r="AG162" s="90"/>
      <c r="AH162" s="90"/>
      <c r="AI162" s="90"/>
      <c r="AJ162" s="90"/>
      <c r="AK162" s="90"/>
      <c r="AL162" s="90"/>
      <c r="AM162" s="90"/>
      <c r="AN162" s="90"/>
      <c r="AO162" s="90"/>
      <c r="AP162" s="90"/>
      <c r="AQ162" s="90"/>
      <c r="AR162" s="90"/>
      <c r="AS162" s="90"/>
      <c r="AT162" s="90"/>
      <c r="AU162" s="90"/>
      <c r="AV162" s="90"/>
      <c r="AW162" s="90"/>
      <c r="AX162" s="90"/>
      <c r="AY162" s="65"/>
      <c r="AZ162" s="65"/>
      <c r="BA162" s="65"/>
      <c r="BB162" s="65"/>
      <c r="BC162" s="65"/>
      <c r="BD162" s="65"/>
      <c r="BE162" s="65"/>
      <c r="BF162" s="65"/>
      <c r="BG162" s="65"/>
      <c r="BH162" s="65"/>
      <c r="BI162" s="65"/>
      <c r="BJ162" s="65"/>
      <c r="BK162" s="65"/>
      <c r="BL162" s="65"/>
      <c r="BM162" s="65"/>
      <c r="BN162" s="65"/>
      <c r="BO162" s="65"/>
      <c r="BP162" s="65"/>
      <c r="BQ162" s="65"/>
      <c r="BR162" s="65"/>
      <c r="BS162" s="65"/>
      <c r="BT162" s="65"/>
      <c r="BU162" s="65"/>
      <c r="BV162" s="65"/>
      <c r="BW162" s="65"/>
      <c r="BX162" s="65"/>
      <c r="BY162" s="65"/>
      <c r="BZ162" s="65"/>
      <c r="CA162" s="65"/>
      <c r="CB162" s="65"/>
      <c r="CC162" s="65"/>
      <c r="CD162" s="65"/>
      <c r="CE162" s="65"/>
      <c r="CF162" s="65"/>
      <c r="CG162" s="65"/>
      <c r="CH162" s="65"/>
      <c r="CI162" s="65"/>
      <c r="CJ162" s="65"/>
      <c r="CK162" s="65"/>
      <c r="CL162" s="65"/>
      <c r="CM162" s="65"/>
      <c r="CN162" s="65"/>
      <c r="CO162" s="65"/>
      <c r="CP162" s="65"/>
      <c r="CQ162" s="65"/>
      <c r="CR162" s="65"/>
      <c r="CS162" s="65"/>
      <c r="CT162" s="65"/>
      <c r="CU162" s="65"/>
      <c r="CV162" s="65"/>
      <c r="CW162" s="65"/>
      <c r="CX162" s="65"/>
      <c r="CY162" s="65"/>
      <c r="CZ162" s="65"/>
      <c r="DA162" s="65"/>
      <c r="DB162" s="65"/>
      <c r="DC162" s="65"/>
      <c r="DD162" s="65"/>
      <c r="DE162" s="65"/>
      <c r="DF162" s="65"/>
      <c r="DG162" s="65"/>
      <c r="DH162" s="65"/>
      <c r="DI162" s="65"/>
      <c r="DJ162" s="65"/>
      <c r="DK162" s="65"/>
      <c r="DL162" s="65"/>
      <c r="DM162" s="65"/>
      <c r="DN162" s="65"/>
      <c r="DO162" s="65"/>
      <c r="DP162" s="65"/>
      <c r="DQ162" s="65"/>
      <c r="DR162" s="65"/>
      <c r="DS162" s="65"/>
      <c r="DT162" s="65"/>
      <c r="DU162" s="65"/>
      <c r="DV162" s="91"/>
      <c r="DW162" s="91"/>
      <c r="DX162" s="91"/>
      <c r="DY162" s="65"/>
      <c r="DZ162" s="65"/>
      <c r="EA162" s="65"/>
      <c r="EB162" s="65"/>
      <c r="EC162" s="65"/>
      <c r="ED162" s="65"/>
      <c r="EE162" s="65"/>
      <c r="EF162" s="65"/>
      <c r="EG162" s="65"/>
      <c r="EH162" s="65"/>
      <c r="EI162" s="65"/>
      <c r="EJ162" s="65"/>
      <c r="EK162" s="65"/>
      <c r="EL162" s="65"/>
      <c r="EM162" s="65"/>
      <c r="EN162" s="65"/>
      <c r="EO162" s="65"/>
      <c r="EP162" s="65"/>
      <c r="EQ162" s="65"/>
      <c r="ER162" s="65"/>
      <c r="ES162" s="65"/>
      <c r="ET162" s="65"/>
      <c r="EU162" s="65"/>
      <c r="EV162" s="65"/>
      <c r="EW162" s="65"/>
      <c r="EX162" s="65"/>
      <c r="EY162" s="65"/>
      <c r="EZ162" s="65"/>
      <c r="FA162" s="65"/>
      <c r="FB162" s="65"/>
      <c r="FC162" s="65"/>
      <c r="FD162" s="65"/>
      <c r="FE162" s="65"/>
      <c r="FF162" s="65"/>
      <c r="FG162" s="65"/>
      <c r="FH162" s="65"/>
      <c r="FI162" s="65"/>
      <c r="FJ162" s="65"/>
      <c r="FK162" s="65"/>
      <c r="FL162" s="65"/>
      <c r="FM162" s="65"/>
      <c r="FN162" s="65"/>
      <c r="FO162" s="65"/>
      <c r="FP162" s="65"/>
      <c r="FQ162" s="65"/>
      <c r="FR162" s="65"/>
      <c r="FS162" s="65"/>
      <c r="FT162" s="65"/>
      <c r="FU162" s="65"/>
      <c r="FV162" s="65"/>
      <c r="FW162" s="65"/>
      <c r="FX162" s="65"/>
      <c r="FY162" s="65"/>
      <c r="FZ162" s="65"/>
      <c r="GA162" s="65"/>
      <c r="GB162" s="65"/>
      <c r="GC162" s="65"/>
      <c r="GD162" s="65"/>
      <c r="GE162" s="65"/>
      <c r="GF162" s="65"/>
      <c r="GG162" s="65"/>
      <c r="GH162" s="65"/>
      <c r="GI162" s="65"/>
      <c r="GJ162" s="65"/>
      <c r="GK162" s="65"/>
      <c r="GL162" s="65"/>
      <c r="GM162" s="65"/>
      <c r="GN162" s="65"/>
      <c r="GO162" s="65"/>
      <c r="GP162" s="65"/>
      <c r="GQ162" s="65"/>
      <c r="GR162" s="65"/>
      <c r="GS162" s="65"/>
      <c r="GT162" s="65"/>
      <c r="GU162" s="65"/>
      <c r="GV162" s="65"/>
      <c r="GW162" s="65"/>
      <c r="GX162" s="65"/>
      <c r="GY162" s="65"/>
      <c r="GZ162" s="65"/>
      <c r="HA162" s="65"/>
      <c r="HB162" s="65"/>
      <c r="HC162" s="65"/>
      <c r="HD162" s="65"/>
      <c r="HE162" s="65"/>
      <c r="HF162" s="65"/>
      <c r="HG162" s="65"/>
      <c r="HH162" s="65"/>
      <c r="HI162" s="65"/>
      <c r="HJ162" s="65"/>
      <c r="HK162" s="65"/>
      <c r="HL162" s="65"/>
      <c r="HM162" s="65"/>
      <c r="HN162" s="65"/>
      <c r="HO162" s="65"/>
      <c r="HP162" s="65"/>
      <c r="HQ162" s="65"/>
      <c r="HR162" s="65"/>
      <c r="HS162" s="65"/>
      <c r="HT162" s="65"/>
      <c r="HU162" s="65"/>
      <c r="HV162" s="65"/>
      <c r="HW162" s="65"/>
      <c r="HX162" s="65"/>
      <c r="HY162" s="65"/>
      <c r="HZ162" s="65"/>
      <c r="IA162" s="65"/>
      <c r="IB162" s="65"/>
      <c r="IC162" s="65"/>
      <c r="ID162" s="65"/>
      <c r="IE162" s="65"/>
      <c r="IF162" s="65"/>
      <c r="IG162" s="65"/>
      <c r="IH162" s="65"/>
      <c r="II162" s="65"/>
      <c r="IJ162" s="65"/>
      <c r="IK162" s="65"/>
      <c r="IL162" s="65"/>
      <c r="IM162" s="65"/>
      <c r="IN162" s="65"/>
      <c r="IO162" s="65"/>
      <c r="IP162" s="65"/>
      <c r="IQ162" s="65"/>
      <c r="IR162" s="65"/>
      <c r="IS162" s="65"/>
      <c r="IT162" s="65"/>
      <c r="IU162" s="65"/>
      <c r="IV162" s="65"/>
      <c r="IW162" s="65"/>
      <c r="IX162" s="65"/>
      <c r="IY162" s="65"/>
      <c r="IZ162" s="65"/>
      <c r="JA162" s="65"/>
      <c r="JB162" s="65"/>
      <c r="JC162" s="65"/>
      <c r="JD162" s="65"/>
      <c r="JE162" s="65"/>
      <c r="JF162" s="65"/>
      <c r="JG162" s="65"/>
      <c r="JH162" s="65"/>
    </row>
    <row r="163" spans="1:268" s="66" customFormat="1">
      <c r="A163" s="89"/>
      <c r="B163" s="89"/>
      <c r="C163" s="89"/>
      <c r="D163" s="89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  <c r="AJ163" s="90"/>
      <c r="AK163" s="90"/>
      <c r="AL163" s="90"/>
      <c r="AM163" s="90"/>
      <c r="AN163" s="90"/>
      <c r="AO163" s="90"/>
      <c r="AP163" s="90"/>
      <c r="AQ163" s="90"/>
      <c r="AR163" s="90"/>
      <c r="AS163" s="90"/>
      <c r="AT163" s="90"/>
      <c r="AU163" s="90"/>
      <c r="AV163" s="90"/>
      <c r="AW163" s="90"/>
      <c r="AX163" s="90"/>
      <c r="AY163" s="65"/>
      <c r="AZ163" s="65"/>
      <c r="BA163" s="65"/>
      <c r="BB163" s="65"/>
      <c r="BC163" s="65"/>
      <c r="BD163" s="65"/>
      <c r="BE163" s="65"/>
      <c r="BF163" s="65"/>
      <c r="BG163" s="65"/>
      <c r="BH163" s="65"/>
      <c r="BI163" s="65"/>
      <c r="BJ163" s="65"/>
      <c r="BK163" s="65"/>
      <c r="BL163" s="65"/>
      <c r="BM163" s="65"/>
      <c r="BN163" s="65"/>
      <c r="BO163" s="65"/>
      <c r="BP163" s="65"/>
      <c r="BQ163" s="65"/>
      <c r="BR163" s="65"/>
      <c r="BS163" s="65"/>
      <c r="BT163" s="65"/>
      <c r="BU163" s="65"/>
      <c r="BV163" s="65"/>
      <c r="BW163" s="65"/>
      <c r="BX163" s="65"/>
      <c r="BY163" s="65"/>
      <c r="BZ163" s="65"/>
      <c r="CA163" s="65"/>
      <c r="CB163" s="65"/>
      <c r="CC163" s="65"/>
      <c r="CD163" s="65"/>
      <c r="CE163" s="65"/>
      <c r="CF163" s="65"/>
      <c r="CG163" s="65"/>
      <c r="CH163" s="65"/>
      <c r="CI163" s="65"/>
      <c r="CJ163" s="65"/>
      <c r="CK163" s="65"/>
      <c r="CL163" s="65"/>
      <c r="CM163" s="65"/>
      <c r="CN163" s="65"/>
      <c r="CO163" s="65"/>
      <c r="CP163" s="65"/>
      <c r="CQ163" s="65"/>
      <c r="CR163" s="65"/>
      <c r="CS163" s="65"/>
      <c r="CT163" s="65"/>
      <c r="CU163" s="65"/>
      <c r="CV163" s="65"/>
      <c r="CW163" s="65"/>
      <c r="CX163" s="65"/>
      <c r="CY163" s="65"/>
      <c r="CZ163" s="65"/>
      <c r="DA163" s="65"/>
      <c r="DB163" s="65"/>
      <c r="DC163" s="65"/>
      <c r="DD163" s="65"/>
      <c r="DE163" s="65"/>
      <c r="DF163" s="65"/>
      <c r="DG163" s="65"/>
      <c r="DH163" s="65"/>
      <c r="DI163" s="65"/>
      <c r="DJ163" s="65"/>
      <c r="DK163" s="65"/>
      <c r="DL163" s="65"/>
      <c r="DM163" s="65"/>
      <c r="DN163" s="65"/>
      <c r="DO163" s="65"/>
      <c r="DP163" s="65"/>
      <c r="DQ163" s="65"/>
      <c r="DR163" s="65"/>
      <c r="DS163" s="65"/>
      <c r="DT163" s="65"/>
      <c r="DU163" s="65"/>
      <c r="DV163" s="91"/>
      <c r="DW163" s="91"/>
      <c r="DX163" s="91"/>
      <c r="DY163" s="65"/>
      <c r="DZ163" s="65"/>
      <c r="EA163" s="65"/>
      <c r="EB163" s="65"/>
      <c r="EC163" s="65"/>
      <c r="ED163" s="65"/>
      <c r="EE163" s="65"/>
      <c r="EF163" s="65"/>
      <c r="EG163" s="65"/>
      <c r="EH163" s="65"/>
      <c r="EI163" s="65"/>
      <c r="EJ163" s="65"/>
      <c r="EK163" s="65"/>
      <c r="EL163" s="65"/>
      <c r="EM163" s="65"/>
      <c r="EN163" s="65"/>
      <c r="EO163" s="65"/>
      <c r="EP163" s="65"/>
      <c r="EQ163" s="65"/>
      <c r="ER163" s="65"/>
      <c r="ES163" s="65"/>
      <c r="ET163" s="65"/>
      <c r="EU163" s="65"/>
      <c r="EV163" s="65"/>
      <c r="EW163" s="65"/>
      <c r="EX163" s="65"/>
      <c r="EY163" s="65"/>
      <c r="EZ163" s="65"/>
      <c r="FA163" s="65"/>
      <c r="FB163" s="65"/>
      <c r="FC163" s="65"/>
      <c r="FD163" s="65"/>
      <c r="FE163" s="65"/>
      <c r="FF163" s="65"/>
      <c r="FG163" s="65"/>
      <c r="FH163" s="65"/>
      <c r="FI163" s="65"/>
      <c r="FJ163" s="65"/>
      <c r="FK163" s="65"/>
      <c r="FL163" s="65"/>
      <c r="FM163" s="65"/>
      <c r="FN163" s="65"/>
      <c r="FO163" s="65"/>
      <c r="FP163" s="65"/>
      <c r="FQ163" s="65"/>
      <c r="FR163" s="65"/>
      <c r="FS163" s="65"/>
      <c r="FT163" s="65"/>
      <c r="FU163" s="65"/>
      <c r="FV163" s="65"/>
      <c r="FW163" s="65"/>
      <c r="FX163" s="65"/>
      <c r="FY163" s="65"/>
      <c r="FZ163" s="65"/>
      <c r="GA163" s="65"/>
      <c r="GB163" s="65"/>
      <c r="GC163" s="65"/>
      <c r="GD163" s="65"/>
      <c r="GE163" s="65"/>
      <c r="GF163" s="65"/>
      <c r="GG163" s="65"/>
      <c r="GH163" s="65"/>
      <c r="GI163" s="65"/>
      <c r="GJ163" s="65"/>
      <c r="GK163" s="65"/>
      <c r="GL163" s="65"/>
      <c r="GM163" s="65"/>
      <c r="GN163" s="65"/>
      <c r="GO163" s="65"/>
      <c r="GP163" s="65"/>
      <c r="GQ163" s="65"/>
      <c r="GR163" s="65"/>
      <c r="GS163" s="65"/>
      <c r="GT163" s="65"/>
      <c r="GU163" s="65"/>
      <c r="GV163" s="65"/>
      <c r="GW163" s="65"/>
      <c r="GX163" s="65"/>
      <c r="GY163" s="65"/>
      <c r="GZ163" s="65"/>
      <c r="HA163" s="65"/>
      <c r="HB163" s="65"/>
      <c r="HC163" s="65"/>
      <c r="HD163" s="65"/>
      <c r="HE163" s="65"/>
      <c r="HF163" s="65"/>
      <c r="HG163" s="65"/>
      <c r="HH163" s="65"/>
      <c r="HI163" s="65"/>
      <c r="HJ163" s="65"/>
      <c r="HK163" s="65"/>
      <c r="HL163" s="65"/>
      <c r="HM163" s="65"/>
      <c r="HN163" s="65"/>
      <c r="HO163" s="65"/>
      <c r="HP163" s="65"/>
      <c r="HQ163" s="65"/>
      <c r="HR163" s="65"/>
      <c r="HS163" s="65"/>
      <c r="HT163" s="65"/>
      <c r="HU163" s="65"/>
      <c r="HV163" s="65"/>
      <c r="HW163" s="65"/>
      <c r="HX163" s="65"/>
      <c r="HY163" s="65"/>
      <c r="HZ163" s="65"/>
      <c r="IA163" s="65"/>
      <c r="IB163" s="65"/>
      <c r="IC163" s="65"/>
      <c r="ID163" s="65"/>
      <c r="IE163" s="65"/>
      <c r="IF163" s="65"/>
      <c r="IG163" s="65"/>
      <c r="IH163" s="65"/>
      <c r="II163" s="65"/>
      <c r="IJ163" s="65"/>
      <c r="IK163" s="65"/>
      <c r="IL163" s="65"/>
      <c r="IM163" s="65"/>
      <c r="IN163" s="65"/>
      <c r="IO163" s="65"/>
      <c r="IP163" s="65"/>
      <c r="IQ163" s="65"/>
      <c r="IR163" s="65"/>
      <c r="IS163" s="65"/>
      <c r="IT163" s="65"/>
      <c r="IU163" s="65"/>
      <c r="IV163" s="65"/>
      <c r="IW163" s="65"/>
      <c r="IX163" s="65"/>
      <c r="IY163" s="65"/>
      <c r="IZ163" s="65"/>
      <c r="JA163" s="65"/>
      <c r="JB163" s="65"/>
      <c r="JC163" s="65"/>
      <c r="JD163" s="65"/>
      <c r="JE163" s="65"/>
      <c r="JF163" s="65"/>
      <c r="JG163" s="65"/>
      <c r="JH163" s="65"/>
    </row>
    <row r="164" spans="1:268" s="66" customFormat="1">
      <c r="A164" s="89"/>
      <c r="B164" s="89"/>
      <c r="C164" s="89"/>
      <c r="D164" s="89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  <c r="AD164" s="90"/>
      <c r="AE164" s="90"/>
      <c r="AF164" s="90"/>
      <c r="AG164" s="90"/>
      <c r="AH164" s="90"/>
      <c r="AI164" s="90"/>
      <c r="AJ164" s="90"/>
      <c r="AK164" s="90"/>
      <c r="AL164" s="90"/>
      <c r="AM164" s="90"/>
      <c r="AN164" s="90"/>
      <c r="AO164" s="90"/>
      <c r="AP164" s="90"/>
      <c r="AQ164" s="90"/>
      <c r="AR164" s="90"/>
      <c r="AS164" s="90"/>
      <c r="AT164" s="90"/>
      <c r="AU164" s="90"/>
      <c r="AV164" s="90"/>
      <c r="AW164" s="90"/>
      <c r="AX164" s="90"/>
      <c r="AY164" s="65"/>
      <c r="AZ164" s="65"/>
      <c r="BA164" s="65"/>
      <c r="BB164" s="65"/>
      <c r="BC164" s="65"/>
      <c r="BD164" s="65"/>
      <c r="BE164" s="65"/>
      <c r="BF164" s="65"/>
      <c r="BG164" s="65"/>
      <c r="BH164" s="65"/>
      <c r="BI164" s="65"/>
      <c r="BJ164" s="65"/>
      <c r="BK164" s="65"/>
      <c r="BL164" s="65"/>
      <c r="BM164" s="65"/>
      <c r="BN164" s="65"/>
      <c r="BO164" s="65"/>
      <c r="BP164" s="65"/>
      <c r="BQ164" s="65"/>
      <c r="BR164" s="65"/>
      <c r="BS164" s="65"/>
      <c r="BT164" s="65"/>
      <c r="BU164" s="65"/>
      <c r="BV164" s="65"/>
      <c r="BW164" s="65"/>
      <c r="BX164" s="65"/>
      <c r="BY164" s="65"/>
      <c r="BZ164" s="65"/>
      <c r="CA164" s="65"/>
      <c r="CB164" s="65"/>
      <c r="CC164" s="65"/>
      <c r="CD164" s="65"/>
      <c r="CE164" s="65"/>
      <c r="CF164" s="65"/>
      <c r="CG164" s="65"/>
      <c r="CH164" s="65"/>
      <c r="CI164" s="65"/>
      <c r="CJ164" s="65"/>
      <c r="CK164" s="65"/>
      <c r="CL164" s="65"/>
      <c r="CM164" s="65"/>
      <c r="CN164" s="65"/>
      <c r="CO164" s="65"/>
      <c r="CP164" s="65"/>
      <c r="CQ164" s="65"/>
      <c r="CR164" s="65"/>
      <c r="CS164" s="65"/>
      <c r="CT164" s="65"/>
      <c r="CU164" s="65"/>
      <c r="CV164" s="65"/>
      <c r="CW164" s="65"/>
      <c r="CX164" s="65"/>
      <c r="CY164" s="65"/>
      <c r="CZ164" s="65"/>
      <c r="DA164" s="65"/>
      <c r="DB164" s="65"/>
      <c r="DC164" s="65"/>
      <c r="DD164" s="65"/>
      <c r="DE164" s="65"/>
      <c r="DF164" s="65"/>
      <c r="DG164" s="65"/>
      <c r="DH164" s="65"/>
      <c r="DI164" s="65"/>
      <c r="DJ164" s="65"/>
      <c r="DK164" s="65"/>
      <c r="DL164" s="65"/>
      <c r="DM164" s="65"/>
      <c r="DN164" s="65"/>
      <c r="DO164" s="65"/>
      <c r="DP164" s="65"/>
      <c r="DQ164" s="65"/>
      <c r="DR164" s="65"/>
      <c r="DS164" s="65"/>
      <c r="DT164" s="65"/>
      <c r="DU164" s="65"/>
      <c r="DV164" s="91"/>
      <c r="DW164" s="91"/>
      <c r="DX164" s="91"/>
      <c r="DY164" s="65"/>
      <c r="DZ164" s="65"/>
      <c r="EA164" s="65"/>
      <c r="EB164" s="65"/>
      <c r="EC164" s="65"/>
      <c r="ED164" s="65"/>
      <c r="EE164" s="65"/>
      <c r="EF164" s="65"/>
      <c r="EG164" s="65"/>
      <c r="EH164" s="65"/>
      <c r="EI164" s="65"/>
      <c r="EJ164" s="65"/>
      <c r="EK164" s="65"/>
      <c r="EL164" s="65"/>
      <c r="EM164" s="65"/>
      <c r="EN164" s="65"/>
      <c r="EO164" s="65"/>
      <c r="EP164" s="65"/>
      <c r="EQ164" s="65"/>
      <c r="ER164" s="65"/>
      <c r="ES164" s="65"/>
      <c r="ET164" s="65"/>
      <c r="EU164" s="65"/>
      <c r="EV164" s="65"/>
      <c r="EW164" s="65"/>
      <c r="EX164" s="65"/>
      <c r="EY164" s="65"/>
      <c r="EZ164" s="65"/>
      <c r="FA164" s="65"/>
      <c r="FB164" s="65"/>
      <c r="FC164" s="65"/>
      <c r="FD164" s="65"/>
      <c r="FE164" s="65"/>
      <c r="FF164" s="65"/>
      <c r="FG164" s="65"/>
      <c r="FH164" s="65"/>
      <c r="FI164" s="65"/>
      <c r="FJ164" s="65"/>
      <c r="FK164" s="65"/>
      <c r="FL164" s="65"/>
      <c r="FM164" s="65"/>
      <c r="FN164" s="65"/>
      <c r="FO164" s="65"/>
      <c r="FP164" s="65"/>
      <c r="FQ164" s="65"/>
      <c r="FR164" s="65"/>
      <c r="FS164" s="65"/>
      <c r="FT164" s="65"/>
      <c r="FU164" s="65"/>
      <c r="FV164" s="65"/>
      <c r="FW164" s="65"/>
      <c r="FX164" s="65"/>
      <c r="FY164" s="65"/>
      <c r="FZ164" s="65"/>
      <c r="GA164" s="65"/>
      <c r="GB164" s="65"/>
      <c r="GC164" s="65"/>
      <c r="GD164" s="65"/>
      <c r="GE164" s="65"/>
      <c r="GF164" s="65"/>
      <c r="GG164" s="65"/>
      <c r="GH164" s="65"/>
      <c r="GI164" s="65"/>
      <c r="GJ164" s="65"/>
      <c r="GK164" s="65"/>
      <c r="GL164" s="65"/>
      <c r="GM164" s="65"/>
      <c r="GN164" s="65"/>
      <c r="GO164" s="65"/>
      <c r="GP164" s="65"/>
      <c r="GQ164" s="65"/>
      <c r="GR164" s="65"/>
      <c r="GS164" s="65"/>
      <c r="GT164" s="65"/>
      <c r="GU164" s="65"/>
      <c r="GV164" s="65"/>
      <c r="GW164" s="65"/>
      <c r="GX164" s="65"/>
      <c r="GY164" s="65"/>
      <c r="GZ164" s="65"/>
      <c r="HA164" s="65"/>
      <c r="HB164" s="65"/>
      <c r="HC164" s="65"/>
      <c r="HD164" s="65"/>
      <c r="HE164" s="65"/>
      <c r="HF164" s="65"/>
      <c r="HG164" s="65"/>
      <c r="HH164" s="65"/>
      <c r="HI164" s="65"/>
      <c r="HJ164" s="65"/>
      <c r="HK164" s="65"/>
      <c r="HL164" s="65"/>
      <c r="HM164" s="65"/>
      <c r="HN164" s="65"/>
      <c r="HO164" s="65"/>
      <c r="HP164" s="65"/>
      <c r="HQ164" s="65"/>
      <c r="HR164" s="65"/>
      <c r="HS164" s="65"/>
      <c r="HT164" s="65"/>
      <c r="HU164" s="65"/>
      <c r="HV164" s="65"/>
      <c r="HW164" s="65"/>
      <c r="HX164" s="65"/>
      <c r="HY164" s="65"/>
      <c r="HZ164" s="65"/>
      <c r="IA164" s="65"/>
      <c r="IB164" s="65"/>
      <c r="IC164" s="65"/>
      <c r="ID164" s="65"/>
      <c r="IE164" s="65"/>
      <c r="IF164" s="65"/>
      <c r="IG164" s="65"/>
      <c r="IH164" s="65"/>
      <c r="II164" s="65"/>
      <c r="IJ164" s="65"/>
      <c r="IK164" s="65"/>
      <c r="IL164" s="65"/>
      <c r="IM164" s="65"/>
      <c r="IN164" s="65"/>
      <c r="IO164" s="65"/>
      <c r="IP164" s="65"/>
      <c r="IQ164" s="65"/>
      <c r="IR164" s="65"/>
      <c r="IS164" s="65"/>
      <c r="IT164" s="65"/>
      <c r="IU164" s="65"/>
      <c r="IV164" s="65"/>
      <c r="IW164" s="65"/>
      <c r="IX164" s="65"/>
      <c r="IY164" s="65"/>
      <c r="IZ164" s="65"/>
      <c r="JA164" s="65"/>
      <c r="JB164" s="65"/>
      <c r="JC164" s="65"/>
      <c r="JD164" s="65"/>
      <c r="JE164" s="65"/>
      <c r="JF164" s="65"/>
      <c r="JG164" s="65"/>
      <c r="JH164" s="65"/>
    </row>
    <row r="165" spans="1:268" s="66" customFormat="1">
      <c r="A165" s="89"/>
      <c r="B165" s="89"/>
      <c r="C165" s="89"/>
      <c r="D165" s="89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  <c r="AI165" s="90"/>
      <c r="AJ165" s="90"/>
      <c r="AK165" s="90"/>
      <c r="AL165" s="90"/>
      <c r="AM165" s="90"/>
      <c r="AN165" s="90"/>
      <c r="AO165" s="90"/>
      <c r="AP165" s="90"/>
      <c r="AQ165" s="90"/>
      <c r="AR165" s="90"/>
      <c r="AS165" s="90"/>
      <c r="AT165" s="90"/>
      <c r="AU165" s="90"/>
      <c r="AV165" s="90"/>
      <c r="AW165" s="90"/>
      <c r="AX165" s="90"/>
      <c r="AY165" s="65"/>
      <c r="AZ165" s="65"/>
      <c r="BA165" s="65"/>
      <c r="BB165" s="65"/>
      <c r="BC165" s="65"/>
      <c r="BD165" s="65"/>
      <c r="BE165" s="65"/>
      <c r="BF165" s="65"/>
      <c r="BG165" s="65"/>
      <c r="BH165" s="65"/>
      <c r="BI165" s="65"/>
      <c r="BJ165" s="65"/>
      <c r="BK165" s="65"/>
      <c r="BL165" s="65"/>
      <c r="BM165" s="65"/>
      <c r="BN165" s="65"/>
      <c r="BO165" s="65"/>
      <c r="BP165" s="65"/>
      <c r="BQ165" s="65"/>
      <c r="BR165" s="65"/>
      <c r="BS165" s="65"/>
      <c r="BT165" s="65"/>
      <c r="BU165" s="65"/>
      <c r="BV165" s="65"/>
      <c r="BW165" s="65"/>
      <c r="BX165" s="65"/>
      <c r="BY165" s="65"/>
      <c r="BZ165" s="65"/>
      <c r="CA165" s="65"/>
      <c r="CB165" s="65"/>
      <c r="CC165" s="65"/>
      <c r="CD165" s="65"/>
      <c r="CE165" s="65"/>
      <c r="CF165" s="65"/>
      <c r="CG165" s="65"/>
      <c r="CH165" s="65"/>
      <c r="CI165" s="65"/>
      <c r="CJ165" s="65"/>
      <c r="CK165" s="65"/>
      <c r="CL165" s="65"/>
      <c r="CM165" s="65"/>
      <c r="CN165" s="65"/>
      <c r="CO165" s="65"/>
      <c r="CP165" s="65"/>
      <c r="CQ165" s="65"/>
      <c r="CR165" s="65"/>
      <c r="CS165" s="65"/>
      <c r="CT165" s="65"/>
      <c r="CU165" s="65"/>
      <c r="CV165" s="65"/>
      <c r="CW165" s="65"/>
      <c r="CX165" s="65"/>
      <c r="CY165" s="65"/>
      <c r="CZ165" s="65"/>
      <c r="DA165" s="65"/>
      <c r="DB165" s="65"/>
      <c r="DC165" s="65"/>
      <c r="DD165" s="65"/>
      <c r="DE165" s="65"/>
      <c r="DF165" s="65"/>
      <c r="DG165" s="65"/>
      <c r="DH165" s="65"/>
      <c r="DI165" s="65"/>
      <c r="DJ165" s="65"/>
      <c r="DK165" s="65"/>
      <c r="DL165" s="65"/>
      <c r="DM165" s="65"/>
      <c r="DN165" s="65"/>
      <c r="DO165" s="65"/>
      <c r="DP165" s="65"/>
      <c r="DQ165" s="65"/>
      <c r="DR165" s="65"/>
      <c r="DS165" s="65"/>
      <c r="DT165" s="65"/>
      <c r="DU165" s="65"/>
      <c r="DV165" s="91"/>
      <c r="DW165" s="91"/>
      <c r="DX165" s="91"/>
      <c r="DY165" s="65"/>
      <c r="DZ165" s="65"/>
      <c r="EA165" s="65"/>
      <c r="EB165" s="65"/>
      <c r="EC165" s="65"/>
      <c r="ED165" s="65"/>
      <c r="EE165" s="65"/>
      <c r="EF165" s="65"/>
      <c r="EG165" s="65"/>
      <c r="EH165" s="65"/>
      <c r="EI165" s="65"/>
      <c r="EJ165" s="65"/>
      <c r="EK165" s="65"/>
      <c r="EL165" s="65"/>
      <c r="EM165" s="65"/>
      <c r="EN165" s="65"/>
      <c r="EO165" s="65"/>
      <c r="EP165" s="65"/>
      <c r="EQ165" s="65"/>
      <c r="ER165" s="65"/>
      <c r="ES165" s="65"/>
      <c r="ET165" s="65"/>
      <c r="EU165" s="65"/>
      <c r="EV165" s="65"/>
      <c r="EW165" s="65"/>
      <c r="EX165" s="65"/>
      <c r="EY165" s="65"/>
      <c r="EZ165" s="65"/>
      <c r="FA165" s="65"/>
      <c r="FB165" s="65"/>
      <c r="FC165" s="65"/>
      <c r="FD165" s="65"/>
      <c r="FE165" s="65"/>
      <c r="FF165" s="65"/>
      <c r="FG165" s="65"/>
      <c r="FH165" s="65"/>
      <c r="FI165" s="65"/>
      <c r="FJ165" s="65"/>
      <c r="FK165" s="65"/>
      <c r="FL165" s="65"/>
      <c r="FM165" s="65"/>
      <c r="FN165" s="65"/>
      <c r="FO165" s="65"/>
      <c r="FP165" s="65"/>
      <c r="FQ165" s="65"/>
      <c r="FR165" s="65"/>
      <c r="FS165" s="65"/>
      <c r="FT165" s="65"/>
      <c r="FU165" s="65"/>
      <c r="FV165" s="65"/>
      <c r="FW165" s="65"/>
      <c r="FX165" s="65"/>
      <c r="FY165" s="65"/>
      <c r="FZ165" s="65"/>
      <c r="GA165" s="65"/>
      <c r="GB165" s="65"/>
      <c r="GC165" s="65"/>
      <c r="GD165" s="65"/>
      <c r="GE165" s="65"/>
      <c r="GF165" s="65"/>
      <c r="GG165" s="65"/>
      <c r="GH165" s="65"/>
      <c r="GI165" s="65"/>
      <c r="GJ165" s="65"/>
      <c r="GK165" s="65"/>
      <c r="GL165" s="65"/>
      <c r="GM165" s="65"/>
      <c r="GN165" s="65"/>
      <c r="GO165" s="65"/>
      <c r="GP165" s="65"/>
      <c r="GQ165" s="65"/>
      <c r="GR165" s="65"/>
      <c r="GS165" s="65"/>
      <c r="GT165" s="65"/>
      <c r="GU165" s="65"/>
      <c r="GV165" s="65"/>
      <c r="GW165" s="65"/>
      <c r="GX165" s="65"/>
      <c r="GY165" s="65"/>
      <c r="GZ165" s="65"/>
      <c r="HA165" s="65"/>
      <c r="HB165" s="65"/>
      <c r="HC165" s="65"/>
      <c r="HD165" s="65"/>
      <c r="HE165" s="65"/>
      <c r="HF165" s="65"/>
      <c r="HG165" s="65"/>
      <c r="HH165" s="65"/>
      <c r="HI165" s="65"/>
      <c r="HJ165" s="65"/>
      <c r="HK165" s="65"/>
      <c r="HL165" s="65"/>
      <c r="HM165" s="65"/>
      <c r="HN165" s="65"/>
      <c r="HO165" s="65"/>
      <c r="HP165" s="65"/>
      <c r="HQ165" s="65"/>
      <c r="HR165" s="65"/>
      <c r="HS165" s="65"/>
      <c r="HT165" s="65"/>
      <c r="HU165" s="65"/>
      <c r="HV165" s="65"/>
      <c r="HW165" s="65"/>
      <c r="HX165" s="65"/>
      <c r="HY165" s="65"/>
      <c r="HZ165" s="65"/>
      <c r="IA165" s="65"/>
      <c r="IB165" s="65"/>
      <c r="IC165" s="65"/>
      <c r="ID165" s="65"/>
      <c r="IE165" s="65"/>
      <c r="IF165" s="65"/>
      <c r="IG165" s="65"/>
      <c r="IH165" s="65"/>
      <c r="II165" s="65"/>
      <c r="IJ165" s="65"/>
      <c r="IK165" s="65"/>
      <c r="IL165" s="65"/>
      <c r="IM165" s="65"/>
      <c r="IN165" s="65"/>
      <c r="IO165" s="65"/>
      <c r="IP165" s="65"/>
      <c r="IQ165" s="65"/>
      <c r="IR165" s="65"/>
      <c r="IS165" s="65"/>
      <c r="IT165" s="65"/>
      <c r="IU165" s="65"/>
      <c r="IV165" s="65"/>
      <c r="IW165" s="65"/>
      <c r="IX165" s="65"/>
      <c r="IY165" s="65"/>
      <c r="IZ165" s="65"/>
      <c r="JA165" s="65"/>
      <c r="JB165" s="65"/>
      <c r="JC165" s="65"/>
      <c r="JD165" s="65"/>
      <c r="JE165" s="65"/>
      <c r="JF165" s="65"/>
      <c r="JG165" s="65"/>
      <c r="JH165" s="65"/>
    </row>
    <row r="166" spans="1:268" s="66" customFormat="1">
      <c r="A166" s="89"/>
      <c r="B166" s="89"/>
      <c r="C166" s="89"/>
      <c r="D166" s="89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  <c r="AD166" s="90"/>
      <c r="AE166" s="90"/>
      <c r="AF166" s="90"/>
      <c r="AG166" s="90"/>
      <c r="AH166" s="90"/>
      <c r="AI166" s="90"/>
      <c r="AJ166" s="90"/>
      <c r="AK166" s="90"/>
      <c r="AL166" s="90"/>
      <c r="AM166" s="90"/>
      <c r="AN166" s="90"/>
      <c r="AO166" s="90"/>
      <c r="AP166" s="90"/>
      <c r="AQ166" s="90"/>
      <c r="AR166" s="90"/>
      <c r="AS166" s="90"/>
      <c r="AT166" s="90"/>
      <c r="AU166" s="90"/>
      <c r="AV166" s="90"/>
      <c r="AW166" s="90"/>
      <c r="AX166" s="90"/>
      <c r="AY166" s="65"/>
      <c r="AZ166" s="65"/>
      <c r="BA166" s="65"/>
      <c r="BB166" s="65"/>
      <c r="BC166" s="65"/>
      <c r="BD166" s="65"/>
      <c r="BE166" s="65"/>
      <c r="BF166" s="65"/>
      <c r="BG166" s="65"/>
      <c r="BH166" s="65"/>
      <c r="BI166" s="65"/>
      <c r="BJ166" s="65"/>
      <c r="BK166" s="65"/>
      <c r="BL166" s="65"/>
      <c r="BM166" s="65"/>
      <c r="BN166" s="65"/>
      <c r="BO166" s="65"/>
      <c r="BP166" s="65"/>
      <c r="BQ166" s="65"/>
      <c r="BR166" s="65"/>
      <c r="BS166" s="65"/>
      <c r="BT166" s="65"/>
      <c r="BU166" s="65"/>
      <c r="BV166" s="65"/>
      <c r="BW166" s="65"/>
      <c r="BX166" s="65"/>
      <c r="BY166" s="65"/>
      <c r="BZ166" s="65"/>
      <c r="CA166" s="65"/>
      <c r="CB166" s="65"/>
      <c r="CC166" s="65"/>
      <c r="CD166" s="65"/>
      <c r="CE166" s="65"/>
      <c r="CF166" s="65"/>
      <c r="CG166" s="65"/>
      <c r="CH166" s="65"/>
      <c r="CI166" s="65"/>
      <c r="CJ166" s="65"/>
      <c r="CK166" s="65"/>
      <c r="CL166" s="65"/>
      <c r="CM166" s="65"/>
      <c r="CN166" s="65"/>
      <c r="CO166" s="65"/>
      <c r="CP166" s="65"/>
      <c r="CQ166" s="65"/>
      <c r="CR166" s="65"/>
      <c r="CS166" s="65"/>
      <c r="CT166" s="65"/>
      <c r="CU166" s="65"/>
      <c r="CV166" s="65"/>
      <c r="CW166" s="65"/>
      <c r="CX166" s="65"/>
      <c r="CY166" s="65"/>
      <c r="CZ166" s="65"/>
      <c r="DA166" s="65"/>
      <c r="DB166" s="65"/>
      <c r="DC166" s="65"/>
      <c r="DD166" s="65"/>
      <c r="DE166" s="65"/>
      <c r="DF166" s="65"/>
      <c r="DG166" s="65"/>
      <c r="DH166" s="65"/>
      <c r="DI166" s="65"/>
      <c r="DJ166" s="65"/>
      <c r="DK166" s="65"/>
      <c r="DL166" s="65"/>
      <c r="DM166" s="65"/>
      <c r="DN166" s="65"/>
      <c r="DO166" s="65"/>
      <c r="DP166" s="65"/>
      <c r="DQ166" s="65"/>
      <c r="DR166" s="65"/>
      <c r="DS166" s="65"/>
      <c r="DT166" s="65"/>
      <c r="DU166" s="65"/>
      <c r="DV166" s="91"/>
      <c r="DW166" s="91"/>
      <c r="DX166" s="91"/>
      <c r="DY166" s="65"/>
      <c r="DZ166" s="65"/>
      <c r="EA166" s="65"/>
      <c r="EB166" s="65"/>
      <c r="EC166" s="65"/>
      <c r="ED166" s="65"/>
      <c r="EE166" s="65"/>
      <c r="EF166" s="65"/>
      <c r="EG166" s="65"/>
      <c r="EH166" s="65"/>
      <c r="EI166" s="65"/>
      <c r="EJ166" s="65"/>
      <c r="EK166" s="65"/>
      <c r="EL166" s="65"/>
      <c r="EM166" s="65"/>
      <c r="EN166" s="65"/>
      <c r="EO166" s="65"/>
      <c r="EP166" s="65"/>
      <c r="EQ166" s="65"/>
      <c r="ER166" s="65"/>
      <c r="ES166" s="65"/>
      <c r="ET166" s="65"/>
      <c r="EU166" s="65"/>
      <c r="EV166" s="65"/>
      <c r="EW166" s="65"/>
      <c r="EX166" s="65"/>
      <c r="EY166" s="65"/>
      <c r="EZ166" s="65"/>
      <c r="FA166" s="65"/>
      <c r="FB166" s="65"/>
      <c r="FC166" s="65"/>
      <c r="FD166" s="65"/>
      <c r="FE166" s="65"/>
      <c r="FF166" s="65"/>
      <c r="FG166" s="65"/>
      <c r="FH166" s="65"/>
      <c r="FI166" s="65"/>
      <c r="FJ166" s="65"/>
      <c r="FK166" s="65"/>
      <c r="FL166" s="65"/>
      <c r="FM166" s="65"/>
      <c r="FN166" s="65"/>
      <c r="FO166" s="65"/>
      <c r="FP166" s="65"/>
      <c r="FQ166" s="65"/>
      <c r="FR166" s="65"/>
      <c r="FS166" s="65"/>
      <c r="FT166" s="65"/>
      <c r="FU166" s="65"/>
      <c r="FV166" s="65"/>
      <c r="FW166" s="65"/>
      <c r="FX166" s="65"/>
      <c r="FY166" s="65"/>
      <c r="FZ166" s="65"/>
      <c r="GA166" s="65"/>
      <c r="GB166" s="65"/>
      <c r="GC166" s="65"/>
      <c r="GD166" s="65"/>
      <c r="GE166" s="65"/>
      <c r="GF166" s="65"/>
      <c r="GG166" s="65"/>
      <c r="GH166" s="65"/>
      <c r="GI166" s="65"/>
      <c r="GJ166" s="65"/>
      <c r="GK166" s="65"/>
      <c r="GL166" s="65"/>
      <c r="GM166" s="65"/>
      <c r="GN166" s="65"/>
      <c r="GO166" s="65"/>
      <c r="GP166" s="65"/>
      <c r="GQ166" s="65"/>
      <c r="GR166" s="65"/>
      <c r="GS166" s="65"/>
      <c r="GT166" s="65"/>
      <c r="GU166" s="65"/>
      <c r="GV166" s="65"/>
      <c r="GW166" s="65"/>
      <c r="GX166" s="65"/>
      <c r="GY166" s="65"/>
      <c r="GZ166" s="65"/>
      <c r="HA166" s="65"/>
      <c r="HB166" s="65"/>
      <c r="HC166" s="65"/>
      <c r="HD166" s="65"/>
      <c r="HE166" s="65"/>
      <c r="HF166" s="65"/>
      <c r="HG166" s="65"/>
      <c r="HH166" s="65"/>
      <c r="HI166" s="65"/>
      <c r="HJ166" s="65"/>
      <c r="HK166" s="65"/>
      <c r="HL166" s="65"/>
      <c r="HM166" s="65"/>
      <c r="HN166" s="65"/>
      <c r="HO166" s="65"/>
      <c r="HP166" s="65"/>
      <c r="HQ166" s="65"/>
      <c r="HR166" s="65"/>
      <c r="HS166" s="65"/>
      <c r="HT166" s="65"/>
      <c r="HU166" s="65"/>
      <c r="HV166" s="65"/>
      <c r="HW166" s="65"/>
      <c r="HX166" s="65"/>
      <c r="HY166" s="65"/>
      <c r="HZ166" s="65"/>
      <c r="IA166" s="65"/>
      <c r="IB166" s="65"/>
      <c r="IC166" s="65"/>
      <c r="ID166" s="65"/>
      <c r="IE166" s="65"/>
      <c r="IF166" s="65"/>
      <c r="IG166" s="65"/>
      <c r="IH166" s="65"/>
      <c r="II166" s="65"/>
      <c r="IJ166" s="65"/>
      <c r="IK166" s="65"/>
      <c r="IL166" s="65"/>
      <c r="IM166" s="65"/>
      <c r="IN166" s="65"/>
      <c r="IO166" s="65"/>
      <c r="IP166" s="65"/>
      <c r="IQ166" s="65"/>
      <c r="IR166" s="65"/>
      <c r="IS166" s="65"/>
      <c r="IT166" s="65"/>
      <c r="IU166" s="65"/>
      <c r="IV166" s="65"/>
      <c r="IW166" s="65"/>
      <c r="IX166" s="65"/>
      <c r="IY166" s="65"/>
      <c r="IZ166" s="65"/>
      <c r="JA166" s="65"/>
      <c r="JB166" s="65"/>
      <c r="JC166" s="65"/>
      <c r="JD166" s="65"/>
      <c r="JE166" s="65"/>
      <c r="JF166" s="65"/>
      <c r="JG166" s="65"/>
      <c r="JH166" s="65"/>
    </row>
    <row r="167" spans="1:268" s="66" customFormat="1">
      <c r="A167" s="89"/>
      <c r="B167" s="89"/>
      <c r="C167" s="89"/>
      <c r="D167" s="89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0"/>
      <c r="AI167" s="90"/>
      <c r="AJ167" s="90"/>
      <c r="AK167" s="90"/>
      <c r="AL167" s="90"/>
      <c r="AM167" s="90"/>
      <c r="AN167" s="90"/>
      <c r="AO167" s="90"/>
      <c r="AP167" s="90"/>
      <c r="AQ167" s="90"/>
      <c r="AR167" s="90"/>
      <c r="AS167" s="90"/>
      <c r="AT167" s="90"/>
      <c r="AU167" s="90"/>
      <c r="AV167" s="90"/>
      <c r="AW167" s="90"/>
      <c r="AX167" s="90"/>
      <c r="AY167" s="65"/>
      <c r="AZ167" s="65"/>
      <c r="BA167" s="65"/>
      <c r="BB167" s="65"/>
      <c r="BC167" s="65"/>
      <c r="BD167" s="65"/>
      <c r="BE167" s="65"/>
      <c r="BF167" s="65"/>
      <c r="BG167" s="65"/>
      <c r="BH167" s="65"/>
      <c r="BI167" s="65"/>
      <c r="BJ167" s="65"/>
      <c r="BK167" s="65"/>
      <c r="BL167" s="65"/>
      <c r="BM167" s="65"/>
      <c r="BN167" s="65"/>
      <c r="BO167" s="65"/>
      <c r="BP167" s="65"/>
      <c r="BQ167" s="65"/>
      <c r="BR167" s="65"/>
      <c r="BS167" s="65"/>
      <c r="BT167" s="65"/>
      <c r="BU167" s="65"/>
      <c r="BV167" s="65"/>
      <c r="BW167" s="65"/>
      <c r="BX167" s="65"/>
      <c r="BY167" s="65"/>
      <c r="BZ167" s="65"/>
      <c r="CA167" s="65"/>
      <c r="CB167" s="65"/>
      <c r="CC167" s="65"/>
      <c r="CD167" s="65"/>
      <c r="CE167" s="65"/>
      <c r="CF167" s="65"/>
      <c r="CG167" s="65"/>
      <c r="CH167" s="65"/>
      <c r="CI167" s="65"/>
      <c r="CJ167" s="65"/>
      <c r="CK167" s="65"/>
      <c r="CL167" s="65"/>
      <c r="CM167" s="65"/>
      <c r="CN167" s="65"/>
      <c r="CO167" s="65"/>
      <c r="CP167" s="65"/>
      <c r="CQ167" s="65"/>
      <c r="CR167" s="65"/>
      <c r="CS167" s="65"/>
      <c r="CT167" s="65"/>
      <c r="CU167" s="65"/>
      <c r="CV167" s="65"/>
      <c r="CW167" s="65"/>
      <c r="CX167" s="65"/>
      <c r="CY167" s="65"/>
      <c r="CZ167" s="65"/>
      <c r="DA167" s="65"/>
      <c r="DB167" s="65"/>
      <c r="DC167" s="65"/>
      <c r="DD167" s="65"/>
      <c r="DE167" s="65"/>
      <c r="DF167" s="65"/>
      <c r="DG167" s="65"/>
      <c r="DH167" s="65"/>
      <c r="DI167" s="65"/>
      <c r="DJ167" s="65"/>
      <c r="DK167" s="65"/>
      <c r="DL167" s="65"/>
      <c r="DM167" s="65"/>
      <c r="DN167" s="65"/>
      <c r="DO167" s="65"/>
      <c r="DP167" s="65"/>
      <c r="DQ167" s="65"/>
      <c r="DR167" s="65"/>
      <c r="DS167" s="65"/>
      <c r="DT167" s="65"/>
      <c r="DU167" s="65"/>
      <c r="DV167" s="91"/>
      <c r="DW167" s="91"/>
      <c r="DX167" s="91"/>
      <c r="DY167" s="65"/>
      <c r="DZ167" s="65"/>
      <c r="EA167" s="65"/>
      <c r="EB167" s="65"/>
      <c r="EC167" s="65"/>
      <c r="ED167" s="65"/>
      <c r="EE167" s="65"/>
      <c r="EF167" s="65"/>
      <c r="EG167" s="65"/>
      <c r="EH167" s="65"/>
      <c r="EI167" s="65"/>
      <c r="EJ167" s="65"/>
      <c r="EK167" s="65"/>
      <c r="EL167" s="65"/>
      <c r="EM167" s="65"/>
      <c r="EN167" s="65"/>
      <c r="EO167" s="65"/>
      <c r="EP167" s="65"/>
      <c r="EQ167" s="65"/>
      <c r="ER167" s="65"/>
      <c r="ES167" s="65"/>
      <c r="ET167" s="65"/>
      <c r="EU167" s="65"/>
      <c r="EV167" s="65"/>
      <c r="EW167" s="65"/>
      <c r="EX167" s="65"/>
      <c r="EY167" s="65"/>
      <c r="EZ167" s="65"/>
      <c r="FA167" s="65"/>
      <c r="FB167" s="65"/>
      <c r="FC167" s="65"/>
      <c r="FD167" s="65"/>
      <c r="FE167" s="65"/>
      <c r="FF167" s="65"/>
      <c r="FG167" s="65"/>
      <c r="FH167" s="65"/>
      <c r="FI167" s="65"/>
      <c r="FJ167" s="65"/>
      <c r="FK167" s="65"/>
      <c r="FL167" s="65"/>
      <c r="FM167" s="65"/>
      <c r="FN167" s="65"/>
      <c r="FO167" s="65"/>
      <c r="FP167" s="65"/>
      <c r="FQ167" s="65"/>
      <c r="FR167" s="65"/>
      <c r="FS167" s="65"/>
      <c r="FT167" s="65"/>
      <c r="FU167" s="65"/>
      <c r="FV167" s="65"/>
      <c r="FW167" s="65"/>
      <c r="FX167" s="65"/>
      <c r="FY167" s="65"/>
      <c r="FZ167" s="65"/>
      <c r="GA167" s="65"/>
      <c r="GB167" s="65"/>
      <c r="GC167" s="65"/>
      <c r="GD167" s="65"/>
      <c r="GE167" s="65"/>
      <c r="GF167" s="65"/>
      <c r="GG167" s="65"/>
      <c r="GH167" s="65"/>
      <c r="GI167" s="65"/>
      <c r="GJ167" s="65"/>
      <c r="GK167" s="65"/>
      <c r="GL167" s="65"/>
      <c r="GM167" s="65"/>
      <c r="GN167" s="65"/>
      <c r="GO167" s="65"/>
      <c r="GP167" s="65"/>
      <c r="GQ167" s="65"/>
      <c r="GR167" s="65"/>
      <c r="GS167" s="65"/>
      <c r="GT167" s="65"/>
      <c r="GU167" s="65"/>
      <c r="GV167" s="65"/>
      <c r="GW167" s="65"/>
      <c r="GX167" s="65"/>
      <c r="GY167" s="65"/>
      <c r="GZ167" s="65"/>
      <c r="HA167" s="65"/>
      <c r="HB167" s="65"/>
      <c r="HC167" s="65"/>
      <c r="HD167" s="65"/>
      <c r="HE167" s="65"/>
      <c r="HF167" s="65"/>
      <c r="HG167" s="65"/>
      <c r="HH167" s="65"/>
      <c r="HI167" s="65"/>
      <c r="HJ167" s="65"/>
      <c r="HK167" s="65"/>
      <c r="HL167" s="65"/>
      <c r="HM167" s="65"/>
      <c r="HN167" s="65"/>
      <c r="HO167" s="65"/>
      <c r="HP167" s="65"/>
      <c r="HQ167" s="65"/>
      <c r="HR167" s="65"/>
      <c r="HS167" s="65"/>
      <c r="HT167" s="65"/>
      <c r="HU167" s="65"/>
      <c r="HV167" s="65"/>
      <c r="HW167" s="65"/>
      <c r="HX167" s="65"/>
      <c r="HY167" s="65"/>
      <c r="HZ167" s="65"/>
      <c r="IA167" s="65"/>
      <c r="IB167" s="65"/>
      <c r="IC167" s="65"/>
      <c r="ID167" s="65"/>
      <c r="IE167" s="65"/>
      <c r="IF167" s="65"/>
      <c r="IG167" s="65"/>
      <c r="IH167" s="65"/>
      <c r="II167" s="65"/>
      <c r="IJ167" s="65"/>
      <c r="IK167" s="65"/>
      <c r="IL167" s="65"/>
      <c r="IM167" s="65"/>
      <c r="IN167" s="65"/>
      <c r="IO167" s="65"/>
      <c r="IP167" s="65"/>
      <c r="IQ167" s="65"/>
      <c r="IR167" s="65"/>
      <c r="IS167" s="65"/>
      <c r="IT167" s="65"/>
      <c r="IU167" s="65"/>
      <c r="IV167" s="65"/>
      <c r="IW167" s="65"/>
      <c r="IX167" s="65"/>
      <c r="IY167" s="65"/>
      <c r="IZ167" s="65"/>
      <c r="JA167" s="65"/>
      <c r="JB167" s="65"/>
      <c r="JC167" s="65"/>
      <c r="JD167" s="65"/>
      <c r="JE167" s="65"/>
      <c r="JF167" s="65"/>
      <c r="JG167" s="65"/>
      <c r="JH167" s="65"/>
    </row>
    <row r="168" spans="1:268" s="66" customFormat="1">
      <c r="A168" s="89"/>
      <c r="B168" s="89"/>
      <c r="C168" s="89"/>
      <c r="D168" s="89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  <c r="AD168" s="90"/>
      <c r="AE168" s="90"/>
      <c r="AF168" s="90"/>
      <c r="AG168" s="90"/>
      <c r="AH168" s="90"/>
      <c r="AI168" s="90"/>
      <c r="AJ168" s="90"/>
      <c r="AK168" s="90"/>
      <c r="AL168" s="90"/>
      <c r="AM168" s="90"/>
      <c r="AN168" s="90"/>
      <c r="AO168" s="90"/>
      <c r="AP168" s="90"/>
      <c r="AQ168" s="90"/>
      <c r="AR168" s="90"/>
      <c r="AS168" s="90"/>
      <c r="AT168" s="90"/>
      <c r="AU168" s="90"/>
      <c r="AV168" s="90"/>
      <c r="AW168" s="90"/>
      <c r="AX168" s="90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  <c r="BS168" s="65"/>
      <c r="BT168" s="65"/>
      <c r="BU168" s="65"/>
      <c r="BV168" s="65"/>
      <c r="BW168" s="65"/>
      <c r="BX168" s="65"/>
      <c r="BY168" s="65"/>
      <c r="BZ168" s="65"/>
      <c r="CA168" s="65"/>
      <c r="CB168" s="65"/>
      <c r="CC168" s="65"/>
      <c r="CD168" s="65"/>
      <c r="CE168" s="65"/>
      <c r="CF168" s="65"/>
      <c r="CG168" s="65"/>
      <c r="CH168" s="65"/>
      <c r="CI168" s="65"/>
      <c r="CJ168" s="65"/>
      <c r="CK168" s="65"/>
      <c r="CL168" s="65"/>
      <c r="CM168" s="65"/>
      <c r="CN168" s="65"/>
      <c r="CO168" s="65"/>
      <c r="CP168" s="65"/>
      <c r="CQ168" s="65"/>
      <c r="CR168" s="65"/>
      <c r="CS168" s="65"/>
      <c r="CT168" s="65"/>
      <c r="CU168" s="65"/>
      <c r="CV168" s="65"/>
      <c r="CW168" s="65"/>
      <c r="CX168" s="65"/>
      <c r="CY168" s="65"/>
      <c r="CZ168" s="65"/>
      <c r="DA168" s="65"/>
      <c r="DB168" s="65"/>
      <c r="DC168" s="65"/>
      <c r="DD168" s="65"/>
      <c r="DE168" s="65"/>
      <c r="DF168" s="65"/>
      <c r="DG168" s="65"/>
      <c r="DH168" s="65"/>
      <c r="DI168" s="65"/>
      <c r="DJ168" s="65"/>
      <c r="DK168" s="65"/>
      <c r="DL168" s="65"/>
      <c r="DM168" s="65"/>
      <c r="DN168" s="65"/>
      <c r="DO168" s="65"/>
      <c r="DP168" s="65"/>
      <c r="DQ168" s="65"/>
      <c r="DR168" s="65"/>
      <c r="DS168" s="65"/>
      <c r="DT168" s="65"/>
      <c r="DU168" s="65"/>
      <c r="DV168" s="91"/>
      <c r="DW168" s="91"/>
      <c r="DX168" s="91"/>
      <c r="DY168" s="65"/>
      <c r="DZ168" s="65"/>
      <c r="EA168" s="65"/>
      <c r="EB168" s="65"/>
      <c r="EC168" s="65"/>
      <c r="ED168" s="65"/>
      <c r="EE168" s="65"/>
      <c r="EF168" s="65"/>
      <c r="EG168" s="65"/>
      <c r="EH168" s="65"/>
      <c r="EI168" s="65"/>
      <c r="EJ168" s="65"/>
      <c r="EK168" s="65"/>
      <c r="EL168" s="65"/>
      <c r="EM168" s="65"/>
      <c r="EN168" s="65"/>
      <c r="EO168" s="65"/>
      <c r="EP168" s="65"/>
      <c r="EQ168" s="65"/>
      <c r="ER168" s="65"/>
      <c r="ES168" s="65"/>
      <c r="ET168" s="65"/>
      <c r="EU168" s="65"/>
      <c r="EV168" s="65"/>
      <c r="EW168" s="65"/>
      <c r="EX168" s="65"/>
      <c r="EY168" s="65"/>
      <c r="EZ168" s="65"/>
      <c r="FA168" s="65"/>
      <c r="FB168" s="65"/>
      <c r="FC168" s="65"/>
      <c r="FD168" s="65"/>
      <c r="FE168" s="65"/>
      <c r="FF168" s="65"/>
      <c r="FG168" s="65"/>
      <c r="FH168" s="65"/>
      <c r="FI168" s="65"/>
      <c r="FJ168" s="65"/>
      <c r="FK168" s="65"/>
      <c r="FL168" s="65"/>
      <c r="FM168" s="65"/>
      <c r="FN168" s="65"/>
      <c r="FO168" s="65"/>
      <c r="FP168" s="65"/>
      <c r="FQ168" s="65"/>
      <c r="FR168" s="65"/>
      <c r="FS168" s="65"/>
      <c r="FT168" s="65"/>
      <c r="FU168" s="65"/>
      <c r="FV168" s="65"/>
      <c r="FW168" s="65"/>
      <c r="FX168" s="65"/>
      <c r="FY168" s="65"/>
      <c r="FZ168" s="65"/>
      <c r="GA168" s="65"/>
      <c r="GB168" s="65"/>
      <c r="GC168" s="65"/>
      <c r="GD168" s="65"/>
      <c r="GE168" s="65"/>
      <c r="GF168" s="65"/>
      <c r="GG168" s="65"/>
      <c r="GH168" s="65"/>
      <c r="GI168" s="65"/>
      <c r="GJ168" s="65"/>
      <c r="GK168" s="65"/>
      <c r="GL168" s="65"/>
      <c r="GM168" s="65"/>
      <c r="GN168" s="65"/>
      <c r="GO168" s="65"/>
      <c r="GP168" s="65"/>
      <c r="GQ168" s="65"/>
      <c r="GR168" s="65"/>
      <c r="GS168" s="65"/>
      <c r="GT168" s="65"/>
      <c r="GU168" s="65"/>
      <c r="GV168" s="65"/>
      <c r="GW168" s="65"/>
      <c r="GX168" s="65"/>
      <c r="GY168" s="65"/>
      <c r="GZ168" s="65"/>
      <c r="HA168" s="65"/>
      <c r="HB168" s="65"/>
      <c r="HC168" s="65"/>
      <c r="HD168" s="65"/>
      <c r="HE168" s="65"/>
      <c r="HF168" s="65"/>
      <c r="HG168" s="65"/>
      <c r="HH168" s="65"/>
      <c r="HI168" s="65"/>
      <c r="HJ168" s="65"/>
      <c r="HK168" s="65"/>
      <c r="HL168" s="65"/>
      <c r="HM168" s="65"/>
      <c r="HN168" s="65"/>
      <c r="HO168" s="65"/>
      <c r="HP168" s="65"/>
      <c r="HQ168" s="65"/>
      <c r="HR168" s="65"/>
      <c r="HS168" s="65"/>
      <c r="HT168" s="65"/>
      <c r="HU168" s="65"/>
      <c r="HV168" s="65"/>
      <c r="HW168" s="65"/>
      <c r="HX168" s="65"/>
      <c r="HY168" s="65"/>
      <c r="HZ168" s="65"/>
      <c r="IA168" s="65"/>
      <c r="IB168" s="65"/>
      <c r="IC168" s="65"/>
      <c r="ID168" s="65"/>
      <c r="IE168" s="65"/>
      <c r="IF168" s="65"/>
      <c r="IG168" s="65"/>
      <c r="IH168" s="65"/>
      <c r="II168" s="65"/>
      <c r="IJ168" s="65"/>
      <c r="IK168" s="65"/>
      <c r="IL168" s="65"/>
      <c r="IM168" s="65"/>
      <c r="IN168" s="65"/>
      <c r="IO168" s="65"/>
      <c r="IP168" s="65"/>
      <c r="IQ168" s="65"/>
      <c r="IR168" s="65"/>
      <c r="IS168" s="65"/>
      <c r="IT168" s="65"/>
      <c r="IU168" s="65"/>
      <c r="IV168" s="65"/>
      <c r="IW168" s="65"/>
      <c r="IX168" s="65"/>
      <c r="IY168" s="65"/>
      <c r="IZ168" s="65"/>
      <c r="JA168" s="65"/>
      <c r="JB168" s="65"/>
      <c r="JC168" s="65"/>
      <c r="JD168" s="65"/>
      <c r="JE168" s="65"/>
      <c r="JF168" s="65"/>
      <c r="JG168" s="65"/>
      <c r="JH168" s="65"/>
    </row>
    <row r="169" spans="1:268" s="66" customFormat="1">
      <c r="A169" s="89"/>
      <c r="B169" s="89"/>
      <c r="C169" s="89"/>
      <c r="D169" s="89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  <c r="AF169" s="90"/>
      <c r="AG169" s="90"/>
      <c r="AH169" s="90"/>
      <c r="AI169" s="90"/>
      <c r="AJ169" s="90"/>
      <c r="AK169" s="90"/>
      <c r="AL169" s="90"/>
      <c r="AM169" s="90"/>
      <c r="AN169" s="90"/>
      <c r="AO169" s="90"/>
      <c r="AP169" s="90"/>
      <c r="AQ169" s="90"/>
      <c r="AR169" s="90"/>
      <c r="AS169" s="90"/>
      <c r="AT169" s="90"/>
      <c r="AU169" s="90"/>
      <c r="AV169" s="90"/>
      <c r="AW169" s="90"/>
      <c r="AX169" s="90"/>
      <c r="AY169" s="65"/>
      <c r="AZ169" s="65"/>
      <c r="BA169" s="65"/>
      <c r="BB169" s="65"/>
      <c r="BC169" s="65"/>
      <c r="BD169" s="65"/>
      <c r="BE169" s="65"/>
      <c r="BF169" s="65"/>
      <c r="BG169" s="65"/>
      <c r="BH169" s="65"/>
      <c r="BI169" s="65"/>
      <c r="BJ169" s="65"/>
      <c r="BK169" s="65"/>
      <c r="BL169" s="65"/>
      <c r="BM169" s="65"/>
      <c r="BN169" s="65"/>
      <c r="BO169" s="65"/>
      <c r="BP169" s="65"/>
      <c r="BQ169" s="65"/>
      <c r="BR169" s="65"/>
      <c r="BS169" s="65"/>
      <c r="BT169" s="65"/>
      <c r="BU169" s="65"/>
      <c r="BV169" s="65"/>
      <c r="BW169" s="65"/>
      <c r="BX169" s="65"/>
      <c r="BY169" s="65"/>
      <c r="BZ169" s="65"/>
      <c r="CA169" s="65"/>
      <c r="CB169" s="65"/>
      <c r="CC169" s="65"/>
      <c r="CD169" s="65"/>
      <c r="CE169" s="65"/>
      <c r="CF169" s="65"/>
      <c r="CG169" s="65"/>
      <c r="CH169" s="65"/>
      <c r="CI169" s="65"/>
      <c r="CJ169" s="65"/>
      <c r="CK169" s="65"/>
      <c r="CL169" s="65"/>
      <c r="CM169" s="65"/>
      <c r="CN169" s="65"/>
      <c r="CO169" s="65"/>
      <c r="CP169" s="65"/>
      <c r="CQ169" s="65"/>
      <c r="CR169" s="65"/>
      <c r="CS169" s="65"/>
      <c r="CT169" s="65"/>
      <c r="CU169" s="65"/>
      <c r="CV169" s="65"/>
      <c r="CW169" s="65"/>
      <c r="CX169" s="65"/>
      <c r="CY169" s="65"/>
      <c r="CZ169" s="65"/>
      <c r="DA169" s="65"/>
      <c r="DB169" s="65"/>
      <c r="DC169" s="65"/>
      <c r="DD169" s="65"/>
      <c r="DE169" s="65"/>
      <c r="DF169" s="65"/>
      <c r="DG169" s="65"/>
      <c r="DH169" s="65"/>
      <c r="DI169" s="65"/>
      <c r="DJ169" s="65"/>
      <c r="DK169" s="65"/>
      <c r="DL169" s="65"/>
      <c r="DM169" s="65"/>
      <c r="DN169" s="65"/>
      <c r="DO169" s="65"/>
      <c r="DP169" s="65"/>
      <c r="DQ169" s="65"/>
      <c r="DR169" s="65"/>
      <c r="DS169" s="65"/>
      <c r="DT169" s="65"/>
      <c r="DU169" s="65"/>
      <c r="DV169" s="91"/>
      <c r="DW169" s="91"/>
      <c r="DX169" s="91"/>
      <c r="DY169" s="65"/>
      <c r="DZ169" s="65"/>
      <c r="EA169" s="65"/>
      <c r="EB169" s="65"/>
      <c r="EC169" s="65"/>
      <c r="ED169" s="65"/>
      <c r="EE169" s="65"/>
      <c r="EF169" s="65"/>
      <c r="EG169" s="65"/>
      <c r="EH169" s="65"/>
      <c r="EI169" s="65"/>
      <c r="EJ169" s="65"/>
      <c r="EK169" s="65"/>
      <c r="EL169" s="65"/>
      <c r="EM169" s="65"/>
      <c r="EN169" s="65"/>
      <c r="EO169" s="65"/>
      <c r="EP169" s="65"/>
      <c r="EQ169" s="65"/>
      <c r="ER169" s="65"/>
      <c r="ES169" s="65"/>
      <c r="ET169" s="65"/>
      <c r="EU169" s="65"/>
      <c r="EV169" s="65"/>
      <c r="EW169" s="65"/>
      <c r="EX169" s="65"/>
      <c r="EY169" s="65"/>
      <c r="EZ169" s="65"/>
      <c r="FA169" s="65"/>
      <c r="FB169" s="65"/>
      <c r="FC169" s="65"/>
      <c r="FD169" s="65"/>
      <c r="FE169" s="65"/>
      <c r="FF169" s="65"/>
      <c r="FG169" s="65"/>
      <c r="FH169" s="65"/>
      <c r="FI169" s="65"/>
      <c r="FJ169" s="65"/>
      <c r="FK169" s="65"/>
      <c r="FL169" s="65"/>
      <c r="FM169" s="65"/>
      <c r="FN169" s="65"/>
      <c r="FO169" s="65"/>
      <c r="FP169" s="65"/>
      <c r="FQ169" s="65"/>
      <c r="FR169" s="65"/>
      <c r="FS169" s="65"/>
      <c r="FT169" s="65"/>
      <c r="FU169" s="65"/>
      <c r="FV169" s="65"/>
      <c r="FW169" s="65"/>
      <c r="FX169" s="65"/>
      <c r="FY169" s="65"/>
      <c r="FZ169" s="65"/>
      <c r="GA169" s="65"/>
      <c r="GB169" s="65"/>
      <c r="GC169" s="65"/>
      <c r="GD169" s="65"/>
      <c r="GE169" s="65"/>
      <c r="GF169" s="65"/>
      <c r="GG169" s="65"/>
      <c r="GH169" s="65"/>
      <c r="GI169" s="65"/>
      <c r="GJ169" s="65"/>
      <c r="GK169" s="65"/>
      <c r="GL169" s="65"/>
      <c r="GM169" s="65"/>
      <c r="GN169" s="65"/>
      <c r="GO169" s="65"/>
      <c r="GP169" s="65"/>
      <c r="GQ169" s="65"/>
      <c r="GR169" s="65"/>
      <c r="GS169" s="65"/>
      <c r="GT169" s="65"/>
      <c r="GU169" s="65"/>
      <c r="GV169" s="65"/>
      <c r="GW169" s="65"/>
      <c r="GX169" s="65"/>
      <c r="GY169" s="65"/>
      <c r="GZ169" s="65"/>
      <c r="HA169" s="65"/>
      <c r="HB169" s="65"/>
      <c r="HC169" s="65"/>
      <c r="HD169" s="65"/>
      <c r="HE169" s="65"/>
      <c r="HF169" s="65"/>
      <c r="HG169" s="65"/>
      <c r="HH169" s="65"/>
      <c r="HI169" s="65"/>
      <c r="HJ169" s="65"/>
      <c r="HK169" s="65"/>
      <c r="HL169" s="65"/>
      <c r="HM169" s="65"/>
      <c r="HN169" s="65"/>
      <c r="HO169" s="65"/>
      <c r="HP169" s="65"/>
      <c r="HQ169" s="65"/>
      <c r="HR169" s="65"/>
      <c r="HS169" s="65"/>
      <c r="HT169" s="65"/>
      <c r="HU169" s="65"/>
      <c r="HV169" s="65"/>
      <c r="HW169" s="65"/>
      <c r="HX169" s="65"/>
      <c r="HY169" s="65"/>
      <c r="HZ169" s="65"/>
      <c r="IA169" s="65"/>
      <c r="IB169" s="65"/>
      <c r="IC169" s="65"/>
      <c r="ID169" s="65"/>
      <c r="IE169" s="65"/>
      <c r="IF169" s="65"/>
      <c r="IG169" s="65"/>
      <c r="IH169" s="65"/>
      <c r="II169" s="65"/>
      <c r="IJ169" s="65"/>
      <c r="IK169" s="65"/>
      <c r="IL169" s="65"/>
      <c r="IM169" s="65"/>
      <c r="IN169" s="65"/>
      <c r="IO169" s="65"/>
      <c r="IP169" s="65"/>
      <c r="IQ169" s="65"/>
      <c r="IR169" s="65"/>
      <c r="IS169" s="65"/>
      <c r="IT169" s="65"/>
      <c r="IU169" s="65"/>
      <c r="IV169" s="65"/>
      <c r="IW169" s="65"/>
      <c r="IX169" s="65"/>
      <c r="IY169" s="65"/>
      <c r="IZ169" s="65"/>
      <c r="JA169" s="65"/>
      <c r="JB169" s="65"/>
      <c r="JC169" s="65"/>
      <c r="JD169" s="65"/>
      <c r="JE169" s="65"/>
      <c r="JF169" s="65"/>
      <c r="JG169" s="65"/>
      <c r="JH169" s="65"/>
    </row>
    <row r="170" spans="1:268" s="66" customFormat="1">
      <c r="A170" s="89"/>
      <c r="B170" s="89"/>
      <c r="C170" s="89"/>
      <c r="D170" s="89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90"/>
      <c r="AD170" s="90"/>
      <c r="AE170" s="90"/>
      <c r="AF170" s="90"/>
      <c r="AG170" s="90"/>
      <c r="AH170" s="90"/>
      <c r="AI170" s="90"/>
      <c r="AJ170" s="90"/>
      <c r="AK170" s="90"/>
      <c r="AL170" s="90"/>
      <c r="AM170" s="90"/>
      <c r="AN170" s="90"/>
      <c r="AO170" s="90"/>
      <c r="AP170" s="90"/>
      <c r="AQ170" s="90"/>
      <c r="AR170" s="90"/>
      <c r="AS170" s="90"/>
      <c r="AT170" s="90"/>
      <c r="AU170" s="90"/>
      <c r="AV170" s="90"/>
      <c r="AW170" s="90"/>
      <c r="AX170" s="90"/>
      <c r="AY170" s="65"/>
      <c r="AZ170" s="65"/>
      <c r="BA170" s="65"/>
      <c r="BB170" s="65"/>
      <c r="BC170" s="65"/>
      <c r="BD170" s="65"/>
      <c r="BE170" s="65"/>
      <c r="BF170" s="65"/>
      <c r="BG170" s="65"/>
      <c r="BH170" s="65"/>
      <c r="BI170" s="65"/>
      <c r="BJ170" s="65"/>
      <c r="BK170" s="65"/>
      <c r="BL170" s="65"/>
      <c r="BM170" s="65"/>
      <c r="BN170" s="65"/>
      <c r="BO170" s="65"/>
      <c r="BP170" s="65"/>
      <c r="BQ170" s="65"/>
      <c r="BR170" s="65"/>
      <c r="BS170" s="65"/>
      <c r="BT170" s="65"/>
      <c r="BU170" s="65"/>
      <c r="BV170" s="65"/>
      <c r="BW170" s="65"/>
      <c r="BX170" s="65"/>
      <c r="BY170" s="65"/>
      <c r="BZ170" s="65"/>
      <c r="CA170" s="65"/>
      <c r="CB170" s="65"/>
      <c r="CC170" s="65"/>
      <c r="CD170" s="65"/>
      <c r="CE170" s="65"/>
      <c r="CF170" s="65"/>
      <c r="CG170" s="65"/>
      <c r="CH170" s="65"/>
      <c r="CI170" s="65"/>
      <c r="CJ170" s="65"/>
      <c r="CK170" s="65"/>
      <c r="CL170" s="65"/>
      <c r="CM170" s="65"/>
      <c r="CN170" s="65"/>
      <c r="CO170" s="65"/>
      <c r="CP170" s="65"/>
      <c r="CQ170" s="65"/>
      <c r="CR170" s="65"/>
      <c r="CS170" s="65"/>
      <c r="CT170" s="65"/>
      <c r="CU170" s="65"/>
      <c r="CV170" s="65"/>
      <c r="CW170" s="65"/>
      <c r="CX170" s="65"/>
      <c r="CY170" s="65"/>
      <c r="CZ170" s="65"/>
      <c r="DA170" s="65"/>
      <c r="DB170" s="65"/>
      <c r="DC170" s="65"/>
      <c r="DD170" s="65"/>
      <c r="DE170" s="65"/>
      <c r="DF170" s="65"/>
      <c r="DG170" s="65"/>
      <c r="DH170" s="65"/>
      <c r="DI170" s="65"/>
      <c r="DJ170" s="65"/>
      <c r="DK170" s="65"/>
      <c r="DL170" s="65"/>
      <c r="DM170" s="65"/>
      <c r="DN170" s="65"/>
      <c r="DO170" s="65"/>
      <c r="DP170" s="65"/>
      <c r="DQ170" s="65"/>
      <c r="DR170" s="65"/>
      <c r="DS170" s="65"/>
      <c r="DT170" s="65"/>
      <c r="DU170" s="65"/>
      <c r="DV170" s="91"/>
      <c r="DW170" s="91"/>
      <c r="DX170" s="91"/>
      <c r="DY170" s="65"/>
      <c r="DZ170" s="65"/>
      <c r="EA170" s="65"/>
      <c r="EB170" s="65"/>
      <c r="EC170" s="65"/>
      <c r="ED170" s="65"/>
      <c r="EE170" s="65"/>
      <c r="EF170" s="65"/>
      <c r="EG170" s="65"/>
      <c r="EH170" s="65"/>
      <c r="EI170" s="65"/>
      <c r="EJ170" s="65"/>
      <c r="EK170" s="65"/>
      <c r="EL170" s="65"/>
      <c r="EM170" s="65"/>
      <c r="EN170" s="65"/>
      <c r="EO170" s="65"/>
      <c r="EP170" s="65"/>
      <c r="EQ170" s="65"/>
      <c r="ER170" s="65"/>
      <c r="ES170" s="65"/>
      <c r="ET170" s="65"/>
      <c r="EU170" s="65"/>
      <c r="EV170" s="65"/>
      <c r="EW170" s="65"/>
      <c r="EX170" s="65"/>
      <c r="EY170" s="65"/>
      <c r="EZ170" s="65"/>
      <c r="FA170" s="65"/>
      <c r="FB170" s="65"/>
      <c r="FC170" s="65"/>
      <c r="FD170" s="65"/>
      <c r="FE170" s="65"/>
      <c r="FF170" s="65"/>
      <c r="FG170" s="65"/>
      <c r="FH170" s="65"/>
      <c r="FI170" s="65"/>
      <c r="FJ170" s="65"/>
      <c r="FK170" s="65"/>
      <c r="FL170" s="65"/>
      <c r="FM170" s="65"/>
      <c r="FN170" s="65"/>
      <c r="FO170" s="65"/>
      <c r="FP170" s="65"/>
      <c r="FQ170" s="65"/>
      <c r="FR170" s="65"/>
      <c r="FS170" s="65"/>
      <c r="FT170" s="65"/>
      <c r="FU170" s="65"/>
      <c r="FV170" s="65"/>
      <c r="FW170" s="65"/>
      <c r="FX170" s="65"/>
      <c r="FY170" s="65"/>
      <c r="FZ170" s="65"/>
      <c r="GA170" s="65"/>
      <c r="GB170" s="65"/>
      <c r="GC170" s="65"/>
      <c r="GD170" s="65"/>
      <c r="GE170" s="65"/>
      <c r="GF170" s="65"/>
      <c r="GG170" s="65"/>
      <c r="GH170" s="65"/>
      <c r="GI170" s="65"/>
      <c r="GJ170" s="65"/>
      <c r="GK170" s="65"/>
      <c r="GL170" s="65"/>
      <c r="GM170" s="65"/>
      <c r="GN170" s="65"/>
      <c r="GO170" s="65"/>
      <c r="GP170" s="65"/>
      <c r="GQ170" s="65"/>
      <c r="GR170" s="65"/>
      <c r="GS170" s="65"/>
      <c r="GT170" s="65"/>
      <c r="GU170" s="65"/>
      <c r="GV170" s="65"/>
      <c r="GW170" s="65"/>
      <c r="GX170" s="65"/>
      <c r="GY170" s="65"/>
      <c r="GZ170" s="65"/>
      <c r="HA170" s="65"/>
      <c r="HB170" s="65"/>
      <c r="HC170" s="65"/>
      <c r="HD170" s="65"/>
      <c r="HE170" s="65"/>
      <c r="HF170" s="65"/>
      <c r="HG170" s="65"/>
      <c r="HH170" s="65"/>
      <c r="HI170" s="65"/>
      <c r="HJ170" s="65"/>
      <c r="HK170" s="65"/>
      <c r="HL170" s="65"/>
      <c r="HM170" s="65"/>
      <c r="HN170" s="65"/>
      <c r="HO170" s="65"/>
      <c r="HP170" s="65"/>
      <c r="HQ170" s="65"/>
      <c r="HR170" s="65"/>
      <c r="HS170" s="65"/>
      <c r="HT170" s="65"/>
      <c r="HU170" s="65"/>
      <c r="HV170" s="65"/>
      <c r="HW170" s="65"/>
      <c r="HX170" s="65"/>
      <c r="HY170" s="65"/>
      <c r="HZ170" s="65"/>
      <c r="IA170" s="65"/>
      <c r="IB170" s="65"/>
      <c r="IC170" s="65"/>
      <c r="ID170" s="65"/>
      <c r="IE170" s="65"/>
      <c r="IF170" s="65"/>
      <c r="IG170" s="65"/>
      <c r="IH170" s="65"/>
      <c r="II170" s="65"/>
      <c r="IJ170" s="65"/>
      <c r="IK170" s="65"/>
      <c r="IL170" s="65"/>
      <c r="IM170" s="65"/>
      <c r="IN170" s="65"/>
      <c r="IO170" s="65"/>
      <c r="IP170" s="65"/>
      <c r="IQ170" s="65"/>
      <c r="IR170" s="65"/>
      <c r="IS170" s="65"/>
      <c r="IT170" s="65"/>
      <c r="IU170" s="65"/>
      <c r="IV170" s="65"/>
      <c r="IW170" s="65"/>
      <c r="IX170" s="65"/>
      <c r="IY170" s="65"/>
      <c r="IZ170" s="65"/>
      <c r="JA170" s="65"/>
      <c r="JB170" s="65"/>
      <c r="JC170" s="65"/>
      <c r="JD170" s="65"/>
      <c r="JE170" s="65"/>
      <c r="JF170" s="65"/>
      <c r="JG170" s="65"/>
      <c r="JH170" s="65"/>
    </row>
    <row r="171" spans="1:268" s="66" customFormat="1">
      <c r="A171" s="89"/>
      <c r="B171" s="89"/>
      <c r="C171" s="89"/>
      <c r="D171" s="89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  <c r="AD171" s="90"/>
      <c r="AE171" s="90"/>
      <c r="AF171" s="90"/>
      <c r="AG171" s="90"/>
      <c r="AH171" s="90"/>
      <c r="AI171" s="90"/>
      <c r="AJ171" s="90"/>
      <c r="AK171" s="90"/>
      <c r="AL171" s="90"/>
      <c r="AM171" s="90"/>
      <c r="AN171" s="90"/>
      <c r="AO171" s="90"/>
      <c r="AP171" s="90"/>
      <c r="AQ171" s="90"/>
      <c r="AR171" s="90"/>
      <c r="AS171" s="90"/>
      <c r="AT171" s="90"/>
      <c r="AU171" s="90"/>
      <c r="AV171" s="90"/>
      <c r="AW171" s="90"/>
      <c r="AX171" s="90"/>
      <c r="AY171" s="65"/>
      <c r="AZ171" s="65"/>
      <c r="BA171" s="65"/>
      <c r="BB171" s="65"/>
      <c r="BC171" s="65"/>
      <c r="BD171" s="65"/>
      <c r="BE171" s="65"/>
      <c r="BF171" s="65"/>
      <c r="BG171" s="65"/>
      <c r="BH171" s="65"/>
      <c r="BI171" s="65"/>
      <c r="BJ171" s="65"/>
      <c r="BK171" s="65"/>
      <c r="BL171" s="65"/>
      <c r="BM171" s="65"/>
      <c r="BN171" s="65"/>
      <c r="BO171" s="65"/>
      <c r="BP171" s="65"/>
      <c r="BQ171" s="65"/>
      <c r="BR171" s="65"/>
      <c r="BS171" s="65"/>
      <c r="BT171" s="65"/>
      <c r="BU171" s="65"/>
      <c r="BV171" s="65"/>
      <c r="BW171" s="65"/>
      <c r="BX171" s="65"/>
      <c r="BY171" s="65"/>
      <c r="BZ171" s="65"/>
      <c r="CA171" s="65"/>
      <c r="CB171" s="65"/>
      <c r="CC171" s="65"/>
      <c r="CD171" s="65"/>
      <c r="CE171" s="65"/>
      <c r="CF171" s="65"/>
      <c r="CG171" s="65"/>
      <c r="CH171" s="65"/>
      <c r="CI171" s="65"/>
      <c r="CJ171" s="65"/>
      <c r="CK171" s="65"/>
      <c r="CL171" s="65"/>
      <c r="CM171" s="65"/>
      <c r="CN171" s="65"/>
      <c r="CO171" s="65"/>
      <c r="CP171" s="65"/>
      <c r="CQ171" s="65"/>
      <c r="CR171" s="65"/>
      <c r="CS171" s="65"/>
      <c r="CT171" s="65"/>
      <c r="CU171" s="65"/>
      <c r="CV171" s="65"/>
      <c r="CW171" s="65"/>
      <c r="CX171" s="65"/>
      <c r="CY171" s="65"/>
      <c r="CZ171" s="65"/>
      <c r="DA171" s="65"/>
      <c r="DB171" s="65"/>
      <c r="DC171" s="65"/>
      <c r="DD171" s="65"/>
      <c r="DE171" s="65"/>
      <c r="DF171" s="65"/>
      <c r="DG171" s="65"/>
      <c r="DH171" s="65"/>
      <c r="DI171" s="65"/>
      <c r="DJ171" s="65"/>
      <c r="DK171" s="65"/>
      <c r="DL171" s="65"/>
      <c r="DM171" s="65"/>
      <c r="DN171" s="65"/>
      <c r="DO171" s="65"/>
      <c r="DP171" s="65"/>
      <c r="DQ171" s="65"/>
      <c r="DR171" s="65"/>
      <c r="DS171" s="65"/>
      <c r="DT171" s="65"/>
      <c r="DU171" s="65"/>
      <c r="DV171" s="91"/>
      <c r="DW171" s="91"/>
      <c r="DX171" s="91"/>
      <c r="DY171" s="65"/>
      <c r="DZ171" s="65"/>
      <c r="EA171" s="65"/>
      <c r="EB171" s="65"/>
      <c r="EC171" s="65"/>
      <c r="ED171" s="65"/>
      <c r="EE171" s="65"/>
      <c r="EF171" s="65"/>
      <c r="EG171" s="65"/>
      <c r="EH171" s="65"/>
      <c r="EI171" s="65"/>
      <c r="EJ171" s="65"/>
      <c r="EK171" s="65"/>
      <c r="EL171" s="65"/>
      <c r="EM171" s="65"/>
      <c r="EN171" s="65"/>
      <c r="EO171" s="65"/>
      <c r="EP171" s="65"/>
      <c r="EQ171" s="65"/>
      <c r="ER171" s="65"/>
      <c r="ES171" s="65"/>
      <c r="ET171" s="65"/>
      <c r="EU171" s="65"/>
      <c r="EV171" s="65"/>
      <c r="EW171" s="65"/>
      <c r="EX171" s="65"/>
      <c r="EY171" s="65"/>
      <c r="EZ171" s="65"/>
      <c r="FA171" s="65"/>
      <c r="FB171" s="65"/>
      <c r="FC171" s="65"/>
      <c r="FD171" s="65"/>
      <c r="FE171" s="65"/>
      <c r="FF171" s="65"/>
      <c r="FG171" s="65"/>
      <c r="FH171" s="65"/>
      <c r="FI171" s="65"/>
      <c r="FJ171" s="65"/>
      <c r="FK171" s="65"/>
      <c r="FL171" s="65"/>
      <c r="FM171" s="65"/>
      <c r="FN171" s="65"/>
      <c r="FO171" s="65"/>
      <c r="FP171" s="65"/>
      <c r="FQ171" s="65"/>
      <c r="FR171" s="65"/>
      <c r="FS171" s="65"/>
      <c r="FT171" s="65"/>
      <c r="FU171" s="65"/>
      <c r="FV171" s="65"/>
      <c r="FW171" s="65"/>
      <c r="FX171" s="65"/>
      <c r="FY171" s="65"/>
      <c r="FZ171" s="65"/>
      <c r="GA171" s="65"/>
      <c r="GB171" s="65"/>
      <c r="GC171" s="65"/>
      <c r="GD171" s="65"/>
      <c r="GE171" s="65"/>
      <c r="GF171" s="65"/>
      <c r="GG171" s="65"/>
      <c r="GH171" s="65"/>
      <c r="GI171" s="65"/>
      <c r="GJ171" s="65"/>
      <c r="GK171" s="65"/>
      <c r="GL171" s="65"/>
      <c r="GM171" s="65"/>
      <c r="GN171" s="65"/>
      <c r="GO171" s="65"/>
      <c r="GP171" s="65"/>
      <c r="GQ171" s="65"/>
      <c r="GR171" s="65"/>
      <c r="GS171" s="65"/>
      <c r="GT171" s="65"/>
      <c r="GU171" s="65"/>
      <c r="GV171" s="65"/>
      <c r="GW171" s="65"/>
      <c r="GX171" s="65"/>
      <c r="GY171" s="65"/>
      <c r="GZ171" s="65"/>
      <c r="HA171" s="65"/>
      <c r="HB171" s="65"/>
      <c r="HC171" s="65"/>
      <c r="HD171" s="65"/>
      <c r="HE171" s="65"/>
      <c r="HF171" s="65"/>
      <c r="HG171" s="65"/>
      <c r="HH171" s="65"/>
      <c r="HI171" s="65"/>
      <c r="HJ171" s="65"/>
      <c r="HK171" s="65"/>
      <c r="HL171" s="65"/>
      <c r="HM171" s="65"/>
      <c r="HN171" s="65"/>
      <c r="HO171" s="65"/>
      <c r="HP171" s="65"/>
      <c r="HQ171" s="65"/>
      <c r="HR171" s="65"/>
      <c r="HS171" s="65"/>
      <c r="HT171" s="65"/>
      <c r="HU171" s="65"/>
      <c r="HV171" s="65"/>
      <c r="HW171" s="65"/>
      <c r="HX171" s="65"/>
      <c r="HY171" s="65"/>
      <c r="HZ171" s="65"/>
      <c r="IA171" s="65"/>
      <c r="IB171" s="65"/>
      <c r="IC171" s="65"/>
      <c r="ID171" s="65"/>
      <c r="IE171" s="65"/>
      <c r="IF171" s="65"/>
      <c r="IG171" s="65"/>
      <c r="IH171" s="65"/>
      <c r="II171" s="65"/>
      <c r="IJ171" s="65"/>
      <c r="IK171" s="65"/>
      <c r="IL171" s="65"/>
      <c r="IM171" s="65"/>
      <c r="IN171" s="65"/>
      <c r="IO171" s="65"/>
      <c r="IP171" s="65"/>
      <c r="IQ171" s="65"/>
      <c r="IR171" s="65"/>
      <c r="IS171" s="65"/>
      <c r="IT171" s="65"/>
      <c r="IU171" s="65"/>
      <c r="IV171" s="65"/>
      <c r="IW171" s="65"/>
      <c r="IX171" s="65"/>
      <c r="IY171" s="65"/>
      <c r="IZ171" s="65"/>
      <c r="JA171" s="65"/>
      <c r="JB171" s="65"/>
      <c r="JC171" s="65"/>
      <c r="JD171" s="65"/>
      <c r="JE171" s="65"/>
      <c r="JF171" s="65"/>
      <c r="JG171" s="65"/>
      <c r="JH171" s="65"/>
    </row>
    <row r="172" spans="1:268" s="66" customFormat="1">
      <c r="A172" s="89"/>
      <c r="B172" s="89"/>
      <c r="C172" s="89"/>
      <c r="D172" s="89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  <c r="AD172" s="90"/>
      <c r="AE172" s="90"/>
      <c r="AF172" s="90"/>
      <c r="AG172" s="90"/>
      <c r="AH172" s="90"/>
      <c r="AI172" s="90"/>
      <c r="AJ172" s="90"/>
      <c r="AK172" s="90"/>
      <c r="AL172" s="90"/>
      <c r="AM172" s="90"/>
      <c r="AN172" s="90"/>
      <c r="AO172" s="90"/>
      <c r="AP172" s="90"/>
      <c r="AQ172" s="90"/>
      <c r="AR172" s="90"/>
      <c r="AS172" s="90"/>
      <c r="AT172" s="90"/>
      <c r="AU172" s="90"/>
      <c r="AV172" s="90"/>
      <c r="AW172" s="90"/>
      <c r="AX172" s="90"/>
      <c r="AY172" s="65"/>
      <c r="AZ172" s="65"/>
      <c r="BA172" s="65"/>
      <c r="BB172" s="65"/>
      <c r="BC172" s="65"/>
      <c r="BD172" s="65"/>
      <c r="BE172" s="65"/>
      <c r="BF172" s="65"/>
      <c r="BG172" s="65"/>
      <c r="BH172" s="65"/>
      <c r="BI172" s="65"/>
      <c r="BJ172" s="65"/>
      <c r="BK172" s="65"/>
      <c r="BL172" s="65"/>
      <c r="BM172" s="65"/>
      <c r="BN172" s="65"/>
      <c r="BO172" s="65"/>
      <c r="BP172" s="65"/>
      <c r="BQ172" s="65"/>
      <c r="BR172" s="65"/>
      <c r="BS172" s="65"/>
      <c r="BT172" s="65"/>
      <c r="BU172" s="65"/>
      <c r="BV172" s="65"/>
      <c r="BW172" s="65"/>
      <c r="BX172" s="65"/>
      <c r="BY172" s="65"/>
      <c r="BZ172" s="65"/>
      <c r="CA172" s="65"/>
      <c r="CB172" s="65"/>
      <c r="CC172" s="65"/>
      <c r="CD172" s="65"/>
      <c r="CE172" s="65"/>
      <c r="CF172" s="65"/>
      <c r="CG172" s="65"/>
      <c r="CH172" s="65"/>
      <c r="CI172" s="65"/>
      <c r="CJ172" s="65"/>
      <c r="CK172" s="65"/>
      <c r="CL172" s="65"/>
      <c r="CM172" s="65"/>
      <c r="CN172" s="65"/>
      <c r="CO172" s="65"/>
      <c r="CP172" s="65"/>
      <c r="CQ172" s="65"/>
      <c r="CR172" s="65"/>
      <c r="CS172" s="65"/>
      <c r="CT172" s="65"/>
      <c r="CU172" s="65"/>
      <c r="CV172" s="65"/>
      <c r="CW172" s="65"/>
      <c r="CX172" s="65"/>
      <c r="CY172" s="65"/>
      <c r="CZ172" s="65"/>
      <c r="DA172" s="65"/>
      <c r="DB172" s="65"/>
      <c r="DC172" s="65"/>
      <c r="DD172" s="65"/>
      <c r="DE172" s="65"/>
      <c r="DF172" s="65"/>
      <c r="DG172" s="65"/>
      <c r="DH172" s="65"/>
      <c r="DI172" s="65"/>
      <c r="DJ172" s="65"/>
      <c r="DK172" s="65"/>
      <c r="DL172" s="65"/>
      <c r="DM172" s="65"/>
      <c r="DN172" s="65"/>
      <c r="DO172" s="65"/>
      <c r="DP172" s="65"/>
      <c r="DQ172" s="65"/>
      <c r="DR172" s="65"/>
      <c r="DS172" s="65"/>
      <c r="DT172" s="65"/>
      <c r="DU172" s="65"/>
      <c r="DV172" s="91"/>
      <c r="DW172" s="91"/>
      <c r="DX172" s="91"/>
      <c r="DY172" s="65"/>
      <c r="DZ172" s="65"/>
      <c r="EA172" s="65"/>
      <c r="EB172" s="65"/>
      <c r="EC172" s="65"/>
      <c r="ED172" s="65"/>
      <c r="EE172" s="65"/>
      <c r="EF172" s="65"/>
      <c r="EG172" s="65"/>
      <c r="EH172" s="65"/>
      <c r="EI172" s="65"/>
      <c r="EJ172" s="65"/>
      <c r="EK172" s="65"/>
      <c r="EL172" s="65"/>
      <c r="EM172" s="65"/>
      <c r="EN172" s="65"/>
      <c r="EO172" s="65"/>
      <c r="EP172" s="65"/>
      <c r="EQ172" s="65"/>
      <c r="ER172" s="65"/>
      <c r="ES172" s="65"/>
      <c r="ET172" s="65"/>
      <c r="EU172" s="65"/>
      <c r="EV172" s="65"/>
      <c r="EW172" s="65"/>
      <c r="EX172" s="65"/>
      <c r="EY172" s="65"/>
      <c r="EZ172" s="65"/>
      <c r="FA172" s="65"/>
      <c r="FB172" s="65"/>
      <c r="FC172" s="65"/>
      <c r="FD172" s="65"/>
      <c r="FE172" s="65"/>
      <c r="FF172" s="65"/>
      <c r="FG172" s="65"/>
      <c r="FH172" s="65"/>
      <c r="FI172" s="65"/>
      <c r="FJ172" s="65"/>
      <c r="FK172" s="65"/>
      <c r="FL172" s="65"/>
      <c r="FM172" s="65"/>
      <c r="FN172" s="65"/>
      <c r="FO172" s="65"/>
      <c r="FP172" s="65"/>
      <c r="FQ172" s="65"/>
      <c r="FR172" s="65"/>
      <c r="FS172" s="65"/>
      <c r="FT172" s="65"/>
      <c r="FU172" s="65"/>
      <c r="FV172" s="65"/>
      <c r="FW172" s="65"/>
      <c r="FX172" s="65"/>
      <c r="FY172" s="65"/>
      <c r="FZ172" s="65"/>
      <c r="GA172" s="65"/>
      <c r="GB172" s="65"/>
      <c r="GC172" s="65"/>
      <c r="GD172" s="65"/>
      <c r="GE172" s="65"/>
      <c r="GF172" s="65"/>
      <c r="GG172" s="65"/>
      <c r="GH172" s="65"/>
      <c r="GI172" s="65"/>
      <c r="GJ172" s="65"/>
      <c r="GK172" s="65"/>
      <c r="GL172" s="65"/>
      <c r="GM172" s="65"/>
      <c r="GN172" s="65"/>
      <c r="GO172" s="65"/>
      <c r="GP172" s="65"/>
      <c r="GQ172" s="65"/>
      <c r="GR172" s="65"/>
      <c r="GS172" s="65"/>
      <c r="GT172" s="65"/>
      <c r="GU172" s="65"/>
      <c r="GV172" s="65"/>
      <c r="GW172" s="65"/>
      <c r="GX172" s="65"/>
      <c r="GY172" s="65"/>
      <c r="GZ172" s="65"/>
      <c r="HA172" s="65"/>
      <c r="HB172" s="65"/>
      <c r="HC172" s="65"/>
      <c r="HD172" s="65"/>
      <c r="HE172" s="65"/>
      <c r="HF172" s="65"/>
      <c r="HG172" s="65"/>
      <c r="HH172" s="65"/>
      <c r="HI172" s="65"/>
      <c r="HJ172" s="65"/>
      <c r="HK172" s="65"/>
      <c r="HL172" s="65"/>
      <c r="HM172" s="65"/>
      <c r="HN172" s="65"/>
      <c r="HO172" s="65"/>
      <c r="HP172" s="65"/>
      <c r="HQ172" s="65"/>
      <c r="HR172" s="65"/>
      <c r="HS172" s="65"/>
      <c r="HT172" s="65"/>
      <c r="HU172" s="65"/>
      <c r="HV172" s="65"/>
      <c r="HW172" s="65"/>
      <c r="HX172" s="65"/>
      <c r="HY172" s="65"/>
      <c r="HZ172" s="65"/>
      <c r="IA172" s="65"/>
      <c r="IB172" s="65"/>
      <c r="IC172" s="65"/>
      <c r="ID172" s="65"/>
      <c r="IE172" s="65"/>
      <c r="IF172" s="65"/>
      <c r="IG172" s="65"/>
      <c r="IH172" s="65"/>
      <c r="II172" s="65"/>
      <c r="IJ172" s="65"/>
      <c r="IK172" s="65"/>
      <c r="IL172" s="65"/>
      <c r="IM172" s="65"/>
      <c r="IN172" s="65"/>
      <c r="IO172" s="65"/>
      <c r="IP172" s="65"/>
      <c r="IQ172" s="65"/>
      <c r="IR172" s="65"/>
      <c r="IS172" s="65"/>
      <c r="IT172" s="65"/>
      <c r="IU172" s="65"/>
      <c r="IV172" s="65"/>
      <c r="IW172" s="65"/>
      <c r="IX172" s="65"/>
      <c r="IY172" s="65"/>
      <c r="IZ172" s="65"/>
      <c r="JA172" s="65"/>
      <c r="JB172" s="65"/>
      <c r="JC172" s="65"/>
      <c r="JD172" s="65"/>
      <c r="JE172" s="65"/>
      <c r="JF172" s="65"/>
      <c r="JG172" s="65"/>
      <c r="JH172" s="65"/>
    </row>
    <row r="173" spans="1:268" s="66" customFormat="1">
      <c r="A173" s="89"/>
      <c r="B173" s="89"/>
      <c r="C173" s="89"/>
      <c r="D173" s="89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  <c r="AD173" s="90"/>
      <c r="AE173" s="90"/>
      <c r="AF173" s="90"/>
      <c r="AG173" s="90"/>
      <c r="AH173" s="90"/>
      <c r="AI173" s="90"/>
      <c r="AJ173" s="90"/>
      <c r="AK173" s="90"/>
      <c r="AL173" s="90"/>
      <c r="AM173" s="90"/>
      <c r="AN173" s="90"/>
      <c r="AO173" s="90"/>
      <c r="AP173" s="90"/>
      <c r="AQ173" s="90"/>
      <c r="AR173" s="90"/>
      <c r="AS173" s="90"/>
      <c r="AT173" s="90"/>
      <c r="AU173" s="90"/>
      <c r="AV173" s="90"/>
      <c r="AW173" s="90"/>
      <c r="AX173" s="90"/>
      <c r="AY173" s="65"/>
      <c r="AZ173" s="65"/>
      <c r="BA173" s="65"/>
      <c r="BB173" s="65"/>
      <c r="BC173" s="65"/>
      <c r="BD173" s="65"/>
      <c r="BE173" s="65"/>
      <c r="BF173" s="65"/>
      <c r="BG173" s="65"/>
      <c r="BH173" s="65"/>
      <c r="BI173" s="65"/>
      <c r="BJ173" s="65"/>
      <c r="BK173" s="65"/>
      <c r="BL173" s="65"/>
      <c r="BM173" s="65"/>
      <c r="BN173" s="65"/>
      <c r="BO173" s="65"/>
      <c r="BP173" s="65"/>
      <c r="BQ173" s="65"/>
      <c r="BR173" s="65"/>
      <c r="BS173" s="65"/>
      <c r="BT173" s="65"/>
      <c r="BU173" s="65"/>
      <c r="BV173" s="65"/>
      <c r="BW173" s="65"/>
      <c r="BX173" s="65"/>
      <c r="BY173" s="65"/>
      <c r="BZ173" s="65"/>
      <c r="CA173" s="65"/>
      <c r="CB173" s="65"/>
      <c r="CC173" s="65"/>
      <c r="CD173" s="65"/>
      <c r="CE173" s="65"/>
      <c r="CF173" s="65"/>
      <c r="CG173" s="65"/>
      <c r="CH173" s="65"/>
      <c r="CI173" s="65"/>
      <c r="CJ173" s="65"/>
      <c r="CK173" s="65"/>
      <c r="CL173" s="65"/>
      <c r="CM173" s="65"/>
      <c r="CN173" s="65"/>
      <c r="CO173" s="65"/>
      <c r="CP173" s="65"/>
      <c r="CQ173" s="65"/>
      <c r="CR173" s="65"/>
      <c r="CS173" s="65"/>
      <c r="CT173" s="65"/>
      <c r="CU173" s="65"/>
      <c r="CV173" s="65"/>
      <c r="CW173" s="65"/>
      <c r="CX173" s="65"/>
      <c r="CY173" s="65"/>
      <c r="CZ173" s="65"/>
      <c r="DA173" s="65"/>
      <c r="DB173" s="65"/>
      <c r="DC173" s="65"/>
      <c r="DD173" s="65"/>
      <c r="DE173" s="65"/>
      <c r="DF173" s="65"/>
      <c r="DG173" s="65"/>
      <c r="DH173" s="65"/>
      <c r="DI173" s="65"/>
      <c r="DJ173" s="65"/>
      <c r="DK173" s="65"/>
      <c r="DL173" s="65"/>
      <c r="DM173" s="65"/>
      <c r="DN173" s="65"/>
      <c r="DO173" s="65"/>
      <c r="DP173" s="65"/>
      <c r="DQ173" s="65"/>
      <c r="DR173" s="65"/>
      <c r="DS173" s="65"/>
      <c r="DT173" s="65"/>
      <c r="DU173" s="65"/>
      <c r="DV173" s="91"/>
      <c r="DW173" s="91"/>
      <c r="DX173" s="91"/>
      <c r="DY173" s="65"/>
      <c r="DZ173" s="65"/>
      <c r="EA173" s="65"/>
      <c r="EB173" s="65"/>
      <c r="EC173" s="65"/>
      <c r="ED173" s="65"/>
      <c r="EE173" s="65"/>
      <c r="EF173" s="65"/>
      <c r="EG173" s="65"/>
      <c r="EH173" s="65"/>
      <c r="EI173" s="65"/>
      <c r="EJ173" s="65"/>
      <c r="EK173" s="65"/>
      <c r="EL173" s="65"/>
      <c r="EM173" s="65"/>
      <c r="EN173" s="65"/>
      <c r="EO173" s="65"/>
      <c r="EP173" s="65"/>
      <c r="EQ173" s="65"/>
      <c r="ER173" s="65"/>
      <c r="ES173" s="65"/>
      <c r="ET173" s="65"/>
      <c r="EU173" s="65"/>
      <c r="EV173" s="65"/>
      <c r="EW173" s="65"/>
      <c r="EX173" s="65"/>
      <c r="EY173" s="65"/>
      <c r="EZ173" s="65"/>
      <c r="FA173" s="65"/>
      <c r="FB173" s="65"/>
      <c r="FC173" s="65"/>
      <c r="FD173" s="65"/>
      <c r="FE173" s="65"/>
      <c r="FF173" s="65"/>
      <c r="FG173" s="65"/>
      <c r="FH173" s="65"/>
      <c r="FI173" s="65"/>
      <c r="FJ173" s="65"/>
      <c r="FK173" s="65"/>
      <c r="FL173" s="65"/>
      <c r="FM173" s="65"/>
      <c r="FN173" s="65"/>
      <c r="FO173" s="65"/>
      <c r="FP173" s="65"/>
      <c r="FQ173" s="65"/>
      <c r="FR173" s="65"/>
      <c r="FS173" s="65"/>
      <c r="FT173" s="65"/>
      <c r="FU173" s="65"/>
      <c r="FV173" s="65"/>
      <c r="FW173" s="65"/>
      <c r="FX173" s="65"/>
      <c r="FY173" s="65"/>
      <c r="FZ173" s="65"/>
      <c r="GA173" s="65"/>
      <c r="GB173" s="65"/>
      <c r="GC173" s="65"/>
      <c r="GD173" s="65"/>
      <c r="GE173" s="65"/>
      <c r="GF173" s="65"/>
      <c r="GG173" s="65"/>
      <c r="GH173" s="65"/>
      <c r="GI173" s="65"/>
      <c r="GJ173" s="65"/>
      <c r="GK173" s="65"/>
      <c r="GL173" s="65"/>
      <c r="GM173" s="65"/>
      <c r="GN173" s="65"/>
      <c r="GO173" s="65"/>
      <c r="GP173" s="65"/>
      <c r="GQ173" s="65"/>
      <c r="GR173" s="65"/>
      <c r="GS173" s="65"/>
      <c r="GT173" s="65"/>
      <c r="GU173" s="65"/>
      <c r="GV173" s="65"/>
      <c r="GW173" s="65"/>
      <c r="GX173" s="65"/>
      <c r="GY173" s="65"/>
      <c r="GZ173" s="65"/>
      <c r="HA173" s="65"/>
      <c r="HB173" s="65"/>
      <c r="HC173" s="65"/>
      <c r="HD173" s="65"/>
      <c r="HE173" s="65"/>
      <c r="HF173" s="65"/>
      <c r="HG173" s="65"/>
      <c r="HH173" s="65"/>
      <c r="HI173" s="65"/>
      <c r="HJ173" s="65"/>
      <c r="HK173" s="65"/>
      <c r="HL173" s="65"/>
      <c r="HM173" s="65"/>
      <c r="HN173" s="65"/>
      <c r="HO173" s="65"/>
      <c r="HP173" s="65"/>
      <c r="HQ173" s="65"/>
      <c r="HR173" s="65"/>
      <c r="HS173" s="65"/>
      <c r="HT173" s="65"/>
      <c r="HU173" s="65"/>
      <c r="HV173" s="65"/>
      <c r="HW173" s="65"/>
      <c r="HX173" s="65"/>
      <c r="HY173" s="65"/>
      <c r="HZ173" s="65"/>
      <c r="IA173" s="65"/>
      <c r="IB173" s="65"/>
      <c r="IC173" s="65"/>
      <c r="ID173" s="65"/>
      <c r="IE173" s="65"/>
      <c r="IF173" s="65"/>
      <c r="IG173" s="65"/>
      <c r="IH173" s="65"/>
      <c r="II173" s="65"/>
      <c r="IJ173" s="65"/>
      <c r="IK173" s="65"/>
      <c r="IL173" s="65"/>
      <c r="IM173" s="65"/>
      <c r="IN173" s="65"/>
      <c r="IO173" s="65"/>
      <c r="IP173" s="65"/>
      <c r="IQ173" s="65"/>
      <c r="IR173" s="65"/>
      <c r="IS173" s="65"/>
      <c r="IT173" s="65"/>
      <c r="IU173" s="65"/>
      <c r="IV173" s="65"/>
      <c r="IW173" s="65"/>
      <c r="IX173" s="65"/>
      <c r="IY173" s="65"/>
      <c r="IZ173" s="65"/>
      <c r="JA173" s="65"/>
      <c r="JB173" s="65"/>
      <c r="JC173" s="65"/>
      <c r="JD173" s="65"/>
      <c r="JE173" s="65"/>
      <c r="JF173" s="65"/>
      <c r="JG173" s="65"/>
      <c r="JH173" s="65"/>
    </row>
    <row r="174" spans="1:268" s="66" customFormat="1">
      <c r="A174" s="89"/>
      <c r="B174" s="89"/>
      <c r="C174" s="89"/>
      <c r="D174" s="89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  <c r="AC174" s="90"/>
      <c r="AD174" s="90"/>
      <c r="AE174" s="90"/>
      <c r="AF174" s="90"/>
      <c r="AG174" s="90"/>
      <c r="AH174" s="90"/>
      <c r="AI174" s="90"/>
      <c r="AJ174" s="90"/>
      <c r="AK174" s="90"/>
      <c r="AL174" s="90"/>
      <c r="AM174" s="90"/>
      <c r="AN174" s="90"/>
      <c r="AO174" s="90"/>
      <c r="AP174" s="90"/>
      <c r="AQ174" s="90"/>
      <c r="AR174" s="90"/>
      <c r="AS174" s="90"/>
      <c r="AT174" s="90"/>
      <c r="AU174" s="90"/>
      <c r="AV174" s="90"/>
      <c r="AW174" s="90"/>
      <c r="AX174" s="90"/>
      <c r="AY174" s="65"/>
      <c r="AZ174" s="65"/>
      <c r="BA174" s="65"/>
      <c r="BB174" s="65"/>
      <c r="BC174" s="65"/>
      <c r="BD174" s="65"/>
      <c r="BE174" s="65"/>
      <c r="BF174" s="65"/>
      <c r="BG174" s="65"/>
      <c r="BH174" s="65"/>
      <c r="BI174" s="65"/>
      <c r="BJ174" s="65"/>
      <c r="BK174" s="65"/>
      <c r="BL174" s="65"/>
      <c r="BM174" s="65"/>
      <c r="BN174" s="65"/>
      <c r="BO174" s="65"/>
      <c r="BP174" s="65"/>
      <c r="BQ174" s="65"/>
      <c r="BR174" s="65"/>
      <c r="BS174" s="65"/>
      <c r="BT174" s="65"/>
      <c r="BU174" s="65"/>
      <c r="BV174" s="65"/>
      <c r="BW174" s="65"/>
      <c r="BX174" s="65"/>
      <c r="BY174" s="65"/>
      <c r="BZ174" s="65"/>
      <c r="CA174" s="65"/>
      <c r="CB174" s="65"/>
      <c r="CC174" s="65"/>
      <c r="CD174" s="65"/>
      <c r="CE174" s="65"/>
      <c r="CF174" s="65"/>
      <c r="CG174" s="65"/>
      <c r="CH174" s="65"/>
      <c r="CI174" s="65"/>
      <c r="CJ174" s="65"/>
      <c r="CK174" s="65"/>
      <c r="CL174" s="65"/>
      <c r="CM174" s="65"/>
      <c r="CN174" s="65"/>
      <c r="CO174" s="65"/>
      <c r="CP174" s="65"/>
      <c r="CQ174" s="65"/>
      <c r="CR174" s="65"/>
      <c r="CS174" s="65"/>
      <c r="CT174" s="65"/>
      <c r="CU174" s="65"/>
      <c r="CV174" s="65"/>
      <c r="CW174" s="65"/>
      <c r="CX174" s="65"/>
      <c r="CY174" s="65"/>
      <c r="CZ174" s="65"/>
      <c r="DA174" s="65"/>
      <c r="DB174" s="65"/>
      <c r="DC174" s="65"/>
      <c r="DD174" s="65"/>
      <c r="DE174" s="65"/>
      <c r="DF174" s="65"/>
      <c r="DG174" s="65"/>
      <c r="DH174" s="65"/>
      <c r="DI174" s="65"/>
      <c r="DJ174" s="65"/>
      <c r="DK174" s="65"/>
      <c r="DL174" s="65"/>
      <c r="DM174" s="65"/>
      <c r="DN174" s="65"/>
      <c r="DO174" s="65"/>
      <c r="DP174" s="65"/>
      <c r="DQ174" s="65"/>
      <c r="DR174" s="65"/>
      <c r="DS174" s="65"/>
      <c r="DT174" s="65"/>
      <c r="DU174" s="65"/>
      <c r="DV174" s="91"/>
      <c r="DW174" s="91"/>
      <c r="DX174" s="91"/>
      <c r="DY174" s="65"/>
      <c r="DZ174" s="65"/>
      <c r="EA174" s="65"/>
      <c r="EB174" s="65"/>
      <c r="EC174" s="65"/>
      <c r="ED174" s="65"/>
      <c r="EE174" s="65"/>
      <c r="EF174" s="65"/>
      <c r="EG174" s="65"/>
      <c r="EH174" s="65"/>
      <c r="EI174" s="65"/>
      <c r="EJ174" s="65"/>
      <c r="EK174" s="65"/>
      <c r="EL174" s="65"/>
      <c r="EM174" s="65"/>
      <c r="EN174" s="65"/>
      <c r="EO174" s="65"/>
      <c r="EP174" s="65"/>
      <c r="EQ174" s="65"/>
      <c r="ER174" s="65"/>
      <c r="ES174" s="65"/>
      <c r="ET174" s="65"/>
      <c r="EU174" s="65"/>
      <c r="EV174" s="65"/>
      <c r="EW174" s="65"/>
      <c r="EX174" s="65"/>
      <c r="EY174" s="65"/>
      <c r="EZ174" s="65"/>
      <c r="FA174" s="65"/>
      <c r="FB174" s="65"/>
      <c r="FC174" s="65"/>
      <c r="FD174" s="65"/>
      <c r="FE174" s="65"/>
      <c r="FF174" s="65"/>
      <c r="FG174" s="65"/>
      <c r="FH174" s="65"/>
      <c r="FI174" s="65"/>
      <c r="FJ174" s="65"/>
      <c r="FK174" s="65"/>
      <c r="FL174" s="65"/>
      <c r="FM174" s="65"/>
      <c r="FN174" s="65"/>
      <c r="FO174" s="65"/>
      <c r="FP174" s="65"/>
      <c r="FQ174" s="65"/>
      <c r="FR174" s="65"/>
      <c r="FS174" s="65"/>
      <c r="FT174" s="65"/>
      <c r="FU174" s="65"/>
      <c r="FV174" s="65"/>
      <c r="FW174" s="65"/>
      <c r="FX174" s="65"/>
      <c r="FY174" s="65"/>
      <c r="FZ174" s="65"/>
      <c r="GA174" s="65"/>
      <c r="GB174" s="65"/>
      <c r="GC174" s="65"/>
      <c r="GD174" s="65"/>
      <c r="GE174" s="65"/>
      <c r="GF174" s="65"/>
      <c r="GG174" s="65"/>
      <c r="GH174" s="65"/>
      <c r="GI174" s="65"/>
      <c r="GJ174" s="65"/>
      <c r="GK174" s="65"/>
      <c r="GL174" s="65"/>
      <c r="GM174" s="65"/>
      <c r="GN174" s="65"/>
      <c r="GO174" s="65"/>
      <c r="GP174" s="65"/>
      <c r="GQ174" s="65"/>
      <c r="GR174" s="65"/>
      <c r="GS174" s="65"/>
      <c r="GT174" s="65"/>
      <c r="GU174" s="65"/>
      <c r="GV174" s="65"/>
      <c r="GW174" s="65"/>
      <c r="GX174" s="65"/>
      <c r="GY174" s="65"/>
      <c r="GZ174" s="65"/>
      <c r="HA174" s="65"/>
      <c r="HB174" s="65"/>
      <c r="HC174" s="65"/>
      <c r="HD174" s="65"/>
      <c r="HE174" s="65"/>
      <c r="HF174" s="65"/>
      <c r="HG174" s="65"/>
      <c r="HH174" s="65"/>
      <c r="HI174" s="65"/>
      <c r="HJ174" s="65"/>
      <c r="HK174" s="65"/>
      <c r="HL174" s="65"/>
      <c r="HM174" s="65"/>
      <c r="HN174" s="65"/>
      <c r="HO174" s="65"/>
      <c r="HP174" s="65"/>
      <c r="HQ174" s="65"/>
      <c r="HR174" s="65"/>
      <c r="HS174" s="65"/>
      <c r="HT174" s="65"/>
      <c r="HU174" s="65"/>
      <c r="HV174" s="65"/>
      <c r="HW174" s="65"/>
      <c r="HX174" s="65"/>
      <c r="HY174" s="65"/>
      <c r="HZ174" s="65"/>
      <c r="IA174" s="65"/>
      <c r="IB174" s="65"/>
      <c r="IC174" s="65"/>
      <c r="ID174" s="65"/>
      <c r="IE174" s="65"/>
      <c r="IF174" s="65"/>
      <c r="IG174" s="65"/>
      <c r="IH174" s="65"/>
      <c r="II174" s="65"/>
      <c r="IJ174" s="65"/>
      <c r="IK174" s="65"/>
      <c r="IL174" s="65"/>
      <c r="IM174" s="65"/>
      <c r="IN174" s="65"/>
      <c r="IO174" s="65"/>
      <c r="IP174" s="65"/>
      <c r="IQ174" s="65"/>
      <c r="IR174" s="65"/>
      <c r="IS174" s="65"/>
      <c r="IT174" s="65"/>
      <c r="IU174" s="65"/>
      <c r="IV174" s="65"/>
      <c r="IW174" s="65"/>
      <c r="IX174" s="65"/>
      <c r="IY174" s="65"/>
      <c r="IZ174" s="65"/>
      <c r="JA174" s="65"/>
      <c r="JB174" s="65"/>
      <c r="JC174" s="65"/>
      <c r="JD174" s="65"/>
      <c r="JE174" s="65"/>
      <c r="JF174" s="65"/>
      <c r="JG174" s="65"/>
      <c r="JH174" s="65"/>
    </row>
    <row r="175" spans="1:268" s="34" customFormat="1">
      <c r="A175" s="45"/>
      <c r="B175" s="45"/>
      <c r="C175" s="45"/>
      <c r="D175" s="45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47"/>
      <c r="DW175" s="47"/>
      <c r="DX175" s="47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  <c r="GY175" s="35"/>
      <c r="GZ175" s="35"/>
      <c r="HA175" s="35"/>
      <c r="HB175" s="35"/>
      <c r="HC175" s="35"/>
      <c r="HD175" s="35"/>
      <c r="HE175" s="35"/>
      <c r="HF175" s="35"/>
      <c r="HG175" s="35"/>
      <c r="HH175" s="35"/>
      <c r="HI175" s="35"/>
      <c r="HJ175" s="35"/>
      <c r="HK175" s="35"/>
      <c r="HL175" s="35"/>
      <c r="HM175" s="35"/>
      <c r="HN175" s="35"/>
      <c r="HO175" s="35"/>
      <c r="HP175" s="35"/>
      <c r="HQ175" s="35"/>
      <c r="HR175" s="35"/>
      <c r="HS175" s="35"/>
      <c r="HT175" s="35"/>
      <c r="HU175" s="35"/>
      <c r="HV175" s="35"/>
      <c r="HW175" s="35"/>
      <c r="HX175" s="35"/>
      <c r="HY175" s="35"/>
      <c r="HZ175" s="35"/>
      <c r="IA175" s="35"/>
      <c r="IB175" s="35"/>
      <c r="IC175" s="35"/>
      <c r="ID175" s="35"/>
      <c r="IE175" s="35"/>
      <c r="IF175" s="35"/>
      <c r="IG175" s="35"/>
      <c r="IH175" s="35"/>
      <c r="II175" s="35"/>
      <c r="IJ175" s="35"/>
      <c r="IK175" s="35"/>
      <c r="IL175" s="35"/>
      <c r="IM175" s="35"/>
      <c r="IN175" s="35"/>
      <c r="IO175" s="35"/>
      <c r="IP175" s="35"/>
      <c r="IQ175" s="35"/>
      <c r="IR175" s="35"/>
      <c r="IS175" s="35"/>
      <c r="IT175" s="35"/>
      <c r="IU175" s="35"/>
      <c r="IV175" s="35"/>
      <c r="IW175" s="35"/>
      <c r="IX175" s="35"/>
      <c r="IY175" s="35"/>
      <c r="IZ175" s="35"/>
      <c r="JA175" s="35"/>
      <c r="JB175" s="35"/>
      <c r="JC175" s="35"/>
      <c r="JD175" s="35"/>
      <c r="JE175" s="35"/>
      <c r="JF175" s="35"/>
      <c r="JG175" s="35"/>
      <c r="JH175" s="35"/>
    </row>
    <row r="176" spans="1:268" s="34" customFormat="1">
      <c r="A176" s="45"/>
      <c r="B176" s="45"/>
      <c r="C176" s="45"/>
      <c r="D176" s="45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47"/>
      <c r="DW176" s="47"/>
      <c r="DX176" s="47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  <c r="GY176" s="35"/>
      <c r="GZ176" s="35"/>
      <c r="HA176" s="35"/>
      <c r="HB176" s="35"/>
      <c r="HC176" s="35"/>
      <c r="HD176" s="35"/>
      <c r="HE176" s="35"/>
      <c r="HF176" s="35"/>
      <c r="HG176" s="35"/>
      <c r="HH176" s="35"/>
      <c r="HI176" s="35"/>
      <c r="HJ176" s="35"/>
      <c r="HK176" s="35"/>
      <c r="HL176" s="35"/>
      <c r="HM176" s="35"/>
      <c r="HN176" s="35"/>
      <c r="HO176" s="35"/>
      <c r="HP176" s="35"/>
      <c r="HQ176" s="35"/>
      <c r="HR176" s="35"/>
      <c r="HS176" s="35"/>
      <c r="HT176" s="35"/>
      <c r="HU176" s="35"/>
      <c r="HV176" s="35"/>
      <c r="HW176" s="35"/>
      <c r="HX176" s="35"/>
      <c r="HY176" s="35"/>
      <c r="HZ176" s="35"/>
      <c r="IA176" s="35"/>
      <c r="IB176" s="35"/>
      <c r="IC176" s="35"/>
      <c r="ID176" s="35"/>
      <c r="IE176" s="35"/>
      <c r="IF176" s="35"/>
      <c r="IG176" s="35"/>
      <c r="IH176" s="35"/>
      <c r="II176" s="35"/>
      <c r="IJ176" s="35"/>
      <c r="IK176" s="35"/>
      <c r="IL176" s="35"/>
      <c r="IM176" s="35"/>
      <c r="IN176" s="35"/>
      <c r="IO176" s="35"/>
      <c r="IP176" s="35"/>
      <c r="IQ176" s="35"/>
      <c r="IR176" s="35"/>
      <c r="IS176" s="35"/>
      <c r="IT176" s="35"/>
      <c r="IU176" s="35"/>
      <c r="IV176" s="35"/>
      <c r="IW176" s="35"/>
      <c r="IX176" s="35"/>
      <c r="IY176" s="35"/>
      <c r="IZ176" s="35"/>
      <c r="JA176" s="35"/>
      <c r="JB176" s="35"/>
      <c r="JC176" s="35"/>
      <c r="JD176" s="35"/>
      <c r="JE176" s="35"/>
      <c r="JF176" s="35"/>
      <c r="JG176" s="35"/>
      <c r="JH176" s="35"/>
    </row>
    <row r="177" spans="1:268" s="34" customFormat="1">
      <c r="A177" s="45"/>
      <c r="B177" s="45"/>
      <c r="C177" s="45"/>
      <c r="D177" s="45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47"/>
      <c r="DW177" s="47"/>
      <c r="DX177" s="47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  <c r="GY177" s="35"/>
      <c r="GZ177" s="35"/>
      <c r="HA177" s="35"/>
      <c r="HB177" s="35"/>
      <c r="HC177" s="35"/>
      <c r="HD177" s="35"/>
      <c r="HE177" s="35"/>
      <c r="HF177" s="35"/>
      <c r="HG177" s="35"/>
      <c r="HH177" s="35"/>
      <c r="HI177" s="35"/>
      <c r="HJ177" s="35"/>
      <c r="HK177" s="35"/>
      <c r="HL177" s="35"/>
      <c r="HM177" s="35"/>
      <c r="HN177" s="35"/>
      <c r="HO177" s="35"/>
      <c r="HP177" s="35"/>
      <c r="HQ177" s="35"/>
      <c r="HR177" s="35"/>
      <c r="HS177" s="35"/>
      <c r="HT177" s="35"/>
      <c r="HU177" s="35"/>
      <c r="HV177" s="35"/>
      <c r="HW177" s="35"/>
      <c r="HX177" s="35"/>
      <c r="HY177" s="35"/>
      <c r="HZ177" s="35"/>
      <c r="IA177" s="35"/>
      <c r="IB177" s="35"/>
      <c r="IC177" s="35"/>
      <c r="ID177" s="35"/>
      <c r="IE177" s="35"/>
      <c r="IF177" s="35"/>
      <c r="IG177" s="35"/>
      <c r="IH177" s="35"/>
      <c r="II177" s="35"/>
      <c r="IJ177" s="35"/>
      <c r="IK177" s="35"/>
      <c r="IL177" s="35"/>
      <c r="IM177" s="35"/>
      <c r="IN177" s="35"/>
      <c r="IO177" s="35"/>
      <c r="IP177" s="35"/>
      <c r="IQ177" s="35"/>
      <c r="IR177" s="35"/>
      <c r="IS177" s="35"/>
      <c r="IT177" s="35"/>
      <c r="IU177" s="35"/>
      <c r="IV177" s="35"/>
      <c r="IW177" s="35"/>
      <c r="IX177" s="35"/>
      <c r="IY177" s="35"/>
      <c r="IZ177" s="35"/>
      <c r="JA177" s="35"/>
      <c r="JB177" s="35"/>
      <c r="JC177" s="35"/>
      <c r="JD177" s="35"/>
      <c r="JE177" s="35"/>
      <c r="JF177" s="35"/>
      <c r="JG177" s="35"/>
      <c r="JH177" s="35"/>
    </row>
    <row r="178" spans="1:268" s="34" customFormat="1">
      <c r="A178" s="45"/>
      <c r="B178" s="45"/>
      <c r="C178" s="45"/>
      <c r="D178" s="45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47"/>
      <c r="DW178" s="47"/>
      <c r="DX178" s="47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  <c r="GY178" s="35"/>
      <c r="GZ178" s="35"/>
      <c r="HA178" s="35"/>
      <c r="HB178" s="35"/>
      <c r="HC178" s="35"/>
      <c r="HD178" s="35"/>
      <c r="HE178" s="35"/>
      <c r="HF178" s="35"/>
      <c r="HG178" s="35"/>
      <c r="HH178" s="35"/>
      <c r="HI178" s="35"/>
      <c r="HJ178" s="35"/>
      <c r="HK178" s="35"/>
      <c r="HL178" s="35"/>
      <c r="HM178" s="35"/>
      <c r="HN178" s="35"/>
      <c r="HO178" s="35"/>
      <c r="HP178" s="35"/>
      <c r="HQ178" s="35"/>
      <c r="HR178" s="35"/>
      <c r="HS178" s="35"/>
      <c r="HT178" s="35"/>
      <c r="HU178" s="35"/>
      <c r="HV178" s="35"/>
      <c r="HW178" s="35"/>
      <c r="HX178" s="35"/>
      <c r="HY178" s="35"/>
      <c r="HZ178" s="35"/>
      <c r="IA178" s="35"/>
      <c r="IB178" s="35"/>
      <c r="IC178" s="35"/>
      <c r="ID178" s="35"/>
      <c r="IE178" s="35"/>
      <c r="IF178" s="35"/>
      <c r="IG178" s="35"/>
      <c r="IH178" s="35"/>
      <c r="II178" s="35"/>
      <c r="IJ178" s="35"/>
      <c r="IK178" s="35"/>
      <c r="IL178" s="35"/>
      <c r="IM178" s="35"/>
      <c r="IN178" s="35"/>
      <c r="IO178" s="35"/>
      <c r="IP178" s="35"/>
      <c r="IQ178" s="35"/>
      <c r="IR178" s="35"/>
      <c r="IS178" s="35"/>
      <c r="IT178" s="35"/>
      <c r="IU178" s="35"/>
      <c r="IV178" s="35"/>
      <c r="IW178" s="35"/>
      <c r="IX178" s="35"/>
      <c r="IY178" s="35"/>
      <c r="IZ178" s="35"/>
      <c r="JA178" s="35"/>
      <c r="JB178" s="35"/>
      <c r="JC178" s="35"/>
      <c r="JD178" s="35"/>
      <c r="JE178" s="35"/>
      <c r="JF178" s="35"/>
      <c r="JG178" s="35"/>
      <c r="JH178" s="35"/>
    </row>
    <row r="179" spans="1:268" s="34" customFormat="1">
      <c r="A179" s="45"/>
      <c r="B179" s="45"/>
      <c r="C179" s="45"/>
      <c r="D179" s="45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47"/>
      <c r="DW179" s="47"/>
      <c r="DX179" s="47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  <c r="GY179" s="35"/>
      <c r="GZ179" s="35"/>
      <c r="HA179" s="35"/>
      <c r="HB179" s="35"/>
      <c r="HC179" s="35"/>
      <c r="HD179" s="35"/>
      <c r="HE179" s="35"/>
      <c r="HF179" s="35"/>
      <c r="HG179" s="35"/>
      <c r="HH179" s="35"/>
      <c r="HI179" s="35"/>
      <c r="HJ179" s="35"/>
      <c r="HK179" s="35"/>
      <c r="HL179" s="35"/>
      <c r="HM179" s="35"/>
      <c r="HN179" s="35"/>
      <c r="HO179" s="35"/>
      <c r="HP179" s="35"/>
      <c r="HQ179" s="35"/>
      <c r="HR179" s="35"/>
      <c r="HS179" s="35"/>
      <c r="HT179" s="35"/>
      <c r="HU179" s="35"/>
      <c r="HV179" s="35"/>
      <c r="HW179" s="35"/>
      <c r="HX179" s="35"/>
      <c r="HY179" s="35"/>
      <c r="HZ179" s="35"/>
      <c r="IA179" s="35"/>
      <c r="IB179" s="35"/>
      <c r="IC179" s="35"/>
      <c r="ID179" s="35"/>
      <c r="IE179" s="35"/>
      <c r="IF179" s="35"/>
      <c r="IG179" s="35"/>
      <c r="IH179" s="35"/>
      <c r="II179" s="35"/>
      <c r="IJ179" s="35"/>
      <c r="IK179" s="35"/>
      <c r="IL179" s="35"/>
      <c r="IM179" s="35"/>
      <c r="IN179" s="35"/>
      <c r="IO179" s="35"/>
      <c r="IP179" s="35"/>
      <c r="IQ179" s="35"/>
      <c r="IR179" s="35"/>
      <c r="IS179" s="35"/>
      <c r="IT179" s="35"/>
      <c r="IU179" s="35"/>
      <c r="IV179" s="35"/>
      <c r="IW179" s="35"/>
      <c r="IX179" s="35"/>
      <c r="IY179" s="35"/>
      <c r="IZ179" s="35"/>
      <c r="JA179" s="35"/>
      <c r="JB179" s="35"/>
      <c r="JC179" s="35"/>
      <c r="JD179" s="35"/>
      <c r="JE179" s="35"/>
      <c r="JF179" s="35"/>
      <c r="JG179" s="35"/>
      <c r="JH179" s="35"/>
    </row>
    <row r="180" spans="1:268" s="34" customFormat="1">
      <c r="A180" s="45"/>
      <c r="B180" s="45"/>
      <c r="C180" s="45"/>
      <c r="D180" s="45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47"/>
      <c r="DW180" s="47"/>
      <c r="DX180" s="47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  <c r="GY180" s="35"/>
      <c r="GZ180" s="35"/>
      <c r="HA180" s="35"/>
      <c r="HB180" s="35"/>
      <c r="HC180" s="35"/>
      <c r="HD180" s="35"/>
      <c r="HE180" s="35"/>
      <c r="HF180" s="35"/>
      <c r="HG180" s="35"/>
      <c r="HH180" s="35"/>
      <c r="HI180" s="35"/>
      <c r="HJ180" s="35"/>
      <c r="HK180" s="35"/>
      <c r="HL180" s="35"/>
      <c r="HM180" s="35"/>
      <c r="HN180" s="35"/>
      <c r="HO180" s="35"/>
      <c r="HP180" s="35"/>
      <c r="HQ180" s="35"/>
      <c r="HR180" s="35"/>
      <c r="HS180" s="35"/>
      <c r="HT180" s="35"/>
      <c r="HU180" s="35"/>
      <c r="HV180" s="35"/>
      <c r="HW180" s="35"/>
      <c r="HX180" s="35"/>
      <c r="HY180" s="35"/>
      <c r="HZ180" s="35"/>
      <c r="IA180" s="35"/>
      <c r="IB180" s="35"/>
      <c r="IC180" s="35"/>
      <c r="ID180" s="35"/>
      <c r="IE180" s="35"/>
      <c r="IF180" s="35"/>
      <c r="IG180" s="35"/>
      <c r="IH180" s="35"/>
      <c r="II180" s="35"/>
      <c r="IJ180" s="35"/>
      <c r="IK180" s="35"/>
      <c r="IL180" s="35"/>
      <c r="IM180" s="35"/>
      <c r="IN180" s="35"/>
      <c r="IO180" s="35"/>
      <c r="IP180" s="35"/>
      <c r="IQ180" s="35"/>
      <c r="IR180" s="35"/>
      <c r="IS180" s="35"/>
      <c r="IT180" s="35"/>
      <c r="IU180" s="35"/>
      <c r="IV180" s="35"/>
      <c r="IW180" s="35"/>
      <c r="IX180" s="35"/>
      <c r="IY180" s="35"/>
      <c r="IZ180" s="35"/>
      <c r="JA180" s="35"/>
      <c r="JB180" s="35"/>
      <c r="JC180" s="35"/>
      <c r="JD180" s="35"/>
      <c r="JE180" s="35"/>
      <c r="JF180" s="35"/>
      <c r="JG180" s="35"/>
      <c r="JH180" s="35"/>
    </row>
    <row r="181" spans="1:268" s="34" customFormat="1">
      <c r="A181" s="45"/>
      <c r="B181" s="45"/>
      <c r="C181" s="45"/>
      <c r="D181" s="45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47"/>
      <c r="DW181" s="47"/>
      <c r="DX181" s="47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  <c r="GY181" s="35"/>
      <c r="GZ181" s="35"/>
      <c r="HA181" s="35"/>
      <c r="HB181" s="35"/>
      <c r="HC181" s="35"/>
      <c r="HD181" s="35"/>
      <c r="HE181" s="35"/>
      <c r="HF181" s="35"/>
      <c r="HG181" s="35"/>
      <c r="HH181" s="35"/>
      <c r="HI181" s="35"/>
      <c r="HJ181" s="35"/>
      <c r="HK181" s="35"/>
      <c r="HL181" s="35"/>
      <c r="HM181" s="35"/>
      <c r="HN181" s="35"/>
      <c r="HO181" s="35"/>
      <c r="HP181" s="35"/>
      <c r="HQ181" s="35"/>
      <c r="HR181" s="35"/>
      <c r="HS181" s="35"/>
      <c r="HT181" s="35"/>
      <c r="HU181" s="35"/>
      <c r="HV181" s="35"/>
      <c r="HW181" s="35"/>
      <c r="HX181" s="35"/>
      <c r="HY181" s="35"/>
      <c r="HZ181" s="35"/>
      <c r="IA181" s="35"/>
      <c r="IB181" s="35"/>
      <c r="IC181" s="35"/>
      <c r="ID181" s="35"/>
      <c r="IE181" s="35"/>
      <c r="IF181" s="35"/>
      <c r="IG181" s="35"/>
      <c r="IH181" s="35"/>
      <c r="II181" s="35"/>
      <c r="IJ181" s="35"/>
      <c r="IK181" s="35"/>
      <c r="IL181" s="35"/>
      <c r="IM181" s="35"/>
      <c r="IN181" s="35"/>
      <c r="IO181" s="35"/>
      <c r="IP181" s="35"/>
      <c r="IQ181" s="35"/>
      <c r="IR181" s="35"/>
      <c r="IS181" s="35"/>
      <c r="IT181" s="35"/>
      <c r="IU181" s="35"/>
      <c r="IV181" s="35"/>
      <c r="IW181" s="35"/>
      <c r="IX181" s="35"/>
      <c r="IY181" s="35"/>
      <c r="IZ181" s="35"/>
      <c r="JA181" s="35"/>
      <c r="JB181" s="35"/>
      <c r="JC181" s="35"/>
      <c r="JD181" s="35"/>
      <c r="JE181" s="35"/>
      <c r="JF181" s="35"/>
      <c r="JG181" s="35"/>
      <c r="JH181" s="35"/>
    </row>
    <row r="182" spans="1:268" s="34" customFormat="1">
      <c r="A182" s="45"/>
      <c r="B182" s="45"/>
      <c r="C182" s="45"/>
      <c r="D182" s="45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47"/>
      <c r="DW182" s="47"/>
      <c r="DX182" s="47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  <c r="GY182" s="35"/>
      <c r="GZ182" s="35"/>
      <c r="HA182" s="35"/>
      <c r="HB182" s="35"/>
      <c r="HC182" s="35"/>
      <c r="HD182" s="35"/>
      <c r="HE182" s="35"/>
      <c r="HF182" s="35"/>
      <c r="HG182" s="35"/>
      <c r="HH182" s="35"/>
      <c r="HI182" s="35"/>
      <c r="HJ182" s="35"/>
      <c r="HK182" s="35"/>
      <c r="HL182" s="35"/>
      <c r="HM182" s="35"/>
      <c r="HN182" s="35"/>
      <c r="HO182" s="35"/>
      <c r="HP182" s="35"/>
      <c r="HQ182" s="35"/>
      <c r="HR182" s="35"/>
      <c r="HS182" s="35"/>
      <c r="HT182" s="35"/>
      <c r="HU182" s="35"/>
      <c r="HV182" s="35"/>
      <c r="HW182" s="35"/>
      <c r="HX182" s="35"/>
      <c r="HY182" s="35"/>
      <c r="HZ182" s="35"/>
      <c r="IA182" s="35"/>
      <c r="IB182" s="35"/>
      <c r="IC182" s="35"/>
      <c r="ID182" s="35"/>
      <c r="IE182" s="35"/>
      <c r="IF182" s="35"/>
      <c r="IG182" s="35"/>
      <c r="IH182" s="35"/>
      <c r="II182" s="35"/>
      <c r="IJ182" s="35"/>
      <c r="IK182" s="35"/>
      <c r="IL182" s="35"/>
      <c r="IM182" s="35"/>
      <c r="IN182" s="35"/>
      <c r="IO182" s="35"/>
      <c r="IP182" s="35"/>
      <c r="IQ182" s="35"/>
      <c r="IR182" s="35"/>
      <c r="IS182" s="35"/>
      <c r="IT182" s="35"/>
      <c r="IU182" s="35"/>
      <c r="IV182" s="35"/>
      <c r="IW182" s="35"/>
      <c r="IX182" s="35"/>
      <c r="IY182" s="35"/>
      <c r="IZ182" s="35"/>
      <c r="JA182" s="35"/>
      <c r="JB182" s="35"/>
      <c r="JC182" s="35"/>
      <c r="JD182" s="35"/>
      <c r="JE182" s="35"/>
      <c r="JF182" s="35"/>
      <c r="JG182" s="35"/>
      <c r="JH182" s="35"/>
    </row>
    <row r="183" spans="1:268" s="34" customFormat="1">
      <c r="A183" s="45"/>
      <c r="B183" s="45"/>
      <c r="C183" s="45"/>
      <c r="D183" s="45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47"/>
      <c r="DW183" s="47"/>
      <c r="DX183" s="47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  <c r="GY183" s="35"/>
      <c r="GZ183" s="35"/>
      <c r="HA183" s="35"/>
      <c r="HB183" s="35"/>
      <c r="HC183" s="35"/>
      <c r="HD183" s="35"/>
      <c r="HE183" s="35"/>
      <c r="HF183" s="35"/>
      <c r="HG183" s="35"/>
      <c r="HH183" s="35"/>
      <c r="HI183" s="35"/>
      <c r="HJ183" s="35"/>
      <c r="HK183" s="35"/>
      <c r="HL183" s="35"/>
      <c r="HM183" s="35"/>
      <c r="HN183" s="35"/>
      <c r="HO183" s="35"/>
      <c r="HP183" s="35"/>
      <c r="HQ183" s="35"/>
      <c r="HR183" s="35"/>
      <c r="HS183" s="35"/>
      <c r="HT183" s="35"/>
      <c r="HU183" s="35"/>
      <c r="HV183" s="35"/>
      <c r="HW183" s="35"/>
      <c r="HX183" s="35"/>
      <c r="HY183" s="35"/>
      <c r="HZ183" s="35"/>
      <c r="IA183" s="35"/>
      <c r="IB183" s="35"/>
      <c r="IC183" s="35"/>
      <c r="ID183" s="35"/>
      <c r="IE183" s="35"/>
      <c r="IF183" s="35"/>
      <c r="IG183" s="35"/>
      <c r="IH183" s="35"/>
      <c r="II183" s="35"/>
      <c r="IJ183" s="35"/>
      <c r="IK183" s="35"/>
      <c r="IL183" s="35"/>
      <c r="IM183" s="35"/>
      <c r="IN183" s="35"/>
      <c r="IO183" s="35"/>
      <c r="IP183" s="35"/>
      <c r="IQ183" s="35"/>
      <c r="IR183" s="35"/>
      <c r="IS183" s="35"/>
      <c r="IT183" s="35"/>
      <c r="IU183" s="35"/>
      <c r="IV183" s="35"/>
      <c r="IW183" s="35"/>
      <c r="IX183" s="35"/>
      <c r="IY183" s="35"/>
      <c r="IZ183" s="35"/>
      <c r="JA183" s="35"/>
      <c r="JB183" s="35"/>
      <c r="JC183" s="35"/>
      <c r="JD183" s="35"/>
      <c r="JE183" s="35"/>
      <c r="JF183" s="35"/>
      <c r="JG183" s="35"/>
      <c r="JH183" s="35"/>
    </row>
    <row r="184" spans="1:268" s="34" customFormat="1">
      <c r="A184" s="45"/>
      <c r="B184" s="45"/>
      <c r="C184" s="45"/>
      <c r="D184" s="45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47"/>
      <c r="DW184" s="47"/>
      <c r="DX184" s="47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  <c r="GY184" s="35"/>
      <c r="GZ184" s="35"/>
      <c r="HA184" s="35"/>
      <c r="HB184" s="35"/>
      <c r="HC184" s="35"/>
      <c r="HD184" s="35"/>
      <c r="HE184" s="35"/>
      <c r="HF184" s="35"/>
      <c r="HG184" s="35"/>
      <c r="HH184" s="35"/>
      <c r="HI184" s="35"/>
      <c r="HJ184" s="35"/>
      <c r="HK184" s="35"/>
      <c r="HL184" s="35"/>
      <c r="HM184" s="35"/>
      <c r="HN184" s="35"/>
      <c r="HO184" s="35"/>
      <c r="HP184" s="35"/>
      <c r="HQ184" s="35"/>
      <c r="HR184" s="35"/>
      <c r="HS184" s="35"/>
      <c r="HT184" s="35"/>
      <c r="HU184" s="35"/>
      <c r="HV184" s="35"/>
      <c r="HW184" s="35"/>
      <c r="HX184" s="35"/>
      <c r="HY184" s="35"/>
      <c r="HZ184" s="35"/>
      <c r="IA184" s="35"/>
      <c r="IB184" s="35"/>
      <c r="IC184" s="35"/>
      <c r="ID184" s="35"/>
      <c r="IE184" s="35"/>
      <c r="IF184" s="35"/>
      <c r="IG184" s="35"/>
      <c r="IH184" s="35"/>
      <c r="II184" s="35"/>
      <c r="IJ184" s="35"/>
      <c r="IK184" s="35"/>
      <c r="IL184" s="35"/>
      <c r="IM184" s="35"/>
      <c r="IN184" s="35"/>
      <c r="IO184" s="35"/>
      <c r="IP184" s="35"/>
      <c r="IQ184" s="35"/>
      <c r="IR184" s="35"/>
      <c r="IS184" s="35"/>
      <c r="IT184" s="35"/>
      <c r="IU184" s="35"/>
      <c r="IV184" s="35"/>
      <c r="IW184" s="35"/>
      <c r="IX184" s="35"/>
      <c r="IY184" s="35"/>
      <c r="IZ184" s="35"/>
      <c r="JA184" s="35"/>
      <c r="JB184" s="35"/>
      <c r="JC184" s="35"/>
      <c r="JD184" s="35"/>
      <c r="JE184" s="35"/>
      <c r="JF184" s="35"/>
      <c r="JG184" s="35"/>
      <c r="JH184" s="35"/>
    </row>
    <row r="185" spans="1:268" s="34" customFormat="1">
      <c r="A185" s="45"/>
      <c r="B185" s="45"/>
      <c r="C185" s="45"/>
      <c r="D185" s="45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47"/>
      <c r="DW185" s="47"/>
      <c r="DX185" s="47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  <c r="GY185" s="35"/>
      <c r="GZ185" s="35"/>
      <c r="HA185" s="35"/>
      <c r="HB185" s="35"/>
      <c r="HC185" s="35"/>
      <c r="HD185" s="35"/>
      <c r="HE185" s="35"/>
      <c r="HF185" s="35"/>
      <c r="HG185" s="35"/>
      <c r="HH185" s="35"/>
      <c r="HI185" s="35"/>
      <c r="HJ185" s="35"/>
      <c r="HK185" s="35"/>
      <c r="HL185" s="35"/>
      <c r="HM185" s="35"/>
      <c r="HN185" s="35"/>
      <c r="HO185" s="35"/>
      <c r="HP185" s="35"/>
      <c r="HQ185" s="35"/>
      <c r="HR185" s="35"/>
      <c r="HS185" s="35"/>
      <c r="HT185" s="35"/>
      <c r="HU185" s="35"/>
      <c r="HV185" s="35"/>
      <c r="HW185" s="35"/>
      <c r="HX185" s="35"/>
      <c r="HY185" s="35"/>
      <c r="HZ185" s="35"/>
      <c r="IA185" s="35"/>
      <c r="IB185" s="35"/>
      <c r="IC185" s="35"/>
      <c r="ID185" s="35"/>
      <c r="IE185" s="35"/>
      <c r="IF185" s="35"/>
      <c r="IG185" s="35"/>
      <c r="IH185" s="35"/>
      <c r="II185" s="35"/>
      <c r="IJ185" s="35"/>
      <c r="IK185" s="35"/>
      <c r="IL185" s="35"/>
      <c r="IM185" s="35"/>
      <c r="IN185" s="35"/>
      <c r="IO185" s="35"/>
      <c r="IP185" s="35"/>
      <c r="IQ185" s="35"/>
      <c r="IR185" s="35"/>
      <c r="IS185" s="35"/>
      <c r="IT185" s="35"/>
      <c r="IU185" s="35"/>
      <c r="IV185" s="35"/>
      <c r="IW185" s="35"/>
      <c r="IX185" s="35"/>
      <c r="IY185" s="35"/>
      <c r="IZ185" s="35"/>
      <c r="JA185" s="35"/>
      <c r="JB185" s="35"/>
      <c r="JC185" s="35"/>
      <c r="JD185" s="35"/>
      <c r="JE185" s="35"/>
      <c r="JF185" s="35"/>
      <c r="JG185" s="35"/>
      <c r="JH185" s="35"/>
    </row>
    <row r="186" spans="1:268" s="34" customFormat="1">
      <c r="A186" s="45"/>
      <c r="B186" s="45"/>
      <c r="C186" s="45"/>
      <c r="D186" s="45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47"/>
      <c r="DW186" s="47"/>
      <c r="DX186" s="47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  <c r="GY186" s="35"/>
      <c r="GZ186" s="35"/>
      <c r="HA186" s="35"/>
      <c r="HB186" s="35"/>
      <c r="HC186" s="35"/>
      <c r="HD186" s="35"/>
      <c r="HE186" s="35"/>
      <c r="HF186" s="35"/>
      <c r="HG186" s="35"/>
      <c r="HH186" s="35"/>
      <c r="HI186" s="35"/>
      <c r="HJ186" s="35"/>
      <c r="HK186" s="35"/>
      <c r="HL186" s="35"/>
      <c r="HM186" s="35"/>
      <c r="HN186" s="35"/>
      <c r="HO186" s="35"/>
      <c r="HP186" s="35"/>
      <c r="HQ186" s="35"/>
      <c r="HR186" s="35"/>
      <c r="HS186" s="35"/>
      <c r="HT186" s="35"/>
      <c r="HU186" s="35"/>
      <c r="HV186" s="35"/>
      <c r="HW186" s="35"/>
      <c r="HX186" s="35"/>
      <c r="HY186" s="35"/>
      <c r="HZ186" s="35"/>
      <c r="IA186" s="35"/>
      <c r="IB186" s="35"/>
      <c r="IC186" s="35"/>
      <c r="ID186" s="35"/>
      <c r="IE186" s="35"/>
      <c r="IF186" s="35"/>
      <c r="IG186" s="35"/>
      <c r="IH186" s="35"/>
      <c r="II186" s="35"/>
      <c r="IJ186" s="35"/>
      <c r="IK186" s="35"/>
      <c r="IL186" s="35"/>
      <c r="IM186" s="35"/>
      <c r="IN186" s="35"/>
      <c r="IO186" s="35"/>
      <c r="IP186" s="35"/>
      <c r="IQ186" s="35"/>
      <c r="IR186" s="35"/>
      <c r="IS186" s="35"/>
      <c r="IT186" s="35"/>
      <c r="IU186" s="35"/>
      <c r="IV186" s="35"/>
      <c r="IW186" s="35"/>
      <c r="IX186" s="35"/>
      <c r="IY186" s="35"/>
      <c r="IZ186" s="35"/>
      <c r="JA186" s="35"/>
      <c r="JB186" s="35"/>
      <c r="JC186" s="35"/>
      <c r="JD186" s="35"/>
      <c r="JE186" s="35"/>
      <c r="JF186" s="35"/>
      <c r="JG186" s="35"/>
      <c r="JH186" s="35"/>
    </row>
    <row r="187" spans="1:268" s="34" customFormat="1">
      <c r="A187" s="45"/>
      <c r="B187" s="45"/>
      <c r="C187" s="45"/>
      <c r="D187" s="45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47"/>
      <c r="DW187" s="47"/>
      <c r="DX187" s="47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  <c r="GY187" s="35"/>
      <c r="GZ187" s="35"/>
      <c r="HA187" s="35"/>
      <c r="HB187" s="35"/>
      <c r="HC187" s="35"/>
      <c r="HD187" s="35"/>
      <c r="HE187" s="35"/>
      <c r="HF187" s="35"/>
      <c r="HG187" s="35"/>
      <c r="HH187" s="35"/>
      <c r="HI187" s="35"/>
      <c r="HJ187" s="35"/>
      <c r="HK187" s="35"/>
      <c r="HL187" s="35"/>
      <c r="HM187" s="35"/>
      <c r="HN187" s="35"/>
      <c r="HO187" s="35"/>
      <c r="HP187" s="35"/>
      <c r="HQ187" s="35"/>
      <c r="HR187" s="35"/>
      <c r="HS187" s="35"/>
      <c r="HT187" s="35"/>
      <c r="HU187" s="35"/>
      <c r="HV187" s="35"/>
      <c r="HW187" s="35"/>
      <c r="HX187" s="35"/>
      <c r="HY187" s="35"/>
      <c r="HZ187" s="35"/>
      <c r="IA187" s="35"/>
      <c r="IB187" s="35"/>
      <c r="IC187" s="35"/>
      <c r="ID187" s="35"/>
      <c r="IE187" s="35"/>
      <c r="IF187" s="35"/>
      <c r="IG187" s="35"/>
      <c r="IH187" s="35"/>
      <c r="II187" s="35"/>
      <c r="IJ187" s="35"/>
      <c r="IK187" s="35"/>
      <c r="IL187" s="35"/>
      <c r="IM187" s="35"/>
      <c r="IN187" s="35"/>
      <c r="IO187" s="35"/>
      <c r="IP187" s="35"/>
      <c r="IQ187" s="35"/>
      <c r="IR187" s="35"/>
      <c r="IS187" s="35"/>
      <c r="IT187" s="35"/>
      <c r="IU187" s="35"/>
      <c r="IV187" s="35"/>
      <c r="IW187" s="35"/>
      <c r="IX187" s="35"/>
      <c r="IY187" s="35"/>
      <c r="IZ187" s="35"/>
      <c r="JA187" s="35"/>
      <c r="JB187" s="35"/>
      <c r="JC187" s="35"/>
      <c r="JD187" s="35"/>
      <c r="JE187" s="35"/>
      <c r="JF187" s="35"/>
      <c r="JG187" s="35"/>
      <c r="JH187" s="35"/>
    </row>
    <row r="188" spans="1:268" s="34" customFormat="1">
      <c r="A188" s="45"/>
      <c r="B188" s="45"/>
      <c r="C188" s="45"/>
      <c r="D188" s="45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47"/>
      <c r="DW188" s="47"/>
      <c r="DX188" s="47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  <c r="GY188" s="35"/>
      <c r="GZ188" s="35"/>
      <c r="HA188" s="35"/>
      <c r="HB188" s="35"/>
      <c r="HC188" s="35"/>
      <c r="HD188" s="35"/>
      <c r="HE188" s="35"/>
      <c r="HF188" s="35"/>
      <c r="HG188" s="35"/>
      <c r="HH188" s="35"/>
      <c r="HI188" s="35"/>
      <c r="HJ188" s="35"/>
      <c r="HK188" s="35"/>
      <c r="HL188" s="35"/>
      <c r="HM188" s="35"/>
      <c r="HN188" s="35"/>
      <c r="HO188" s="35"/>
      <c r="HP188" s="35"/>
      <c r="HQ188" s="35"/>
      <c r="HR188" s="35"/>
      <c r="HS188" s="35"/>
      <c r="HT188" s="35"/>
      <c r="HU188" s="35"/>
      <c r="HV188" s="35"/>
      <c r="HW188" s="35"/>
      <c r="HX188" s="35"/>
      <c r="HY188" s="35"/>
      <c r="HZ188" s="35"/>
      <c r="IA188" s="35"/>
      <c r="IB188" s="35"/>
      <c r="IC188" s="35"/>
      <c r="ID188" s="35"/>
      <c r="IE188" s="35"/>
      <c r="IF188" s="35"/>
      <c r="IG188" s="35"/>
      <c r="IH188" s="35"/>
      <c r="II188" s="35"/>
      <c r="IJ188" s="35"/>
      <c r="IK188" s="35"/>
      <c r="IL188" s="35"/>
      <c r="IM188" s="35"/>
      <c r="IN188" s="35"/>
      <c r="IO188" s="35"/>
      <c r="IP188" s="35"/>
      <c r="IQ188" s="35"/>
      <c r="IR188" s="35"/>
      <c r="IS188" s="35"/>
      <c r="IT188" s="35"/>
      <c r="IU188" s="35"/>
      <c r="IV188" s="35"/>
      <c r="IW188" s="35"/>
      <c r="IX188" s="35"/>
      <c r="IY188" s="35"/>
      <c r="IZ188" s="35"/>
      <c r="JA188" s="35"/>
      <c r="JB188" s="35"/>
      <c r="JC188" s="35"/>
      <c r="JD188" s="35"/>
      <c r="JE188" s="35"/>
      <c r="JF188" s="35"/>
      <c r="JG188" s="35"/>
      <c r="JH188" s="35"/>
    </row>
    <row r="189" spans="1:268" s="34" customFormat="1">
      <c r="A189" s="45"/>
      <c r="B189" s="45"/>
      <c r="C189" s="45"/>
      <c r="D189" s="45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47"/>
      <c r="DW189" s="47"/>
      <c r="DX189" s="47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  <c r="GY189" s="35"/>
      <c r="GZ189" s="35"/>
      <c r="HA189" s="35"/>
      <c r="HB189" s="35"/>
      <c r="HC189" s="35"/>
      <c r="HD189" s="35"/>
      <c r="HE189" s="35"/>
      <c r="HF189" s="35"/>
      <c r="HG189" s="35"/>
      <c r="HH189" s="35"/>
      <c r="HI189" s="35"/>
      <c r="HJ189" s="35"/>
      <c r="HK189" s="35"/>
      <c r="HL189" s="35"/>
      <c r="HM189" s="35"/>
      <c r="HN189" s="35"/>
      <c r="HO189" s="35"/>
      <c r="HP189" s="35"/>
      <c r="HQ189" s="35"/>
      <c r="HR189" s="35"/>
      <c r="HS189" s="35"/>
      <c r="HT189" s="35"/>
      <c r="HU189" s="35"/>
      <c r="HV189" s="35"/>
      <c r="HW189" s="35"/>
      <c r="HX189" s="35"/>
      <c r="HY189" s="35"/>
      <c r="HZ189" s="35"/>
      <c r="IA189" s="35"/>
      <c r="IB189" s="35"/>
      <c r="IC189" s="35"/>
      <c r="ID189" s="35"/>
      <c r="IE189" s="35"/>
      <c r="IF189" s="35"/>
      <c r="IG189" s="35"/>
      <c r="IH189" s="35"/>
      <c r="II189" s="35"/>
      <c r="IJ189" s="35"/>
      <c r="IK189" s="35"/>
      <c r="IL189" s="35"/>
      <c r="IM189" s="35"/>
      <c r="IN189" s="35"/>
      <c r="IO189" s="35"/>
      <c r="IP189" s="35"/>
      <c r="IQ189" s="35"/>
      <c r="IR189" s="35"/>
      <c r="IS189" s="35"/>
      <c r="IT189" s="35"/>
      <c r="IU189" s="35"/>
      <c r="IV189" s="35"/>
      <c r="IW189" s="35"/>
      <c r="IX189" s="35"/>
      <c r="IY189" s="35"/>
      <c r="IZ189" s="35"/>
      <c r="JA189" s="35"/>
      <c r="JB189" s="35"/>
      <c r="JC189" s="35"/>
      <c r="JD189" s="35"/>
      <c r="JE189" s="35"/>
      <c r="JF189" s="35"/>
      <c r="JG189" s="35"/>
      <c r="JH189" s="35"/>
    </row>
    <row r="190" spans="1:268" s="34" customFormat="1">
      <c r="A190" s="45"/>
      <c r="B190" s="45"/>
      <c r="C190" s="45"/>
      <c r="D190" s="45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47"/>
      <c r="DW190" s="47"/>
      <c r="DX190" s="47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  <c r="GY190" s="35"/>
      <c r="GZ190" s="35"/>
      <c r="HA190" s="35"/>
      <c r="HB190" s="35"/>
      <c r="HC190" s="35"/>
      <c r="HD190" s="35"/>
      <c r="HE190" s="35"/>
      <c r="HF190" s="35"/>
      <c r="HG190" s="35"/>
      <c r="HH190" s="35"/>
      <c r="HI190" s="35"/>
      <c r="HJ190" s="35"/>
      <c r="HK190" s="35"/>
      <c r="HL190" s="35"/>
      <c r="HM190" s="35"/>
      <c r="HN190" s="35"/>
      <c r="HO190" s="35"/>
      <c r="HP190" s="35"/>
      <c r="HQ190" s="35"/>
      <c r="HR190" s="35"/>
      <c r="HS190" s="35"/>
      <c r="HT190" s="35"/>
      <c r="HU190" s="35"/>
      <c r="HV190" s="35"/>
      <c r="HW190" s="35"/>
      <c r="HX190" s="35"/>
      <c r="HY190" s="35"/>
      <c r="HZ190" s="35"/>
      <c r="IA190" s="35"/>
      <c r="IB190" s="35"/>
      <c r="IC190" s="35"/>
      <c r="ID190" s="35"/>
      <c r="IE190" s="35"/>
      <c r="IF190" s="35"/>
      <c r="IG190" s="35"/>
      <c r="IH190" s="35"/>
      <c r="II190" s="35"/>
      <c r="IJ190" s="35"/>
      <c r="IK190" s="35"/>
      <c r="IL190" s="35"/>
      <c r="IM190" s="35"/>
      <c r="IN190" s="35"/>
      <c r="IO190" s="35"/>
      <c r="IP190" s="35"/>
      <c r="IQ190" s="35"/>
      <c r="IR190" s="35"/>
      <c r="IS190" s="35"/>
      <c r="IT190" s="35"/>
      <c r="IU190" s="35"/>
      <c r="IV190" s="35"/>
      <c r="IW190" s="35"/>
      <c r="IX190" s="35"/>
      <c r="IY190" s="35"/>
      <c r="IZ190" s="35"/>
      <c r="JA190" s="35"/>
      <c r="JB190" s="35"/>
      <c r="JC190" s="35"/>
      <c r="JD190" s="35"/>
      <c r="JE190" s="35"/>
      <c r="JF190" s="35"/>
      <c r="JG190" s="35"/>
      <c r="JH190" s="35"/>
    </row>
    <row r="191" spans="1:268" s="34" customFormat="1">
      <c r="A191" s="45"/>
      <c r="B191" s="45"/>
      <c r="C191" s="45"/>
      <c r="D191" s="45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47"/>
      <c r="DW191" s="47"/>
      <c r="DX191" s="47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  <c r="GY191" s="35"/>
      <c r="GZ191" s="35"/>
      <c r="HA191" s="35"/>
      <c r="HB191" s="35"/>
      <c r="HC191" s="35"/>
      <c r="HD191" s="35"/>
      <c r="HE191" s="35"/>
      <c r="HF191" s="35"/>
      <c r="HG191" s="35"/>
      <c r="HH191" s="35"/>
      <c r="HI191" s="35"/>
      <c r="HJ191" s="35"/>
      <c r="HK191" s="35"/>
      <c r="HL191" s="35"/>
      <c r="HM191" s="35"/>
      <c r="HN191" s="35"/>
      <c r="HO191" s="35"/>
      <c r="HP191" s="35"/>
      <c r="HQ191" s="35"/>
      <c r="HR191" s="35"/>
      <c r="HS191" s="35"/>
      <c r="HT191" s="35"/>
      <c r="HU191" s="35"/>
      <c r="HV191" s="35"/>
      <c r="HW191" s="35"/>
      <c r="HX191" s="35"/>
      <c r="HY191" s="35"/>
      <c r="HZ191" s="35"/>
      <c r="IA191" s="35"/>
      <c r="IB191" s="35"/>
      <c r="IC191" s="35"/>
      <c r="ID191" s="35"/>
      <c r="IE191" s="35"/>
      <c r="IF191" s="35"/>
      <c r="IG191" s="35"/>
      <c r="IH191" s="35"/>
      <c r="II191" s="35"/>
      <c r="IJ191" s="35"/>
      <c r="IK191" s="35"/>
      <c r="IL191" s="35"/>
      <c r="IM191" s="35"/>
      <c r="IN191" s="35"/>
      <c r="IO191" s="35"/>
      <c r="IP191" s="35"/>
      <c r="IQ191" s="35"/>
      <c r="IR191" s="35"/>
      <c r="IS191" s="35"/>
      <c r="IT191" s="35"/>
      <c r="IU191" s="35"/>
      <c r="IV191" s="35"/>
      <c r="IW191" s="35"/>
      <c r="IX191" s="35"/>
      <c r="IY191" s="35"/>
      <c r="IZ191" s="35"/>
      <c r="JA191" s="35"/>
      <c r="JB191" s="35"/>
      <c r="JC191" s="35"/>
      <c r="JD191" s="35"/>
      <c r="JE191" s="35"/>
      <c r="JF191" s="35"/>
      <c r="JG191" s="35"/>
      <c r="JH191" s="35"/>
    </row>
    <row r="192" spans="1:268" s="34" customFormat="1">
      <c r="A192" s="45"/>
      <c r="B192" s="45"/>
      <c r="C192" s="45"/>
      <c r="D192" s="45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47"/>
      <c r="DW192" s="47"/>
      <c r="DX192" s="47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  <c r="GY192" s="35"/>
      <c r="GZ192" s="35"/>
      <c r="HA192" s="35"/>
      <c r="HB192" s="35"/>
      <c r="HC192" s="35"/>
      <c r="HD192" s="35"/>
      <c r="HE192" s="35"/>
      <c r="HF192" s="35"/>
      <c r="HG192" s="35"/>
      <c r="HH192" s="35"/>
      <c r="HI192" s="35"/>
      <c r="HJ192" s="35"/>
      <c r="HK192" s="35"/>
      <c r="HL192" s="35"/>
      <c r="HM192" s="35"/>
      <c r="HN192" s="35"/>
      <c r="HO192" s="35"/>
      <c r="HP192" s="35"/>
      <c r="HQ192" s="35"/>
      <c r="HR192" s="35"/>
      <c r="HS192" s="35"/>
      <c r="HT192" s="35"/>
      <c r="HU192" s="35"/>
      <c r="HV192" s="35"/>
      <c r="HW192" s="35"/>
      <c r="HX192" s="35"/>
      <c r="HY192" s="35"/>
      <c r="HZ192" s="35"/>
      <c r="IA192" s="35"/>
      <c r="IB192" s="35"/>
      <c r="IC192" s="35"/>
      <c r="ID192" s="35"/>
      <c r="IE192" s="35"/>
      <c r="IF192" s="35"/>
      <c r="IG192" s="35"/>
      <c r="IH192" s="35"/>
      <c r="II192" s="35"/>
      <c r="IJ192" s="35"/>
      <c r="IK192" s="35"/>
      <c r="IL192" s="35"/>
      <c r="IM192" s="35"/>
      <c r="IN192" s="35"/>
      <c r="IO192" s="35"/>
      <c r="IP192" s="35"/>
      <c r="IQ192" s="35"/>
      <c r="IR192" s="35"/>
      <c r="IS192" s="35"/>
      <c r="IT192" s="35"/>
      <c r="IU192" s="35"/>
      <c r="IV192" s="35"/>
      <c r="IW192" s="35"/>
      <c r="IX192" s="35"/>
      <c r="IY192" s="35"/>
      <c r="IZ192" s="35"/>
      <c r="JA192" s="35"/>
      <c r="JB192" s="35"/>
      <c r="JC192" s="35"/>
      <c r="JD192" s="35"/>
      <c r="JE192" s="35"/>
      <c r="JF192" s="35"/>
      <c r="JG192" s="35"/>
      <c r="JH192" s="35"/>
    </row>
    <row r="193" spans="1:268" s="34" customFormat="1">
      <c r="A193" s="45"/>
      <c r="B193" s="45"/>
      <c r="C193" s="45"/>
      <c r="D193" s="45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47"/>
      <c r="DW193" s="47"/>
      <c r="DX193" s="47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  <c r="GY193" s="35"/>
      <c r="GZ193" s="35"/>
      <c r="HA193" s="35"/>
      <c r="HB193" s="35"/>
      <c r="HC193" s="35"/>
      <c r="HD193" s="35"/>
      <c r="HE193" s="35"/>
      <c r="HF193" s="35"/>
      <c r="HG193" s="35"/>
      <c r="HH193" s="35"/>
      <c r="HI193" s="35"/>
      <c r="HJ193" s="35"/>
      <c r="HK193" s="35"/>
      <c r="HL193" s="35"/>
      <c r="HM193" s="35"/>
      <c r="HN193" s="35"/>
      <c r="HO193" s="35"/>
      <c r="HP193" s="35"/>
      <c r="HQ193" s="35"/>
      <c r="HR193" s="35"/>
      <c r="HS193" s="35"/>
      <c r="HT193" s="35"/>
      <c r="HU193" s="35"/>
      <c r="HV193" s="35"/>
      <c r="HW193" s="35"/>
      <c r="HX193" s="35"/>
      <c r="HY193" s="35"/>
      <c r="HZ193" s="35"/>
      <c r="IA193" s="35"/>
      <c r="IB193" s="35"/>
      <c r="IC193" s="35"/>
      <c r="ID193" s="35"/>
      <c r="IE193" s="35"/>
      <c r="IF193" s="35"/>
      <c r="IG193" s="35"/>
      <c r="IH193" s="35"/>
      <c r="II193" s="35"/>
      <c r="IJ193" s="35"/>
      <c r="IK193" s="35"/>
      <c r="IL193" s="35"/>
      <c r="IM193" s="35"/>
      <c r="IN193" s="35"/>
      <c r="IO193" s="35"/>
      <c r="IP193" s="35"/>
      <c r="IQ193" s="35"/>
      <c r="IR193" s="35"/>
      <c r="IS193" s="35"/>
      <c r="IT193" s="35"/>
      <c r="IU193" s="35"/>
      <c r="IV193" s="35"/>
      <c r="IW193" s="35"/>
      <c r="IX193" s="35"/>
      <c r="IY193" s="35"/>
      <c r="IZ193" s="35"/>
      <c r="JA193" s="35"/>
      <c r="JB193" s="35"/>
      <c r="JC193" s="35"/>
      <c r="JD193" s="35"/>
      <c r="JE193" s="35"/>
      <c r="JF193" s="35"/>
      <c r="JG193" s="35"/>
      <c r="JH193" s="35"/>
    </row>
    <row r="194" spans="1:268" s="34" customFormat="1">
      <c r="A194" s="45"/>
      <c r="B194" s="45"/>
      <c r="C194" s="45"/>
      <c r="D194" s="45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47"/>
      <c r="DW194" s="47"/>
      <c r="DX194" s="47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  <c r="GY194" s="35"/>
      <c r="GZ194" s="35"/>
      <c r="HA194" s="35"/>
      <c r="HB194" s="35"/>
      <c r="HC194" s="35"/>
      <c r="HD194" s="35"/>
      <c r="HE194" s="35"/>
      <c r="HF194" s="35"/>
      <c r="HG194" s="35"/>
      <c r="HH194" s="35"/>
      <c r="HI194" s="35"/>
      <c r="HJ194" s="35"/>
      <c r="HK194" s="35"/>
      <c r="HL194" s="35"/>
      <c r="HM194" s="35"/>
      <c r="HN194" s="35"/>
      <c r="HO194" s="35"/>
      <c r="HP194" s="35"/>
      <c r="HQ194" s="35"/>
      <c r="HR194" s="35"/>
      <c r="HS194" s="35"/>
      <c r="HT194" s="35"/>
      <c r="HU194" s="35"/>
      <c r="HV194" s="35"/>
      <c r="HW194" s="35"/>
      <c r="HX194" s="35"/>
      <c r="HY194" s="35"/>
      <c r="HZ194" s="35"/>
      <c r="IA194" s="35"/>
      <c r="IB194" s="35"/>
      <c r="IC194" s="35"/>
      <c r="ID194" s="35"/>
      <c r="IE194" s="35"/>
      <c r="IF194" s="35"/>
      <c r="IG194" s="35"/>
      <c r="IH194" s="35"/>
      <c r="II194" s="35"/>
      <c r="IJ194" s="35"/>
      <c r="IK194" s="35"/>
      <c r="IL194" s="35"/>
      <c r="IM194" s="35"/>
      <c r="IN194" s="35"/>
      <c r="IO194" s="35"/>
      <c r="IP194" s="35"/>
      <c r="IQ194" s="35"/>
      <c r="IR194" s="35"/>
      <c r="IS194" s="35"/>
      <c r="IT194" s="35"/>
      <c r="IU194" s="35"/>
      <c r="IV194" s="35"/>
      <c r="IW194" s="35"/>
      <c r="IX194" s="35"/>
      <c r="IY194" s="35"/>
      <c r="IZ194" s="35"/>
      <c r="JA194" s="35"/>
      <c r="JB194" s="35"/>
      <c r="JC194" s="35"/>
      <c r="JD194" s="35"/>
      <c r="JE194" s="35"/>
      <c r="JF194" s="35"/>
      <c r="JG194" s="35"/>
      <c r="JH194" s="35"/>
    </row>
    <row r="195" spans="1:268" s="34" customFormat="1">
      <c r="A195" s="45"/>
      <c r="B195" s="45"/>
      <c r="C195" s="45"/>
      <c r="D195" s="45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47"/>
      <c r="DW195" s="47"/>
      <c r="DX195" s="47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  <c r="GY195" s="35"/>
      <c r="GZ195" s="35"/>
      <c r="HA195" s="35"/>
      <c r="HB195" s="35"/>
      <c r="HC195" s="35"/>
      <c r="HD195" s="35"/>
      <c r="HE195" s="35"/>
      <c r="HF195" s="35"/>
      <c r="HG195" s="35"/>
      <c r="HH195" s="35"/>
      <c r="HI195" s="35"/>
      <c r="HJ195" s="35"/>
      <c r="HK195" s="35"/>
      <c r="HL195" s="35"/>
      <c r="HM195" s="35"/>
      <c r="HN195" s="35"/>
      <c r="HO195" s="35"/>
      <c r="HP195" s="35"/>
      <c r="HQ195" s="35"/>
      <c r="HR195" s="35"/>
      <c r="HS195" s="35"/>
      <c r="HT195" s="35"/>
      <c r="HU195" s="35"/>
      <c r="HV195" s="35"/>
      <c r="HW195" s="35"/>
      <c r="HX195" s="35"/>
      <c r="HY195" s="35"/>
      <c r="HZ195" s="35"/>
      <c r="IA195" s="35"/>
      <c r="IB195" s="35"/>
      <c r="IC195" s="35"/>
      <c r="ID195" s="35"/>
      <c r="IE195" s="35"/>
      <c r="IF195" s="35"/>
      <c r="IG195" s="35"/>
      <c r="IH195" s="35"/>
      <c r="II195" s="35"/>
      <c r="IJ195" s="35"/>
      <c r="IK195" s="35"/>
      <c r="IL195" s="35"/>
      <c r="IM195" s="35"/>
      <c r="IN195" s="35"/>
      <c r="IO195" s="35"/>
      <c r="IP195" s="35"/>
      <c r="IQ195" s="35"/>
      <c r="IR195" s="35"/>
      <c r="IS195" s="35"/>
      <c r="IT195" s="35"/>
      <c r="IU195" s="35"/>
      <c r="IV195" s="35"/>
      <c r="IW195" s="35"/>
      <c r="IX195" s="35"/>
      <c r="IY195" s="35"/>
      <c r="IZ195" s="35"/>
      <c r="JA195" s="35"/>
      <c r="JB195" s="35"/>
      <c r="JC195" s="35"/>
      <c r="JD195" s="35"/>
      <c r="JE195" s="35"/>
      <c r="JF195" s="35"/>
      <c r="JG195" s="35"/>
      <c r="JH195" s="35"/>
    </row>
    <row r="196" spans="1:268" s="34" customFormat="1">
      <c r="A196" s="45"/>
      <c r="B196" s="45"/>
      <c r="C196" s="45"/>
      <c r="D196" s="45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47"/>
      <c r="DW196" s="47"/>
      <c r="DX196" s="47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  <c r="GY196" s="35"/>
      <c r="GZ196" s="35"/>
      <c r="HA196" s="35"/>
      <c r="HB196" s="35"/>
      <c r="HC196" s="35"/>
      <c r="HD196" s="35"/>
      <c r="HE196" s="35"/>
      <c r="HF196" s="35"/>
      <c r="HG196" s="35"/>
      <c r="HH196" s="35"/>
      <c r="HI196" s="35"/>
      <c r="HJ196" s="35"/>
      <c r="HK196" s="35"/>
      <c r="HL196" s="35"/>
      <c r="HM196" s="35"/>
      <c r="HN196" s="35"/>
      <c r="HO196" s="35"/>
      <c r="HP196" s="35"/>
      <c r="HQ196" s="35"/>
      <c r="HR196" s="35"/>
      <c r="HS196" s="35"/>
      <c r="HT196" s="35"/>
      <c r="HU196" s="35"/>
      <c r="HV196" s="35"/>
      <c r="HW196" s="35"/>
      <c r="HX196" s="35"/>
      <c r="HY196" s="35"/>
      <c r="HZ196" s="35"/>
      <c r="IA196" s="35"/>
      <c r="IB196" s="35"/>
      <c r="IC196" s="35"/>
      <c r="ID196" s="35"/>
      <c r="IE196" s="35"/>
      <c r="IF196" s="35"/>
      <c r="IG196" s="35"/>
      <c r="IH196" s="35"/>
      <c r="II196" s="35"/>
      <c r="IJ196" s="35"/>
      <c r="IK196" s="35"/>
      <c r="IL196" s="35"/>
      <c r="IM196" s="35"/>
      <c r="IN196" s="35"/>
      <c r="IO196" s="35"/>
      <c r="IP196" s="35"/>
      <c r="IQ196" s="35"/>
      <c r="IR196" s="35"/>
      <c r="IS196" s="35"/>
      <c r="IT196" s="35"/>
      <c r="IU196" s="35"/>
      <c r="IV196" s="35"/>
      <c r="IW196" s="35"/>
      <c r="IX196" s="35"/>
      <c r="IY196" s="35"/>
      <c r="IZ196" s="35"/>
      <c r="JA196" s="35"/>
      <c r="JB196" s="35"/>
      <c r="JC196" s="35"/>
      <c r="JD196" s="35"/>
      <c r="JE196" s="35"/>
      <c r="JF196" s="35"/>
      <c r="JG196" s="35"/>
      <c r="JH196" s="35"/>
    </row>
    <row r="197" spans="1:268" s="34" customFormat="1">
      <c r="A197" s="45"/>
      <c r="B197" s="45"/>
      <c r="C197" s="45"/>
      <c r="D197" s="45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47"/>
      <c r="DW197" s="47"/>
      <c r="DX197" s="47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  <c r="GY197" s="35"/>
      <c r="GZ197" s="35"/>
      <c r="HA197" s="35"/>
      <c r="HB197" s="35"/>
      <c r="HC197" s="35"/>
      <c r="HD197" s="35"/>
      <c r="HE197" s="35"/>
      <c r="HF197" s="35"/>
      <c r="HG197" s="35"/>
      <c r="HH197" s="35"/>
      <c r="HI197" s="35"/>
      <c r="HJ197" s="35"/>
      <c r="HK197" s="35"/>
      <c r="HL197" s="35"/>
      <c r="HM197" s="35"/>
      <c r="HN197" s="35"/>
      <c r="HO197" s="35"/>
      <c r="HP197" s="35"/>
      <c r="HQ197" s="35"/>
      <c r="HR197" s="35"/>
      <c r="HS197" s="35"/>
      <c r="HT197" s="35"/>
      <c r="HU197" s="35"/>
      <c r="HV197" s="35"/>
      <c r="HW197" s="35"/>
      <c r="HX197" s="35"/>
      <c r="HY197" s="35"/>
      <c r="HZ197" s="35"/>
      <c r="IA197" s="35"/>
      <c r="IB197" s="35"/>
      <c r="IC197" s="35"/>
      <c r="ID197" s="35"/>
      <c r="IE197" s="35"/>
      <c r="IF197" s="35"/>
      <c r="IG197" s="35"/>
      <c r="IH197" s="35"/>
      <c r="II197" s="35"/>
      <c r="IJ197" s="35"/>
      <c r="IK197" s="35"/>
      <c r="IL197" s="35"/>
      <c r="IM197" s="35"/>
      <c r="IN197" s="35"/>
      <c r="IO197" s="35"/>
      <c r="IP197" s="35"/>
      <c r="IQ197" s="35"/>
      <c r="IR197" s="35"/>
      <c r="IS197" s="35"/>
      <c r="IT197" s="35"/>
      <c r="IU197" s="35"/>
      <c r="IV197" s="35"/>
      <c r="IW197" s="35"/>
      <c r="IX197" s="35"/>
      <c r="IY197" s="35"/>
      <c r="IZ197" s="35"/>
      <c r="JA197" s="35"/>
      <c r="JB197" s="35"/>
      <c r="JC197" s="35"/>
      <c r="JD197" s="35"/>
      <c r="JE197" s="35"/>
      <c r="JF197" s="35"/>
      <c r="JG197" s="35"/>
      <c r="JH197" s="35"/>
    </row>
    <row r="198" spans="1:268" s="34" customFormat="1">
      <c r="A198" s="45"/>
      <c r="B198" s="45"/>
      <c r="C198" s="45"/>
      <c r="D198" s="45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47"/>
      <c r="DW198" s="47"/>
      <c r="DX198" s="47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  <c r="GY198" s="35"/>
      <c r="GZ198" s="35"/>
      <c r="HA198" s="35"/>
      <c r="HB198" s="35"/>
      <c r="HC198" s="35"/>
      <c r="HD198" s="35"/>
      <c r="HE198" s="35"/>
      <c r="HF198" s="35"/>
      <c r="HG198" s="35"/>
      <c r="HH198" s="35"/>
      <c r="HI198" s="35"/>
      <c r="HJ198" s="35"/>
      <c r="HK198" s="35"/>
      <c r="HL198" s="35"/>
      <c r="HM198" s="35"/>
      <c r="HN198" s="35"/>
      <c r="HO198" s="35"/>
      <c r="HP198" s="35"/>
      <c r="HQ198" s="35"/>
      <c r="HR198" s="35"/>
      <c r="HS198" s="35"/>
      <c r="HT198" s="35"/>
      <c r="HU198" s="35"/>
      <c r="HV198" s="35"/>
      <c r="HW198" s="35"/>
      <c r="HX198" s="35"/>
      <c r="HY198" s="35"/>
      <c r="HZ198" s="35"/>
      <c r="IA198" s="35"/>
      <c r="IB198" s="35"/>
      <c r="IC198" s="35"/>
      <c r="ID198" s="35"/>
      <c r="IE198" s="35"/>
      <c r="IF198" s="35"/>
      <c r="IG198" s="35"/>
      <c r="IH198" s="35"/>
      <c r="II198" s="35"/>
      <c r="IJ198" s="35"/>
      <c r="IK198" s="35"/>
      <c r="IL198" s="35"/>
      <c r="IM198" s="35"/>
      <c r="IN198" s="35"/>
      <c r="IO198" s="35"/>
      <c r="IP198" s="35"/>
      <c r="IQ198" s="35"/>
      <c r="IR198" s="35"/>
      <c r="IS198" s="35"/>
      <c r="IT198" s="35"/>
      <c r="IU198" s="35"/>
      <c r="IV198" s="35"/>
      <c r="IW198" s="35"/>
      <c r="IX198" s="35"/>
      <c r="IY198" s="35"/>
      <c r="IZ198" s="35"/>
      <c r="JA198" s="35"/>
      <c r="JB198" s="35"/>
      <c r="JC198" s="35"/>
      <c r="JD198" s="35"/>
      <c r="JE198" s="35"/>
      <c r="JF198" s="35"/>
      <c r="JG198" s="35"/>
      <c r="JH198" s="35"/>
    </row>
    <row r="199" spans="1:268" s="34" customFormat="1">
      <c r="A199" s="45"/>
      <c r="B199" s="45"/>
      <c r="C199" s="45"/>
      <c r="D199" s="45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47"/>
      <c r="DW199" s="47"/>
      <c r="DX199" s="47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  <c r="GY199" s="35"/>
      <c r="GZ199" s="35"/>
      <c r="HA199" s="35"/>
      <c r="HB199" s="35"/>
      <c r="HC199" s="35"/>
      <c r="HD199" s="35"/>
      <c r="HE199" s="35"/>
      <c r="HF199" s="35"/>
      <c r="HG199" s="35"/>
      <c r="HH199" s="35"/>
      <c r="HI199" s="35"/>
      <c r="HJ199" s="35"/>
      <c r="HK199" s="35"/>
      <c r="HL199" s="35"/>
      <c r="HM199" s="35"/>
      <c r="HN199" s="35"/>
      <c r="HO199" s="35"/>
      <c r="HP199" s="35"/>
      <c r="HQ199" s="35"/>
      <c r="HR199" s="35"/>
      <c r="HS199" s="35"/>
      <c r="HT199" s="35"/>
      <c r="HU199" s="35"/>
      <c r="HV199" s="35"/>
      <c r="HW199" s="35"/>
      <c r="HX199" s="35"/>
      <c r="HY199" s="35"/>
      <c r="HZ199" s="35"/>
      <c r="IA199" s="35"/>
      <c r="IB199" s="35"/>
      <c r="IC199" s="35"/>
      <c r="ID199" s="35"/>
      <c r="IE199" s="35"/>
      <c r="IF199" s="35"/>
      <c r="IG199" s="35"/>
      <c r="IH199" s="35"/>
      <c r="II199" s="35"/>
      <c r="IJ199" s="35"/>
      <c r="IK199" s="35"/>
      <c r="IL199" s="35"/>
      <c r="IM199" s="35"/>
      <c r="IN199" s="35"/>
      <c r="IO199" s="35"/>
      <c r="IP199" s="35"/>
      <c r="IQ199" s="35"/>
      <c r="IR199" s="35"/>
      <c r="IS199" s="35"/>
      <c r="IT199" s="35"/>
      <c r="IU199" s="35"/>
      <c r="IV199" s="35"/>
      <c r="IW199" s="35"/>
      <c r="IX199" s="35"/>
      <c r="IY199" s="35"/>
      <c r="IZ199" s="35"/>
      <c r="JA199" s="35"/>
      <c r="JB199" s="35"/>
      <c r="JC199" s="35"/>
      <c r="JD199" s="35"/>
      <c r="JE199" s="35"/>
      <c r="JF199" s="35"/>
      <c r="JG199" s="35"/>
      <c r="JH199" s="35"/>
    </row>
    <row r="200" spans="1:268" s="34" customFormat="1">
      <c r="A200" s="45"/>
      <c r="B200" s="45"/>
      <c r="C200" s="45"/>
      <c r="D200" s="45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47"/>
      <c r="DW200" s="47"/>
      <c r="DX200" s="47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  <c r="GY200" s="35"/>
      <c r="GZ200" s="35"/>
      <c r="HA200" s="35"/>
      <c r="HB200" s="35"/>
      <c r="HC200" s="35"/>
      <c r="HD200" s="35"/>
      <c r="HE200" s="35"/>
      <c r="HF200" s="35"/>
      <c r="HG200" s="35"/>
      <c r="HH200" s="35"/>
      <c r="HI200" s="35"/>
      <c r="HJ200" s="35"/>
      <c r="HK200" s="35"/>
      <c r="HL200" s="35"/>
      <c r="HM200" s="35"/>
      <c r="HN200" s="35"/>
      <c r="HO200" s="35"/>
      <c r="HP200" s="35"/>
      <c r="HQ200" s="35"/>
      <c r="HR200" s="35"/>
      <c r="HS200" s="35"/>
      <c r="HT200" s="35"/>
      <c r="HU200" s="35"/>
      <c r="HV200" s="35"/>
      <c r="HW200" s="35"/>
      <c r="HX200" s="35"/>
      <c r="HY200" s="35"/>
      <c r="HZ200" s="35"/>
      <c r="IA200" s="35"/>
      <c r="IB200" s="35"/>
      <c r="IC200" s="35"/>
      <c r="ID200" s="35"/>
      <c r="IE200" s="35"/>
      <c r="IF200" s="35"/>
      <c r="IG200" s="35"/>
      <c r="IH200" s="35"/>
      <c r="II200" s="35"/>
      <c r="IJ200" s="35"/>
      <c r="IK200" s="35"/>
      <c r="IL200" s="35"/>
      <c r="IM200" s="35"/>
      <c r="IN200" s="35"/>
      <c r="IO200" s="35"/>
      <c r="IP200" s="35"/>
      <c r="IQ200" s="35"/>
      <c r="IR200" s="35"/>
      <c r="IS200" s="35"/>
      <c r="IT200" s="35"/>
      <c r="IU200" s="35"/>
      <c r="IV200" s="35"/>
      <c r="IW200" s="35"/>
      <c r="IX200" s="35"/>
      <c r="IY200" s="35"/>
      <c r="IZ200" s="35"/>
      <c r="JA200" s="35"/>
      <c r="JB200" s="35"/>
      <c r="JC200" s="35"/>
      <c r="JD200" s="35"/>
      <c r="JE200" s="35"/>
      <c r="JF200" s="35"/>
      <c r="JG200" s="35"/>
      <c r="JH200" s="35"/>
    </row>
    <row r="201" spans="1:268" s="34" customFormat="1">
      <c r="A201" s="45"/>
      <c r="B201" s="45"/>
      <c r="C201" s="45"/>
      <c r="D201" s="45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47"/>
      <c r="DW201" s="47"/>
      <c r="DX201" s="47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  <c r="GY201" s="35"/>
      <c r="GZ201" s="35"/>
      <c r="HA201" s="35"/>
      <c r="HB201" s="35"/>
      <c r="HC201" s="35"/>
      <c r="HD201" s="35"/>
      <c r="HE201" s="35"/>
      <c r="HF201" s="35"/>
      <c r="HG201" s="35"/>
      <c r="HH201" s="35"/>
      <c r="HI201" s="35"/>
      <c r="HJ201" s="35"/>
      <c r="HK201" s="35"/>
      <c r="HL201" s="35"/>
      <c r="HM201" s="35"/>
      <c r="HN201" s="35"/>
      <c r="HO201" s="35"/>
      <c r="HP201" s="35"/>
      <c r="HQ201" s="35"/>
      <c r="HR201" s="35"/>
      <c r="HS201" s="35"/>
      <c r="HT201" s="35"/>
      <c r="HU201" s="35"/>
      <c r="HV201" s="35"/>
      <c r="HW201" s="35"/>
      <c r="HX201" s="35"/>
      <c r="HY201" s="35"/>
      <c r="HZ201" s="35"/>
      <c r="IA201" s="35"/>
      <c r="IB201" s="35"/>
      <c r="IC201" s="35"/>
      <c r="ID201" s="35"/>
      <c r="IE201" s="35"/>
      <c r="IF201" s="35"/>
      <c r="IG201" s="35"/>
      <c r="IH201" s="35"/>
      <c r="II201" s="35"/>
      <c r="IJ201" s="35"/>
      <c r="IK201" s="35"/>
      <c r="IL201" s="35"/>
      <c r="IM201" s="35"/>
      <c r="IN201" s="35"/>
      <c r="IO201" s="35"/>
      <c r="IP201" s="35"/>
      <c r="IQ201" s="35"/>
      <c r="IR201" s="35"/>
      <c r="IS201" s="35"/>
      <c r="IT201" s="35"/>
      <c r="IU201" s="35"/>
      <c r="IV201" s="35"/>
      <c r="IW201" s="35"/>
      <c r="IX201" s="35"/>
      <c r="IY201" s="35"/>
      <c r="IZ201" s="35"/>
      <c r="JA201" s="35"/>
      <c r="JB201" s="35"/>
      <c r="JC201" s="35"/>
      <c r="JD201" s="35"/>
      <c r="JE201" s="35"/>
      <c r="JF201" s="35"/>
      <c r="JG201" s="35"/>
      <c r="JH201" s="35"/>
    </row>
    <row r="202" spans="1:268" s="34" customFormat="1">
      <c r="A202" s="45"/>
      <c r="B202" s="45"/>
      <c r="C202" s="45"/>
      <c r="D202" s="45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47"/>
      <c r="DW202" s="47"/>
      <c r="DX202" s="47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  <c r="GY202" s="35"/>
      <c r="GZ202" s="35"/>
      <c r="HA202" s="35"/>
      <c r="HB202" s="35"/>
      <c r="HC202" s="35"/>
      <c r="HD202" s="35"/>
      <c r="HE202" s="35"/>
      <c r="HF202" s="35"/>
      <c r="HG202" s="35"/>
      <c r="HH202" s="35"/>
      <c r="HI202" s="35"/>
      <c r="HJ202" s="35"/>
      <c r="HK202" s="35"/>
      <c r="HL202" s="35"/>
      <c r="HM202" s="35"/>
      <c r="HN202" s="35"/>
      <c r="HO202" s="35"/>
      <c r="HP202" s="35"/>
      <c r="HQ202" s="35"/>
      <c r="HR202" s="35"/>
      <c r="HS202" s="35"/>
      <c r="HT202" s="35"/>
      <c r="HU202" s="35"/>
      <c r="HV202" s="35"/>
      <c r="HW202" s="35"/>
      <c r="HX202" s="35"/>
      <c r="HY202" s="35"/>
      <c r="HZ202" s="35"/>
      <c r="IA202" s="35"/>
      <c r="IB202" s="35"/>
      <c r="IC202" s="35"/>
      <c r="ID202" s="35"/>
      <c r="IE202" s="35"/>
      <c r="IF202" s="35"/>
      <c r="IG202" s="35"/>
      <c r="IH202" s="35"/>
      <c r="II202" s="35"/>
      <c r="IJ202" s="35"/>
      <c r="IK202" s="35"/>
      <c r="IL202" s="35"/>
      <c r="IM202" s="35"/>
      <c r="IN202" s="35"/>
      <c r="IO202" s="35"/>
      <c r="IP202" s="35"/>
      <c r="IQ202" s="35"/>
      <c r="IR202" s="35"/>
      <c r="IS202" s="35"/>
      <c r="IT202" s="35"/>
      <c r="IU202" s="35"/>
      <c r="IV202" s="35"/>
      <c r="IW202" s="35"/>
      <c r="IX202" s="35"/>
      <c r="IY202" s="35"/>
      <c r="IZ202" s="35"/>
      <c r="JA202" s="35"/>
      <c r="JB202" s="35"/>
      <c r="JC202" s="35"/>
      <c r="JD202" s="35"/>
      <c r="JE202" s="35"/>
      <c r="JF202" s="35"/>
      <c r="JG202" s="35"/>
      <c r="JH202" s="35"/>
    </row>
    <row r="203" spans="1:268" s="34" customFormat="1">
      <c r="A203" s="45"/>
      <c r="B203" s="45"/>
      <c r="C203" s="45"/>
      <c r="D203" s="45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47"/>
      <c r="DW203" s="47"/>
      <c r="DX203" s="47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  <c r="GY203" s="35"/>
      <c r="GZ203" s="35"/>
      <c r="HA203" s="35"/>
      <c r="HB203" s="35"/>
      <c r="HC203" s="35"/>
      <c r="HD203" s="35"/>
      <c r="HE203" s="35"/>
      <c r="HF203" s="35"/>
      <c r="HG203" s="35"/>
      <c r="HH203" s="35"/>
      <c r="HI203" s="35"/>
      <c r="HJ203" s="35"/>
      <c r="HK203" s="35"/>
      <c r="HL203" s="35"/>
      <c r="HM203" s="35"/>
      <c r="HN203" s="35"/>
      <c r="HO203" s="35"/>
      <c r="HP203" s="35"/>
      <c r="HQ203" s="35"/>
      <c r="HR203" s="35"/>
      <c r="HS203" s="35"/>
      <c r="HT203" s="35"/>
      <c r="HU203" s="35"/>
      <c r="HV203" s="35"/>
      <c r="HW203" s="35"/>
      <c r="HX203" s="35"/>
      <c r="HY203" s="35"/>
      <c r="HZ203" s="35"/>
      <c r="IA203" s="35"/>
      <c r="IB203" s="35"/>
      <c r="IC203" s="35"/>
      <c r="ID203" s="35"/>
      <c r="IE203" s="35"/>
      <c r="IF203" s="35"/>
      <c r="IG203" s="35"/>
      <c r="IH203" s="35"/>
      <c r="II203" s="35"/>
      <c r="IJ203" s="35"/>
      <c r="IK203" s="35"/>
      <c r="IL203" s="35"/>
      <c r="IM203" s="35"/>
      <c r="IN203" s="35"/>
      <c r="IO203" s="35"/>
      <c r="IP203" s="35"/>
      <c r="IQ203" s="35"/>
      <c r="IR203" s="35"/>
      <c r="IS203" s="35"/>
      <c r="IT203" s="35"/>
      <c r="IU203" s="35"/>
      <c r="IV203" s="35"/>
      <c r="IW203" s="35"/>
      <c r="IX203" s="35"/>
      <c r="IY203" s="35"/>
      <c r="IZ203" s="35"/>
      <c r="JA203" s="35"/>
      <c r="JB203" s="35"/>
      <c r="JC203" s="35"/>
      <c r="JD203" s="35"/>
      <c r="JE203" s="35"/>
      <c r="JF203" s="35"/>
      <c r="JG203" s="35"/>
      <c r="JH203" s="35"/>
    </row>
    <row r="204" spans="1:268" s="34" customFormat="1">
      <c r="A204" s="45"/>
      <c r="B204" s="45"/>
      <c r="C204" s="45"/>
      <c r="D204" s="45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47"/>
      <c r="DW204" s="47"/>
      <c r="DX204" s="47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  <c r="GY204" s="35"/>
      <c r="GZ204" s="35"/>
      <c r="HA204" s="35"/>
      <c r="HB204" s="35"/>
      <c r="HC204" s="35"/>
      <c r="HD204" s="35"/>
      <c r="HE204" s="35"/>
      <c r="HF204" s="35"/>
      <c r="HG204" s="35"/>
      <c r="HH204" s="35"/>
      <c r="HI204" s="35"/>
      <c r="HJ204" s="35"/>
      <c r="HK204" s="35"/>
      <c r="HL204" s="35"/>
      <c r="HM204" s="35"/>
      <c r="HN204" s="35"/>
      <c r="HO204" s="35"/>
      <c r="HP204" s="35"/>
      <c r="HQ204" s="35"/>
      <c r="HR204" s="35"/>
      <c r="HS204" s="35"/>
      <c r="HT204" s="35"/>
      <c r="HU204" s="35"/>
      <c r="HV204" s="35"/>
      <c r="HW204" s="35"/>
      <c r="HX204" s="35"/>
      <c r="HY204" s="35"/>
      <c r="HZ204" s="35"/>
      <c r="IA204" s="35"/>
      <c r="IB204" s="35"/>
      <c r="IC204" s="35"/>
      <c r="ID204" s="35"/>
      <c r="IE204" s="35"/>
      <c r="IF204" s="35"/>
      <c r="IG204" s="35"/>
      <c r="IH204" s="35"/>
      <c r="II204" s="35"/>
      <c r="IJ204" s="35"/>
      <c r="IK204" s="35"/>
      <c r="IL204" s="35"/>
      <c r="IM204" s="35"/>
      <c r="IN204" s="35"/>
      <c r="IO204" s="35"/>
      <c r="IP204" s="35"/>
      <c r="IQ204" s="35"/>
      <c r="IR204" s="35"/>
      <c r="IS204" s="35"/>
      <c r="IT204" s="35"/>
      <c r="IU204" s="35"/>
      <c r="IV204" s="35"/>
      <c r="IW204" s="35"/>
      <c r="IX204" s="35"/>
      <c r="IY204" s="35"/>
      <c r="IZ204" s="35"/>
      <c r="JA204" s="35"/>
      <c r="JB204" s="35"/>
      <c r="JC204" s="35"/>
      <c r="JD204" s="35"/>
      <c r="JE204" s="35"/>
      <c r="JF204" s="35"/>
      <c r="JG204" s="35"/>
      <c r="JH204" s="35"/>
    </row>
    <row r="205" spans="1:268" s="34" customFormat="1">
      <c r="A205" s="45"/>
      <c r="B205" s="45"/>
      <c r="C205" s="45"/>
      <c r="D205" s="45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47"/>
      <c r="DW205" s="47"/>
      <c r="DX205" s="47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  <c r="GY205" s="35"/>
      <c r="GZ205" s="35"/>
      <c r="HA205" s="35"/>
      <c r="HB205" s="35"/>
      <c r="HC205" s="35"/>
      <c r="HD205" s="35"/>
      <c r="HE205" s="35"/>
      <c r="HF205" s="35"/>
      <c r="HG205" s="35"/>
      <c r="HH205" s="35"/>
      <c r="HI205" s="35"/>
      <c r="HJ205" s="35"/>
      <c r="HK205" s="35"/>
      <c r="HL205" s="35"/>
      <c r="HM205" s="35"/>
      <c r="HN205" s="35"/>
      <c r="HO205" s="35"/>
      <c r="HP205" s="35"/>
      <c r="HQ205" s="35"/>
      <c r="HR205" s="35"/>
      <c r="HS205" s="35"/>
      <c r="HT205" s="35"/>
      <c r="HU205" s="35"/>
      <c r="HV205" s="35"/>
      <c r="HW205" s="35"/>
      <c r="HX205" s="35"/>
      <c r="HY205" s="35"/>
      <c r="HZ205" s="35"/>
      <c r="IA205" s="35"/>
      <c r="IB205" s="35"/>
      <c r="IC205" s="35"/>
      <c r="ID205" s="35"/>
      <c r="IE205" s="35"/>
      <c r="IF205" s="35"/>
      <c r="IG205" s="35"/>
      <c r="IH205" s="35"/>
      <c r="II205" s="35"/>
      <c r="IJ205" s="35"/>
      <c r="IK205" s="35"/>
      <c r="IL205" s="35"/>
      <c r="IM205" s="35"/>
      <c r="IN205" s="35"/>
      <c r="IO205" s="35"/>
      <c r="IP205" s="35"/>
      <c r="IQ205" s="35"/>
      <c r="IR205" s="35"/>
      <c r="IS205" s="35"/>
      <c r="IT205" s="35"/>
      <c r="IU205" s="35"/>
      <c r="IV205" s="35"/>
      <c r="IW205" s="35"/>
      <c r="IX205" s="35"/>
      <c r="IY205" s="35"/>
      <c r="IZ205" s="35"/>
      <c r="JA205" s="35"/>
      <c r="JB205" s="35"/>
      <c r="JC205" s="35"/>
      <c r="JD205" s="35"/>
      <c r="JE205" s="35"/>
      <c r="JF205" s="35"/>
      <c r="JG205" s="35"/>
      <c r="JH205" s="35"/>
    </row>
    <row r="206" spans="1:268" s="34" customFormat="1">
      <c r="A206" s="45"/>
      <c r="B206" s="45"/>
      <c r="C206" s="45"/>
      <c r="D206" s="45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47"/>
      <c r="DW206" s="47"/>
      <c r="DX206" s="47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  <c r="GY206" s="35"/>
      <c r="GZ206" s="35"/>
      <c r="HA206" s="35"/>
      <c r="HB206" s="35"/>
      <c r="HC206" s="35"/>
      <c r="HD206" s="35"/>
      <c r="HE206" s="35"/>
      <c r="HF206" s="35"/>
      <c r="HG206" s="35"/>
      <c r="HH206" s="35"/>
      <c r="HI206" s="35"/>
      <c r="HJ206" s="35"/>
      <c r="HK206" s="35"/>
      <c r="HL206" s="35"/>
      <c r="HM206" s="35"/>
      <c r="HN206" s="35"/>
      <c r="HO206" s="35"/>
      <c r="HP206" s="35"/>
      <c r="HQ206" s="35"/>
      <c r="HR206" s="35"/>
      <c r="HS206" s="35"/>
      <c r="HT206" s="35"/>
      <c r="HU206" s="35"/>
      <c r="HV206" s="35"/>
      <c r="HW206" s="35"/>
      <c r="HX206" s="35"/>
      <c r="HY206" s="35"/>
      <c r="HZ206" s="35"/>
      <c r="IA206" s="35"/>
      <c r="IB206" s="35"/>
      <c r="IC206" s="35"/>
      <c r="ID206" s="35"/>
      <c r="IE206" s="35"/>
      <c r="IF206" s="35"/>
      <c r="IG206" s="35"/>
      <c r="IH206" s="35"/>
      <c r="II206" s="35"/>
      <c r="IJ206" s="35"/>
      <c r="IK206" s="35"/>
      <c r="IL206" s="35"/>
      <c r="IM206" s="35"/>
      <c r="IN206" s="35"/>
      <c r="IO206" s="35"/>
      <c r="IP206" s="35"/>
      <c r="IQ206" s="35"/>
      <c r="IR206" s="35"/>
      <c r="IS206" s="35"/>
      <c r="IT206" s="35"/>
      <c r="IU206" s="35"/>
      <c r="IV206" s="35"/>
      <c r="IW206" s="35"/>
      <c r="IX206" s="35"/>
      <c r="IY206" s="35"/>
      <c r="IZ206" s="35"/>
      <c r="JA206" s="35"/>
      <c r="JB206" s="35"/>
      <c r="JC206" s="35"/>
      <c r="JD206" s="35"/>
      <c r="JE206" s="35"/>
      <c r="JF206" s="35"/>
      <c r="JG206" s="35"/>
      <c r="JH206" s="35"/>
    </row>
    <row r="207" spans="1:268" s="34" customFormat="1">
      <c r="A207" s="45"/>
      <c r="B207" s="45"/>
      <c r="C207" s="45"/>
      <c r="D207" s="45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47"/>
      <c r="DW207" s="47"/>
      <c r="DX207" s="47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  <c r="GY207" s="35"/>
      <c r="GZ207" s="35"/>
      <c r="HA207" s="35"/>
      <c r="HB207" s="35"/>
      <c r="HC207" s="35"/>
      <c r="HD207" s="35"/>
      <c r="HE207" s="35"/>
      <c r="HF207" s="35"/>
      <c r="HG207" s="35"/>
      <c r="HH207" s="35"/>
      <c r="HI207" s="35"/>
      <c r="HJ207" s="35"/>
      <c r="HK207" s="35"/>
      <c r="HL207" s="35"/>
      <c r="HM207" s="35"/>
      <c r="HN207" s="35"/>
      <c r="HO207" s="35"/>
      <c r="HP207" s="35"/>
      <c r="HQ207" s="35"/>
      <c r="HR207" s="35"/>
      <c r="HS207" s="35"/>
      <c r="HT207" s="35"/>
      <c r="HU207" s="35"/>
      <c r="HV207" s="35"/>
      <c r="HW207" s="35"/>
      <c r="HX207" s="35"/>
      <c r="HY207" s="35"/>
      <c r="HZ207" s="35"/>
      <c r="IA207" s="35"/>
      <c r="IB207" s="35"/>
      <c r="IC207" s="35"/>
      <c r="ID207" s="35"/>
      <c r="IE207" s="35"/>
      <c r="IF207" s="35"/>
      <c r="IG207" s="35"/>
      <c r="IH207" s="35"/>
      <c r="II207" s="35"/>
      <c r="IJ207" s="35"/>
      <c r="IK207" s="35"/>
      <c r="IL207" s="35"/>
      <c r="IM207" s="35"/>
      <c r="IN207" s="35"/>
      <c r="IO207" s="35"/>
      <c r="IP207" s="35"/>
      <c r="IQ207" s="35"/>
      <c r="IR207" s="35"/>
      <c r="IS207" s="35"/>
      <c r="IT207" s="35"/>
      <c r="IU207" s="35"/>
      <c r="IV207" s="35"/>
      <c r="IW207" s="35"/>
      <c r="IX207" s="35"/>
      <c r="IY207" s="35"/>
      <c r="IZ207" s="35"/>
      <c r="JA207" s="35"/>
      <c r="JB207" s="35"/>
      <c r="JC207" s="35"/>
      <c r="JD207" s="35"/>
      <c r="JE207" s="35"/>
      <c r="JF207" s="35"/>
      <c r="JG207" s="35"/>
      <c r="JH207" s="35"/>
    </row>
    <row r="208" spans="1:268" s="34" customFormat="1">
      <c r="A208" s="45"/>
      <c r="B208" s="45"/>
      <c r="C208" s="45"/>
      <c r="D208" s="45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47"/>
      <c r="DW208" s="47"/>
      <c r="DX208" s="47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  <c r="GY208" s="35"/>
      <c r="GZ208" s="35"/>
      <c r="HA208" s="35"/>
      <c r="HB208" s="35"/>
      <c r="HC208" s="35"/>
      <c r="HD208" s="35"/>
      <c r="HE208" s="35"/>
      <c r="HF208" s="35"/>
      <c r="HG208" s="35"/>
      <c r="HH208" s="35"/>
      <c r="HI208" s="35"/>
      <c r="HJ208" s="35"/>
      <c r="HK208" s="35"/>
      <c r="HL208" s="35"/>
      <c r="HM208" s="35"/>
      <c r="HN208" s="35"/>
      <c r="HO208" s="35"/>
      <c r="HP208" s="35"/>
      <c r="HQ208" s="35"/>
      <c r="HR208" s="35"/>
      <c r="HS208" s="35"/>
      <c r="HT208" s="35"/>
      <c r="HU208" s="35"/>
      <c r="HV208" s="35"/>
      <c r="HW208" s="35"/>
      <c r="HX208" s="35"/>
      <c r="HY208" s="35"/>
      <c r="HZ208" s="35"/>
      <c r="IA208" s="35"/>
      <c r="IB208" s="35"/>
      <c r="IC208" s="35"/>
      <c r="ID208" s="35"/>
      <c r="IE208" s="35"/>
      <c r="IF208" s="35"/>
      <c r="IG208" s="35"/>
      <c r="IH208" s="35"/>
      <c r="II208" s="35"/>
      <c r="IJ208" s="35"/>
      <c r="IK208" s="35"/>
      <c r="IL208" s="35"/>
      <c r="IM208" s="35"/>
      <c r="IN208" s="35"/>
      <c r="IO208" s="35"/>
      <c r="IP208" s="35"/>
      <c r="IQ208" s="35"/>
      <c r="IR208" s="35"/>
      <c r="IS208" s="35"/>
      <c r="IT208" s="35"/>
      <c r="IU208" s="35"/>
      <c r="IV208" s="35"/>
      <c r="IW208" s="35"/>
      <c r="IX208" s="35"/>
      <c r="IY208" s="35"/>
      <c r="IZ208" s="35"/>
      <c r="JA208" s="35"/>
      <c r="JB208" s="35"/>
      <c r="JC208" s="35"/>
      <c r="JD208" s="35"/>
      <c r="JE208" s="35"/>
      <c r="JF208" s="35"/>
      <c r="JG208" s="35"/>
      <c r="JH208" s="35"/>
    </row>
    <row r="209" spans="1:268" s="34" customFormat="1">
      <c r="A209" s="45"/>
      <c r="B209" s="45"/>
      <c r="C209" s="45"/>
      <c r="D209" s="45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47"/>
      <c r="DW209" s="47"/>
      <c r="DX209" s="47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  <c r="GY209" s="35"/>
      <c r="GZ209" s="35"/>
      <c r="HA209" s="35"/>
      <c r="HB209" s="35"/>
      <c r="HC209" s="35"/>
      <c r="HD209" s="35"/>
      <c r="HE209" s="35"/>
      <c r="HF209" s="35"/>
      <c r="HG209" s="35"/>
      <c r="HH209" s="35"/>
      <c r="HI209" s="35"/>
      <c r="HJ209" s="35"/>
      <c r="HK209" s="35"/>
      <c r="HL209" s="35"/>
      <c r="HM209" s="35"/>
      <c r="HN209" s="35"/>
      <c r="HO209" s="35"/>
      <c r="HP209" s="35"/>
      <c r="HQ209" s="35"/>
      <c r="HR209" s="35"/>
      <c r="HS209" s="35"/>
      <c r="HT209" s="35"/>
      <c r="HU209" s="35"/>
      <c r="HV209" s="35"/>
      <c r="HW209" s="35"/>
      <c r="HX209" s="35"/>
      <c r="HY209" s="35"/>
      <c r="HZ209" s="35"/>
      <c r="IA209" s="35"/>
      <c r="IB209" s="35"/>
      <c r="IC209" s="35"/>
      <c r="ID209" s="35"/>
      <c r="IE209" s="35"/>
      <c r="IF209" s="35"/>
      <c r="IG209" s="35"/>
      <c r="IH209" s="35"/>
      <c r="II209" s="35"/>
      <c r="IJ209" s="35"/>
      <c r="IK209" s="35"/>
      <c r="IL209" s="35"/>
      <c r="IM209" s="35"/>
      <c r="IN209" s="35"/>
      <c r="IO209" s="35"/>
      <c r="IP209" s="35"/>
      <c r="IQ209" s="35"/>
      <c r="IR209" s="35"/>
      <c r="IS209" s="35"/>
      <c r="IT209" s="35"/>
      <c r="IU209" s="35"/>
      <c r="IV209" s="35"/>
      <c r="IW209" s="35"/>
      <c r="IX209" s="35"/>
      <c r="IY209" s="35"/>
      <c r="IZ209" s="35"/>
      <c r="JA209" s="35"/>
      <c r="JB209" s="35"/>
      <c r="JC209" s="35"/>
      <c r="JD209" s="35"/>
      <c r="JE209" s="35"/>
      <c r="JF209" s="35"/>
      <c r="JG209" s="35"/>
      <c r="JH209" s="35"/>
    </row>
    <row r="210" spans="1:268" s="34" customFormat="1">
      <c r="A210" s="45"/>
      <c r="B210" s="45"/>
      <c r="C210" s="45"/>
      <c r="D210" s="45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47"/>
      <c r="DW210" s="47"/>
      <c r="DX210" s="47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  <c r="GY210" s="35"/>
      <c r="GZ210" s="35"/>
      <c r="HA210" s="35"/>
      <c r="HB210" s="35"/>
      <c r="HC210" s="35"/>
      <c r="HD210" s="35"/>
      <c r="HE210" s="35"/>
      <c r="HF210" s="35"/>
      <c r="HG210" s="35"/>
      <c r="HH210" s="35"/>
      <c r="HI210" s="35"/>
      <c r="HJ210" s="35"/>
      <c r="HK210" s="35"/>
      <c r="HL210" s="35"/>
      <c r="HM210" s="35"/>
      <c r="HN210" s="35"/>
      <c r="HO210" s="35"/>
      <c r="HP210" s="35"/>
      <c r="HQ210" s="35"/>
      <c r="HR210" s="35"/>
      <c r="HS210" s="35"/>
      <c r="HT210" s="35"/>
      <c r="HU210" s="35"/>
      <c r="HV210" s="35"/>
      <c r="HW210" s="35"/>
      <c r="HX210" s="35"/>
      <c r="HY210" s="35"/>
      <c r="HZ210" s="35"/>
      <c r="IA210" s="35"/>
      <c r="IB210" s="35"/>
      <c r="IC210" s="35"/>
      <c r="ID210" s="35"/>
      <c r="IE210" s="35"/>
      <c r="IF210" s="35"/>
      <c r="IG210" s="35"/>
      <c r="IH210" s="35"/>
      <c r="II210" s="35"/>
      <c r="IJ210" s="35"/>
      <c r="IK210" s="35"/>
      <c r="IL210" s="35"/>
      <c r="IM210" s="35"/>
      <c r="IN210" s="35"/>
      <c r="IO210" s="35"/>
      <c r="IP210" s="35"/>
      <c r="IQ210" s="35"/>
      <c r="IR210" s="35"/>
      <c r="IS210" s="35"/>
      <c r="IT210" s="35"/>
      <c r="IU210" s="35"/>
      <c r="IV210" s="35"/>
      <c r="IW210" s="35"/>
      <c r="IX210" s="35"/>
      <c r="IY210" s="35"/>
      <c r="IZ210" s="35"/>
      <c r="JA210" s="35"/>
      <c r="JB210" s="35"/>
      <c r="JC210" s="35"/>
      <c r="JD210" s="35"/>
      <c r="JE210" s="35"/>
      <c r="JF210" s="35"/>
      <c r="JG210" s="35"/>
      <c r="JH210" s="35"/>
    </row>
    <row r="211" spans="1:268" s="34" customFormat="1">
      <c r="A211" s="45"/>
      <c r="B211" s="45"/>
      <c r="C211" s="45"/>
      <c r="D211" s="45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47"/>
      <c r="DW211" s="47"/>
      <c r="DX211" s="47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  <c r="GY211" s="35"/>
      <c r="GZ211" s="35"/>
      <c r="HA211" s="35"/>
      <c r="HB211" s="35"/>
      <c r="HC211" s="35"/>
      <c r="HD211" s="35"/>
      <c r="HE211" s="35"/>
      <c r="HF211" s="35"/>
      <c r="HG211" s="35"/>
      <c r="HH211" s="35"/>
      <c r="HI211" s="35"/>
      <c r="HJ211" s="35"/>
      <c r="HK211" s="35"/>
      <c r="HL211" s="35"/>
      <c r="HM211" s="35"/>
      <c r="HN211" s="35"/>
      <c r="HO211" s="35"/>
      <c r="HP211" s="35"/>
      <c r="HQ211" s="35"/>
      <c r="HR211" s="35"/>
      <c r="HS211" s="35"/>
      <c r="HT211" s="35"/>
      <c r="HU211" s="35"/>
      <c r="HV211" s="35"/>
      <c r="HW211" s="35"/>
      <c r="HX211" s="35"/>
      <c r="HY211" s="35"/>
      <c r="HZ211" s="35"/>
      <c r="IA211" s="35"/>
      <c r="IB211" s="35"/>
      <c r="IC211" s="35"/>
      <c r="ID211" s="35"/>
      <c r="IE211" s="35"/>
      <c r="IF211" s="35"/>
      <c r="IG211" s="35"/>
      <c r="IH211" s="35"/>
      <c r="II211" s="35"/>
      <c r="IJ211" s="35"/>
      <c r="IK211" s="35"/>
      <c r="IL211" s="35"/>
      <c r="IM211" s="35"/>
      <c r="IN211" s="35"/>
      <c r="IO211" s="35"/>
      <c r="IP211" s="35"/>
      <c r="IQ211" s="35"/>
      <c r="IR211" s="35"/>
      <c r="IS211" s="35"/>
      <c r="IT211" s="35"/>
      <c r="IU211" s="35"/>
      <c r="IV211" s="35"/>
      <c r="IW211" s="35"/>
      <c r="IX211" s="35"/>
      <c r="IY211" s="35"/>
      <c r="IZ211" s="35"/>
      <c r="JA211" s="35"/>
      <c r="JB211" s="35"/>
      <c r="JC211" s="35"/>
      <c r="JD211" s="35"/>
      <c r="JE211" s="35"/>
      <c r="JF211" s="35"/>
      <c r="JG211" s="35"/>
      <c r="JH211" s="35"/>
    </row>
    <row r="212" spans="1:268" s="34" customFormat="1">
      <c r="A212" s="45"/>
      <c r="B212" s="45"/>
      <c r="C212" s="45"/>
      <c r="D212" s="45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47"/>
      <c r="DW212" s="47"/>
      <c r="DX212" s="47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  <c r="GY212" s="35"/>
      <c r="GZ212" s="35"/>
      <c r="HA212" s="35"/>
      <c r="HB212" s="35"/>
      <c r="HC212" s="35"/>
      <c r="HD212" s="35"/>
      <c r="HE212" s="35"/>
      <c r="HF212" s="35"/>
      <c r="HG212" s="35"/>
      <c r="HH212" s="35"/>
      <c r="HI212" s="35"/>
      <c r="HJ212" s="35"/>
      <c r="HK212" s="35"/>
      <c r="HL212" s="35"/>
      <c r="HM212" s="35"/>
      <c r="HN212" s="35"/>
      <c r="HO212" s="35"/>
      <c r="HP212" s="35"/>
      <c r="HQ212" s="35"/>
      <c r="HR212" s="35"/>
      <c r="HS212" s="35"/>
      <c r="HT212" s="35"/>
      <c r="HU212" s="35"/>
      <c r="HV212" s="35"/>
      <c r="HW212" s="35"/>
      <c r="HX212" s="35"/>
      <c r="HY212" s="35"/>
      <c r="HZ212" s="35"/>
      <c r="IA212" s="35"/>
      <c r="IB212" s="35"/>
      <c r="IC212" s="35"/>
      <c r="ID212" s="35"/>
      <c r="IE212" s="35"/>
      <c r="IF212" s="35"/>
      <c r="IG212" s="35"/>
      <c r="IH212" s="35"/>
      <c r="II212" s="35"/>
      <c r="IJ212" s="35"/>
      <c r="IK212" s="35"/>
      <c r="IL212" s="35"/>
      <c r="IM212" s="35"/>
      <c r="IN212" s="35"/>
      <c r="IO212" s="35"/>
      <c r="IP212" s="35"/>
      <c r="IQ212" s="35"/>
      <c r="IR212" s="35"/>
      <c r="IS212" s="35"/>
      <c r="IT212" s="35"/>
      <c r="IU212" s="35"/>
      <c r="IV212" s="35"/>
      <c r="IW212" s="35"/>
      <c r="IX212" s="35"/>
      <c r="IY212" s="35"/>
      <c r="IZ212" s="35"/>
      <c r="JA212" s="35"/>
      <c r="JB212" s="35"/>
      <c r="JC212" s="35"/>
      <c r="JD212" s="35"/>
      <c r="JE212" s="35"/>
      <c r="JF212" s="35"/>
      <c r="JG212" s="35"/>
      <c r="JH212" s="35"/>
    </row>
    <row r="213" spans="1:268" s="34" customFormat="1">
      <c r="A213" s="45"/>
      <c r="B213" s="45"/>
      <c r="C213" s="45"/>
      <c r="D213" s="45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47"/>
      <c r="DW213" s="47"/>
      <c r="DX213" s="47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  <c r="GY213" s="35"/>
      <c r="GZ213" s="35"/>
      <c r="HA213" s="35"/>
      <c r="HB213" s="35"/>
      <c r="HC213" s="35"/>
      <c r="HD213" s="35"/>
      <c r="HE213" s="35"/>
      <c r="HF213" s="35"/>
      <c r="HG213" s="35"/>
      <c r="HH213" s="35"/>
      <c r="HI213" s="35"/>
      <c r="HJ213" s="35"/>
      <c r="HK213" s="35"/>
      <c r="HL213" s="35"/>
      <c r="HM213" s="35"/>
      <c r="HN213" s="35"/>
      <c r="HO213" s="35"/>
      <c r="HP213" s="35"/>
      <c r="HQ213" s="35"/>
      <c r="HR213" s="35"/>
      <c r="HS213" s="35"/>
      <c r="HT213" s="35"/>
      <c r="HU213" s="35"/>
      <c r="HV213" s="35"/>
      <c r="HW213" s="35"/>
      <c r="HX213" s="35"/>
      <c r="HY213" s="35"/>
      <c r="HZ213" s="35"/>
      <c r="IA213" s="35"/>
      <c r="IB213" s="35"/>
      <c r="IC213" s="35"/>
      <c r="ID213" s="35"/>
      <c r="IE213" s="35"/>
      <c r="IF213" s="35"/>
      <c r="IG213" s="35"/>
      <c r="IH213" s="35"/>
      <c r="II213" s="35"/>
      <c r="IJ213" s="35"/>
      <c r="IK213" s="35"/>
      <c r="IL213" s="35"/>
      <c r="IM213" s="35"/>
      <c r="IN213" s="35"/>
      <c r="IO213" s="35"/>
      <c r="IP213" s="35"/>
      <c r="IQ213" s="35"/>
      <c r="IR213" s="35"/>
      <c r="IS213" s="35"/>
      <c r="IT213" s="35"/>
      <c r="IU213" s="35"/>
      <c r="IV213" s="35"/>
      <c r="IW213" s="35"/>
      <c r="IX213" s="35"/>
      <c r="IY213" s="35"/>
      <c r="IZ213" s="35"/>
      <c r="JA213" s="35"/>
      <c r="JB213" s="35"/>
      <c r="JC213" s="35"/>
      <c r="JD213" s="35"/>
      <c r="JE213" s="35"/>
      <c r="JF213" s="35"/>
      <c r="JG213" s="35"/>
      <c r="JH213" s="35"/>
    </row>
    <row r="214" spans="1:268" s="34" customFormat="1">
      <c r="A214" s="45"/>
      <c r="B214" s="45"/>
      <c r="C214" s="45"/>
      <c r="D214" s="45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47"/>
      <c r="DW214" s="47"/>
      <c r="DX214" s="47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  <c r="GY214" s="35"/>
      <c r="GZ214" s="35"/>
      <c r="HA214" s="35"/>
      <c r="HB214" s="35"/>
      <c r="HC214" s="35"/>
      <c r="HD214" s="35"/>
      <c r="HE214" s="35"/>
      <c r="HF214" s="35"/>
      <c r="HG214" s="35"/>
      <c r="HH214" s="35"/>
      <c r="HI214" s="35"/>
      <c r="HJ214" s="35"/>
      <c r="HK214" s="35"/>
      <c r="HL214" s="35"/>
      <c r="HM214" s="35"/>
      <c r="HN214" s="35"/>
      <c r="HO214" s="35"/>
      <c r="HP214" s="35"/>
      <c r="HQ214" s="35"/>
      <c r="HR214" s="35"/>
      <c r="HS214" s="35"/>
      <c r="HT214" s="35"/>
      <c r="HU214" s="35"/>
      <c r="HV214" s="35"/>
      <c r="HW214" s="35"/>
      <c r="HX214" s="35"/>
      <c r="HY214" s="35"/>
      <c r="HZ214" s="35"/>
      <c r="IA214" s="35"/>
      <c r="IB214" s="35"/>
      <c r="IC214" s="35"/>
      <c r="ID214" s="35"/>
      <c r="IE214" s="35"/>
      <c r="IF214" s="35"/>
      <c r="IG214" s="35"/>
      <c r="IH214" s="35"/>
      <c r="II214" s="35"/>
      <c r="IJ214" s="35"/>
      <c r="IK214" s="35"/>
      <c r="IL214" s="35"/>
      <c r="IM214" s="35"/>
      <c r="IN214" s="35"/>
      <c r="IO214" s="35"/>
      <c r="IP214" s="35"/>
      <c r="IQ214" s="35"/>
      <c r="IR214" s="35"/>
      <c r="IS214" s="35"/>
      <c r="IT214" s="35"/>
      <c r="IU214" s="35"/>
      <c r="IV214" s="35"/>
      <c r="IW214" s="35"/>
      <c r="IX214" s="35"/>
      <c r="IY214" s="35"/>
      <c r="IZ214" s="35"/>
      <c r="JA214" s="35"/>
      <c r="JB214" s="35"/>
      <c r="JC214" s="35"/>
      <c r="JD214" s="35"/>
      <c r="JE214" s="35"/>
      <c r="JF214" s="35"/>
      <c r="JG214" s="35"/>
      <c r="JH214" s="35"/>
    </row>
    <row r="215" spans="1:268" s="34" customFormat="1">
      <c r="A215" s="45"/>
      <c r="B215" s="45"/>
      <c r="C215" s="45"/>
      <c r="D215" s="45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47"/>
      <c r="DW215" s="47"/>
      <c r="DX215" s="47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  <c r="GY215" s="35"/>
      <c r="GZ215" s="35"/>
      <c r="HA215" s="35"/>
      <c r="HB215" s="35"/>
      <c r="HC215" s="35"/>
      <c r="HD215" s="35"/>
      <c r="HE215" s="35"/>
      <c r="HF215" s="35"/>
      <c r="HG215" s="35"/>
      <c r="HH215" s="35"/>
      <c r="HI215" s="35"/>
      <c r="HJ215" s="35"/>
      <c r="HK215" s="35"/>
      <c r="HL215" s="35"/>
      <c r="HM215" s="35"/>
      <c r="HN215" s="35"/>
      <c r="HO215" s="35"/>
      <c r="HP215" s="35"/>
      <c r="HQ215" s="35"/>
      <c r="HR215" s="35"/>
      <c r="HS215" s="35"/>
      <c r="HT215" s="35"/>
      <c r="HU215" s="35"/>
      <c r="HV215" s="35"/>
      <c r="HW215" s="35"/>
      <c r="HX215" s="35"/>
      <c r="HY215" s="35"/>
      <c r="HZ215" s="35"/>
      <c r="IA215" s="35"/>
      <c r="IB215" s="35"/>
      <c r="IC215" s="35"/>
      <c r="ID215" s="35"/>
      <c r="IE215" s="35"/>
      <c r="IF215" s="35"/>
      <c r="IG215" s="35"/>
      <c r="IH215" s="35"/>
      <c r="II215" s="35"/>
      <c r="IJ215" s="35"/>
      <c r="IK215" s="35"/>
      <c r="IL215" s="35"/>
      <c r="IM215" s="35"/>
      <c r="IN215" s="35"/>
      <c r="IO215" s="35"/>
      <c r="IP215" s="35"/>
      <c r="IQ215" s="35"/>
      <c r="IR215" s="35"/>
      <c r="IS215" s="35"/>
      <c r="IT215" s="35"/>
      <c r="IU215" s="35"/>
      <c r="IV215" s="35"/>
      <c r="IW215" s="35"/>
      <c r="IX215" s="35"/>
      <c r="IY215" s="35"/>
      <c r="IZ215" s="35"/>
      <c r="JA215" s="35"/>
      <c r="JB215" s="35"/>
      <c r="JC215" s="35"/>
      <c r="JD215" s="35"/>
      <c r="JE215" s="35"/>
      <c r="JF215" s="35"/>
      <c r="JG215" s="35"/>
      <c r="JH215" s="35"/>
    </row>
    <row r="216" spans="1:268" s="34" customFormat="1">
      <c r="A216" s="45"/>
      <c r="B216" s="45"/>
      <c r="C216" s="45"/>
      <c r="D216" s="45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47"/>
      <c r="DW216" s="47"/>
      <c r="DX216" s="47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  <c r="GY216" s="35"/>
      <c r="GZ216" s="35"/>
      <c r="HA216" s="35"/>
      <c r="HB216" s="35"/>
      <c r="HC216" s="35"/>
      <c r="HD216" s="35"/>
      <c r="HE216" s="35"/>
      <c r="HF216" s="35"/>
      <c r="HG216" s="35"/>
      <c r="HH216" s="35"/>
      <c r="HI216" s="35"/>
      <c r="HJ216" s="35"/>
      <c r="HK216" s="35"/>
      <c r="HL216" s="35"/>
      <c r="HM216" s="35"/>
      <c r="HN216" s="35"/>
      <c r="HO216" s="35"/>
      <c r="HP216" s="35"/>
      <c r="HQ216" s="35"/>
      <c r="HR216" s="35"/>
      <c r="HS216" s="35"/>
      <c r="HT216" s="35"/>
      <c r="HU216" s="35"/>
      <c r="HV216" s="35"/>
      <c r="HW216" s="35"/>
      <c r="HX216" s="35"/>
      <c r="HY216" s="35"/>
      <c r="HZ216" s="35"/>
      <c r="IA216" s="35"/>
      <c r="IB216" s="35"/>
      <c r="IC216" s="35"/>
      <c r="ID216" s="35"/>
      <c r="IE216" s="35"/>
      <c r="IF216" s="35"/>
      <c r="IG216" s="35"/>
      <c r="IH216" s="35"/>
      <c r="II216" s="35"/>
      <c r="IJ216" s="35"/>
      <c r="IK216" s="35"/>
      <c r="IL216" s="35"/>
      <c r="IM216" s="35"/>
      <c r="IN216" s="35"/>
      <c r="IO216" s="35"/>
      <c r="IP216" s="35"/>
      <c r="IQ216" s="35"/>
      <c r="IR216" s="35"/>
      <c r="IS216" s="35"/>
      <c r="IT216" s="35"/>
      <c r="IU216" s="35"/>
      <c r="IV216" s="35"/>
      <c r="IW216" s="35"/>
      <c r="IX216" s="35"/>
      <c r="IY216" s="35"/>
      <c r="IZ216" s="35"/>
      <c r="JA216" s="35"/>
      <c r="JB216" s="35"/>
      <c r="JC216" s="35"/>
      <c r="JD216" s="35"/>
      <c r="JE216" s="35"/>
      <c r="JF216" s="35"/>
      <c r="JG216" s="35"/>
      <c r="JH216" s="35"/>
    </row>
    <row r="217" spans="1:268" s="34" customFormat="1">
      <c r="A217" s="45"/>
      <c r="B217" s="45"/>
      <c r="C217" s="45"/>
      <c r="D217" s="45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47"/>
      <c r="DW217" s="47"/>
      <c r="DX217" s="47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  <c r="GY217" s="35"/>
      <c r="GZ217" s="35"/>
      <c r="HA217" s="35"/>
      <c r="HB217" s="35"/>
      <c r="HC217" s="35"/>
      <c r="HD217" s="35"/>
      <c r="HE217" s="35"/>
      <c r="HF217" s="35"/>
      <c r="HG217" s="35"/>
      <c r="HH217" s="35"/>
      <c r="HI217" s="35"/>
      <c r="HJ217" s="35"/>
      <c r="HK217" s="35"/>
      <c r="HL217" s="35"/>
      <c r="HM217" s="35"/>
      <c r="HN217" s="35"/>
      <c r="HO217" s="35"/>
      <c r="HP217" s="35"/>
      <c r="HQ217" s="35"/>
      <c r="HR217" s="35"/>
      <c r="HS217" s="35"/>
      <c r="HT217" s="35"/>
      <c r="HU217" s="35"/>
      <c r="HV217" s="35"/>
      <c r="HW217" s="35"/>
      <c r="HX217" s="35"/>
      <c r="HY217" s="35"/>
      <c r="HZ217" s="35"/>
      <c r="IA217" s="35"/>
      <c r="IB217" s="35"/>
      <c r="IC217" s="35"/>
      <c r="ID217" s="35"/>
      <c r="IE217" s="35"/>
      <c r="IF217" s="35"/>
      <c r="IG217" s="35"/>
      <c r="IH217" s="35"/>
      <c r="II217" s="35"/>
      <c r="IJ217" s="35"/>
      <c r="IK217" s="35"/>
      <c r="IL217" s="35"/>
      <c r="IM217" s="35"/>
      <c r="IN217" s="35"/>
      <c r="IO217" s="35"/>
      <c r="IP217" s="35"/>
      <c r="IQ217" s="35"/>
      <c r="IR217" s="35"/>
      <c r="IS217" s="35"/>
      <c r="IT217" s="35"/>
      <c r="IU217" s="35"/>
      <c r="IV217" s="35"/>
      <c r="IW217" s="35"/>
      <c r="IX217" s="35"/>
      <c r="IY217" s="35"/>
      <c r="IZ217" s="35"/>
      <c r="JA217" s="35"/>
      <c r="JB217" s="35"/>
      <c r="JC217" s="35"/>
      <c r="JD217" s="35"/>
      <c r="JE217" s="35"/>
      <c r="JF217" s="35"/>
      <c r="JG217" s="35"/>
      <c r="JH217" s="35"/>
    </row>
    <row r="218" spans="1:268" s="34" customFormat="1">
      <c r="A218" s="45"/>
      <c r="B218" s="45"/>
      <c r="C218" s="45"/>
      <c r="D218" s="45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47"/>
      <c r="DW218" s="47"/>
      <c r="DX218" s="47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  <c r="GY218" s="35"/>
      <c r="GZ218" s="35"/>
      <c r="HA218" s="35"/>
      <c r="HB218" s="35"/>
      <c r="HC218" s="35"/>
      <c r="HD218" s="35"/>
      <c r="HE218" s="35"/>
      <c r="HF218" s="35"/>
      <c r="HG218" s="35"/>
      <c r="HH218" s="35"/>
      <c r="HI218" s="35"/>
      <c r="HJ218" s="35"/>
      <c r="HK218" s="35"/>
      <c r="HL218" s="35"/>
      <c r="HM218" s="35"/>
      <c r="HN218" s="35"/>
      <c r="HO218" s="35"/>
      <c r="HP218" s="35"/>
      <c r="HQ218" s="35"/>
      <c r="HR218" s="35"/>
      <c r="HS218" s="35"/>
      <c r="HT218" s="35"/>
      <c r="HU218" s="35"/>
      <c r="HV218" s="35"/>
      <c r="HW218" s="35"/>
      <c r="HX218" s="35"/>
      <c r="HY218" s="35"/>
      <c r="HZ218" s="35"/>
      <c r="IA218" s="35"/>
      <c r="IB218" s="35"/>
      <c r="IC218" s="35"/>
      <c r="ID218" s="35"/>
      <c r="IE218" s="35"/>
      <c r="IF218" s="35"/>
      <c r="IG218" s="35"/>
      <c r="IH218" s="35"/>
      <c r="II218" s="35"/>
      <c r="IJ218" s="35"/>
      <c r="IK218" s="35"/>
      <c r="IL218" s="35"/>
      <c r="IM218" s="35"/>
      <c r="IN218" s="35"/>
      <c r="IO218" s="35"/>
      <c r="IP218" s="35"/>
      <c r="IQ218" s="35"/>
      <c r="IR218" s="35"/>
      <c r="IS218" s="35"/>
      <c r="IT218" s="35"/>
      <c r="IU218" s="35"/>
      <c r="IV218" s="35"/>
      <c r="IW218" s="35"/>
      <c r="IX218" s="35"/>
      <c r="IY218" s="35"/>
      <c r="IZ218" s="35"/>
      <c r="JA218" s="35"/>
      <c r="JB218" s="35"/>
      <c r="JC218" s="35"/>
      <c r="JD218" s="35"/>
      <c r="JE218" s="35"/>
      <c r="JF218" s="35"/>
      <c r="JG218" s="35"/>
      <c r="JH218" s="35"/>
    </row>
    <row r="219" spans="1:268" s="34" customFormat="1">
      <c r="A219" s="45"/>
      <c r="B219" s="45"/>
      <c r="C219" s="45"/>
      <c r="D219" s="45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47"/>
      <c r="DW219" s="47"/>
      <c r="DX219" s="47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  <c r="GY219" s="35"/>
      <c r="GZ219" s="35"/>
      <c r="HA219" s="35"/>
      <c r="HB219" s="35"/>
      <c r="HC219" s="35"/>
      <c r="HD219" s="35"/>
      <c r="HE219" s="35"/>
      <c r="HF219" s="35"/>
      <c r="HG219" s="35"/>
      <c r="HH219" s="35"/>
      <c r="HI219" s="35"/>
      <c r="HJ219" s="35"/>
      <c r="HK219" s="35"/>
      <c r="HL219" s="35"/>
      <c r="HM219" s="35"/>
      <c r="HN219" s="35"/>
      <c r="HO219" s="35"/>
      <c r="HP219" s="35"/>
      <c r="HQ219" s="35"/>
      <c r="HR219" s="35"/>
      <c r="HS219" s="35"/>
      <c r="HT219" s="35"/>
      <c r="HU219" s="35"/>
      <c r="HV219" s="35"/>
      <c r="HW219" s="35"/>
      <c r="HX219" s="35"/>
      <c r="HY219" s="35"/>
      <c r="HZ219" s="35"/>
      <c r="IA219" s="35"/>
      <c r="IB219" s="35"/>
      <c r="IC219" s="35"/>
      <c r="ID219" s="35"/>
      <c r="IE219" s="35"/>
      <c r="IF219" s="35"/>
      <c r="IG219" s="35"/>
      <c r="IH219" s="35"/>
      <c r="II219" s="35"/>
      <c r="IJ219" s="35"/>
      <c r="IK219" s="35"/>
      <c r="IL219" s="35"/>
      <c r="IM219" s="35"/>
      <c r="IN219" s="35"/>
      <c r="IO219" s="35"/>
      <c r="IP219" s="35"/>
      <c r="IQ219" s="35"/>
      <c r="IR219" s="35"/>
      <c r="IS219" s="35"/>
      <c r="IT219" s="35"/>
      <c r="IU219" s="35"/>
      <c r="IV219" s="35"/>
      <c r="IW219" s="35"/>
      <c r="IX219" s="35"/>
      <c r="IY219" s="35"/>
      <c r="IZ219" s="35"/>
      <c r="JA219" s="35"/>
      <c r="JB219" s="35"/>
      <c r="JC219" s="35"/>
      <c r="JD219" s="35"/>
      <c r="JE219" s="35"/>
      <c r="JF219" s="35"/>
      <c r="JG219" s="35"/>
      <c r="JH219" s="35"/>
    </row>
    <row r="220" spans="1:268" s="34" customFormat="1">
      <c r="A220" s="45"/>
      <c r="B220" s="45"/>
      <c r="C220" s="45"/>
      <c r="D220" s="45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47"/>
      <c r="DW220" s="47"/>
      <c r="DX220" s="47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  <c r="GY220" s="35"/>
      <c r="GZ220" s="35"/>
      <c r="HA220" s="35"/>
      <c r="HB220" s="35"/>
      <c r="HC220" s="35"/>
      <c r="HD220" s="35"/>
      <c r="HE220" s="35"/>
      <c r="HF220" s="35"/>
      <c r="HG220" s="35"/>
      <c r="HH220" s="35"/>
      <c r="HI220" s="35"/>
      <c r="HJ220" s="35"/>
      <c r="HK220" s="35"/>
      <c r="HL220" s="35"/>
      <c r="HM220" s="35"/>
      <c r="HN220" s="35"/>
      <c r="HO220" s="35"/>
      <c r="HP220" s="35"/>
      <c r="HQ220" s="35"/>
      <c r="HR220" s="35"/>
      <c r="HS220" s="35"/>
      <c r="HT220" s="35"/>
      <c r="HU220" s="35"/>
      <c r="HV220" s="35"/>
      <c r="HW220" s="35"/>
      <c r="HX220" s="35"/>
      <c r="HY220" s="35"/>
      <c r="HZ220" s="35"/>
      <c r="IA220" s="35"/>
      <c r="IB220" s="35"/>
      <c r="IC220" s="35"/>
      <c r="ID220" s="35"/>
      <c r="IE220" s="35"/>
      <c r="IF220" s="35"/>
      <c r="IG220" s="35"/>
      <c r="IH220" s="35"/>
      <c r="II220" s="35"/>
      <c r="IJ220" s="35"/>
      <c r="IK220" s="35"/>
      <c r="IL220" s="35"/>
      <c r="IM220" s="35"/>
      <c r="IN220" s="35"/>
      <c r="IO220" s="35"/>
      <c r="IP220" s="35"/>
      <c r="IQ220" s="35"/>
      <c r="IR220" s="35"/>
      <c r="IS220" s="35"/>
      <c r="IT220" s="35"/>
      <c r="IU220" s="35"/>
      <c r="IV220" s="35"/>
      <c r="IW220" s="35"/>
      <c r="IX220" s="35"/>
      <c r="IY220" s="35"/>
      <c r="IZ220" s="35"/>
      <c r="JA220" s="35"/>
      <c r="JB220" s="35"/>
      <c r="JC220" s="35"/>
      <c r="JD220" s="35"/>
      <c r="JE220" s="35"/>
      <c r="JF220" s="35"/>
      <c r="JG220" s="35"/>
      <c r="JH220" s="35"/>
    </row>
    <row r="221" spans="1:268" s="34" customFormat="1">
      <c r="A221" s="45"/>
      <c r="B221" s="45"/>
      <c r="C221" s="45"/>
      <c r="D221" s="45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47"/>
      <c r="DW221" s="47"/>
      <c r="DX221" s="47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  <c r="GY221" s="35"/>
      <c r="GZ221" s="35"/>
      <c r="HA221" s="35"/>
      <c r="HB221" s="35"/>
      <c r="HC221" s="35"/>
      <c r="HD221" s="35"/>
      <c r="HE221" s="35"/>
      <c r="HF221" s="35"/>
      <c r="HG221" s="35"/>
      <c r="HH221" s="35"/>
      <c r="HI221" s="35"/>
      <c r="HJ221" s="35"/>
      <c r="HK221" s="35"/>
      <c r="HL221" s="35"/>
      <c r="HM221" s="35"/>
      <c r="HN221" s="35"/>
      <c r="HO221" s="35"/>
      <c r="HP221" s="35"/>
      <c r="HQ221" s="35"/>
      <c r="HR221" s="35"/>
      <c r="HS221" s="35"/>
      <c r="HT221" s="35"/>
      <c r="HU221" s="35"/>
      <c r="HV221" s="35"/>
      <c r="HW221" s="35"/>
      <c r="HX221" s="35"/>
      <c r="HY221" s="35"/>
      <c r="HZ221" s="35"/>
      <c r="IA221" s="35"/>
      <c r="IB221" s="35"/>
      <c r="IC221" s="35"/>
      <c r="ID221" s="35"/>
      <c r="IE221" s="35"/>
      <c r="IF221" s="35"/>
      <c r="IG221" s="35"/>
      <c r="IH221" s="35"/>
      <c r="II221" s="35"/>
      <c r="IJ221" s="35"/>
      <c r="IK221" s="35"/>
      <c r="IL221" s="35"/>
      <c r="IM221" s="35"/>
      <c r="IN221" s="35"/>
      <c r="IO221" s="35"/>
      <c r="IP221" s="35"/>
      <c r="IQ221" s="35"/>
      <c r="IR221" s="35"/>
      <c r="IS221" s="35"/>
      <c r="IT221" s="35"/>
      <c r="IU221" s="35"/>
      <c r="IV221" s="35"/>
      <c r="IW221" s="35"/>
      <c r="IX221" s="35"/>
      <c r="IY221" s="35"/>
      <c r="IZ221" s="35"/>
      <c r="JA221" s="35"/>
      <c r="JB221" s="35"/>
      <c r="JC221" s="35"/>
      <c r="JD221" s="35"/>
      <c r="JE221" s="35"/>
      <c r="JF221" s="35"/>
      <c r="JG221" s="35"/>
      <c r="JH221" s="35"/>
    </row>
    <row r="222" spans="1:268" s="34" customFormat="1">
      <c r="A222" s="45"/>
      <c r="B222" s="45"/>
      <c r="C222" s="45"/>
      <c r="D222" s="45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47"/>
      <c r="DW222" s="47"/>
      <c r="DX222" s="47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  <c r="GY222" s="35"/>
      <c r="GZ222" s="35"/>
      <c r="HA222" s="35"/>
      <c r="HB222" s="35"/>
      <c r="HC222" s="35"/>
      <c r="HD222" s="35"/>
      <c r="HE222" s="35"/>
      <c r="HF222" s="35"/>
      <c r="HG222" s="35"/>
      <c r="HH222" s="35"/>
      <c r="HI222" s="35"/>
      <c r="HJ222" s="35"/>
      <c r="HK222" s="35"/>
      <c r="HL222" s="35"/>
      <c r="HM222" s="35"/>
      <c r="HN222" s="35"/>
      <c r="HO222" s="35"/>
      <c r="HP222" s="35"/>
      <c r="HQ222" s="35"/>
      <c r="HR222" s="35"/>
      <c r="HS222" s="35"/>
      <c r="HT222" s="35"/>
      <c r="HU222" s="35"/>
      <c r="HV222" s="35"/>
      <c r="HW222" s="35"/>
      <c r="HX222" s="35"/>
      <c r="HY222" s="35"/>
      <c r="HZ222" s="35"/>
      <c r="IA222" s="35"/>
      <c r="IB222" s="35"/>
      <c r="IC222" s="35"/>
      <c r="ID222" s="35"/>
      <c r="IE222" s="35"/>
      <c r="IF222" s="35"/>
      <c r="IG222" s="35"/>
      <c r="IH222" s="35"/>
      <c r="II222" s="35"/>
      <c r="IJ222" s="35"/>
      <c r="IK222" s="35"/>
      <c r="IL222" s="35"/>
      <c r="IM222" s="35"/>
      <c r="IN222" s="35"/>
      <c r="IO222" s="35"/>
      <c r="IP222" s="35"/>
      <c r="IQ222" s="35"/>
      <c r="IR222" s="35"/>
      <c r="IS222" s="35"/>
      <c r="IT222" s="35"/>
      <c r="IU222" s="35"/>
      <c r="IV222" s="35"/>
      <c r="IW222" s="35"/>
      <c r="IX222" s="35"/>
      <c r="IY222" s="35"/>
      <c r="IZ222" s="35"/>
      <c r="JA222" s="35"/>
      <c r="JB222" s="35"/>
      <c r="JC222" s="35"/>
      <c r="JD222" s="35"/>
      <c r="JE222" s="35"/>
      <c r="JF222" s="35"/>
      <c r="JG222" s="35"/>
      <c r="JH222" s="35"/>
    </row>
    <row r="223" spans="1:268" s="34" customFormat="1">
      <c r="A223" s="45"/>
      <c r="B223" s="45"/>
      <c r="C223" s="45"/>
      <c r="D223" s="45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47"/>
      <c r="DW223" s="47"/>
      <c r="DX223" s="47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  <c r="GY223" s="35"/>
      <c r="GZ223" s="35"/>
      <c r="HA223" s="35"/>
      <c r="HB223" s="35"/>
      <c r="HC223" s="35"/>
      <c r="HD223" s="35"/>
      <c r="HE223" s="35"/>
      <c r="HF223" s="35"/>
      <c r="HG223" s="35"/>
      <c r="HH223" s="35"/>
      <c r="HI223" s="35"/>
      <c r="HJ223" s="35"/>
      <c r="HK223" s="35"/>
      <c r="HL223" s="35"/>
      <c r="HM223" s="35"/>
      <c r="HN223" s="35"/>
      <c r="HO223" s="35"/>
      <c r="HP223" s="35"/>
      <c r="HQ223" s="35"/>
      <c r="HR223" s="35"/>
      <c r="HS223" s="35"/>
      <c r="HT223" s="35"/>
      <c r="HU223" s="35"/>
      <c r="HV223" s="35"/>
      <c r="HW223" s="35"/>
      <c r="HX223" s="35"/>
      <c r="HY223" s="35"/>
      <c r="HZ223" s="35"/>
      <c r="IA223" s="35"/>
      <c r="IB223" s="35"/>
      <c r="IC223" s="35"/>
      <c r="ID223" s="35"/>
      <c r="IE223" s="35"/>
      <c r="IF223" s="35"/>
      <c r="IG223" s="35"/>
      <c r="IH223" s="35"/>
      <c r="II223" s="35"/>
      <c r="IJ223" s="35"/>
      <c r="IK223" s="35"/>
      <c r="IL223" s="35"/>
      <c r="IM223" s="35"/>
      <c r="IN223" s="35"/>
      <c r="IO223" s="35"/>
      <c r="IP223" s="35"/>
      <c r="IQ223" s="35"/>
      <c r="IR223" s="35"/>
      <c r="IS223" s="35"/>
      <c r="IT223" s="35"/>
      <c r="IU223" s="35"/>
      <c r="IV223" s="35"/>
      <c r="IW223" s="35"/>
      <c r="IX223" s="35"/>
      <c r="IY223" s="35"/>
      <c r="IZ223" s="35"/>
      <c r="JA223" s="35"/>
      <c r="JB223" s="35"/>
      <c r="JC223" s="35"/>
      <c r="JD223" s="35"/>
      <c r="JE223" s="35"/>
      <c r="JF223" s="35"/>
      <c r="JG223" s="35"/>
      <c r="JH223" s="35"/>
    </row>
    <row r="224" spans="1:268" s="34" customFormat="1">
      <c r="A224" s="45"/>
      <c r="B224" s="45"/>
      <c r="C224" s="45"/>
      <c r="D224" s="45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47"/>
      <c r="DW224" s="47"/>
      <c r="DX224" s="47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  <c r="GY224" s="35"/>
      <c r="GZ224" s="35"/>
      <c r="HA224" s="35"/>
      <c r="HB224" s="35"/>
      <c r="HC224" s="35"/>
      <c r="HD224" s="35"/>
      <c r="HE224" s="35"/>
      <c r="HF224" s="35"/>
      <c r="HG224" s="35"/>
      <c r="HH224" s="35"/>
      <c r="HI224" s="35"/>
      <c r="HJ224" s="35"/>
      <c r="HK224" s="35"/>
      <c r="HL224" s="35"/>
      <c r="HM224" s="35"/>
      <c r="HN224" s="35"/>
      <c r="HO224" s="35"/>
      <c r="HP224" s="35"/>
      <c r="HQ224" s="35"/>
      <c r="HR224" s="35"/>
      <c r="HS224" s="35"/>
      <c r="HT224" s="35"/>
      <c r="HU224" s="35"/>
      <c r="HV224" s="35"/>
      <c r="HW224" s="35"/>
      <c r="HX224" s="35"/>
      <c r="HY224" s="35"/>
      <c r="HZ224" s="35"/>
      <c r="IA224" s="35"/>
      <c r="IB224" s="35"/>
      <c r="IC224" s="35"/>
      <c r="ID224" s="35"/>
      <c r="IE224" s="35"/>
      <c r="IF224" s="35"/>
      <c r="IG224" s="35"/>
      <c r="IH224" s="35"/>
      <c r="II224" s="35"/>
      <c r="IJ224" s="35"/>
      <c r="IK224" s="35"/>
      <c r="IL224" s="35"/>
      <c r="IM224" s="35"/>
      <c r="IN224" s="35"/>
      <c r="IO224" s="35"/>
      <c r="IP224" s="35"/>
      <c r="IQ224" s="35"/>
      <c r="IR224" s="35"/>
      <c r="IS224" s="35"/>
      <c r="IT224" s="35"/>
      <c r="IU224" s="35"/>
      <c r="IV224" s="35"/>
      <c r="IW224" s="35"/>
      <c r="IX224" s="35"/>
      <c r="IY224" s="35"/>
      <c r="IZ224" s="35"/>
      <c r="JA224" s="35"/>
      <c r="JB224" s="35"/>
      <c r="JC224" s="35"/>
      <c r="JD224" s="35"/>
      <c r="JE224" s="35"/>
      <c r="JF224" s="35"/>
      <c r="JG224" s="35"/>
      <c r="JH224" s="35"/>
    </row>
    <row r="225" spans="1:268" s="34" customFormat="1">
      <c r="A225" s="45"/>
      <c r="B225" s="45"/>
      <c r="C225" s="45"/>
      <c r="D225" s="45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47"/>
      <c r="DW225" s="47"/>
      <c r="DX225" s="47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  <c r="GY225" s="35"/>
      <c r="GZ225" s="35"/>
      <c r="HA225" s="35"/>
      <c r="HB225" s="35"/>
      <c r="HC225" s="35"/>
      <c r="HD225" s="35"/>
      <c r="HE225" s="35"/>
      <c r="HF225" s="35"/>
      <c r="HG225" s="35"/>
      <c r="HH225" s="35"/>
      <c r="HI225" s="35"/>
      <c r="HJ225" s="35"/>
      <c r="HK225" s="35"/>
      <c r="HL225" s="35"/>
      <c r="HM225" s="35"/>
      <c r="HN225" s="35"/>
      <c r="HO225" s="35"/>
      <c r="HP225" s="35"/>
      <c r="HQ225" s="35"/>
      <c r="HR225" s="35"/>
      <c r="HS225" s="35"/>
      <c r="HT225" s="35"/>
      <c r="HU225" s="35"/>
      <c r="HV225" s="35"/>
      <c r="HW225" s="35"/>
      <c r="HX225" s="35"/>
      <c r="HY225" s="35"/>
      <c r="HZ225" s="35"/>
      <c r="IA225" s="35"/>
      <c r="IB225" s="35"/>
      <c r="IC225" s="35"/>
      <c r="ID225" s="35"/>
      <c r="IE225" s="35"/>
      <c r="IF225" s="35"/>
      <c r="IG225" s="35"/>
      <c r="IH225" s="35"/>
      <c r="II225" s="35"/>
      <c r="IJ225" s="35"/>
      <c r="IK225" s="35"/>
      <c r="IL225" s="35"/>
      <c r="IM225" s="35"/>
      <c r="IN225" s="35"/>
      <c r="IO225" s="35"/>
      <c r="IP225" s="35"/>
      <c r="IQ225" s="35"/>
      <c r="IR225" s="35"/>
      <c r="IS225" s="35"/>
      <c r="IT225" s="35"/>
      <c r="IU225" s="35"/>
      <c r="IV225" s="35"/>
      <c r="IW225" s="35"/>
      <c r="IX225" s="35"/>
      <c r="IY225" s="35"/>
      <c r="IZ225" s="35"/>
      <c r="JA225" s="35"/>
      <c r="JB225" s="35"/>
      <c r="JC225" s="35"/>
      <c r="JD225" s="35"/>
      <c r="JE225" s="35"/>
      <c r="JF225" s="35"/>
      <c r="JG225" s="35"/>
      <c r="JH225" s="35"/>
    </row>
    <row r="226" spans="1:268" s="34" customFormat="1">
      <c r="A226" s="45"/>
      <c r="B226" s="45"/>
      <c r="C226" s="45"/>
      <c r="D226" s="45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47"/>
      <c r="DW226" s="47"/>
      <c r="DX226" s="47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  <c r="GY226" s="35"/>
      <c r="GZ226" s="35"/>
      <c r="HA226" s="35"/>
      <c r="HB226" s="35"/>
      <c r="HC226" s="35"/>
      <c r="HD226" s="35"/>
      <c r="HE226" s="35"/>
      <c r="HF226" s="35"/>
      <c r="HG226" s="35"/>
      <c r="HH226" s="35"/>
      <c r="HI226" s="35"/>
      <c r="HJ226" s="35"/>
      <c r="HK226" s="35"/>
      <c r="HL226" s="35"/>
      <c r="HM226" s="35"/>
      <c r="HN226" s="35"/>
      <c r="HO226" s="35"/>
      <c r="HP226" s="35"/>
      <c r="HQ226" s="35"/>
      <c r="HR226" s="35"/>
      <c r="HS226" s="35"/>
      <c r="HT226" s="35"/>
      <c r="HU226" s="35"/>
      <c r="HV226" s="35"/>
      <c r="HW226" s="35"/>
      <c r="HX226" s="35"/>
      <c r="HY226" s="35"/>
      <c r="HZ226" s="35"/>
      <c r="IA226" s="35"/>
      <c r="IB226" s="35"/>
      <c r="IC226" s="35"/>
      <c r="ID226" s="35"/>
      <c r="IE226" s="35"/>
      <c r="IF226" s="35"/>
      <c r="IG226" s="35"/>
      <c r="IH226" s="35"/>
      <c r="II226" s="35"/>
      <c r="IJ226" s="35"/>
      <c r="IK226" s="35"/>
      <c r="IL226" s="35"/>
      <c r="IM226" s="35"/>
      <c r="IN226" s="35"/>
      <c r="IO226" s="35"/>
      <c r="IP226" s="35"/>
      <c r="IQ226" s="35"/>
      <c r="IR226" s="35"/>
      <c r="IS226" s="35"/>
      <c r="IT226" s="35"/>
      <c r="IU226" s="35"/>
      <c r="IV226" s="35"/>
      <c r="IW226" s="35"/>
      <c r="IX226" s="35"/>
      <c r="IY226" s="35"/>
      <c r="IZ226" s="35"/>
      <c r="JA226" s="35"/>
      <c r="JB226" s="35"/>
      <c r="JC226" s="35"/>
      <c r="JD226" s="35"/>
      <c r="JE226" s="35"/>
      <c r="JF226" s="35"/>
      <c r="JG226" s="35"/>
      <c r="JH226" s="35"/>
    </row>
    <row r="227" spans="1:268" s="34" customFormat="1">
      <c r="A227" s="45"/>
      <c r="B227" s="45"/>
      <c r="C227" s="45"/>
      <c r="D227" s="45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47"/>
      <c r="DW227" s="47"/>
      <c r="DX227" s="47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  <c r="GY227" s="35"/>
      <c r="GZ227" s="35"/>
      <c r="HA227" s="35"/>
      <c r="HB227" s="35"/>
      <c r="HC227" s="35"/>
      <c r="HD227" s="35"/>
      <c r="HE227" s="35"/>
      <c r="HF227" s="35"/>
      <c r="HG227" s="35"/>
      <c r="HH227" s="35"/>
      <c r="HI227" s="35"/>
      <c r="HJ227" s="35"/>
      <c r="HK227" s="35"/>
      <c r="HL227" s="35"/>
      <c r="HM227" s="35"/>
      <c r="HN227" s="35"/>
      <c r="HO227" s="35"/>
      <c r="HP227" s="35"/>
      <c r="HQ227" s="35"/>
      <c r="HR227" s="35"/>
      <c r="HS227" s="35"/>
      <c r="HT227" s="35"/>
      <c r="HU227" s="35"/>
      <c r="HV227" s="35"/>
      <c r="HW227" s="35"/>
      <c r="HX227" s="35"/>
      <c r="HY227" s="35"/>
      <c r="HZ227" s="35"/>
      <c r="IA227" s="35"/>
      <c r="IB227" s="35"/>
      <c r="IC227" s="35"/>
      <c r="ID227" s="35"/>
      <c r="IE227" s="35"/>
      <c r="IF227" s="35"/>
      <c r="IG227" s="35"/>
      <c r="IH227" s="35"/>
      <c r="II227" s="35"/>
      <c r="IJ227" s="35"/>
      <c r="IK227" s="35"/>
      <c r="IL227" s="35"/>
      <c r="IM227" s="35"/>
      <c r="IN227" s="35"/>
      <c r="IO227" s="35"/>
      <c r="IP227" s="35"/>
      <c r="IQ227" s="35"/>
      <c r="IR227" s="35"/>
      <c r="IS227" s="35"/>
      <c r="IT227" s="35"/>
      <c r="IU227" s="35"/>
      <c r="IV227" s="35"/>
      <c r="IW227" s="35"/>
      <c r="IX227" s="35"/>
      <c r="IY227" s="35"/>
      <c r="IZ227" s="35"/>
      <c r="JA227" s="35"/>
      <c r="JB227" s="35"/>
      <c r="JC227" s="35"/>
      <c r="JD227" s="35"/>
      <c r="JE227" s="35"/>
      <c r="JF227" s="35"/>
      <c r="JG227" s="35"/>
      <c r="JH227" s="35"/>
    </row>
    <row r="228" spans="1:268" s="34" customFormat="1">
      <c r="A228" s="45"/>
      <c r="B228" s="45"/>
      <c r="C228" s="45"/>
      <c r="D228" s="45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47"/>
      <c r="DW228" s="47"/>
      <c r="DX228" s="47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  <c r="GY228" s="35"/>
      <c r="GZ228" s="35"/>
      <c r="HA228" s="35"/>
      <c r="HB228" s="35"/>
      <c r="HC228" s="35"/>
      <c r="HD228" s="35"/>
      <c r="HE228" s="35"/>
      <c r="HF228" s="35"/>
      <c r="HG228" s="35"/>
      <c r="HH228" s="35"/>
      <c r="HI228" s="35"/>
      <c r="HJ228" s="35"/>
      <c r="HK228" s="35"/>
      <c r="HL228" s="35"/>
      <c r="HM228" s="35"/>
      <c r="HN228" s="35"/>
      <c r="HO228" s="35"/>
      <c r="HP228" s="35"/>
      <c r="HQ228" s="35"/>
      <c r="HR228" s="35"/>
      <c r="HS228" s="35"/>
      <c r="HT228" s="35"/>
      <c r="HU228" s="35"/>
      <c r="HV228" s="35"/>
      <c r="HW228" s="35"/>
      <c r="HX228" s="35"/>
      <c r="HY228" s="35"/>
      <c r="HZ228" s="35"/>
      <c r="IA228" s="35"/>
      <c r="IB228" s="35"/>
      <c r="IC228" s="35"/>
      <c r="ID228" s="35"/>
      <c r="IE228" s="35"/>
      <c r="IF228" s="35"/>
      <c r="IG228" s="35"/>
      <c r="IH228" s="35"/>
      <c r="II228" s="35"/>
      <c r="IJ228" s="35"/>
      <c r="IK228" s="35"/>
      <c r="IL228" s="35"/>
      <c r="IM228" s="35"/>
      <c r="IN228" s="35"/>
      <c r="IO228" s="35"/>
      <c r="IP228" s="35"/>
      <c r="IQ228" s="35"/>
      <c r="IR228" s="35"/>
      <c r="IS228" s="35"/>
      <c r="IT228" s="35"/>
      <c r="IU228" s="35"/>
      <c r="IV228" s="35"/>
      <c r="IW228" s="35"/>
      <c r="IX228" s="35"/>
      <c r="IY228" s="35"/>
      <c r="IZ228" s="35"/>
      <c r="JA228" s="35"/>
      <c r="JB228" s="35"/>
      <c r="JC228" s="35"/>
      <c r="JD228" s="35"/>
      <c r="JE228" s="35"/>
      <c r="JF228" s="35"/>
      <c r="JG228" s="35"/>
      <c r="JH228" s="35"/>
    </row>
    <row r="229" spans="1:268" s="34" customFormat="1">
      <c r="A229" s="45"/>
      <c r="B229" s="45"/>
      <c r="C229" s="45"/>
      <c r="D229" s="45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47"/>
      <c r="DW229" s="47"/>
      <c r="DX229" s="47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  <c r="GY229" s="35"/>
      <c r="GZ229" s="35"/>
      <c r="HA229" s="35"/>
      <c r="HB229" s="35"/>
      <c r="HC229" s="35"/>
      <c r="HD229" s="35"/>
      <c r="HE229" s="35"/>
      <c r="HF229" s="35"/>
      <c r="HG229" s="35"/>
      <c r="HH229" s="35"/>
      <c r="HI229" s="35"/>
      <c r="HJ229" s="35"/>
      <c r="HK229" s="35"/>
      <c r="HL229" s="35"/>
      <c r="HM229" s="35"/>
      <c r="HN229" s="35"/>
      <c r="HO229" s="35"/>
      <c r="HP229" s="35"/>
      <c r="HQ229" s="35"/>
      <c r="HR229" s="35"/>
      <c r="HS229" s="35"/>
      <c r="HT229" s="35"/>
      <c r="HU229" s="35"/>
      <c r="HV229" s="35"/>
      <c r="HW229" s="35"/>
      <c r="HX229" s="35"/>
      <c r="HY229" s="35"/>
      <c r="HZ229" s="35"/>
      <c r="IA229" s="35"/>
      <c r="IB229" s="35"/>
      <c r="IC229" s="35"/>
      <c r="ID229" s="35"/>
      <c r="IE229" s="35"/>
      <c r="IF229" s="35"/>
      <c r="IG229" s="35"/>
      <c r="IH229" s="35"/>
      <c r="II229" s="35"/>
      <c r="IJ229" s="35"/>
      <c r="IK229" s="35"/>
      <c r="IL229" s="35"/>
      <c r="IM229" s="35"/>
      <c r="IN229" s="35"/>
      <c r="IO229" s="35"/>
      <c r="IP229" s="35"/>
      <c r="IQ229" s="35"/>
      <c r="IR229" s="35"/>
      <c r="IS229" s="35"/>
      <c r="IT229" s="35"/>
      <c r="IU229" s="35"/>
      <c r="IV229" s="35"/>
      <c r="IW229" s="35"/>
      <c r="IX229" s="35"/>
      <c r="IY229" s="35"/>
      <c r="IZ229" s="35"/>
      <c r="JA229" s="35"/>
      <c r="JB229" s="35"/>
      <c r="JC229" s="35"/>
      <c r="JD229" s="35"/>
      <c r="JE229" s="35"/>
      <c r="JF229" s="35"/>
      <c r="JG229" s="35"/>
      <c r="JH229" s="35"/>
    </row>
    <row r="230" spans="1:268" s="34" customFormat="1">
      <c r="A230" s="45"/>
      <c r="B230" s="45"/>
      <c r="C230" s="45"/>
      <c r="D230" s="45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47"/>
      <c r="DW230" s="47"/>
      <c r="DX230" s="47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  <c r="GY230" s="35"/>
      <c r="GZ230" s="35"/>
      <c r="HA230" s="35"/>
      <c r="HB230" s="35"/>
      <c r="HC230" s="35"/>
      <c r="HD230" s="35"/>
      <c r="HE230" s="35"/>
      <c r="HF230" s="35"/>
      <c r="HG230" s="35"/>
      <c r="HH230" s="35"/>
      <c r="HI230" s="35"/>
      <c r="HJ230" s="35"/>
      <c r="HK230" s="35"/>
      <c r="HL230" s="35"/>
      <c r="HM230" s="35"/>
      <c r="HN230" s="35"/>
      <c r="HO230" s="35"/>
      <c r="HP230" s="35"/>
      <c r="HQ230" s="35"/>
      <c r="HR230" s="35"/>
      <c r="HS230" s="35"/>
      <c r="HT230" s="35"/>
      <c r="HU230" s="35"/>
      <c r="HV230" s="35"/>
      <c r="HW230" s="35"/>
      <c r="HX230" s="35"/>
      <c r="HY230" s="35"/>
      <c r="HZ230" s="35"/>
      <c r="IA230" s="35"/>
      <c r="IB230" s="35"/>
      <c r="IC230" s="35"/>
      <c r="ID230" s="35"/>
      <c r="IE230" s="35"/>
      <c r="IF230" s="35"/>
      <c r="IG230" s="35"/>
      <c r="IH230" s="35"/>
      <c r="II230" s="35"/>
      <c r="IJ230" s="35"/>
      <c r="IK230" s="35"/>
      <c r="IL230" s="35"/>
      <c r="IM230" s="35"/>
      <c r="IN230" s="35"/>
      <c r="IO230" s="35"/>
      <c r="IP230" s="35"/>
      <c r="IQ230" s="35"/>
      <c r="IR230" s="35"/>
      <c r="IS230" s="35"/>
      <c r="IT230" s="35"/>
      <c r="IU230" s="35"/>
      <c r="IV230" s="35"/>
      <c r="IW230" s="35"/>
      <c r="IX230" s="35"/>
      <c r="IY230" s="35"/>
      <c r="IZ230" s="35"/>
      <c r="JA230" s="35"/>
      <c r="JB230" s="35"/>
      <c r="JC230" s="35"/>
      <c r="JD230" s="35"/>
      <c r="JE230" s="35"/>
      <c r="JF230" s="35"/>
      <c r="JG230" s="35"/>
      <c r="JH230" s="35"/>
    </row>
    <row r="231" spans="1:268" s="34" customFormat="1">
      <c r="A231" s="45"/>
      <c r="B231" s="45"/>
      <c r="C231" s="45"/>
      <c r="D231" s="45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47"/>
      <c r="DW231" s="47"/>
      <c r="DX231" s="47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  <c r="GY231" s="35"/>
      <c r="GZ231" s="35"/>
      <c r="HA231" s="35"/>
      <c r="HB231" s="35"/>
      <c r="HC231" s="35"/>
      <c r="HD231" s="35"/>
      <c r="HE231" s="35"/>
      <c r="HF231" s="35"/>
      <c r="HG231" s="35"/>
      <c r="HH231" s="35"/>
      <c r="HI231" s="35"/>
      <c r="HJ231" s="35"/>
      <c r="HK231" s="35"/>
      <c r="HL231" s="35"/>
      <c r="HM231" s="35"/>
      <c r="HN231" s="35"/>
      <c r="HO231" s="35"/>
      <c r="HP231" s="35"/>
      <c r="HQ231" s="35"/>
      <c r="HR231" s="35"/>
      <c r="HS231" s="35"/>
      <c r="HT231" s="35"/>
      <c r="HU231" s="35"/>
      <c r="HV231" s="35"/>
      <c r="HW231" s="35"/>
      <c r="HX231" s="35"/>
      <c r="HY231" s="35"/>
      <c r="HZ231" s="35"/>
      <c r="IA231" s="35"/>
      <c r="IB231" s="35"/>
      <c r="IC231" s="35"/>
      <c r="ID231" s="35"/>
      <c r="IE231" s="35"/>
      <c r="IF231" s="35"/>
      <c r="IG231" s="35"/>
      <c r="IH231" s="35"/>
      <c r="II231" s="35"/>
      <c r="IJ231" s="35"/>
      <c r="IK231" s="35"/>
      <c r="IL231" s="35"/>
      <c r="IM231" s="35"/>
      <c r="IN231" s="35"/>
      <c r="IO231" s="35"/>
      <c r="IP231" s="35"/>
      <c r="IQ231" s="35"/>
      <c r="IR231" s="35"/>
      <c r="IS231" s="35"/>
      <c r="IT231" s="35"/>
      <c r="IU231" s="35"/>
      <c r="IV231" s="35"/>
      <c r="IW231" s="35"/>
      <c r="IX231" s="35"/>
      <c r="IY231" s="35"/>
      <c r="IZ231" s="35"/>
      <c r="JA231" s="35"/>
      <c r="JB231" s="35"/>
      <c r="JC231" s="35"/>
      <c r="JD231" s="35"/>
      <c r="JE231" s="35"/>
      <c r="JF231" s="35"/>
      <c r="JG231" s="35"/>
      <c r="JH231" s="35"/>
    </row>
    <row r="232" spans="1:268" s="34" customFormat="1">
      <c r="A232" s="45"/>
      <c r="B232" s="45"/>
      <c r="C232" s="45"/>
      <c r="D232" s="45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47"/>
      <c r="DW232" s="47"/>
      <c r="DX232" s="47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  <c r="GY232" s="35"/>
      <c r="GZ232" s="35"/>
      <c r="HA232" s="35"/>
      <c r="HB232" s="35"/>
      <c r="HC232" s="35"/>
      <c r="HD232" s="35"/>
      <c r="HE232" s="35"/>
      <c r="HF232" s="35"/>
      <c r="HG232" s="35"/>
      <c r="HH232" s="35"/>
      <c r="HI232" s="35"/>
      <c r="HJ232" s="35"/>
      <c r="HK232" s="35"/>
      <c r="HL232" s="35"/>
      <c r="HM232" s="35"/>
      <c r="HN232" s="35"/>
      <c r="HO232" s="35"/>
      <c r="HP232" s="35"/>
      <c r="HQ232" s="35"/>
      <c r="HR232" s="35"/>
      <c r="HS232" s="35"/>
      <c r="HT232" s="35"/>
      <c r="HU232" s="35"/>
      <c r="HV232" s="35"/>
      <c r="HW232" s="35"/>
      <c r="HX232" s="35"/>
      <c r="HY232" s="35"/>
      <c r="HZ232" s="35"/>
      <c r="IA232" s="35"/>
      <c r="IB232" s="35"/>
      <c r="IC232" s="35"/>
      <c r="ID232" s="35"/>
      <c r="IE232" s="35"/>
      <c r="IF232" s="35"/>
      <c r="IG232" s="35"/>
      <c r="IH232" s="35"/>
      <c r="II232" s="35"/>
      <c r="IJ232" s="35"/>
      <c r="IK232" s="35"/>
      <c r="IL232" s="35"/>
      <c r="IM232" s="35"/>
      <c r="IN232" s="35"/>
      <c r="IO232" s="35"/>
      <c r="IP232" s="35"/>
      <c r="IQ232" s="35"/>
      <c r="IR232" s="35"/>
      <c r="IS232" s="35"/>
      <c r="IT232" s="35"/>
      <c r="IU232" s="35"/>
      <c r="IV232" s="35"/>
      <c r="IW232" s="35"/>
      <c r="IX232" s="35"/>
      <c r="IY232" s="35"/>
      <c r="IZ232" s="35"/>
      <c r="JA232" s="35"/>
      <c r="JB232" s="35"/>
      <c r="JC232" s="35"/>
      <c r="JD232" s="35"/>
      <c r="JE232" s="35"/>
      <c r="JF232" s="35"/>
      <c r="JG232" s="35"/>
      <c r="JH232" s="35"/>
    </row>
    <row r="233" spans="1:268" s="34" customFormat="1">
      <c r="A233" s="45"/>
      <c r="B233" s="45"/>
      <c r="C233" s="45"/>
      <c r="D233" s="45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47"/>
      <c r="DW233" s="47"/>
      <c r="DX233" s="47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  <c r="GY233" s="35"/>
      <c r="GZ233" s="35"/>
      <c r="HA233" s="35"/>
      <c r="HB233" s="35"/>
      <c r="HC233" s="35"/>
      <c r="HD233" s="35"/>
      <c r="HE233" s="35"/>
      <c r="HF233" s="35"/>
      <c r="HG233" s="35"/>
      <c r="HH233" s="35"/>
      <c r="HI233" s="35"/>
      <c r="HJ233" s="35"/>
      <c r="HK233" s="35"/>
      <c r="HL233" s="35"/>
      <c r="HM233" s="35"/>
      <c r="HN233" s="35"/>
      <c r="HO233" s="35"/>
      <c r="HP233" s="35"/>
      <c r="HQ233" s="35"/>
      <c r="HR233" s="35"/>
      <c r="HS233" s="35"/>
      <c r="HT233" s="35"/>
      <c r="HU233" s="35"/>
      <c r="HV233" s="35"/>
      <c r="HW233" s="35"/>
      <c r="HX233" s="35"/>
      <c r="HY233" s="35"/>
      <c r="HZ233" s="35"/>
      <c r="IA233" s="35"/>
      <c r="IB233" s="35"/>
      <c r="IC233" s="35"/>
      <c r="ID233" s="35"/>
      <c r="IE233" s="35"/>
      <c r="IF233" s="35"/>
      <c r="IG233" s="35"/>
      <c r="IH233" s="35"/>
      <c r="II233" s="35"/>
      <c r="IJ233" s="35"/>
      <c r="IK233" s="35"/>
      <c r="IL233" s="35"/>
      <c r="IM233" s="35"/>
      <c r="IN233" s="35"/>
      <c r="IO233" s="35"/>
      <c r="IP233" s="35"/>
      <c r="IQ233" s="35"/>
      <c r="IR233" s="35"/>
      <c r="IS233" s="35"/>
      <c r="IT233" s="35"/>
      <c r="IU233" s="35"/>
      <c r="IV233" s="35"/>
      <c r="IW233" s="35"/>
      <c r="IX233" s="35"/>
      <c r="IY233" s="35"/>
      <c r="IZ233" s="35"/>
      <c r="JA233" s="35"/>
      <c r="JB233" s="35"/>
      <c r="JC233" s="35"/>
      <c r="JD233" s="35"/>
      <c r="JE233" s="35"/>
      <c r="JF233" s="35"/>
      <c r="JG233" s="35"/>
      <c r="JH233" s="35"/>
    </row>
    <row r="234" spans="1:268" s="34" customFormat="1">
      <c r="A234" s="45"/>
      <c r="B234" s="45"/>
      <c r="C234" s="45"/>
      <c r="D234" s="45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47"/>
      <c r="DW234" s="47"/>
      <c r="DX234" s="47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  <c r="GY234" s="35"/>
      <c r="GZ234" s="35"/>
      <c r="HA234" s="35"/>
      <c r="HB234" s="35"/>
      <c r="HC234" s="35"/>
      <c r="HD234" s="35"/>
      <c r="HE234" s="35"/>
      <c r="HF234" s="35"/>
      <c r="HG234" s="35"/>
      <c r="HH234" s="35"/>
      <c r="HI234" s="35"/>
      <c r="HJ234" s="35"/>
      <c r="HK234" s="35"/>
      <c r="HL234" s="35"/>
      <c r="HM234" s="35"/>
      <c r="HN234" s="35"/>
      <c r="HO234" s="35"/>
      <c r="HP234" s="35"/>
      <c r="HQ234" s="35"/>
      <c r="HR234" s="35"/>
      <c r="HS234" s="35"/>
      <c r="HT234" s="35"/>
      <c r="HU234" s="35"/>
      <c r="HV234" s="35"/>
      <c r="HW234" s="35"/>
      <c r="HX234" s="35"/>
      <c r="HY234" s="35"/>
      <c r="HZ234" s="35"/>
      <c r="IA234" s="35"/>
      <c r="IB234" s="35"/>
      <c r="IC234" s="35"/>
      <c r="ID234" s="35"/>
      <c r="IE234" s="35"/>
      <c r="IF234" s="35"/>
      <c r="IG234" s="35"/>
      <c r="IH234" s="35"/>
      <c r="II234" s="35"/>
      <c r="IJ234" s="35"/>
      <c r="IK234" s="35"/>
      <c r="IL234" s="35"/>
      <c r="IM234" s="35"/>
      <c r="IN234" s="35"/>
      <c r="IO234" s="35"/>
      <c r="IP234" s="35"/>
      <c r="IQ234" s="35"/>
      <c r="IR234" s="35"/>
      <c r="IS234" s="35"/>
      <c r="IT234" s="35"/>
      <c r="IU234" s="35"/>
      <c r="IV234" s="35"/>
      <c r="IW234" s="35"/>
      <c r="IX234" s="35"/>
      <c r="IY234" s="35"/>
      <c r="IZ234" s="35"/>
      <c r="JA234" s="35"/>
      <c r="JB234" s="35"/>
      <c r="JC234" s="35"/>
      <c r="JD234" s="35"/>
      <c r="JE234" s="35"/>
      <c r="JF234" s="35"/>
      <c r="JG234" s="35"/>
      <c r="JH234" s="35"/>
    </row>
    <row r="235" spans="1:268" s="34" customFormat="1">
      <c r="A235" s="45"/>
      <c r="B235" s="45"/>
      <c r="C235" s="45"/>
      <c r="D235" s="45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47"/>
      <c r="DW235" s="47"/>
      <c r="DX235" s="47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  <c r="GY235" s="35"/>
      <c r="GZ235" s="35"/>
      <c r="HA235" s="35"/>
      <c r="HB235" s="35"/>
      <c r="HC235" s="35"/>
      <c r="HD235" s="35"/>
      <c r="HE235" s="35"/>
      <c r="HF235" s="35"/>
      <c r="HG235" s="35"/>
      <c r="HH235" s="35"/>
      <c r="HI235" s="35"/>
      <c r="HJ235" s="35"/>
      <c r="HK235" s="35"/>
      <c r="HL235" s="35"/>
      <c r="HM235" s="35"/>
      <c r="HN235" s="35"/>
      <c r="HO235" s="35"/>
      <c r="HP235" s="35"/>
      <c r="HQ235" s="35"/>
      <c r="HR235" s="35"/>
      <c r="HS235" s="35"/>
      <c r="HT235" s="35"/>
      <c r="HU235" s="35"/>
      <c r="HV235" s="35"/>
      <c r="HW235" s="35"/>
      <c r="HX235" s="35"/>
      <c r="HY235" s="35"/>
      <c r="HZ235" s="35"/>
      <c r="IA235" s="35"/>
      <c r="IB235" s="35"/>
      <c r="IC235" s="35"/>
      <c r="ID235" s="35"/>
      <c r="IE235" s="35"/>
      <c r="IF235" s="35"/>
      <c r="IG235" s="35"/>
      <c r="IH235" s="35"/>
      <c r="II235" s="35"/>
      <c r="IJ235" s="35"/>
      <c r="IK235" s="35"/>
      <c r="IL235" s="35"/>
      <c r="IM235" s="35"/>
      <c r="IN235" s="35"/>
      <c r="IO235" s="35"/>
      <c r="IP235" s="35"/>
      <c r="IQ235" s="35"/>
      <c r="IR235" s="35"/>
      <c r="IS235" s="35"/>
      <c r="IT235" s="35"/>
      <c r="IU235" s="35"/>
      <c r="IV235" s="35"/>
      <c r="IW235" s="35"/>
      <c r="IX235" s="35"/>
      <c r="IY235" s="35"/>
      <c r="IZ235" s="35"/>
      <c r="JA235" s="35"/>
      <c r="JB235" s="35"/>
      <c r="JC235" s="35"/>
      <c r="JD235" s="35"/>
      <c r="JE235" s="35"/>
      <c r="JF235" s="35"/>
      <c r="JG235" s="35"/>
      <c r="JH235" s="35"/>
    </row>
    <row r="236" spans="1:268" s="34" customFormat="1">
      <c r="A236" s="45"/>
      <c r="B236" s="45"/>
      <c r="C236" s="45"/>
      <c r="D236" s="45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5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47"/>
      <c r="DW236" s="47"/>
      <c r="DX236" s="47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  <c r="GY236" s="35"/>
      <c r="GZ236" s="35"/>
      <c r="HA236" s="35"/>
      <c r="HB236" s="35"/>
      <c r="HC236" s="35"/>
      <c r="HD236" s="35"/>
      <c r="HE236" s="35"/>
      <c r="HF236" s="35"/>
      <c r="HG236" s="35"/>
      <c r="HH236" s="35"/>
      <c r="HI236" s="35"/>
      <c r="HJ236" s="35"/>
      <c r="HK236" s="35"/>
      <c r="HL236" s="35"/>
      <c r="HM236" s="35"/>
      <c r="HN236" s="35"/>
      <c r="HO236" s="35"/>
      <c r="HP236" s="35"/>
      <c r="HQ236" s="35"/>
      <c r="HR236" s="35"/>
      <c r="HS236" s="35"/>
      <c r="HT236" s="35"/>
      <c r="HU236" s="35"/>
      <c r="HV236" s="35"/>
      <c r="HW236" s="35"/>
      <c r="HX236" s="35"/>
      <c r="HY236" s="35"/>
      <c r="HZ236" s="35"/>
      <c r="IA236" s="35"/>
      <c r="IB236" s="35"/>
      <c r="IC236" s="35"/>
      <c r="ID236" s="35"/>
      <c r="IE236" s="35"/>
      <c r="IF236" s="35"/>
      <c r="IG236" s="35"/>
      <c r="IH236" s="35"/>
      <c r="II236" s="35"/>
      <c r="IJ236" s="35"/>
      <c r="IK236" s="35"/>
      <c r="IL236" s="35"/>
      <c r="IM236" s="35"/>
      <c r="IN236" s="35"/>
      <c r="IO236" s="35"/>
      <c r="IP236" s="35"/>
      <c r="IQ236" s="35"/>
      <c r="IR236" s="35"/>
      <c r="IS236" s="35"/>
      <c r="IT236" s="35"/>
      <c r="IU236" s="35"/>
      <c r="IV236" s="35"/>
      <c r="IW236" s="35"/>
      <c r="IX236" s="35"/>
      <c r="IY236" s="35"/>
      <c r="IZ236" s="35"/>
      <c r="JA236" s="35"/>
      <c r="JB236" s="35"/>
      <c r="JC236" s="35"/>
      <c r="JD236" s="35"/>
      <c r="JE236" s="35"/>
      <c r="JF236" s="35"/>
      <c r="JG236" s="35"/>
      <c r="JH236" s="35"/>
    </row>
    <row r="237" spans="1:268" s="34" customFormat="1">
      <c r="A237" s="45"/>
      <c r="B237" s="45"/>
      <c r="C237" s="45"/>
      <c r="D237" s="45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47"/>
      <c r="DW237" s="47"/>
      <c r="DX237" s="47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  <c r="GY237" s="35"/>
      <c r="GZ237" s="35"/>
      <c r="HA237" s="35"/>
      <c r="HB237" s="35"/>
      <c r="HC237" s="35"/>
      <c r="HD237" s="35"/>
      <c r="HE237" s="35"/>
      <c r="HF237" s="35"/>
      <c r="HG237" s="35"/>
      <c r="HH237" s="35"/>
      <c r="HI237" s="35"/>
      <c r="HJ237" s="35"/>
      <c r="HK237" s="35"/>
      <c r="HL237" s="35"/>
      <c r="HM237" s="35"/>
      <c r="HN237" s="35"/>
      <c r="HO237" s="35"/>
      <c r="HP237" s="35"/>
      <c r="HQ237" s="35"/>
      <c r="HR237" s="35"/>
      <c r="HS237" s="35"/>
      <c r="HT237" s="35"/>
      <c r="HU237" s="35"/>
      <c r="HV237" s="35"/>
      <c r="HW237" s="35"/>
      <c r="HX237" s="35"/>
      <c r="HY237" s="35"/>
      <c r="HZ237" s="35"/>
      <c r="IA237" s="35"/>
      <c r="IB237" s="35"/>
      <c r="IC237" s="35"/>
      <c r="ID237" s="35"/>
      <c r="IE237" s="35"/>
      <c r="IF237" s="35"/>
      <c r="IG237" s="35"/>
      <c r="IH237" s="35"/>
      <c r="II237" s="35"/>
      <c r="IJ237" s="35"/>
      <c r="IK237" s="35"/>
      <c r="IL237" s="35"/>
      <c r="IM237" s="35"/>
      <c r="IN237" s="35"/>
      <c r="IO237" s="35"/>
      <c r="IP237" s="35"/>
      <c r="IQ237" s="35"/>
      <c r="IR237" s="35"/>
      <c r="IS237" s="35"/>
      <c r="IT237" s="35"/>
      <c r="IU237" s="35"/>
      <c r="IV237" s="35"/>
      <c r="IW237" s="35"/>
      <c r="IX237" s="35"/>
      <c r="IY237" s="35"/>
      <c r="IZ237" s="35"/>
      <c r="JA237" s="35"/>
      <c r="JB237" s="35"/>
      <c r="JC237" s="35"/>
      <c r="JD237" s="35"/>
      <c r="JE237" s="35"/>
      <c r="JF237" s="35"/>
      <c r="JG237" s="35"/>
      <c r="JH237" s="35"/>
    </row>
    <row r="238" spans="1:268" s="34" customFormat="1">
      <c r="A238" s="45"/>
      <c r="B238" s="45"/>
      <c r="C238" s="45"/>
      <c r="D238" s="45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47"/>
      <c r="DW238" s="47"/>
      <c r="DX238" s="47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  <c r="GY238" s="35"/>
      <c r="GZ238" s="35"/>
      <c r="HA238" s="35"/>
      <c r="HB238" s="35"/>
      <c r="HC238" s="35"/>
      <c r="HD238" s="35"/>
      <c r="HE238" s="35"/>
      <c r="HF238" s="35"/>
      <c r="HG238" s="35"/>
      <c r="HH238" s="35"/>
      <c r="HI238" s="35"/>
      <c r="HJ238" s="35"/>
      <c r="HK238" s="35"/>
      <c r="HL238" s="35"/>
      <c r="HM238" s="35"/>
      <c r="HN238" s="35"/>
      <c r="HO238" s="35"/>
      <c r="HP238" s="35"/>
      <c r="HQ238" s="35"/>
      <c r="HR238" s="35"/>
      <c r="HS238" s="35"/>
      <c r="HT238" s="35"/>
      <c r="HU238" s="35"/>
      <c r="HV238" s="35"/>
      <c r="HW238" s="35"/>
      <c r="HX238" s="35"/>
      <c r="HY238" s="35"/>
      <c r="HZ238" s="35"/>
      <c r="IA238" s="35"/>
      <c r="IB238" s="35"/>
      <c r="IC238" s="35"/>
      <c r="ID238" s="35"/>
      <c r="IE238" s="35"/>
      <c r="IF238" s="35"/>
      <c r="IG238" s="35"/>
      <c r="IH238" s="35"/>
      <c r="II238" s="35"/>
      <c r="IJ238" s="35"/>
      <c r="IK238" s="35"/>
      <c r="IL238" s="35"/>
      <c r="IM238" s="35"/>
      <c r="IN238" s="35"/>
      <c r="IO238" s="35"/>
      <c r="IP238" s="35"/>
      <c r="IQ238" s="35"/>
      <c r="IR238" s="35"/>
      <c r="IS238" s="35"/>
      <c r="IT238" s="35"/>
      <c r="IU238" s="35"/>
      <c r="IV238" s="35"/>
      <c r="IW238" s="35"/>
      <c r="IX238" s="35"/>
      <c r="IY238" s="35"/>
      <c r="IZ238" s="35"/>
      <c r="JA238" s="35"/>
      <c r="JB238" s="35"/>
      <c r="JC238" s="35"/>
      <c r="JD238" s="35"/>
      <c r="JE238" s="35"/>
      <c r="JF238" s="35"/>
      <c r="JG238" s="35"/>
      <c r="JH238" s="35"/>
    </row>
    <row r="239" spans="1:268" s="34" customFormat="1">
      <c r="A239" s="45"/>
      <c r="B239" s="45"/>
      <c r="C239" s="45"/>
      <c r="D239" s="45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47"/>
      <c r="DW239" s="47"/>
      <c r="DX239" s="47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  <c r="GY239" s="35"/>
      <c r="GZ239" s="35"/>
      <c r="HA239" s="35"/>
      <c r="HB239" s="35"/>
      <c r="HC239" s="35"/>
      <c r="HD239" s="35"/>
      <c r="HE239" s="35"/>
      <c r="HF239" s="35"/>
      <c r="HG239" s="35"/>
      <c r="HH239" s="35"/>
      <c r="HI239" s="35"/>
      <c r="HJ239" s="35"/>
      <c r="HK239" s="35"/>
      <c r="HL239" s="35"/>
      <c r="HM239" s="35"/>
      <c r="HN239" s="35"/>
      <c r="HO239" s="35"/>
      <c r="HP239" s="35"/>
      <c r="HQ239" s="35"/>
      <c r="HR239" s="35"/>
      <c r="HS239" s="35"/>
      <c r="HT239" s="35"/>
      <c r="HU239" s="35"/>
      <c r="HV239" s="35"/>
      <c r="HW239" s="35"/>
      <c r="HX239" s="35"/>
      <c r="HY239" s="35"/>
      <c r="HZ239" s="35"/>
      <c r="IA239" s="35"/>
      <c r="IB239" s="35"/>
      <c r="IC239" s="35"/>
      <c r="ID239" s="35"/>
      <c r="IE239" s="35"/>
      <c r="IF239" s="35"/>
      <c r="IG239" s="35"/>
      <c r="IH239" s="35"/>
      <c r="II239" s="35"/>
      <c r="IJ239" s="35"/>
      <c r="IK239" s="35"/>
      <c r="IL239" s="35"/>
      <c r="IM239" s="35"/>
      <c r="IN239" s="35"/>
      <c r="IO239" s="35"/>
      <c r="IP239" s="35"/>
      <c r="IQ239" s="35"/>
      <c r="IR239" s="35"/>
      <c r="IS239" s="35"/>
      <c r="IT239" s="35"/>
      <c r="IU239" s="35"/>
      <c r="IV239" s="35"/>
      <c r="IW239" s="35"/>
      <c r="IX239" s="35"/>
      <c r="IY239" s="35"/>
      <c r="IZ239" s="35"/>
      <c r="JA239" s="35"/>
      <c r="JB239" s="35"/>
      <c r="JC239" s="35"/>
      <c r="JD239" s="35"/>
      <c r="JE239" s="35"/>
      <c r="JF239" s="35"/>
      <c r="JG239" s="35"/>
      <c r="JH239" s="35"/>
    </row>
    <row r="240" spans="1:268" s="34" customFormat="1">
      <c r="A240" s="45"/>
      <c r="B240" s="45"/>
      <c r="C240" s="45"/>
      <c r="D240" s="45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47"/>
      <c r="DW240" s="47"/>
      <c r="DX240" s="47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  <c r="GY240" s="35"/>
      <c r="GZ240" s="35"/>
      <c r="HA240" s="35"/>
      <c r="HB240" s="35"/>
      <c r="HC240" s="35"/>
      <c r="HD240" s="35"/>
      <c r="HE240" s="35"/>
      <c r="HF240" s="35"/>
      <c r="HG240" s="35"/>
      <c r="HH240" s="35"/>
      <c r="HI240" s="35"/>
      <c r="HJ240" s="35"/>
      <c r="HK240" s="35"/>
      <c r="HL240" s="35"/>
      <c r="HM240" s="35"/>
      <c r="HN240" s="35"/>
      <c r="HO240" s="35"/>
      <c r="HP240" s="35"/>
      <c r="HQ240" s="35"/>
      <c r="HR240" s="35"/>
      <c r="HS240" s="35"/>
      <c r="HT240" s="35"/>
      <c r="HU240" s="35"/>
      <c r="HV240" s="35"/>
      <c r="HW240" s="35"/>
      <c r="HX240" s="35"/>
      <c r="HY240" s="35"/>
      <c r="HZ240" s="35"/>
      <c r="IA240" s="35"/>
      <c r="IB240" s="35"/>
      <c r="IC240" s="35"/>
      <c r="ID240" s="35"/>
      <c r="IE240" s="35"/>
      <c r="IF240" s="35"/>
      <c r="IG240" s="35"/>
      <c r="IH240" s="35"/>
      <c r="II240" s="35"/>
      <c r="IJ240" s="35"/>
      <c r="IK240" s="35"/>
      <c r="IL240" s="35"/>
      <c r="IM240" s="35"/>
      <c r="IN240" s="35"/>
      <c r="IO240" s="35"/>
      <c r="IP240" s="35"/>
      <c r="IQ240" s="35"/>
      <c r="IR240" s="35"/>
      <c r="IS240" s="35"/>
      <c r="IT240" s="35"/>
      <c r="IU240" s="35"/>
      <c r="IV240" s="35"/>
      <c r="IW240" s="35"/>
      <c r="IX240" s="35"/>
      <c r="IY240" s="35"/>
      <c r="IZ240" s="35"/>
      <c r="JA240" s="35"/>
      <c r="JB240" s="35"/>
      <c r="JC240" s="35"/>
      <c r="JD240" s="35"/>
      <c r="JE240" s="35"/>
      <c r="JF240" s="35"/>
      <c r="JG240" s="35"/>
      <c r="JH240" s="35"/>
    </row>
    <row r="241" spans="1:268" s="34" customFormat="1">
      <c r="A241" s="45"/>
      <c r="B241" s="45"/>
      <c r="C241" s="45"/>
      <c r="D241" s="45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47"/>
      <c r="DW241" s="47"/>
      <c r="DX241" s="47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  <c r="GY241" s="35"/>
      <c r="GZ241" s="35"/>
      <c r="HA241" s="35"/>
      <c r="HB241" s="35"/>
      <c r="HC241" s="35"/>
      <c r="HD241" s="35"/>
      <c r="HE241" s="35"/>
      <c r="HF241" s="35"/>
      <c r="HG241" s="35"/>
      <c r="HH241" s="35"/>
      <c r="HI241" s="35"/>
      <c r="HJ241" s="35"/>
      <c r="HK241" s="35"/>
      <c r="HL241" s="35"/>
      <c r="HM241" s="35"/>
      <c r="HN241" s="35"/>
      <c r="HO241" s="35"/>
      <c r="HP241" s="35"/>
      <c r="HQ241" s="35"/>
      <c r="HR241" s="35"/>
      <c r="HS241" s="35"/>
      <c r="HT241" s="35"/>
      <c r="HU241" s="35"/>
      <c r="HV241" s="35"/>
      <c r="HW241" s="35"/>
      <c r="HX241" s="35"/>
      <c r="HY241" s="35"/>
      <c r="HZ241" s="35"/>
      <c r="IA241" s="35"/>
      <c r="IB241" s="35"/>
      <c r="IC241" s="35"/>
      <c r="ID241" s="35"/>
      <c r="IE241" s="35"/>
      <c r="IF241" s="35"/>
      <c r="IG241" s="35"/>
      <c r="IH241" s="35"/>
      <c r="II241" s="35"/>
      <c r="IJ241" s="35"/>
      <c r="IK241" s="35"/>
      <c r="IL241" s="35"/>
      <c r="IM241" s="35"/>
      <c r="IN241" s="35"/>
      <c r="IO241" s="35"/>
      <c r="IP241" s="35"/>
      <c r="IQ241" s="35"/>
      <c r="IR241" s="35"/>
      <c r="IS241" s="35"/>
      <c r="IT241" s="35"/>
      <c r="IU241" s="35"/>
      <c r="IV241" s="35"/>
      <c r="IW241" s="35"/>
      <c r="IX241" s="35"/>
      <c r="IY241" s="35"/>
      <c r="IZ241" s="35"/>
      <c r="JA241" s="35"/>
      <c r="JB241" s="35"/>
      <c r="JC241" s="35"/>
      <c r="JD241" s="35"/>
      <c r="JE241" s="35"/>
      <c r="JF241" s="35"/>
      <c r="JG241" s="35"/>
      <c r="JH241" s="35"/>
    </row>
    <row r="242" spans="1:268" s="34" customFormat="1">
      <c r="A242" s="45"/>
      <c r="B242" s="45"/>
      <c r="C242" s="45"/>
      <c r="D242" s="45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47"/>
      <c r="DW242" s="47"/>
      <c r="DX242" s="47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  <c r="GY242" s="35"/>
      <c r="GZ242" s="35"/>
      <c r="HA242" s="35"/>
      <c r="HB242" s="35"/>
      <c r="HC242" s="35"/>
      <c r="HD242" s="35"/>
      <c r="HE242" s="35"/>
      <c r="HF242" s="35"/>
      <c r="HG242" s="35"/>
      <c r="HH242" s="35"/>
      <c r="HI242" s="35"/>
      <c r="HJ242" s="35"/>
      <c r="HK242" s="35"/>
      <c r="HL242" s="35"/>
      <c r="HM242" s="35"/>
      <c r="HN242" s="35"/>
      <c r="HO242" s="35"/>
      <c r="HP242" s="35"/>
      <c r="HQ242" s="35"/>
      <c r="HR242" s="35"/>
      <c r="HS242" s="35"/>
      <c r="HT242" s="35"/>
      <c r="HU242" s="35"/>
      <c r="HV242" s="35"/>
      <c r="HW242" s="35"/>
      <c r="HX242" s="35"/>
      <c r="HY242" s="35"/>
      <c r="HZ242" s="35"/>
      <c r="IA242" s="35"/>
      <c r="IB242" s="35"/>
      <c r="IC242" s="35"/>
      <c r="ID242" s="35"/>
      <c r="IE242" s="35"/>
      <c r="IF242" s="35"/>
      <c r="IG242" s="35"/>
      <c r="IH242" s="35"/>
      <c r="II242" s="35"/>
      <c r="IJ242" s="35"/>
      <c r="IK242" s="35"/>
      <c r="IL242" s="35"/>
      <c r="IM242" s="35"/>
      <c r="IN242" s="35"/>
      <c r="IO242" s="35"/>
      <c r="IP242" s="35"/>
      <c r="IQ242" s="35"/>
      <c r="IR242" s="35"/>
      <c r="IS242" s="35"/>
      <c r="IT242" s="35"/>
      <c r="IU242" s="35"/>
      <c r="IV242" s="35"/>
      <c r="IW242" s="35"/>
      <c r="IX242" s="35"/>
      <c r="IY242" s="35"/>
      <c r="IZ242" s="35"/>
      <c r="JA242" s="35"/>
      <c r="JB242" s="35"/>
      <c r="JC242" s="35"/>
      <c r="JD242" s="35"/>
      <c r="JE242" s="35"/>
      <c r="JF242" s="35"/>
      <c r="JG242" s="35"/>
      <c r="JH242" s="35"/>
    </row>
    <row r="243" spans="1:268" s="34" customFormat="1">
      <c r="A243" s="45"/>
      <c r="B243" s="45"/>
      <c r="C243" s="45"/>
      <c r="D243" s="45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47"/>
      <c r="DW243" s="47"/>
      <c r="DX243" s="47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  <c r="GY243" s="35"/>
      <c r="GZ243" s="35"/>
      <c r="HA243" s="35"/>
      <c r="HB243" s="35"/>
      <c r="HC243" s="35"/>
      <c r="HD243" s="35"/>
      <c r="HE243" s="35"/>
      <c r="HF243" s="35"/>
      <c r="HG243" s="35"/>
      <c r="HH243" s="35"/>
      <c r="HI243" s="35"/>
      <c r="HJ243" s="35"/>
      <c r="HK243" s="35"/>
      <c r="HL243" s="35"/>
      <c r="HM243" s="35"/>
      <c r="HN243" s="35"/>
      <c r="HO243" s="35"/>
      <c r="HP243" s="35"/>
      <c r="HQ243" s="35"/>
      <c r="HR243" s="35"/>
      <c r="HS243" s="35"/>
      <c r="HT243" s="35"/>
      <c r="HU243" s="35"/>
      <c r="HV243" s="35"/>
      <c r="HW243" s="35"/>
      <c r="HX243" s="35"/>
      <c r="HY243" s="35"/>
      <c r="HZ243" s="35"/>
      <c r="IA243" s="35"/>
      <c r="IB243" s="35"/>
      <c r="IC243" s="35"/>
      <c r="ID243" s="35"/>
      <c r="IE243" s="35"/>
      <c r="IF243" s="35"/>
      <c r="IG243" s="35"/>
      <c r="IH243" s="35"/>
      <c r="II243" s="35"/>
      <c r="IJ243" s="35"/>
      <c r="IK243" s="35"/>
      <c r="IL243" s="35"/>
      <c r="IM243" s="35"/>
      <c r="IN243" s="35"/>
      <c r="IO243" s="35"/>
      <c r="IP243" s="35"/>
      <c r="IQ243" s="35"/>
      <c r="IR243" s="35"/>
      <c r="IS243" s="35"/>
      <c r="IT243" s="35"/>
      <c r="IU243" s="35"/>
      <c r="IV243" s="35"/>
      <c r="IW243" s="35"/>
      <c r="IX243" s="35"/>
      <c r="IY243" s="35"/>
      <c r="IZ243" s="35"/>
      <c r="JA243" s="35"/>
      <c r="JB243" s="35"/>
      <c r="JC243" s="35"/>
      <c r="JD243" s="35"/>
      <c r="JE243" s="35"/>
      <c r="JF243" s="35"/>
      <c r="JG243" s="35"/>
      <c r="JH243" s="35"/>
    </row>
    <row r="244" spans="1:268" s="34" customFormat="1">
      <c r="A244" s="45"/>
      <c r="B244" s="45"/>
      <c r="C244" s="45"/>
      <c r="D244" s="45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47"/>
      <c r="DW244" s="47"/>
      <c r="DX244" s="47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  <c r="GY244" s="35"/>
      <c r="GZ244" s="35"/>
      <c r="HA244" s="35"/>
      <c r="HB244" s="35"/>
      <c r="HC244" s="35"/>
      <c r="HD244" s="35"/>
      <c r="HE244" s="35"/>
      <c r="HF244" s="35"/>
      <c r="HG244" s="35"/>
      <c r="HH244" s="35"/>
      <c r="HI244" s="35"/>
      <c r="HJ244" s="35"/>
      <c r="HK244" s="35"/>
      <c r="HL244" s="35"/>
      <c r="HM244" s="35"/>
      <c r="HN244" s="35"/>
      <c r="HO244" s="35"/>
      <c r="HP244" s="35"/>
      <c r="HQ244" s="35"/>
      <c r="HR244" s="35"/>
      <c r="HS244" s="35"/>
      <c r="HT244" s="35"/>
      <c r="HU244" s="35"/>
      <c r="HV244" s="35"/>
      <c r="HW244" s="35"/>
      <c r="HX244" s="35"/>
      <c r="HY244" s="35"/>
      <c r="HZ244" s="35"/>
      <c r="IA244" s="35"/>
      <c r="IB244" s="35"/>
      <c r="IC244" s="35"/>
      <c r="ID244" s="35"/>
      <c r="IE244" s="35"/>
      <c r="IF244" s="35"/>
      <c r="IG244" s="35"/>
      <c r="IH244" s="35"/>
      <c r="II244" s="35"/>
      <c r="IJ244" s="35"/>
      <c r="IK244" s="35"/>
      <c r="IL244" s="35"/>
      <c r="IM244" s="35"/>
      <c r="IN244" s="35"/>
      <c r="IO244" s="35"/>
      <c r="IP244" s="35"/>
      <c r="IQ244" s="35"/>
      <c r="IR244" s="35"/>
      <c r="IS244" s="35"/>
      <c r="IT244" s="35"/>
      <c r="IU244" s="35"/>
      <c r="IV244" s="35"/>
      <c r="IW244" s="35"/>
      <c r="IX244" s="35"/>
      <c r="IY244" s="35"/>
      <c r="IZ244" s="35"/>
      <c r="JA244" s="35"/>
      <c r="JB244" s="35"/>
      <c r="JC244" s="35"/>
      <c r="JD244" s="35"/>
      <c r="JE244" s="35"/>
      <c r="JF244" s="35"/>
      <c r="JG244" s="35"/>
      <c r="JH244" s="35"/>
    </row>
    <row r="245" spans="1:268" s="34" customFormat="1">
      <c r="A245" s="45"/>
      <c r="B245" s="45"/>
      <c r="C245" s="45"/>
      <c r="D245" s="45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47"/>
      <c r="DW245" s="47"/>
      <c r="DX245" s="47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  <c r="GY245" s="35"/>
      <c r="GZ245" s="35"/>
      <c r="HA245" s="35"/>
      <c r="HB245" s="35"/>
      <c r="HC245" s="35"/>
      <c r="HD245" s="35"/>
      <c r="HE245" s="35"/>
      <c r="HF245" s="35"/>
      <c r="HG245" s="35"/>
      <c r="HH245" s="35"/>
      <c r="HI245" s="35"/>
      <c r="HJ245" s="35"/>
      <c r="HK245" s="35"/>
      <c r="HL245" s="35"/>
      <c r="HM245" s="35"/>
      <c r="HN245" s="35"/>
      <c r="HO245" s="35"/>
      <c r="HP245" s="35"/>
      <c r="HQ245" s="35"/>
      <c r="HR245" s="35"/>
      <c r="HS245" s="35"/>
      <c r="HT245" s="35"/>
      <c r="HU245" s="35"/>
      <c r="HV245" s="35"/>
      <c r="HW245" s="35"/>
      <c r="HX245" s="35"/>
      <c r="HY245" s="35"/>
      <c r="HZ245" s="35"/>
      <c r="IA245" s="35"/>
      <c r="IB245" s="35"/>
      <c r="IC245" s="35"/>
      <c r="ID245" s="35"/>
      <c r="IE245" s="35"/>
      <c r="IF245" s="35"/>
      <c r="IG245" s="35"/>
      <c r="IH245" s="35"/>
      <c r="II245" s="35"/>
      <c r="IJ245" s="35"/>
      <c r="IK245" s="35"/>
      <c r="IL245" s="35"/>
      <c r="IM245" s="35"/>
      <c r="IN245" s="35"/>
      <c r="IO245" s="35"/>
      <c r="IP245" s="35"/>
      <c r="IQ245" s="35"/>
      <c r="IR245" s="35"/>
      <c r="IS245" s="35"/>
      <c r="IT245" s="35"/>
      <c r="IU245" s="35"/>
      <c r="IV245" s="35"/>
      <c r="IW245" s="35"/>
      <c r="IX245" s="35"/>
      <c r="IY245" s="35"/>
      <c r="IZ245" s="35"/>
      <c r="JA245" s="35"/>
      <c r="JB245" s="35"/>
      <c r="JC245" s="35"/>
      <c r="JD245" s="35"/>
      <c r="JE245" s="35"/>
      <c r="JF245" s="35"/>
      <c r="JG245" s="35"/>
      <c r="JH245" s="35"/>
    </row>
    <row r="246" spans="1:268" s="34" customFormat="1">
      <c r="A246" s="45"/>
      <c r="B246" s="45"/>
      <c r="C246" s="45"/>
      <c r="D246" s="45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47"/>
      <c r="DW246" s="47"/>
      <c r="DX246" s="47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  <c r="GY246" s="35"/>
      <c r="GZ246" s="35"/>
      <c r="HA246" s="35"/>
      <c r="HB246" s="35"/>
      <c r="HC246" s="35"/>
      <c r="HD246" s="35"/>
      <c r="HE246" s="35"/>
      <c r="HF246" s="35"/>
      <c r="HG246" s="35"/>
      <c r="HH246" s="35"/>
      <c r="HI246" s="35"/>
      <c r="HJ246" s="35"/>
      <c r="HK246" s="35"/>
      <c r="HL246" s="35"/>
      <c r="HM246" s="35"/>
      <c r="HN246" s="35"/>
      <c r="HO246" s="35"/>
      <c r="HP246" s="35"/>
      <c r="HQ246" s="35"/>
      <c r="HR246" s="35"/>
      <c r="HS246" s="35"/>
      <c r="HT246" s="35"/>
      <c r="HU246" s="35"/>
      <c r="HV246" s="35"/>
      <c r="HW246" s="35"/>
      <c r="HX246" s="35"/>
      <c r="HY246" s="35"/>
      <c r="HZ246" s="35"/>
      <c r="IA246" s="35"/>
      <c r="IB246" s="35"/>
      <c r="IC246" s="35"/>
      <c r="ID246" s="35"/>
      <c r="IE246" s="35"/>
      <c r="IF246" s="35"/>
      <c r="IG246" s="35"/>
      <c r="IH246" s="35"/>
      <c r="II246" s="35"/>
      <c r="IJ246" s="35"/>
      <c r="IK246" s="35"/>
      <c r="IL246" s="35"/>
      <c r="IM246" s="35"/>
      <c r="IN246" s="35"/>
      <c r="IO246" s="35"/>
      <c r="IP246" s="35"/>
      <c r="IQ246" s="35"/>
      <c r="IR246" s="35"/>
      <c r="IS246" s="35"/>
      <c r="IT246" s="35"/>
      <c r="IU246" s="35"/>
      <c r="IV246" s="35"/>
      <c r="IW246" s="35"/>
      <c r="IX246" s="35"/>
      <c r="IY246" s="35"/>
      <c r="IZ246" s="35"/>
      <c r="JA246" s="35"/>
      <c r="JB246" s="35"/>
      <c r="JC246" s="35"/>
      <c r="JD246" s="35"/>
      <c r="JE246" s="35"/>
      <c r="JF246" s="35"/>
      <c r="JG246" s="35"/>
      <c r="JH246" s="35"/>
    </row>
    <row r="247" spans="1:268" s="34" customFormat="1">
      <c r="A247" s="45"/>
      <c r="B247" s="45"/>
      <c r="C247" s="45"/>
      <c r="D247" s="45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47"/>
      <c r="DW247" s="47"/>
      <c r="DX247" s="47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  <c r="GY247" s="35"/>
      <c r="GZ247" s="35"/>
      <c r="HA247" s="35"/>
      <c r="HB247" s="35"/>
      <c r="HC247" s="35"/>
      <c r="HD247" s="35"/>
      <c r="HE247" s="35"/>
      <c r="HF247" s="35"/>
      <c r="HG247" s="35"/>
      <c r="HH247" s="35"/>
      <c r="HI247" s="35"/>
      <c r="HJ247" s="35"/>
      <c r="HK247" s="35"/>
      <c r="HL247" s="35"/>
      <c r="HM247" s="35"/>
      <c r="HN247" s="35"/>
      <c r="HO247" s="35"/>
      <c r="HP247" s="35"/>
      <c r="HQ247" s="35"/>
      <c r="HR247" s="35"/>
      <c r="HS247" s="35"/>
      <c r="HT247" s="35"/>
      <c r="HU247" s="35"/>
      <c r="HV247" s="35"/>
      <c r="HW247" s="35"/>
      <c r="HX247" s="35"/>
      <c r="HY247" s="35"/>
      <c r="HZ247" s="35"/>
      <c r="IA247" s="35"/>
      <c r="IB247" s="35"/>
      <c r="IC247" s="35"/>
      <c r="ID247" s="35"/>
      <c r="IE247" s="35"/>
      <c r="IF247" s="35"/>
      <c r="IG247" s="35"/>
      <c r="IH247" s="35"/>
      <c r="II247" s="35"/>
      <c r="IJ247" s="35"/>
      <c r="IK247" s="35"/>
      <c r="IL247" s="35"/>
      <c r="IM247" s="35"/>
      <c r="IN247" s="35"/>
      <c r="IO247" s="35"/>
      <c r="IP247" s="35"/>
      <c r="IQ247" s="35"/>
      <c r="IR247" s="35"/>
      <c r="IS247" s="35"/>
      <c r="IT247" s="35"/>
      <c r="IU247" s="35"/>
      <c r="IV247" s="35"/>
      <c r="IW247" s="35"/>
      <c r="IX247" s="35"/>
      <c r="IY247" s="35"/>
      <c r="IZ247" s="35"/>
      <c r="JA247" s="35"/>
      <c r="JB247" s="35"/>
      <c r="JC247" s="35"/>
      <c r="JD247" s="35"/>
      <c r="JE247" s="35"/>
      <c r="JF247" s="35"/>
      <c r="JG247" s="35"/>
      <c r="JH247" s="35"/>
    </row>
    <row r="248" spans="1:268" s="34" customFormat="1">
      <c r="A248" s="45"/>
      <c r="B248" s="45"/>
      <c r="C248" s="45"/>
      <c r="D248" s="45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47"/>
      <c r="DW248" s="47"/>
      <c r="DX248" s="47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  <c r="GY248" s="35"/>
      <c r="GZ248" s="35"/>
      <c r="HA248" s="35"/>
      <c r="HB248" s="35"/>
      <c r="HC248" s="35"/>
      <c r="HD248" s="35"/>
      <c r="HE248" s="35"/>
      <c r="HF248" s="35"/>
      <c r="HG248" s="35"/>
      <c r="HH248" s="35"/>
      <c r="HI248" s="35"/>
      <c r="HJ248" s="35"/>
      <c r="HK248" s="35"/>
      <c r="HL248" s="35"/>
      <c r="HM248" s="35"/>
      <c r="HN248" s="35"/>
      <c r="HO248" s="35"/>
      <c r="HP248" s="35"/>
      <c r="HQ248" s="35"/>
      <c r="HR248" s="35"/>
      <c r="HS248" s="35"/>
      <c r="HT248" s="35"/>
      <c r="HU248" s="35"/>
      <c r="HV248" s="35"/>
      <c r="HW248" s="35"/>
      <c r="HX248" s="35"/>
      <c r="HY248" s="35"/>
      <c r="HZ248" s="35"/>
      <c r="IA248" s="35"/>
      <c r="IB248" s="35"/>
      <c r="IC248" s="35"/>
      <c r="ID248" s="35"/>
      <c r="IE248" s="35"/>
      <c r="IF248" s="35"/>
      <c r="IG248" s="35"/>
      <c r="IH248" s="35"/>
      <c r="II248" s="35"/>
      <c r="IJ248" s="35"/>
      <c r="IK248" s="35"/>
      <c r="IL248" s="35"/>
      <c r="IM248" s="35"/>
      <c r="IN248" s="35"/>
      <c r="IO248" s="35"/>
      <c r="IP248" s="35"/>
      <c r="IQ248" s="35"/>
      <c r="IR248" s="35"/>
      <c r="IS248" s="35"/>
      <c r="IT248" s="35"/>
      <c r="IU248" s="35"/>
      <c r="IV248" s="35"/>
      <c r="IW248" s="35"/>
      <c r="IX248" s="35"/>
      <c r="IY248" s="35"/>
      <c r="IZ248" s="35"/>
      <c r="JA248" s="35"/>
      <c r="JB248" s="35"/>
      <c r="JC248" s="35"/>
      <c r="JD248" s="35"/>
      <c r="JE248" s="35"/>
      <c r="JF248" s="35"/>
      <c r="JG248" s="35"/>
      <c r="JH248" s="35"/>
    </row>
    <row r="249" spans="1:268" s="34" customFormat="1">
      <c r="A249" s="45"/>
      <c r="B249" s="45"/>
      <c r="C249" s="45"/>
      <c r="D249" s="45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47"/>
      <c r="DW249" s="47"/>
      <c r="DX249" s="47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  <c r="GY249" s="35"/>
      <c r="GZ249" s="35"/>
      <c r="HA249" s="35"/>
      <c r="HB249" s="35"/>
      <c r="HC249" s="35"/>
      <c r="HD249" s="35"/>
      <c r="HE249" s="35"/>
      <c r="HF249" s="35"/>
      <c r="HG249" s="35"/>
      <c r="HH249" s="35"/>
      <c r="HI249" s="35"/>
      <c r="HJ249" s="35"/>
      <c r="HK249" s="35"/>
      <c r="HL249" s="35"/>
      <c r="HM249" s="35"/>
      <c r="HN249" s="35"/>
      <c r="HO249" s="35"/>
      <c r="HP249" s="35"/>
      <c r="HQ249" s="35"/>
      <c r="HR249" s="35"/>
      <c r="HS249" s="35"/>
      <c r="HT249" s="35"/>
      <c r="HU249" s="35"/>
      <c r="HV249" s="35"/>
      <c r="HW249" s="35"/>
      <c r="HX249" s="35"/>
      <c r="HY249" s="35"/>
      <c r="HZ249" s="35"/>
      <c r="IA249" s="35"/>
      <c r="IB249" s="35"/>
      <c r="IC249" s="35"/>
      <c r="ID249" s="35"/>
      <c r="IE249" s="35"/>
      <c r="IF249" s="35"/>
      <c r="IG249" s="35"/>
      <c r="IH249" s="35"/>
      <c r="II249" s="35"/>
      <c r="IJ249" s="35"/>
      <c r="IK249" s="35"/>
      <c r="IL249" s="35"/>
      <c r="IM249" s="35"/>
      <c r="IN249" s="35"/>
      <c r="IO249" s="35"/>
      <c r="IP249" s="35"/>
      <c r="IQ249" s="35"/>
      <c r="IR249" s="35"/>
      <c r="IS249" s="35"/>
      <c r="IT249" s="35"/>
      <c r="IU249" s="35"/>
      <c r="IV249" s="35"/>
      <c r="IW249" s="35"/>
      <c r="IX249" s="35"/>
      <c r="IY249" s="35"/>
      <c r="IZ249" s="35"/>
      <c r="JA249" s="35"/>
      <c r="JB249" s="35"/>
      <c r="JC249" s="35"/>
      <c r="JD249" s="35"/>
      <c r="JE249" s="35"/>
      <c r="JF249" s="35"/>
      <c r="JG249" s="35"/>
      <c r="JH249" s="35"/>
    </row>
    <row r="250" spans="1:268" s="34" customFormat="1">
      <c r="A250" s="45"/>
      <c r="B250" s="45"/>
      <c r="C250" s="45"/>
      <c r="D250" s="45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47"/>
      <c r="DW250" s="47"/>
      <c r="DX250" s="47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  <c r="GY250" s="35"/>
      <c r="GZ250" s="35"/>
      <c r="HA250" s="35"/>
      <c r="HB250" s="35"/>
      <c r="HC250" s="35"/>
      <c r="HD250" s="35"/>
      <c r="HE250" s="35"/>
      <c r="HF250" s="35"/>
      <c r="HG250" s="35"/>
      <c r="HH250" s="35"/>
      <c r="HI250" s="35"/>
      <c r="HJ250" s="35"/>
      <c r="HK250" s="35"/>
      <c r="HL250" s="35"/>
      <c r="HM250" s="35"/>
      <c r="HN250" s="35"/>
      <c r="HO250" s="35"/>
      <c r="HP250" s="35"/>
      <c r="HQ250" s="35"/>
      <c r="HR250" s="35"/>
      <c r="HS250" s="35"/>
      <c r="HT250" s="35"/>
      <c r="HU250" s="35"/>
      <c r="HV250" s="35"/>
      <c r="HW250" s="35"/>
      <c r="HX250" s="35"/>
      <c r="HY250" s="35"/>
      <c r="HZ250" s="35"/>
      <c r="IA250" s="35"/>
      <c r="IB250" s="35"/>
      <c r="IC250" s="35"/>
      <c r="ID250" s="35"/>
      <c r="IE250" s="35"/>
      <c r="IF250" s="35"/>
      <c r="IG250" s="35"/>
      <c r="IH250" s="35"/>
      <c r="II250" s="35"/>
      <c r="IJ250" s="35"/>
      <c r="IK250" s="35"/>
      <c r="IL250" s="35"/>
      <c r="IM250" s="35"/>
      <c r="IN250" s="35"/>
      <c r="IO250" s="35"/>
      <c r="IP250" s="35"/>
      <c r="IQ250" s="35"/>
      <c r="IR250" s="35"/>
      <c r="IS250" s="35"/>
      <c r="IT250" s="35"/>
      <c r="IU250" s="35"/>
      <c r="IV250" s="35"/>
      <c r="IW250" s="35"/>
      <c r="IX250" s="35"/>
      <c r="IY250" s="35"/>
      <c r="IZ250" s="35"/>
      <c r="JA250" s="35"/>
      <c r="JB250" s="35"/>
      <c r="JC250" s="35"/>
      <c r="JD250" s="35"/>
      <c r="JE250" s="35"/>
      <c r="JF250" s="35"/>
      <c r="JG250" s="35"/>
      <c r="JH250" s="35"/>
    </row>
    <row r="251" spans="1:268" s="34" customFormat="1">
      <c r="A251" s="45"/>
      <c r="B251" s="45"/>
      <c r="C251" s="45"/>
      <c r="D251" s="45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47"/>
      <c r="DW251" s="47"/>
      <c r="DX251" s="47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  <c r="GY251" s="35"/>
      <c r="GZ251" s="35"/>
      <c r="HA251" s="35"/>
      <c r="HB251" s="35"/>
      <c r="HC251" s="35"/>
      <c r="HD251" s="35"/>
      <c r="HE251" s="35"/>
      <c r="HF251" s="35"/>
      <c r="HG251" s="35"/>
      <c r="HH251" s="35"/>
      <c r="HI251" s="35"/>
      <c r="HJ251" s="35"/>
      <c r="HK251" s="35"/>
      <c r="HL251" s="35"/>
      <c r="HM251" s="35"/>
      <c r="HN251" s="35"/>
      <c r="HO251" s="35"/>
      <c r="HP251" s="35"/>
      <c r="HQ251" s="35"/>
      <c r="HR251" s="35"/>
      <c r="HS251" s="35"/>
      <c r="HT251" s="35"/>
      <c r="HU251" s="35"/>
      <c r="HV251" s="35"/>
      <c r="HW251" s="35"/>
      <c r="HX251" s="35"/>
      <c r="HY251" s="35"/>
      <c r="HZ251" s="35"/>
      <c r="IA251" s="35"/>
      <c r="IB251" s="35"/>
      <c r="IC251" s="35"/>
      <c r="ID251" s="35"/>
      <c r="IE251" s="35"/>
      <c r="IF251" s="35"/>
      <c r="IG251" s="35"/>
      <c r="IH251" s="35"/>
      <c r="II251" s="35"/>
      <c r="IJ251" s="35"/>
      <c r="IK251" s="35"/>
      <c r="IL251" s="35"/>
      <c r="IM251" s="35"/>
      <c r="IN251" s="35"/>
      <c r="IO251" s="35"/>
      <c r="IP251" s="35"/>
      <c r="IQ251" s="35"/>
      <c r="IR251" s="35"/>
      <c r="IS251" s="35"/>
      <c r="IT251" s="35"/>
      <c r="IU251" s="35"/>
      <c r="IV251" s="35"/>
      <c r="IW251" s="35"/>
      <c r="IX251" s="35"/>
      <c r="IY251" s="35"/>
      <c r="IZ251" s="35"/>
      <c r="JA251" s="35"/>
      <c r="JB251" s="35"/>
      <c r="JC251" s="35"/>
      <c r="JD251" s="35"/>
      <c r="JE251" s="35"/>
      <c r="JF251" s="35"/>
      <c r="JG251" s="35"/>
      <c r="JH251" s="35"/>
    </row>
    <row r="252" spans="1:268" s="34" customFormat="1">
      <c r="A252" s="45"/>
      <c r="B252" s="45"/>
      <c r="C252" s="45"/>
      <c r="D252" s="45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47"/>
      <c r="DW252" s="47"/>
      <c r="DX252" s="47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  <c r="GY252" s="35"/>
      <c r="GZ252" s="35"/>
      <c r="HA252" s="35"/>
      <c r="HB252" s="35"/>
      <c r="HC252" s="35"/>
      <c r="HD252" s="35"/>
      <c r="HE252" s="35"/>
      <c r="HF252" s="35"/>
      <c r="HG252" s="35"/>
      <c r="HH252" s="35"/>
      <c r="HI252" s="35"/>
      <c r="HJ252" s="35"/>
      <c r="HK252" s="35"/>
      <c r="HL252" s="35"/>
      <c r="HM252" s="35"/>
      <c r="HN252" s="35"/>
      <c r="HO252" s="35"/>
      <c r="HP252" s="35"/>
      <c r="HQ252" s="35"/>
      <c r="HR252" s="35"/>
      <c r="HS252" s="35"/>
      <c r="HT252" s="35"/>
      <c r="HU252" s="35"/>
      <c r="HV252" s="35"/>
      <c r="HW252" s="35"/>
      <c r="HX252" s="35"/>
      <c r="HY252" s="35"/>
      <c r="HZ252" s="35"/>
      <c r="IA252" s="35"/>
      <c r="IB252" s="35"/>
      <c r="IC252" s="35"/>
      <c r="ID252" s="35"/>
      <c r="IE252" s="35"/>
      <c r="IF252" s="35"/>
      <c r="IG252" s="35"/>
      <c r="IH252" s="35"/>
      <c r="II252" s="35"/>
      <c r="IJ252" s="35"/>
      <c r="IK252" s="35"/>
      <c r="IL252" s="35"/>
      <c r="IM252" s="35"/>
      <c r="IN252" s="35"/>
      <c r="IO252" s="35"/>
      <c r="IP252" s="35"/>
      <c r="IQ252" s="35"/>
      <c r="IR252" s="35"/>
      <c r="IS252" s="35"/>
      <c r="IT252" s="35"/>
      <c r="IU252" s="35"/>
      <c r="IV252" s="35"/>
      <c r="IW252" s="35"/>
      <c r="IX252" s="35"/>
      <c r="IY252" s="35"/>
      <c r="IZ252" s="35"/>
      <c r="JA252" s="35"/>
      <c r="JB252" s="35"/>
      <c r="JC252" s="35"/>
      <c r="JD252" s="35"/>
      <c r="JE252" s="35"/>
      <c r="JF252" s="35"/>
      <c r="JG252" s="35"/>
      <c r="JH252" s="35"/>
    </row>
    <row r="253" spans="1:268" s="34" customFormat="1">
      <c r="A253" s="45"/>
      <c r="B253" s="45"/>
      <c r="C253" s="45"/>
      <c r="D253" s="45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47"/>
      <c r="DW253" s="47"/>
      <c r="DX253" s="47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  <c r="GY253" s="35"/>
      <c r="GZ253" s="35"/>
      <c r="HA253" s="35"/>
      <c r="HB253" s="35"/>
      <c r="HC253" s="35"/>
      <c r="HD253" s="35"/>
      <c r="HE253" s="35"/>
      <c r="HF253" s="35"/>
      <c r="HG253" s="35"/>
      <c r="HH253" s="35"/>
      <c r="HI253" s="35"/>
      <c r="HJ253" s="35"/>
      <c r="HK253" s="35"/>
      <c r="HL253" s="35"/>
      <c r="HM253" s="35"/>
      <c r="HN253" s="35"/>
      <c r="HO253" s="35"/>
      <c r="HP253" s="35"/>
      <c r="HQ253" s="35"/>
      <c r="HR253" s="35"/>
      <c r="HS253" s="35"/>
      <c r="HT253" s="35"/>
      <c r="HU253" s="35"/>
      <c r="HV253" s="35"/>
      <c r="HW253" s="35"/>
      <c r="HX253" s="35"/>
      <c r="HY253" s="35"/>
      <c r="HZ253" s="35"/>
      <c r="IA253" s="35"/>
      <c r="IB253" s="35"/>
      <c r="IC253" s="35"/>
      <c r="ID253" s="35"/>
      <c r="IE253" s="35"/>
      <c r="IF253" s="35"/>
      <c r="IG253" s="35"/>
      <c r="IH253" s="35"/>
      <c r="II253" s="35"/>
      <c r="IJ253" s="35"/>
      <c r="IK253" s="35"/>
      <c r="IL253" s="35"/>
      <c r="IM253" s="35"/>
      <c r="IN253" s="35"/>
      <c r="IO253" s="35"/>
      <c r="IP253" s="35"/>
      <c r="IQ253" s="35"/>
      <c r="IR253" s="35"/>
      <c r="IS253" s="35"/>
      <c r="IT253" s="35"/>
      <c r="IU253" s="35"/>
      <c r="IV253" s="35"/>
      <c r="IW253" s="35"/>
      <c r="IX253" s="35"/>
      <c r="IY253" s="35"/>
      <c r="IZ253" s="35"/>
      <c r="JA253" s="35"/>
      <c r="JB253" s="35"/>
      <c r="JC253" s="35"/>
      <c r="JD253" s="35"/>
      <c r="JE253" s="35"/>
      <c r="JF253" s="35"/>
      <c r="JG253" s="35"/>
      <c r="JH253" s="35"/>
    </row>
    <row r="254" spans="1:268" s="34" customFormat="1">
      <c r="A254" s="45"/>
      <c r="B254" s="45"/>
      <c r="C254" s="45"/>
      <c r="D254" s="45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47"/>
      <c r="DW254" s="47"/>
      <c r="DX254" s="47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  <c r="GY254" s="35"/>
      <c r="GZ254" s="35"/>
      <c r="HA254" s="35"/>
      <c r="HB254" s="35"/>
      <c r="HC254" s="35"/>
      <c r="HD254" s="35"/>
      <c r="HE254" s="35"/>
      <c r="HF254" s="35"/>
      <c r="HG254" s="35"/>
      <c r="HH254" s="35"/>
      <c r="HI254" s="35"/>
      <c r="HJ254" s="35"/>
      <c r="HK254" s="35"/>
      <c r="HL254" s="35"/>
      <c r="HM254" s="35"/>
      <c r="HN254" s="35"/>
      <c r="HO254" s="35"/>
      <c r="HP254" s="35"/>
      <c r="HQ254" s="35"/>
      <c r="HR254" s="35"/>
      <c r="HS254" s="35"/>
      <c r="HT254" s="35"/>
      <c r="HU254" s="35"/>
      <c r="HV254" s="35"/>
      <c r="HW254" s="35"/>
      <c r="HX254" s="35"/>
      <c r="HY254" s="35"/>
      <c r="HZ254" s="35"/>
      <c r="IA254" s="35"/>
      <c r="IB254" s="35"/>
      <c r="IC254" s="35"/>
      <c r="ID254" s="35"/>
      <c r="IE254" s="35"/>
      <c r="IF254" s="35"/>
      <c r="IG254" s="35"/>
      <c r="IH254" s="35"/>
      <c r="II254" s="35"/>
      <c r="IJ254" s="35"/>
      <c r="IK254" s="35"/>
      <c r="IL254" s="35"/>
      <c r="IM254" s="35"/>
      <c r="IN254" s="35"/>
      <c r="IO254" s="35"/>
      <c r="IP254" s="35"/>
      <c r="IQ254" s="35"/>
      <c r="IR254" s="35"/>
      <c r="IS254" s="35"/>
      <c r="IT254" s="35"/>
      <c r="IU254" s="35"/>
      <c r="IV254" s="35"/>
      <c r="IW254" s="35"/>
      <c r="IX254" s="35"/>
      <c r="IY254" s="35"/>
      <c r="IZ254" s="35"/>
      <c r="JA254" s="35"/>
      <c r="JB254" s="35"/>
      <c r="JC254" s="35"/>
      <c r="JD254" s="35"/>
      <c r="JE254" s="35"/>
      <c r="JF254" s="35"/>
      <c r="JG254" s="35"/>
      <c r="JH254" s="35"/>
    </row>
    <row r="255" spans="1:268" s="34" customFormat="1">
      <c r="A255" s="45"/>
      <c r="B255" s="45"/>
      <c r="C255" s="45"/>
      <c r="D255" s="45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47"/>
      <c r="DW255" s="47"/>
      <c r="DX255" s="47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  <c r="GY255" s="35"/>
      <c r="GZ255" s="35"/>
      <c r="HA255" s="35"/>
      <c r="HB255" s="35"/>
      <c r="HC255" s="35"/>
      <c r="HD255" s="35"/>
      <c r="HE255" s="35"/>
      <c r="HF255" s="35"/>
      <c r="HG255" s="35"/>
      <c r="HH255" s="35"/>
      <c r="HI255" s="35"/>
      <c r="HJ255" s="35"/>
      <c r="HK255" s="35"/>
      <c r="HL255" s="35"/>
      <c r="HM255" s="35"/>
      <c r="HN255" s="35"/>
      <c r="HO255" s="35"/>
      <c r="HP255" s="35"/>
      <c r="HQ255" s="35"/>
      <c r="HR255" s="35"/>
      <c r="HS255" s="35"/>
      <c r="HT255" s="35"/>
      <c r="HU255" s="35"/>
      <c r="HV255" s="35"/>
      <c r="HW255" s="35"/>
      <c r="HX255" s="35"/>
      <c r="HY255" s="35"/>
      <c r="HZ255" s="35"/>
      <c r="IA255" s="35"/>
      <c r="IB255" s="35"/>
      <c r="IC255" s="35"/>
      <c r="ID255" s="35"/>
      <c r="IE255" s="35"/>
      <c r="IF255" s="35"/>
      <c r="IG255" s="35"/>
      <c r="IH255" s="35"/>
      <c r="II255" s="35"/>
      <c r="IJ255" s="35"/>
      <c r="IK255" s="35"/>
      <c r="IL255" s="35"/>
      <c r="IM255" s="35"/>
      <c r="IN255" s="35"/>
      <c r="IO255" s="35"/>
      <c r="IP255" s="35"/>
      <c r="IQ255" s="35"/>
      <c r="IR255" s="35"/>
      <c r="IS255" s="35"/>
      <c r="IT255" s="35"/>
      <c r="IU255" s="35"/>
      <c r="IV255" s="35"/>
      <c r="IW255" s="35"/>
      <c r="IX255" s="35"/>
      <c r="IY255" s="35"/>
      <c r="IZ255" s="35"/>
      <c r="JA255" s="35"/>
      <c r="JB255" s="35"/>
      <c r="JC255" s="35"/>
      <c r="JD255" s="35"/>
      <c r="JE255" s="35"/>
      <c r="JF255" s="35"/>
      <c r="JG255" s="35"/>
      <c r="JH255" s="35"/>
    </row>
    <row r="256" spans="1:268" s="34" customFormat="1">
      <c r="A256" s="45"/>
      <c r="B256" s="45"/>
      <c r="C256" s="45"/>
      <c r="D256" s="45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47"/>
      <c r="DW256" s="47"/>
      <c r="DX256" s="47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  <c r="GY256" s="35"/>
      <c r="GZ256" s="35"/>
      <c r="HA256" s="35"/>
      <c r="HB256" s="35"/>
      <c r="HC256" s="35"/>
      <c r="HD256" s="35"/>
      <c r="HE256" s="35"/>
      <c r="HF256" s="35"/>
      <c r="HG256" s="35"/>
      <c r="HH256" s="35"/>
      <c r="HI256" s="35"/>
      <c r="HJ256" s="35"/>
      <c r="HK256" s="35"/>
      <c r="HL256" s="35"/>
      <c r="HM256" s="35"/>
      <c r="HN256" s="35"/>
      <c r="HO256" s="35"/>
      <c r="HP256" s="35"/>
      <c r="HQ256" s="35"/>
      <c r="HR256" s="35"/>
      <c r="HS256" s="35"/>
      <c r="HT256" s="35"/>
      <c r="HU256" s="35"/>
      <c r="HV256" s="35"/>
      <c r="HW256" s="35"/>
      <c r="HX256" s="35"/>
      <c r="HY256" s="35"/>
      <c r="HZ256" s="35"/>
      <c r="IA256" s="35"/>
      <c r="IB256" s="35"/>
      <c r="IC256" s="35"/>
      <c r="ID256" s="35"/>
      <c r="IE256" s="35"/>
      <c r="IF256" s="35"/>
      <c r="IG256" s="35"/>
      <c r="IH256" s="35"/>
      <c r="II256" s="35"/>
      <c r="IJ256" s="35"/>
      <c r="IK256" s="35"/>
      <c r="IL256" s="35"/>
      <c r="IM256" s="35"/>
      <c r="IN256" s="35"/>
      <c r="IO256" s="35"/>
      <c r="IP256" s="35"/>
      <c r="IQ256" s="35"/>
      <c r="IR256" s="35"/>
      <c r="IS256" s="35"/>
      <c r="IT256" s="35"/>
      <c r="IU256" s="35"/>
      <c r="IV256" s="35"/>
      <c r="IW256" s="35"/>
      <c r="IX256" s="35"/>
      <c r="IY256" s="35"/>
      <c r="IZ256" s="35"/>
      <c r="JA256" s="35"/>
      <c r="JB256" s="35"/>
      <c r="JC256" s="35"/>
      <c r="JD256" s="35"/>
      <c r="JE256" s="35"/>
      <c r="JF256" s="35"/>
      <c r="JG256" s="35"/>
      <c r="JH256" s="35"/>
    </row>
    <row r="257" spans="1:268" s="34" customFormat="1">
      <c r="A257" s="45"/>
      <c r="B257" s="45"/>
      <c r="C257" s="45"/>
      <c r="D257" s="45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47"/>
      <c r="DW257" s="47"/>
      <c r="DX257" s="47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  <c r="GY257" s="35"/>
      <c r="GZ257" s="35"/>
      <c r="HA257" s="35"/>
      <c r="HB257" s="35"/>
      <c r="HC257" s="35"/>
      <c r="HD257" s="35"/>
      <c r="HE257" s="35"/>
      <c r="HF257" s="35"/>
      <c r="HG257" s="35"/>
      <c r="HH257" s="35"/>
      <c r="HI257" s="35"/>
      <c r="HJ257" s="35"/>
      <c r="HK257" s="35"/>
      <c r="HL257" s="35"/>
      <c r="HM257" s="35"/>
      <c r="HN257" s="35"/>
      <c r="HO257" s="35"/>
      <c r="HP257" s="35"/>
      <c r="HQ257" s="35"/>
      <c r="HR257" s="35"/>
      <c r="HS257" s="35"/>
      <c r="HT257" s="35"/>
      <c r="HU257" s="35"/>
      <c r="HV257" s="35"/>
      <c r="HW257" s="35"/>
      <c r="HX257" s="35"/>
      <c r="HY257" s="35"/>
      <c r="HZ257" s="35"/>
      <c r="IA257" s="35"/>
      <c r="IB257" s="35"/>
      <c r="IC257" s="35"/>
      <c r="ID257" s="35"/>
      <c r="IE257" s="35"/>
      <c r="IF257" s="35"/>
      <c r="IG257" s="35"/>
      <c r="IH257" s="35"/>
      <c r="II257" s="35"/>
      <c r="IJ257" s="35"/>
      <c r="IK257" s="35"/>
      <c r="IL257" s="35"/>
      <c r="IM257" s="35"/>
      <c r="IN257" s="35"/>
      <c r="IO257" s="35"/>
      <c r="IP257" s="35"/>
      <c r="IQ257" s="35"/>
      <c r="IR257" s="35"/>
      <c r="IS257" s="35"/>
      <c r="IT257" s="35"/>
      <c r="IU257" s="35"/>
      <c r="IV257" s="35"/>
      <c r="IW257" s="35"/>
      <c r="IX257" s="35"/>
      <c r="IY257" s="35"/>
      <c r="IZ257" s="35"/>
      <c r="JA257" s="35"/>
      <c r="JB257" s="35"/>
      <c r="JC257" s="35"/>
      <c r="JD257" s="35"/>
      <c r="JE257" s="35"/>
      <c r="JF257" s="35"/>
      <c r="JG257" s="35"/>
      <c r="JH257" s="35"/>
    </row>
    <row r="258" spans="1:268" s="34" customFormat="1">
      <c r="A258" s="45"/>
      <c r="B258" s="45"/>
      <c r="C258" s="45"/>
      <c r="D258" s="45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47"/>
      <c r="DW258" s="47"/>
      <c r="DX258" s="47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  <c r="GY258" s="35"/>
      <c r="GZ258" s="35"/>
      <c r="HA258" s="35"/>
      <c r="HB258" s="35"/>
      <c r="HC258" s="35"/>
      <c r="HD258" s="35"/>
      <c r="HE258" s="35"/>
      <c r="HF258" s="35"/>
      <c r="HG258" s="35"/>
      <c r="HH258" s="35"/>
      <c r="HI258" s="35"/>
      <c r="HJ258" s="35"/>
      <c r="HK258" s="35"/>
      <c r="HL258" s="35"/>
      <c r="HM258" s="35"/>
      <c r="HN258" s="35"/>
      <c r="HO258" s="35"/>
      <c r="HP258" s="35"/>
      <c r="HQ258" s="35"/>
      <c r="HR258" s="35"/>
      <c r="HS258" s="35"/>
      <c r="HT258" s="35"/>
      <c r="HU258" s="35"/>
      <c r="HV258" s="35"/>
      <c r="HW258" s="35"/>
      <c r="HX258" s="35"/>
      <c r="HY258" s="35"/>
      <c r="HZ258" s="35"/>
      <c r="IA258" s="35"/>
      <c r="IB258" s="35"/>
      <c r="IC258" s="35"/>
      <c r="ID258" s="35"/>
      <c r="IE258" s="35"/>
      <c r="IF258" s="35"/>
      <c r="IG258" s="35"/>
      <c r="IH258" s="35"/>
      <c r="II258" s="35"/>
      <c r="IJ258" s="35"/>
      <c r="IK258" s="35"/>
      <c r="IL258" s="35"/>
      <c r="IM258" s="35"/>
      <c r="IN258" s="35"/>
      <c r="IO258" s="35"/>
      <c r="IP258" s="35"/>
      <c r="IQ258" s="35"/>
      <c r="IR258" s="35"/>
      <c r="IS258" s="35"/>
      <c r="IT258" s="35"/>
      <c r="IU258" s="35"/>
      <c r="IV258" s="35"/>
      <c r="IW258" s="35"/>
      <c r="IX258" s="35"/>
      <c r="IY258" s="35"/>
      <c r="IZ258" s="35"/>
      <c r="JA258" s="35"/>
      <c r="JB258" s="35"/>
      <c r="JC258" s="35"/>
      <c r="JD258" s="35"/>
      <c r="JE258" s="35"/>
      <c r="JF258" s="35"/>
      <c r="JG258" s="35"/>
      <c r="JH258" s="35"/>
    </row>
    <row r="259" spans="1:268" s="34" customFormat="1">
      <c r="A259" s="45"/>
      <c r="B259" s="45"/>
      <c r="C259" s="45"/>
      <c r="D259" s="45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47"/>
      <c r="DW259" s="47"/>
      <c r="DX259" s="47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  <c r="GY259" s="35"/>
      <c r="GZ259" s="35"/>
      <c r="HA259" s="35"/>
      <c r="HB259" s="35"/>
      <c r="HC259" s="35"/>
      <c r="HD259" s="35"/>
      <c r="HE259" s="35"/>
      <c r="HF259" s="35"/>
      <c r="HG259" s="35"/>
      <c r="HH259" s="35"/>
      <c r="HI259" s="35"/>
      <c r="HJ259" s="35"/>
      <c r="HK259" s="35"/>
      <c r="HL259" s="35"/>
      <c r="HM259" s="35"/>
      <c r="HN259" s="35"/>
      <c r="HO259" s="35"/>
      <c r="HP259" s="35"/>
      <c r="HQ259" s="35"/>
      <c r="HR259" s="35"/>
      <c r="HS259" s="35"/>
      <c r="HT259" s="35"/>
      <c r="HU259" s="35"/>
      <c r="HV259" s="35"/>
      <c r="HW259" s="35"/>
      <c r="HX259" s="35"/>
      <c r="HY259" s="35"/>
      <c r="HZ259" s="35"/>
      <c r="IA259" s="35"/>
      <c r="IB259" s="35"/>
      <c r="IC259" s="35"/>
      <c r="ID259" s="35"/>
      <c r="IE259" s="35"/>
      <c r="IF259" s="35"/>
      <c r="IG259" s="35"/>
      <c r="IH259" s="35"/>
      <c r="II259" s="35"/>
      <c r="IJ259" s="35"/>
      <c r="IK259" s="35"/>
      <c r="IL259" s="35"/>
      <c r="IM259" s="35"/>
      <c r="IN259" s="35"/>
      <c r="IO259" s="35"/>
      <c r="IP259" s="35"/>
      <c r="IQ259" s="35"/>
      <c r="IR259" s="35"/>
      <c r="IS259" s="35"/>
      <c r="IT259" s="35"/>
      <c r="IU259" s="35"/>
      <c r="IV259" s="35"/>
      <c r="IW259" s="35"/>
      <c r="IX259" s="35"/>
      <c r="IY259" s="35"/>
      <c r="IZ259" s="35"/>
      <c r="JA259" s="35"/>
      <c r="JB259" s="35"/>
      <c r="JC259" s="35"/>
      <c r="JD259" s="35"/>
      <c r="JE259" s="35"/>
      <c r="JF259" s="35"/>
      <c r="JG259" s="35"/>
      <c r="JH259" s="35"/>
    </row>
    <row r="260" spans="1:268" s="34" customFormat="1">
      <c r="A260" s="45"/>
      <c r="B260" s="45"/>
      <c r="C260" s="45"/>
      <c r="D260" s="45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47"/>
      <c r="DW260" s="47"/>
      <c r="DX260" s="47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  <c r="GY260" s="35"/>
      <c r="GZ260" s="35"/>
      <c r="HA260" s="35"/>
      <c r="HB260" s="35"/>
      <c r="HC260" s="35"/>
      <c r="HD260" s="35"/>
      <c r="HE260" s="35"/>
      <c r="HF260" s="35"/>
      <c r="HG260" s="35"/>
      <c r="HH260" s="35"/>
      <c r="HI260" s="35"/>
      <c r="HJ260" s="35"/>
      <c r="HK260" s="35"/>
      <c r="HL260" s="35"/>
      <c r="HM260" s="35"/>
      <c r="HN260" s="35"/>
      <c r="HO260" s="35"/>
      <c r="HP260" s="35"/>
      <c r="HQ260" s="35"/>
      <c r="HR260" s="35"/>
      <c r="HS260" s="35"/>
      <c r="HT260" s="35"/>
      <c r="HU260" s="35"/>
      <c r="HV260" s="35"/>
      <c r="HW260" s="35"/>
      <c r="HX260" s="35"/>
      <c r="HY260" s="35"/>
      <c r="HZ260" s="35"/>
      <c r="IA260" s="35"/>
      <c r="IB260" s="35"/>
      <c r="IC260" s="35"/>
      <c r="ID260" s="35"/>
      <c r="IE260" s="35"/>
      <c r="IF260" s="35"/>
      <c r="IG260" s="35"/>
      <c r="IH260" s="35"/>
      <c r="II260" s="35"/>
      <c r="IJ260" s="35"/>
      <c r="IK260" s="35"/>
      <c r="IL260" s="35"/>
      <c r="IM260" s="35"/>
      <c r="IN260" s="35"/>
      <c r="IO260" s="35"/>
      <c r="IP260" s="35"/>
      <c r="IQ260" s="35"/>
      <c r="IR260" s="35"/>
      <c r="IS260" s="35"/>
      <c r="IT260" s="35"/>
      <c r="IU260" s="35"/>
      <c r="IV260" s="35"/>
      <c r="IW260" s="35"/>
      <c r="IX260" s="35"/>
      <c r="IY260" s="35"/>
      <c r="IZ260" s="35"/>
      <c r="JA260" s="35"/>
      <c r="JB260" s="35"/>
      <c r="JC260" s="35"/>
      <c r="JD260" s="35"/>
      <c r="JE260" s="35"/>
      <c r="JF260" s="35"/>
      <c r="JG260" s="35"/>
      <c r="JH260" s="35"/>
    </row>
    <row r="261" spans="1:268" s="34" customFormat="1">
      <c r="A261" s="45"/>
      <c r="B261" s="45"/>
      <c r="C261" s="45"/>
      <c r="D261" s="45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47"/>
      <c r="DW261" s="47"/>
      <c r="DX261" s="47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  <c r="GY261" s="35"/>
      <c r="GZ261" s="35"/>
      <c r="HA261" s="35"/>
      <c r="HB261" s="35"/>
      <c r="HC261" s="35"/>
      <c r="HD261" s="35"/>
      <c r="HE261" s="35"/>
      <c r="HF261" s="35"/>
      <c r="HG261" s="35"/>
      <c r="HH261" s="35"/>
      <c r="HI261" s="35"/>
      <c r="HJ261" s="35"/>
      <c r="HK261" s="35"/>
      <c r="HL261" s="35"/>
      <c r="HM261" s="35"/>
      <c r="HN261" s="35"/>
      <c r="HO261" s="35"/>
      <c r="HP261" s="35"/>
      <c r="HQ261" s="35"/>
      <c r="HR261" s="35"/>
      <c r="HS261" s="35"/>
      <c r="HT261" s="35"/>
      <c r="HU261" s="35"/>
      <c r="HV261" s="35"/>
      <c r="HW261" s="35"/>
      <c r="HX261" s="35"/>
      <c r="HY261" s="35"/>
      <c r="HZ261" s="35"/>
      <c r="IA261" s="35"/>
      <c r="IB261" s="35"/>
      <c r="IC261" s="35"/>
      <c r="ID261" s="35"/>
      <c r="IE261" s="35"/>
      <c r="IF261" s="35"/>
      <c r="IG261" s="35"/>
      <c r="IH261" s="35"/>
      <c r="II261" s="35"/>
      <c r="IJ261" s="35"/>
      <c r="IK261" s="35"/>
      <c r="IL261" s="35"/>
      <c r="IM261" s="35"/>
      <c r="IN261" s="35"/>
      <c r="IO261" s="35"/>
      <c r="IP261" s="35"/>
      <c r="IQ261" s="35"/>
      <c r="IR261" s="35"/>
      <c r="IS261" s="35"/>
      <c r="IT261" s="35"/>
      <c r="IU261" s="35"/>
      <c r="IV261" s="35"/>
      <c r="IW261" s="35"/>
      <c r="IX261" s="35"/>
      <c r="IY261" s="35"/>
      <c r="IZ261" s="35"/>
      <c r="JA261" s="35"/>
      <c r="JB261" s="35"/>
      <c r="JC261" s="35"/>
      <c r="JD261" s="35"/>
      <c r="JE261" s="35"/>
      <c r="JF261" s="35"/>
      <c r="JG261" s="35"/>
      <c r="JH261" s="35"/>
    </row>
    <row r="262" spans="1:268" s="34" customFormat="1">
      <c r="A262" s="45"/>
      <c r="B262" s="45"/>
      <c r="C262" s="45"/>
      <c r="D262" s="45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47"/>
      <c r="DW262" s="47"/>
      <c r="DX262" s="47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  <c r="GY262" s="35"/>
      <c r="GZ262" s="35"/>
      <c r="HA262" s="35"/>
      <c r="HB262" s="35"/>
      <c r="HC262" s="35"/>
      <c r="HD262" s="35"/>
      <c r="HE262" s="35"/>
      <c r="HF262" s="35"/>
      <c r="HG262" s="35"/>
      <c r="HH262" s="35"/>
      <c r="HI262" s="35"/>
      <c r="HJ262" s="35"/>
      <c r="HK262" s="35"/>
      <c r="HL262" s="35"/>
      <c r="HM262" s="35"/>
      <c r="HN262" s="35"/>
      <c r="HO262" s="35"/>
      <c r="HP262" s="35"/>
      <c r="HQ262" s="35"/>
      <c r="HR262" s="35"/>
      <c r="HS262" s="35"/>
      <c r="HT262" s="35"/>
      <c r="HU262" s="35"/>
      <c r="HV262" s="35"/>
      <c r="HW262" s="35"/>
      <c r="HX262" s="35"/>
      <c r="HY262" s="35"/>
      <c r="HZ262" s="35"/>
      <c r="IA262" s="35"/>
      <c r="IB262" s="35"/>
      <c r="IC262" s="35"/>
      <c r="ID262" s="35"/>
      <c r="IE262" s="35"/>
      <c r="IF262" s="35"/>
      <c r="IG262" s="35"/>
      <c r="IH262" s="35"/>
      <c r="II262" s="35"/>
      <c r="IJ262" s="35"/>
      <c r="IK262" s="35"/>
      <c r="IL262" s="35"/>
      <c r="IM262" s="35"/>
      <c r="IN262" s="35"/>
      <c r="IO262" s="35"/>
      <c r="IP262" s="35"/>
      <c r="IQ262" s="35"/>
      <c r="IR262" s="35"/>
      <c r="IS262" s="35"/>
      <c r="IT262" s="35"/>
      <c r="IU262" s="35"/>
      <c r="IV262" s="35"/>
      <c r="IW262" s="35"/>
      <c r="IX262" s="35"/>
      <c r="IY262" s="35"/>
      <c r="IZ262" s="35"/>
      <c r="JA262" s="35"/>
      <c r="JB262" s="35"/>
      <c r="JC262" s="35"/>
      <c r="JD262" s="35"/>
      <c r="JE262" s="35"/>
      <c r="JF262" s="35"/>
      <c r="JG262" s="35"/>
      <c r="JH262" s="35"/>
    </row>
    <row r="263" spans="1:268" s="34" customFormat="1">
      <c r="A263" s="45"/>
      <c r="B263" s="45"/>
      <c r="C263" s="45"/>
      <c r="D263" s="45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47"/>
      <c r="DW263" s="47"/>
      <c r="DX263" s="47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  <c r="GY263" s="35"/>
      <c r="GZ263" s="35"/>
      <c r="HA263" s="35"/>
      <c r="HB263" s="35"/>
      <c r="HC263" s="35"/>
      <c r="HD263" s="35"/>
      <c r="HE263" s="35"/>
      <c r="HF263" s="35"/>
      <c r="HG263" s="35"/>
      <c r="HH263" s="35"/>
      <c r="HI263" s="35"/>
      <c r="HJ263" s="35"/>
      <c r="HK263" s="35"/>
      <c r="HL263" s="35"/>
      <c r="HM263" s="35"/>
      <c r="HN263" s="35"/>
      <c r="HO263" s="35"/>
      <c r="HP263" s="35"/>
      <c r="HQ263" s="35"/>
      <c r="HR263" s="35"/>
      <c r="HS263" s="35"/>
      <c r="HT263" s="35"/>
      <c r="HU263" s="35"/>
      <c r="HV263" s="35"/>
      <c r="HW263" s="35"/>
      <c r="HX263" s="35"/>
      <c r="HY263" s="35"/>
      <c r="HZ263" s="35"/>
      <c r="IA263" s="35"/>
      <c r="IB263" s="35"/>
      <c r="IC263" s="35"/>
      <c r="ID263" s="35"/>
      <c r="IE263" s="35"/>
      <c r="IF263" s="35"/>
      <c r="IG263" s="35"/>
      <c r="IH263" s="35"/>
      <c r="II263" s="35"/>
      <c r="IJ263" s="35"/>
      <c r="IK263" s="35"/>
      <c r="IL263" s="35"/>
      <c r="IM263" s="35"/>
      <c r="IN263" s="35"/>
      <c r="IO263" s="35"/>
      <c r="IP263" s="35"/>
      <c r="IQ263" s="35"/>
      <c r="IR263" s="35"/>
      <c r="IS263" s="35"/>
      <c r="IT263" s="35"/>
      <c r="IU263" s="35"/>
      <c r="IV263" s="35"/>
      <c r="IW263" s="35"/>
      <c r="IX263" s="35"/>
      <c r="IY263" s="35"/>
      <c r="IZ263" s="35"/>
      <c r="JA263" s="35"/>
      <c r="JB263" s="35"/>
      <c r="JC263" s="35"/>
      <c r="JD263" s="35"/>
      <c r="JE263" s="35"/>
      <c r="JF263" s="35"/>
      <c r="JG263" s="35"/>
      <c r="JH263" s="35"/>
    </row>
    <row r="264" spans="1:268" s="34" customFormat="1">
      <c r="A264" s="45"/>
      <c r="B264" s="45"/>
      <c r="C264" s="45"/>
      <c r="D264" s="45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47"/>
      <c r="DW264" s="47"/>
      <c r="DX264" s="47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  <c r="GY264" s="35"/>
      <c r="GZ264" s="35"/>
      <c r="HA264" s="35"/>
      <c r="HB264" s="35"/>
      <c r="HC264" s="35"/>
      <c r="HD264" s="35"/>
      <c r="HE264" s="35"/>
      <c r="HF264" s="35"/>
      <c r="HG264" s="35"/>
      <c r="HH264" s="35"/>
      <c r="HI264" s="35"/>
      <c r="HJ264" s="35"/>
      <c r="HK264" s="35"/>
      <c r="HL264" s="35"/>
      <c r="HM264" s="35"/>
      <c r="HN264" s="35"/>
      <c r="HO264" s="35"/>
      <c r="HP264" s="35"/>
      <c r="HQ264" s="35"/>
      <c r="HR264" s="35"/>
      <c r="HS264" s="35"/>
      <c r="HT264" s="35"/>
      <c r="HU264" s="35"/>
      <c r="HV264" s="35"/>
      <c r="HW264" s="35"/>
      <c r="HX264" s="35"/>
      <c r="HY264" s="35"/>
      <c r="HZ264" s="35"/>
      <c r="IA264" s="35"/>
      <c r="IB264" s="35"/>
      <c r="IC264" s="35"/>
      <c r="ID264" s="35"/>
      <c r="IE264" s="35"/>
      <c r="IF264" s="35"/>
      <c r="IG264" s="35"/>
      <c r="IH264" s="35"/>
      <c r="II264" s="35"/>
      <c r="IJ264" s="35"/>
      <c r="IK264" s="35"/>
      <c r="IL264" s="35"/>
      <c r="IM264" s="35"/>
      <c r="IN264" s="35"/>
      <c r="IO264" s="35"/>
      <c r="IP264" s="35"/>
      <c r="IQ264" s="35"/>
      <c r="IR264" s="35"/>
      <c r="IS264" s="35"/>
      <c r="IT264" s="35"/>
      <c r="IU264" s="35"/>
      <c r="IV264" s="35"/>
      <c r="IW264" s="35"/>
      <c r="IX264" s="35"/>
      <c r="IY264" s="35"/>
      <c r="IZ264" s="35"/>
      <c r="JA264" s="35"/>
      <c r="JB264" s="35"/>
      <c r="JC264" s="35"/>
      <c r="JD264" s="35"/>
      <c r="JE264" s="35"/>
      <c r="JF264" s="35"/>
      <c r="JG264" s="35"/>
      <c r="JH264" s="35"/>
    </row>
    <row r="265" spans="1:268" s="34" customFormat="1">
      <c r="A265" s="45"/>
      <c r="B265" s="45"/>
      <c r="C265" s="45"/>
      <c r="D265" s="45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47"/>
      <c r="DW265" s="47"/>
      <c r="DX265" s="47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  <c r="GY265" s="35"/>
      <c r="GZ265" s="35"/>
      <c r="HA265" s="35"/>
      <c r="HB265" s="35"/>
      <c r="HC265" s="35"/>
      <c r="HD265" s="35"/>
      <c r="HE265" s="35"/>
      <c r="HF265" s="35"/>
      <c r="HG265" s="35"/>
      <c r="HH265" s="35"/>
      <c r="HI265" s="35"/>
      <c r="HJ265" s="35"/>
      <c r="HK265" s="35"/>
      <c r="HL265" s="35"/>
      <c r="HM265" s="35"/>
      <c r="HN265" s="35"/>
      <c r="HO265" s="35"/>
      <c r="HP265" s="35"/>
      <c r="HQ265" s="35"/>
      <c r="HR265" s="35"/>
      <c r="HS265" s="35"/>
      <c r="HT265" s="35"/>
      <c r="HU265" s="35"/>
      <c r="HV265" s="35"/>
      <c r="HW265" s="35"/>
      <c r="HX265" s="35"/>
      <c r="HY265" s="35"/>
      <c r="HZ265" s="35"/>
      <c r="IA265" s="35"/>
      <c r="IB265" s="35"/>
      <c r="IC265" s="35"/>
      <c r="ID265" s="35"/>
      <c r="IE265" s="35"/>
      <c r="IF265" s="35"/>
      <c r="IG265" s="35"/>
      <c r="IH265" s="35"/>
      <c r="II265" s="35"/>
      <c r="IJ265" s="35"/>
      <c r="IK265" s="35"/>
      <c r="IL265" s="35"/>
      <c r="IM265" s="35"/>
      <c r="IN265" s="35"/>
      <c r="IO265" s="35"/>
      <c r="IP265" s="35"/>
      <c r="IQ265" s="35"/>
      <c r="IR265" s="35"/>
      <c r="IS265" s="35"/>
      <c r="IT265" s="35"/>
      <c r="IU265" s="35"/>
      <c r="IV265" s="35"/>
      <c r="IW265" s="35"/>
      <c r="IX265" s="35"/>
      <c r="IY265" s="35"/>
      <c r="IZ265" s="35"/>
      <c r="JA265" s="35"/>
      <c r="JB265" s="35"/>
      <c r="JC265" s="35"/>
      <c r="JD265" s="35"/>
      <c r="JE265" s="35"/>
      <c r="JF265" s="35"/>
      <c r="JG265" s="35"/>
      <c r="JH265" s="35"/>
    </row>
    <row r="266" spans="1:268" s="34" customFormat="1">
      <c r="A266" s="45"/>
      <c r="B266" s="45"/>
      <c r="C266" s="45"/>
      <c r="D266" s="45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47"/>
      <c r="DW266" s="47"/>
      <c r="DX266" s="47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  <c r="GY266" s="35"/>
      <c r="GZ266" s="35"/>
      <c r="HA266" s="35"/>
      <c r="HB266" s="35"/>
      <c r="HC266" s="35"/>
      <c r="HD266" s="35"/>
      <c r="HE266" s="35"/>
      <c r="HF266" s="35"/>
      <c r="HG266" s="35"/>
      <c r="HH266" s="35"/>
      <c r="HI266" s="35"/>
      <c r="HJ266" s="35"/>
      <c r="HK266" s="35"/>
      <c r="HL266" s="35"/>
      <c r="HM266" s="35"/>
      <c r="HN266" s="35"/>
      <c r="HO266" s="35"/>
      <c r="HP266" s="35"/>
      <c r="HQ266" s="35"/>
      <c r="HR266" s="35"/>
      <c r="HS266" s="35"/>
      <c r="HT266" s="35"/>
      <c r="HU266" s="35"/>
      <c r="HV266" s="35"/>
      <c r="HW266" s="35"/>
      <c r="HX266" s="35"/>
      <c r="HY266" s="35"/>
      <c r="HZ266" s="35"/>
      <c r="IA266" s="35"/>
      <c r="IB266" s="35"/>
      <c r="IC266" s="35"/>
      <c r="ID266" s="35"/>
      <c r="IE266" s="35"/>
      <c r="IF266" s="35"/>
      <c r="IG266" s="35"/>
      <c r="IH266" s="35"/>
      <c r="II266" s="35"/>
      <c r="IJ266" s="35"/>
      <c r="IK266" s="35"/>
      <c r="IL266" s="35"/>
      <c r="IM266" s="35"/>
      <c r="IN266" s="35"/>
      <c r="IO266" s="35"/>
      <c r="IP266" s="35"/>
      <c r="IQ266" s="35"/>
      <c r="IR266" s="35"/>
      <c r="IS266" s="35"/>
      <c r="IT266" s="35"/>
      <c r="IU266" s="35"/>
      <c r="IV266" s="35"/>
      <c r="IW266" s="35"/>
      <c r="IX266" s="35"/>
      <c r="IY266" s="35"/>
      <c r="IZ266" s="35"/>
      <c r="JA266" s="35"/>
      <c r="JB266" s="35"/>
      <c r="JC266" s="35"/>
      <c r="JD266" s="35"/>
      <c r="JE266" s="35"/>
      <c r="JF266" s="35"/>
      <c r="JG266" s="35"/>
      <c r="JH266" s="35"/>
    </row>
    <row r="267" spans="1:268" s="34" customFormat="1">
      <c r="A267" s="45"/>
      <c r="B267" s="45"/>
      <c r="C267" s="45"/>
      <c r="D267" s="45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47"/>
      <c r="DW267" s="47"/>
      <c r="DX267" s="47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  <c r="GY267" s="35"/>
      <c r="GZ267" s="35"/>
      <c r="HA267" s="35"/>
      <c r="HB267" s="35"/>
      <c r="HC267" s="35"/>
      <c r="HD267" s="35"/>
      <c r="HE267" s="35"/>
      <c r="HF267" s="35"/>
      <c r="HG267" s="35"/>
      <c r="HH267" s="35"/>
      <c r="HI267" s="35"/>
      <c r="HJ267" s="35"/>
      <c r="HK267" s="35"/>
      <c r="HL267" s="35"/>
      <c r="HM267" s="35"/>
      <c r="HN267" s="35"/>
      <c r="HO267" s="35"/>
      <c r="HP267" s="35"/>
      <c r="HQ267" s="35"/>
      <c r="HR267" s="35"/>
      <c r="HS267" s="35"/>
      <c r="HT267" s="35"/>
      <c r="HU267" s="35"/>
      <c r="HV267" s="35"/>
      <c r="HW267" s="35"/>
      <c r="HX267" s="35"/>
      <c r="HY267" s="35"/>
      <c r="HZ267" s="35"/>
      <c r="IA267" s="35"/>
      <c r="IB267" s="35"/>
      <c r="IC267" s="35"/>
      <c r="ID267" s="35"/>
      <c r="IE267" s="35"/>
      <c r="IF267" s="35"/>
      <c r="IG267" s="35"/>
      <c r="IH267" s="35"/>
      <c r="II267" s="35"/>
      <c r="IJ267" s="35"/>
      <c r="IK267" s="35"/>
      <c r="IL267" s="35"/>
      <c r="IM267" s="35"/>
      <c r="IN267" s="35"/>
      <c r="IO267" s="35"/>
      <c r="IP267" s="35"/>
      <c r="IQ267" s="35"/>
      <c r="IR267" s="35"/>
      <c r="IS267" s="35"/>
      <c r="IT267" s="35"/>
      <c r="IU267" s="35"/>
      <c r="IV267" s="35"/>
      <c r="IW267" s="35"/>
      <c r="IX267" s="35"/>
      <c r="IY267" s="35"/>
      <c r="IZ267" s="35"/>
      <c r="JA267" s="35"/>
      <c r="JB267" s="35"/>
      <c r="JC267" s="35"/>
      <c r="JD267" s="35"/>
      <c r="JE267" s="35"/>
      <c r="JF267" s="35"/>
      <c r="JG267" s="35"/>
      <c r="JH267" s="35"/>
    </row>
    <row r="268" spans="1:268" s="34" customFormat="1">
      <c r="A268" s="45"/>
      <c r="B268" s="45"/>
      <c r="C268" s="45"/>
      <c r="D268" s="45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47"/>
      <c r="DW268" s="47"/>
      <c r="DX268" s="47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  <c r="GY268" s="35"/>
      <c r="GZ268" s="35"/>
      <c r="HA268" s="35"/>
      <c r="HB268" s="35"/>
      <c r="HC268" s="35"/>
      <c r="HD268" s="35"/>
      <c r="HE268" s="35"/>
      <c r="HF268" s="35"/>
      <c r="HG268" s="35"/>
      <c r="HH268" s="35"/>
      <c r="HI268" s="35"/>
      <c r="HJ268" s="35"/>
      <c r="HK268" s="35"/>
      <c r="HL268" s="35"/>
      <c r="HM268" s="35"/>
      <c r="HN268" s="35"/>
      <c r="HO268" s="35"/>
      <c r="HP268" s="35"/>
      <c r="HQ268" s="35"/>
      <c r="HR268" s="35"/>
      <c r="HS268" s="35"/>
      <c r="HT268" s="35"/>
      <c r="HU268" s="35"/>
      <c r="HV268" s="35"/>
      <c r="HW268" s="35"/>
      <c r="HX268" s="35"/>
      <c r="HY268" s="35"/>
      <c r="HZ268" s="35"/>
      <c r="IA268" s="35"/>
      <c r="IB268" s="35"/>
      <c r="IC268" s="35"/>
      <c r="ID268" s="35"/>
      <c r="IE268" s="35"/>
      <c r="IF268" s="35"/>
      <c r="IG268" s="35"/>
      <c r="IH268" s="35"/>
      <c r="II268" s="35"/>
      <c r="IJ268" s="35"/>
      <c r="IK268" s="35"/>
      <c r="IL268" s="35"/>
      <c r="IM268" s="35"/>
      <c r="IN268" s="35"/>
      <c r="IO268" s="35"/>
      <c r="IP268" s="35"/>
      <c r="IQ268" s="35"/>
      <c r="IR268" s="35"/>
      <c r="IS268" s="35"/>
      <c r="IT268" s="35"/>
      <c r="IU268" s="35"/>
      <c r="IV268" s="35"/>
      <c r="IW268" s="35"/>
      <c r="IX268" s="35"/>
      <c r="IY268" s="35"/>
      <c r="IZ268" s="35"/>
      <c r="JA268" s="35"/>
      <c r="JB268" s="35"/>
      <c r="JC268" s="35"/>
      <c r="JD268" s="35"/>
      <c r="JE268" s="35"/>
      <c r="JF268" s="35"/>
      <c r="JG268" s="35"/>
      <c r="JH268" s="35"/>
    </row>
    <row r="269" spans="1:268" s="34" customFormat="1">
      <c r="A269" s="45"/>
      <c r="B269" s="45"/>
      <c r="C269" s="45"/>
      <c r="D269" s="45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47"/>
      <c r="DW269" s="47"/>
      <c r="DX269" s="47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  <c r="GY269" s="35"/>
      <c r="GZ269" s="35"/>
      <c r="HA269" s="35"/>
      <c r="HB269" s="35"/>
      <c r="HC269" s="35"/>
      <c r="HD269" s="35"/>
      <c r="HE269" s="35"/>
      <c r="HF269" s="35"/>
      <c r="HG269" s="35"/>
      <c r="HH269" s="35"/>
      <c r="HI269" s="35"/>
      <c r="HJ269" s="35"/>
      <c r="HK269" s="35"/>
      <c r="HL269" s="35"/>
      <c r="HM269" s="35"/>
      <c r="HN269" s="35"/>
      <c r="HO269" s="35"/>
      <c r="HP269" s="35"/>
      <c r="HQ269" s="35"/>
      <c r="HR269" s="35"/>
      <c r="HS269" s="35"/>
      <c r="HT269" s="35"/>
      <c r="HU269" s="35"/>
      <c r="HV269" s="35"/>
      <c r="HW269" s="35"/>
      <c r="HX269" s="35"/>
      <c r="HY269" s="35"/>
      <c r="HZ269" s="35"/>
      <c r="IA269" s="35"/>
      <c r="IB269" s="35"/>
      <c r="IC269" s="35"/>
      <c r="ID269" s="35"/>
      <c r="IE269" s="35"/>
      <c r="IF269" s="35"/>
      <c r="IG269" s="35"/>
      <c r="IH269" s="35"/>
      <c r="II269" s="35"/>
      <c r="IJ269" s="35"/>
      <c r="IK269" s="35"/>
      <c r="IL269" s="35"/>
      <c r="IM269" s="35"/>
      <c r="IN269" s="35"/>
      <c r="IO269" s="35"/>
      <c r="IP269" s="35"/>
      <c r="IQ269" s="35"/>
      <c r="IR269" s="35"/>
      <c r="IS269" s="35"/>
      <c r="IT269" s="35"/>
      <c r="IU269" s="35"/>
      <c r="IV269" s="35"/>
      <c r="IW269" s="35"/>
      <c r="IX269" s="35"/>
      <c r="IY269" s="35"/>
      <c r="IZ269" s="35"/>
      <c r="JA269" s="35"/>
      <c r="JB269" s="35"/>
      <c r="JC269" s="35"/>
      <c r="JD269" s="35"/>
      <c r="JE269" s="35"/>
      <c r="JF269" s="35"/>
      <c r="JG269" s="35"/>
      <c r="JH269" s="35"/>
    </row>
    <row r="270" spans="1:268" s="34" customFormat="1">
      <c r="A270" s="45"/>
      <c r="B270" s="45"/>
      <c r="C270" s="45"/>
      <c r="D270" s="45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47"/>
      <c r="DW270" s="47"/>
      <c r="DX270" s="47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  <c r="GY270" s="35"/>
      <c r="GZ270" s="35"/>
      <c r="HA270" s="35"/>
      <c r="HB270" s="35"/>
      <c r="HC270" s="35"/>
      <c r="HD270" s="35"/>
      <c r="HE270" s="35"/>
      <c r="HF270" s="35"/>
      <c r="HG270" s="35"/>
      <c r="HH270" s="35"/>
      <c r="HI270" s="35"/>
      <c r="HJ270" s="35"/>
      <c r="HK270" s="35"/>
      <c r="HL270" s="35"/>
      <c r="HM270" s="35"/>
      <c r="HN270" s="35"/>
      <c r="HO270" s="35"/>
      <c r="HP270" s="35"/>
      <c r="HQ270" s="35"/>
      <c r="HR270" s="35"/>
      <c r="HS270" s="35"/>
      <c r="HT270" s="35"/>
      <c r="HU270" s="35"/>
      <c r="HV270" s="35"/>
      <c r="HW270" s="35"/>
      <c r="HX270" s="35"/>
      <c r="HY270" s="35"/>
      <c r="HZ270" s="35"/>
      <c r="IA270" s="35"/>
      <c r="IB270" s="35"/>
      <c r="IC270" s="35"/>
      <c r="ID270" s="35"/>
      <c r="IE270" s="35"/>
      <c r="IF270" s="35"/>
      <c r="IG270" s="35"/>
      <c r="IH270" s="35"/>
      <c r="II270" s="35"/>
      <c r="IJ270" s="35"/>
      <c r="IK270" s="35"/>
      <c r="IL270" s="35"/>
      <c r="IM270" s="35"/>
      <c r="IN270" s="35"/>
      <c r="IO270" s="35"/>
      <c r="IP270" s="35"/>
      <c r="IQ270" s="35"/>
      <c r="IR270" s="35"/>
      <c r="IS270" s="35"/>
      <c r="IT270" s="35"/>
      <c r="IU270" s="35"/>
      <c r="IV270" s="35"/>
      <c r="IW270" s="35"/>
      <c r="IX270" s="35"/>
      <c r="IY270" s="35"/>
      <c r="IZ270" s="35"/>
      <c r="JA270" s="35"/>
      <c r="JB270" s="35"/>
      <c r="JC270" s="35"/>
      <c r="JD270" s="35"/>
      <c r="JE270" s="35"/>
      <c r="JF270" s="35"/>
      <c r="JG270" s="35"/>
      <c r="JH270" s="35"/>
    </row>
    <row r="271" spans="1:268" s="34" customFormat="1">
      <c r="A271" s="45"/>
      <c r="B271" s="45"/>
      <c r="C271" s="45"/>
      <c r="D271" s="45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47"/>
      <c r="DW271" s="47"/>
      <c r="DX271" s="47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  <c r="GY271" s="35"/>
      <c r="GZ271" s="35"/>
      <c r="HA271" s="35"/>
      <c r="HB271" s="35"/>
      <c r="HC271" s="35"/>
      <c r="HD271" s="35"/>
      <c r="HE271" s="35"/>
      <c r="HF271" s="35"/>
      <c r="HG271" s="35"/>
      <c r="HH271" s="35"/>
      <c r="HI271" s="35"/>
      <c r="HJ271" s="35"/>
      <c r="HK271" s="35"/>
      <c r="HL271" s="35"/>
      <c r="HM271" s="35"/>
      <c r="HN271" s="35"/>
      <c r="HO271" s="35"/>
      <c r="HP271" s="35"/>
      <c r="HQ271" s="35"/>
      <c r="HR271" s="35"/>
      <c r="HS271" s="35"/>
      <c r="HT271" s="35"/>
      <c r="HU271" s="35"/>
      <c r="HV271" s="35"/>
      <c r="HW271" s="35"/>
      <c r="HX271" s="35"/>
      <c r="HY271" s="35"/>
      <c r="HZ271" s="35"/>
      <c r="IA271" s="35"/>
      <c r="IB271" s="35"/>
      <c r="IC271" s="35"/>
      <c r="ID271" s="35"/>
      <c r="IE271" s="35"/>
      <c r="IF271" s="35"/>
      <c r="IG271" s="35"/>
      <c r="IH271" s="35"/>
      <c r="II271" s="35"/>
      <c r="IJ271" s="35"/>
      <c r="IK271" s="35"/>
      <c r="IL271" s="35"/>
      <c r="IM271" s="35"/>
      <c r="IN271" s="35"/>
      <c r="IO271" s="35"/>
      <c r="IP271" s="35"/>
      <c r="IQ271" s="35"/>
      <c r="IR271" s="35"/>
      <c r="IS271" s="35"/>
      <c r="IT271" s="35"/>
      <c r="IU271" s="35"/>
      <c r="IV271" s="35"/>
      <c r="IW271" s="35"/>
      <c r="IX271" s="35"/>
      <c r="IY271" s="35"/>
      <c r="IZ271" s="35"/>
      <c r="JA271" s="35"/>
      <c r="JB271" s="35"/>
      <c r="JC271" s="35"/>
      <c r="JD271" s="35"/>
      <c r="JE271" s="35"/>
      <c r="JF271" s="35"/>
      <c r="JG271" s="35"/>
      <c r="JH271" s="35"/>
    </row>
    <row r="272" spans="1:268" s="34" customFormat="1">
      <c r="A272" s="45"/>
      <c r="B272" s="45"/>
      <c r="C272" s="45"/>
      <c r="D272" s="45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5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47"/>
      <c r="DW272" s="47"/>
      <c r="DX272" s="47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  <c r="GY272" s="35"/>
      <c r="GZ272" s="35"/>
      <c r="HA272" s="35"/>
      <c r="HB272" s="35"/>
      <c r="HC272" s="35"/>
      <c r="HD272" s="35"/>
      <c r="HE272" s="35"/>
      <c r="HF272" s="35"/>
      <c r="HG272" s="35"/>
      <c r="HH272" s="35"/>
      <c r="HI272" s="35"/>
      <c r="HJ272" s="35"/>
      <c r="HK272" s="35"/>
      <c r="HL272" s="35"/>
      <c r="HM272" s="35"/>
      <c r="HN272" s="35"/>
      <c r="HO272" s="35"/>
      <c r="HP272" s="35"/>
      <c r="HQ272" s="35"/>
      <c r="HR272" s="35"/>
      <c r="HS272" s="35"/>
      <c r="HT272" s="35"/>
      <c r="HU272" s="35"/>
      <c r="HV272" s="35"/>
      <c r="HW272" s="35"/>
      <c r="HX272" s="35"/>
      <c r="HY272" s="35"/>
      <c r="HZ272" s="35"/>
      <c r="IA272" s="35"/>
      <c r="IB272" s="35"/>
      <c r="IC272" s="35"/>
      <c r="ID272" s="35"/>
      <c r="IE272" s="35"/>
      <c r="IF272" s="35"/>
      <c r="IG272" s="35"/>
      <c r="IH272" s="35"/>
      <c r="II272" s="35"/>
      <c r="IJ272" s="35"/>
      <c r="IK272" s="35"/>
      <c r="IL272" s="35"/>
      <c r="IM272" s="35"/>
      <c r="IN272" s="35"/>
      <c r="IO272" s="35"/>
      <c r="IP272" s="35"/>
      <c r="IQ272" s="35"/>
      <c r="IR272" s="35"/>
      <c r="IS272" s="35"/>
      <c r="IT272" s="35"/>
      <c r="IU272" s="35"/>
      <c r="IV272" s="35"/>
      <c r="IW272" s="35"/>
      <c r="IX272" s="35"/>
      <c r="IY272" s="35"/>
      <c r="IZ272" s="35"/>
      <c r="JA272" s="35"/>
      <c r="JB272" s="35"/>
      <c r="JC272" s="35"/>
      <c r="JD272" s="35"/>
      <c r="JE272" s="35"/>
      <c r="JF272" s="35"/>
      <c r="JG272" s="35"/>
      <c r="JH272" s="35"/>
    </row>
    <row r="273" spans="1:268" s="34" customFormat="1">
      <c r="A273" s="45"/>
      <c r="B273" s="45"/>
      <c r="C273" s="45"/>
      <c r="D273" s="45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5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47"/>
      <c r="DW273" s="47"/>
      <c r="DX273" s="47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  <c r="GY273" s="35"/>
      <c r="GZ273" s="35"/>
      <c r="HA273" s="35"/>
      <c r="HB273" s="35"/>
      <c r="HC273" s="35"/>
      <c r="HD273" s="35"/>
      <c r="HE273" s="35"/>
      <c r="HF273" s="35"/>
      <c r="HG273" s="35"/>
      <c r="HH273" s="35"/>
      <c r="HI273" s="35"/>
      <c r="HJ273" s="35"/>
      <c r="HK273" s="35"/>
      <c r="HL273" s="35"/>
      <c r="HM273" s="35"/>
      <c r="HN273" s="35"/>
      <c r="HO273" s="35"/>
      <c r="HP273" s="35"/>
      <c r="HQ273" s="35"/>
      <c r="HR273" s="35"/>
      <c r="HS273" s="35"/>
      <c r="HT273" s="35"/>
      <c r="HU273" s="35"/>
      <c r="HV273" s="35"/>
      <c r="HW273" s="35"/>
      <c r="HX273" s="35"/>
      <c r="HY273" s="35"/>
      <c r="HZ273" s="35"/>
      <c r="IA273" s="35"/>
      <c r="IB273" s="35"/>
      <c r="IC273" s="35"/>
      <c r="ID273" s="35"/>
      <c r="IE273" s="35"/>
      <c r="IF273" s="35"/>
      <c r="IG273" s="35"/>
      <c r="IH273" s="35"/>
      <c r="II273" s="35"/>
      <c r="IJ273" s="35"/>
      <c r="IK273" s="35"/>
      <c r="IL273" s="35"/>
      <c r="IM273" s="35"/>
      <c r="IN273" s="35"/>
      <c r="IO273" s="35"/>
      <c r="IP273" s="35"/>
      <c r="IQ273" s="35"/>
      <c r="IR273" s="35"/>
      <c r="IS273" s="35"/>
      <c r="IT273" s="35"/>
      <c r="IU273" s="35"/>
      <c r="IV273" s="35"/>
      <c r="IW273" s="35"/>
      <c r="IX273" s="35"/>
      <c r="IY273" s="35"/>
      <c r="IZ273" s="35"/>
      <c r="JA273" s="35"/>
      <c r="JB273" s="35"/>
      <c r="JC273" s="35"/>
      <c r="JD273" s="35"/>
      <c r="JE273" s="35"/>
      <c r="JF273" s="35"/>
      <c r="JG273" s="35"/>
      <c r="JH273" s="35"/>
    </row>
    <row r="274" spans="1:268" s="34" customFormat="1">
      <c r="A274" s="45"/>
      <c r="B274" s="45"/>
      <c r="C274" s="45"/>
      <c r="D274" s="45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47"/>
      <c r="DW274" s="47"/>
      <c r="DX274" s="47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  <c r="GY274" s="35"/>
      <c r="GZ274" s="35"/>
      <c r="HA274" s="35"/>
      <c r="HB274" s="35"/>
      <c r="HC274" s="35"/>
      <c r="HD274" s="35"/>
      <c r="HE274" s="35"/>
      <c r="HF274" s="35"/>
      <c r="HG274" s="35"/>
      <c r="HH274" s="35"/>
      <c r="HI274" s="35"/>
      <c r="HJ274" s="35"/>
      <c r="HK274" s="35"/>
      <c r="HL274" s="35"/>
      <c r="HM274" s="35"/>
      <c r="HN274" s="35"/>
      <c r="HO274" s="35"/>
      <c r="HP274" s="35"/>
      <c r="HQ274" s="35"/>
      <c r="HR274" s="35"/>
      <c r="HS274" s="35"/>
      <c r="HT274" s="35"/>
      <c r="HU274" s="35"/>
      <c r="HV274" s="35"/>
      <c r="HW274" s="35"/>
      <c r="HX274" s="35"/>
      <c r="HY274" s="35"/>
      <c r="HZ274" s="35"/>
      <c r="IA274" s="35"/>
      <c r="IB274" s="35"/>
      <c r="IC274" s="35"/>
      <c r="ID274" s="35"/>
      <c r="IE274" s="35"/>
      <c r="IF274" s="35"/>
      <c r="IG274" s="35"/>
      <c r="IH274" s="35"/>
      <c r="II274" s="35"/>
      <c r="IJ274" s="35"/>
      <c r="IK274" s="35"/>
      <c r="IL274" s="35"/>
      <c r="IM274" s="35"/>
      <c r="IN274" s="35"/>
      <c r="IO274" s="35"/>
      <c r="IP274" s="35"/>
      <c r="IQ274" s="35"/>
      <c r="IR274" s="35"/>
      <c r="IS274" s="35"/>
      <c r="IT274" s="35"/>
      <c r="IU274" s="35"/>
      <c r="IV274" s="35"/>
      <c r="IW274" s="35"/>
      <c r="IX274" s="35"/>
      <c r="IY274" s="35"/>
      <c r="IZ274" s="35"/>
      <c r="JA274" s="35"/>
      <c r="JB274" s="35"/>
      <c r="JC274" s="35"/>
      <c r="JD274" s="35"/>
      <c r="JE274" s="35"/>
      <c r="JF274" s="35"/>
      <c r="JG274" s="35"/>
      <c r="JH274" s="35"/>
    </row>
    <row r="275" spans="1:268" s="34" customFormat="1">
      <c r="A275" s="45"/>
      <c r="B275" s="45"/>
      <c r="C275" s="45"/>
      <c r="D275" s="45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47"/>
      <c r="DW275" s="47"/>
      <c r="DX275" s="47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  <c r="GY275" s="35"/>
      <c r="GZ275" s="35"/>
      <c r="HA275" s="35"/>
      <c r="HB275" s="35"/>
      <c r="HC275" s="35"/>
      <c r="HD275" s="35"/>
      <c r="HE275" s="35"/>
      <c r="HF275" s="35"/>
      <c r="HG275" s="35"/>
      <c r="HH275" s="35"/>
      <c r="HI275" s="35"/>
      <c r="HJ275" s="35"/>
      <c r="HK275" s="35"/>
      <c r="HL275" s="35"/>
      <c r="HM275" s="35"/>
      <c r="HN275" s="35"/>
      <c r="HO275" s="35"/>
      <c r="HP275" s="35"/>
      <c r="HQ275" s="35"/>
      <c r="HR275" s="35"/>
      <c r="HS275" s="35"/>
      <c r="HT275" s="35"/>
      <c r="HU275" s="35"/>
      <c r="HV275" s="35"/>
      <c r="HW275" s="35"/>
      <c r="HX275" s="35"/>
      <c r="HY275" s="35"/>
      <c r="HZ275" s="35"/>
      <c r="IA275" s="35"/>
      <c r="IB275" s="35"/>
      <c r="IC275" s="35"/>
      <c r="ID275" s="35"/>
      <c r="IE275" s="35"/>
      <c r="IF275" s="35"/>
      <c r="IG275" s="35"/>
      <c r="IH275" s="35"/>
      <c r="II275" s="35"/>
      <c r="IJ275" s="35"/>
      <c r="IK275" s="35"/>
      <c r="IL275" s="35"/>
      <c r="IM275" s="35"/>
      <c r="IN275" s="35"/>
      <c r="IO275" s="35"/>
      <c r="IP275" s="35"/>
      <c r="IQ275" s="35"/>
      <c r="IR275" s="35"/>
      <c r="IS275" s="35"/>
      <c r="IT275" s="35"/>
      <c r="IU275" s="35"/>
      <c r="IV275" s="35"/>
      <c r="IW275" s="35"/>
      <c r="IX275" s="35"/>
      <c r="IY275" s="35"/>
      <c r="IZ275" s="35"/>
      <c r="JA275" s="35"/>
      <c r="JB275" s="35"/>
      <c r="JC275" s="35"/>
      <c r="JD275" s="35"/>
      <c r="JE275" s="35"/>
      <c r="JF275" s="35"/>
      <c r="JG275" s="35"/>
      <c r="JH275" s="35"/>
    </row>
    <row r="276" spans="1:268" s="34" customFormat="1">
      <c r="A276" s="45"/>
      <c r="B276" s="45"/>
      <c r="C276" s="45"/>
      <c r="D276" s="45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47"/>
      <c r="DW276" s="47"/>
      <c r="DX276" s="47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  <c r="GY276" s="35"/>
      <c r="GZ276" s="35"/>
      <c r="HA276" s="35"/>
      <c r="HB276" s="35"/>
      <c r="HC276" s="35"/>
      <c r="HD276" s="35"/>
      <c r="HE276" s="35"/>
      <c r="HF276" s="35"/>
      <c r="HG276" s="35"/>
      <c r="HH276" s="35"/>
      <c r="HI276" s="35"/>
      <c r="HJ276" s="35"/>
      <c r="HK276" s="35"/>
      <c r="HL276" s="35"/>
      <c r="HM276" s="35"/>
      <c r="HN276" s="35"/>
      <c r="HO276" s="35"/>
      <c r="HP276" s="35"/>
      <c r="HQ276" s="35"/>
      <c r="HR276" s="35"/>
      <c r="HS276" s="35"/>
      <c r="HT276" s="35"/>
      <c r="HU276" s="35"/>
      <c r="HV276" s="35"/>
      <c r="HW276" s="35"/>
      <c r="HX276" s="35"/>
      <c r="HY276" s="35"/>
      <c r="HZ276" s="35"/>
      <c r="IA276" s="35"/>
      <c r="IB276" s="35"/>
      <c r="IC276" s="35"/>
      <c r="ID276" s="35"/>
      <c r="IE276" s="35"/>
      <c r="IF276" s="35"/>
      <c r="IG276" s="35"/>
      <c r="IH276" s="35"/>
      <c r="II276" s="35"/>
      <c r="IJ276" s="35"/>
      <c r="IK276" s="35"/>
      <c r="IL276" s="35"/>
      <c r="IM276" s="35"/>
      <c r="IN276" s="35"/>
      <c r="IO276" s="35"/>
      <c r="IP276" s="35"/>
      <c r="IQ276" s="35"/>
      <c r="IR276" s="35"/>
      <c r="IS276" s="35"/>
      <c r="IT276" s="35"/>
      <c r="IU276" s="35"/>
      <c r="IV276" s="35"/>
      <c r="IW276" s="35"/>
      <c r="IX276" s="35"/>
      <c r="IY276" s="35"/>
      <c r="IZ276" s="35"/>
      <c r="JA276" s="35"/>
      <c r="JB276" s="35"/>
      <c r="JC276" s="35"/>
      <c r="JD276" s="35"/>
      <c r="JE276" s="35"/>
      <c r="JF276" s="35"/>
      <c r="JG276" s="35"/>
      <c r="JH276" s="35"/>
    </row>
    <row r="277" spans="1:268" s="34" customFormat="1">
      <c r="A277" s="45"/>
      <c r="B277" s="45"/>
      <c r="C277" s="45"/>
      <c r="D277" s="45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47"/>
      <c r="DW277" s="47"/>
      <c r="DX277" s="47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  <c r="GY277" s="35"/>
      <c r="GZ277" s="35"/>
      <c r="HA277" s="35"/>
      <c r="HB277" s="35"/>
      <c r="HC277" s="35"/>
      <c r="HD277" s="35"/>
      <c r="HE277" s="35"/>
      <c r="HF277" s="35"/>
      <c r="HG277" s="35"/>
      <c r="HH277" s="35"/>
      <c r="HI277" s="35"/>
      <c r="HJ277" s="35"/>
      <c r="HK277" s="35"/>
      <c r="HL277" s="35"/>
      <c r="HM277" s="35"/>
      <c r="HN277" s="35"/>
      <c r="HO277" s="35"/>
      <c r="HP277" s="35"/>
      <c r="HQ277" s="35"/>
      <c r="HR277" s="35"/>
      <c r="HS277" s="35"/>
      <c r="HT277" s="35"/>
      <c r="HU277" s="35"/>
      <c r="HV277" s="35"/>
      <c r="HW277" s="35"/>
      <c r="HX277" s="35"/>
      <c r="HY277" s="35"/>
      <c r="HZ277" s="35"/>
      <c r="IA277" s="35"/>
      <c r="IB277" s="35"/>
      <c r="IC277" s="35"/>
      <c r="ID277" s="35"/>
      <c r="IE277" s="35"/>
      <c r="IF277" s="35"/>
      <c r="IG277" s="35"/>
      <c r="IH277" s="35"/>
      <c r="II277" s="35"/>
      <c r="IJ277" s="35"/>
      <c r="IK277" s="35"/>
      <c r="IL277" s="35"/>
      <c r="IM277" s="35"/>
      <c r="IN277" s="35"/>
      <c r="IO277" s="35"/>
      <c r="IP277" s="35"/>
      <c r="IQ277" s="35"/>
      <c r="IR277" s="35"/>
      <c r="IS277" s="35"/>
      <c r="IT277" s="35"/>
      <c r="IU277" s="35"/>
      <c r="IV277" s="35"/>
      <c r="IW277" s="35"/>
      <c r="IX277" s="35"/>
      <c r="IY277" s="35"/>
      <c r="IZ277" s="35"/>
      <c r="JA277" s="35"/>
      <c r="JB277" s="35"/>
      <c r="JC277" s="35"/>
      <c r="JD277" s="35"/>
      <c r="JE277" s="35"/>
      <c r="JF277" s="35"/>
      <c r="JG277" s="35"/>
      <c r="JH277" s="35"/>
    </row>
    <row r="278" spans="1:268" s="34" customFormat="1">
      <c r="A278" s="45"/>
      <c r="B278" s="45"/>
      <c r="C278" s="45"/>
      <c r="D278" s="45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47"/>
      <c r="DW278" s="47"/>
      <c r="DX278" s="47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  <c r="GY278" s="35"/>
      <c r="GZ278" s="35"/>
      <c r="HA278" s="35"/>
      <c r="HB278" s="35"/>
      <c r="HC278" s="35"/>
      <c r="HD278" s="35"/>
      <c r="HE278" s="35"/>
      <c r="HF278" s="35"/>
      <c r="HG278" s="35"/>
      <c r="HH278" s="35"/>
      <c r="HI278" s="35"/>
      <c r="HJ278" s="35"/>
      <c r="HK278" s="35"/>
      <c r="HL278" s="35"/>
      <c r="HM278" s="35"/>
      <c r="HN278" s="35"/>
      <c r="HO278" s="35"/>
      <c r="HP278" s="35"/>
      <c r="HQ278" s="35"/>
      <c r="HR278" s="35"/>
      <c r="HS278" s="35"/>
      <c r="HT278" s="35"/>
      <c r="HU278" s="35"/>
      <c r="HV278" s="35"/>
      <c r="HW278" s="35"/>
      <c r="HX278" s="35"/>
      <c r="HY278" s="35"/>
      <c r="HZ278" s="35"/>
      <c r="IA278" s="35"/>
      <c r="IB278" s="35"/>
      <c r="IC278" s="35"/>
      <c r="ID278" s="35"/>
      <c r="IE278" s="35"/>
      <c r="IF278" s="35"/>
      <c r="IG278" s="35"/>
      <c r="IH278" s="35"/>
      <c r="II278" s="35"/>
      <c r="IJ278" s="35"/>
      <c r="IK278" s="35"/>
      <c r="IL278" s="35"/>
      <c r="IM278" s="35"/>
      <c r="IN278" s="35"/>
      <c r="IO278" s="35"/>
      <c r="IP278" s="35"/>
      <c r="IQ278" s="35"/>
      <c r="IR278" s="35"/>
      <c r="IS278" s="35"/>
      <c r="IT278" s="35"/>
      <c r="IU278" s="35"/>
      <c r="IV278" s="35"/>
      <c r="IW278" s="35"/>
      <c r="IX278" s="35"/>
      <c r="IY278" s="35"/>
      <c r="IZ278" s="35"/>
      <c r="JA278" s="35"/>
      <c r="JB278" s="35"/>
      <c r="JC278" s="35"/>
      <c r="JD278" s="35"/>
      <c r="JE278" s="35"/>
      <c r="JF278" s="35"/>
      <c r="JG278" s="35"/>
      <c r="JH278" s="35"/>
    </row>
    <row r="279" spans="1:268" s="34" customFormat="1">
      <c r="A279" s="45"/>
      <c r="B279" s="45"/>
      <c r="C279" s="45"/>
      <c r="D279" s="45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5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47"/>
      <c r="DW279" s="47"/>
      <c r="DX279" s="47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  <c r="GY279" s="35"/>
      <c r="GZ279" s="35"/>
      <c r="HA279" s="35"/>
      <c r="HB279" s="35"/>
      <c r="HC279" s="35"/>
      <c r="HD279" s="35"/>
      <c r="HE279" s="35"/>
      <c r="HF279" s="35"/>
      <c r="HG279" s="35"/>
      <c r="HH279" s="35"/>
      <c r="HI279" s="35"/>
      <c r="HJ279" s="35"/>
      <c r="HK279" s="35"/>
      <c r="HL279" s="35"/>
      <c r="HM279" s="35"/>
      <c r="HN279" s="35"/>
      <c r="HO279" s="35"/>
      <c r="HP279" s="35"/>
      <c r="HQ279" s="35"/>
      <c r="HR279" s="35"/>
      <c r="HS279" s="35"/>
      <c r="HT279" s="35"/>
      <c r="HU279" s="35"/>
      <c r="HV279" s="35"/>
      <c r="HW279" s="35"/>
      <c r="HX279" s="35"/>
      <c r="HY279" s="35"/>
      <c r="HZ279" s="35"/>
      <c r="IA279" s="35"/>
      <c r="IB279" s="35"/>
      <c r="IC279" s="35"/>
      <c r="ID279" s="35"/>
      <c r="IE279" s="35"/>
      <c r="IF279" s="35"/>
      <c r="IG279" s="35"/>
      <c r="IH279" s="35"/>
      <c r="II279" s="35"/>
      <c r="IJ279" s="35"/>
      <c r="IK279" s="35"/>
      <c r="IL279" s="35"/>
      <c r="IM279" s="35"/>
      <c r="IN279" s="35"/>
      <c r="IO279" s="35"/>
      <c r="IP279" s="35"/>
      <c r="IQ279" s="35"/>
      <c r="IR279" s="35"/>
      <c r="IS279" s="35"/>
      <c r="IT279" s="35"/>
      <c r="IU279" s="35"/>
      <c r="IV279" s="35"/>
      <c r="IW279" s="35"/>
      <c r="IX279" s="35"/>
      <c r="IY279" s="35"/>
      <c r="IZ279" s="35"/>
      <c r="JA279" s="35"/>
      <c r="JB279" s="35"/>
      <c r="JC279" s="35"/>
      <c r="JD279" s="35"/>
      <c r="JE279" s="35"/>
      <c r="JF279" s="35"/>
      <c r="JG279" s="35"/>
      <c r="JH279" s="35"/>
    </row>
    <row r="280" spans="1:268" s="34" customFormat="1">
      <c r="A280" s="45"/>
      <c r="B280" s="45"/>
      <c r="C280" s="45"/>
      <c r="D280" s="45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5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47"/>
      <c r="DW280" s="47"/>
      <c r="DX280" s="47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  <c r="GY280" s="35"/>
      <c r="GZ280" s="35"/>
      <c r="HA280" s="35"/>
      <c r="HB280" s="35"/>
      <c r="HC280" s="35"/>
      <c r="HD280" s="35"/>
      <c r="HE280" s="35"/>
      <c r="HF280" s="35"/>
      <c r="HG280" s="35"/>
      <c r="HH280" s="35"/>
      <c r="HI280" s="35"/>
      <c r="HJ280" s="35"/>
      <c r="HK280" s="35"/>
      <c r="HL280" s="35"/>
      <c r="HM280" s="35"/>
      <c r="HN280" s="35"/>
      <c r="HO280" s="35"/>
      <c r="HP280" s="35"/>
      <c r="HQ280" s="35"/>
      <c r="HR280" s="35"/>
      <c r="HS280" s="35"/>
      <c r="HT280" s="35"/>
      <c r="HU280" s="35"/>
      <c r="HV280" s="35"/>
      <c r="HW280" s="35"/>
      <c r="HX280" s="35"/>
      <c r="HY280" s="35"/>
      <c r="HZ280" s="35"/>
      <c r="IA280" s="35"/>
      <c r="IB280" s="35"/>
      <c r="IC280" s="35"/>
      <c r="ID280" s="35"/>
      <c r="IE280" s="35"/>
      <c r="IF280" s="35"/>
      <c r="IG280" s="35"/>
      <c r="IH280" s="35"/>
      <c r="II280" s="35"/>
      <c r="IJ280" s="35"/>
      <c r="IK280" s="35"/>
      <c r="IL280" s="35"/>
      <c r="IM280" s="35"/>
      <c r="IN280" s="35"/>
      <c r="IO280" s="35"/>
      <c r="IP280" s="35"/>
      <c r="IQ280" s="35"/>
      <c r="IR280" s="35"/>
      <c r="IS280" s="35"/>
      <c r="IT280" s="35"/>
      <c r="IU280" s="35"/>
      <c r="IV280" s="35"/>
      <c r="IW280" s="35"/>
      <c r="IX280" s="35"/>
      <c r="IY280" s="35"/>
      <c r="IZ280" s="35"/>
      <c r="JA280" s="35"/>
      <c r="JB280" s="35"/>
      <c r="JC280" s="35"/>
      <c r="JD280" s="35"/>
      <c r="JE280" s="35"/>
      <c r="JF280" s="35"/>
      <c r="JG280" s="35"/>
      <c r="JH280" s="35"/>
    </row>
    <row r="281" spans="1:268" s="34" customFormat="1">
      <c r="A281" s="45"/>
      <c r="B281" s="45"/>
      <c r="C281" s="45"/>
      <c r="D281" s="45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5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47"/>
      <c r="DW281" s="47"/>
      <c r="DX281" s="47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  <c r="GY281" s="35"/>
      <c r="GZ281" s="35"/>
      <c r="HA281" s="35"/>
      <c r="HB281" s="35"/>
      <c r="HC281" s="35"/>
      <c r="HD281" s="35"/>
      <c r="HE281" s="35"/>
      <c r="HF281" s="35"/>
      <c r="HG281" s="35"/>
      <c r="HH281" s="35"/>
      <c r="HI281" s="35"/>
      <c r="HJ281" s="35"/>
      <c r="HK281" s="35"/>
      <c r="HL281" s="35"/>
      <c r="HM281" s="35"/>
      <c r="HN281" s="35"/>
      <c r="HO281" s="35"/>
      <c r="HP281" s="35"/>
      <c r="HQ281" s="35"/>
      <c r="HR281" s="35"/>
      <c r="HS281" s="35"/>
      <c r="HT281" s="35"/>
      <c r="HU281" s="35"/>
      <c r="HV281" s="35"/>
      <c r="HW281" s="35"/>
      <c r="HX281" s="35"/>
      <c r="HY281" s="35"/>
      <c r="HZ281" s="35"/>
      <c r="IA281" s="35"/>
      <c r="IB281" s="35"/>
      <c r="IC281" s="35"/>
      <c r="ID281" s="35"/>
      <c r="IE281" s="35"/>
      <c r="IF281" s="35"/>
      <c r="IG281" s="35"/>
      <c r="IH281" s="35"/>
      <c r="II281" s="35"/>
      <c r="IJ281" s="35"/>
      <c r="IK281" s="35"/>
      <c r="IL281" s="35"/>
      <c r="IM281" s="35"/>
      <c r="IN281" s="35"/>
      <c r="IO281" s="35"/>
      <c r="IP281" s="35"/>
      <c r="IQ281" s="35"/>
      <c r="IR281" s="35"/>
      <c r="IS281" s="35"/>
      <c r="IT281" s="35"/>
      <c r="IU281" s="35"/>
      <c r="IV281" s="35"/>
      <c r="IW281" s="35"/>
      <c r="IX281" s="35"/>
      <c r="IY281" s="35"/>
      <c r="IZ281" s="35"/>
      <c r="JA281" s="35"/>
      <c r="JB281" s="35"/>
      <c r="JC281" s="35"/>
      <c r="JD281" s="35"/>
      <c r="JE281" s="35"/>
      <c r="JF281" s="35"/>
      <c r="JG281" s="35"/>
      <c r="JH281" s="35"/>
    </row>
    <row r="282" spans="1:268" s="34" customFormat="1">
      <c r="A282" s="45"/>
      <c r="B282" s="45"/>
      <c r="C282" s="45"/>
      <c r="D282" s="45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5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47"/>
      <c r="DW282" s="47"/>
      <c r="DX282" s="47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  <c r="GE282" s="35"/>
      <c r="GF282" s="35"/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35"/>
      <c r="GS282" s="35"/>
      <c r="GT282" s="35"/>
      <c r="GU282" s="35"/>
      <c r="GV282" s="35"/>
      <c r="GW282" s="35"/>
      <c r="GX282" s="35"/>
      <c r="GY282" s="35"/>
      <c r="GZ282" s="35"/>
      <c r="HA282" s="35"/>
      <c r="HB282" s="35"/>
      <c r="HC282" s="35"/>
      <c r="HD282" s="35"/>
      <c r="HE282" s="35"/>
      <c r="HF282" s="35"/>
      <c r="HG282" s="35"/>
      <c r="HH282" s="35"/>
      <c r="HI282" s="35"/>
      <c r="HJ282" s="35"/>
      <c r="HK282" s="35"/>
      <c r="HL282" s="35"/>
      <c r="HM282" s="35"/>
      <c r="HN282" s="35"/>
      <c r="HO282" s="35"/>
      <c r="HP282" s="35"/>
      <c r="HQ282" s="35"/>
      <c r="HR282" s="35"/>
      <c r="HS282" s="35"/>
      <c r="HT282" s="35"/>
      <c r="HU282" s="35"/>
      <c r="HV282" s="35"/>
      <c r="HW282" s="35"/>
      <c r="HX282" s="35"/>
      <c r="HY282" s="35"/>
      <c r="HZ282" s="35"/>
      <c r="IA282" s="35"/>
      <c r="IB282" s="35"/>
      <c r="IC282" s="35"/>
      <c r="ID282" s="35"/>
      <c r="IE282" s="35"/>
      <c r="IF282" s="35"/>
      <c r="IG282" s="35"/>
      <c r="IH282" s="35"/>
      <c r="II282" s="35"/>
      <c r="IJ282" s="35"/>
      <c r="IK282" s="35"/>
      <c r="IL282" s="35"/>
      <c r="IM282" s="35"/>
      <c r="IN282" s="35"/>
      <c r="IO282" s="35"/>
      <c r="IP282" s="35"/>
      <c r="IQ282" s="35"/>
      <c r="IR282" s="35"/>
      <c r="IS282" s="35"/>
      <c r="IT282" s="35"/>
      <c r="IU282" s="35"/>
      <c r="IV282" s="35"/>
      <c r="IW282" s="35"/>
      <c r="IX282" s="35"/>
      <c r="IY282" s="35"/>
      <c r="IZ282" s="35"/>
      <c r="JA282" s="35"/>
      <c r="JB282" s="35"/>
      <c r="JC282" s="35"/>
      <c r="JD282" s="35"/>
      <c r="JE282" s="35"/>
      <c r="JF282" s="35"/>
      <c r="JG282" s="35"/>
      <c r="JH282" s="35"/>
    </row>
    <row r="283" spans="1:268" s="34" customFormat="1">
      <c r="A283" s="45"/>
      <c r="B283" s="45"/>
      <c r="C283" s="45"/>
      <c r="D283" s="45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5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47"/>
      <c r="DW283" s="47"/>
      <c r="DX283" s="47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  <c r="GE283" s="35"/>
      <c r="GF283" s="35"/>
      <c r="GG283" s="35"/>
      <c r="GH283" s="35"/>
      <c r="GI283" s="35"/>
      <c r="GJ283" s="35"/>
      <c r="GK283" s="35"/>
      <c r="GL283" s="35"/>
      <c r="GM283" s="35"/>
      <c r="GN283" s="35"/>
      <c r="GO283" s="35"/>
      <c r="GP283" s="35"/>
      <c r="GQ283" s="35"/>
      <c r="GR283" s="35"/>
      <c r="GS283" s="35"/>
      <c r="GT283" s="35"/>
      <c r="GU283" s="35"/>
      <c r="GV283" s="35"/>
      <c r="GW283" s="35"/>
      <c r="GX283" s="35"/>
      <c r="GY283" s="35"/>
      <c r="GZ283" s="35"/>
      <c r="HA283" s="35"/>
      <c r="HB283" s="35"/>
      <c r="HC283" s="35"/>
      <c r="HD283" s="35"/>
      <c r="HE283" s="35"/>
      <c r="HF283" s="35"/>
      <c r="HG283" s="35"/>
      <c r="HH283" s="35"/>
      <c r="HI283" s="35"/>
      <c r="HJ283" s="35"/>
      <c r="HK283" s="35"/>
      <c r="HL283" s="35"/>
      <c r="HM283" s="35"/>
      <c r="HN283" s="35"/>
      <c r="HO283" s="35"/>
      <c r="HP283" s="35"/>
      <c r="HQ283" s="35"/>
      <c r="HR283" s="35"/>
      <c r="HS283" s="35"/>
      <c r="HT283" s="35"/>
      <c r="HU283" s="35"/>
      <c r="HV283" s="35"/>
      <c r="HW283" s="35"/>
      <c r="HX283" s="35"/>
      <c r="HY283" s="35"/>
      <c r="HZ283" s="35"/>
      <c r="IA283" s="35"/>
      <c r="IB283" s="35"/>
      <c r="IC283" s="35"/>
      <c r="ID283" s="35"/>
      <c r="IE283" s="35"/>
      <c r="IF283" s="35"/>
      <c r="IG283" s="35"/>
      <c r="IH283" s="35"/>
      <c r="II283" s="35"/>
      <c r="IJ283" s="35"/>
      <c r="IK283" s="35"/>
      <c r="IL283" s="35"/>
      <c r="IM283" s="35"/>
      <c r="IN283" s="35"/>
      <c r="IO283" s="35"/>
      <c r="IP283" s="35"/>
      <c r="IQ283" s="35"/>
      <c r="IR283" s="35"/>
      <c r="IS283" s="35"/>
      <c r="IT283" s="35"/>
      <c r="IU283" s="35"/>
      <c r="IV283" s="35"/>
      <c r="IW283" s="35"/>
      <c r="IX283" s="35"/>
      <c r="IY283" s="35"/>
      <c r="IZ283" s="35"/>
      <c r="JA283" s="35"/>
      <c r="JB283" s="35"/>
      <c r="JC283" s="35"/>
      <c r="JD283" s="35"/>
      <c r="JE283" s="35"/>
      <c r="JF283" s="35"/>
      <c r="JG283" s="35"/>
      <c r="JH283" s="35"/>
    </row>
    <row r="284" spans="1:268" s="2" customFormat="1">
      <c r="A284" s="48"/>
      <c r="B284" s="48"/>
      <c r="C284" s="48"/>
      <c r="D284" s="48"/>
      <c r="E284" s="49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  <c r="AA284" s="49"/>
      <c r="AB284" s="49"/>
      <c r="AC284" s="49"/>
      <c r="AD284" s="49"/>
      <c r="AE284" s="49"/>
      <c r="AF284" s="49"/>
      <c r="AG284" s="49"/>
      <c r="AH284" s="49"/>
      <c r="AI284" s="49"/>
      <c r="AJ284" s="49"/>
      <c r="AK284" s="49"/>
      <c r="AL284" s="49"/>
      <c r="AM284" s="49"/>
      <c r="AN284" s="49"/>
      <c r="AO284" s="49"/>
      <c r="AP284" s="49"/>
      <c r="AQ284" s="49"/>
      <c r="AR284" s="49"/>
      <c r="AS284" s="49"/>
      <c r="AT284" s="49"/>
      <c r="AU284" s="49"/>
      <c r="AV284" s="49"/>
      <c r="AW284" s="49"/>
      <c r="AX284" s="49"/>
      <c r="DV284" s="1"/>
      <c r="DW284" s="1"/>
      <c r="DX284" s="1"/>
    </row>
    <row r="285" spans="1:268" s="2" customFormat="1">
      <c r="A285" s="48"/>
      <c r="B285" s="48"/>
      <c r="C285" s="48"/>
      <c r="D285" s="48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AA285" s="49"/>
      <c r="AB285" s="49"/>
      <c r="AC285" s="49"/>
      <c r="AD285" s="49"/>
      <c r="AE285" s="49"/>
      <c r="AF285" s="49"/>
      <c r="AG285" s="49"/>
      <c r="AH285" s="49"/>
      <c r="AI285" s="49"/>
      <c r="AJ285" s="49"/>
      <c r="AK285" s="49"/>
      <c r="AL285" s="49"/>
      <c r="AM285" s="49"/>
      <c r="AN285" s="49"/>
      <c r="AO285" s="49"/>
      <c r="AP285" s="49"/>
      <c r="AQ285" s="49"/>
      <c r="AR285" s="49"/>
      <c r="AS285" s="49"/>
      <c r="AT285" s="49"/>
      <c r="AU285" s="49"/>
      <c r="AV285" s="49"/>
      <c r="AW285" s="49"/>
      <c r="AX285" s="49"/>
      <c r="DV285" s="1"/>
      <c r="DW285" s="1"/>
      <c r="DX285" s="1"/>
    </row>
    <row r="286" spans="1:268" s="2" customFormat="1">
      <c r="A286" s="48"/>
      <c r="B286" s="48"/>
      <c r="C286" s="48"/>
      <c r="D286" s="48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AA286" s="49"/>
      <c r="AB286" s="49"/>
      <c r="AC286" s="49"/>
      <c r="AD286" s="49"/>
      <c r="AE286" s="49"/>
      <c r="AF286" s="49"/>
      <c r="AG286" s="49"/>
      <c r="AH286" s="49"/>
      <c r="AI286" s="49"/>
      <c r="AJ286" s="49"/>
      <c r="AK286" s="49"/>
      <c r="AL286" s="49"/>
      <c r="AM286" s="49"/>
      <c r="AN286" s="49"/>
      <c r="AO286" s="49"/>
      <c r="AP286" s="49"/>
      <c r="AQ286" s="49"/>
      <c r="AR286" s="49"/>
      <c r="AS286" s="49"/>
      <c r="AT286" s="49"/>
      <c r="AU286" s="49"/>
      <c r="AV286" s="49"/>
      <c r="AW286" s="49"/>
      <c r="AX286" s="49"/>
      <c r="DV286" s="1"/>
      <c r="DW286" s="1"/>
      <c r="DX286" s="1"/>
    </row>
    <row r="287" spans="1:268" s="2" customFormat="1">
      <c r="A287" s="48"/>
      <c r="B287" s="48"/>
      <c r="C287" s="48"/>
      <c r="D287" s="48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AA287" s="49"/>
      <c r="AB287" s="49"/>
      <c r="AC287" s="49"/>
      <c r="AD287" s="49"/>
      <c r="AE287" s="49"/>
      <c r="AF287" s="49"/>
      <c r="AG287" s="49"/>
      <c r="AH287" s="49"/>
      <c r="AI287" s="49"/>
      <c r="AJ287" s="49"/>
      <c r="AK287" s="49"/>
      <c r="AL287" s="49"/>
      <c r="AM287" s="49"/>
      <c r="AN287" s="49"/>
      <c r="AO287" s="49"/>
      <c r="AP287" s="49"/>
      <c r="AQ287" s="49"/>
      <c r="AR287" s="49"/>
      <c r="AS287" s="49"/>
      <c r="AT287" s="49"/>
      <c r="AU287" s="49"/>
      <c r="AV287" s="49"/>
      <c r="AW287" s="49"/>
      <c r="AX287" s="49"/>
      <c r="DV287" s="1"/>
      <c r="DW287" s="1"/>
      <c r="DX287" s="1"/>
    </row>
    <row r="288" spans="1:268" s="2" customFormat="1">
      <c r="A288" s="48"/>
      <c r="B288" s="48"/>
      <c r="C288" s="48"/>
      <c r="D288" s="48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AA288" s="49"/>
      <c r="AB288" s="49"/>
      <c r="AC288" s="49"/>
      <c r="AD288" s="49"/>
      <c r="AE288" s="49"/>
      <c r="AF288" s="49"/>
      <c r="AG288" s="49"/>
      <c r="AH288" s="49"/>
      <c r="AI288" s="49"/>
      <c r="AJ288" s="49"/>
      <c r="AK288" s="49"/>
      <c r="AL288" s="49"/>
      <c r="AM288" s="49"/>
      <c r="AN288" s="49"/>
      <c r="AO288" s="49"/>
      <c r="AP288" s="49"/>
      <c r="AQ288" s="49"/>
      <c r="AR288" s="49"/>
      <c r="AS288" s="49"/>
      <c r="AT288" s="49"/>
      <c r="AU288" s="49"/>
      <c r="AV288" s="49"/>
      <c r="AW288" s="49"/>
      <c r="AX288" s="49"/>
      <c r="DV288" s="1"/>
      <c r="DW288" s="1"/>
      <c r="DX288" s="1"/>
    </row>
    <row r="289" spans="1:128" s="2" customFormat="1">
      <c r="A289" s="48"/>
      <c r="B289" s="48"/>
      <c r="C289" s="48"/>
      <c r="D289" s="48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AA289" s="49"/>
      <c r="AB289" s="49"/>
      <c r="AC289" s="49"/>
      <c r="AD289" s="49"/>
      <c r="AE289" s="49"/>
      <c r="AF289" s="49"/>
      <c r="AG289" s="49"/>
      <c r="AH289" s="49"/>
      <c r="AI289" s="49"/>
      <c r="AJ289" s="49"/>
      <c r="AK289" s="49"/>
      <c r="AL289" s="49"/>
      <c r="AM289" s="49"/>
      <c r="AN289" s="49"/>
      <c r="AO289" s="49"/>
      <c r="AP289" s="49"/>
      <c r="AQ289" s="49"/>
      <c r="AR289" s="49"/>
      <c r="AS289" s="49"/>
      <c r="AT289" s="49"/>
      <c r="AU289" s="49"/>
      <c r="AV289" s="49"/>
      <c r="AW289" s="49"/>
      <c r="AX289" s="49"/>
      <c r="DV289" s="1"/>
      <c r="DW289" s="1"/>
      <c r="DX289" s="1"/>
    </row>
    <row r="290" spans="1:128" s="2" customFormat="1">
      <c r="A290" s="48"/>
      <c r="B290" s="48"/>
      <c r="C290" s="48"/>
      <c r="D290" s="48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AA290" s="49"/>
      <c r="AB290" s="49"/>
      <c r="AC290" s="49"/>
      <c r="AD290" s="49"/>
      <c r="AE290" s="49"/>
      <c r="AF290" s="49"/>
      <c r="AG290" s="49"/>
      <c r="AH290" s="49"/>
      <c r="AI290" s="49"/>
      <c r="AJ290" s="49"/>
      <c r="AK290" s="49"/>
      <c r="AL290" s="49"/>
      <c r="AM290" s="49"/>
      <c r="AN290" s="49"/>
      <c r="AO290" s="49"/>
      <c r="AP290" s="49"/>
      <c r="AQ290" s="49"/>
      <c r="AR290" s="49"/>
      <c r="AS290" s="49"/>
      <c r="AT290" s="49"/>
      <c r="AU290" s="49"/>
      <c r="AV290" s="49"/>
      <c r="AW290" s="49"/>
      <c r="AX290" s="49"/>
      <c r="DV290" s="1"/>
      <c r="DW290" s="1"/>
      <c r="DX290" s="1"/>
    </row>
    <row r="291" spans="1:128" s="2" customFormat="1">
      <c r="A291" s="48"/>
      <c r="B291" s="48"/>
      <c r="C291" s="48"/>
      <c r="D291" s="48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  <c r="AG291" s="49"/>
      <c r="AH291" s="49"/>
      <c r="AI291" s="49"/>
      <c r="AJ291" s="49"/>
      <c r="AK291" s="49"/>
      <c r="AL291" s="49"/>
      <c r="AM291" s="49"/>
      <c r="AN291" s="49"/>
      <c r="AO291" s="49"/>
      <c r="AP291" s="49"/>
      <c r="AQ291" s="49"/>
      <c r="AR291" s="49"/>
      <c r="AS291" s="49"/>
      <c r="AT291" s="49"/>
      <c r="AU291" s="49"/>
      <c r="AV291" s="49"/>
      <c r="AW291" s="49"/>
      <c r="AX291" s="49"/>
      <c r="DV291" s="1"/>
      <c r="DW291" s="1"/>
      <c r="DX291" s="1"/>
    </row>
    <row r="292" spans="1:128" s="2" customFormat="1">
      <c r="A292" s="48"/>
      <c r="B292" s="48"/>
      <c r="C292" s="48"/>
      <c r="D292" s="48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AA292" s="49"/>
      <c r="AB292" s="49"/>
      <c r="AC292" s="49"/>
      <c r="AD292" s="49"/>
      <c r="AE292" s="49"/>
      <c r="AF292" s="49"/>
      <c r="AG292" s="49"/>
      <c r="AH292" s="49"/>
      <c r="AI292" s="49"/>
      <c r="AJ292" s="49"/>
      <c r="AK292" s="49"/>
      <c r="AL292" s="49"/>
      <c r="AM292" s="49"/>
      <c r="AN292" s="49"/>
      <c r="AO292" s="49"/>
      <c r="AP292" s="49"/>
      <c r="AQ292" s="49"/>
      <c r="AR292" s="49"/>
      <c r="AS292" s="49"/>
      <c r="AT292" s="49"/>
      <c r="AU292" s="49"/>
      <c r="AV292" s="49"/>
      <c r="AW292" s="49"/>
      <c r="AX292" s="49"/>
      <c r="DV292" s="1"/>
      <c r="DW292" s="1"/>
      <c r="DX292" s="1"/>
    </row>
    <row r="293" spans="1:128" s="2" customFormat="1">
      <c r="A293" s="48"/>
      <c r="B293" s="48"/>
      <c r="C293" s="48"/>
      <c r="D293" s="48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AA293" s="49"/>
      <c r="AB293" s="49"/>
      <c r="AC293" s="49"/>
      <c r="AD293" s="49"/>
      <c r="AE293" s="49"/>
      <c r="AF293" s="49"/>
      <c r="AG293" s="49"/>
      <c r="AH293" s="49"/>
      <c r="AI293" s="49"/>
      <c r="AJ293" s="49"/>
      <c r="AK293" s="49"/>
      <c r="AL293" s="49"/>
      <c r="AM293" s="49"/>
      <c r="AN293" s="49"/>
      <c r="AO293" s="49"/>
      <c r="AP293" s="49"/>
      <c r="AQ293" s="49"/>
      <c r="AR293" s="49"/>
      <c r="AS293" s="49"/>
      <c r="AT293" s="49"/>
      <c r="AU293" s="49"/>
      <c r="AV293" s="49"/>
      <c r="AW293" s="49"/>
      <c r="AX293" s="49"/>
      <c r="DV293" s="1"/>
      <c r="DW293" s="1"/>
      <c r="DX293" s="1"/>
    </row>
    <row r="294" spans="1:128" s="2" customFormat="1">
      <c r="A294" s="48"/>
      <c r="B294" s="48"/>
      <c r="C294" s="48"/>
      <c r="D294" s="48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AA294" s="49"/>
      <c r="AB294" s="49"/>
      <c r="AC294" s="49"/>
      <c r="AD294" s="49"/>
      <c r="AE294" s="49"/>
      <c r="AF294" s="49"/>
      <c r="AG294" s="49"/>
      <c r="AH294" s="49"/>
      <c r="AI294" s="49"/>
      <c r="AJ294" s="49"/>
      <c r="AK294" s="49"/>
      <c r="AL294" s="49"/>
      <c r="AM294" s="49"/>
      <c r="AN294" s="49"/>
      <c r="AO294" s="49"/>
      <c r="AP294" s="49"/>
      <c r="AQ294" s="49"/>
      <c r="AR294" s="49"/>
      <c r="AS294" s="49"/>
      <c r="AT294" s="49"/>
      <c r="AU294" s="49"/>
      <c r="AV294" s="49"/>
      <c r="AW294" s="49"/>
      <c r="AX294" s="49"/>
      <c r="DV294" s="1"/>
      <c r="DW294" s="1"/>
      <c r="DX294" s="1"/>
    </row>
    <row r="295" spans="1:128" s="2" customFormat="1">
      <c r="A295" s="48"/>
      <c r="B295" s="48"/>
      <c r="C295" s="48"/>
      <c r="D295" s="48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AA295" s="49"/>
      <c r="AB295" s="49"/>
      <c r="AC295" s="49"/>
      <c r="AD295" s="49"/>
      <c r="AE295" s="49"/>
      <c r="AF295" s="49"/>
      <c r="AG295" s="49"/>
      <c r="AH295" s="49"/>
      <c r="AI295" s="49"/>
      <c r="AJ295" s="49"/>
      <c r="AK295" s="49"/>
      <c r="AL295" s="49"/>
      <c r="AM295" s="49"/>
      <c r="AN295" s="49"/>
      <c r="AO295" s="49"/>
      <c r="AP295" s="49"/>
      <c r="AQ295" s="49"/>
      <c r="AR295" s="49"/>
      <c r="AS295" s="49"/>
      <c r="AT295" s="49"/>
      <c r="AU295" s="49"/>
      <c r="AV295" s="49"/>
      <c r="AW295" s="49"/>
      <c r="AX295" s="49"/>
      <c r="DV295" s="1"/>
      <c r="DW295" s="1"/>
      <c r="DX295" s="1"/>
    </row>
    <row r="296" spans="1:128" s="2" customFormat="1">
      <c r="A296" s="48"/>
      <c r="B296" s="48"/>
      <c r="C296" s="48"/>
      <c r="D296" s="48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AA296" s="49"/>
      <c r="AB296" s="49"/>
      <c r="AC296" s="49"/>
      <c r="AD296" s="49"/>
      <c r="AE296" s="49"/>
      <c r="AF296" s="49"/>
      <c r="AG296" s="49"/>
      <c r="AH296" s="49"/>
      <c r="AI296" s="49"/>
      <c r="AJ296" s="49"/>
      <c r="AK296" s="49"/>
      <c r="AL296" s="49"/>
      <c r="AM296" s="49"/>
      <c r="AN296" s="49"/>
      <c r="AO296" s="49"/>
      <c r="AP296" s="49"/>
      <c r="AQ296" s="49"/>
      <c r="AR296" s="49"/>
      <c r="AS296" s="49"/>
      <c r="AT296" s="49"/>
      <c r="AU296" s="49"/>
      <c r="AV296" s="49"/>
      <c r="AW296" s="49"/>
      <c r="AX296" s="49"/>
      <c r="DV296" s="1"/>
      <c r="DW296" s="1"/>
      <c r="DX296" s="1"/>
    </row>
    <row r="297" spans="1:128" s="2" customFormat="1">
      <c r="A297" s="48"/>
      <c r="B297" s="48"/>
      <c r="C297" s="48"/>
      <c r="D297" s="48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AA297" s="49"/>
      <c r="AB297" s="49"/>
      <c r="AC297" s="49"/>
      <c r="AD297" s="49"/>
      <c r="AE297" s="49"/>
      <c r="AF297" s="49"/>
      <c r="AG297" s="49"/>
      <c r="AH297" s="49"/>
      <c r="AI297" s="49"/>
      <c r="AJ297" s="49"/>
      <c r="AK297" s="49"/>
      <c r="AL297" s="49"/>
      <c r="AM297" s="49"/>
      <c r="AN297" s="49"/>
      <c r="AO297" s="49"/>
      <c r="AP297" s="49"/>
      <c r="AQ297" s="49"/>
      <c r="AR297" s="49"/>
      <c r="AS297" s="49"/>
      <c r="AT297" s="49"/>
      <c r="AU297" s="49"/>
      <c r="AV297" s="49"/>
      <c r="AW297" s="49"/>
      <c r="AX297" s="49"/>
      <c r="DV297" s="1"/>
      <c r="DW297" s="1"/>
      <c r="DX297" s="1"/>
    </row>
    <row r="298" spans="1:128" s="2" customFormat="1">
      <c r="A298" s="48"/>
      <c r="B298" s="48"/>
      <c r="C298" s="48"/>
      <c r="D298" s="48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AA298" s="49"/>
      <c r="AB298" s="49"/>
      <c r="AC298" s="49"/>
      <c r="AD298" s="49"/>
      <c r="AE298" s="49"/>
      <c r="AF298" s="49"/>
      <c r="AG298" s="49"/>
      <c r="AH298" s="49"/>
      <c r="AI298" s="49"/>
      <c r="AJ298" s="49"/>
      <c r="AK298" s="49"/>
      <c r="AL298" s="49"/>
      <c r="AM298" s="49"/>
      <c r="AN298" s="49"/>
      <c r="AO298" s="49"/>
      <c r="AP298" s="49"/>
      <c r="AQ298" s="49"/>
      <c r="AR298" s="49"/>
      <c r="AS298" s="49"/>
      <c r="AT298" s="49"/>
      <c r="AU298" s="49"/>
      <c r="AV298" s="49"/>
      <c r="AW298" s="49"/>
      <c r="AX298" s="49"/>
      <c r="DV298" s="1"/>
      <c r="DW298" s="1"/>
      <c r="DX298" s="1"/>
    </row>
    <row r="299" spans="1:128" s="2" customFormat="1">
      <c r="A299" s="48"/>
      <c r="B299" s="48"/>
      <c r="C299" s="48"/>
      <c r="D299" s="48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AA299" s="49"/>
      <c r="AB299" s="49"/>
      <c r="AC299" s="49"/>
      <c r="AD299" s="49"/>
      <c r="AE299" s="49"/>
      <c r="AF299" s="49"/>
      <c r="AG299" s="49"/>
      <c r="AH299" s="49"/>
      <c r="AI299" s="49"/>
      <c r="AJ299" s="49"/>
      <c r="AK299" s="49"/>
      <c r="AL299" s="49"/>
      <c r="AM299" s="49"/>
      <c r="AN299" s="49"/>
      <c r="AO299" s="49"/>
      <c r="AP299" s="49"/>
      <c r="AQ299" s="49"/>
      <c r="AR299" s="49"/>
      <c r="AS299" s="49"/>
      <c r="AT299" s="49"/>
      <c r="AU299" s="49"/>
      <c r="AV299" s="49"/>
      <c r="AW299" s="49"/>
      <c r="AX299" s="49"/>
      <c r="DV299" s="1"/>
      <c r="DW299" s="1"/>
      <c r="DX299" s="1"/>
    </row>
    <row r="300" spans="1:128" s="2" customFormat="1">
      <c r="A300" s="48"/>
      <c r="B300" s="48"/>
      <c r="C300" s="48"/>
      <c r="D300" s="48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AA300" s="49"/>
      <c r="AB300" s="49"/>
      <c r="AC300" s="49"/>
      <c r="AD300" s="49"/>
      <c r="AE300" s="49"/>
      <c r="AF300" s="49"/>
      <c r="AG300" s="49"/>
      <c r="AH300" s="49"/>
      <c r="AI300" s="49"/>
      <c r="AJ300" s="49"/>
      <c r="AK300" s="49"/>
      <c r="AL300" s="49"/>
      <c r="AM300" s="49"/>
      <c r="AN300" s="49"/>
      <c r="AO300" s="49"/>
      <c r="AP300" s="49"/>
      <c r="AQ300" s="49"/>
      <c r="AR300" s="49"/>
      <c r="AS300" s="49"/>
      <c r="AT300" s="49"/>
      <c r="AU300" s="49"/>
      <c r="AV300" s="49"/>
      <c r="AW300" s="49"/>
      <c r="AX300" s="49"/>
      <c r="DV300" s="1"/>
      <c r="DW300" s="1"/>
      <c r="DX300" s="1"/>
    </row>
    <row r="301" spans="1:128" s="2" customFormat="1">
      <c r="A301" s="48"/>
      <c r="B301" s="48"/>
      <c r="C301" s="48"/>
      <c r="D301" s="48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AA301" s="49"/>
      <c r="AB301" s="49"/>
      <c r="AC301" s="49"/>
      <c r="AD301" s="49"/>
      <c r="AE301" s="49"/>
      <c r="AF301" s="49"/>
      <c r="AG301" s="49"/>
      <c r="AH301" s="49"/>
      <c r="AI301" s="49"/>
      <c r="AJ301" s="49"/>
      <c r="AK301" s="49"/>
      <c r="AL301" s="49"/>
      <c r="AM301" s="49"/>
      <c r="AN301" s="49"/>
      <c r="AO301" s="49"/>
      <c r="AP301" s="49"/>
      <c r="AQ301" s="49"/>
      <c r="AR301" s="49"/>
      <c r="AS301" s="49"/>
      <c r="AT301" s="49"/>
      <c r="AU301" s="49"/>
      <c r="AV301" s="49"/>
      <c r="AW301" s="49"/>
      <c r="AX301" s="49"/>
      <c r="DV301" s="1"/>
      <c r="DW301" s="1"/>
      <c r="DX301" s="1"/>
    </row>
    <row r="302" spans="1:128" s="2" customFormat="1">
      <c r="A302" s="48"/>
      <c r="B302" s="48"/>
      <c r="C302" s="48"/>
      <c r="D302" s="48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AA302" s="49"/>
      <c r="AB302" s="49"/>
      <c r="AC302" s="49"/>
      <c r="AD302" s="49"/>
      <c r="AE302" s="49"/>
      <c r="AF302" s="49"/>
      <c r="AG302" s="49"/>
      <c r="AH302" s="49"/>
      <c r="AI302" s="49"/>
      <c r="AJ302" s="49"/>
      <c r="AK302" s="49"/>
      <c r="AL302" s="49"/>
      <c r="AM302" s="49"/>
      <c r="AN302" s="49"/>
      <c r="AO302" s="49"/>
      <c r="AP302" s="49"/>
      <c r="AQ302" s="49"/>
      <c r="AR302" s="49"/>
      <c r="AS302" s="49"/>
      <c r="AT302" s="49"/>
      <c r="AU302" s="49"/>
      <c r="AV302" s="49"/>
      <c r="AW302" s="49"/>
      <c r="AX302" s="49"/>
      <c r="DV302" s="1"/>
      <c r="DW302" s="1"/>
      <c r="DX302" s="1"/>
    </row>
    <row r="303" spans="1:128" s="2" customFormat="1">
      <c r="A303" s="48"/>
      <c r="B303" s="48"/>
      <c r="C303" s="48"/>
      <c r="D303" s="48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AA303" s="49"/>
      <c r="AB303" s="49"/>
      <c r="AC303" s="49"/>
      <c r="AD303" s="49"/>
      <c r="AE303" s="49"/>
      <c r="AF303" s="49"/>
      <c r="AG303" s="49"/>
      <c r="AH303" s="49"/>
      <c r="AI303" s="49"/>
      <c r="AJ303" s="49"/>
      <c r="AK303" s="49"/>
      <c r="AL303" s="49"/>
      <c r="AM303" s="49"/>
      <c r="AN303" s="49"/>
      <c r="AO303" s="49"/>
      <c r="AP303" s="49"/>
      <c r="AQ303" s="49"/>
      <c r="AR303" s="49"/>
      <c r="AS303" s="49"/>
      <c r="AT303" s="49"/>
      <c r="AU303" s="49"/>
      <c r="AV303" s="49"/>
      <c r="AW303" s="49"/>
      <c r="AX303" s="49"/>
      <c r="DV303" s="1"/>
      <c r="DW303" s="1"/>
      <c r="DX303" s="1"/>
    </row>
    <row r="304" spans="1:128" s="2" customFormat="1">
      <c r="A304" s="48"/>
      <c r="B304" s="48"/>
      <c r="C304" s="48"/>
      <c r="D304" s="48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AA304" s="49"/>
      <c r="AB304" s="49"/>
      <c r="AC304" s="49"/>
      <c r="AD304" s="49"/>
      <c r="AE304" s="49"/>
      <c r="AF304" s="49"/>
      <c r="AG304" s="49"/>
      <c r="AH304" s="49"/>
      <c r="AI304" s="49"/>
      <c r="AJ304" s="49"/>
      <c r="AK304" s="49"/>
      <c r="AL304" s="49"/>
      <c r="AM304" s="49"/>
      <c r="AN304" s="49"/>
      <c r="AO304" s="49"/>
      <c r="AP304" s="49"/>
      <c r="AQ304" s="49"/>
      <c r="AR304" s="49"/>
      <c r="AS304" s="49"/>
      <c r="AT304" s="49"/>
      <c r="AU304" s="49"/>
      <c r="AV304" s="49"/>
      <c r="AW304" s="49"/>
      <c r="AX304" s="49"/>
      <c r="DV304" s="1"/>
      <c r="DW304" s="1"/>
      <c r="DX304" s="1"/>
    </row>
    <row r="305" spans="1:128" s="2" customFormat="1">
      <c r="A305" s="48"/>
      <c r="B305" s="48"/>
      <c r="C305" s="48"/>
      <c r="D305" s="48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AA305" s="49"/>
      <c r="AB305" s="49"/>
      <c r="AC305" s="49"/>
      <c r="AD305" s="49"/>
      <c r="AE305" s="49"/>
      <c r="AF305" s="49"/>
      <c r="AG305" s="49"/>
      <c r="AH305" s="49"/>
      <c r="AI305" s="49"/>
      <c r="AJ305" s="49"/>
      <c r="AK305" s="49"/>
      <c r="AL305" s="49"/>
      <c r="AM305" s="49"/>
      <c r="AN305" s="49"/>
      <c r="AO305" s="49"/>
      <c r="AP305" s="49"/>
      <c r="AQ305" s="49"/>
      <c r="AR305" s="49"/>
      <c r="AS305" s="49"/>
      <c r="AT305" s="49"/>
      <c r="AU305" s="49"/>
      <c r="AV305" s="49"/>
      <c r="AW305" s="49"/>
      <c r="AX305" s="49"/>
      <c r="DV305" s="1"/>
      <c r="DW305" s="1"/>
      <c r="DX305" s="1"/>
    </row>
    <row r="306" spans="1:128" s="2" customFormat="1">
      <c r="A306" s="48"/>
      <c r="B306" s="48"/>
      <c r="C306" s="48"/>
      <c r="D306" s="48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AA306" s="49"/>
      <c r="AB306" s="49"/>
      <c r="AC306" s="49"/>
      <c r="AD306" s="49"/>
      <c r="AE306" s="49"/>
      <c r="AF306" s="49"/>
      <c r="AG306" s="49"/>
      <c r="AH306" s="49"/>
      <c r="AI306" s="49"/>
      <c r="AJ306" s="49"/>
      <c r="AK306" s="49"/>
      <c r="AL306" s="49"/>
      <c r="AM306" s="49"/>
      <c r="AN306" s="49"/>
      <c r="AO306" s="49"/>
      <c r="AP306" s="49"/>
      <c r="AQ306" s="49"/>
      <c r="AR306" s="49"/>
      <c r="AS306" s="49"/>
      <c r="AT306" s="49"/>
      <c r="AU306" s="49"/>
      <c r="AV306" s="49"/>
      <c r="AW306" s="49"/>
      <c r="AX306" s="49"/>
      <c r="DV306" s="1"/>
      <c r="DW306" s="1"/>
      <c r="DX306" s="1"/>
    </row>
    <row r="307" spans="1:128" s="2" customFormat="1">
      <c r="A307" s="48"/>
      <c r="B307" s="48"/>
      <c r="C307" s="48"/>
      <c r="D307" s="48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AA307" s="49"/>
      <c r="AB307" s="49"/>
      <c r="AC307" s="49"/>
      <c r="AD307" s="49"/>
      <c r="AE307" s="49"/>
      <c r="AF307" s="49"/>
      <c r="AG307" s="49"/>
      <c r="AH307" s="49"/>
      <c r="AI307" s="49"/>
      <c r="AJ307" s="49"/>
      <c r="AK307" s="49"/>
      <c r="AL307" s="49"/>
      <c r="AM307" s="49"/>
      <c r="AN307" s="49"/>
      <c r="AO307" s="49"/>
      <c r="AP307" s="49"/>
      <c r="AQ307" s="49"/>
      <c r="AR307" s="49"/>
      <c r="AS307" s="49"/>
      <c r="AT307" s="49"/>
      <c r="AU307" s="49"/>
      <c r="AV307" s="49"/>
      <c r="AW307" s="49"/>
      <c r="AX307" s="49"/>
      <c r="DV307" s="1"/>
      <c r="DW307" s="1"/>
      <c r="DX307" s="1"/>
    </row>
    <row r="308" spans="1:128" s="2" customFormat="1">
      <c r="A308" s="48"/>
      <c r="B308" s="48"/>
      <c r="C308" s="48"/>
      <c r="D308" s="48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AA308" s="49"/>
      <c r="AB308" s="49"/>
      <c r="AC308" s="49"/>
      <c r="AD308" s="49"/>
      <c r="AE308" s="49"/>
      <c r="AF308" s="49"/>
      <c r="AG308" s="49"/>
      <c r="AH308" s="49"/>
      <c r="AI308" s="49"/>
      <c r="AJ308" s="49"/>
      <c r="AK308" s="49"/>
      <c r="AL308" s="49"/>
      <c r="AM308" s="49"/>
      <c r="AN308" s="49"/>
      <c r="AO308" s="49"/>
      <c r="AP308" s="49"/>
      <c r="AQ308" s="49"/>
      <c r="AR308" s="49"/>
      <c r="AS308" s="49"/>
      <c r="AT308" s="49"/>
      <c r="AU308" s="49"/>
      <c r="AV308" s="49"/>
      <c r="AW308" s="49"/>
      <c r="AX308" s="49"/>
      <c r="DV308" s="1"/>
      <c r="DW308" s="1"/>
      <c r="DX308" s="1"/>
    </row>
    <row r="309" spans="1:128" s="2" customFormat="1">
      <c r="A309" s="48"/>
      <c r="B309" s="48"/>
      <c r="C309" s="48"/>
      <c r="D309" s="48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AA309" s="49"/>
      <c r="AB309" s="49"/>
      <c r="AC309" s="49"/>
      <c r="AD309" s="49"/>
      <c r="AE309" s="49"/>
      <c r="AF309" s="49"/>
      <c r="AG309" s="49"/>
      <c r="AH309" s="49"/>
      <c r="AI309" s="49"/>
      <c r="AJ309" s="49"/>
      <c r="AK309" s="49"/>
      <c r="AL309" s="49"/>
      <c r="AM309" s="49"/>
      <c r="AN309" s="49"/>
      <c r="AO309" s="49"/>
      <c r="AP309" s="49"/>
      <c r="AQ309" s="49"/>
      <c r="AR309" s="49"/>
      <c r="AS309" s="49"/>
      <c r="AT309" s="49"/>
      <c r="AU309" s="49"/>
      <c r="AV309" s="49"/>
      <c r="AW309" s="49"/>
      <c r="AX309" s="49"/>
      <c r="DV309" s="1"/>
      <c r="DW309" s="1"/>
      <c r="DX309" s="1"/>
    </row>
    <row r="310" spans="1:128" s="2" customFormat="1">
      <c r="A310" s="48"/>
      <c r="B310" s="48"/>
      <c r="C310" s="48"/>
      <c r="D310" s="48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AA310" s="49"/>
      <c r="AB310" s="49"/>
      <c r="AC310" s="49"/>
      <c r="AD310" s="49"/>
      <c r="AE310" s="49"/>
      <c r="AF310" s="49"/>
      <c r="AG310" s="49"/>
      <c r="AH310" s="49"/>
      <c r="AI310" s="49"/>
      <c r="AJ310" s="49"/>
      <c r="AK310" s="49"/>
      <c r="AL310" s="49"/>
      <c r="AM310" s="49"/>
      <c r="AN310" s="49"/>
      <c r="AO310" s="49"/>
      <c r="AP310" s="49"/>
      <c r="AQ310" s="49"/>
      <c r="AR310" s="49"/>
      <c r="AS310" s="49"/>
      <c r="AT310" s="49"/>
      <c r="AU310" s="49"/>
      <c r="AV310" s="49"/>
      <c r="AW310" s="49"/>
      <c r="AX310" s="49"/>
      <c r="DV310" s="1"/>
      <c r="DW310" s="1"/>
      <c r="DX310" s="1"/>
    </row>
    <row r="311" spans="1:128" s="2" customFormat="1">
      <c r="A311" s="48"/>
      <c r="B311" s="48"/>
      <c r="C311" s="48"/>
      <c r="D311" s="48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AA311" s="49"/>
      <c r="AB311" s="49"/>
      <c r="AC311" s="49"/>
      <c r="AD311" s="49"/>
      <c r="AE311" s="49"/>
      <c r="AF311" s="49"/>
      <c r="AG311" s="49"/>
      <c r="AH311" s="49"/>
      <c r="AI311" s="49"/>
      <c r="AJ311" s="49"/>
      <c r="AK311" s="49"/>
      <c r="AL311" s="49"/>
      <c r="AM311" s="49"/>
      <c r="AN311" s="49"/>
      <c r="AO311" s="49"/>
      <c r="AP311" s="49"/>
      <c r="AQ311" s="49"/>
      <c r="AR311" s="49"/>
      <c r="AS311" s="49"/>
      <c r="AT311" s="49"/>
      <c r="AU311" s="49"/>
      <c r="AV311" s="49"/>
      <c r="AW311" s="49"/>
      <c r="AX311" s="49"/>
      <c r="DV311" s="1"/>
      <c r="DW311" s="1"/>
      <c r="DX311" s="1"/>
    </row>
    <row r="312" spans="1:128" s="2" customFormat="1">
      <c r="A312" s="48"/>
      <c r="B312" s="48"/>
      <c r="C312" s="48"/>
      <c r="D312" s="48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AA312" s="49"/>
      <c r="AB312" s="49"/>
      <c r="AC312" s="49"/>
      <c r="AD312" s="49"/>
      <c r="AE312" s="49"/>
      <c r="AF312" s="49"/>
      <c r="AG312" s="49"/>
      <c r="AH312" s="49"/>
      <c r="AI312" s="49"/>
      <c r="AJ312" s="49"/>
      <c r="AK312" s="49"/>
      <c r="AL312" s="49"/>
      <c r="AM312" s="49"/>
      <c r="AN312" s="49"/>
      <c r="AO312" s="49"/>
      <c r="AP312" s="49"/>
      <c r="AQ312" s="49"/>
      <c r="AR312" s="49"/>
      <c r="AS312" s="49"/>
      <c r="AT312" s="49"/>
      <c r="AU312" s="49"/>
      <c r="AV312" s="49"/>
      <c r="AW312" s="49"/>
      <c r="AX312" s="49"/>
      <c r="DV312" s="1"/>
      <c r="DW312" s="1"/>
      <c r="DX312" s="1"/>
    </row>
    <row r="313" spans="1:128" s="2" customFormat="1">
      <c r="A313" s="48"/>
      <c r="B313" s="48"/>
      <c r="C313" s="48"/>
      <c r="D313" s="48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AA313" s="49"/>
      <c r="AB313" s="49"/>
      <c r="AC313" s="49"/>
      <c r="AD313" s="49"/>
      <c r="AE313" s="49"/>
      <c r="AF313" s="49"/>
      <c r="AG313" s="49"/>
      <c r="AH313" s="49"/>
      <c r="AI313" s="49"/>
      <c r="AJ313" s="49"/>
      <c r="AK313" s="49"/>
      <c r="AL313" s="49"/>
      <c r="AM313" s="49"/>
      <c r="AN313" s="49"/>
      <c r="AO313" s="49"/>
      <c r="AP313" s="49"/>
      <c r="AQ313" s="49"/>
      <c r="AR313" s="49"/>
      <c r="AS313" s="49"/>
      <c r="AT313" s="49"/>
      <c r="AU313" s="49"/>
      <c r="AV313" s="49"/>
      <c r="AW313" s="49"/>
      <c r="AX313" s="49"/>
      <c r="DV313" s="1"/>
      <c r="DW313" s="1"/>
      <c r="DX313" s="1"/>
    </row>
    <row r="314" spans="1:128" s="2" customFormat="1">
      <c r="A314" s="48"/>
      <c r="B314" s="48"/>
      <c r="C314" s="48"/>
      <c r="D314" s="48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AA314" s="49"/>
      <c r="AB314" s="49"/>
      <c r="AC314" s="49"/>
      <c r="AD314" s="49"/>
      <c r="AE314" s="49"/>
      <c r="AF314" s="49"/>
      <c r="AG314" s="49"/>
      <c r="AH314" s="49"/>
      <c r="AI314" s="49"/>
      <c r="AJ314" s="49"/>
      <c r="AK314" s="49"/>
      <c r="AL314" s="49"/>
      <c r="AM314" s="49"/>
      <c r="AN314" s="49"/>
      <c r="AO314" s="49"/>
      <c r="AP314" s="49"/>
      <c r="AQ314" s="49"/>
      <c r="AR314" s="49"/>
      <c r="AS314" s="49"/>
      <c r="AT314" s="49"/>
      <c r="AU314" s="49"/>
      <c r="AV314" s="49"/>
      <c r="AW314" s="49"/>
      <c r="AX314" s="49"/>
      <c r="DV314" s="1"/>
      <c r="DW314" s="1"/>
      <c r="DX314" s="1"/>
    </row>
    <row r="315" spans="1:128" s="2" customFormat="1">
      <c r="A315" s="48"/>
      <c r="B315" s="48"/>
      <c r="C315" s="48"/>
      <c r="D315" s="48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AA315" s="49"/>
      <c r="AB315" s="49"/>
      <c r="AC315" s="49"/>
      <c r="AD315" s="49"/>
      <c r="AE315" s="49"/>
      <c r="AF315" s="49"/>
      <c r="AG315" s="49"/>
      <c r="AH315" s="49"/>
      <c r="AI315" s="49"/>
      <c r="AJ315" s="49"/>
      <c r="AK315" s="49"/>
      <c r="AL315" s="49"/>
      <c r="AM315" s="49"/>
      <c r="AN315" s="49"/>
      <c r="AO315" s="49"/>
      <c r="AP315" s="49"/>
      <c r="AQ315" s="49"/>
      <c r="AR315" s="49"/>
      <c r="AS315" s="49"/>
      <c r="AT315" s="49"/>
      <c r="AU315" s="49"/>
      <c r="AV315" s="49"/>
      <c r="AW315" s="49"/>
      <c r="AX315" s="49"/>
      <c r="DV315" s="1"/>
      <c r="DW315" s="1"/>
      <c r="DX315" s="1"/>
    </row>
    <row r="316" spans="1:128" s="2" customFormat="1">
      <c r="A316" s="48"/>
      <c r="B316" s="48"/>
      <c r="C316" s="48"/>
      <c r="D316" s="48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AA316" s="49"/>
      <c r="AB316" s="49"/>
      <c r="AC316" s="49"/>
      <c r="AD316" s="49"/>
      <c r="AE316" s="49"/>
      <c r="AF316" s="49"/>
      <c r="AG316" s="49"/>
      <c r="AH316" s="49"/>
      <c r="AI316" s="49"/>
      <c r="AJ316" s="49"/>
      <c r="AK316" s="49"/>
      <c r="AL316" s="49"/>
      <c r="AM316" s="49"/>
      <c r="AN316" s="49"/>
      <c r="AO316" s="49"/>
      <c r="AP316" s="49"/>
      <c r="AQ316" s="49"/>
      <c r="AR316" s="49"/>
      <c r="AS316" s="49"/>
      <c r="AT316" s="49"/>
      <c r="AU316" s="49"/>
      <c r="AV316" s="49"/>
      <c r="AW316" s="49"/>
      <c r="AX316" s="49"/>
      <c r="DV316" s="1"/>
      <c r="DW316" s="1"/>
      <c r="DX316" s="1"/>
    </row>
    <row r="317" spans="1:128" s="2" customFormat="1">
      <c r="A317" s="48"/>
      <c r="B317" s="48"/>
      <c r="C317" s="48"/>
      <c r="D317" s="48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AA317" s="49"/>
      <c r="AB317" s="49"/>
      <c r="AC317" s="49"/>
      <c r="AD317" s="49"/>
      <c r="AE317" s="49"/>
      <c r="AF317" s="49"/>
      <c r="AG317" s="49"/>
      <c r="AH317" s="49"/>
      <c r="AI317" s="49"/>
      <c r="AJ317" s="49"/>
      <c r="AK317" s="49"/>
      <c r="AL317" s="49"/>
      <c r="AM317" s="49"/>
      <c r="AN317" s="49"/>
      <c r="AO317" s="49"/>
      <c r="AP317" s="49"/>
      <c r="AQ317" s="49"/>
      <c r="AR317" s="49"/>
      <c r="AS317" s="49"/>
      <c r="AT317" s="49"/>
      <c r="AU317" s="49"/>
      <c r="AV317" s="49"/>
      <c r="AW317" s="49"/>
      <c r="AX317" s="49"/>
      <c r="DV317" s="1"/>
      <c r="DW317" s="1"/>
      <c r="DX317" s="1"/>
    </row>
    <row r="318" spans="1:128" s="2" customFormat="1">
      <c r="A318" s="48"/>
      <c r="B318" s="48"/>
      <c r="C318" s="48"/>
      <c r="D318" s="48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AA318" s="49"/>
      <c r="AB318" s="49"/>
      <c r="AC318" s="49"/>
      <c r="AD318" s="49"/>
      <c r="AE318" s="49"/>
      <c r="AF318" s="49"/>
      <c r="AG318" s="49"/>
      <c r="AH318" s="49"/>
      <c r="AI318" s="49"/>
      <c r="AJ318" s="49"/>
      <c r="AK318" s="49"/>
      <c r="AL318" s="49"/>
      <c r="AM318" s="49"/>
      <c r="AN318" s="49"/>
      <c r="AO318" s="49"/>
      <c r="AP318" s="49"/>
      <c r="AQ318" s="49"/>
      <c r="AR318" s="49"/>
      <c r="AS318" s="49"/>
      <c r="AT318" s="49"/>
      <c r="AU318" s="49"/>
      <c r="AV318" s="49"/>
      <c r="AW318" s="49"/>
      <c r="AX318" s="49"/>
      <c r="DV318" s="1"/>
      <c r="DW318" s="1"/>
      <c r="DX318" s="1"/>
    </row>
    <row r="319" spans="1:128" s="2" customFormat="1">
      <c r="A319" s="48"/>
      <c r="B319" s="48"/>
      <c r="C319" s="48"/>
      <c r="D319" s="48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AA319" s="49"/>
      <c r="AB319" s="49"/>
      <c r="AC319" s="49"/>
      <c r="AD319" s="49"/>
      <c r="AE319" s="49"/>
      <c r="AF319" s="49"/>
      <c r="AG319" s="49"/>
      <c r="AH319" s="49"/>
      <c r="AI319" s="49"/>
      <c r="AJ319" s="49"/>
      <c r="AK319" s="49"/>
      <c r="AL319" s="49"/>
      <c r="AM319" s="49"/>
      <c r="AN319" s="49"/>
      <c r="AO319" s="49"/>
      <c r="AP319" s="49"/>
      <c r="AQ319" s="49"/>
      <c r="AR319" s="49"/>
      <c r="AS319" s="49"/>
      <c r="AT319" s="49"/>
      <c r="AU319" s="49"/>
      <c r="AV319" s="49"/>
      <c r="AW319" s="49"/>
      <c r="AX319" s="49"/>
      <c r="DV319" s="1"/>
      <c r="DW319" s="1"/>
      <c r="DX319" s="1"/>
    </row>
    <row r="320" spans="1:128" s="2" customFormat="1">
      <c r="A320" s="48"/>
      <c r="B320" s="48"/>
      <c r="C320" s="48"/>
      <c r="D320" s="48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AA320" s="49"/>
      <c r="AB320" s="49"/>
      <c r="AC320" s="49"/>
      <c r="AD320" s="49"/>
      <c r="AE320" s="49"/>
      <c r="AF320" s="49"/>
      <c r="AG320" s="49"/>
      <c r="AH320" s="49"/>
      <c r="AI320" s="49"/>
      <c r="AJ320" s="49"/>
      <c r="AK320" s="49"/>
      <c r="AL320" s="49"/>
      <c r="AM320" s="49"/>
      <c r="AN320" s="49"/>
      <c r="AO320" s="49"/>
      <c r="AP320" s="49"/>
      <c r="AQ320" s="49"/>
      <c r="AR320" s="49"/>
      <c r="AS320" s="49"/>
      <c r="AT320" s="49"/>
      <c r="AU320" s="49"/>
      <c r="AV320" s="49"/>
      <c r="AW320" s="49"/>
      <c r="AX320" s="49"/>
      <c r="DV320" s="1"/>
      <c r="DW320" s="1"/>
      <c r="DX320" s="1"/>
    </row>
    <row r="321" spans="1:128" s="2" customFormat="1">
      <c r="A321" s="48"/>
      <c r="B321" s="48"/>
      <c r="C321" s="48"/>
      <c r="D321" s="48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AA321" s="49"/>
      <c r="AB321" s="49"/>
      <c r="AC321" s="49"/>
      <c r="AD321" s="49"/>
      <c r="AE321" s="49"/>
      <c r="AF321" s="49"/>
      <c r="AG321" s="49"/>
      <c r="AH321" s="49"/>
      <c r="AI321" s="49"/>
      <c r="AJ321" s="49"/>
      <c r="AK321" s="49"/>
      <c r="AL321" s="49"/>
      <c r="AM321" s="49"/>
      <c r="AN321" s="49"/>
      <c r="AO321" s="49"/>
      <c r="AP321" s="49"/>
      <c r="AQ321" s="49"/>
      <c r="AR321" s="49"/>
      <c r="AS321" s="49"/>
      <c r="AT321" s="49"/>
      <c r="AU321" s="49"/>
      <c r="AV321" s="49"/>
      <c r="AW321" s="49"/>
      <c r="AX321" s="49"/>
      <c r="DV321" s="1"/>
      <c r="DW321" s="1"/>
      <c r="DX321" s="1"/>
    </row>
    <row r="322" spans="1:128" s="2" customFormat="1">
      <c r="A322" s="48"/>
      <c r="B322" s="48"/>
      <c r="C322" s="48"/>
      <c r="D322" s="48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AA322" s="49"/>
      <c r="AB322" s="49"/>
      <c r="AC322" s="49"/>
      <c r="AD322" s="49"/>
      <c r="AE322" s="49"/>
      <c r="AF322" s="49"/>
      <c r="AG322" s="49"/>
      <c r="AH322" s="49"/>
      <c r="AI322" s="49"/>
      <c r="AJ322" s="49"/>
      <c r="AK322" s="49"/>
      <c r="AL322" s="49"/>
      <c r="AM322" s="49"/>
      <c r="AN322" s="49"/>
      <c r="AO322" s="49"/>
      <c r="AP322" s="49"/>
      <c r="AQ322" s="49"/>
      <c r="AR322" s="49"/>
      <c r="AS322" s="49"/>
      <c r="AT322" s="49"/>
      <c r="AU322" s="49"/>
      <c r="AV322" s="49"/>
      <c r="AW322" s="49"/>
      <c r="AX322" s="49"/>
      <c r="DV322" s="1"/>
      <c r="DW322" s="1"/>
      <c r="DX322" s="1"/>
    </row>
    <row r="323" spans="1:128" s="2" customFormat="1">
      <c r="A323" s="48"/>
      <c r="B323" s="48"/>
      <c r="C323" s="48"/>
      <c r="D323" s="48"/>
      <c r="E323" s="49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  <c r="AA323" s="49"/>
      <c r="AB323" s="49"/>
      <c r="AC323" s="49"/>
      <c r="AD323" s="49"/>
      <c r="AE323" s="49"/>
      <c r="AF323" s="49"/>
      <c r="AG323" s="49"/>
      <c r="AH323" s="49"/>
      <c r="AI323" s="49"/>
      <c r="AJ323" s="49"/>
      <c r="AK323" s="49"/>
      <c r="AL323" s="49"/>
      <c r="AM323" s="49"/>
      <c r="AN323" s="49"/>
      <c r="AO323" s="49"/>
      <c r="AP323" s="49"/>
      <c r="AQ323" s="49"/>
      <c r="AR323" s="49"/>
      <c r="AS323" s="49"/>
      <c r="AT323" s="49"/>
      <c r="AU323" s="49"/>
      <c r="AV323" s="49"/>
      <c r="AW323" s="49"/>
      <c r="AX323" s="49"/>
      <c r="DV323" s="1"/>
      <c r="DW323" s="1"/>
      <c r="DX323" s="1"/>
    </row>
    <row r="324" spans="1:128" s="2" customFormat="1">
      <c r="A324" s="48"/>
      <c r="B324" s="48"/>
      <c r="C324" s="48"/>
      <c r="D324" s="48"/>
      <c r="E324" s="49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  <c r="AA324" s="49"/>
      <c r="AB324" s="49"/>
      <c r="AC324" s="49"/>
      <c r="AD324" s="49"/>
      <c r="AE324" s="49"/>
      <c r="AF324" s="49"/>
      <c r="AG324" s="49"/>
      <c r="AH324" s="49"/>
      <c r="AI324" s="49"/>
      <c r="AJ324" s="49"/>
      <c r="AK324" s="49"/>
      <c r="AL324" s="49"/>
      <c r="AM324" s="49"/>
      <c r="AN324" s="49"/>
      <c r="AO324" s="49"/>
      <c r="AP324" s="49"/>
      <c r="AQ324" s="49"/>
      <c r="AR324" s="49"/>
      <c r="AS324" s="49"/>
      <c r="AT324" s="49"/>
      <c r="AU324" s="49"/>
      <c r="AV324" s="49"/>
      <c r="AW324" s="49"/>
      <c r="AX324" s="49"/>
      <c r="DV324" s="1"/>
      <c r="DW324" s="1"/>
      <c r="DX324" s="1"/>
    </row>
  </sheetData>
  <sheetProtection formatCells="0" formatColumns="0" formatRows="0"/>
  <mergeCells count="238">
    <mergeCell ref="A5:B8"/>
    <mergeCell ref="C5:D5"/>
    <mergeCell ref="E5:AX5"/>
    <mergeCell ref="AY5:DV5"/>
    <mergeCell ref="C6:D7"/>
    <mergeCell ref="E6:F7"/>
    <mergeCell ref="G6:AX6"/>
    <mergeCell ref="AY6:AZ7"/>
    <mergeCell ref="A1:O1"/>
    <mergeCell ref="DQ6:DR7"/>
    <mergeCell ref="DS6:DT7"/>
    <mergeCell ref="DU6:DV7"/>
    <mergeCell ref="G7:H7"/>
    <mergeCell ref="I7:J7"/>
    <mergeCell ref="K7:L7"/>
    <mergeCell ref="M7:N7"/>
    <mergeCell ref="O7:P7"/>
    <mergeCell ref="C2:DV2"/>
    <mergeCell ref="C3:DV3"/>
    <mergeCell ref="AC7:AD7"/>
    <mergeCell ref="AE7:AF7"/>
    <mergeCell ref="AG7:AH7"/>
    <mergeCell ref="AI7:AJ7"/>
    <mergeCell ref="AK7:AL7"/>
    <mergeCell ref="AM7:AN7"/>
    <mergeCell ref="Q7:R7"/>
    <mergeCell ref="S7:T7"/>
    <mergeCell ref="U7:V7"/>
    <mergeCell ref="W7:X7"/>
    <mergeCell ref="Y7:Z7"/>
    <mergeCell ref="AA7:AB7"/>
    <mergeCell ref="BE7:BF7"/>
    <mergeCell ref="BG7:BH7"/>
    <mergeCell ref="BI7:BJ7"/>
    <mergeCell ref="BK7:BL7"/>
    <mergeCell ref="BM7:BN7"/>
    <mergeCell ref="BO7:BP7"/>
    <mergeCell ref="AO7:AP7"/>
    <mergeCell ref="AQ7:AR7"/>
    <mergeCell ref="AS7:AT7"/>
    <mergeCell ref="AU7:AV7"/>
    <mergeCell ref="AW7:AX7"/>
    <mergeCell ref="BC7:BD7"/>
    <mergeCell ref="BA6:BB7"/>
    <mergeCell ref="BC6:DP6"/>
    <mergeCell ref="CC7:CD7"/>
    <mergeCell ref="CE7:CF7"/>
    <mergeCell ref="CG7:CH7"/>
    <mergeCell ref="CI7:CJ7"/>
    <mergeCell ref="CK7:CL7"/>
    <mergeCell ref="CM7:CN7"/>
    <mergeCell ref="BQ7:BR7"/>
    <mergeCell ref="BS7:BT7"/>
    <mergeCell ref="BU7:BV7"/>
    <mergeCell ref="BW7:BX7"/>
    <mergeCell ref="BY7:BZ7"/>
    <mergeCell ref="CA7:CB7"/>
    <mergeCell ref="A14:B14"/>
    <mergeCell ref="A15:B15"/>
    <mergeCell ref="A16:B16"/>
    <mergeCell ref="A17:B17"/>
    <mergeCell ref="A18:B18"/>
    <mergeCell ref="A19:B19"/>
    <mergeCell ref="DM7:DN7"/>
    <mergeCell ref="DO7:DP7"/>
    <mergeCell ref="A9:B9"/>
    <mergeCell ref="A10:B10"/>
    <mergeCell ref="A11:B11"/>
    <mergeCell ref="A13:B13"/>
    <mergeCell ref="DA7:DB7"/>
    <mergeCell ref="DC7:DD7"/>
    <mergeCell ref="DE7:DF7"/>
    <mergeCell ref="DG7:DH7"/>
    <mergeCell ref="DI7:DJ7"/>
    <mergeCell ref="DK7:DL7"/>
    <mergeCell ref="CO7:CP7"/>
    <mergeCell ref="CQ7:CR7"/>
    <mergeCell ref="CS7:CT7"/>
    <mergeCell ref="CU7:CV7"/>
    <mergeCell ref="CW7:CX7"/>
    <mergeCell ref="CY7:CZ7"/>
    <mergeCell ref="A26:B26"/>
    <mergeCell ref="A27:B27"/>
    <mergeCell ref="A28:B28"/>
    <mergeCell ref="A29:B29"/>
    <mergeCell ref="A30:B30"/>
    <mergeCell ref="A31:B31"/>
    <mergeCell ref="A20:B20"/>
    <mergeCell ref="A21:B21"/>
    <mergeCell ref="A22:B22"/>
    <mergeCell ref="A23:B23"/>
    <mergeCell ref="A24:B24"/>
    <mergeCell ref="A25:B25"/>
    <mergeCell ref="A38:B38"/>
    <mergeCell ref="A39:B39"/>
    <mergeCell ref="A40:B40"/>
    <mergeCell ref="A41:B41"/>
    <mergeCell ref="A42:B42"/>
    <mergeCell ref="A43:B43"/>
    <mergeCell ref="A32:B32"/>
    <mergeCell ref="A33:B33"/>
    <mergeCell ref="A34:B34"/>
    <mergeCell ref="A35:B35"/>
    <mergeCell ref="A36:B36"/>
    <mergeCell ref="A37:B37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62:B62"/>
    <mergeCell ref="A63:B63"/>
    <mergeCell ref="A74:B74"/>
    <mergeCell ref="A75:B75"/>
    <mergeCell ref="A76:B76"/>
    <mergeCell ref="A77:B77"/>
    <mergeCell ref="A56:B56"/>
    <mergeCell ref="A57:B57"/>
    <mergeCell ref="A58:B58"/>
    <mergeCell ref="A59:B59"/>
    <mergeCell ref="A60:B60"/>
    <mergeCell ref="A61:B61"/>
    <mergeCell ref="A84:B84"/>
    <mergeCell ref="A85:B85"/>
    <mergeCell ref="A86:B86"/>
    <mergeCell ref="A87:B87"/>
    <mergeCell ref="A88:B88"/>
    <mergeCell ref="A89:B89"/>
    <mergeCell ref="A78:B78"/>
    <mergeCell ref="A79:B79"/>
    <mergeCell ref="A80:B80"/>
    <mergeCell ref="A81:B81"/>
    <mergeCell ref="A82:B82"/>
    <mergeCell ref="A83:B83"/>
    <mergeCell ref="A96:B96"/>
    <mergeCell ref="A97:B97"/>
    <mergeCell ref="A98:B98"/>
    <mergeCell ref="A99:B99"/>
    <mergeCell ref="A100:B100"/>
    <mergeCell ref="A101:B101"/>
    <mergeCell ref="A90:B90"/>
    <mergeCell ref="A91:B91"/>
    <mergeCell ref="A92:B92"/>
    <mergeCell ref="A93:B93"/>
    <mergeCell ref="A94:B94"/>
    <mergeCell ref="A95:B95"/>
    <mergeCell ref="A108:B108"/>
    <mergeCell ref="A112:B112"/>
    <mergeCell ref="A113:B113"/>
    <mergeCell ref="C113:D113"/>
    <mergeCell ref="E113:F113"/>
    <mergeCell ref="G113:H113"/>
    <mergeCell ref="A102:B102"/>
    <mergeCell ref="A103:B103"/>
    <mergeCell ref="A104:B104"/>
    <mergeCell ref="A105:B105"/>
    <mergeCell ref="A106:B106"/>
    <mergeCell ref="A107:B107"/>
    <mergeCell ref="U113:V113"/>
    <mergeCell ref="W113:X113"/>
    <mergeCell ref="Y113:Z113"/>
    <mergeCell ref="AA113:AB113"/>
    <mergeCell ref="AC113:AD113"/>
    <mergeCell ref="AE113:AF113"/>
    <mergeCell ref="I113:J113"/>
    <mergeCell ref="K113:L113"/>
    <mergeCell ref="M113:N113"/>
    <mergeCell ref="O113:P113"/>
    <mergeCell ref="Q113:R113"/>
    <mergeCell ref="S113:T113"/>
    <mergeCell ref="AS113:AT113"/>
    <mergeCell ref="AU113:AV113"/>
    <mergeCell ref="AW113:AX113"/>
    <mergeCell ref="AY113:AZ113"/>
    <mergeCell ref="BA113:BB113"/>
    <mergeCell ref="BC113:BD113"/>
    <mergeCell ref="AG113:AH113"/>
    <mergeCell ref="AI113:AJ113"/>
    <mergeCell ref="AK113:AL113"/>
    <mergeCell ref="AM113:AN113"/>
    <mergeCell ref="AO113:AP113"/>
    <mergeCell ref="AQ113:AR113"/>
    <mergeCell ref="BQ113:BR113"/>
    <mergeCell ref="BS113:BT113"/>
    <mergeCell ref="BU113:BV113"/>
    <mergeCell ref="BW113:BX113"/>
    <mergeCell ref="BY113:BZ113"/>
    <mergeCell ref="CA113:CB113"/>
    <mergeCell ref="BE113:BF113"/>
    <mergeCell ref="BG113:BH113"/>
    <mergeCell ref="BI113:BJ113"/>
    <mergeCell ref="BK113:BL113"/>
    <mergeCell ref="BM113:BN113"/>
    <mergeCell ref="BO113:BP113"/>
    <mergeCell ref="DM113:DN113"/>
    <mergeCell ref="DO113:DP113"/>
    <mergeCell ref="DQ113:DR113"/>
    <mergeCell ref="DS113:DT113"/>
    <mergeCell ref="DU113:DV113"/>
    <mergeCell ref="A114:B114"/>
    <mergeCell ref="DA113:DB113"/>
    <mergeCell ref="DC113:DD113"/>
    <mergeCell ref="DE113:DF113"/>
    <mergeCell ref="DG113:DH113"/>
    <mergeCell ref="DI113:DJ113"/>
    <mergeCell ref="DK113:DL113"/>
    <mergeCell ref="CO113:CP113"/>
    <mergeCell ref="CQ113:CR113"/>
    <mergeCell ref="CS113:CT113"/>
    <mergeCell ref="CU113:CV113"/>
    <mergeCell ref="CW113:CX113"/>
    <mergeCell ref="CY113:CZ113"/>
    <mergeCell ref="CC113:CD113"/>
    <mergeCell ref="CE113:CF113"/>
    <mergeCell ref="CG113:CH113"/>
    <mergeCell ref="CI113:CJ113"/>
    <mergeCell ref="CK113:CL113"/>
    <mergeCell ref="CM113:CN113"/>
    <mergeCell ref="A130:B130"/>
    <mergeCell ref="A124:B124"/>
    <mergeCell ref="A125:B125"/>
    <mergeCell ref="A126:B126"/>
    <mergeCell ref="A127:B127"/>
    <mergeCell ref="A128:B128"/>
    <mergeCell ref="A129:B129"/>
    <mergeCell ref="A118:B118"/>
    <mergeCell ref="A119:B119"/>
    <mergeCell ref="A120:B120"/>
    <mergeCell ref="A121:B121"/>
    <mergeCell ref="A122:B122"/>
    <mergeCell ref="A123:B123"/>
  </mergeCells>
  <printOptions horizontalCentered="1"/>
  <pageMargins left="0.15748031496062992" right="0.15748031496062992" top="0.27559055118110237" bottom="0.15748031496062992" header="0.15748031496062992" footer="0.15748031496062992"/>
  <pageSetup paperSize="8" scale="65" fitToWidth="3" fitToHeight="5" orientation="landscape" r:id="rId1"/>
  <headerFooter alignWithMargins="0"/>
  <rowBreaks count="1" manualBreakCount="1">
    <brk id="76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H250"/>
  <sheetViews>
    <sheetView tabSelected="1" topLeftCell="A7" zoomScale="75" zoomScaleNormal="75" zoomScaleSheetLayoutView="75" zoomScalePageLayoutView="60" workbookViewId="0">
      <pane xSplit="4200" ySplit="2355" topLeftCell="BB40" activePane="bottomRight"/>
      <selection activeCell="DN22" sqref="DN22"/>
      <selection pane="topRight" activeCell="DS9" sqref="DS1:DT1048576"/>
      <selection pane="bottomLeft" activeCell="A55" sqref="A55:XFD132"/>
      <selection pane="bottomRight" activeCell="DU7" sqref="DU7:DV8"/>
    </sheetView>
  </sheetViews>
  <sheetFormatPr defaultRowHeight="15"/>
  <cols>
    <col min="1" max="1" width="57.83203125" style="50" customWidth="1"/>
    <col min="2" max="2" width="13.6640625" style="50" hidden="1" customWidth="1"/>
    <col min="3" max="3" width="12.6640625" style="50" customWidth="1"/>
    <col min="4" max="4" width="14.83203125" style="50" customWidth="1"/>
    <col min="5" max="5" width="13.33203125" style="50" customWidth="1"/>
    <col min="6" max="6" width="14" style="50" customWidth="1"/>
    <col min="7" max="7" width="18.6640625" style="51" customWidth="1"/>
    <col min="8" max="8" width="18.1640625" style="51" customWidth="1"/>
    <col min="9" max="9" width="16.83203125" style="51" hidden="1" customWidth="1"/>
    <col min="10" max="16" width="12.33203125" style="51" hidden="1" customWidth="1"/>
    <col min="17" max="17" width="16.83203125" style="51" hidden="1" customWidth="1"/>
    <col min="18" max="20" width="12.33203125" style="51" hidden="1" customWidth="1"/>
    <col min="21" max="21" width="14.1640625" style="51" hidden="1" customWidth="1"/>
    <col min="22" max="48" width="12.33203125" style="51" hidden="1" customWidth="1"/>
    <col min="49" max="49" width="14.83203125" style="51" customWidth="1"/>
    <col min="50" max="50" width="14.1640625" style="51" customWidth="1"/>
    <col min="51" max="51" width="12.33203125" style="51" hidden="1" customWidth="1"/>
    <col min="52" max="52" width="8" style="51" hidden="1" customWidth="1"/>
    <col min="53" max="53" width="20" style="3" customWidth="1"/>
    <col min="54" max="54" width="16.83203125" style="3" customWidth="1"/>
    <col min="55" max="55" width="12.33203125" style="3" customWidth="1"/>
    <col min="56" max="56" width="13" style="2" customWidth="1"/>
    <col min="57" max="57" width="12.33203125" style="3" hidden="1" customWidth="1"/>
    <col min="58" max="58" width="15.6640625" style="3" hidden="1" customWidth="1"/>
    <col min="59" max="71" width="12.33203125" style="3" hidden="1" customWidth="1"/>
    <col min="72" max="72" width="16.33203125" style="3" hidden="1" customWidth="1"/>
    <col min="73" max="73" width="12.33203125" style="3" hidden="1" customWidth="1"/>
    <col min="74" max="74" width="15.83203125" style="3" hidden="1" customWidth="1"/>
    <col min="75" max="84" width="12.33203125" style="3" hidden="1" customWidth="1"/>
    <col min="85" max="85" width="14.1640625" style="3" hidden="1" customWidth="1"/>
    <col min="86" max="86" width="13.83203125" style="3" hidden="1" customWidth="1"/>
    <col min="87" max="91" width="12.33203125" style="3" hidden="1" customWidth="1"/>
    <col min="92" max="92" width="14.83203125" style="3" hidden="1" customWidth="1"/>
    <col min="93" max="109" width="12.33203125" style="3" hidden="1" customWidth="1"/>
    <col min="110" max="110" width="14.1640625" style="3" hidden="1" customWidth="1"/>
    <col min="111" max="114" width="12.33203125" style="3" hidden="1" customWidth="1"/>
    <col min="115" max="116" width="14.83203125" style="3" customWidth="1"/>
    <col min="117" max="117" width="12.83203125" style="3" customWidth="1"/>
    <col min="118" max="118" width="15.33203125" style="3" customWidth="1"/>
    <col min="119" max="120" width="10.6640625" style="3" hidden="1" customWidth="1"/>
    <col min="121" max="121" width="16" style="3" hidden="1" customWidth="1"/>
    <col min="122" max="122" width="13.33203125" style="3" hidden="1" customWidth="1"/>
    <col min="123" max="123" width="14.6640625" style="3" hidden="1" customWidth="1"/>
    <col min="124" max="124" width="13.6640625" style="3" hidden="1" customWidth="1"/>
    <col min="125" max="126" width="11.5" style="3" customWidth="1"/>
    <col min="127" max="127" width="14" style="3" customWidth="1"/>
    <col min="128" max="128" width="16.6640625" style="8" customWidth="1"/>
    <col min="129" max="149" width="12.33203125" style="2" customWidth="1"/>
    <col min="150" max="268" width="9.33203125" style="2"/>
    <col min="269" max="16384" width="9.33203125" style="3"/>
  </cols>
  <sheetData>
    <row r="1" spans="1:268" ht="18.75">
      <c r="A1" s="314"/>
      <c r="B1" s="314"/>
      <c r="C1" s="314"/>
      <c r="D1" s="314"/>
      <c r="E1" s="314"/>
      <c r="F1" s="314"/>
      <c r="G1" s="314"/>
      <c r="H1" s="314"/>
      <c r="I1" s="314"/>
      <c r="J1" s="314"/>
      <c r="K1" s="314"/>
      <c r="L1" s="314"/>
      <c r="M1" s="314"/>
      <c r="N1" s="314"/>
      <c r="O1" s="314"/>
      <c r="P1" s="314"/>
      <c r="Q1" s="314"/>
      <c r="R1" s="314"/>
      <c r="S1" s="314"/>
      <c r="T1" s="314"/>
      <c r="DU1" s="318" t="s">
        <v>191</v>
      </c>
      <c r="DV1" s="318"/>
      <c r="DW1" s="318"/>
      <c r="DX1" s="318"/>
    </row>
    <row r="2" spans="1:268" ht="18.75" customHeight="1">
      <c r="A2" s="205"/>
      <c r="B2" s="205"/>
      <c r="C2" s="207"/>
      <c r="D2" s="207"/>
      <c r="E2" s="205"/>
      <c r="F2" s="205"/>
      <c r="G2" s="205"/>
      <c r="H2" s="205"/>
      <c r="I2" s="205"/>
      <c r="J2" s="205"/>
      <c r="K2" s="205"/>
      <c r="L2" s="205"/>
      <c r="M2" s="205"/>
      <c r="N2" s="205"/>
      <c r="O2" s="205"/>
      <c r="P2" s="205"/>
      <c r="Q2" s="205"/>
      <c r="R2" s="205"/>
      <c r="S2" s="205"/>
      <c r="T2" s="205"/>
      <c r="DU2" s="319" t="s">
        <v>194</v>
      </c>
      <c r="DV2" s="319"/>
      <c r="DW2" s="319"/>
      <c r="DX2" s="319"/>
    </row>
    <row r="3" spans="1:268" ht="16.5" customHeight="1">
      <c r="A3" s="3"/>
      <c r="E3" s="303" t="s">
        <v>220</v>
      </c>
      <c r="F3" s="303"/>
      <c r="G3" s="303"/>
      <c r="H3" s="303"/>
      <c r="I3" s="303"/>
      <c r="J3" s="303"/>
      <c r="K3" s="303"/>
      <c r="L3" s="303"/>
      <c r="M3" s="303"/>
      <c r="N3" s="303"/>
      <c r="O3" s="303"/>
      <c r="P3" s="303"/>
      <c r="Q3" s="303"/>
      <c r="R3" s="303"/>
      <c r="S3" s="303"/>
      <c r="T3" s="303"/>
      <c r="U3" s="303"/>
      <c r="V3" s="303"/>
      <c r="W3" s="303"/>
      <c r="X3" s="303"/>
      <c r="Y3" s="303"/>
      <c r="Z3" s="303"/>
      <c r="AA3" s="303"/>
      <c r="AB3" s="303"/>
      <c r="AC3" s="303"/>
      <c r="AD3" s="303"/>
      <c r="AE3" s="303"/>
      <c r="AF3" s="303"/>
      <c r="AG3" s="303"/>
      <c r="AH3" s="303"/>
      <c r="AI3" s="303"/>
      <c r="AJ3" s="303"/>
      <c r="AK3" s="303"/>
      <c r="AL3" s="303"/>
      <c r="AM3" s="303"/>
      <c r="AN3" s="303"/>
      <c r="AO3" s="303"/>
      <c r="AP3" s="303"/>
      <c r="AQ3" s="303"/>
      <c r="AR3" s="303"/>
      <c r="AS3" s="303"/>
      <c r="AT3" s="303"/>
      <c r="AU3" s="303"/>
      <c r="AV3" s="303"/>
      <c r="AW3" s="303"/>
      <c r="AX3" s="303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  <c r="BT3" s="303"/>
      <c r="BU3" s="303"/>
      <c r="BV3" s="303"/>
      <c r="BW3" s="303"/>
      <c r="BX3" s="303"/>
      <c r="BY3" s="303"/>
      <c r="BZ3" s="303"/>
      <c r="CA3" s="303"/>
      <c r="CB3" s="303"/>
      <c r="CC3" s="303"/>
      <c r="CD3" s="303"/>
      <c r="CE3" s="303"/>
      <c r="CF3" s="303"/>
      <c r="CG3" s="303"/>
      <c r="CH3" s="303"/>
      <c r="CI3" s="303"/>
      <c r="CJ3" s="303"/>
      <c r="CK3" s="303"/>
      <c r="CL3" s="303"/>
      <c r="CM3" s="303"/>
      <c r="CN3" s="303"/>
      <c r="CO3" s="303"/>
      <c r="CP3" s="303"/>
      <c r="CQ3" s="303"/>
      <c r="CR3" s="303"/>
      <c r="CS3" s="303"/>
      <c r="CT3" s="303"/>
      <c r="CU3" s="303"/>
      <c r="CV3" s="303"/>
      <c r="CW3" s="303"/>
      <c r="CX3" s="303"/>
      <c r="CY3" s="303"/>
      <c r="CZ3" s="303"/>
      <c r="DA3" s="303"/>
      <c r="DB3" s="303"/>
      <c r="DC3" s="303"/>
      <c r="DD3" s="303"/>
      <c r="DE3" s="303"/>
      <c r="DF3" s="303"/>
      <c r="DG3" s="303"/>
      <c r="DH3" s="303"/>
      <c r="DI3" s="303"/>
      <c r="DJ3" s="303"/>
      <c r="DK3" s="303"/>
      <c r="DL3" s="303"/>
      <c r="DM3" s="303"/>
      <c r="DN3" s="303"/>
      <c r="DO3" s="303"/>
      <c r="DP3" s="303"/>
      <c r="DQ3" s="303"/>
      <c r="DR3" s="303"/>
      <c r="DS3" s="303"/>
      <c r="DT3" s="303"/>
      <c r="DU3" s="319"/>
      <c r="DV3" s="319"/>
      <c r="DW3" s="319"/>
      <c r="DX3" s="319"/>
    </row>
    <row r="4" spans="1:268" ht="16.5" customHeight="1"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  <c r="U4" s="303"/>
      <c r="V4" s="303"/>
      <c r="W4" s="303"/>
      <c r="X4" s="303"/>
      <c r="Y4" s="303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  <c r="BC4" s="303"/>
      <c r="BD4" s="303"/>
      <c r="BE4" s="303"/>
      <c r="BF4" s="303"/>
      <c r="BG4" s="303"/>
      <c r="BH4" s="303"/>
      <c r="BI4" s="303"/>
      <c r="BJ4" s="303"/>
      <c r="BK4" s="303"/>
      <c r="BL4" s="303"/>
      <c r="BM4" s="303"/>
      <c r="BN4" s="303"/>
      <c r="BO4" s="303"/>
      <c r="BP4" s="303"/>
      <c r="BQ4" s="303"/>
      <c r="BR4" s="303"/>
      <c r="BS4" s="303"/>
      <c r="BT4" s="303"/>
      <c r="BU4" s="303"/>
      <c r="BV4" s="303"/>
      <c r="BW4" s="303"/>
      <c r="BX4" s="303"/>
      <c r="BY4" s="303"/>
      <c r="BZ4" s="303"/>
      <c r="CA4" s="303"/>
      <c r="CB4" s="303"/>
      <c r="CC4" s="303"/>
      <c r="CD4" s="303"/>
      <c r="CE4" s="303"/>
      <c r="CF4" s="303"/>
      <c r="CG4" s="303"/>
      <c r="CH4" s="303"/>
      <c r="CI4" s="303"/>
      <c r="CJ4" s="303"/>
      <c r="CK4" s="303"/>
      <c r="CL4" s="303"/>
      <c r="CM4" s="303"/>
      <c r="CN4" s="303"/>
      <c r="CO4" s="303"/>
      <c r="CP4" s="303"/>
      <c r="CQ4" s="303"/>
      <c r="CR4" s="303"/>
      <c r="CS4" s="303"/>
      <c r="CT4" s="303"/>
      <c r="CU4" s="303"/>
      <c r="CV4" s="303"/>
      <c r="CW4" s="303"/>
      <c r="CX4" s="303"/>
      <c r="CY4" s="303"/>
      <c r="CZ4" s="303"/>
      <c r="DA4" s="303"/>
      <c r="DB4" s="303"/>
      <c r="DC4" s="303"/>
      <c r="DD4" s="303"/>
      <c r="DE4" s="303"/>
      <c r="DF4" s="303"/>
      <c r="DG4" s="303"/>
      <c r="DH4" s="303"/>
      <c r="DI4" s="303"/>
      <c r="DJ4" s="303"/>
      <c r="DK4" s="303"/>
      <c r="DL4" s="303"/>
      <c r="DM4" s="303"/>
      <c r="DN4" s="303"/>
      <c r="DO4" s="303"/>
      <c r="DP4" s="303"/>
      <c r="DQ4" s="303"/>
      <c r="DR4" s="303"/>
      <c r="DS4" s="303"/>
      <c r="DT4" s="303"/>
      <c r="DU4" s="319"/>
      <c r="DV4" s="319"/>
      <c r="DW4" s="319"/>
      <c r="DX4" s="319"/>
    </row>
    <row r="5" spans="1:268" ht="30.75" customHeight="1">
      <c r="A5" s="4"/>
      <c r="B5" s="4"/>
      <c r="C5" s="4"/>
      <c r="D5" s="4"/>
      <c r="E5" s="4"/>
      <c r="F5" s="4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E5" s="6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U5" s="320"/>
      <c r="DV5" s="320"/>
      <c r="DW5" s="320"/>
      <c r="DX5" s="320"/>
    </row>
    <row r="6" spans="1:268" ht="15.75" customHeight="1">
      <c r="A6" s="295" t="s">
        <v>3</v>
      </c>
      <c r="B6" s="295"/>
      <c r="C6" s="295" t="s">
        <v>217</v>
      </c>
      <c r="D6" s="295"/>
      <c r="E6" s="295" t="s">
        <v>192</v>
      </c>
      <c r="F6" s="295"/>
      <c r="G6" s="315" t="s">
        <v>193</v>
      </c>
      <c r="H6" s="315"/>
      <c r="I6" s="315"/>
      <c r="J6" s="315"/>
      <c r="K6" s="315"/>
      <c r="L6" s="315"/>
      <c r="M6" s="315"/>
      <c r="N6" s="315"/>
      <c r="O6" s="315"/>
      <c r="P6" s="315"/>
      <c r="Q6" s="315"/>
      <c r="R6" s="315"/>
      <c r="S6" s="315"/>
      <c r="T6" s="315"/>
      <c r="U6" s="315"/>
      <c r="V6" s="315"/>
      <c r="W6" s="315"/>
      <c r="X6" s="315"/>
      <c r="Y6" s="315"/>
      <c r="Z6" s="315"/>
      <c r="AA6" s="315"/>
      <c r="AB6" s="315"/>
      <c r="AC6" s="315"/>
      <c r="AD6" s="315"/>
      <c r="AE6" s="315"/>
      <c r="AF6" s="315"/>
      <c r="AG6" s="315"/>
      <c r="AH6" s="315"/>
      <c r="AI6" s="315"/>
      <c r="AJ6" s="315"/>
      <c r="AK6" s="315"/>
      <c r="AL6" s="315"/>
      <c r="AM6" s="315"/>
      <c r="AN6" s="315"/>
      <c r="AO6" s="315"/>
      <c r="AP6" s="315"/>
      <c r="AQ6" s="315"/>
      <c r="AR6" s="315"/>
      <c r="AS6" s="315"/>
      <c r="AT6" s="315"/>
      <c r="AU6" s="315"/>
      <c r="AV6" s="315"/>
      <c r="AW6" s="315"/>
      <c r="AX6" s="315"/>
      <c r="AY6" s="315"/>
      <c r="AZ6" s="315"/>
      <c r="BA6" s="315" t="s">
        <v>215</v>
      </c>
      <c r="BB6" s="315"/>
      <c r="BC6" s="315"/>
      <c r="BD6" s="315"/>
      <c r="BE6" s="315"/>
      <c r="BF6" s="315"/>
      <c r="BG6" s="315"/>
      <c r="BH6" s="315"/>
      <c r="BI6" s="315"/>
      <c r="BJ6" s="315"/>
      <c r="BK6" s="315"/>
      <c r="BL6" s="315"/>
      <c r="BM6" s="315"/>
      <c r="BN6" s="315"/>
      <c r="BO6" s="315"/>
      <c r="BP6" s="315"/>
      <c r="BQ6" s="315"/>
      <c r="BR6" s="315"/>
      <c r="BS6" s="315"/>
      <c r="BT6" s="315"/>
      <c r="BU6" s="315"/>
      <c r="BV6" s="315"/>
      <c r="BW6" s="315"/>
      <c r="BX6" s="315"/>
      <c r="BY6" s="315"/>
      <c r="BZ6" s="315"/>
      <c r="CA6" s="315"/>
      <c r="CB6" s="315"/>
      <c r="CC6" s="315"/>
      <c r="CD6" s="315"/>
      <c r="CE6" s="315"/>
      <c r="CF6" s="315"/>
      <c r="CG6" s="315"/>
      <c r="CH6" s="315"/>
      <c r="CI6" s="315"/>
      <c r="CJ6" s="315"/>
      <c r="CK6" s="315"/>
      <c r="CL6" s="315"/>
      <c r="CM6" s="315"/>
      <c r="CN6" s="315"/>
      <c r="CO6" s="315"/>
      <c r="CP6" s="315"/>
      <c r="CQ6" s="315"/>
      <c r="CR6" s="315"/>
      <c r="CS6" s="315"/>
      <c r="CT6" s="315"/>
      <c r="CU6" s="315"/>
      <c r="CV6" s="315"/>
      <c r="CW6" s="315"/>
      <c r="CX6" s="315"/>
      <c r="CY6" s="315"/>
      <c r="CZ6" s="315"/>
      <c r="DA6" s="315"/>
      <c r="DB6" s="315"/>
      <c r="DC6" s="315"/>
      <c r="DD6" s="315"/>
      <c r="DE6" s="315"/>
      <c r="DF6" s="315"/>
      <c r="DG6" s="315"/>
      <c r="DH6" s="315"/>
      <c r="DI6" s="315"/>
      <c r="DJ6" s="315"/>
      <c r="DK6" s="315"/>
      <c r="DL6" s="315"/>
      <c r="DM6" s="315"/>
      <c r="DN6" s="315"/>
      <c r="DO6" s="315"/>
      <c r="DP6" s="315"/>
      <c r="DQ6" s="315"/>
      <c r="DR6" s="315"/>
      <c r="DS6" s="315"/>
      <c r="DT6" s="315"/>
      <c r="DU6" s="315"/>
      <c r="DV6" s="315"/>
      <c r="DW6" s="315"/>
      <c r="DX6" s="315"/>
    </row>
    <row r="7" spans="1:268" s="120" customFormat="1" ht="16.5" customHeight="1">
      <c r="A7" s="295"/>
      <c r="B7" s="295"/>
      <c r="C7" s="285" t="s">
        <v>149</v>
      </c>
      <c r="D7" s="285"/>
      <c r="E7" s="285" t="s">
        <v>149</v>
      </c>
      <c r="F7" s="285"/>
      <c r="G7" s="316" t="s">
        <v>149</v>
      </c>
      <c r="H7" s="316"/>
      <c r="I7" s="285" t="s">
        <v>8</v>
      </c>
      <c r="J7" s="285"/>
      <c r="K7" s="285"/>
      <c r="L7" s="285"/>
      <c r="M7" s="285"/>
      <c r="N7" s="285"/>
      <c r="O7" s="285"/>
      <c r="P7" s="285"/>
      <c r="Q7" s="285"/>
      <c r="R7" s="285"/>
      <c r="S7" s="285"/>
      <c r="T7" s="285"/>
      <c r="U7" s="285"/>
      <c r="V7" s="285"/>
      <c r="W7" s="285"/>
      <c r="X7" s="285"/>
      <c r="Y7" s="285"/>
      <c r="Z7" s="285"/>
      <c r="AA7" s="285"/>
      <c r="AB7" s="285"/>
      <c r="AC7" s="285"/>
      <c r="AD7" s="285"/>
      <c r="AE7" s="285"/>
      <c r="AF7" s="285"/>
      <c r="AG7" s="285"/>
      <c r="AH7" s="285"/>
      <c r="AI7" s="285"/>
      <c r="AJ7" s="285"/>
      <c r="AK7" s="285"/>
      <c r="AL7" s="285"/>
      <c r="AM7" s="285"/>
      <c r="AN7" s="285"/>
      <c r="AO7" s="285"/>
      <c r="AP7" s="285"/>
      <c r="AQ7" s="285"/>
      <c r="AR7" s="285"/>
      <c r="AS7" s="285"/>
      <c r="AT7" s="285"/>
      <c r="AU7" s="285"/>
      <c r="AV7" s="285"/>
      <c r="AW7" s="285"/>
      <c r="AX7" s="285"/>
      <c r="AY7" s="285"/>
      <c r="AZ7" s="285"/>
      <c r="BA7" s="285" t="s">
        <v>150</v>
      </c>
      <c r="BB7" s="285"/>
      <c r="BC7" s="311" t="s">
        <v>96</v>
      </c>
      <c r="BD7" s="311"/>
      <c r="BE7" s="285" t="s">
        <v>179</v>
      </c>
      <c r="BF7" s="285"/>
      <c r="BG7" s="285"/>
      <c r="BH7" s="285"/>
      <c r="BI7" s="285"/>
      <c r="BJ7" s="285"/>
      <c r="BK7" s="285"/>
      <c r="BL7" s="285"/>
      <c r="BM7" s="285"/>
      <c r="BN7" s="285"/>
      <c r="BO7" s="285"/>
      <c r="BP7" s="285"/>
      <c r="BQ7" s="285"/>
      <c r="BR7" s="285"/>
      <c r="BS7" s="285"/>
      <c r="BT7" s="285"/>
      <c r="BU7" s="285"/>
      <c r="BV7" s="285"/>
      <c r="BW7" s="285"/>
      <c r="BX7" s="285"/>
      <c r="BY7" s="285"/>
      <c r="BZ7" s="285"/>
      <c r="CA7" s="285"/>
      <c r="CB7" s="285"/>
      <c r="CC7" s="285"/>
      <c r="CD7" s="285"/>
      <c r="CE7" s="285"/>
      <c r="CF7" s="285"/>
      <c r="CG7" s="285"/>
      <c r="CH7" s="285"/>
      <c r="CI7" s="285"/>
      <c r="CJ7" s="285"/>
      <c r="CK7" s="285"/>
      <c r="CL7" s="285"/>
      <c r="CM7" s="285"/>
      <c r="CN7" s="285"/>
      <c r="CO7" s="285"/>
      <c r="CP7" s="285"/>
      <c r="CQ7" s="285"/>
      <c r="CR7" s="285"/>
      <c r="CS7" s="285"/>
      <c r="CT7" s="285"/>
      <c r="CU7" s="285"/>
      <c r="CV7" s="285"/>
      <c r="CW7" s="285"/>
      <c r="CX7" s="285"/>
      <c r="CY7" s="285"/>
      <c r="CZ7" s="285"/>
      <c r="DA7" s="285"/>
      <c r="DB7" s="285"/>
      <c r="DC7" s="285"/>
      <c r="DD7" s="285"/>
      <c r="DE7" s="285"/>
      <c r="DF7" s="285"/>
      <c r="DG7" s="285"/>
      <c r="DH7" s="285"/>
      <c r="DI7" s="285"/>
      <c r="DJ7" s="285"/>
      <c r="DK7" s="285"/>
      <c r="DL7" s="285"/>
      <c r="DM7" s="285"/>
      <c r="DN7" s="285"/>
      <c r="DO7" s="285"/>
      <c r="DP7" s="285"/>
      <c r="DQ7" s="285"/>
      <c r="DR7" s="285"/>
      <c r="DS7" s="310" t="s">
        <v>125</v>
      </c>
      <c r="DT7" s="310"/>
      <c r="DU7" s="308" t="s">
        <v>126</v>
      </c>
      <c r="DV7" s="308"/>
      <c r="DW7" s="308" t="s">
        <v>96</v>
      </c>
      <c r="DX7" s="308"/>
      <c r="DY7" s="119"/>
      <c r="DZ7" s="119"/>
      <c r="EA7" s="119"/>
      <c r="EB7" s="119"/>
      <c r="EC7" s="119"/>
      <c r="ED7" s="119"/>
      <c r="EE7" s="119"/>
      <c r="EF7" s="119"/>
      <c r="EG7" s="119"/>
      <c r="EH7" s="119"/>
      <c r="EI7" s="119"/>
      <c r="EJ7" s="119"/>
      <c r="EK7" s="119"/>
      <c r="EL7" s="119"/>
      <c r="EM7" s="119"/>
      <c r="EN7" s="119"/>
      <c r="EO7" s="119"/>
      <c r="EP7" s="119"/>
      <c r="EQ7" s="119"/>
      <c r="ER7" s="119"/>
      <c r="ES7" s="119"/>
      <c r="ET7" s="119"/>
      <c r="EU7" s="119"/>
      <c r="EV7" s="119"/>
      <c r="EW7" s="119"/>
      <c r="EX7" s="119"/>
      <c r="EY7" s="119"/>
      <c r="EZ7" s="119"/>
      <c r="FA7" s="119"/>
      <c r="FB7" s="119"/>
      <c r="FC7" s="119"/>
      <c r="FD7" s="119"/>
      <c r="FE7" s="119"/>
      <c r="FF7" s="119"/>
      <c r="FG7" s="119"/>
      <c r="FH7" s="119"/>
      <c r="FI7" s="119"/>
      <c r="FJ7" s="119"/>
      <c r="FK7" s="119"/>
      <c r="FL7" s="119"/>
      <c r="FM7" s="119"/>
      <c r="FN7" s="119"/>
      <c r="FO7" s="119"/>
      <c r="FP7" s="119"/>
      <c r="FQ7" s="119"/>
      <c r="FR7" s="119"/>
      <c r="FS7" s="119"/>
      <c r="FT7" s="119"/>
      <c r="FU7" s="119"/>
      <c r="FV7" s="119"/>
      <c r="FW7" s="119"/>
      <c r="FX7" s="119"/>
      <c r="FY7" s="119"/>
      <c r="FZ7" s="119"/>
      <c r="GA7" s="119"/>
      <c r="GB7" s="119"/>
      <c r="GC7" s="119"/>
      <c r="GD7" s="119"/>
      <c r="GE7" s="119"/>
      <c r="GF7" s="119"/>
      <c r="GG7" s="119"/>
      <c r="GH7" s="119"/>
      <c r="GI7" s="119"/>
      <c r="GJ7" s="119"/>
      <c r="GK7" s="119"/>
      <c r="GL7" s="119"/>
      <c r="GM7" s="119"/>
      <c r="GN7" s="119"/>
      <c r="GO7" s="119"/>
      <c r="GP7" s="119"/>
      <c r="GQ7" s="119"/>
      <c r="GR7" s="119"/>
      <c r="GS7" s="119"/>
      <c r="GT7" s="119"/>
      <c r="GU7" s="119"/>
      <c r="GV7" s="119"/>
      <c r="GW7" s="119"/>
      <c r="GX7" s="119"/>
      <c r="GY7" s="119"/>
      <c r="GZ7" s="119"/>
      <c r="HA7" s="119"/>
      <c r="HB7" s="119"/>
      <c r="HC7" s="119"/>
      <c r="HD7" s="119"/>
      <c r="HE7" s="119"/>
      <c r="HF7" s="119"/>
      <c r="HG7" s="119"/>
      <c r="HH7" s="119"/>
      <c r="HI7" s="119"/>
      <c r="HJ7" s="119"/>
      <c r="HK7" s="119"/>
      <c r="HL7" s="119"/>
      <c r="HM7" s="119"/>
      <c r="HN7" s="119"/>
      <c r="HO7" s="119"/>
      <c r="HP7" s="119"/>
      <c r="HQ7" s="119"/>
      <c r="HR7" s="119"/>
      <c r="HS7" s="119"/>
      <c r="HT7" s="119"/>
      <c r="HU7" s="119"/>
      <c r="HV7" s="119"/>
      <c r="HW7" s="119"/>
      <c r="HX7" s="119"/>
      <c r="HY7" s="119"/>
      <c r="HZ7" s="119"/>
      <c r="IA7" s="119"/>
      <c r="IB7" s="119"/>
      <c r="IC7" s="119"/>
      <c r="ID7" s="119"/>
      <c r="IE7" s="119"/>
      <c r="IF7" s="119"/>
      <c r="IG7" s="119"/>
      <c r="IH7" s="119"/>
      <c r="II7" s="119"/>
      <c r="IJ7" s="119"/>
      <c r="IK7" s="119"/>
      <c r="IL7" s="119"/>
      <c r="IM7" s="119"/>
      <c r="IN7" s="119"/>
      <c r="IO7" s="119"/>
      <c r="IP7" s="119"/>
      <c r="IQ7" s="119"/>
      <c r="IR7" s="119"/>
      <c r="IS7" s="119"/>
      <c r="IT7" s="119"/>
      <c r="IU7" s="119"/>
      <c r="IV7" s="119"/>
      <c r="IW7" s="119"/>
      <c r="IX7" s="119"/>
      <c r="IY7" s="119"/>
      <c r="IZ7" s="119"/>
      <c r="JA7" s="119"/>
      <c r="JB7" s="119"/>
      <c r="JC7" s="119"/>
      <c r="JD7" s="119"/>
      <c r="JE7" s="119"/>
      <c r="JF7" s="119"/>
      <c r="JG7" s="119"/>
      <c r="JH7" s="119"/>
    </row>
    <row r="8" spans="1:268" s="120" customFormat="1" ht="79.5" customHeight="1">
      <c r="A8" s="295"/>
      <c r="B8" s="295"/>
      <c r="C8" s="285"/>
      <c r="D8" s="285"/>
      <c r="E8" s="285"/>
      <c r="F8" s="285"/>
      <c r="G8" s="316"/>
      <c r="H8" s="316"/>
      <c r="I8" s="279" t="s">
        <v>11</v>
      </c>
      <c r="J8" s="279"/>
      <c r="K8" s="279" t="s">
        <v>12</v>
      </c>
      <c r="L8" s="279"/>
      <c r="M8" s="281" t="s">
        <v>70</v>
      </c>
      <c r="N8" s="281"/>
      <c r="O8" s="279" t="s">
        <v>13</v>
      </c>
      <c r="P8" s="279"/>
      <c r="Q8" s="281" t="s">
        <v>14</v>
      </c>
      <c r="R8" s="281"/>
      <c r="S8" s="279" t="s">
        <v>15</v>
      </c>
      <c r="T8" s="279"/>
      <c r="U8" s="281" t="s">
        <v>81</v>
      </c>
      <c r="V8" s="281"/>
      <c r="W8" s="279" t="s">
        <v>16</v>
      </c>
      <c r="X8" s="279"/>
      <c r="Y8" s="281" t="s">
        <v>82</v>
      </c>
      <c r="Z8" s="281"/>
      <c r="AA8" s="279" t="s">
        <v>17</v>
      </c>
      <c r="AB8" s="279"/>
      <c r="AC8" s="281" t="s">
        <v>83</v>
      </c>
      <c r="AD8" s="281"/>
      <c r="AE8" s="279" t="s">
        <v>18</v>
      </c>
      <c r="AF8" s="279"/>
      <c r="AG8" s="281" t="s">
        <v>84</v>
      </c>
      <c r="AH8" s="281"/>
      <c r="AI8" s="279" t="s">
        <v>19</v>
      </c>
      <c r="AJ8" s="279"/>
      <c r="AK8" s="281" t="s">
        <v>85</v>
      </c>
      <c r="AL8" s="281"/>
      <c r="AM8" s="279" t="s">
        <v>20</v>
      </c>
      <c r="AN8" s="279"/>
      <c r="AO8" s="281" t="s">
        <v>86</v>
      </c>
      <c r="AP8" s="281"/>
      <c r="AQ8" s="279" t="s">
        <v>21</v>
      </c>
      <c r="AR8" s="279"/>
      <c r="AS8" s="281" t="s">
        <v>87</v>
      </c>
      <c r="AT8" s="281"/>
      <c r="AU8" s="279" t="s">
        <v>22</v>
      </c>
      <c r="AV8" s="279"/>
      <c r="AW8" s="317" t="s">
        <v>218</v>
      </c>
      <c r="AX8" s="317"/>
      <c r="AY8" s="279" t="s">
        <v>169</v>
      </c>
      <c r="AZ8" s="279"/>
      <c r="BA8" s="285"/>
      <c r="BB8" s="285"/>
      <c r="BC8" s="311"/>
      <c r="BD8" s="311"/>
      <c r="BE8" s="279" t="s">
        <v>11</v>
      </c>
      <c r="BF8" s="279"/>
      <c r="BG8" s="279" t="s">
        <v>12</v>
      </c>
      <c r="BH8" s="279"/>
      <c r="BI8" s="281" t="s">
        <v>70</v>
      </c>
      <c r="BJ8" s="281"/>
      <c r="BK8" s="309" t="s">
        <v>96</v>
      </c>
      <c r="BL8" s="309"/>
      <c r="BM8" s="279" t="s">
        <v>13</v>
      </c>
      <c r="BN8" s="279"/>
      <c r="BO8" s="281" t="s">
        <v>14</v>
      </c>
      <c r="BP8" s="281"/>
      <c r="BQ8" s="309" t="s">
        <v>96</v>
      </c>
      <c r="BR8" s="309"/>
      <c r="BS8" s="279" t="s">
        <v>15</v>
      </c>
      <c r="BT8" s="279"/>
      <c r="BU8" s="281" t="s">
        <v>81</v>
      </c>
      <c r="BV8" s="281"/>
      <c r="BW8" s="309" t="s">
        <v>96</v>
      </c>
      <c r="BX8" s="309"/>
      <c r="BY8" s="279" t="s">
        <v>141</v>
      </c>
      <c r="BZ8" s="279"/>
      <c r="CA8" s="281" t="s">
        <v>82</v>
      </c>
      <c r="CB8" s="281"/>
      <c r="CC8" s="309" t="s">
        <v>96</v>
      </c>
      <c r="CD8" s="309"/>
      <c r="CE8" s="279" t="s">
        <v>17</v>
      </c>
      <c r="CF8" s="279"/>
      <c r="CG8" s="281" t="s">
        <v>83</v>
      </c>
      <c r="CH8" s="281"/>
      <c r="CI8" s="309" t="s">
        <v>96</v>
      </c>
      <c r="CJ8" s="309"/>
      <c r="CK8" s="279" t="s">
        <v>18</v>
      </c>
      <c r="CL8" s="279"/>
      <c r="CM8" s="281" t="s">
        <v>84</v>
      </c>
      <c r="CN8" s="281"/>
      <c r="CO8" s="309" t="s">
        <v>96</v>
      </c>
      <c r="CP8" s="309"/>
      <c r="CQ8" s="279" t="s">
        <v>19</v>
      </c>
      <c r="CR8" s="279"/>
      <c r="CS8" s="281" t="s">
        <v>85</v>
      </c>
      <c r="CT8" s="281"/>
      <c r="CU8" s="309" t="s">
        <v>96</v>
      </c>
      <c r="CV8" s="309"/>
      <c r="CW8" s="279" t="s">
        <v>20</v>
      </c>
      <c r="CX8" s="279"/>
      <c r="CY8" s="281" t="s">
        <v>86</v>
      </c>
      <c r="CZ8" s="281"/>
      <c r="DA8" s="309" t="s">
        <v>96</v>
      </c>
      <c r="DB8" s="309"/>
      <c r="DC8" s="279" t="s">
        <v>21</v>
      </c>
      <c r="DD8" s="279"/>
      <c r="DE8" s="281" t="s">
        <v>87</v>
      </c>
      <c r="DF8" s="281"/>
      <c r="DG8" s="309" t="s">
        <v>96</v>
      </c>
      <c r="DH8" s="309"/>
      <c r="DI8" s="279" t="s">
        <v>22</v>
      </c>
      <c r="DJ8" s="279"/>
      <c r="DK8" s="312" t="s">
        <v>216</v>
      </c>
      <c r="DL8" s="312"/>
      <c r="DM8" s="309" t="s">
        <v>96</v>
      </c>
      <c r="DN8" s="309"/>
      <c r="DO8" s="279" t="s">
        <v>23</v>
      </c>
      <c r="DP8" s="279"/>
      <c r="DQ8" s="313" t="s">
        <v>170</v>
      </c>
      <c r="DR8" s="313"/>
      <c r="DS8" s="310"/>
      <c r="DT8" s="310"/>
      <c r="DU8" s="308"/>
      <c r="DV8" s="308"/>
      <c r="DW8" s="308"/>
      <c r="DX8" s="308"/>
      <c r="DY8" s="119"/>
      <c r="DZ8" s="119"/>
      <c r="EA8" s="119"/>
      <c r="EB8" s="119"/>
      <c r="EC8" s="119"/>
      <c r="ED8" s="119"/>
      <c r="EE8" s="119"/>
      <c r="EF8" s="119"/>
      <c r="EG8" s="119"/>
      <c r="EH8" s="119"/>
      <c r="EI8" s="119"/>
      <c r="EJ8" s="119"/>
      <c r="EK8" s="119"/>
      <c r="EL8" s="119"/>
      <c r="EM8" s="119"/>
      <c r="EN8" s="119"/>
      <c r="EO8" s="119"/>
      <c r="EP8" s="119"/>
      <c r="EQ8" s="119"/>
      <c r="ER8" s="119"/>
      <c r="ES8" s="119"/>
      <c r="ET8" s="119"/>
      <c r="EU8" s="119"/>
      <c r="EV8" s="119"/>
      <c r="EW8" s="119"/>
      <c r="EX8" s="119"/>
      <c r="EY8" s="119"/>
      <c r="EZ8" s="119"/>
      <c r="FA8" s="119"/>
      <c r="FB8" s="119"/>
      <c r="FC8" s="119"/>
      <c r="FD8" s="119"/>
      <c r="FE8" s="119"/>
      <c r="FF8" s="119"/>
      <c r="FG8" s="119"/>
      <c r="FH8" s="119"/>
      <c r="FI8" s="119"/>
      <c r="FJ8" s="119"/>
      <c r="FK8" s="119"/>
      <c r="FL8" s="119"/>
      <c r="FM8" s="119"/>
      <c r="FN8" s="119"/>
      <c r="FO8" s="119"/>
      <c r="FP8" s="119"/>
      <c r="FQ8" s="119"/>
      <c r="FR8" s="119"/>
      <c r="FS8" s="119"/>
      <c r="FT8" s="119"/>
      <c r="FU8" s="119"/>
      <c r="FV8" s="119"/>
      <c r="FW8" s="119"/>
      <c r="FX8" s="119"/>
      <c r="FY8" s="119"/>
      <c r="FZ8" s="119"/>
      <c r="GA8" s="119"/>
      <c r="GB8" s="119"/>
      <c r="GC8" s="119"/>
      <c r="GD8" s="119"/>
      <c r="GE8" s="119"/>
      <c r="GF8" s="119"/>
      <c r="GG8" s="119"/>
      <c r="GH8" s="119"/>
      <c r="GI8" s="119"/>
      <c r="GJ8" s="119"/>
      <c r="GK8" s="119"/>
      <c r="GL8" s="119"/>
      <c r="GM8" s="119"/>
      <c r="GN8" s="119"/>
      <c r="GO8" s="119"/>
      <c r="GP8" s="119"/>
      <c r="GQ8" s="119"/>
      <c r="GR8" s="119"/>
      <c r="GS8" s="119"/>
      <c r="GT8" s="119"/>
      <c r="GU8" s="119"/>
      <c r="GV8" s="119"/>
      <c r="GW8" s="119"/>
      <c r="GX8" s="119"/>
      <c r="GY8" s="119"/>
      <c r="GZ8" s="119"/>
      <c r="HA8" s="119"/>
      <c r="HB8" s="119"/>
      <c r="HC8" s="119"/>
      <c r="HD8" s="119"/>
      <c r="HE8" s="119"/>
      <c r="HF8" s="119"/>
      <c r="HG8" s="119"/>
      <c r="HH8" s="119"/>
      <c r="HI8" s="119"/>
      <c r="HJ8" s="119"/>
      <c r="HK8" s="119"/>
      <c r="HL8" s="119"/>
      <c r="HM8" s="119"/>
      <c r="HN8" s="119"/>
      <c r="HO8" s="119"/>
      <c r="HP8" s="119"/>
      <c r="HQ8" s="119"/>
      <c r="HR8" s="119"/>
      <c r="HS8" s="119"/>
      <c r="HT8" s="119"/>
      <c r="HU8" s="119"/>
      <c r="HV8" s="119"/>
      <c r="HW8" s="119"/>
      <c r="HX8" s="119"/>
      <c r="HY8" s="119"/>
      <c r="HZ8" s="119"/>
      <c r="IA8" s="119"/>
      <c r="IB8" s="119"/>
      <c r="IC8" s="119"/>
      <c r="ID8" s="119"/>
      <c r="IE8" s="119"/>
      <c r="IF8" s="119"/>
      <c r="IG8" s="119"/>
      <c r="IH8" s="119"/>
      <c r="II8" s="119"/>
      <c r="IJ8" s="119"/>
      <c r="IK8" s="119"/>
      <c r="IL8" s="119"/>
      <c r="IM8" s="119"/>
      <c r="IN8" s="119"/>
      <c r="IO8" s="119"/>
      <c r="IP8" s="119"/>
      <c r="IQ8" s="119"/>
      <c r="IR8" s="119"/>
      <c r="IS8" s="119"/>
      <c r="IT8" s="119"/>
      <c r="IU8" s="119"/>
      <c r="IV8" s="119"/>
      <c r="IW8" s="119"/>
      <c r="IX8" s="119"/>
      <c r="IY8" s="119"/>
      <c r="IZ8" s="119"/>
      <c r="JA8" s="119"/>
      <c r="JB8" s="119"/>
      <c r="JC8" s="119"/>
      <c r="JD8" s="119"/>
      <c r="JE8" s="119"/>
      <c r="JF8" s="119"/>
      <c r="JG8" s="119"/>
      <c r="JH8" s="119"/>
    </row>
    <row r="9" spans="1:268" s="12" customFormat="1" ht="52.5" customHeight="1">
      <c r="A9" s="295"/>
      <c r="B9" s="295"/>
      <c r="C9" s="95" t="s">
        <v>174</v>
      </c>
      <c r="D9" s="95" t="s">
        <v>178</v>
      </c>
      <c r="E9" s="95" t="s">
        <v>174</v>
      </c>
      <c r="F9" s="95" t="s">
        <v>178</v>
      </c>
      <c r="G9" s="95" t="s">
        <v>174</v>
      </c>
      <c r="H9" s="95" t="s">
        <v>178</v>
      </c>
      <c r="I9" s="95" t="s">
        <v>26</v>
      </c>
      <c r="J9" s="95" t="s">
        <v>24</v>
      </c>
      <c r="K9" s="95" t="s">
        <v>26</v>
      </c>
      <c r="L9" s="95" t="s">
        <v>24</v>
      </c>
      <c r="M9" s="128" t="s">
        <v>26</v>
      </c>
      <c r="N9" s="128" t="s">
        <v>24</v>
      </c>
      <c r="O9" s="95" t="s">
        <v>26</v>
      </c>
      <c r="P9" s="95" t="s">
        <v>24</v>
      </c>
      <c r="Q9" s="128" t="s">
        <v>26</v>
      </c>
      <c r="R9" s="128" t="s">
        <v>24</v>
      </c>
      <c r="S9" s="95" t="s">
        <v>26</v>
      </c>
      <c r="T9" s="95" t="s">
        <v>24</v>
      </c>
      <c r="U9" s="128" t="s">
        <v>26</v>
      </c>
      <c r="V9" s="128" t="s">
        <v>24</v>
      </c>
      <c r="W9" s="95" t="s">
        <v>26</v>
      </c>
      <c r="X9" s="95" t="s">
        <v>24</v>
      </c>
      <c r="Y9" s="128" t="s">
        <v>26</v>
      </c>
      <c r="Z9" s="128" t="s">
        <v>24</v>
      </c>
      <c r="AA9" s="95" t="s">
        <v>26</v>
      </c>
      <c r="AB9" s="95" t="s">
        <v>24</v>
      </c>
      <c r="AC9" s="128" t="s">
        <v>26</v>
      </c>
      <c r="AD9" s="128" t="s">
        <v>24</v>
      </c>
      <c r="AE9" s="95" t="s">
        <v>26</v>
      </c>
      <c r="AF9" s="95" t="s">
        <v>24</v>
      </c>
      <c r="AG9" s="128" t="s">
        <v>26</v>
      </c>
      <c r="AH9" s="128" t="s">
        <v>24</v>
      </c>
      <c r="AI9" s="95" t="s">
        <v>26</v>
      </c>
      <c r="AJ9" s="95" t="s">
        <v>24</v>
      </c>
      <c r="AK9" s="128" t="s">
        <v>26</v>
      </c>
      <c r="AL9" s="128" t="s">
        <v>24</v>
      </c>
      <c r="AM9" s="95" t="s">
        <v>26</v>
      </c>
      <c r="AN9" s="95" t="s">
        <v>24</v>
      </c>
      <c r="AO9" s="128" t="s">
        <v>26</v>
      </c>
      <c r="AP9" s="128" t="s">
        <v>24</v>
      </c>
      <c r="AQ9" s="95" t="s">
        <v>26</v>
      </c>
      <c r="AR9" s="95" t="s">
        <v>24</v>
      </c>
      <c r="AS9" s="128" t="s">
        <v>26</v>
      </c>
      <c r="AT9" s="128" t="s">
        <v>24</v>
      </c>
      <c r="AU9" s="95" t="s">
        <v>26</v>
      </c>
      <c r="AV9" s="95" t="s">
        <v>24</v>
      </c>
      <c r="AW9" s="95" t="s">
        <v>174</v>
      </c>
      <c r="AX9" s="95" t="s">
        <v>178</v>
      </c>
      <c r="AY9" s="95" t="s">
        <v>26</v>
      </c>
      <c r="AZ9" s="95" t="s">
        <v>24</v>
      </c>
      <c r="BA9" s="95" t="s">
        <v>174</v>
      </c>
      <c r="BB9" s="95" t="s">
        <v>178</v>
      </c>
      <c r="BC9" s="128" t="s">
        <v>26</v>
      </c>
      <c r="BD9" s="128" t="s">
        <v>25</v>
      </c>
      <c r="BE9" s="95" t="s">
        <v>27</v>
      </c>
      <c r="BF9" s="95" t="s">
        <v>24</v>
      </c>
      <c r="BG9" s="95" t="s">
        <v>27</v>
      </c>
      <c r="BH9" s="95" t="s">
        <v>24</v>
      </c>
      <c r="BI9" s="128" t="s">
        <v>27</v>
      </c>
      <c r="BJ9" s="128" t="s">
        <v>24</v>
      </c>
      <c r="BK9" s="128" t="s">
        <v>27</v>
      </c>
      <c r="BL9" s="128" t="s">
        <v>24</v>
      </c>
      <c r="BM9" s="95" t="s">
        <v>27</v>
      </c>
      <c r="BN9" s="95" t="s">
        <v>24</v>
      </c>
      <c r="BO9" s="128" t="s">
        <v>27</v>
      </c>
      <c r="BP9" s="128" t="s">
        <v>24</v>
      </c>
      <c r="BQ9" s="128" t="s">
        <v>27</v>
      </c>
      <c r="BR9" s="128" t="s">
        <v>24</v>
      </c>
      <c r="BS9" s="95" t="s">
        <v>27</v>
      </c>
      <c r="BT9" s="95" t="s">
        <v>24</v>
      </c>
      <c r="BU9" s="128" t="s">
        <v>27</v>
      </c>
      <c r="BV9" s="128" t="s">
        <v>24</v>
      </c>
      <c r="BW9" s="128" t="s">
        <v>27</v>
      </c>
      <c r="BX9" s="128" t="s">
        <v>24</v>
      </c>
      <c r="BY9" s="95" t="s">
        <v>27</v>
      </c>
      <c r="BZ9" s="95" t="s">
        <v>24</v>
      </c>
      <c r="CA9" s="128" t="s">
        <v>27</v>
      </c>
      <c r="CB9" s="128" t="s">
        <v>24</v>
      </c>
      <c r="CC9" s="128" t="s">
        <v>27</v>
      </c>
      <c r="CD9" s="128" t="s">
        <v>24</v>
      </c>
      <c r="CE9" s="95" t="s">
        <v>27</v>
      </c>
      <c r="CF9" s="95" t="s">
        <v>24</v>
      </c>
      <c r="CG9" s="128" t="s">
        <v>27</v>
      </c>
      <c r="CH9" s="128" t="s">
        <v>24</v>
      </c>
      <c r="CI9" s="128" t="s">
        <v>27</v>
      </c>
      <c r="CJ9" s="128" t="s">
        <v>24</v>
      </c>
      <c r="CK9" s="95" t="s">
        <v>27</v>
      </c>
      <c r="CL9" s="95" t="s">
        <v>24</v>
      </c>
      <c r="CM9" s="128" t="s">
        <v>27</v>
      </c>
      <c r="CN9" s="128" t="s">
        <v>24</v>
      </c>
      <c r="CO9" s="128" t="s">
        <v>27</v>
      </c>
      <c r="CP9" s="128" t="s">
        <v>24</v>
      </c>
      <c r="CQ9" s="95" t="s">
        <v>27</v>
      </c>
      <c r="CR9" s="95" t="s">
        <v>24</v>
      </c>
      <c r="CS9" s="128" t="s">
        <v>27</v>
      </c>
      <c r="CT9" s="128" t="s">
        <v>24</v>
      </c>
      <c r="CU9" s="128" t="s">
        <v>27</v>
      </c>
      <c r="CV9" s="128" t="s">
        <v>24</v>
      </c>
      <c r="CW9" s="95" t="s">
        <v>27</v>
      </c>
      <c r="CX9" s="95" t="s">
        <v>24</v>
      </c>
      <c r="CY9" s="128" t="s">
        <v>27</v>
      </c>
      <c r="CZ9" s="128" t="s">
        <v>24</v>
      </c>
      <c r="DA9" s="128" t="s">
        <v>27</v>
      </c>
      <c r="DB9" s="128" t="s">
        <v>24</v>
      </c>
      <c r="DC9" s="95" t="s">
        <v>27</v>
      </c>
      <c r="DD9" s="95" t="s">
        <v>24</v>
      </c>
      <c r="DE9" s="128" t="s">
        <v>27</v>
      </c>
      <c r="DF9" s="128" t="s">
        <v>24</v>
      </c>
      <c r="DG9" s="128" t="s">
        <v>27</v>
      </c>
      <c r="DH9" s="128" t="s">
        <v>24</v>
      </c>
      <c r="DI9" s="95" t="s">
        <v>27</v>
      </c>
      <c r="DJ9" s="95" t="s">
        <v>24</v>
      </c>
      <c r="DK9" s="95" t="s">
        <v>174</v>
      </c>
      <c r="DL9" s="95" t="s">
        <v>178</v>
      </c>
      <c r="DM9" s="95" t="s">
        <v>174</v>
      </c>
      <c r="DN9" s="95" t="s">
        <v>178</v>
      </c>
      <c r="DO9" s="95" t="s">
        <v>27</v>
      </c>
      <c r="DP9" s="95" t="s">
        <v>24</v>
      </c>
      <c r="DQ9" s="95" t="s">
        <v>27</v>
      </c>
      <c r="DR9" s="95" t="s">
        <v>24</v>
      </c>
      <c r="DS9" s="95" t="s">
        <v>174</v>
      </c>
      <c r="DT9" s="95" t="s">
        <v>178</v>
      </c>
      <c r="DU9" s="95" t="s">
        <v>174</v>
      </c>
      <c r="DV9" s="95" t="s">
        <v>178</v>
      </c>
      <c r="DW9" s="95" t="s">
        <v>174</v>
      </c>
      <c r="DX9" s="95" t="s">
        <v>178</v>
      </c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6"/>
      <c r="IM9" s="16"/>
      <c r="IN9" s="16"/>
      <c r="IO9" s="16"/>
      <c r="IP9" s="16"/>
      <c r="IQ9" s="16"/>
      <c r="IR9" s="16"/>
      <c r="IS9" s="16"/>
      <c r="IT9" s="16"/>
      <c r="IU9" s="16"/>
      <c r="IV9" s="16"/>
      <c r="IW9" s="16"/>
      <c r="IX9" s="16"/>
      <c r="IY9" s="16"/>
      <c r="IZ9" s="16"/>
      <c r="JA9" s="16"/>
      <c r="JB9" s="16"/>
      <c r="JC9" s="16"/>
      <c r="JD9" s="16"/>
      <c r="JE9" s="16"/>
      <c r="JF9" s="16"/>
      <c r="JG9" s="16"/>
      <c r="JH9" s="16"/>
    </row>
    <row r="10" spans="1:268" s="18" customFormat="1" ht="16.5">
      <c r="A10" s="304" t="s">
        <v>29</v>
      </c>
      <c r="B10" s="243"/>
      <c r="C10" s="227">
        <f t="shared" ref="C10:F10" si="0">C12+C44</f>
        <v>834485</v>
      </c>
      <c r="D10" s="227">
        <f t="shared" si="0"/>
        <v>782265</v>
      </c>
      <c r="E10" s="227">
        <f t="shared" si="0"/>
        <v>815014</v>
      </c>
      <c r="F10" s="227">
        <f t="shared" si="0"/>
        <v>755800</v>
      </c>
      <c r="G10" s="226">
        <f>G12+G44</f>
        <v>888902</v>
      </c>
      <c r="H10" s="226">
        <f>H12+H44</f>
        <v>833853</v>
      </c>
      <c r="I10" s="218">
        <f t="shared" ref="I10:AV10" si="1">I12+I44</f>
        <v>0</v>
      </c>
      <c r="J10" s="218">
        <f t="shared" si="1"/>
        <v>0</v>
      </c>
      <c r="K10" s="218">
        <f t="shared" si="1"/>
        <v>0</v>
      </c>
      <c r="L10" s="218">
        <f t="shared" si="1"/>
        <v>0</v>
      </c>
      <c r="M10" s="218">
        <f>I10+K10</f>
        <v>0</v>
      </c>
      <c r="N10" s="218">
        <f>J10+L10</f>
        <v>0</v>
      </c>
      <c r="O10" s="218">
        <f t="shared" si="1"/>
        <v>0</v>
      </c>
      <c r="P10" s="218">
        <f t="shared" si="1"/>
        <v>0</v>
      </c>
      <c r="Q10" s="218">
        <f t="shared" si="1"/>
        <v>0</v>
      </c>
      <c r="R10" s="218">
        <f t="shared" si="1"/>
        <v>0</v>
      </c>
      <c r="S10" s="218">
        <f t="shared" si="1"/>
        <v>0</v>
      </c>
      <c r="T10" s="218">
        <f t="shared" si="1"/>
        <v>0</v>
      </c>
      <c r="U10" s="218">
        <f t="shared" si="1"/>
        <v>0</v>
      </c>
      <c r="V10" s="218">
        <f t="shared" si="1"/>
        <v>0</v>
      </c>
      <c r="W10" s="218">
        <f t="shared" si="1"/>
        <v>0</v>
      </c>
      <c r="X10" s="218">
        <f t="shared" si="1"/>
        <v>0</v>
      </c>
      <c r="Y10" s="218">
        <f t="shared" si="1"/>
        <v>0</v>
      </c>
      <c r="Z10" s="218">
        <f t="shared" si="1"/>
        <v>0</v>
      </c>
      <c r="AA10" s="218">
        <f t="shared" si="1"/>
        <v>0</v>
      </c>
      <c r="AB10" s="218">
        <f t="shared" si="1"/>
        <v>0</v>
      </c>
      <c r="AC10" s="218">
        <f t="shared" si="1"/>
        <v>0</v>
      </c>
      <c r="AD10" s="218">
        <f t="shared" si="1"/>
        <v>0</v>
      </c>
      <c r="AE10" s="218">
        <f t="shared" si="1"/>
        <v>0</v>
      </c>
      <c r="AF10" s="218">
        <f t="shared" si="1"/>
        <v>0</v>
      </c>
      <c r="AG10" s="218">
        <f t="shared" si="1"/>
        <v>0</v>
      </c>
      <c r="AH10" s="218">
        <f t="shared" si="1"/>
        <v>0</v>
      </c>
      <c r="AI10" s="218">
        <f t="shared" si="1"/>
        <v>0</v>
      </c>
      <c r="AJ10" s="218">
        <f t="shared" si="1"/>
        <v>0</v>
      </c>
      <c r="AK10" s="218">
        <f t="shared" si="1"/>
        <v>0</v>
      </c>
      <c r="AL10" s="218">
        <f t="shared" si="1"/>
        <v>0</v>
      </c>
      <c r="AM10" s="218">
        <f t="shared" si="1"/>
        <v>0</v>
      </c>
      <c r="AN10" s="218">
        <f t="shared" si="1"/>
        <v>0</v>
      </c>
      <c r="AO10" s="218">
        <f t="shared" si="1"/>
        <v>0</v>
      </c>
      <c r="AP10" s="218">
        <f t="shared" si="1"/>
        <v>0</v>
      </c>
      <c r="AQ10" s="218">
        <f t="shared" si="1"/>
        <v>0</v>
      </c>
      <c r="AR10" s="218">
        <f t="shared" si="1"/>
        <v>0</v>
      </c>
      <c r="AS10" s="218">
        <f t="shared" si="1"/>
        <v>0</v>
      </c>
      <c r="AT10" s="218">
        <f t="shared" si="1"/>
        <v>0</v>
      </c>
      <c r="AU10" s="218">
        <f t="shared" si="1"/>
        <v>0</v>
      </c>
      <c r="AV10" s="218">
        <f t="shared" si="1"/>
        <v>0</v>
      </c>
      <c r="AW10" s="227">
        <f>AW12+AW44</f>
        <v>888902</v>
      </c>
      <c r="AX10" s="220">
        <f>AX12+AX44</f>
        <v>833853</v>
      </c>
      <c r="AY10" s="196">
        <f t="shared" ref="AY10:BB10" si="2">AY12+AY44</f>
        <v>0</v>
      </c>
      <c r="AZ10" s="196">
        <f t="shared" si="2"/>
        <v>0</v>
      </c>
      <c r="BA10" s="220">
        <f t="shared" si="2"/>
        <v>1003710.8</v>
      </c>
      <c r="BB10" s="233">
        <f t="shared" si="2"/>
        <v>944792.6</v>
      </c>
      <c r="BC10" s="131">
        <f>IF(G10=0,1,BA10/G10-1)</f>
        <v>0.12915799491957491</v>
      </c>
      <c r="BD10" s="131">
        <f>IF(H10=0,1,BB10/H10-1)</f>
        <v>0.13304455341648946</v>
      </c>
      <c r="BE10" s="196">
        <f t="shared" ref="BE10:BJ10" si="3">BE12+BE44</f>
        <v>32970</v>
      </c>
      <c r="BF10" s="196">
        <f t="shared" si="3"/>
        <v>31416</v>
      </c>
      <c r="BG10" s="196">
        <f t="shared" si="3"/>
        <v>0</v>
      </c>
      <c r="BH10" s="196" t="e">
        <f t="shared" si="3"/>
        <v>#VALUE!</v>
      </c>
      <c r="BI10" s="196">
        <f t="shared" si="3"/>
        <v>5449</v>
      </c>
      <c r="BJ10" s="196" t="e">
        <f t="shared" si="3"/>
        <v>#VALUE!</v>
      </c>
      <c r="BK10" s="131">
        <f t="shared" ref="BK10:BK43" si="4">IF(M10=0,1,BI10/M10-1)</f>
        <v>1</v>
      </c>
      <c r="BL10" s="131">
        <f t="shared" ref="BL10:BL43" si="5">IF(N10=0,1,BJ10/N10-1)</f>
        <v>1</v>
      </c>
      <c r="BM10" s="196">
        <f>BM12+BM44</f>
        <v>0</v>
      </c>
      <c r="BN10" s="196" t="e">
        <f>BN12+BN44</f>
        <v>#VALUE!</v>
      </c>
      <c r="BO10" s="196">
        <f>BO12+BO44</f>
        <v>5449</v>
      </c>
      <c r="BP10" s="196" t="e">
        <f>BP12+BP44</f>
        <v>#VALUE!</v>
      </c>
      <c r="BQ10" s="131">
        <f t="shared" ref="BQ10:BQ43" si="6">IF(Q10=0,1,BO10/Q10-1)</f>
        <v>1</v>
      </c>
      <c r="BR10" s="131">
        <f t="shared" ref="BR10:BR43" si="7">IF(R10=0,1,BP10/R10-1)</f>
        <v>1</v>
      </c>
      <c r="BS10" s="196">
        <f>BS12+BS44</f>
        <v>0</v>
      </c>
      <c r="BT10" s="196" t="e">
        <f>BT12+BT44</f>
        <v>#VALUE!</v>
      </c>
      <c r="BU10" s="196">
        <f>BU12+BU44</f>
        <v>5449</v>
      </c>
      <c r="BV10" s="196" t="e">
        <f>BV12+BV44</f>
        <v>#VALUE!</v>
      </c>
      <c r="BW10" s="131">
        <f t="shared" ref="BW10:BW43" si="8">IF(U10=0,1,BU10/U10-1)</f>
        <v>1</v>
      </c>
      <c r="BX10" s="131">
        <f t="shared" ref="BX10:BX43" si="9">IF(V10=0,1,BV10/V10-1)</f>
        <v>1</v>
      </c>
      <c r="BY10" s="196">
        <f>BY12+BY44</f>
        <v>0</v>
      </c>
      <c r="BZ10" s="196" t="e">
        <f>BZ12+BZ44</f>
        <v>#VALUE!</v>
      </c>
      <c r="CA10" s="196">
        <f>CA12+CA44</f>
        <v>5449</v>
      </c>
      <c r="CB10" s="196" t="e">
        <f>CB12+CB44</f>
        <v>#VALUE!</v>
      </c>
      <c r="CC10" s="131">
        <f t="shared" ref="CC10:CC43" si="10">IF(Y10=0,1,CA10/Y10-1)</f>
        <v>1</v>
      </c>
      <c r="CD10" s="131">
        <f t="shared" ref="CD10:CD43" si="11">IF(Z10=0,1,CB10/Z10-1)</f>
        <v>1</v>
      </c>
      <c r="CE10" s="196">
        <f>CE12+CE44</f>
        <v>0</v>
      </c>
      <c r="CF10" s="196" t="e">
        <f>CF12+CF44</f>
        <v>#VALUE!</v>
      </c>
      <c r="CG10" s="219">
        <f>CG12+CG44</f>
        <v>0</v>
      </c>
      <c r="CH10" s="196">
        <f>CH12+CH44</f>
        <v>0</v>
      </c>
      <c r="CI10" s="131">
        <f t="shared" ref="CI10:CI43" si="12">IF(AC10=0,1,CG10/AC10-1)</f>
        <v>1</v>
      </c>
      <c r="CJ10" s="131">
        <f t="shared" ref="CJ10:CJ43" si="13">IF(AD10=0,1,CH10/AD10-1)</f>
        <v>1</v>
      </c>
      <c r="CK10" s="196">
        <f>CK12+CK44</f>
        <v>0</v>
      </c>
      <c r="CL10" s="196" t="e">
        <f>CL12+CL44</f>
        <v>#VALUE!</v>
      </c>
      <c r="CM10" s="196">
        <f>CM12+CM44</f>
        <v>0</v>
      </c>
      <c r="CN10" s="196" t="e">
        <f>CN12+CN44</f>
        <v>#VALUE!</v>
      </c>
      <c r="CO10" s="131">
        <f t="shared" ref="CO10:CO43" si="14">IF(AG10=0,1,CM10/AG10-1)</f>
        <v>1</v>
      </c>
      <c r="CP10" s="131">
        <f t="shared" ref="CP10:CP43" si="15">IF(AH10=0,1,CN10/AH10-1)</f>
        <v>1</v>
      </c>
      <c r="CQ10" s="196">
        <f>CQ12+CQ44</f>
        <v>0</v>
      </c>
      <c r="CR10" s="196" t="e">
        <f>CR12+CR44</f>
        <v>#VALUE!</v>
      </c>
      <c r="CS10" s="196">
        <f>CS12+CS44</f>
        <v>0</v>
      </c>
      <c r="CT10" s="196">
        <f>CT12+CT44</f>
        <v>0</v>
      </c>
      <c r="CU10" s="131">
        <f t="shared" ref="CU10:CU43" si="16">IF(AK10=0,1,CS10/AK10-1)</f>
        <v>1</v>
      </c>
      <c r="CV10" s="131">
        <f t="shared" ref="CV10:CV43" si="17">IF(AL10=0,1,CT10/AL10-1)</f>
        <v>1</v>
      </c>
      <c r="CW10" s="196">
        <f>CW12+CW44</f>
        <v>0</v>
      </c>
      <c r="CX10" s="196" t="e">
        <f>CX12+CX44</f>
        <v>#VALUE!</v>
      </c>
      <c r="CY10" s="196">
        <f>CY12+CY44</f>
        <v>0</v>
      </c>
      <c r="CZ10" s="196" t="e">
        <f>CZ12+CZ44</f>
        <v>#VALUE!</v>
      </c>
      <c r="DA10" s="131">
        <f t="shared" ref="DA10:DA43" si="18">IF(AO10=0,1,CY10/AO10-1)</f>
        <v>1</v>
      </c>
      <c r="DB10" s="131">
        <f t="shared" ref="DB10:DB43" si="19">IF(AP10=0,1,CZ10/AP10-1)</f>
        <v>1</v>
      </c>
      <c r="DC10" s="196">
        <f>DC12+DC44</f>
        <v>0</v>
      </c>
      <c r="DD10" s="196" t="e">
        <f>DD12+DD44</f>
        <v>#VALUE!</v>
      </c>
      <c r="DE10" s="196">
        <f>DE12+DE44</f>
        <v>0</v>
      </c>
      <c r="DF10" s="196" t="e">
        <f>DF12+DF44</f>
        <v>#VALUE!</v>
      </c>
      <c r="DG10" s="131">
        <f t="shared" ref="DG10:DG43" si="20">IF(AS10=0,1,DE10/AS10-1)</f>
        <v>1</v>
      </c>
      <c r="DH10" s="131">
        <f t="shared" ref="DH10:DH43" si="21">IF(AT10=0,1,DF10/AT10-1)</f>
        <v>1</v>
      </c>
      <c r="DI10" s="196">
        <f>DI12+DI44</f>
        <v>0</v>
      </c>
      <c r="DJ10" s="196" t="e">
        <f>DJ12+DJ44</f>
        <v>#VALUE!</v>
      </c>
      <c r="DK10" s="220">
        <f>DK12+DK44</f>
        <v>928237.1</v>
      </c>
      <c r="DL10" s="220">
        <f>DL12+DL44</f>
        <v>868248</v>
      </c>
      <c r="DM10" s="131">
        <f>IF(AW10=0,1,DK10/AW10-1)</f>
        <v>4.4251334792811736E-2</v>
      </c>
      <c r="DN10" s="131">
        <f>IF(AX10=0,1,DL10/AX10-1)</f>
        <v>4.1248277574104764E-2</v>
      </c>
      <c r="DO10" s="196" t="e">
        <f t="shared" ref="DO10:DT10" si="22">DO12+DO44</f>
        <v>#REF!</v>
      </c>
      <c r="DP10" s="196" t="e">
        <f t="shared" si="22"/>
        <v>#VALUE!</v>
      </c>
      <c r="DQ10" s="196" t="e">
        <f t="shared" si="22"/>
        <v>#REF!</v>
      </c>
      <c r="DR10" s="196" t="e">
        <f t="shared" si="22"/>
        <v>#VALUE!</v>
      </c>
      <c r="DS10" s="196">
        <f t="shared" si="22"/>
        <v>928241</v>
      </c>
      <c r="DT10" s="196">
        <f t="shared" si="22"/>
        <v>868248</v>
      </c>
      <c r="DU10" s="131">
        <f t="shared" ref="DU10:DV12" si="23">IF(BA10=0,1,DS10/BA10-1)</f>
        <v>-7.5190782045983839E-2</v>
      </c>
      <c r="DV10" s="131">
        <f t="shared" si="23"/>
        <v>-8.101735767193774E-2</v>
      </c>
      <c r="DW10" s="217">
        <f t="shared" ref="DW10:DX12" si="24">IF(G10=0,1,BA10/G10-1)</f>
        <v>0.12915799491957491</v>
      </c>
      <c r="DX10" s="217">
        <f t="shared" si="24"/>
        <v>0.13304455341648946</v>
      </c>
      <c r="DY10" s="22"/>
      <c r="DZ10" s="22"/>
      <c r="EA10" s="22"/>
      <c r="EB10" s="22"/>
      <c r="EC10" s="22"/>
      <c r="ED10" s="22"/>
      <c r="EE10" s="22"/>
      <c r="EF10" s="22"/>
      <c r="EG10" s="22"/>
      <c r="EH10" s="22"/>
      <c r="EI10" s="22"/>
      <c r="EJ10" s="22"/>
      <c r="EK10" s="22"/>
      <c r="EL10" s="22"/>
      <c r="EM10" s="22"/>
      <c r="EN10" s="22"/>
      <c r="EO10" s="22"/>
      <c r="EP10" s="22"/>
      <c r="EQ10" s="22"/>
      <c r="ER10" s="22"/>
      <c r="ES10" s="22"/>
      <c r="ET10" s="22"/>
      <c r="EU10" s="22"/>
      <c r="EV10" s="22"/>
      <c r="EW10" s="22"/>
      <c r="EX10" s="22"/>
      <c r="EY10" s="22"/>
      <c r="EZ10" s="22"/>
      <c r="FA10" s="22"/>
      <c r="FB10" s="22"/>
      <c r="FC10" s="22"/>
      <c r="FD10" s="22"/>
      <c r="FE10" s="22"/>
      <c r="FF10" s="22"/>
      <c r="FG10" s="22"/>
      <c r="FH10" s="22"/>
      <c r="FI10" s="22"/>
      <c r="FJ10" s="22"/>
      <c r="FK10" s="22"/>
      <c r="FL10" s="22"/>
      <c r="FM10" s="22"/>
      <c r="FN10" s="22"/>
      <c r="FO10" s="22"/>
      <c r="FP10" s="22"/>
      <c r="FQ10" s="22"/>
      <c r="FR10" s="22"/>
      <c r="FS10" s="22"/>
      <c r="FT10" s="22"/>
      <c r="FU10" s="22"/>
      <c r="FV10" s="22"/>
      <c r="FW10" s="22"/>
      <c r="FX10" s="22"/>
      <c r="FY10" s="22"/>
      <c r="FZ10" s="22"/>
      <c r="GA10" s="22"/>
      <c r="GB10" s="22"/>
      <c r="GC10" s="22"/>
      <c r="GD10" s="22"/>
      <c r="GE10" s="22"/>
      <c r="GF10" s="22"/>
      <c r="GG10" s="22"/>
      <c r="GH10" s="22"/>
      <c r="GI10" s="22"/>
      <c r="GJ10" s="22"/>
      <c r="GK10" s="22"/>
      <c r="GL10" s="22"/>
      <c r="GM10" s="22"/>
      <c r="GN10" s="22"/>
      <c r="GO10" s="22"/>
      <c r="GP10" s="22"/>
      <c r="GQ10" s="22"/>
      <c r="GR10" s="22"/>
      <c r="GS10" s="22"/>
      <c r="GT10" s="22"/>
      <c r="GU10" s="22"/>
      <c r="GV10" s="22"/>
      <c r="GW10" s="22"/>
      <c r="GX10" s="22"/>
      <c r="GY10" s="22"/>
      <c r="GZ10" s="22"/>
      <c r="HA10" s="22"/>
      <c r="HB10" s="22"/>
      <c r="HC10" s="22"/>
      <c r="HD10" s="22"/>
      <c r="HE10" s="22"/>
      <c r="HF10" s="22"/>
      <c r="HG10" s="22"/>
      <c r="HH10" s="22"/>
      <c r="HI10" s="22"/>
      <c r="HJ10" s="22"/>
      <c r="HK10" s="22"/>
      <c r="HL10" s="22"/>
      <c r="HM10" s="22"/>
      <c r="HN10" s="22"/>
      <c r="HO10" s="22"/>
      <c r="HP10" s="22"/>
      <c r="HQ10" s="22"/>
      <c r="HR10" s="22"/>
      <c r="HS10" s="22"/>
      <c r="HT10" s="22"/>
      <c r="HU10" s="22"/>
      <c r="HV10" s="22"/>
      <c r="HW10" s="22"/>
      <c r="HX10" s="22"/>
      <c r="HY10" s="22"/>
      <c r="HZ10" s="22"/>
      <c r="IA10" s="22"/>
      <c r="IB10" s="22"/>
      <c r="IC10" s="22"/>
      <c r="ID10" s="22"/>
      <c r="IE10" s="22"/>
      <c r="IF10" s="22"/>
      <c r="IG10" s="22"/>
      <c r="IH10" s="22"/>
      <c r="II10" s="22"/>
      <c r="IJ10" s="22"/>
      <c r="IK10" s="22"/>
      <c r="IL10" s="22"/>
      <c r="IM10" s="22"/>
      <c r="IN10" s="22"/>
      <c r="IO10" s="22"/>
      <c r="IP10" s="22"/>
      <c r="IQ10" s="22"/>
      <c r="IR10" s="22"/>
      <c r="IS10" s="22"/>
      <c r="IT10" s="22"/>
      <c r="IU10" s="22"/>
      <c r="IV10" s="22"/>
      <c r="IW10" s="22"/>
      <c r="IX10" s="22"/>
      <c r="IY10" s="22"/>
      <c r="IZ10" s="22"/>
      <c r="JA10" s="22"/>
      <c r="JB10" s="22"/>
      <c r="JC10" s="22"/>
      <c r="JD10" s="22"/>
      <c r="JE10" s="22"/>
      <c r="JF10" s="22"/>
      <c r="JG10" s="22"/>
      <c r="JH10" s="22"/>
    </row>
    <row r="11" spans="1:268" s="18" customFormat="1" ht="16.5">
      <c r="A11" s="202" t="s">
        <v>180</v>
      </c>
      <c r="B11" s="201"/>
      <c r="C11" s="227">
        <f t="shared" ref="C11:F11" si="25">C12+C45</f>
        <v>364810</v>
      </c>
      <c r="D11" s="227">
        <f t="shared" si="25"/>
        <v>323255</v>
      </c>
      <c r="E11" s="227">
        <f t="shared" si="25"/>
        <v>329564</v>
      </c>
      <c r="F11" s="227">
        <f t="shared" si="25"/>
        <v>290445</v>
      </c>
      <c r="G11" s="226">
        <f t="shared" ref="G11:H11" si="26">G12+G45</f>
        <v>342404</v>
      </c>
      <c r="H11" s="226">
        <f t="shared" si="26"/>
        <v>300244</v>
      </c>
      <c r="I11" s="203">
        <f t="shared" ref="I11:AH11" si="27">I12+I45</f>
        <v>0</v>
      </c>
      <c r="J11" s="203">
        <f t="shared" si="27"/>
        <v>0</v>
      </c>
      <c r="K11" s="203">
        <f t="shared" si="27"/>
        <v>0</v>
      </c>
      <c r="L11" s="203">
        <f t="shared" si="27"/>
        <v>0</v>
      </c>
      <c r="M11" s="203">
        <f t="shared" si="27"/>
        <v>0</v>
      </c>
      <c r="N11" s="203">
        <f t="shared" si="27"/>
        <v>0</v>
      </c>
      <c r="O11" s="203">
        <f t="shared" si="27"/>
        <v>0</v>
      </c>
      <c r="P11" s="203">
        <f t="shared" si="27"/>
        <v>0</v>
      </c>
      <c r="Q11" s="203">
        <f t="shared" si="27"/>
        <v>0</v>
      </c>
      <c r="R11" s="203">
        <f t="shared" si="27"/>
        <v>0</v>
      </c>
      <c r="S11" s="203">
        <f t="shared" si="27"/>
        <v>0</v>
      </c>
      <c r="T11" s="203">
        <f t="shared" si="27"/>
        <v>0</v>
      </c>
      <c r="U11" s="203">
        <f t="shared" si="27"/>
        <v>0</v>
      </c>
      <c r="V11" s="203">
        <f t="shared" si="27"/>
        <v>0</v>
      </c>
      <c r="W11" s="203">
        <f t="shared" si="27"/>
        <v>0</v>
      </c>
      <c r="X11" s="203">
        <f t="shared" si="27"/>
        <v>0</v>
      </c>
      <c r="Y11" s="203">
        <f t="shared" si="27"/>
        <v>0</v>
      </c>
      <c r="Z11" s="203">
        <f t="shared" si="27"/>
        <v>0</v>
      </c>
      <c r="AA11" s="203">
        <f t="shared" si="27"/>
        <v>0</v>
      </c>
      <c r="AB11" s="203">
        <f t="shared" si="27"/>
        <v>0</v>
      </c>
      <c r="AC11" s="203">
        <f t="shared" si="27"/>
        <v>0</v>
      </c>
      <c r="AD11" s="203">
        <f t="shared" si="27"/>
        <v>0</v>
      </c>
      <c r="AE11" s="203">
        <f t="shared" si="27"/>
        <v>0</v>
      </c>
      <c r="AF11" s="203">
        <f t="shared" si="27"/>
        <v>0</v>
      </c>
      <c r="AG11" s="203">
        <f t="shared" si="27"/>
        <v>0</v>
      </c>
      <c r="AH11" s="203">
        <f t="shared" si="27"/>
        <v>0</v>
      </c>
      <c r="AI11" s="203">
        <f t="shared" ref="AI11:CT11" si="28">AI12+AI45</f>
        <v>0</v>
      </c>
      <c r="AJ11" s="203">
        <f t="shared" si="28"/>
        <v>0</v>
      </c>
      <c r="AK11" s="203">
        <f t="shared" si="28"/>
        <v>0</v>
      </c>
      <c r="AL11" s="203">
        <f t="shared" si="28"/>
        <v>0</v>
      </c>
      <c r="AM11" s="203">
        <f t="shared" si="28"/>
        <v>0</v>
      </c>
      <c r="AN11" s="203">
        <f t="shared" si="28"/>
        <v>0</v>
      </c>
      <c r="AO11" s="203">
        <f t="shared" si="28"/>
        <v>0</v>
      </c>
      <c r="AP11" s="203">
        <f t="shared" si="28"/>
        <v>0</v>
      </c>
      <c r="AQ11" s="203">
        <f t="shared" si="28"/>
        <v>0</v>
      </c>
      <c r="AR11" s="203">
        <f t="shared" si="28"/>
        <v>0</v>
      </c>
      <c r="AS11" s="203">
        <f t="shared" si="28"/>
        <v>0</v>
      </c>
      <c r="AT11" s="203">
        <f t="shared" si="28"/>
        <v>0</v>
      </c>
      <c r="AU11" s="203">
        <f t="shared" si="28"/>
        <v>0</v>
      </c>
      <c r="AV11" s="203">
        <f t="shared" si="28"/>
        <v>0</v>
      </c>
      <c r="AW11" s="227">
        <f>AW12+AW45</f>
        <v>342404</v>
      </c>
      <c r="AX11" s="227">
        <f>AX12+AX45</f>
        <v>300244</v>
      </c>
      <c r="AY11" s="203">
        <f t="shared" si="28"/>
        <v>0</v>
      </c>
      <c r="AZ11" s="203">
        <f t="shared" si="28"/>
        <v>0</v>
      </c>
      <c r="BA11" s="203">
        <f t="shared" si="28"/>
        <v>384578</v>
      </c>
      <c r="BB11" s="203">
        <f t="shared" si="28"/>
        <v>337372</v>
      </c>
      <c r="BC11" s="203">
        <f t="shared" si="28"/>
        <v>0.24802176884608551</v>
      </c>
      <c r="BD11" s="203">
        <f t="shared" si="28"/>
        <v>0.24845099516332159</v>
      </c>
      <c r="BE11" s="203">
        <f t="shared" si="28"/>
        <v>20832</v>
      </c>
      <c r="BF11" s="203">
        <f t="shared" si="28"/>
        <v>18971</v>
      </c>
      <c r="BG11" s="232">
        <f t="shared" si="28"/>
        <v>0</v>
      </c>
      <c r="BH11" s="232" t="e">
        <f t="shared" si="28"/>
        <v>#VALUE!</v>
      </c>
      <c r="BI11" s="232">
        <f t="shared" si="28"/>
        <v>5449</v>
      </c>
      <c r="BJ11" s="232" t="e">
        <f t="shared" si="28"/>
        <v>#VALUE!</v>
      </c>
      <c r="BK11" s="232">
        <f t="shared" si="28"/>
        <v>14</v>
      </c>
      <c r="BL11" s="232" t="e">
        <f t="shared" si="28"/>
        <v>#VALUE!</v>
      </c>
      <c r="BM11" s="232">
        <f t="shared" si="28"/>
        <v>0</v>
      </c>
      <c r="BN11" s="232" t="e">
        <f t="shared" si="28"/>
        <v>#VALUE!</v>
      </c>
      <c r="BO11" s="232">
        <f t="shared" si="28"/>
        <v>5449</v>
      </c>
      <c r="BP11" s="232" t="e">
        <f t="shared" si="28"/>
        <v>#VALUE!</v>
      </c>
      <c r="BQ11" s="232">
        <f t="shared" si="28"/>
        <v>14</v>
      </c>
      <c r="BR11" s="232" t="e">
        <f t="shared" si="28"/>
        <v>#VALUE!</v>
      </c>
      <c r="BS11" s="232">
        <f t="shared" si="28"/>
        <v>0</v>
      </c>
      <c r="BT11" s="232" t="e">
        <f t="shared" si="28"/>
        <v>#VALUE!</v>
      </c>
      <c r="BU11" s="232">
        <f t="shared" si="28"/>
        <v>5449</v>
      </c>
      <c r="BV11" s="232" t="e">
        <f t="shared" si="28"/>
        <v>#VALUE!</v>
      </c>
      <c r="BW11" s="232">
        <f t="shared" si="28"/>
        <v>14</v>
      </c>
      <c r="BX11" s="232" t="e">
        <f t="shared" si="28"/>
        <v>#VALUE!</v>
      </c>
      <c r="BY11" s="232">
        <f t="shared" si="28"/>
        <v>0</v>
      </c>
      <c r="BZ11" s="232" t="e">
        <f t="shared" si="28"/>
        <v>#VALUE!</v>
      </c>
      <c r="CA11" s="232">
        <f t="shared" si="28"/>
        <v>5449</v>
      </c>
      <c r="CB11" s="232" t="e">
        <f t="shared" si="28"/>
        <v>#VALUE!</v>
      </c>
      <c r="CC11" s="232">
        <f t="shared" si="28"/>
        <v>14</v>
      </c>
      <c r="CD11" s="232" t="e">
        <f t="shared" si="28"/>
        <v>#VALUE!</v>
      </c>
      <c r="CE11" s="232">
        <f t="shared" si="28"/>
        <v>0</v>
      </c>
      <c r="CF11" s="232" t="e">
        <f t="shared" si="28"/>
        <v>#VALUE!</v>
      </c>
      <c r="CG11" s="232">
        <f t="shared" si="28"/>
        <v>0</v>
      </c>
      <c r="CH11" s="232">
        <f t="shared" si="28"/>
        <v>0</v>
      </c>
      <c r="CI11" s="232">
        <f t="shared" si="28"/>
        <v>14</v>
      </c>
      <c r="CJ11" s="232" t="e">
        <f t="shared" si="28"/>
        <v>#VALUE!</v>
      </c>
      <c r="CK11" s="232">
        <f t="shared" si="28"/>
        <v>0</v>
      </c>
      <c r="CL11" s="232" t="e">
        <f t="shared" si="28"/>
        <v>#VALUE!</v>
      </c>
      <c r="CM11" s="232">
        <f t="shared" si="28"/>
        <v>0</v>
      </c>
      <c r="CN11" s="232" t="e">
        <f t="shared" si="28"/>
        <v>#VALUE!</v>
      </c>
      <c r="CO11" s="232">
        <f t="shared" si="28"/>
        <v>14</v>
      </c>
      <c r="CP11" s="232" t="e">
        <f t="shared" si="28"/>
        <v>#VALUE!</v>
      </c>
      <c r="CQ11" s="232">
        <f t="shared" si="28"/>
        <v>0</v>
      </c>
      <c r="CR11" s="232" t="e">
        <f t="shared" si="28"/>
        <v>#VALUE!</v>
      </c>
      <c r="CS11" s="232">
        <f t="shared" si="28"/>
        <v>0</v>
      </c>
      <c r="CT11" s="232">
        <f t="shared" si="28"/>
        <v>0</v>
      </c>
      <c r="CU11" s="232">
        <f t="shared" ref="CU11:DT11" si="29">CU12+CU45</f>
        <v>14</v>
      </c>
      <c r="CV11" s="232" t="e">
        <f t="shared" si="29"/>
        <v>#VALUE!</v>
      </c>
      <c r="CW11" s="232">
        <f t="shared" si="29"/>
        <v>0</v>
      </c>
      <c r="CX11" s="232" t="e">
        <f t="shared" si="29"/>
        <v>#VALUE!</v>
      </c>
      <c r="CY11" s="232">
        <f t="shared" si="29"/>
        <v>0</v>
      </c>
      <c r="CZ11" s="232" t="e">
        <f t="shared" si="29"/>
        <v>#VALUE!</v>
      </c>
      <c r="DA11" s="232">
        <f t="shared" si="29"/>
        <v>14</v>
      </c>
      <c r="DB11" s="232" t="e">
        <f t="shared" si="29"/>
        <v>#VALUE!</v>
      </c>
      <c r="DC11" s="232">
        <f t="shared" si="29"/>
        <v>0</v>
      </c>
      <c r="DD11" s="232" t="e">
        <f t="shared" si="29"/>
        <v>#VALUE!</v>
      </c>
      <c r="DE11" s="232">
        <f t="shared" si="29"/>
        <v>0</v>
      </c>
      <c r="DF11" s="232" t="e">
        <f t="shared" si="29"/>
        <v>#VALUE!</v>
      </c>
      <c r="DG11" s="232">
        <f t="shared" si="29"/>
        <v>14</v>
      </c>
      <c r="DH11" s="232" t="e">
        <f t="shared" si="29"/>
        <v>#VALUE!</v>
      </c>
      <c r="DI11" s="232">
        <f t="shared" si="29"/>
        <v>0</v>
      </c>
      <c r="DJ11" s="232" t="e">
        <f t="shared" si="29"/>
        <v>#VALUE!</v>
      </c>
      <c r="DK11" s="220">
        <f t="shared" si="29"/>
        <v>387510</v>
      </c>
      <c r="DL11" s="232">
        <f t="shared" si="29"/>
        <v>338353</v>
      </c>
      <c r="DM11" s="131">
        <f t="shared" ref="DM11:DM12" si="30">IF(AW11=0,1,DK11/AW11-1)</f>
        <v>0.13173327414399361</v>
      </c>
      <c r="DN11" s="131">
        <f t="shared" ref="DN11:DN12" si="31">IF(AX11=0,1,DL11/AX11-1)</f>
        <v>0.12692676623013277</v>
      </c>
      <c r="DO11" s="232">
        <f t="shared" si="29"/>
        <v>0</v>
      </c>
      <c r="DP11" s="232" t="e">
        <f t="shared" si="29"/>
        <v>#VALUE!</v>
      </c>
      <c r="DQ11" s="232">
        <f t="shared" si="29"/>
        <v>0</v>
      </c>
      <c r="DR11" s="232" t="e">
        <f t="shared" si="29"/>
        <v>#VALUE!</v>
      </c>
      <c r="DS11" s="232">
        <f t="shared" si="29"/>
        <v>387514</v>
      </c>
      <c r="DT11" s="232">
        <f t="shared" si="29"/>
        <v>338353</v>
      </c>
      <c r="DU11" s="131">
        <f t="shared" si="23"/>
        <v>7.634342058048027E-3</v>
      </c>
      <c r="DV11" s="131">
        <f t="shared" si="23"/>
        <v>2.9077694651600261E-3</v>
      </c>
      <c r="DW11" s="217">
        <f t="shared" si="24"/>
        <v>0.12317029006670488</v>
      </c>
      <c r="DX11" s="217">
        <f t="shared" si="24"/>
        <v>0.12365942366874938</v>
      </c>
      <c r="DY11" s="22"/>
      <c r="DZ11" s="22"/>
      <c r="EA11" s="22"/>
      <c r="EB11" s="22"/>
      <c r="EC11" s="22"/>
      <c r="ED11" s="22"/>
      <c r="EE11" s="22"/>
      <c r="EF11" s="22"/>
      <c r="EG11" s="22"/>
      <c r="EH11" s="22"/>
      <c r="EI11" s="22"/>
      <c r="EJ11" s="22"/>
      <c r="EK11" s="22"/>
      <c r="EL11" s="22"/>
      <c r="EM11" s="22"/>
      <c r="EN11" s="22"/>
      <c r="EO11" s="22"/>
      <c r="EP11" s="22"/>
      <c r="EQ11" s="22"/>
      <c r="ER11" s="22"/>
      <c r="ES11" s="22"/>
      <c r="ET11" s="22"/>
      <c r="EU11" s="22"/>
      <c r="EV11" s="22"/>
      <c r="EW11" s="22"/>
      <c r="EX11" s="22"/>
      <c r="EY11" s="22"/>
      <c r="EZ11" s="22"/>
      <c r="FA11" s="22"/>
      <c r="FB11" s="22"/>
      <c r="FC11" s="22"/>
      <c r="FD11" s="22"/>
      <c r="FE11" s="22"/>
      <c r="FF11" s="22"/>
      <c r="FG11" s="22"/>
      <c r="FH11" s="22"/>
      <c r="FI11" s="22"/>
      <c r="FJ11" s="22"/>
      <c r="FK11" s="22"/>
      <c r="FL11" s="22"/>
      <c r="FM11" s="22"/>
      <c r="FN11" s="22"/>
      <c r="FO11" s="22"/>
      <c r="FP11" s="22"/>
      <c r="FQ11" s="22"/>
      <c r="FR11" s="22"/>
      <c r="FS11" s="22"/>
      <c r="FT11" s="22"/>
      <c r="FU11" s="22"/>
      <c r="FV11" s="22"/>
      <c r="FW11" s="22"/>
      <c r="FX11" s="22"/>
      <c r="FY11" s="22"/>
      <c r="FZ11" s="22"/>
      <c r="GA11" s="22"/>
      <c r="GB11" s="22"/>
      <c r="GC11" s="22"/>
      <c r="GD11" s="22"/>
      <c r="GE11" s="22"/>
      <c r="GF11" s="22"/>
      <c r="GG11" s="22"/>
      <c r="GH11" s="22"/>
      <c r="GI11" s="22"/>
      <c r="GJ11" s="22"/>
      <c r="GK11" s="22"/>
      <c r="GL11" s="22"/>
      <c r="GM11" s="22"/>
      <c r="GN11" s="22"/>
      <c r="GO11" s="22"/>
      <c r="GP11" s="22"/>
      <c r="GQ11" s="22"/>
      <c r="GR11" s="22"/>
      <c r="GS11" s="22"/>
      <c r="GT11" s="22"/>
      <c r="GU11" s="22"/>
      <c r="GV11" s="22"/>
      <c r="GW11" s="22"/>
      <c r="GX11" s="22"/>
      <c r="GY11" s="22"/>
      <c r="GZ11" s="22"/>
      <c r="HA11" s="22"/>
      <c r="HB11" s="22"/>
      <c r="HC11" s="22"/>
      <c r="HD11" s="22"/>
      <c r="HE11" s="22"/>
      <c r="HF11" s="22"/>
      <c r="HG11" s="22"/>
      <c r="HH11" s="22"/>
      <c r="HI11" s="22"/>
      <c r="HJ11" s="22"/>
      <c r="HK11" s="22"/>
      <c r="HL11" s="22"/>
      <c r="HM11" s="22"/>
      <c r="HN11" s="22"/>
      <c r="HO11" s="22"/>
      <c r="HP11" s="22"/>
      <c r="HQ11" s="22"/>
      <c r="HR11" s="22"/>
      <c r="HS11" s="22"/>
      <c r="HT11" s="22"/>
      <c r="HU11" s="22"/>
      <c r="HV11" s="22"/>
      <c r="HW11" s="22"/>
      <c r="HX11" s="22"/>
      <c r="HY11" s="22"/>
      <c r="HZ11" s="22"/>
      <c r="IA11" s="22"/>
      <c r="IB11" s="22"/>
      <c r="IC11" s="22"/>
      <c r="ID11" s="22"/>
      <c r="IE11" s="22"/>
      <c r="IF11" s="22"/>
      <c r="IG11" s="22"/>
      <c r="IH11" s="22"/>
      <c r="II11" s="22"/>
      <c r="IJ11" s="22"/>
      <c r="IK11" s="22"/>
      <c r="IL11" s="22"/>
      <c r="IM11" s="22"/>
      <c r="IN11" s="22"/>
      <c r="IO11" s="22"/>
      <c r="IP11" s="22"/>
      <c r="IQ11" s="22"/>
      <c r="IR11" s="22"/>
      <c r="IS11" s="22"/>
      <c r="IT11" s="22"/>
      <c r="IU11" s="22"/>
      <c r="IV11" s="22"/>
      <c r="IW11" s="22"/>
      <c r="IX11" s="22"/>
      <c r="IY11" s="22"/>
      <c r="IZ11" s="22"/>
      <c r="JA11" s="22"/>
      <c r="JB11" s="22"/>
      <c r="JC11" s="22"/>
      <c r="JD11" s="22"/>
      <c r="JE11" s="22"/>
      <c r="JF11" s="22"/>
      <c r="JG11" s="22"/>
      <c r="JH11" s="22"/>
    </row>
    <row r="12" spans="1:268" s="59" customFormat="1" ht="18" customHeight="1">
      <c r="A12" s="306" t="s">
        <v>30</v>
      </c>
      <c r="B12" s="278"/>
      <c r="C12" s="132">
        <f>C13+C15+C16+C18+C19+C22+C23+C24+C26+C32+C33+C37+C41+C43+C38</f>
        <v>199206</v>
      </c>
      <c r="D12" s="132">
        <f>D13+D15+D16+D22+D23+D24+D26+D32+D33+D37+D41+D43+D38</f>
        <v>142793</v>
      </c>
      <c r="E12" s="132">
        <f>E13+E15+E16+E18+E19+E22+E23+E24+E26+E32+E33+E37+E41+E43+E38</f>
        <v>193572</v>
      </c>
      <c r="F12" s="132">
        <f>F13+F15+F16+F22+F23+F24+F26+F32+F33+F37+F41+F43+F38</f>
        <v>138876</v>
      </c>
      <c r="G12" s="132">
        <f>G13+G15+G16+G18+G19+G22+G23+G24+G26+G32+G33+G37+G41+G43+G38+G25</f>
        <v>207174</v>
      </c>
      <c r="H12" s="132">
        <f>H13+H15+H16+H22+H23+H24+H26+H32+H33+H37+H41+H43+H38</f>
        <v>146475</v>
      </c>
      <c r="I12" s="132">
        <f>I13+I15+I16+I18+I19+I22+I23+I24+I26+I32+I33+I37+I41+I43+I38</f>
        <v>0</v>
      </c>
      <c r="J12" s="132">
        <f>J13+J15+J16+J22+J23+J24+J26+J32+J33+J37+J41+J43+J38</f>
        <v>0</v>
      </c>
      <c r="K12" s="132">
        <f>K13+K15+K16+K18+K19+K22+K23+K24+K26+K32+K33+K37+K41+K43+K38</f>
        <v>0</v>
      </c>
      <c r="L12" s="132">
        <f>L13+L15+L16+L22+L23+L24+L26+L32+L33+L37+L41+L43+L38</f>
        <v>0</v>
      </c>
      <c r="M12" s="132">
        <f>M13+M15+M16+M18+M19+M22+M23+M24+M26+M32+M33+M37+M41+M43+M38</f>
        <v>0</v>
      </c>
      <c r="N12" s="132">
        <f>N13+N15+N16+N22+N23+N24+N26+N32+N33+N37+N41+N43+N38</f>
        <v>0</v>
      </c>
      <c r="O12" s="132">
        <f>O13+O15+O16+O18+O19+O22+O23+O24+O26+O32+O33+O37+O41+O43+O38</f>
        <v>0</v>
      </c>
      <c r="P12" s="132">
        <f>P13+P15+P16+P22+P23+P24+P26+P32+P33+P37+P41+P43+P38</f>
        <v>0</v>
      </c>
      <c r="Q12" s="132">
        <f>Q13+Q15+Q16+Q18+Q19+Q22+Q23+Q24+Q26+Q32+Q33+Q37+Q41+Q43+Q38</f>
        <v>0</v>
      </c>
      <c r="R12" s="132">
        <f>R13+R15+R16+R22+R23+R24+R26+R32+R33+R37+R41+R43+R38</f>
        <v>0</v>
      </c>
      <c r="S12" s="132">
        <f>S13+S15+S16+S18+S19+S22+S23+S24+S26+S32+S33+S37+S41+S43+S38</f>
        <v>0</v>
      </c>
      <c r="T12" s="132">
        <f>T13+T15+T16+T22+T23+T24+T26+T32+T33+T37+T41+T43+T38</f>
        <v>0</v>
      </c>
      <c r="U12" s="132">
        <f>U13+U15+U16+U18+U19+U22+U23+U24+U26+U32+U33+U37+U41+U43+U38</f>
        <v>0</v>
      </c>
      <c r="V12" s="132">
        <f>V13+V15+V16+V22+V23+V24+V26+V32+V33+V37+V41+V43+V38</f>
        <v>0</v>
      </c>
      <c r="W12" s="132">
        <f>W13+W15+W16+W18+W19+W22+W23+W24+W26+W32+W33+W37+W41+W43+W38</f>
        <v>0</v>
      </c>
      <c r="X12" s="132">
        <f>X13+X15+X16+X22+X23+X24+X26+X32+X33+X37+X41+X43+X38</f>
        <v>0</v>
      </c>
      <c r="Y12" s="132">
        <f>Y13+Y15+Y16+Y18+Y19+Y22+Y23+Y24+Y26+Y32+Y33+Y37+Y41+Y43+Y38</f>
        <v>0</v>
      </c>
      <c r="Z12" s="132">
        <f>Z13+Z15+Z16+Z22+Z23+Z24+Z26+Z32+Z33+Z37+Z41+Z43+Z38</f>
        <v>0</v>
      </c>
      <c r="AA12" s="132">
        <f>AA13+AA15+AA16+AA18+AA19+AA22+AA23+AA24+AA26+AA32+AA33+AA37+AA41+AA43+AA38</f>
        <v>0</v>
      </c>
      <c r="AB12" s="132">
        <f>AB13+AB15+AB16+AB22+AB23+AB24+AB26+AB32+AB33+AB37+AB41+AB43+AB38</f>
        <v>0</v>
      </c>
      <c r="AC12" s="132">
        <f>AC13+AC15+AC16+AC18+AC19+AC22+AC23+AC24+AC26+AC32+AC33+AC37+AC41+AC43+AC38</f>
        <v>0</v>
      </c>
      <c r="AD12" s="132">
        <f>AD13+AD15+AD16+AD22+AD23+AD24+AD26+AD32+AD33+AD37+AD41+AD43+AD38</f>
        <v>0</v>
      </c>
      <c r="AE12" s="132">
        <f>AE13+AE15+AE16+AE18+AE19+AE22+AE23+AE24+AE26+AE32+AE33+AE37+AE41+AE43+AE38</f>
        <v>0</v>
      </c>
      <c r="AF12" s="132">
        <f>AF13+AF15+AF16+AF22+AF23+AF24+AF26+AF32+AF33+AF37+AF41+AF43+AF38</f>
        <v>0</v>
      </c>
      <c r="AG12" s="132">
        <f>AG13+AG15+AG16+AG18+AG19+AG22+AG23+AG24+AG26+AG32+AG33+AG37+AG41+AG43+AG38</f>
        <v>0</v>
      </c>
      <c r="AH12" s="132">
        <f>AH13+AH15+AH16+AH22+AH23+AH24+AH26+AH32+AH33+AH37+AH41+AH43+AH38</f>
        <v>0</v>
      </c>
      <c r="AI12" s="132">
        <f>AI13+AI15+AI16+AI18+AI19+AI22+AI23+AI24+AI26+AI32+AI33+AI37+AI41+AI43+AI38</f>
        <v>0</v>
      </c>
      <c r="AJ12" s="132">
        <f>AJ13+AJ15+AJ16+AJ22+AJ23+AJ24+AJ26+AJ32+AJ33+AJ37+AJ41+AJ43+AJ38</f>
        <v>0</v>
      </c>
      <c r="AK12" s="132">
        <f>AK13+AK15+AK16+AK18+AK19+AK22+AK23+AK24+AK26+AK32+AK33+AK37+AK41+AK43+AK38</f>
        <v>0</v>
      </c>
      <c r="AL12" s="132">
        <f>AL13+AL15+AL16+AL22+AL23+AL24+AL26+AL32+AL33+AL37+AL41+AL43+AL38</f>
        <v>0</v>
      </c>
      <c r="AM12" s="132">
        <f>AM13+AM15+AM16+AM18+AM19+AM22+AM23+AM24+AM26+AM32+AM33+AM37+AM41+AM43+AM38</f>
        <v>0</v>
      </c>
      <c r="AN12" s="132">
        <f>AN13+AN15+AN16+AN22+AN23+AN24+AN26+AN32+AN33+AN37+AN41+AN43+AN38</f>
        <v>0</v>
      </c>
      <c r="AO12" s="132">
        <f>AO13+AO15+AO16+AO18+AO19+AO22+AO23+AO24+AO26+AO32+AO33+AO37+AO41+AO43+AO38</f>
        <v>0</v>
      </c>
      <c r="AP12" s="132">
        <f>AP13+AP15+AP16+AP22+AP23+AP24+AP26+AP32+AP33+AP37+AP41+AP43+AP38</f>
        <v>0</v>
      </c>
      <c r="AQ12" s="132">
        <f>AQ13+AQ15+AQ16+AQ18+AQ19+AQ22+AQ23+AQ24+AQ26+AQ32+AQ33+AQ37+AQ41+AQ43+AQ38</f>
        <v>0</v>
      </c>
      <c r="AR12" s="132">
        <f>AR13+AR15+AR16+AR22+AR23+AR24+AR26+AR32+AR33+AR37+AR41+AR43+AR38</f>
        <v>0</v>
      </c>
      <c r="AS12" s="132">
        <f>AS13+AS15+AS16+AS18+AS19+AS22+AS23+AS24+AS26+AS32+AS33+AS37+AS41+AS43+AS38</f>
        <v>0</v>
      </c>
      <c r="AT12" s="132">
        <f>AT13+AT15+AT16+AT22+AT23+AT24+AT26+AT32+AT33+AT37+AT41+AT43+AT38</f>
        <v>0</v>
      </c>
      <c r="AU12" s="132">
        <f>AU13+AU15+AU16+AU18+AU19+AU22+AU23+AU24+AU26+AU32+AU33+AU37+AU41+AU43+AU38</f>
        <v>0</v>
      </c>
      <c r="AV12" s="132">
        <f>AV13+AV15+AV16+AV22+AV23+AV24+AV26+AV32+AV33+AV37+AV41+AV43+AV38</f>
        <v>0</v>
      </c>
      <c r="AW12" s="132">
        <f>AW13+AW15+AW16+AW18+AW19+AW22+AW23+AW24+AW26+AW32+AW33+AW37+AW41+AW43+AW38+AW25</f>
        <v>207174</v>
      </c>
      <c r="AX12" s="132">
        <f>AX13+AX15+AX16+AX22+AX23+AX24+AX26+AX32+AX33+AX37+AX41+AX43+AX38</f>
        <v>146475</v>
      </c>
      <c r="AY12" s="132">
        <f>AY13+AY15+AY16+AY18+AY19+AY22+AY23+AY24+AY26+AY32+AY33+AY37+AY41+AY43+AY38</f>
        <v>0</v>
      </c>
      <c r="AZ12" s="132">
        <f>AZ13+AZ15+AZ16+AZ22+AZ23+AZ24+AZ26+AZ32+AZ33+AZ37+AZ41+AZ43+AZ38</f>
        <v>0</v>
      </c>
      <c r="BA12" s="132">
        <f>BA13+BA15+BA16+BA18+BA19+BA22+BA23+BA24+BA26+BA32+BA33+BA37+BA41+BA43+BA38+BA17</f>
        <v>232037</v>
      </c>
      <c r="BB12" s="132">
        <f>BB13+BB15+BB16+BB18+BB19+BB22+BB23+BB24+BB26+BB32+BB33+BB37+BB41+BB43+BB38+BB17</f>
        <v>168084</v>
      </c>
      <c r="BC12" s="133">
        <f>IF(G12=0,1,BA12/G12-1)</f>
        <v>0.12001023294428848</v>
      </c>
      <c r="BD12" s="133">
        <f>IF(H12=0,1,BB12/H12-1)</f>
        <v>0.14752688172043005</v>
      </c>
      <c r="BE12" s="132">
        <f>BE13+BE15+BE16+BE18+BE19+BE22+BE23+BE24+BE26+BE32+BE33+BE37+BE41+BE43+BE38+BE17</f>
        <v>11668</v>
      </c>
      <c r="BF12" s="132">
        <f>BF13+BF15+BF16+BF18+BF19+BF22+BF23+BF24+BF26+BF32+BF33+BF37+BF41+BF43+BF38+BF17</f>
        <v>8449</v>
      </c>
      <c r="BG12" s="132">
        <f t="shared" ref="BG12:DR12" si="32">BG13+BG15+BG16+BG18+BG19+BG22+BG23+BG24+BG26+BG32+BG33+BG37+BG41+BG43+BG38+BG17</f>
        <v>0</v>
      </c>
      <c r="BH12" s="132" t="e">
        <f t="shared" si="32"/>
        <v>#VALUE!</v>
      </c>
      <c r="BI12" s="132">
        <f t="shared" si="32"/>
        <v>5449</v>
      </c>
      <c r="BJ12" s="132" t="e">
        <f t="shared" si="32"/>
        <v>#VALUE!</v>
      </c>
      <c r="BK12" s="132">
        <f t="shared" si="32"/>
        <v>14</v>
      </c>
      <c r="BL12" s="132" t="e">
        <f t="shared" si="32"/>
        <v>#VALUE!</v>
      </c>
      <c r="BM12" s="132">
        <f t="shared" si="32"/>
        <v>0</v>
      </c>
      <c r="BN12" s="132" t="e">
        <f t="shared" si="32"/>
        <v>#VALUE!</v>
      </c>
      <c r="BO12" s="132">
        <f t="shared" si="32"/>
        <v>5449</v>
      </c>
      <c r="BP12" s="132" t="e">
        <f t="shared" si="32"/>
        <v>#VALUE!</v>
      </c>
      <c r="BQ12" s="132">
        <f t="shared" si="32"/>
        <v>14</v>
      </c>
      <c r="BR12" s="132" t="e">
        <f t="shared" si="32"/>
        <v>#VALUE!</v>
      </c>
      <c r="BS12" s="132">
        <f t="shared" si="32"/>
        <v>0</v>
      </c>
      <c r="BT12" s="132" t="e">
        <f t="shared" si="32"/>
        <v>#VALUE!</v>
      </c>
      <c r="BU12" s="132">
        <f t="shared" si="32"/>
        <v>5449</v>
      </c>
      <c r="BV12" s="132" t="e">
        <f t="shared" si="32"/>
        <v>#VALUE!</v>
      </c>
      <c r="BW12" s="132">
        <f t="shared" si="32"/>
        <v>14</v>
      </c>
      <c r="BX12" s="132" t="e">
        <f t="shared" si="32"/>
        <v>#VALUE!</v>
      </c>
      <c r="BY12" s="132">
        <f t="shared" si="32"/>
        <v>0</v>
      </c>
      <c r="BZ12" s="132" t="e">
        <f t="shared" si="32"/>
        <v>#VALUE!</v>
      </c>
      <c r="CA12" s="132">
        <f t="shared" si="32"/>
        <v>5449</v>
      </c>
      <c r="CB12" s="132" t="e">
        <f t="shared" si="32"/>
        <v>#VALUE!</v>
      </c>
      <c r="CC12" s="132">
        <f t="shared" si="32"/>
        <v>14</v>
      </c>
      <c r="CD12" s="132" t="e">
        <f t="shared" si="32"/>
        <v>#VALUE!</v>
      </c>
      <c r="CE12" s="132">
        <f t="shared" si="32"/>
        <v>0</v>
      </c>
      <c r="CF12" s="132" t="e">
        <f t="shared" si="32"/>
        <v>#VALUE!</v>
      </c>
      <c r="CG12" s="132">
        <f t="shared" si="32"/>
        <v>0</v>
      </c>
      <c r="CH12" s="132">
        <f t="shared" si="32"/>
        <v>0</v>
      </c>
      <c r="CI12" s="132">
        <f t="shared" si="32"/>
        <v>14</v>
      </c>
      <c r="CJ12" s="132" t="e">
        <f t="shared" si="32"/>
        <v>#VALUE!</v>
      </c>
      <c r="CK12" s="132">
        <f t="shared" si="32"/>
        <v>0</v>
      </c>
      <c r="CL12" s="132" t="e">
        <f t="shared" si="32"/>
        <v>#VALUE!</v>
      </c>
      <c r="CM12" s="132">
        <f t="shared" si="32"/>
        <v>0</v>
      </c>
      <c r="CN12" s="132" t="e">
        <f t="shared" si="32"/>
        <v>#VALUE!</v>
      </c>
      <c r="CO12" s="132">
        <f t="shared" si="32"/>
        <v>14</v>
      </c>
      <c r="CP12" s="132" t="e">
        <f t="shared" si="32"/>
        <v>#VALUE!</v>
      </c>
      <c r="CQ12" s="132">
        <f t="shared" si="32"/>
        <v>0</v>
      </c>
      <c r="CR12" s="132" t="e">
        <f t="shared" si="32"/>
        <v>#VALUE!</v>
      </c>
      <c r="CS12" s="132">
        <f t="shared" si="32"/>
        <v>0</v>
      </c>
      <c r="CT12" s="132">
        <f t="shared" si="32"/>
        <v>0</v>
      </c>
      <c r="CU12" s="132">
        <f t="shared" si="32"/>
        <v>14</v>
      </c>
      <c r="CV12" s="132" t="e">
        <f t="shared" si="32"/>
        <v>#VALUE!</v>
      </c>
      <c r="CW12" s="132">
        <f t="shared" si="32"/>
        <v>0</v>
      </c>
      <c r="CX12" s="132" t="e">
        <f t="shared" si="32"/>
        <v>#VALUE!</v>
      </c>
      <c r="CY12" s="132">
        <f t="shared" si="32"/>
        <v>0</v>
      </c>
      <c r="CZ12" s="132" t="e">
        <f t="shared" si="32"/>
        <v>#VALUE!</v>
      </c>
      <c r="DA12" s="132">
        <f t="shared" si="32"/>
        <v>14</v>
      </c>
      <c r="DB12" s="132" t="e">
        <f t="shared" si="32"/>
        <v>#VALUE!</v>
      </c>
      <c r="DC12" s="132">
        <f t="shared" si="32"/>
        <v>0</v>
      </c>
      <c r="DD12" s="132" t="e">
        <f t="shared" si="32"/>
        <v>#VALUE!</v>
      </c>
      <c r="DE12" s="132">
        <f t="shared" si="32"/>
        <v>0</v>
      </c>
      <c r="DF12" s="132" t="e">
        <f t="shared" si="32"/>
        <v>#VALUE!</v>
      </c>
      <c r="DG12" s="132">
        <f t="shared" si="32"/>
        <v>14</v>
      </c>
      <c r="DH12" s="132" t="e">
        <f t="shared" si="32"/>
        <v>#VALUE!</v>
      </c>
      <c r="DI12" s="132">
        <f t="shared" si="32"/>
        <v>0</v>
      </c>
      <c r="DJ12" s="132" t="e">
        <f t="shared" si="32"/>
        <v>#VALUE!</v>
      </c>
      <c r="DK12" s="224">
        <f>DK13+DK15+DK16+DK18+DK19+DK22+DK23+DK24+DK26+DK32+DK33+DK37+DK41+DK43+DK38+DK17+DK25</f>
        <v>234969</v>
      </c>
      <c r="DL12" s="132">
        <f t="shared" si="32"/>
        <v>169100</v>
      </c>
      <c r="DM12" s="133">
        <f t="shared" si="30"/>
        <v>0.13416258796953295</v>
      </c>
      <c r="DN12" s="133">
        <f t="shared" si="31"/>
        <v>0.154463218979348</v>
      </c>
      <c r="DO12" s="132">
        <f t="shared" si="32"/>
        <v>0</v>
      </c>
      <c r="DP12" s="132" t="e">
        <f t="shared" si="32"/>
        <v>#VALUE!</v>
      </c>
      <c r="DQ12" s="132">
        <f t="shared" si="32"/>
        <v>0</v>
      </c>
      <c r="DR12" s="132" t="e">
        <f t="shared" si="32"/>
        <v>#VALUE!</v>
      </c>
      <c r="DS12" s="132">
        <f t="shared" ref="DS12" si="33">DS13+DS15+DS16+DS18+DS19+DS22+DS23+DS24+DS26+DS32+DS33+DS37+DS41+DS43+DS38+DS17</f>
        <v>234973</v>
      </c>
      <c r="DT12" s="132">
        <f>DT13+DT15+DT16+DT18+DT19+DT22+DT23+DT24+DT26+DT32+DT33+DT37+DT41+DT43+DT38+DT17</f>
        <v>169100</v>
      </c>
      <c r="DU12" s="135">
        <f t="shared" si="23"/>
        <v>1.265315445381554E-2</v>
      </c>
      <c r="DV12" s="135">
        <f t="shared" si="23"/>
        <v>6.0445967492444019E-3</v>
      </c>
      <c r="DW12" s="135">
        <f t="shared" si="24"/>
        <v>0.12001023294428848</v>
      </c>
      <c r="DX12" s="135">
        <f t="shared" si="24"/>
        <v>0.14752688172043005</v>
      </c>
      <c r="DY12" s="58"/>
      <c r="DZ12" s="58"/>
      <c r="EA12" s="58"/>
      <c r="EB12" s="58"/>
      <c r="EC12" s="58"/>
      <c r="ED12" s="58"/>
      <c r="EE12" s="58"/>
      <c r="EF12" s="58"/>
      <c r="EG12" s="58"/>
      <c r="EH12" s="58"/>
      <c r="EI12" s="58"/>
      <c r="EJ12" s="58"/>
      <c r="EK12" s="58"/>
      <c r="EL12" s="58"/>
      <c r="EM12" s="58"/>
      <c r="EN12" s="58"/>
      <c r="EO12" s="58"/>
      <c r="EP12" s="58"/>
      <c r="EQ12" s="58"/>
      <c r="ER12" s="58"/>
      <c r="ES12" s="58"/>
      <c r="ET12" s="58"/>
      <c r="EU12" s="58"/>
      <c r="EV12" s="58"/>
      <c r="EW12" s="58"/>
      <c r="EX12" s="58"/>
      <c r="EY12" s="58"/>
      <c r="EZ12" s="58"/>
      <c r="FA12" s="58"/>
      <c r="FB12" s="58"/>
      <c r="FC12" s="58"/>
      <c r="FD12" s="58"/>
      <c r="FE12" s="58"/>
      <c r="FF12" s="58"/>
      <c r="FG12" s="58"/>
      <c r="FH12" s="58"/>
      <c r="FI12" s="58"/>
      <c r="FJ12" s="58"/>
      <c r="FK12" s="58"/>
      <c r="FL12" s="58"/>
      <c r="FM12" s="58"/>
      <c r="FN12" s="58"/>
      <c r="FO12" s="58"/>
      <c r="FP12" s="58"/>
      <c r="FQ12" s="58"/>
      <c r="FR12" s="58"/>
      <c r="FS12" s="58"/>
      <c r="FT12" s="58"/>
      <c r="FU12" s="58"/>
      <c r="FV12" s="58"/>
      <c r="FW12" s="58"/>
      <c r="FX12" s="58"/>
      <c r="FY12" s="58"/>
      <c r="FZ12" s="58"/>
      <c r="GA12" s="58"/>
      <c r="GB12" s="58"/>
      <c r="GC12" s="58"/>
      <c r="GD12" s="58"/>
      <c r="GE12" s="58"/>
      <c r="GF12" s="58"/>
      <c r="GG12" s="58"/>
      <c r="GH12" s="58"/>
      <c r="GI12" s="58"/>
      <c r="GJ12" s="58"/>
      <c r="GK12" s="58"/>
      <c r="GL12" s="58"/>
      <c r="GM12" s="58"/>
      <c r="GN12" s="58"/>
      <c r="GO12" s="58"/>
      <c r="GP12" s="58"/>
      <c r="GQ12" s="58"/>
      <c r="GR12" s="58"/>
      <c r="GS12" s="58"/>
      <c r="GT12" s="58"/>
      <c r="GU12" s="58"/>
      <c r="GV12" s="58"/>
      <c r="GW12" s="58"/>
      <c r="GX12" s="58"/>
      <c r="GY12" s="58"/>
      <c r="GZ12" s="58"/>
      <c r="HA12" s="58"/>
      <c r="HB12" s="58"/>
      <c r="HC12" s="58"/>
      <c r="HD12" s="58"/>
      <c r="HE12" s="58"/>
      <c r="HF12" s="58"/>
      <c r="HG12" s="58"/>
      <c r="HH12" s="58"/>
      <c r="HI12" s="58"/>
      <c r="HJ12" s="58"/>
      <c r="HK12" s="58"/>
      <c r="HL12" s="58"/>
      <c r="HM12" s="58"/>
      <c r="HN12" s="58"/>
      <c r="HO12" s="58"/>
      <c r="HP12" s="58"/>
      <c r="HQ12" s="58"/>
      <c r="HR12" s="58"/>
      <c r="HS12" s="58"/>
      <c r="HT12" s="58"/>
      <c r="HU12" s="58"/>
      <c r="HV12" s="58"/>
      <c r="HW12" s="58"/>
      <c r="HX12" s="58"/>
      <c r="HY12" s="58"/>
      <c r="HZ12" s="58"/>
      <c r="IA12" s="58"/>
      <c r="IB12" s="58"/>
      <c r="IC12" s="58"/>
      <c r="ID12" s="58"/>
      <c r="IE12" s="58"/>
      <c r="IF12" s="58"/>
      <c r="IG12" s="58"/>
      <c r="IH12" s="58"/>
      <c r="II12" s="58"/>
      <c r="IJ12" s="58"/>
      <c r="IK12" s="58"/>
      <c r="IL12" s="58"/>
      <c r="IM12" s="58"/>
      <c r="IN12" s="58"/>
      <c r="IO12" s="58"/>
      <c r="IP12" s="58"/>
      <c r="IQ12" s="58"/>
      <c r="IR12" s="58"/>
      <c r="IS12" s="58"/>
      <c r="IT12" s="58"/>
      <c r="IU12" s="58"/>
      <c r="IV12" s="58"/>
      <c r="IW12" s="58"/>
      <c r="IX12" s="58"/>
      <c r="IY12" s="58"/>
      <c r="IZ12" s="58"/>
      <c r="JA12" s="58"/>
      <c r="JB12" s="58"/>
      <c r="JC12" s="58"/>
      <c r="JD12" s="58"/>
      <c r="JE12" s="58"/>
      <c r="JF12" s="58"/>
      <c r="JG12" s="58"/>
      <c r="JH12" s="58"/>
    </row>
    <row r="13" spans="1:268" s="62" customFormat="1" ht="18" customHeight="1">
      <c r="A13" s="307" t="s">
        <v>31</v>
      </c>
      <c r="B13" s="276"/>
      <c r="C13" s="134">
        <v>99525</v>
      </c>
      <c r="D13" s="134">
        <v>82470</v>
      </c>
      <c r="E13" s="134">
        <v>105953</v>
      </c>
      <c r="F13" s="134">
        <v>87762</v>
      </c>
      <c r="G13" s="237">
        <v>113349</v>
      </c>
      <c r="H13" s="237">
        <v>93609</v>
      </c>
      <c r="I13" s="134"/>
      <c r="J13" s="134"/>
      <c r="K13" s="134"/>
      <c r="L13" s="134"/>
      <c r="M13" s="134">
        <f>K13+I13</f>
        <v>0</v>
      </c>
      <c r="N13" s="134">
        <f>L13+J13</f>
        <v>0</v>
      </c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  <c r="AD13" s="134"/>
      <c r="AE13" s="134"/>
      <c r="AF13" s="134"/>
      <c r="AG13" s="134"/>
      <c r="AH13" s="134"/>
      <c r="AI13" s="134"/>
      <c r="AJ13" s="134"/>
      <c r="AK13" s="134"/>
      <c r="AL13" s="134"/>
      <c r="AM13" s="134"/>
      <c r="AN13" s="134"/>
      <c r="AO13" s="134"/>
      <c r="AP13" s="134"/>
      <c r="AQ13" s="134"/>
      <c r="AR13" s="134"/>
      <c r="AS13" s="134"/>
      <c r="AT13" s="134"/>
      <c r="AU13" s="134"/>
      <c r="AV13" s="134"/>
      <c r="AW13" s="237">
        <v>113349</v>
      </c>
      <c r="AX13" s="237">
        <v>93609</v>
      </c>
      <c r="AY13" s="134"/>
      <c r="AZ13" s="134"/>
      <c r="BA13" s="134">
        <v>130193</v>
      </c>
      <c r="BB13" s="134">
        <v>108025</v>
      </c>
      <c r="BC13" s="135">
        <f t="shared" ref="BC13:BC40" si="34">IF(G13=0,1,BA13/G13-1)</f>
        <v>0.14860298723411769</v>
      </c>
      <c r="BD13" s="135">
        <f t="shared" ref="BD13:BD40" si="35">IF(H13=0,1,BB13/H13-1)</f>
        <v>0.15400228610496858</v>
      </c>
      <c r="BE13" s="134">
        <v>6177</v>
      </c>
      <c r="BF13" s="134">
        <v>5113</v>
      </c>
      <c r="BG13" s="134"/>
      <c r="BH13" s="134"/>
      <c r="BI13" s="134"/>
      <c r="BJ13" s="134"/>
      <c r="BK13" s="135"/>
      <c r="BL13" s="135"/>
      <c r="BM13" s="134"/>
      <c r="BN13" s="134"/>
      <c r="BO13" s="134"/>
      <c r="BP13" s="134"/>
      <c r="BQ13" s="135"/>
      <c r="BR13" s="135"/>
      <c r="BS13" s="134"/>
      <c r="BT13" s="134"/>
      <c r="BU13" s="134"/>
      <c r="BV13" s="134"/>
      <c r="BW13" s="135"/>
      <c r="BX13" s="135"/>
      <c r="BY13" s="134"/>
      <c r="BZ13" s="134"/>
      <c r="CA13" s="134"/>
      <c r="CB13" s="134"/>
      <c r="CC13" s="135"/>
      <c r="CD13" s="135"/>
      <c r="CE13" s="134"/>
      <c r="CF13" s="134"/>
      <c r="CG13" s="134"/>
      <c r="CH13" s="134"/>
      <c r="CI13" s="135"/>
      <c r="CJ13" s="135"/>
      <c r="CK13" s="134"/>
      <c r="CL13" s="134"/>
      <c r="CM13" s="134"/>
      <c r="CN13" s="134"/>
      <c r="CO13" s="135"/>
      <c r="CP13" s="135"/>
      <c r="CQ13" s="134"/>
      <c r="CR13" s="134"/>
      <c r="CS13" s="134"/>
      <c r="CT13" s="134"/>
      <c r="CU13" s="135"/>
      <c r="CV13" s="135"/>
      <c r="CW13" s="134"/>
      <c r="CX13" s="134"/>
      <c r="CY13" s="134"/>
      <c r="CZ13" s="134"/>
      <c r="DA13" s="135"/>
      <c r="DB13" s="135"/>
      <c r="DC13" s="134"/>
      <c r="DD13" s="134"/>
      <c r="DE13" s="134"/>
      <c r="DF13" s="134"/>
      <c r="DG13" s="135"/>
      <c r="DH13" s="135"/>
      <c r="DI13" s="134"/>
      <c r="DJ13" s="134"/>
      <c r="DK13" s="223">
        <v>130888</v>
      </c>
      <c r="DL13" s="134">
        <v>108263</v>
      </c>
      <c r="DM13" s="135">
        <f t="shared" ref="DM13:DM24" si="36">IF(AW13=0,1,DK13/AW13-1)</f>
        <v>0.15473449258484862</v>
      </c>
      <c r="DN13" s="135">
        <f t="shared" ref="DN13:DN24" si="37">IF(AX13=0,1,DL13/AX13-1)</f>
        <v>0.15654477667745614</v>
      </c>
      <c r="DO13" s="134">
        <f>'бюджет округа (района)'!BH11+'бюджеты поселений'!BH11</f>
        <v>0</v>
      </c>
      <c r="DP13" s="134">
        <f>'бюджет округа (района)'!BH11</f>
        <v>0</v>
      </c>
      <c r="DQ13" s="134">
        <f>'бюджет округа (района)'!BI11+'бюджеты поселений'!BI11</f>
        <v>0</v>
      </c>
      <c r="DR13" s="134">
        <f>'бюджет округа (района)'!BI11</f>
        <v>0</v>
      </c>
      <c r="DS13" s="223">
        <v>130888</v>
      </c>
      <c r="DT13" s="237">
        <v>108263</v>
      </c>
      <c r="DU13" s="135">
        <f t="shared" ref="DU13:DU54" si="38">IF(BA13=0,1,DS13/BA13-1)</f>
        <v>5.3382286298033765E-3</v>
      </c>
      <c r="DV13" s="135">
        <f t="shared" ref="DV13:DV54" si="39">IF(BB13=0,1,DT13/BB13-1)</f>
        <v>2.2031937051607553E-3</v>
      </c>
      <c r="DW13" s="135">
        <f t="shared" ref="DW13:DW54" si="40">IF(G13=0,1,BA13/G13-1)</f>
        <v>0.14860298723411769</v>
      </c>
      <c r="DX13" s="135">
        <f t="shared" ref="DX13:DX54" si="41">IF(H13=0,1,BB13/H13-1)</f>
        <v>0.15400228610496858</v>
      </c>
      <c r="DY13" s="60"/>
      <c r="DZ13" s="60"/>
      <c r="EA13" s="60"/>
      <c r="EB13" s="60"/>
      <c r="EC13" s="60"/>
      <c r="ED13" s="60"/>
      <c r="EE13" s="60"/>
      <c r="EF13" s="60"/>
      <c r="EG13" s="60"/>
      <c r="EH13" s="60"/>
      <c r="EI13" s="60"/>
      <c r="EJ13" s="60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  <c r="GY13" s="61"/>
      <c r="GZ13" s="61"/>
      <c r="HA13" s="61"/>
      <c r="HB13" s="61"/>
      <c r="HC13" s="61"/>
      <c r="HD13" s="61"/>
      <c r="HE13" s="61"/>
      <c r="HF13" s="61"/>
      <c r="HG13" s="61"/>
      <c r="HH13" s="61"/>
      <c r="HI13" s="61"/>
      <c r="HJ13" s="61"/>
      <c r="HK13" s="61"/>
      <c r="HL13" s="61"/>
      <c r="HM13" s="61"/>
      <c r="HN13" s="61"/>
      <c r="HO13" s="61"/>
      <c r="HP13" s="61"/>
      <c r="HQ13" s="61"/>
      <c r="HR13" s="61"/>
      <c r="HS13" s="61"/>
      <c r="HT13" s="61"/>
      <c r="HU13" s="61"/>
      <c r="HV13" s="61"/>
      <c r="HW13" s="61"/>
      <c r="HX13" s="61"/>
      <c r="HY13" s="61"/>
      <c r="HZ13" s="61"/>
      <c r="IA13" s="61"/>
      <c r="IB13" s="61"/>
      <c r="IC13" s="61"/>
      <c r="ID13" s="61"/>
      <c r="IE13" s="61"/>
      <c r="IF13" s="61"/>
      <c r="IG13" s="61"/>
      <c r="IH13" s="61"/>
      <c r="II13" s="61"/>
      <c r="IJ13" s="61"/>
      <c r="IK13" s="61"/>
      <c r="IL13" s="61"/>
      <c r="IM13" s="61"/>
      <c r="IN13" s="61"/>
      <c r="IO13" s="61"/>
      <c r="IP13" s="61"/>
      <c r="IQ13" s="61"/>
      <c r="IR13" s="61"/>
      <c r="IS13" s="61"/>
      <c r="IT13" s="61"/>
      <c r="IU13" s="61"/>
      <c r="IV13" s="61"/>
      <c r="IW13" s="61"/>
      <c r="IX13" s="61"/>
      <c r="IY13" s="61"/>
      <c r="IZ13" s="61"/>
      <c r="JA13" s="61"/>
      <c r="JB13" s="61"/>
      <c r="JC13" s="61"/>
      <c r="JD13" s="61"/>
      <c r="JE13" s="61"/>
      <c r="JF13" s="61"/>
      <c r="JG13" s="61"/>
      <c r="JH13" s="61"/>
    </row>
    <row r="14" spans="1:268" s="215" customFormat="1" ht="18" hidden="1" customHeight="1">
      <c r="A14" s="208" t="s">
        <v>201</v>
      </c>
      <c r="B14" s="209">
        <f>'бюджет округа (района)'!B12</f>
        <v>0</v>
      </c>
      <c r="C14" s="134"/>
      <c r="D14" s="134"/>
      <c r="E14" s="210"/>
      <c r="F14" s="210"/>
      <c r="G14" s="237" t="e">
        <f t="shared" ref="G14:H14" si="42">#REF!</f>
        <v>#REF!</v>
      </c>
      <c r="H14" s="237" t="e">
        <f t="shared" si="42"/>
        <v>#REF!</v>
      </c>
      <c r="I14" s="26"/>
      <c r="J14" s="134"/>
      <c r="K14" s="26"/>
      <c r="L14" s="134"/>
      <c r="M14" s="134">
        <f t="shared" ref="M14:N43" si="43">K14+I14</f>
        <v>0</v>
      </c>
      <c r="N14" s="134">
        <f t="shared" si="43"/>
        <v>0</v>
      </c>
      <c r="O14" s="210"/>
      <c r="P14" s="210"/>
      <c r="Q14" s="210"/>
      <c r="R14" s="210"/>
      <c r="S14" s="210"/>
      <c r="T14" s="210"/>
      <c r="U14" s="210"/>
      <c r="V14" s="210"/>
      <c r="W14" s="210"/>
      <c r="X14" s="210"/>
      <c r="Y14" s="210"/>
      <c r="Z14" s="210"/>
      <c r="AA14" s="210"/>
      <c r="AB14" s="210"/>
      <c r="AC14" s="210"/>
      <c r="AD14" s="210"/>
      <c r="AE14" s="210"/>
      <c r="AF14" s="210"/>
      <c r="AG14" s="210"/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37" t="e">
        <f t="shared" ref="AW14:AX14" si="44">#REF!</f>
        <v>#REF!</v>
      </c>
      <c r="AX14" s="237" t="e">
        <f t="shared" si="44"/>
        <v>#REF!</v>
      </c>
      <c r="AY14" s="210"/>
      <c r="AZ14" s="210"/>
      <c r="BA14" s="211"/>
      <c r="BB14" s="210"/>
      <c r="BC14" s="135" t="e">
        <f t="shared" si="34"/>
        <v>#REF!</v>
      </c>
      <c r="BD14" s="135" t="e">
        <f t="shared" si="35"/>
        <v>#REF!</v>
      </c>
      <c r="BE14" s="211"/>
      <c r="BF14" s="210"/>
      <c r="BG14" s="211">
        <f>BG13*$B$14/(43+$B$14)</f>
        <v>0</v>
      </c>
      <c r="BH14" s="210">
        <f>BG14</f>
        <v>0</v>
      </c>
      <c r="BI14" s="210">
        <f t="shared" ref="BI14:BI43" si="45">BE14+BG14</f>
        <v>0</v>
      </c>
      <c r="BJ14" s="210">
        <f t="shared" ref="BJ14:BJ16" si="46">BF14+BH14</f>
        <v>0</v>
      </c>
      <c r="BK14" s="212">
        <f t="shared" si="4"/>
        <v>1</v>
      </c>
      <c r="BL14" s="212">
        <f t="shared" si="5"/>
        <v>1</v>
      </c>
      <c r="BM14" s="211">
        <f>BM13*$B$14/(43+$B$14)</f>
        <v>0</v>
      </c>
      <c r="BN14" s="210">
        <f>BM14</f>
        <v>0</v>
      </c>
      <c r="BO14" s="210">
        <f t="shared" ref="BO14:BO43" si="47">BI14+BM14</f>
        <v>0</v>
      </c>
      <c r="BP14" s="210">
        <f t="shared" ref="BP14:BP16" si="48">BJ14+BN14</f>
        <v>0</v>
      </c>
      <c r="BQ14" s="212">
        <f t="shared" si="6"/>
        <v>1</v>
      </c>
      <c r="BR14" s="212">
        <f t="shared" si="7"/>
        <v>1</v>
      </c>
      <c r="BS14" s="211">
        <f>BS13*$B$14/(43+$B$14)</f>
        <v>0</v>
      </c>
      <c r="BT14" s="210">
        <f>BS14</f>
        <v>0</v>
      </c>
      <c r="BU14" s="210">
        <f t="shared" ref="BU14:BU43" si="49">BO14+BS14</f>
        <v>0</v>
      </c>
      <c r="BV14" s="210">
        <f t="shared" ref="BV14:BV16" si="50">BP14+BT14</f>
        <v>0</v>
      </c>
      <c r="BW14" s="212">
        <f t="shared" si="8"/>
        <v>1</v>
      </c>
      <c r="BX14" s="212">
        <f t="shared" si="9"/>
        <v>1</v>
      </c>
      <c r="BY14" s="211">
        <f>BY13*$B$14/(43+$B$14)</f>
        <v>0</v>
      </c>
      <c r="BZ14" s="210">
        <f>BY14</f>
        <v>0</v>
      </c>
      <c r="CA14" s="210">
        <f t="shared" ref="CA14:CA43" si="51">BU14+BY14</f>
        <v>0</v>
      </c>
      <c r="CB14" s="210">
        <f t="shared" ref="CB14:CB16" si="52">BV14+BZ14</f>
        <v>0</v>
      </c>
      <c r="CC14" s="212">
        <f t="shared" si="10"/>
        <v>1</v>
      </c>
      <c r="CD14" s="212">
        <f t="shared" si="11"/>
        <v>1</v>
      </c>
      <c r="CE14" s="211">
        <f>CE13*$B$14/(43+$B$14)</f>
        <v>0</v>
      </c>
      <c r="CF14" s="210">
        <f>CE14</f>
        <v>0</v>
      </c>
      <c r="CG14" s="210"/>
      <c r="CH14" s="210"/>
      <c r="CI14" s="212">
        <f t="shared" si="12"/>
        <v>1</v>
      </c>
      <c r="CJ14" s="212">
        <f t="shared" si="13"/>
        <v>1</v>
      </c>
      <c r="CK14" s="211">
        <f>CK13*$B$14/(43+$B$14)</f>
        <v>0</v>
      </c>
      <c r="CL14" s="210">
        <f>CK14</f>
        <v>0</v>
      </c>
      <c r="CM14" s="210">
        <f t="shared" ref="CM14:CM43" si="53">CG14+CK14</f>
        <v>0</v>
      </c>
      <c r="CN14" s="210">
        <f t="shared" ref="CN14:CN16" si="54">CH14+CL14</f>
        <v>0</v>
      </c>
      <c r="CO14" s="212">
        <f t="shared" si="14"/>
        <v>1</v>
      </c>
      <c r="CP14" s="212">
        <f t="shared" si="15"/>
        <v>1</v>
      </c>
      <c r="CQ14" s="211">
        <f>CQ13*$B$14/(43+$B$14)</f>
        <v>0</v>
      </c>
      <c r="CR14" s="210">
        <f>CQ14</f>
        <v>0</v>
      </c>
      <c r="CS14" s="210"/>
      <c r="CT14" s="210"/>
      <c r="CU14" s="212">
        <f t="shared" si="16"/>
        <v>1</v>
      </c>
      <c r="CV14" s="212">
        <f t="shared" si="17"/>
        <v>1</v>
      </c>
      <c r="CW14" s="211">
        <f>CW13*$B$14/(43+$B$14)</f>
        <v>0</v>
      </c>
      <c r="CX14" s="210">
        <f>CW14</f>
        <v>0</v>
      </c>
      <c r="CY14" s="210">
        <f t="shared" ref="CY14:CY43" si="55">CS14+CW14</f>
        <v>0</v>
      </c>
      <c r="CZ14" s="210">
        <f t="shared" ref="CZ14:CZ16" si="56">CT14+CX14</f>
        <v>0</v>
      </c>
      <c r="DA14" s="212">
        <f t="shared" si="18"/>
        <v>1</v>
      </c>
      <c r="DB14" s="212">
        <f t="shared" si="19"/>
        <v>1</v>
      </c>
      <c r="DC14" s="211">
        <f>DC13*$B$14/(43+$B$14)</f>
        <v>0</v>
      </c>
      <c r="DD14" s="210">
        <f>DC14</f>
        <v>0</v>
      </c>
      <c r="DE14" s="210">
        <f t="shared" ref="DE14:DE43" si="57">CY14+DC14</f>
        <v>0</v>
      </c>
      <c r="DF14" s="210">
        <f t="shared" ref="DF14:DF16" si="58">CZ14+DD14</f>
        <v>0</v>
      </c>
      <c r="DG14" s="212">
        <f t="shared" si="20"/>
        <v>1</v>
      </c>
      <c r="DH14" s="212">
        <f t="shared" si="21"/>
        <v>1</v>
      </c>
      <c r="DI14" s="211">
        <f>DI13*$B$14/(43+$B$14)</f>
        <v>0</v>
      </c>
      <c r="DJ14" s="210">
        <f>DI14</f>
        <v>0</v>
      </c>
      <c r="DK14" s="234">
        <f t="shared" ref="DK14:DL14" si="59">DE14+DI14</f>
        <v>0</v>
      </c>
      <c r="DL14" s="210">
        <f t="shared" si="59"/>
        <v>0</v>
      </c>
      <c r="DM14" s="135" t="e">
        <f t="shared" si="36"/>
        <v>#REF!</v>
      </c>
      <c r="DN14" s="135" t="e">
        <f t="shared" si="37"/>
        <v>#REF!</v>
      </c>
      <c r="DO14" s="211">
        <f>DO13*$B$14/(43+$B$14)</f>
        <v>0</v>
      </c>
      <c r="DP14" s="210">
        <f>DO14</f>
        <v>0</v>
      </c>
      <c r="DQ14" s="211">
        <f>DQ13*$B$14/(43+$B$14)</f>
        <v>0</v>
      </c>
      <c r="DR14" s="210">
        <f>DQ14</f>
        <v>0</v>
      </c>
      <c r="DS14" s="234" t="e">
        <f t="shared" ref="DS14" si="60">DM14+DQ14</f>
        <v>#REF!</v>
      </c>
      <c r="DT14" s="236" t="e">
        <f t="shared" ref="DT14" si="61">DN14+DR14</f>
        <v>#REF!</v>
      </c>
      <c r="DU14" s="135">
        <f t="shared" si="38"/>
        <v>1</v>
      </c>
      <c r="DV14" s="135">
        <f t="shared" si="39"/>
        <v>1</v>
      </c>
      <c r="DW14" s="135" t="e">
        <f t="shared" si="40"/>
        <v>#REF!</v>
      </c>
      <c r="DX14" s="135" t="e">
        <f t="shared" si="41"/>
        <v>#REF!</v>
      </c>
      <c r="DY14" s="213"/>
      <c r="DZ14" s="213"/>
      <c r="EA14" s="213"/>
      <c r="EB14" s="213"/>
      <c r="EC14" s="213"/>
      <c r="ED14" s="213"/>
      <c r="EE14" s="213"/>
      <c r="EF14" s="213"/>
      <c r="EG14" s="213"/>
      <c r="EH14" s="213"/>
      <c r="EI14" s="213"/>
      <c r="EJ14" s="213"/>
      <c r="EK14" s="214"/>
      <c r="EL14" s="214"/>
      <c r="EM14" s="214"/>
      <c r="EN14" s="214"/>
      <c r="EO14" s="214"/>
      <c r="EP14" s="214"/>
      <c r="EQ14" s="214"/>
      <c r="ER14" s="214"/>
      <c r="ES14" s="214"/>
      <c r="ET14" s="214"/>
      <c r="EU14" s="214"/>
      <c r="EV14" s="214"/>
      <c r="EW14" s="214"/>
      <c r="EX14" s="214"/>
      <c r="EY14" s="214"/>
      <c r="EZ14" s="214"/>
      <c r="FA14" s="214"/>
      <c r="FB14" s="214"/>
      <c r="FC14" s="214"/>
      <c r="FD14" s="214"/>
      <c r="FE14" s="214"/>
      <c r="FF14" s="214"/>
      <c r="FG14" s="214"/>
      <c r="FH14" s="214"/>
      <c r="FI14" s="214"/>
      <c r="FJ14" s="214"/>
      <c r="FK14" s="214"/>
      <c r="FL14" s="214"/>
      <c r="FM14" s="214"/>
      <c r="FN14" s="214"/>
      <c r="FO14" s="214"/>
      <c r="FP14" s="214"/>
      <c r="FQ14" s="214"/>
      <c r="FR14" s="214"/>
      <c r="FS14" s="214"/>
      <c r="FT14" s="214"/>
      <c r="FU14" s="214"/>
      <c r="FV14" s="214"/>
      <c r="FW14" s="214"/>
      <c r="FX14" s="214"/>
      <c r="FY14" s="214"/>
      <c r="FZ14" s="214"/>
      <c r="GA14" s="214"/>
      <c r="GB14" s="214"/>
      <c r="GC14" s="214"/>
      <c r="GD14" s="214"/>
      <c r="GE14" s="214"/>
      <c r="GF14" s="214"/>
      <c r="GG14" s="214"/>
      <c r="GH14" s="214"/>
      <c r="GI14" s="214"/>
      <c r="GJ14" s="214"/>
      <c r="GK14" s="214"/>
      <c r="GL14" s="214"/>
      <c r="GM14" s="214"/>
      <c r="GN14" s="214"/>
      <c r="GO14" s="214"/>
      <c r="GP14" s="214"/>
      <c r="GQ14" s="214"/>
      <c r="GR14" s="214"/>
      <c r="GS14" s="214"/>
      <c r="GT14" s="214"/>
      <c r="GU14" s="214"/>
      <c r="GV14" s="214"/>
      <c r="GW14" s="214"/>
      <c r="GX14" s="214"/>
      <c r="GY14" s="214"/>
      <c r="GZ14" s="214"/>
      <c r="HA14" s="214"/>
      <c r="HB14" s="214"/>
      <c r="HC14" s="214"/>
      <c r="HD14" s="214"/>
      <c r="HE14" s="214"/>
      <c r="HF14" s="214"/>
      <c r="HG14" s="214"/>
      <c r="HH14" s="214"/>
      <c r="HI14" s="214"/>
      <c r="HJ14" s="214"/>
      <c r="HK14" s="214"/>
      <c r="HL14" s="214"/>
      <c r="HM14" s="214"/>
      <c r="HN14" s="214"/>
      <c r="HO14" s="214"/>
      <c r="HP14" s="214"/>
      <c r="HQ14" s="214"/>
      <c r="HR14" s="214"/>
      <c r="HS14" s="214"/>
      <c r="HT14" s="214"/>
      <c r="HU14" s="214"/>
      <c r="HV14" s="214"/>
      <c r="HW14" s="214"/>
      <c r="HX14" s="214"/>
      <c r="HY14" s="214"/>
      <c r="HZ14" s="214"/>
      <c r="IA14" s="214"/>
      <c r="IB14" s="214"/>
      <c r="IC14" s="214"/>
      <c r="ID14" s="214"/>
      <c r="IE14" s="214"/>
      <c r="IF14" s="214"/>
      <c r="IG14" s="214"/>
      <c r="IH14" s="214"/>
      <c r="II14" s="214"/>
      <c r="IJ14" s="214"/>
      <c r="IK14" s="214"/>
      <c r="IL14" s="214"/>
      <c r="IM14" s="214"/>
      <c r="IN14" s="214"/>
      <c r="IO14" s="214"/>
      <c r="IP14" s="214"/>
      <c r="IQ14" s="214"/>
      <c r="IR14" s="214"/>
      <c r="IS14" s="214"/>
      <c r="IT14" s="214"/>
      <c r="IU14" s="214"/>
      <c r="IV14" s="214"/>
      <c r="IW14" s="214"/>
      <c r="IX14" s="214"/>
      <c r="IY14" s="214"/>
      <c r="IZ14" s="214"/>
      <c r="JA14" s="214"/>
      <c r="JB14" s="214"/>
      <c r="JC14" s="214"/>
      <c r="JD14" s="214"/>
      <c r="JE14" s="214"/>
      <c r="JF14" s="214"/>
      <c r="JG14" s="214"/>
      <c r="JH14" s="214"/>
    </row>
    <row r="15" spans="1:268" s="62" customFormat="1" ht="18" customHeight="1">
      <c r="A15" s="307" t="s">
        <v>32</v>
      </c>
      <c r="B15" s="276"/>
      <c r="C15" s="134">
        <v>8451</v>
      </c>
      <c r="D15" s="134">
        <v>8451</v>
      </c>
      <c r="E15" s="134">
        <v>5867</v>
      </c>
      <c r="F15" s="134">
        <v>5867</v>
      </c>
      <c r="G15" s="237">
        <v>847</v>
      </c>
      <c r="H15" s="237">
        <v>847</v>
      </c>
      <c r="I15" s="134"/>
      <c r="J15" s="134"/>
      <c r="K15" s="134"/>
      <c r="L15" s="134"/>
      <c r="M15" s="134">
        <f t="shared" si="43"/>
        <v>0</v>
      </c>
      <c r="N15" s="134">
        <f t="shared" si="43"/>
        <v>0</v>
      </c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  <c r="AD15" s="134"/>
      <c r="AE15" s="134"/>
      <c r="AF15" s="134"/>
      <c r="AG15" s="134"/>
      <c r="AH15" s="134"/>
      <c r="AI15" s="134"/>
      <c r="AJ15" s="134"/>
      <c r="AK15" s="134"/>
      <c r="AL15" s="134"/>
      <c r="AM15" s="134"/>
      <c r="AN15" s="134"/>
      <c r="AO15" s="134"/>
      <c r="AP15" s="134"/>
      <c r="AQ15" s="134"/>
      <c r="AR15" s="134"/>
      <c r="AS15" s="134"/>
      <c r="AT15" s="134"/>
      <c r="AU15" s="134"/>
      <c r="AV15" s="134"/>
      <c r="AW15" s="237">
        <v>847</v>
      </c>
      <c r="AX15" s="237">
        <v>847</v>
      </c>
      <c r="AY15" s="134"/>
      <c r="AZ15" s="134"/>
      <c r="BA15" s="134">
        <v>0</v>
      </c>
      <c r="BB15" s="134">
        <v>0</v>
      </c>
      <c r="BC15" s="135">
        <f t="shared" si="34"/>
        <v>-1</v>
      </c>
      <c r="BD15" s="135">
        <f t="shared" si="35"/>
        <v>-1</v>
      </c>
      <c r="BE15" s="134">
        <v>-35</v>
      </c>
      <c r="BF15" s="134">
        <v>-35</v>
      </c>
      <c r="BG15" s="134">
        <f>'бюджет округа (района)'!AD13+'бюджеты поселений'!AD13</f>
        <v>0</v>
      </c>
      <c r="BH15" s="134">
        <f>'бюджет округа (района)'!AD13</f>
        <v>0</v>
      </c>
      <c r="BI15" s="134">
        <f t="shared" si="45"/>
        <v>-35</v>
      </c>
      <c r="BJ15" s="134">
        <f t="shared" si="46"/>
        <v>-35</v>
      </c>
      <c r="BK15" s="135">
        <f t="shared" si="4"/>
        <v>1</v>
      </c>
      <c r="BL15" s="135">
        <f t="shared" si="5"/>
        <v>1</v>
      </c>
      <c r="BM15" s="134">
        <f>'бюджет округа (района)'!AG13+'бюджеты поселений'!AG13</f>
        <v>0</v>
      </c>
      <c r="BN15" s="134">
        <f>'бюджет округа (района)'!AG13</f>
        <v>0</v>
      </c>
      <c r="BO15" s="134">
        <f t="shared" si="47"/>
        <v>-35</v>
      </c>
      <c r="BP15" s="134">
        <f t="shared" si="48"/>
        <v>-35</v>
      </c>
      <c r="BQ15" s="135">
        <f t="shared" si="6"/>
        <v>1</v>
      </c>
      <c r="BR15" s="135">
        <f t="shared" si="7"/>
        <v>1</v>
      </c>
      <c r="BS15" s="134">
        <f>'бюджет округа (района)'!AJ13+'бюджеты поселений'!AJ13</f>
        <v>0</v>
      </c>
      <c r="BT15" s="134">
        <f>'бюджет округа (района)'!AJ13</f>
        <v>0</v>
      </c>
      <c r="BU15" s="134">
        <f t="shared" si="49"/>
        <v>-35</v>
      </c>
      <c r="BV15" s="134">
        <f t="shared" si="50"/>
        <v>-35</v>
      </c>
      <c r="BW15" s="135">
        <f t="shared" si="8"/>
        <v>1</v>
      </c>
      <c r="BX15" s="135">
        <f t="shared" si="9"/>
        <v>1</v>
      </c>
      <c r="BY15" s="134">
        <f>'бюджет округа (района)'!AM13+'бюджеты поселений'!AM13</f>
        <v>0</v>
      </c>
      <c r="BZ15" s="134">
        <f>'бюджет округа (района)'!AM13</f>
        <v>0</v>
      </c>
      <c r="CA15" s="134">
        <f t="shared" si="51"/>
        <v>-35</v>
      </c>
      <c r="CB15" s="134">
        <f t="shared" si="52"/>
        <v>-35</v>
      </c>
      <c r="CC15" s="135">
        <f t="shared" si="10"/>
        <v>1</v>
      </c>
      <c r="CD15" s="135">
        <f t="shared" si="11"/>
        <v>1</v>
      </c>
      <c r="CE15" s="134">
        <f>'бюджет округа (района)'!AP13+'бюджеты поселений'!AP13</f>
        <v>0</v>
      </c>
      <c r="CF15" s="134">
        <f>'бюджет округа (района)'!AP13</f>
        <v>0</v>
      </c>
      <c r="CG15" s="134"/>
      <c r="CH15" s="134"/>
      <c r="CI15" s="135">
        <f t="shared" si="12"/>
        <v>1</v>
      </c>
      <c r="CJ15" s="135">
        <f t="shared" si="13"/>
        <v>1</v>
      </c>
      <c r="CK15" s="134">
        <f>'бюджет округа (района)'!AS13+'бюджеты поселений'!AS13</f>
        <v>0</v>
      </c>
      <c r="CL15" s="134">
        <f>'бюджет округа (района)'!AS13</f>
        <v>0</v>
      </c>
      <c r="CM15" s="134">
        <f t="shared" si="53"/>
        <v>0</v>
      </c>
      <c r="CN15" s="134">
        <f t="shared" si="54"/>
        <v>0</v>
      </c>
      <c r="CO15" s="135">
        <f t="shared" si="14"/>
        <v>1</v>
      </c>
      <c r="CP15" s="135">
        <f t="shared" si="15"/>
        <v>1</v>
      </c>
      <c r="CQ15" s="134">
        <f>'бюджет округа (района)'!AV13+'бюджеты поселений'!AV13</f>
        <v>0</v>
      </c>
      <c r="CR15" s="134">
        <f>'бюджет округа (района)'!AV13</f>
        <v>0</v>
      </c>
      <c r="CS15" s="134"/>
      <c r="CT15" s="134"/>
      <c r="CU15" s="135">
        <f t="shared" si="16"/>
        <v>1</v>
      </c>
      <c r="CV15" s="135">
        <f t="shared" si="17"/>
        <v>1</v>
      </c>
      <c r="CW15" s="134">
        <f>'бюджет округа (района)'!AY13+'бюджеты поселений'!AY13</f>
        <v>0</v>
      </c>
      <c r="CX15" s="134">
        <f>'бюджет округа (района)'!AY13</f>
        <v>0</v>
      </c>
      <c r="CY15" s="134">
        <f t="shared" si="55"/>
        <v>0</v>
      </c>
      <c r="CZ15" s="134">
        <f t="shared" si="56"/>
        <v>0</v>
      </c>
      <c r="DA15" s="135">
        <f t="shared" si="18"/>
        <v>1</v>
      </c>
      <c r="DB15" s="135">
        <f t="shared" si="19"/>
        <v>1</v>
      </c>
      <c r="DC15" s="134">
        <f>'бюджет округа (района)'!BB13+'бюджеты поселений'!BB13</f>
        <v>0</v>
      </c>
      <c r="DD15" s="134">
        <f>'бюджет округа (района)'!BB13</f>
        <v>0</v>
      </c>
      <c r="DE15" s="134">
        <f t="shared" si="57"/>
        <v>0</v>
      </c>
      <c r="DF15" s="134">
        <f t="shared" si="58"/>
        <v>0</v>
      </c>
      <c r="DG15" s="135">
        <f t="shared" si="20"/>
        <v>1</v>
      </c>
      <c r="DH15" s="135">
        <f t="shared" si="21"/>
        <v>1</v>
      </c>
      <c r="DI15" s="134">
        <f>'бюджет округа (района)'!BE13+'бюджеты поселений'!BE13</f>
        <v>0</v>
      </c>
      <c r="DJ15" s="134">
        <f>'бюджет округа (района)'!BE13</f>
        <v>0</v>
      </c>
      <c r="DK15" s="223">
        <v>-14</v>
      </c>
      <c r="DL15" s="134">
        <v>-14</v>
      </c>
      <c r="DM15" s="135">
        <f t="shared" si="36"/>
        <v>-1.0165289256198347</v>
      </c>
      <c r="DN15" s="135">
        <f t="shared" si="37"/>
        <v>-1.0165289256198347</v>
      </c>
      <c r="DO15" s="134">
        <f>'бюджет округа (района)'!BH13+'бюджеты поселений'!BH13</f>
        <v>0</v>
      </c>
      <c r="DP15" s="134">
        <f>'бюджет округа (района)'!BH13</f>
        <v>0</v>
      </c>
      <c r="DQ15" s="134">
        <f>'бюджет округа (района)'!BI13+'бюджеты поселений'!BI13</f>
        <v>0</v>
      </c>
      <c r="DR15" s="134">
        <f>'бюджет округа (района)'!BI13</f>
        <v>0</v>
      </c>
      <c r="DS15" s="223">
        <v>-14</v>
      </c>
      <c r="DT15" s="237">
        <v>-14</v>
      </c>
      <c r="DU15" s="135">
        <f t="shared" si="38"/>
        <v>1</v>
      </c>
      <c r="DV15" s="135">
        <f t="shared" si="39"/>
        <v>1</v>
      </c>
      <c r="DW15" s="135">
        <f t="shared" si="40"/>
        <v>-1</v>
      </c>
      <c r="DX15" s="135">
        <f t="shared" si="41"/>
        <v>-1</v>
      </c>
      <c r="DY15" s="60"/>
      <c r="DZ15" s="60"/>
      <c r="EA15" s="60"/>
      <c r="EB15" s="60"/>
      <c r="EC15" s="60"/>
      <c r="ED15" s="60"/>
      <c r="EE15" s="60"/>
      <c r="EF15" s="60"/>
      <c r="EG15" s="60"/>
      <c r="EH15" s="60"/>
      <c r="EI15" s="60"/>
      <c r="EJ15" s="60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1"/>
      <c r="FU15" s="61"/>
      <c r="FV15" s="61"/>
      <c r="FW15" s="61"/>
      <c r="FX15" s="61"/>
      <c r="FY15" s="61"/>
      <c r="FZ15" s="61"/>
      <c r="GA15" s="61"/>
      <c r="GB15" s="61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1"/>
      <c r="GW15" s="61"/>
      <c r="GX15" s="61"/>
      <c r="GY15" s="61"/>
      <c r="GZ15" s="61"/>
      <c r="HA15" s="61"/>
      <c r="HB15" s="61"/>
      <c r="HC15" s="61"/>
      <c r="HD15" s="61"/>
      <c r="HE15" s="61"/>
      <c r="HF15" s="61"/>
      <c r="HG15" s="61"/>
      <c r="HH15" s="61"/>
      <c r="HI15" s="61"/>
      <c r="HJ15" s="61"/>
      <c r="HK15" s="61"/>
      <c r="HL15" s="61"/>
      <c r="HM15" s="61"/>
      <c r="HN15" s="61"/>
      <c r="HO15" s="61"/>
      <c r="HP15" s="61"/>
      <c r="HQ15" s="61"/>
      <c r="HR15" s="61"/>
      <c r="HS15" s="61"/>
      <c r="HT15" s="61"/>
      <c r="HU15" s="61"/>
      <c r="HV15" s="61"/>
      <c r="HW15" s="61"/>
      <c r="HX15" s="61"/>
      <c r="HY15" s="61"/>
      <c r="HZ15" s="61"/>
      <c r="IA15" s="61"/>
      <c r="IB15" s="61"/>
      <c r="IC15" s="61"/>
      <c r="ID15" s="61"/>
      <c r="IE15" s="61"/>
      <c r="IF15" s="61"/>
      <c r="IG15" s="61"/>
      <c r="IH15" s="61"/>
      <c r="II15" s="61"/>
      <c r="IJ15" s="61"/>
      <c r="IK15" s="61"/>
      <c r="IL15" s="61"/>
      <c r="IM15" s="61"/>
      <c r="IN15" s="61"/>
      <c r="IO15" s="61"/>
      <c r="IP15" s="61"/>
      <c r="IQ15" s="61"/>
      <c r="IR15" s="61"/>
      <c r="IS15" s="61"/>
      <c r="IT15" s="61"/>
      <c r="IU15" s="61"/>
      <c r="IV15" s="61"/>
      <c r="IW15" s="61"/>
      <c r="IX15" s="61"/>
      <c r="IY15" s="61"/>
      <c r="IZ15" s="61"/>
      <c r="JA15" s="61"/>
      <c r="JB15" s="61"/>
      <c r="JC15" s="61"/>
      <c r="JD15" s="61"/>
      <c r="JE15" s="61"/>
      <c r="JF15" s="61"/>
      <c r="JG15" s="61"/>
      <c r="JH15" s="61"/>
    </row>
    <row r="16" spans="1:268" s="62" customFormat="1" ht="18" customHeight="1">
      <c r="A16" s="307" t="s">
        <v>80</v>
      </c>
      <c r="B16" s="276"/>
      <c r="C16" s="134">
        <v>1603</v>
      </c>
      <c r="D16" s="134">
        <v>984</v>
      </c>
      <c r="E16" s="134">
        <v>1974</v>
      </c>
      <c r="F16" s="134">
        <v>1167</v>
      </c>
      <c r="G16" s="237">
        <v>2566</v>
      </c>
      <c r="H16" s="237">
        <v>1715</v>
      </c>
      <c r="I16" s="134"/>
      <c r="J16" s="134"/>
      <c r="K16" s="134"/>
      <c r="L16" s="134"/>
      <c r="M16" s="134">
        <f t="shared" si="43"/>
        <v>0</v>
      </c>
      <c r="N16" s="134">
        <f t="shared" si="43"/>
        <v>0</v>
      </c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  <c r="AD16" s="134"/>
      <c r="AE16" s="134"/>
      <c r="AF16" s="134"/>
      <c r="AG16" s="134"/>
      <c r="AH16" s="134"/>
      <c r="AI16" s="134"/>
      <c r="AJ16" s="134"/>
      <c r="AK16" s="134"/>
      <c r="AL16" s="134"/>
      <c r="AM16" s="134"/>
      <c r="AN16" s="134"/>
      <c r="AO16" s="134"/>
      <c r="AP16" s="134"/>
      <c r="AQ16" s="134"/>
      <c r="AR16" s="134"/>
      <c r="AS16" s="134"/>
      <c r="AT16" s="134"/>
      <c r="AU16" s="134"/>
      <c r="AV16" s="134"/>
      <c r="AW16" s="237">
        <v>2566</v>
      </c>
      <c r="AX16" s="237">
        <v>1715</v>
      </c>
      <c r="AY16" s="134"/>
      <c r="AZ16" s="134"/>
      <c r="BA16" s="134">
        <v>1983</v>
      </c>
      <c r="BB16" s="134">
        <v>1320</v>
      </c>
      <c r="BC16" s="135">
        <f t="shared" si="34"/>
        <v>-0.22720187061574437</v>
      </c>
      <c r="BD16" s="135">
        <f t="shared" si="35"/>
        <v>-0.23032069970845481</v>
      </c>
      <c r="BE16" s="134">
        <v>393</v>
      </c>
      <c r="BF16" s="134">
        <v>262</v>
      </c>
      <c r="BG16" s="134">
        <f>'бюджет округа (района)'!AD14+'бюджеты поселений'!AD14</f>
        <v>0</v>
      </c>
      <c r="BH16" s="134">
        <f>'бюджет округа (района)'!AD14</f>
        <v>0</v>
      </c>
      <c r="BI16" s="134">
        <f t="shared" si="45"/>
        <v>393</v>
      </c>
      <c r="BJ16" s="134">
        <f t="shared" si="46"/>
        <v>262</v>
      </c>
      <c r="BK16" s="135">
        <f t="shared" si="4"/>
        <v>1</v>
      </c>
      <c r="BL16" s="135">
        <f t="shared" si="5"/>
        <v>1</v>
      </c>
      <c r="BM16" s="134">
        <f>'бюджет округа (района)'!AG14+'бюджеты поселений'!AG14</f>
        <v>0</v>
      </c>
      <c r="BN16" s="134">
        <f>'бюджет округа (района)'!AG14</f>
        <v>0</v>
      </c>
      <c r="BO16" s="134">
        <f t="shared" si="47"/>
        <v>393</v>
      </c>
      <c r="BP16" s="134">
        <f t="shared" si="48"/>
        <v>262</v>
      </c>
      <c r="BQ16" s="135">
        <f t="shared" si="6"/>
        <v>1</v>
      </c>
      <c r="BR16" s="135">
        <f t="shared" si="7"/>
        <v>1</v>
      </c>
      <c r="BS16" s="134">
        <f>'бюджет округа (района)'!AJ14+'бюджеты поселений'!AJ14</f>
        <v>0</v>
      </c>
      <c r="BT16" s="134">
        <f>'бюджет округа (района)'!AJ14</f>
        <v>0</v>
      </c>
      <c r="BU16" s="134">
        <f t="shared" si="49"/>
        <v>393</v>
      </c>
      <c r="BV16" s="134">
        <f t="shared" si="50"/>
        <v>262</v>
      </c>
      <c r="BW16" s="135">
        <f t="shared" si="8"/>
        <v>1</v>
      </c>
      <c r="BX16" s="135">
        <f t="shared" si="9"/>
        <v>1</v>
      </c>
      <c r="BY16" s="134">
        <f>'бюджет округа (района)'!AM14+'бюджеты поселений'!AM14</f>
        <v>0</v>
      </c>
      <c r="BZ16" s="134">
        <f>'бюджет округа (района)'!AM14</f>
        <v>0</v>
      </c>
      <c r="CA16" s="134">
        <f t="shared" si="51"/>
        <v>393</v>
      </c>
      <c r="CB16" s="134">
        <f t="shared" si="52"/>
        <v>262</v>
      </c>
      <c r="CC16" s="135">
        <f t="shared" si="10"/>
        <v>1</v>
      </c>
      <c r="CD16" s="135">
        <f t="shared" si="11"/>
        <v>1</v>
      </c>
      <c r="CE16" s="134">
        <f>'бюджет округа (района)'!AP14+'бюджеты поселений'!AP14</f>
        <v>0</v>
      </c>
      <c r="CF16" s="134">
        <f>'бюджет округа (района)'!AP14</f>
        <v>0</v>
      </c>
      <c r="CG16" s="134"/>
      <c r="CH16" s="134"/>
      <c r="CI16" s="135">
        <f t="shared" si="12"/>
        <v>1</v>
      </c>
      <c r="CJ16" s="135">
        <f t="shared" si="13"/>
        <v>1</v>
      </c>
      <c r="CK16" s="134">
        <f>'бюджет округа (района)'!AS14+'бюджеты поселений'!AS14</f>
        <v>0</v>
      </c>
      <c r="CL16" s="134">
        <f>'бюджет округа (района)'!AS14</f>
        <v>0</v>
      </c>
      <c r="CM16" s="134">
        <f t="shared" si="53"/>
        <v>0</v>
      </c>
      <c r="CN16" s="134">
        <f t="shared" si="54"/>
        <v>0</v>
      </c>
      <c r="CO16" s="135">
        <f t="shared" si="14"/>
        <v>1</v>
      </c>
      <c r="CP16" s="135">
        <f t="shared" si="15"/>
        <v>1</v>
      </c>
      <c r="CQ16" s="134">
        <f>'бюджет округа (района)'!AV14+'бюджеты поселений'!AV14</f>
        <v>0</v>
      </c>
      <c r="CR16" s="134">
        <f>'бюджет округа (района)'!AV14</f>
        <v>0</v>
      </c>
      <c r="CS16" s="134"/>
      <c r="CT16" s="134"/>
      <c r="CU16" s="135">
        <f t="shared" si="16"/>
        <v>1</v>
      </c>
      <c r="CV16" s="135">
        <f t="shared" si="17"/>
        <v>1</v>
      </c>
      <c r="CW16" s="134">
        <f>'бюджет округа (района)'!AY14+'бюджеты поселений'!AY14</f>
        <v>0</v>
      </c>
      <c r="CX16" s="134">
        <f>'бюджет округа (района)'!AY14</f>
        <v>0</v>
      </c>
      <c r="CY16" s="134">
        <f t="shared" si="55"/>
        <v>0</v>
      </c>
      <c r="CZ16" s="134">
        <f t="shared" si="56"/>
        <v>0</v>
      </c>
      <c r="DA16" s="135">
        <f t="shared" si="18"/>
        <v>1</v>
      </c>
      <c r="DB16" s="135">
        <f t="shared" si="19"/>
        <v>1</v>
      </c>
      <c r="DC16" s="134">
        <f>'бюджет округа (района)'!BB14+'бюджеты поселений'!BB14</f>
        <v>0</v>
      </c>
      <c r="DD16" s="134">
        <f>'бюджет округа (района)'!BB14</f>
        <v>0</v>
      </c>
      <c r="DE16" s="134">
        <f t="shared" si="57"/>
        <v>0</v>
      </c>
      <c r="DF16" s="134">
        <f t="shared" si="58"/>
        <v>0</v>
      </c>
      <c r="DG16" s="135">
        <f t="shared" si="20"/>
        <v>1</v>
      </c>
      <c r="DH16" s="135">
        <f t="shared" si="21"/>
        <v>1</v>
      </c>
      <c r="DI16" s="134">
        <f>'бюджет округа (района)'!BE14+'бюджеты поселений'!BE14</f>
        <v>0</v>
      </c>
      <c r="DJ16" s="134">
        <f>'бюджет округа (района)'!BE14</f>
        <v>0</v>
      </c>
      <c r="DK16" s="223">
        <v>1840</v>
      </c>
      <c r="DL16" s="134">
        <v>1248</v>
      </c>
      <c r="DM16" s="135">
        <f t="shared" si="36"/>
        <v>-0.28293063133281371</v>
      </c>
      <c r="DN16" s="135">
        <f t="shared" si="37"/>
        <v>-0.27230320699708455</v>
      </c>
      <c r="DO16" s="134">
        <f>'бюджет округа (района)'!BH14+'бюджеты поселений'!BH14</f>
        <v>0</v>
      </c>
      <c r="DP16" s="134">
        <f>'бюджет округа (района)'!BH14</f>
        <v>0</v>
      </c>
      <c r="DQ16" s="134">
        <f>'бюджет округа (района)'!BI14+'бюджеты поселений'!BI14</f>
        <v>0</v>
      </c>
      <c r="DR16" s="134">
        <f>'бюджет округа (района)'!BI14</f>
        <v>0</v>
      </c>
      <c r="DS16" s="223">
        <v>1840</v>
      </c>
      <c r="DT16" s="237">
        <v>1248</v>
      </c>
      <c r="DU16" s="135">
        <f t="shared" si="38"/>
        <v>-7.2112960161371698E-2</v>
      </c>
      <c r="DV16" s="135">
        <f t="shared" si="39"/>
        <v>-5.4545454545454564E-2</v>
      </c>
      <c r="DW16" s="135">
        <f t="shared" si="40"/>
        <v>-0.22720187061574437</v>
      </c>
      <c r="DX16" s="135">
        <f t="shared" si="41"/>
        <v>-0.23032069970845481</v>
      </c>
      <c r="DY16" s="60"/>
      <c r="DZ16" s="60"/>
      <c r="EA16" s="60"/>
      <c r="EB16" s="60"/>
      <c r="EC16" s="60"/>
      <c r="ED16" s="60"/>
      <c r="EE16" s="60"/>
      <c r="EF16" s="60"/>
      <c r="EG16" s="60"/>
      <c r="EH16" s="60"/>
      <c r="EI16" s="60"/>
      <c r="EJ16" s="60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1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61"/>
      <c r="GG16" s="61"/>
      <c r="GH16" s="61"/>
      <c r="GI16" s="61"/>
      <c r="GJ16" s="61"/>
      <c r="GK16" s="61"/>
      <c r="GL16" s="61"/>
      <c r="GM16" s="61"/>
      <c r="GN16" s="61"/>
      <c r="GO16" s="61"/>
      <c r="GP16" s="61"/>
      <c r="GQ16" s="61"/>
      <c r="GR16" s="61"/>
      <c r="GS16" s="61"/>
      <c r="GT16" s="61"/>
      <c r="GU16" s="61"/>
      <c r="GV16" s="61"/>
      <c r="GW16" s="61"/>
      <c r="GX16" s="61"/>
      <c r="GY16" s="61"/>
      <c r="GZ16" s="61"/>
      <c r="HA16" s="61"/>
      <c r="HB16" s="61"/>
      <c r="HC16" s="61"/>
      <c r="HD16" s="61"/>
      <c r="HE16" s="61"/>
      <c r="HF16" s="61"/>
      <c r="HG16" s="61"/>
      <c r="HH16" s="61"/>
      <c r="HI16" s="61"/>
      <c r="HJ16" s="61"/>
      <c r="HK16" s="61"/>
      <c r="HL16" s="61"/>
      <c r="HM16" s="61"/>
      <c r="HN16" s="61"/>
      <c r="HO16" s="61"/>
      <c r="HP16" s="61"/>
      <c r="HQ16" s="61"/>
      <c r="HR16" s="61"/>
      <c r="HS16" s="61"/>
      <c r="HT16" s="61"/>
      <c r="HU16" s="61"/>
      <c r="HV16" s="61"/>
      <c r="HW16" s="61"/>
      <c r="HX16" s="61"/>
      <c r="HY16" s="61"/>
      <c r="HZ16" s="61"/>
      <c r="IA16" s="61"/>
      <c r="IB16" s="61"/>
      <c r="IC16" s="61"/>
      <c r="ID16" s="61"/>
      <c r="IE16" s="61"/>
      <c r="IF16" s="61"/>
      <c r="IG16" s="61"/>
      <c r="IH16" s="61"/>
      <c r="II16" s="61"/>
      <c r="IJ16" s="61"/>
      <c r="IK16" s="61"/>
      <c r="IL16" s="61"/>
      <c r="IM16" s="61"/>
      <c r="IN16" s="61"/>
      <c r="IO16" s="61"/>
      <c r="IP16" s="61"/>
      <c r="IQ16" s="61"/>
      <c r="IR16" s="61"/>
      <c r="IS16" s="61"/>
      <c r="IT16" s="61"/>
      <c r="IU16" s="61"/>
      <c r="IV16" s="61"/>
      <c r="IW16" s="61"/>
      <c r="IX16" s="61"/>
      <c r="IY16" s="61"/>
      <c r="IZ16" s="61"/>
      <c r="JA16" s="61"/>
      <c r="JB16" s="61"/>
      <c r="JC16" s="61"/>
      <c r="JD16" s="61"/>
      <c r="JE16" s="61"/>
      <c r="JF16" s="61"/>
      <c r="JG16" s="61"/>
      <c r="JH16" s="61"/>
    </row>
    <row r="17" spans="1:268" s="62" customFormat="1" ht="18" customHeight="1">
      <c r="A17" s="231" t="s">
        <v>219</v>
      </c>
      <c r="B17" s="230"/>
      <c r="C17" s="134"/>
      <c r="D17" s="134"/>
      <c r="E17" s="134"/>
      <c r="F17" s="134"/>
      <c r="G17" s="237"/>
      <c r="H17" s="237"/>
      <c r="I17" s="134"/>
      <c r="J17" s="134"/>
      <c r="K17" s="134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4"/>
      <c r="AU17" s="134"/>
      <c r="AV17" s="134"/>
      <c r="AW17" s="237"/>
      <c r="AX17" s="237"/>
      <c r="AY17" s="134"/>
      <c r="AZ17" s="134"/>
      <c r="BA17" s="134">
        <v>2245</v>
      </c>
      <c r="BB17" s="134">
        <v>2245</v>
      </c>
      <c r="BC17" s="135">
        <f t="shared" si="34"/>
        <v>1</v>
      </c>
      <c r="BD17" s="135">
        <f t="shared" si="35"/>
        <v>1</v>
      </c>
      <c r="BE17" s="134">
        <v>42</v>
      </c>
      <c r="BF17" s="134">
        <v>42</v>
      </c>
      <c r="BG17" s="134"/>
      <c r="BH17" s="134"/>
      <c r="BI17" s="134"/>
      <c r="BJ17" s="134"/>
      <c r="BK17" s="135"/>
      <c r="BL17" s="135"/>
      <c r="BM17" s="134"/>
      <c r="BN17" s="134"/>
      <c r="BO17" s="134"/>
      <c r="BP17" s="134"/>
      <c r="BQ17" s="135"/>
      <c r="BR17" s="135"/>
      <c r="BS17" s="134"/>
      <c r="BT17" s="134"/>
      <c r="BU17" s="134"/>
      <c r="BV17" s="134"/>
      <c r="BW17" s="135"/>
      <c r="BX17" s="135"/>
      <c r="BY17" s="134"/>
      <c r="BZ17" s="134"/>
      <c r="CA17" s="134"/>
      <c r="CB17" s="134"/>
      <c r="CC17" s="135"/>
      <c r="CD17" s="135"/>
      <c r="CE17" s="134"/>
      <c r="CF17" s="134"/>
      <c r="CG17" s="134"/>
      <c r="CH17" s="134"/>
      <c r="CI17" s="135"/>
      <c r="CJ17" s="135"/>
      <c r="CK17" s="134"/>
      <c r="CL17" s="134"/>
      <c r="CM17" s="134"/>
      <c r="CN17" s="134"/>
      <c r="CO17" s="135"/>
      <c r="CP17" s="135"/>
      <c r="CQ17" s="134"/>
      <c r="CR17" s="134"/>
      <c r="CS17" s="134"/>
      <c r="CT17" s="134"/>
      <c r="CU17" s="135"/>
      <c r="CV17" s="135"/>
      <c r="CW17" s="134"/>
      <c r="CX17" s="134"/>
      <c r="CY17" s="134"/>
      <c r="CZ17" s="134"/>
      <c r="DA17" s="135"/>
      <c r="DB17" s="135"/>
      <c r="DC17" s="134"/>
      <c r="DD17" s="134"/>
      <c r="DE17" s="134"/>
      <c r="DF17" s="134"/>
      <c r="DG17" s="135"/>
      <c r="DH17" s="135"/>
      <c r="DI17" s="134"/>
      <c r="DJ17" s="134"/>
      <c r="DK17" s="223">
        <v>2060</v>
      </c>
      <c r="DL17" s="134">
        <v>2060</v>
      </c>
      <c r="DM17" s="135">
        <f t="shared" si="36"/>
        <v>1</v>
      </c>
      <c r="DN17" s="135">
        <f t="shared" si="37"/>
        <v>1</v>
      </c>
      <c r="DO17" s="134"/>
      <c r="DP17" s="134"/>
      <c r="DQ17" s="134"/>
      <c r="DR17" s="134"/>
      <c r="DS17" s="223">
        <v>2060</v>
      </c>
      <c r="DT17" s="237">
        <v>2060</v>
      </c>
      <c r="DU17" s="135"/>
      <c r="DV17" s="135"/>
      <c r="DW17" s="135"/>
      <c r="DX17" s="135"/>
      <c r="DY17" s="60"/>
      <c r="DZ17" s="60"/>
      <c r="EA17" s="60"/>
      <c r="EB17" s="60"/>
      <c r="EC17" s="60"/>
      <c r="ED17" s="60"/>
      <c r="EE17" s="60"/>
      <c r="EF17" s="60"/>
      <c r="EG17" s="60"/>
      <c r="EH17" s="60"/>
      <c r="EI17" s="60"/>
      <c r="EJ17" s="60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  <c r="GY17" s="61"/>
      <c r="GZ17" s="61"/>
      <c r="HA17" s="61"/>
      <c r="HB17" s="61"/>
      <c r="HC17" s="61"/>
      <c r="HD17" s="61"/>
      <c r="HE17" s="61"/>
      <c r="HF17" s="61"/>
      <c r="HG17" s="61"/>
      <c r="HH17" s="61"/>
      <c r="HI17" s="61"/>
      <c r="HJ17" s="61"/>
      <c r="HK17" s="61"/>
      <c r="HL17" s="61"/>
      <c r="HM17" s="61"/>
      <c r="HN17" s="61"/>
      <c r="HO17" s="61"/>
      <c r="HP17" s="61"/>
      <c r="HQ17" s="61"/>
      <c r="HR17" s="61"/>
      <c r="HS17" s="61"/>
      <c r="HT17" s="61"/>
      <c r="HU17" s="61"/>
      <c r="HV17" s="61"/>
      <c r="HW17" s="61"/>
      <c r="HX17" s="61"/>
      <c r="HY17" s="61"/>
      <c r="HZ17" s="61"/>
      <c r="IA17" s="61"/>
      <c r="IB17" s="61"/>
      <c r="IC17" s="61"/>
      <c r="ID17" s="61"/>
      <c r="IE17" s="61"/>
      <c r="IF17" s="61"/>
      <c r="IG17" s="61"/>
      <c r="IH17" s="61"/>
      <c r="II17" s="61"/>
      <c r="IJ17" s="61"/>
      <c r="IK17" s="61"/>
      <c r="IL17" s="61"/>
      <c r="IM17" s="61"/>
      <c r="IN17" s="61"/>
      <c r="IO17" s="61"/>
      <c r="IP17" s="61"/>
      <c r="IQ17" s="61"/>
      <c r="IR17" s="61"/>
      <c r="IS17" s="61"/>
      <c r="IT17" s="61"/>
      <c r="IU17" s="61"/>
      <c r="IV17" s="61"/>
      <c r="IW17" s="61"/>
      <c r="IX17" s="61"/>
      <c r="IY17" s="61"/>
      <c r="IZ17" s="61"/>
      <c r="JA17" s="61"/>
      <c r="JB17" s="61"/>
      <c r="JC17" s="61"/>
      <c r="JD17" s="61"/>
      <c r="JE17" s="61"/>
      <c r="JF17" s="61"/>
      <c r="JG17" s="61"/>
      <c r="JH17" s="61"/>
    </row>
    <row r="18" spans="1:268" s="62" customFormat="1" ht="18" customHeight="1">
      <c r="A18" s="307" t="s">
        <v>33</v>
      </c>
      <c r="B18" s="276"/>
      <c r="C18" s="134">
        <v>2855</v>
      </c>
      <c r="D18" s="134">
        <v>0</v>
      </c>
      <c r="E18" s="134">
        <v>3446</v>
      </c>
      <c r="F18" s="134">
        <v>0</v>
      </c>
      <c r="G18" s="237">
        <v>4243</v>
      </c>
      <c r="H18" s="237">
        <v>0</v>
      </c>
      <c r="I18" s="134"/>
      <c r="J18" s="134"/>
      <c r="K18" s="134"/>
      <c r="L18" s="134"/>
      <c r="M18" s="134">
        <f t="shared" si="43"/>
        <v>0</v>
      </c>
      <c r="N18" s="134">
        <f t="shared" si="43"/>
        <v>0</v>
      </c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  <c r="AD18" s="134"/>
      <c r="AE18" s="134"/>
      <c r="AF18" s="134"/>
      <c r="AG18" s="134"/>
      <c r="AH18" s="134"/>
      <c r="AI18" s="134"/>
      <c r="AJ18" s="134"/>
      <c r="AK18" s="134"/>
      <c r="AL18" s="134"/>
      <c r="AM18" s="134"/>
      <c r="AN18" s="134"/>
      <c r="AO18" s="134"/>
      <c r="AP18" s="134"/>
      <c r="AQ18" s="134"/>
      <c r="AR18" s="134"/>
      <c r="AS18" s="134"/>
      <c r="AT18" s="134"/>
      <c r="AU18" s="134"/>
      <c r="AV18" s="134"/>
      <c r="AW18" s="237">
        <v>4243</v>
      </c>
      <c r="AX18" s="237">
        <v>0</v>
      </c>
      <c r="AY18" s="134"/>
      <c r="AZ18" s="134"/>
      <c r="BA18" s="134">
        <v>4479</v>
      </c>
      <c r="BB18" s="134">
        <v>0</v>
      </c>
      <c r="BC18" s="135">
        <f t="shared" si="34"/>
        <v>5.5621022861183089E-2</v>
      </c>
      <c r="BD18" s="135">
        <f t="shared" si="35"/>
        <v>1</v>
      </c>
      <c r="BE18" s="134">
        <v>16</v>
      </c>
      <c r="BF18" s="134">
        <v>0</v>
      </c>
      <c r="BG18" s="134">
        <f>'бюджеты поселений'!AD15</f>
        <v>0</v>
      </c>
      <c r="BH18" s="134" t="s">
        <v>34</v>
      </c>
      <c r="BI18" s="134">
        <f t="shared" si="45"/>
        <v>16</v>
      </c>
      <c r="BJ18" s="134" t="s">
        <v>34</v>
      </c>
      <c r="BK18" s="135">
        <f t="shared" si="4"/>
        <v>1</v>
      </c>
      <c r="BL18" s="135" t="s">
        <v>34</v>
      </c>
      <c r="BM18" s="134">
        <f>'бюджеты поселений'!AG15</f>
        <v>0</v>
      </c>
      <c r="BN18" s="134" t="s">
        <v>34</v>
      </c>
      <c r="BO18" s="134">
        <f t="shared" si="47"/>
        <v>16</v>
      </c>
      <c r="BP18" s="134" t="s">
        <v>34</v>
      </c>
      <c r="BQ18" s="135">
        <f t="shared" si="6"/>
        <v>1</v>
      </c>
      <c r="BR18" s="135" t="s">
        <v>34</v>
      </c>
      <c r="BS18" s="134">
        <f>'бюджеты поселений'!AJ15</f>
        <v>0</v>
      </c>
      <c r="BT18" s="134" t="s">
        <v>34</v>
      </c>
      <c r="BU18" s="134">
        <f t="shared" si="49"/>
        <v>16</v>
      </c>
      <c r="BV18" s="134" t="s">
        <v>34</v>
      </c>
      <c r="BW18" s="135">
        <f t="shared" si="8"/>
        <v>1</v>
      </c>
      <c r="BX18" s="134" t="s">
        <v>34</v>
      </c>
      <c r="BY18" s="134">
        <f>'бюджеты поселений'!AM15</f>
        <v>0</v>
      </c>
      <c r="BZ18" s="134" t="s">
        <v>34</v>
      </c>
      <c r="CA18" s="134">
        <f t="shared" si="51"/>
        <v>16</v>
      </c>
      <c r="CB18" s="134" t="s">
        <v>34</v>
      </c>
      <c r="CC18" s="135">
        <f t="shared" si="10"/>
        <v>1</v>
      </c>
      <c r="CD18" s="134" t="s">
        <v>34</v>
      </c>
      <c r="CE18" s="134">
        <f>'бюджеты поселений'!AP15</f>
        <v>0</v>
      </c>
      <c r="CF18" s="134" t="s">
        <v>34</v>
      </c>
      <c r="CG18" s="134"/>
      <c r="CH18" s="134"/>
      <c r="CI18" s="135">
        <f t="shared" si="12"/>
        <v>1</v>
      </c>
      <c r="CJ18" s="134" t="s">
        <v>34</v>
      </c>
      <c r="CK18" s="134">
        <f>'бюджеты поселений'!AS15</f>
        <v>0</v>
      </c>
      <c r="CL18" s="134" t="s">
        <v>34</v>
      </c>
      <c r="CM18" s="134">
        <f t="shared" si="53"/>
        <v>0</v>
      </c>
      <c r="CN18" s="134" t="s">
        <v>34</v>
      </c>
      <c r="CO18" s="135">
        <f t="shared" si="14"/>
        <v>1</v>
      </c>
      <c r="CP18" s="134" t="s">
        <v>34</v>
      </c>
      <c r="CQ18" s="134">
        <f>'бюджеты поселений'!AV15</f>
        <v>0</v>
      </c>
      <c r="CR18" s="134" t="s">
        <v>34</v>
      </c>
      <c r="CS18" s="134"/>
      <c r="CT18" s="134"/>
      <c r="CU18" s="135">
        <f t="shared" si="16"/>
        <v>1</v>
      </c>
      <c r="CV18" s="134" t="s">
        <v>34</v>
      </c>
      <c r="CW18" s="134">
        <f>'бюджеты поселений'!AY15</f>
        <v>0</v>
      </c>
      <c r="CX18" s="134" t="s">
        <v>34</v>
      </c>
      <c r="CY18" s="134">
        <f t="shared" si="55"/>
        <v>0</v>
      </c>
      <c r="CZ18" s="134" t="s">
        <v>34</v>
      </c>
      <c r="DA18" s="135">
        <f t="shared" si="18"/>
        <v>1</v>
      </c>
      <c r="DB18" s="134" t="s">
        <v>34</v>
      </c>
      <c r="DC18" s="134">
        <f>'бюджеты поселений'!BB15</f>
        <v>0</v>
      </c>
      <c r="DD18" s="134" t="s">
        <v>34</v>
      </c>
      <c r="DE18" s="134">
        <f t="shared" si="57"/>
        <v>0</v>
      </c>
      <c r="DF18" s="134" t="s">
        <v>34</v>
      </c>
      <c r="DG18" s="135">
        <f t="shared" si="20"/>
        <v>1</v>
      </c>
      <c r="DH18" s="134" t="s">
        <v>34</v>
      </c>
      <c r="DI18" s="134">
        <f>'бюджеты поселений'!BE15</f>
        <v>0</v>
      </c>
      <c r="DJ18" s="134" t="s">
        <v>34</v>
      </c>
      <c r="DK18" s="223">
        <v>4605</v>
      </c>
      <c r="DL18" s="134">
        <v>0</v>
      </c>
      <c r="DM18" s="135">
        <f t="shared" si="36"/>
        <v>8.5316992693848626E-2</v>
      </c>
      <c r="DN18" s="135">
        <f t="shared" si="37"/>
        <v>1</v>
      </c>
      <c r="DO18" s="134">
        <f>'бюджеты поселений'!BH15</f>
        <v>0</v>
      </c>
      <c r="DP18" s="134" t="s">
        <v>34</v>
      </c>
      <c r="DQ18" s="134">
        <f>'бюджеты поселений'!BI15</f>
        <v>0</v>
      </c>
      <c r="DR18" s="134" t="s">
        <v>34</v>
      </c>
      <c r="DS18" s="223">
        <v>4605</v>
      </c>
      <c r="DT18" s="237">
        <v>0</v>
      </c>
      <c r="DU18" s="135">
        <f t="shared" si="38"/>
        <v>2.8131279303415857E-2</v>
      </c>
      <c r="DV18" s="135">
        <f t="shared" si="39"/>
        <v>1</v>
      </c>
      <c r="DW18" s="135">
        <f t="shared" si="40"/>
        <v>5.5621022861183089E-2</v>
      </c>
      <c r="DX18" s="135">
        <f t="shared" si="41"/>
        <v>1</v>
      </c>
      <c r="DY18" s="60"/>
      <c r="DZ18" s="60"/>
      <c r="EA18" s="60"/>
      <c r="EB18" s="60"/>
      <c r="EC18" s="60"/>
      <c r="ED18" s="60"/>
      <c r="EE18" s="60"/>
      <c r="EF18" s="60"/>
      <c r="EG18" s="60"/>
      <c r="EH18" s="60"/>
      <c r="EI18" s="60"/>
      <c r="EJ18" s="60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  <c r="GY18" s="61"/>
      <c r="GZ18" s="61"/>
      <c r="HA18" s="61"/>
      <c r="HB18" s="61"/>
      <c r="HC18" s="61"/>
      <c r="HD18" s="61"/>
      <c r="HE18" s="61"/>
      <c r="HF18" s="61"/>
      <c r="HG18" s="61"/>
      <c r="HH18" s="61"/>
      <c r="HI18" s="61"/>
      <c r="HJ18" s="61"/>
      <c r="HK18" s="61"/>
      <c r="HL18" s="61"/>
      <c r="HM18" s="61"/>
      <c r="HN18" s="61"/>
      <c r="HO18" s="61"/>
      <c r="HP18" s="61"/>
      <c r="HQ18" s="61"/>
      <c r="HR18" s="61"/>
      <c r="HS18" s="61"/>
      <c r="HT18" s="61"/>
      <c r="HU18" s="61"/>
      <c r="HV18" s="61"/>
      <c r="HW18" s="61"/>
      <c r="HX18" s="61"/>
      <c r="HY18" s="61"/>
      <c r="HZ18" s="61"/>
      <c r="IA18" s="61"/>
      <c r="IB18" s="61"/>
      <c r="IC18" s="61"/>
      <c r="ID18" s="61"/>
      <c r="IE18" s="61"/>
      <c r="IF18" s="61"/>
      <c r="IG18" s="61"/>
      <c r="IH18" s="61"/>
      <c r="II18" s="61"/>
      <c r="IJ18" s="61"/>
      <c r="IK18" s="61"/>
      <c r="IL18" s="61"/>
      <c r="IM18" s="61"/>
      <c r="IN18" s="61"/>
      <c r="IO18" s="61"/>
      <c r="IP18" s="61"/>
      <c r="IQ18" s="61"/>
      <c r="IR18" s="61"/>
      <c r="IS18" s="61"/>
      <c r="IT18" s="61"/>
      <c r="IU18" s="61"/>
      <c r="IV18" s="61"/>
      <c r="IW18" s="61"/>
      <c r="IX18" s="61"/>
      <c r="IY18" s="61"/>
      <c r="IZ18" s="61"/>
      <c r="JA18" s="61"/>
      <c r="JB18" s="61"/>
      <c r="JC18" s="61"/>
      <c r="JD18" s="61"/>
      <c r="JE18" s="61"/>
      <c r="JF18" s="61"/>
      <c r="JG18" s="61"/>
      <c r="JH18" s="61"/>
    </row>
    <row r="19" spans="1:268" s="62" customFormat="1" ht="18" customHeight="1">
      <c r="A19" s="307" t="s">
        <v>195</v>
      </c>
      <c r="B19" s="276"/>
      <c r="C19" s="134">
        <v>12873</v>
      </c>
      <c r="D19" s="134">
        <v>0</v>
      </c>
      <c r="E19" s="134">
        <v>8507</v>
      </c>
      <c r="F19" s="134">
        <v>0</v>
      </c>
      <c r="G19" s="237">
        <v>7860</v>
      </c>
      <c r="H19" s="237">
        <v>0</v>
      </c>
      <c r="I19" s="134"/>
      <c r="J19" s="134"/>
      <c r="K19" s="134"/>
      <c r="L19" s="134"/>
      <c r="M19" s="134">
        <f t="shared" si="43"/>
        <v>0</v>
      </c>
      <c r="N19" s="134">
        <f t="shared" si="43"/>
        <v>0</v>
      </c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  <c r="AD19" s="134"/>
      <c r="AE19" s="134"/>
      <c r="AF19" s="134"/>
      <c r="AG19" s="134"/>
      <c r="AH19" s="134"/>
      <c r="AI19" s="134"/>
      <c r="AJ19" s="134"/>
      <c r="AK19" s="134"/>
      <c r="AL19" s="134"/>
      <c r="AM19" s="134"/>
      <c r="AN19" s="134"/>
      <c r="AO19" s="134"/>
      <c r="AP19" s="134"/>
      <c r="AQ19" s="134"/>
      <c r="AR19" s="134"/>
      <c r="AS19" s="134"/>
      <c r="AT19" s="134"/>
      <c r="AU19" s="134"/>
      <c r="AV19" s="134"/>
      <c r="AW19" s="237">
        <v>7860</v>
      </c>
      <c r="AX19" s="237">
        <v>0</v>
      </c>
      <c r="AY19" s="134"/>
      <c r="AZ19" s="134"/>
      <c r="BA19" s="134">
        <v>8736</v>
      </c>
      <c r="BB19" s="134">
        <v>0</v>
      </c>
      <c r="BC19" s="135">
        <f t="shared" si="34"/>
        <v>0.11145038167938925</v>
      </c>
      <c r="BD19" s="135">
        <f t="shared" si="35"/>
        <v>1</v>
      </c>
      <c r="BE19" s="134">
        <v>80</v>
      </c>
      <c r="BF19" s="134">
        <v>0</v>
      </c>
      <c r="BG19" s="134">
        <f>'бюджеты поселений'!AD16</f>
        <v>0</v>
      </c>
      <c r="BH19" s="134" t="s">
        <v>34</v>
      </c>
      <c r="BI19" s="134">
        <f t="shared" si="45"/>
        <v>80</v>
      </c>
      <c r="BJ19" s="134" t="s">
        <v>34</v>
      </c>
      <c r="BK19" s="135">
        <f t="shared" si="4"/>
        <v>1</v>
      </c>
      <c r="BL19" s="135" t="s">
        <v>34</v>
      </c>
      <c r="BM19" s="134">
        <f>'бюджеты поселений'!AG16</f>
        <v>0</v>
      </c>
      <c r="BN19" s="134" t="s">
        <v>34</v>
      </c>
      <c r="BO19" s="134">
        <f t="shared" si="47"/>
        <v>80</v>
      </c>
      <c r="BP19" s="134" t="s">
        <v>34</v>
      </c>
      <c r="BQ19" s="135">
        <f t="shared" si="6"/>
        <v>1</v>
      </c>
      <c r="BR19" s="135" t="s">
        <v>34</v>
      </c>
      <c r="BS19" s="134">
        <f>'бюджеты поселений'!AJ16</f>
        <v>0</v>
      </c>
      <c r="BT19" s="134" t="s">
        <v>34</v>
      </c>
      <c r="BU19" s="134">
        <f t="shared" si="49"/>
        <v>80</v>
      </c>
      <c r="BV19" s="134" t="s">
        <v>34</v>
      </c>
      <c r="BW19" s="135">
        <f t="shared" si="8"/>
        <v>1</v>
      </c>
      <c r="BX19" s="134" t="s">
        <v>34</v>
      </c>
      <c r="BY19" s="134">
        <f>'бюджеты поселений'!AM16</f>
        <v>0</v>
      </c>
      <c r="BZ19" s="134" t="s">
        <v>34</v>
      </c>
      <c r="CA19" s="134">
        <f t="shared" si="51"/>
        <v>80</v>
      </c>
      <c r="CB19" s="134" t="s">
        <v>34</v>
      </c>
      <c r="CC19" s="135">
        <f t="shared" si="10"/>
        <v>1</v>
      </c>
      <c r="CD19" s="134" t="s">
        <v>34</v>
      </c>
      <c r="CE19" s="134">
        <f>'бюджеты поселений'!AP16</f>
        <v>0</v>
      </c>
      <c r="CF19" s="134" t="s">
        <v>34</v>
      </c>
      <c r="CG19" s="134"/>
      <c r="CH19" s="134"/>
      <c r="CI19" s="135">
        <f t="shared" si="12"/>
        <v>1</v>
      </c>
      <c r="CJ19" s="134" t="s">
        <v>34</v>
      </c>
      <c r="CK19" s="134">
        <f>'бюджеты поселений'!AS16</f>
        <v>0</v>
      </c>
      <c r="CL19" s="134" t="s">
        <v>34</v>
      </c>
      <c r="CM19" s="134">
        <f t="shared" si="53"/>
        <v>0</v>
      </c>
      <c r="CN19" s="134" t="s">
        <v>34</v>
      </c>
      <c r="CO19" s="135">
        <f t="shared" si="14"/>
        <v>1</v>
      </c>
      <c r="CP19" s="134" t="s">
        <v>34</v>
      </c>
      <c r="CQ19" s="134">
        <f>'бюджеты поселений'!AV16</f>
        <v>0</v>
      </c>
      <c r="CR19" s="134" t="s">
        <v>34</v>
      </c>
      <c r="CS19" s="134"/>
      <c r="CT19" s="134"/>
      <c r="CU19" s="135">
        <f t="shared" si="16"/>
        <v>1</v>
      </c>
      <c r="CV19" s="134" t="s">
        <v>34</v>
      </c>
      <c r="CW19" s="134">
        <f>'бюджеты поселений'!AY16</f>
        <v>0</v>
      </c>
      <c r="CX19" s="134" t="s">
        <v>34</v>
      </c>
      <c r="CY19" s="134">
        <f t="shared" si="55"/>
        <v>0</v>
      </c>
      <c r="CZ19" s="134" t="s">
        <v>34</v>
      </c>
      <c r="DA19" s="135">
        <f t="shared" si="18"/>
        <v>1</v>
      </c>
      <c r="DB19" s="134" t="s">
        <v>34</v>
      </c>
      <c r="DC19" s="134">
        <f>'бюджеты поселений'!BB16</f>
        <v>0</v>
      </c>
      <c r="DD19" s="134" t="s">
        <v>34</v>
      </c>
      <c r="DE19" s="134">
        <f t="shared" si="57"/>
        <v>0</v>
      </c>
      <c r="DF19" s="134" t="s">
        <v>34</v>
      </c>
      <c r="DG19" s="135">
        <f t="shared" si="20"/>
        <v>1</v>
      </c>
      <c r="DH19" s="134" t="s">
        <v>34</v>
      </c>
      <c r="DI19" s="134">
        <f>'бюджеты поселений'!BE16</f>
        <v>0</v>
      </c>
      <c r="DJ19" s="134" t="s">
        <v>34</v>
      </c>
      <c r="DK19" s="223">
        <v>8810</v>
      </c>
      <c r="DL19" s="134">
        <v>0</v>
      </c>
      <c r="DM19" s="135">
        <f t="shared" si="36"/>
        <v>0.12086513994910941</v>
      </c>
      <c r="DN19" s="135">
        <f t="shared" si="37"/>
        <v>1</v>
      </c>
      <c r="DO19" s="134">
        <f>'бюджеты поселений'!BH16</f>
        <v>0</v>
      </c>
      <c r="DP19" s="134" t="s">
        <v>34</v>
      </c>
      <c r="DQ19" s="134">
        <f>'бюджеты поселений'!BI16</f>
        <v>0</v>
      </c>
      <c r="DR19" s="134" t="s">
        <v>34</v>
      </c>
      <c r="DS19" s="223">
        <v>8810</v>
      </c>
      <c r="DT19" s="237">
        <v>0</v>
      </c>
      <c r="DU19" s="135">
        <f t="shared" si="38"/>
        <v>8.4706959706959406E-3</v>
      </c>
      <c r="DV19" s="135">
        <f t="shared" si="39"/>
        <v>1</v>
      </c>
      <c r="DW19" s="135">
        <f t="shared" si="40"/>
        <v>0.11145038167938925</v>
      </c>
      <c r="DX19" s="135">
        <f t="shared" si="41"/>
        <v>1</v>
      </c>
      <c r="DY19" s="60"/>
      <c r="DZ19" s="60"/>
      <c r="EA19" s="60"/>
      <c r="EB19" s="60"/>
      <c r="EC19" s="60"/>
      <c r="ED19" s="60"/>
      <c r="EE19" s="60"/>
      <c r="EF19" s="60"/>
      <c r="EG19" s="60"/>
      <c r="EH19" s="60"/>
      <c r="EI19" s="60"/>
      <c r="EJ19" s="60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1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61"/>
      <c r="GB19" s="61"/>
      <c r="GC19" s="61"/>
      <c r="GD19" s="61"/>
      <c r="GE19" s="61"/>
      <c r="GF19" s="61"/>
      <c r="GG19" s="61"/>
      <c r="GH19" s="61"/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/>
      <c r="GT19" s="61"/>
      <c r="GU19" s="61"/>
      <c r="GV19" s="61"/>
      <c r="GW19" s="61"/>
      <c r="GX19" s="61"/>
      <c r="GY19" s="61"/>
      <c r="GZ19" s="61"/>
      <c r="HA19" s="61"/>
      <c r="HB19" s="61"/>
      <c r="HC19" s="61"/>
      <c r="HD19" s="61"/>
      <c r="HE19" s="61"/>
      <c r="HF19" s="61"/>
      <c r="HG19" s="61"/>
      <c r="HH19" s="61"/>
      <c r="HI19" s="61"/>
      <c r="HJ19" s="61"/>
      <c r="HK19" s="61"/>
      <c r="HL19" s="61"/>
      <c r="HM19" s="61"/>
      <c r="HN19" s="61"/>
      <c r="HO19" s="61"/>
      <c r="HP19" s="61"/>
      <c r="HQ19" s="61"/>
      <c r="HR19" s="61"/>
      <c r="HS19" s="61"/>
      <c r="HT19" s="61"/>
      <c r="HU19" s="61"/>
      <c r="HV19" s="61"/>
      <c r="HW19" s="61"/>
      <c r="HX19" s="61"/>
      <c r="HY19" s="61"/>
      <c r="HZ19" s="61"/>
      <c r="IA19" s="61"/>
      <c r="IB19" s="61"/>
      <c r="IC19" s="61"/>
      <c r="ID19" s="61"/>
      <c r="IE19" s="61"/>
      <c r="IF19" s="61"/>
      <c r="IG19" s="61"/>
      <c r="IH19" s="61"/>
      <c r="II19" s="61"/>
      <c r="IJ19" s="61"/>
      <c r="IK19" s="61"/>
      <c r="IL19" s="61"/>
      <c r="IM19" s="61"/>
      <c r="IN19" s="61"/>
      <c r="IO19" s="61"/>
      <c r="IP19" s="61"/>
      <c r="IQ19" s="61"/>
      <c r="IR19" s="61"/>
      <c r="IS19" s="61"/>
      <c r="IT19" s="61"/>
      <c r="IU19" s="61"/>
      <c r="IV19" s="61"/>
      <c r="IW19" s="61"/>
      <c r="IX19" s="61"/>
      <c r="IY19" s="61"/>
      <c r="IZ19" s="61"/>
      <c r="JA19" s="61"/>
      <c r="JB19" s="61"/>
      <c r="JC19" s="61"/>
      <c r="JD19" s="61"/>
      <c r="JE19" s="61"/>
      <c r="JF19" s="61"/>
      <c r="JG19" s="61"/>
      <c r="JH19" s="61"/>
    </row>
    <row r="20" spans="1:268" s="215" customFormat="1" ht="18" customHeight="1">
      <c r="A20" s="208" t="s">
        <v>197</v>
      </c>
      <c r="B20" s="216"/>
      <c r="C20" s="134">
        <v>7756</v>
      </c>
      <c r="D20" s="134">
        <v>0</v>
      </c>
      <c r="E20" s="210">
        <v>3564</v>
      </c>
      <c r="F20" s="210">
        <v>0</v>
      </c>
      <c r="G20" s="237">
        <v>2460</v>
      </c>
      <c r="H20" s="237">
        <v>0</v>
      </c>
      <c r="I20" s="210"/>
      <c r="J20" s="210"/>
      <c r="K20" s="210"/>
      <c r="L20" s="210"/>
      <c r="M20" s="134">
        <f t="shared" si="43"/>
        <v>0</v>
      </c>
      <c r="N20" s="134">
        <f t="shared" si="43"/>
        <v>0</v>
      </c>
      <c r="O20" s="210"/>
      <c r="P20" s="210"/>
      <c r="Q20" s="210"/>
      <c r="R20" s="210"/>
      <c r="S20" s="210"/>
      <c r="T20" s="210"/>
      <c r="U20" s="210"/>
      <c r="V20" s="210"/>
      <c r="W20" s="210"/>
      <c r="X20" s="210"/>
      <c r="Y20" s="210"/>
      <c r="Z20" s="210"/>
      <c r="AA20" s="210"/>
      <c r="AB20" s="210"/>
      <c r="AC20" s="210"/>
      <c r="AD20" s="210"/>
      <c r="AE20" s="210"/>
      <c r="AF20" s="210"/>
      <c r="AG20" s="210"/>
      <c r="AH20" s="210"/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37">
        <v>2460</v>
      </c>
      <c r="AX20" s="237">
        <v>0</v>
      </c>
      <c r="AY20" s="210"/>
      <c r="AZ20" s="210"/>
      <c r="BA20" s="210">
        <v>3481</v>
      </c>
      <c r="BB20" s="210">
        <v>0</v>
      </c>
      <c r="BC20" s="212">
        <f t="shared" si="34"/>
        <v>0.41504065040650406</v>
      </c>
      <c r="BD20" s="135">
        <f t="shared" si="35"/>
        <v>1</v>
      </c>
      <c r="BE20" s="210">
        <v>-5</v>
      </c>
      <c r="BF20" s="210">
        <v>0</v>
      </c>
      <c r="BG20" s="210"/>
      <c r="BH20" s="210"/>
      <c r="BI20" s="210"/>
      <c r="BJ20" s="210"/>
      <c r="BK20" s="212"/>
      <c r="BL20" s="212"/>
      <c r="BM20" s="210"/>
      <c r="BN20" s="210"/>
      <c r="BO20" s="210"/>
      <c r="BP20" s="210"/>
      <c r="BQ20" s="212"/>
      <c r="BR20" s="212"/>
      <c r="BS20" s="210"/>
      <c r="BT20" s="210"/>
      <c r="BU20" s="210"/>
      <c r="BV20" s="210"/>
      <c r="BW20" s="212"/>
      <c r="BX20" s="210"/>
      <c r="BY20" s="210"/>
      <c r="BZ20" s="210"/>
      <c r="CA20" s="210"/>
      <c r="CB20" s="210"/>
      <c r="CC20" s="212"/>
      <c r="CD20" s="210"/>
      <c r="CE20" s="210"/>
      <c r="CF20" s="210"/>
      <c r="CG20" s="210"/>
      <c r="CH20" s="210"/>
      <c r="CI20" s="212">
        <f t="shared" si="12"/>
        <v>1</v>
      </c>
      <c r="CJ20" s="210"/>
      <c r="CK20" s="210"/>
      <c r="CL20" s="210"/>
      <c r="CM20" s="210"/>
      <c r="CN20" s="210"/>
      <c r="CO20" s="212"/>
      <c r="CP20" s="210"/>
      <c r="CQ20" s="210"/>
      <c r="CR20" s="210"/>
      <c r="CS20" s="210"/>
      <c r="CT20" s="210"/>
      <c r="CU20" s="212"/>
      <c r="CV20" s="210"/>
      <c r="CW20" s="210"/>
      <c r="CX20" s="210"/>
      <c r="CY20" s="210"/>
      <c r="CZ20" s="210"/>
      <c r="DA20" s="212"/>
      <c r="DB20" s="210"/>
      <c r="DC20" s="210"/>
      <c r="DD20" s="210"/>
      <c r="DE20" s="210"/>
      <c r="DF20" s="210"/>
      <c r="DG20" s="212"/>
      <c r="DH20" s="210"/>
      <c r="DI20" s="210"/>
      <c r="DJ20" s="210"/>
      <c r="DK20" s="234">
        <v>3427</v>
      </c>
      <c r="DL20" s="210">
        <v>0</v>
      </c>
      <c r="DM20" s="135">
        <f t="shared" si="36"/>
        <v>0.39308943089430892</v>
      </c>
      <c r="DN20" s="135">
        <f t="shared" si="37"/>
        <v>1</v>
      </c>
      <c r="DO20" s="210"/>
      <c r="DP20" s="210"/>
      <c r="DQ20" s="210"/>
      <c r="DR20" s="210"/>
      <c r="DS20" s="234">
        <v>3427</v>
      </c>
      <c r="DT20" s="236">
        <v>0</v>
      </c>
      <c r="DU20" s="135">
        <f t="shared" si="38"/>
        <v>-1.5512783682849807E-2</v>
      </c>
      <c r="DV20" s="135">
        <f t="shared" si="39"/>
        <v>1</v>
      </c>
      <c r="DW20" s="135">
        <f t="shared" si="40"/>
        <v>0.41504065040650406</v>
      </c>
      <c r="DX20" s="135">
        <f t="shared" si="41"/>
        <v>1</v>
      </c>
      <c r="DY20" s="213"/>
      <c r="DZ20" s="213"/>
      <c r="EA20" s="213"/>
      <c r="EB20" s="213"/>
      <c r="EC20" s="213"/>
      <c r="ED20" s="213"/>
      <c r="EE20" s="213"/>
      <c r="EF20" s="213"/>
      <c r="EG20" s="213"/>
      <c r="EH20" s="213"/>
      <c r="EI20" s="213"/>
      <c r="EJ20" s="213"/>
      <c r="EK20" s="214"/>
      <c r="EL20" s="214"/>
      <c r="EM20" s="214"/>
      <c r="EN20" s="214"/>
      <c r="EO20" s="214"/>
      <c r="EP20" s="214"/>
      <c r="EQ20" s="214"/>
      <c r="ER20" s="214"/>
      <c r="ES20" s="214"/>
      <c r="ET20" s="214"/>
      <c r="EU20" s="214"/>
      <c r="EV20" s="214"/>
      <c r="EW20" s="214"/>
      <c r="EX20" s="214"/>
      <c r="EY20" s="214"/>
      <c r="EZ20" s="214"/>
      <c r="FA20" s="214"/>
      <c r="FB20" s="214"/>
      <c r="FC20" s="214"/>
      <c r="FD20" s="214"/>
      <c r="FE20" s="214"/>
      <c r="FF20" s="214"/>
      <c r="FG20" s="214"/>
      <c r="FH20" s="214"/>
      <c r="FI20" s="214"/>
      <c r="FJ20" s="214"/>
      <c r="FK20" s="214"/>
      <c r="FL20" s="214"/>
      <c r="FM20" s="214"/>
      <c r="FN20" s="214"/>
      <c r="FO20" s="214"/>
      <c r="FP20" s="214"/>
      <c r="FQ20" s="214"/>
      <c r="FR20" s="214"/>
      <c r="FS20" s="214"/>
      <c r="FT20" s="214"/>
      <c r="FU20" s="214"/>
      <c r="FV20" s="214"/>
      <c r="FW20" s="214"/>
      <c r="FX20" s="214"/>
      <c r="FY20" s="214"/>
      <c r="FZ20" s="214"/>
      <c r="GA20" s="214"/>
      <c r="GB20" s="214"/>
      <c r="GC20" s="214"/>
      <c r="GD20" s="214"/>
      <c r="GE20" s="214"/>
      <c r="GF20" s="214"/>
      <c r="GG20" s="214"/>
      <c r="GH20" s="214"/>
      <c r="GI20" s="214"/>
      <c r="GJ20" s="214"/>
      <c r="GK20" s="214"/>
      <c r="GL20" s="214"/>
      <c r="GM20" s="214"/>
      <c r="GN20" s="214"/>
      <c r="GO20" s="214"/>
      <c r="GP20" s="214"/>
      <c r="GQ20" s="214"/>
      <c r="GR20" s="214"/>
      <c r="GS20" s="214"/>
      <c r="GT20" s="214"/>
      <c r="GU20" s="214"/>
      <c r="GV20" s="214"/>
      <c r="GW20" s="214"/>
      <c r="GX20" s="214"/>
      <c r="GY20" s="214"/>
      <c r="GZ20" s="214"/>
      <c r="HA20" s="214"/>
      <c r="HB20" s="214"/>
      <c r="HC20" s="214"/>
      <c r="HD20" s="214"/>
      <c r="HE20" s="214"/>
      <c r="HF20" s="214"/>
      <c r="HG20" s="214"/>
      <c r="HH20" s="214"/>
      <c r="HI20" s="214"/>
      <c r="HJ20" s="214"/>
      <c r="HK20" s="214"/>
      <c r="HL20" s="214"/>
      <c r="HM20" s="214"/>
      <c r="HN20" s="214"/>
      <c r="HO20" s="214"/>
      <c r="HP20" s="214"/>
      <c r="HQ20" s="214"/>
      <c r="HR20" s="214"/>
      <c r="HS20" s="214"/>
      <c r="HT20" s="214"/>
      <c r="HU20" s="214"/>
      <c r="HV20" s="214"/>
      <c r="HW20" s="214"/>
      <c r="HX20" s="214"/>
      <c r="HY20" s="214"/>
      <c r="HZ20" s="214"/>
      <c r="IA20" s="214"/>
      <c r="IB20" s="214"/>
      <c r="IC20" s="214"/>
      <c r="ID20" s="214"/>
      <c r="IE20" s="214"/>
      <c r="IF20" s="214"/>
      <c r="IG20" s="214"/>
      <c r="IH20" s="214"/>
      <c r="II20" s="214"/>
      <c r="IJ20" s="214"/>
      <c r="IK20" s="214"/>
      <c r="IL20" s="214"/>
      <c r="IM20" s="214"/>
      <c r="IN20" s="214"/>
      <c r="IO20" s="214"/>
      <c r="IP20" s="214"/>
      <c r="IQ20" s="214"/>
      <c r="IR20" s="214"/>
      <c r="IS20" s="214"/>
      <c r="IT20" s="214"/>
      <c r="IU20" s="214"/>
      <c r="IV20" s="214"/>
      <c r="IW20" s="214"/>
      <c r="IX20" s="214"/>
      <c r="IY20" s="214"/>
      <c r="IZ20" s="214"/>
      <c r="JA20" s="214"/>
      <c r="JB20" s="214"/>
      <c r="JC20" s="214"/>
      <c r="JD20" s="214"/>
      <c r="JE20" s="214"/>
      <c r="JF20" s="214"/>
      <c r="JG20" s="214"/>
      <c r="JH20" s="214"/>
    </row>
    <row r="21" spans="1:268" s="215" customFormat="1" ht="18" customHeight="1">
      <c r="A21" s="208" t="s">
        <v>196</v>
      </c>
      <c r="B21" s="216"/>
      <c r="C21" s="134">
        <v>5117</v>
      </c>
      <c r="D21" s="134">
        <v>0</v>
      </c>
      <c r="E21" s="210">
        <v>4943</v>
      </c>
      <c r="F21" s="210">
        <v>0</v>
      </c>
      <c r="G21" s="237">
        <v>5400</v>
      </c>
      <c r="H21" s="237">
        <v>0</v>
      </c>
      <c r="I21" s="210"/>
      <c r="J21" s="210"/>
      <c r="K21" s="210"/>
      <c r="L21" s="210"/>
      <c r="M21" s="134">
        <f t="shared" si="43"/>
        <v>0</v>
      </c>
      <c r="N21" s="134">
        <f t="shared" si="43"/>
        <v>0</v>
      </c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  <c r="AA21" s="210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37">
        <v>5400</v>
      </c>
      <c r="AX21" s="237">
        <v>0</v>
      </c>
      <c r="AY21" s="210"/>
      <c r="AZ21" s="210"/>
      <c r="BA21" s="210">
        <v>5255</v>
      </c>
      <c r="BB21" s="210">
        <v>0</v>
      </c>
      <c r="BC21" s="212">
        <f t="shared" si="34"/>
        <v>-2.6851851851851904E-2</v>
      </c>
      <c r="BD21" s="135">
        <f t="shared" si="35"/>
        <v>1</v>
      </c>
      <c r="BE21" s="210">
        <v>85</v>
      </c>
      <c r="BF21" s="210">
        <v>0</v>
      </c>
      <c r="BG21" s="210"/>
      <c r="BH21" s="210"/>
      <c r="BI21" s="210"/>
      <c r="BJ21" s="210"/>
      <c r="BK21" s="212"/>
      <c r="BL21" s="212"/>
      <c r="BM21" s="210"/>
      <c r="BN21" s="210"/>
      <c r="BO21" s="210"/>
      <c r="BP21" s="210"/>
      <c r="BQ21" s="212"/>
      <c r="BR21" s="212"/>
      <c r="BS21" s="210"/>
      <c r="BT21" s="210"/>
      <c r="BU21" s="210"/>
      <c r="BV21" s="210"/>
      <c r="BW21" s="212"/>
      <c r="BX21" s="210"/>
      <c r="BY21" s="210"/>
      <c r="BZ21" s="210"/>
      <c r="CA21" s="210"/>
      <c r="CB21" s="210"/>
      <c r="CC21" s="212"/>
      <c r="CD21" s="210"/>
      <c r="CE21" s="210"/>
      <c r="CF21" s="210"/>
      <c r="CG21" s="210"/>
      <c r="CH21" s="210"/>
      <c r="CI21" s="212">
        <f t="shared" si="12"/>
        <v>1</v>
      </c>
      <c r="CJ21" s="210"/>
      <c r="CK21" s="210"/>
      <c r="CL21" s="210"/>
      <c r="CM21" s="210"/>
      <c r="CN21" s="210"/>
      <c r="CO21" s="212"/>
      <c r="CP21" s="210"/>
      <c r="CQ21" s="210"/>
      <c r="CR21" s="210"/>
      <c r="CS21" s="210"/>
      <c r="CT21" s="210"/>
      <c r="CU21" s="212"/>
      <c r="CV21" s="210"/>
      <c r="CW21" s="210"/>
      <c r="CX21" s="210"/>
      <c r="CY21" s="210"/>
      <c r="CZ21" s="210"/>
      <c r="DA21" s="212"/>
      <c r="DB21" s="210"/>
      <c r="DC21" s="210"/>
      <c r="DD21" s="210"/>
      <c r="DE21" s="210"/>
      <c r="DF21" s="210"/>
      <c r="DG21" s="212"/>
      <c r="DH21" s="210"/>
      <c r="DI21" s="210"/>
      <c r="DJ21" s="210"/>
      <c r="DK21" s="234">
        <v>5383</v>
      </c>
      <c r="DL21" s="210">
        <v>0</v>
      </c>
      <c r="DM21" s="135">
        <f t="shared" si="36"/>
        <v>-3.1481481481481222E-3</v>
      </c>
      <c r="DN21" s="135">
        <f t="shared" si="37"/>
        <v>1</v>
      </c>
      <c r="DO21" s="210"/>
      <c r="DP21" s="210"/>
      <c r="DQ21" s="210"/>
      <c r="DR21" s="210"/>
      <c r="DS21" s="234">
        <v>5383</v>
      </c>
      <c r="DT21" s="236">
        <v>0</v>
      </c>
      <c r="DU21" s="135">
        <f t="shared" si="38"/>
        <v>2.4357754519505281E-2</v>
      </c>
      <c r="DV21" s="135">
        <f t="shared" si="39"/>
        <v>1</v>
      </c>
      <c r="DW21" s="135">
        <f t="shared" si="40"/>
        <v>-2.6851851851851904E-2</v>
      </c>
      <c r="DX21" s="135">
        <f t="shared" si="41"/>
        <v>1</v>
      </c>
      <c r="DY21" s="213"/>
      <c r="DZ21" s="213"/>
      <c r="EA21" s="213"/>
      <c r="EB21" s="213"/>
      <c r="EC21" s="213"/>
      <c r="ED21" s="213"/>
      <c r="EE21" s="213"/>
      <c r="EF21" s="213"/>
      <c r="EG21" s="213"/>
      <c r="EH21" s="213"/>
      <c r="EI21" s="213"/>
      <c r="EJ21" s="213"/>
      <c r="EK21" s="214"/>
      <c r="EL21" s="214"/>
      <c r="EM21" s="214"/>
      <c r="EN21" s="214"/>
      <c r="EO21" s="214"/>
      <c r="EP21" s="214"/>
      <c r="EQ21" s="214"/>
      <c r="ER21" s="214"/>
      <c r="ES21" s="214"/>
      <c r="ET21" s="214"/>
      <c r="EU21" s="214"/>
      <c r="EV21" s="214"/>
      <c r="EW21" s="214"/>
      <c r="EX21" s="214"/>
      <c r="EY21" s="214"/>
      <c r="EZ21" s="214"/>
      <c r="FA21" s="214"/>
      <c r="FB21" s="214"/>
      <c r="FC21" s="214"/>
      <c r="FD21" s="214"/>
      <c r="FE21" s="214"/>
      <c r="FF21" s="214"/>
      <c r="FG21" s="214"/>
      <c r="FH21" s="214"/>
      <c r="FI21" s="214"/>
      <c r="FJ21" s="214"/>
      <c r="FK21" s="214"/>
      <c r="FL21" s="214"/>
      <c r="FM21" s="214"/>
      <c r="FN21" s="214"/>
      <c r="FO21" s="214"/>
      <c r="FP21" s="214"/>
      <c r="FQ21" s="214"/>
      <c r="FR21" s="214"/>
      <c r="FS21" s="214"/>
      <c r="FT21" s="214"/>
      <c r="FU21" s="214"/>
      <c r="FV21" s="214"/>
      <c r="FW21" s="214"/>
      <c r="FX21" s="214"/>
      <c r="FY21" s="214"/>
      <c r="FZ21" s="214"/>
      <c r="GA21" s="214"/>
      <c r="GB21" s="214"/>
      <c r="GC21" s="214"/>
      <c r="GD21" s="214"/>
      <c r="GE21" s="214"/>
      <c r="GF21" s="214"/>
      <c r="GG21" s="214"/>
      <c r="GH21" s="214"/>
      <c r="GI21" s="214"/>
      <c r="GJ21" s="214"/>
      <c r="GK21" s="214"/>
      <c r="GL21" s="214"/>
      <c r="GM21" s="214"/>
      <c r="GN21" s="214"/>
      <c r="GO21" s="214"/>
      <c r="GP21" s="214"/>
      <c r="GQ21" s="214"/>
      <c r="GR21" s="214"/>
      <c r="GS21" s="214"/>
      <c r="GT21" s="214"/>
      <c r="GU21" s="214"/>
      <c r="GV21" s="214"/>
      <c r="GW21" s="214"/>
      <c r="GX21" s="214"/>
      <c r="GY21" s="214"/>
      <c r="GZ21" s="214"/>
      <c r="HA21" s="214"/>
      <c r="HB21" s="214"/>
      <c r="HC21" s="214"/>
      <c r="HD21" s="214"/>
      <c r="HE21" s="214"/>
      <c r="HF21" s="214"/>
      <c r="HG21" s="214"/>
      <c r="HH21" s="214"/>
      <c r="HI21" s="214"/>
      <c r="HJ21" s="214"/>
      <c r="HK21" s="214"/>
      <c r="HL21" s="214"/>
      <c r="HM21" s="214"/>
      <c r="HN21" s="214"/>
      <c r="HO21" s="214"/>
      <c r="HP21" s="214"/>
      <c r="HQ21" s="214"/>
      <c r="HR21" s="214"/>
      <c r="HS21" s="214"/>
      <c r="HT21" s="214"/>
      <c r="HU21" s="214"/>
      <c r="HV21" s="214"/>
      <c r="HW21" s="214"/>
      <c r="HX21" s="214"/>
      <c r="HY21" s="214"/>
      <c r="HZ21" s="214"/>
      <c r="IA21" s="214"/>
      <c r="IB21" s="214"/>
      <c r="IC21" s="214"/>
      <c r="ID21" s="214"/>
      <c r="IE21" s="214"/>
      <c r="IF21" s="214"/>
      <c r="IG21" s="214"/>
      <c r="IH21" s="214"/>
      <c r="II21" s="214"/>
      <c r="IJ21" s="214"/>
      <c r="IK21" s="214"/>
      <c r="IL21" s="214"/>
      <c r="IM21" s="214"/>
      <c r="IN21" s="214"/>
      <c r="IO21" s="214"/>
      <c r="IP21" s="214"/>
      <c r="IQ21" s="214"/>
      <c r="IR21" s="214"/>
      <c r="IS21" s="214"/>
      <c r="IT21" s="214"/>
      <c r="IU21" s="214"/>
      <c r="IV21" s="214"/>
      <c r="IW21" s="214"/>
      <c r="IX21" s="214"/>
      <c r="IY21" s="214"/>
      <c r="IZ21" s="214"/>
      <c r="JA21" s="214"/>
      <c r="JB21" s="214"/>
      <c r="JC21" s="214"/>
      <c r="JD21" s="214"/>
      <c r="JE21" s="214"/>
      <c r="JF21" s="214"/>
      <c r="JG21" s="214"/>
      <c r="JH21" s="214"/>
    </row>
    <row r="22" spans="1:268" s="62" customFormat="1" ht="50.25" customHeight="1">
      <c r="A22" s="307" t="s">
        <v>36</v>
      </c>
      <c r="B22" s="276"/>
      <c r="C22" s="134">
        <v>924</v>
      </c>
      <c r="D22" s="134">
        <v>924</v>
      </c>
      <c r="E22" s="134">
        <v>470</v>
      </c>
      <c r="F22" s="134">
        <v>470</v>
      </c>
      <c r="G22" s="237">
        <v>2345</v>
      </c>
      <c r="H22" s="237">
        <v>2345</v>
      </c>
      <c r="I22" s="134"/>
      <c r="J22" s="134"/>
      <c r="K22" s="134"/>
      <c r="L22" s="134"/>
      <c r="M22" s="134">
        <f t="shared" si="43"/>
        <v>0</v>
      </c>
      <c r="N22" s="134">
        <f t="shared" si="43"/>
        <v>0</v>
      </c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  <c r="AD22" s="134"/>
      <c r="AE22" s="134"/>
      <c r="AF22" s="134"/>
      <c r="AG22" s="134"/>
      <c r="AH22" s="134"/>
      <c r="AI22" s="134"/>
      <c r="AJ22" s="134"/>
      <c r="AK22" s="134"/>
      <c r="AL22" s="134"/>
      <c r="AM22" s="134"/>
      <c r="AN22" s="134"/>
      <c r="AO22" s="134"/>
      <c r="AP22" s="134"/>
      <c r="AQ22" s="134"/>
      <c r="AR22" s="134"/>
      <c r="AS22" s="134"/>
      <c r="AT22" s="134"/>
      <c r="AU22" s="134"/>
      <c r="AV22" s="134"/>
      <c r="AW22" s="237">
        <v>2345</v>
      </c>
      <c r="AX22" s="237">
        <v>2345</v>
      </c>
      <c r="AY22" s="134"/>
      <c r="AZ22" s="134"/>
      <c r="BA22" s="134">
        <v>2650</v>
      </c>
      <c r="BB22" s="134">
        <v>2650</v>
      </c>
      <c r="BC22" s="135">
        <f t="shared" si="34"/>
        <v>0.13006396588486147</v>
      </c>
      <c r="BD22" s="135">
        <f t="shared" si="35"/>
        <v>0.13006396588486147</v>
      </c>
      <c r="BE22" s="134">
        <v>163</v>
      </c>
      <c r="BF22" s="134">
        <v>163</v>
      </c>
      <c r="BG22" s="134">
        <f>'бюджет округа (района)'!AD17+'бюджеты поселений'!AD17</f>
        <v>0</v>
      </c>
      <c r="BH22" s="134">
        <f>'бюджет округа (района)'!AD17</f>
        <v>0</v>
      </c>
      <c r="BI22" s="134">
        <f t="shared" si="45"/>
        <v>163</v>
      </c>
      <c r="BJ22" s="134">
        <f t="shared" ref="BJ22:BJ43" si="62">BF22+BH22</f>
        <v>163</v>
      </c>
      <c r="BK22" s="135">
        <f t="shared" si="4"/>
        <v>1</v>
      </c>
      <c r="BL22" s="135">
        <f t="shared" si="5"/>
        <v>1</v>
      </c>
      <c r="BM22" s="134">
        <f>'бюджет округа (района)'!AG17+'бюджеты поселений'!AG17</f>
        <v>0</v>
      </c>
      <c r="BN22" s="134">
        <f>'бюджет округа (района)'!AG17</f>
        <v>0</v>
      </c>
      <c r="BO22" s="134">
        <f t="shared" si="47"/>
        <v>163</v>
      </c>
      <c r="BP22" s="134">
        <f t="shared" ref="BP22:BP43" si="63">BJ22+BN22</f>
        <v>163</v>
      </c>
      <c r="BQ22" s="135">
        <f t="shared" si="6"/>
        <v>1</v>
      </c>
      <c r="BR22" s="135">
        <f t="shared" si="7"/>
        <v>1</v>
      </c>
      <c r="BS22" s="134">
        <f>'бюджет округа (района)'!AJ17+'бюджеты поселений'!AJ17</f>
        <v>0</v>
      </c>
      <c r="BT22" s="134">
        <f>'бюджет округа (района)'!AJ17</f>
        <v>0</v>
      </c>
      <c r="BU22" s="134">
        <f t="shared" si="49"/>
        <v>163</v>
      </c>
      <c r="BV22" s="134">
        <f t="shared" ref="BV22:BV43" si="64">BP22+BT22</f>
        <v>163</v>
      </c>
      <c r="BW22" s="135">
        <f t="shared" si="8"/>
        <v>1</v>
      </c>
      <c r="BX22" s="135">
        <f t="shared" si="9"/>
        <v>1</v>
      </c>
      <c r="BY22" s="134">
        <f>'бюджет округа (района)'!AM17+'бюджеты поселений'!AM17</f>
        <v>0</v>
      </c>
      <c r="BZ22" s="134">
        <f>'бюджет округа (района)'!AM17</f>
        <v>0</v>
      </c>
      <c r="CA22" s="134">
        <f t="shared" si="51"/>
        <v>163</v>
      </c>
      <c r="CB22" s="134">
        <f t="shared" ref="CB22:CB43" si="65">BV22+BZ22</f>
        <v>163</v>
      </c>
      <c r="CC22" s="135">
        <f t="shared" si="10"/>
        <v>1</v>
      </c>
      <c r="CD22" s="135">
        <f t="shared" si="11"/>
        <v>1</v>
      </c>
      <c r="CE22" s="134">
        <f>'бюджет округа (района)'!AP17+'бюджеты поселений'!AP17</f>
        <v>0</v>
      </c>
      <c r="CF22" s="134">
        <f>'бюджет округа (района)'!AP17</f>
        <v>0</v>
      </c>
      <c r="CG22" s="134"/>
      <c r="CH22" s="134"/>
      <c r="CI22" s="135">
        <f t="shared" si="12"/>
        <v>1</v>
      </c>
      <c r="CJ22" s="135">
        <f t="shared" si="13"/>
        <v>1</v>
      </c>
      <c r="CK22" s="134">
        <f>'бюджет округа (района)'!AS17+'бюджеты поселений'!AS17</f>
        <v>0</v>
      </c>
      <c r="CL22" s="134">
        <f>'бюджет округа (района)'!AS17</f>
        <v>0</v>
      </c>
      <c r="CM22" s="134">
        <f t="shared" si="53"/>
        <v>0</v>
      </c>
      <c r="CN22" s="134">
        <f t="shared" ref="CN22:CN43" si="66">CH22+CL22</f>
        <v>0</v>
      </c>
      <c r="CO22" s="135">
        <f t="shared" si="14"/>
        <v>1</v>
      </c>
      <c r="CP22" s="135">
        <f t="shared" si="15"/>
        <v>1</v>
      </c>
      <c r="CQ22" s="134">
        <f>'бюджет округа (района)'!AV17+'бюджеты поселений'!AV17</f>
        <v>0</v>
      </c>
      <c r="CR22" s="134">
        <f>'бюджет округа (района)'!AV17</f>
        <v>0</v>
      </c>
      <c r="CS22" s="134"/>
      <c r="CT22" s="134"/>
      <c r="CU22" s="135">
        <f t="shared" si="16"/>
        <v>1</v>
      </c>
      <c r="CV22" s="135">
        <f t="shared" si="17"/>
        <v>1</v>
      </c>
      <c r="CW22" s="134">
        <f>'бюджет округа (района)'!AY17+'бюджеты поселений'!AY17</f>
        <v>0</v>
      </c>
      <c r="CX22" s="134">
        <f>'бюджет округа (района)'!AY17</f>
        <v>0</v>
      </c>
      <c r="CY22" s="134">
        <f t="shared" si="55"/>
        <v>0</v>
      </c>
      <c r="CZ22" s="134">
        <f t="shared" ref="CZ22:CZ43" si="67">CT22+CX22</f>
        <v>0</v>
      </c>
      <c r="DA22" s="135">
        <f t="shared" si="18"/>
        <v>1</v>
      </c>
      <c r="DB22" s="135">
        <f t="shared" si="19"/>
        <v>1</v>
      </c>
      <c r="DC22" s="134">
        <f>'бюджет округа (района)'!BB17+'бюджеты поселений'!BB17</f>
        <v>0</v>
      </c>
      <c r="DD22" s="134">
        <f>'бюджет округа (района)'!BB17</f>
        <v>0</v>
      </c>
      <c r="DE22" s="134">
        <f t="shared" si="57"/>
        <v>0</v>
      </c>
      <c r="DF22" s="134">
        <f t="shared" ref="DF22:DF43" si="68">CZ22+DD22</f>
        <v>0</v>
      </c>
      <c r="DG22" s="135">
        <f t="shared" si="20"/>
        <v>1</v>
      </c>
      <c r="DH22" s="135">
        <f t="shared" si="21"/>
        <v>1</v>
      </c>
      <c r="DI22" s="134">
        <f>'бюджет округа (района)'!BE17+'бюджеты поселений'!BE17</f>
        <v>0</v>
      </c>
      <c r="DJ22" s="134">
        <f>'бюджет округа (района)'!BE17</f>
        <v>0</v>
      </c>
      <c r="DK22" s="223">
        <v>2766</v>
      </c>
      <c r="DL22" s="134">
        <v>2766</v>
      </c>
      <c r="DM22" s="135">
        <f t="shared" si="36"/>
        <v>0.17953091684434974</v>
      </c>
      <c r="DN22" s="135">
        <f t="shared" si="37"/>
        <v>0.17953091684434974</v>
      </c>
      <c r="DO22" s="134">
        <f>'бюджет округа (района)'!BH17+'бюджеты поселений'!BH17</f>
        <v>0</v>
      </c>
      <c r="DP22" s="134">
        <f>'бюджет округа (района)'!BH17</f>
        <v>0</v>
      </c>
      <c r="DQ22" s="134">
        <f>'бюджет округа (района)'!BI17+'бюджеты поселений'!BI17</f>
        <v>0</v>
      </c>
      <c r="DR22" s="134">
        <f>'бюджет округа (района)'!BI17</f>
        <v>0</v>
      </c>
      <c r="DS22" s="223">
        <v>2766</v>
      </c>
      <c r="DT22" s="237">
        <v>2766</v>
      </c>
      <c r="DU22" s="135">
        <f t="shared" si="38"/>
        <v>4.3773584905660412E-2</v>
      </c>
      <c r="DV22" s="135">
        <f t="shared" si="39"/>
        <v>4.3773584905660412E-2</v>
      </c>
      <c r="DW22" s="135">
        <f t="shared" si="40"/>
        <v>0.13006396588486147</v>
      </c>
      <c r="DX22" s="135">
        <f t="shared" si="41"/>
        <v>0.13006396588486147</v>
      </c>
      <c r="DY22" s="60"/>
      <c r="DZ22" s="60"/>
      <c r="EA22" s="60"/>
      <c r="EB22" s="60"/>
      <c r="EC22" s="60"/>
      <c r="ED22" s="60"/>
      <c r="EE22" s="60"/>
      <c r="EF22" s="60"/>
      <c r="EG22" s="60"/>
      <c r="EH22" s="60"/>
      <c r="EI22" s="60"/>
      <c r="EJ22" s="60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/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/>
      <c r="GU22" s="61"/>
      <c r="GV22" s="61"/>
      <c r="GW22" s="61"/>
      <c r="GX22" s="61"/>
      <c r="GY22" s="61"/>
      <c r="GZ22" s="61"/>
      <c r="HA22" s="61"/>
      <c r="HB22" s="61"/>
      <c r="HC22" s="61"/>
      <c r="HD22" s="61"/>
      <c r="HE22" s="61"/>
      <c r="HF22" s="61"/>
      <c r="HG22" s="61"/>
      <c r="HH22" s="61"/>
      <c r="HI22" s="61"/>
      <c r="HJ22" s="61"/>
      <c r="HK22" s="61"/>
      <c r="HL22" s="61"/>
      <c r="HM22" s="61"/>
      <c r="HN22" s="61"/>
      <c r="HO22" s="61"/>
      <c r="HP22" s="61"/>
      <c r="HQ22" s="61"/>
      <c r="HR22" s="61"/>
      <c r="HS22" s="61"/>
      <c r="HT22" s="61"/>
      <c r="HU22" s="61"/>
      <c r="HV22" s="61"/>
      <c r="HW22" s="61"/>
      <c r="HX22" s="61"/>
      <c r="HY22" s="61"/>
      <c r="HZ22" s="61"/>
      <c r="IA22" s="61"/>
      <c r="IB22" s="61"/>
      <c r="IC22" s="61"/>
      <c r="ID22" s="61"/>
      <c r="IE22" s="61"/>
      <c r="IF22" s="61"/>
      <c r="IG22" s="61"/>
      <c r="IH22" s="61"/>
      <c r="II22" s="61"/>
      <c r="IJ22" s="61"/>
      <c r="IK22" s="61"/>
      <c r="IL22" s="61"/>
      <c r="IM22" s="61"/>
      <c r="IN22" s="61"/>
      <c r="IO22" s="61"/>
      <c r="IP22" s="61"/>
      <c r="IQ22" s="61"/>
      <c r="IR22" s="61"/>
      <c r="IS22" s="61"/>
      <c r="IT22" s="61"/>
      <c r="IU22" s="61"/>
      <c r="IV22" s="61"/>
      <c r="IW22" s="61"/>
      <c r="IX22" s="61"/>
      <c r="IY22" s="61"/>
      <c r="IZ22" s="61"/>
      <c r="JA22" s="61"/>
      <c r="JB22" s="61"/>
      <c r="JC22" s="61"/>
      <c r="JD22" s="61"/>
      <c r="JE22" s="61"/>
      <c r="JF22" s="61"/>
      <c r="JG22" s="61"/>
      <c r="JH22" s="61"/>
    </row>
    <row r="23" spans="1:268" s="62" customFormat="1" ht="18" customHeight="1">
      <c r="A23" s="307" t="s">
        <v>37</v>
      </c>
      <c r="B23" s="276"/>
      <c r="C23" s="134">
        <v>2480</v>
      </c>
      <c r="D23" s="134">
        <v>2480</v>
      </c>
      <c r="E23" s="134">
        <v>3226</v>
      </c>
      <c r="F23" s="134">
        <v>3226</v>
      </c>
      <c r="G23" s="237">
        <v>2554</v>
      </c>
      <c r="H23" s="237">
        <v>2554</v>
      </c>
      <c r="I23" s="134"/>
      <c r="J23" s="134"/>
      <c r="K23" s="134"/>
      <c r="L23" s="134"/>
      <c r="M23" s="134">
        <f t="shared" si="43"/>
        <v>0</v>
      </c>
      <c r="N23" s="134">
        <f t="shared" si="43"/>
        <v>0</v>
      </c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  <c r="AD23" s="134"/>
      <c r="AE23" s="134"/>
      <c r="AF23" s="134"/>
      <c r="AG23" s="134"/>
      <c r="AH23" s="134"/>
      <c r="AI23" s="134"/>
      <c r="AJ23" s="134"/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237">
        <v>2554</v>
      </c>
      <c r="AX23" s="237">
        <v>2554</v>
      </c>
      <c r="AY23" s="134"/>
      <c r="AZ23" s="134"/>
      <c r="BA23" s="134">
        <v>3317</v>
      </c>
      <c r="BB23" s="134">
        <v>3160</v>
      </c>
      <c r="BC23" s="135">
        <f t="shared" si="34"/>
        <v>0.29874706342991386</v>
      </c>
      <c r="BD23" s="135">
        <f t="shared" si="35"/>
        <v>0.23727486296006273</v>
      </c>
      <c r="BE23" s="134">
        <v>159</v>
      </c>
      <c r="BF23" s="134">
        <v>159</v>
      </c>
      <c r="BG23" s="134">
        <f>'бюджет округа (района)'!AD18+'бюджеты поселений'!AD18</f>
        <v>0</v>
      </c>
      <c r="BH23" s="134">
        <f>'бюджет округа (района)'!AD18</f>
        <v>0</v>
      </c>
      <c r="BI23" s="134">
        <f t="shared" si="45"/>
        <v>159</v>
      </c>
      <c r="BJ23" s="134">
        <f t="shared" si="62"/>
        <v>159</v>
      </c>
      <c r="BK23" s="135">
        <f t="shared" si="4"/>
        <v>1</v>
      </c>
      <c r="BL23" s="135">
        <f t="shared" si="5"/>
        <v>1</v>
      </c>
      <c r="BM23" s="134">
        <f>'бюджет округа (района)'!AG18+'бюджеты поселений'!AG18</f>
        <v>0</v>
      </c>
      <c r="BN23" s="134">
        <f>'бюджет округа (района)'!AG18</f>
        <v>0</v>
      </c>
      <c r="BO23" s="134">
        <f t="shared" si="47"/>
        <v>159</v>
      </c>
      <c r="BP23" s="134">
        <f t="shared" si="63"/>
        <v>159</v>
      </c>
      <c r="BQ23" s="135">
        <f t="shared" si="6"/>
        <v>1</v>
      </c>
      <c r="BR23" s="135">
        <f t="shared" si="7"/>
        <v>1</v>
      </c>
      <c r="BS23" s="134">
        <f>'бюджет округа (района)'!AJ18+'бюджеты поселений'!AJ18</f>
        <v>0</v>
      </c>
      <c r="BT23" s="134">
        <f>'бюджет округа (района)'!AJ18</f>
        <v>0</v>
      </c>
      <c r="BU23" s="134">
        <f t="shared" si="49"/>
        <v>159</v>
      </c>
      <c r="BV23" s="134">
        <f t="shared" si="64"/>
        <v>159</v>
      </c>
      <c r="BW23" s="135">
        <f t="shared" si="8"/>
        <v>1</v>
      </c>
      <c r="BX23" s="135">
        <f t="shared" si="9"/>
        <v>1</v>
      </c>
      <c r="BY23" s="134">
        <f>'бюджет округа (района)'!AM18+'бюджеты поселений'!AM18</f>
        <v>0</v>
      </c>
      <c r="BZ23" s="134">
        <f>'бюджет округа (района)'!AM18</f>
        <v>0</v>
      </c>
      <c r="CA23" s="134">
        <f t="shared" si="51"/>
        <v>159</v>
      </c>
      <c r="CB23" s="134">
        <f t="shared" si="65"/>
        <v>159</v>
      </c>
      <c r="CC23" s="135">
        <f t="shared" si="10"/>
        <v>1</v>
      </c>
      <c r="CD23" s="135">
        <f t="shared" si="11"/>
        <v>1</v>
      </c>
      <c r="CE23" s="134">
        <f>'бюджет округа (района)'!AP18+'бюджеты поселений'!AP18</f>
        <v>0</v>
      </c>
      <c r="CF23" s="134">
        <f>'бюджет округа (района)'!AP18</f>
        <v>0</v>
      </c>
      <c r="CG23" s="134"/>
      <c r="CH23" s="134"/>
      <c r="CI23" s="135">
        <f t="shared" si="12"/>
        <v>1</v>
      </c>
      <c r="CJ23" s="135">
        <f t="shared" si="13"/>
        <v>1</v>
      </c>
      <c r="CK23" s="134">
        <f>'бюджет округа (района)'!AS18+'бюджеты поселений'!AS18</f>
        <v>0</v>
      </c>
      <c r="CL23" s="134">
        <f>'бюджет округа (района)'!AS18</f>
        <v>0</v>
      </c>
      <c r="CM23" s="134">
        <f t="shared" si="53"/>
        <v>0</v>
      </c>
      <c r="CN23" s="134">
        <f t="shared" si="66"/>
        <v>0</v>
      </c>
      <c r="CO23" s="135">
        <f t="shared" si="14"/>
        <v>1</v>
      </c>
      <c r="CP23" s="135">
        <f t="shared" si="15"/>
        <v>1</v>
      </c>
      <c r="CQ23" s="134">
        <f>'бюджет округа (района)'!AV18+'бюджеты поселений'!AV18</f>
        <v>0</v>
      </c>
      <c r="CR23" s="134">
        <f>'бюджет округа (района)'!AV18</f>
        <v>0</v>
      </c>
      <c r="CS23" s="134"/>
      <c r="CT23" s="134"/>
      <c r="CU23" s="135">
        <f t="shared" si="16"/>
        <v>1</v>
      </c>
      <c r="CV23" s="135">
        <f t="shared" si="17"/>
        <v>1</v>
      </c>
      <c r="CW23" s="134">
        <f>'бюджет округа (района)'!AY18+'бюджеты поселений'!AY18</f>
        <v>0</v>
      </c>
      <c r="CX23" s="134">
        <f>'бюджет округа (района)'!AY18</f>
        <v>0</v>
      </c>
      <c r="CY23" s="134">
        <f t="shared" si="55"/>
        <v>0</v>
      </c>
      <c r="CZ23" s="134">
        <f t="shared" si="67"/>
        <v>0</v>
      </c>
      <c r="DA23" s="135">
        <f t="shared" si="18"/>
        <v>1</v>
      </c>
      <c r="DB23" s="135">
        <f t="shared" si="19"/>
        <v>1</v>
      </c>
      <c r="DC23" s="134">
        <f>'бюджет округа (района)'!BB18+'бюджеты поселений'!BB18</f>
        <v>0</v>
      </c>
      <c r="DD23" s="134">
        <f>'бюджет округа (района)'!BB18</f>
        <v>0</v>
      </c>
      <c r="DE23" s="134">
        <f t="shared" si="57"/>
        <v>0</v>
      </c>
      <c r="DF23" s="134">
        <f t="shared" si="68"/>
        <v>0</v>
      </c>
      <c r="DG23" s="135">
        <f t="shared" si="20"/>
        <v>1</v>
      </c>
      <c r="DH23" s="135">
        <f t="shared" si="21"/>
        <v>1</v>
      </c>
      <c r="DI23" s="134">
        <f>'бюджет округа (района)'!BE18+'бюджеты поселений'!BE18</f>
        <v>0</v>
      </c>
      <c r="DJ23" s="134">
        <f>'бюджет округа (района)'!BE18</f>
        <v>0</v>
      </c>
      <c r="DK23" s="223">
        <v>2997</v>
      </c>
      <c r="DL23" s="134">
        <v>2997</v>
      </c>
      <c r="DM23" s="135">
        <f t="shared" si="36"/>
        <v>0.17345340642130003</v>
      </c>
      <c r="DN23" s="135">
        <f t="shared" si="37"/>
        <v>0.17345340642130003</v>
      </c>
      <c r="DO23" s="134">
        <f>'бюджет округа (района)'!BH18+'бюджеты поселений'!BH18</f>
        <v>0</v>
      </c>
      <c r="DP23" s="134">
        <f>'бюджет округа (района)'!BH18</f>
        <v>0</v>
      </c>
      <c r="DQ23" s="134">
        <f>'бюджет округа (района)'!BI18+'бюджеты поселений'!BI18</f>
        <v>0</v>
      </c>
      <c r="DR23" s="134">
        <f>'бюджет округа (района)'!BI18</f>
        <v>0</v>
      </c>
      <c r="DS23" s="223">
        <v>2997</v>
      </c>
      <c r="DT23" s="237">
        <v>2997</v>
      </c>
      <c r="DU23" s="135">
        <f t="shared" si="38"/>
        <v>-9.6472716309918605E-2</v>
      </c>
      <c r="DV23" s="135">
        <f t="shared" si="39"/>
        <v>-5.1582278481012711E-2</v>
      </c>
      <c r="DW23" s="135">
        <f t="shared" si="40"/>
        <v>0.29874706342991386</v>
      </c>
      <c r="DX23" s="135">
        <f t="shared" si="41"/>
        <v>0.23727486296006273</v>
      </c>
      <c r="DY23" s="60"/>
      <c r="DZ23" s="60"/>
      <c r="EA23" s="60"/>
      <c r="EB23" s="60"/>
      <c r="EC23" s="60"/>
      <c r="ED23" s="60"/>
      <c r="EE23" s="60"/>
      <c r="EF23" s="60"/>
      <c r="EG23" s="60"/>
      <c r="EH23" s="60"/>
      <c r="EI23" s="60"/>
      <c r="EJ23" s="60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  <c r="GY23" s="61"/>
      <c r="GZ23" s="61"/>
      <c r="HA23" s="61"/>
      <c r="HB23" s="61"/>
      <c r="HC23" s="61"/>
      <c r="HD23" s="61"/>
      <c r="HE23" s="61"/>
      <c r="HF23" s="61"/>
      <c r="HG23" s="61"/>
      <c r="HH23" s="61"/>
      <c r="HI23" s="61"/>
      <c r="HJ23" s="61"/>
      <c r="HK23" s="61"/>
      <c r="HL23" s="61"/>
      <c r="HM23" s="61"/>
      <c r="HN23" s="61"/>
      <c r="HO23" s="61"/>
      <c r="HP23" s="61"/>
      <c r="HQ23" s="61"/>
      <c r="HR23" s="61"/>
      <c r="HS23" s="61"/>
      <c r="HT23" s="61"/>
      <c r="HU23" s="61"/>
      <c r="HV23" s="61"/>
      <c r="HW23" s="61"/>
      <c r="HX23" s="61"/>
      <c r="HY23" s="61"/>
      <c r="HZ23" s="61"/>
      <c r="IA23" s="61"/>
      <c r="IB23" s="61"/>
      <c r="IC23" s="61"/>
      <c r="ID23" s="61"/>
      <c r="IE23" s="61"/>
      <c r="IF23" s="61"/>
      <c r="IG23" s="61"/>
      <c r="IH23" s="61"/>
      <c r="II23" s="61"/>
      <c r="IJ23" s="61"/>
      <c r="IK23" s="61"/>
      <c r="IL23" s="61"/>
      <c r="IM23" s="61"/>
      <c r="IN23" s="61"/>
      <c r="IO23" s="61"/>
      <c r="IP23" s="61"/>
      <c r="IQ23" s="61"/>
      <c r="IR23" s="61"/>
      <c r="IS23" s="61"/>
      <c r="IT23" s="61"/>
      <c r="IU23" s="61"/>
      <c r="IV23" s="61"/>
      <c r="IW23" s="61"/>
      <c r="IX23" s="61"/>
      <c r="IY23" s="61"/>
      <c r="IZ23" s="61"/>
      <c r="JA23" s="61"/>
      <c r="JB23" s="61"/>
      <c r="JC23" s="61"/>
      <c r="JD23" s="61"/>
      <c r="JE23" s="61"/>
      <c r="JF23" s="61"/>
      <c r="JG23" s="61"/>
      <c r="JH23" s="61"/>
    </row>
    <row r="24" spans="1:268" s="62" customFormat="1" ht="18" customHeight="1">
      <c r="A24" s="307" t="s">
        <v>38</v>
      </c>
      <c r="B24" s="276"/>
      <c r="C24" s="134">
        <v>18233</v>
      </c>
      <c r="D24" s="134">
        <v>0</v>
      </c>
      <c r="E24" s="134">
        <v>17349</v>
      </c>
      <c r="F24" s="134">
        <v>0</v>
      </c>
      <c r="G24" s="237">
        <v>19596</v>
      </c>
      <c r="H24" s="237">
        <v>0</v>
      </c>
      <c r="I24" s="134"/>
      <c r="J24" s="134"/>
      <c r="K24" s="134"/>
      <c r="L24" s="134"/>
      <c r="M24" s="134">
        <f t="shared" si="43"/>
        <v>0</v>
      </c>
      <c r="N24" s="134">
        <f t="shared" si="43"/>
        <v>0</v>
      </c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  <c r="AD24" s="134"/>
      <c r="AE24" s="134"/>
      <c r="AF24" s="134"/>
      <c r="AG24" s="134"/>
      <c r="AH24" s="134"/>
      <c r="AI24" s="134"/>
      <c r="AJ24" s="134"/>
      <c r="AK24" s="134"/>
      <c r="AL24" s="134"/>
      <c r="AM24" s="134"/>
      <c r="AN24" s="134"/>
      <c r="AO24" s="134"/>
      <c r="AP24" s="134"/>
      <c r="AQ24" s="134"/>
      <c r="AR24" s="134"/>
      <c r="AS24" s="134"/>
      <c r="AT24" s="134"/>
      <c r="AU24" s="134"/>
      <c r="AV24" s="134"/>
      <c r="AW24" s="237">
        <v>19596</v>
      </c>
      <c r="AX24" s="237">
        <v>0</v>
      </c>
      <c r="AY24" s="134"/>
      <c r="AZ24" s="134"/>
      <c r="BA24" s="134">
        <v>20128</v>
      </c>
      <c r="BB24" s="134">
        <v>0</v>
      </c>
      <c r="BC24" s="135">
        <f t="shared" si="34"/>
        <v>2.7148397632169807E-2</v>
      </c>
      <c r="BD24" s="135">
        <f t="shared" si="35"/>
        <v>1</v>
      </c>
      <c r="BE24" s="134">
        <v>1788</v>
      </c>
      <c r="BF24" s="134">
        <v>0</v>
      </c>
      <c r="BG24" s="134">
        <f>'бюджет округа (района)'!AD19+'бюджеты поселений'!AD19</f>
        <v>0</v>
      </c>
      <c r="BH24" s="134">
        <f>'бюджет округа (района)'!AD19</f>
        <v>0</v>
      </c>
      <c r="BI24" s="134">
        <f t="shared" si="45"/>
        <v>1788</v>
      </c>
      <c r="BJ24" s="134">
        <f t="shared" si="62"/>
        <v>0</v>
      </c>
      <c r="BK24" s="135">
        <f t="shared" si="4"/>
        <v>1</v>
      </c>
      <c r="BL24" s="135">
        <f t="shared" si="5"/>
        <v>1</v>
      </c>
      <c r="BM24" s="134">
        <f>'бюджет округа (района)'!AG19+'бюджеты поселений'!AG19</f>
        <v>0</v>
      </c>
      <c r="BN24" s="134">
        <f>'бюджет округа (района)'!AG19</f>
        <v>0</v>
      </c>
      <c r="BO24" s="134">
        <f t="shared" si="47"/>
        <v>1788</v>
      </c>
      <c r="BP24" s="134">
        <f t="shared" si="63"/>
        <v>0</v>
      </c>
      <c r="BQ24" s="135">
        <f t="shared" si="6"/>
        <v>1</v>
      </c>
      <c r="BR24" s="135">
        <f t="shared" si="7"/>
        <v>1</v>
      </c>
      <c r="BS24" s="134">
        <f>'бюджет округа (района)'!AJ19+'бюджеты поселений'!AJ19</f>
        <v>0</v>
      </c>
      <c r="BT24" s="134">
        <f>'бюджет округа (района)'!AJ19</f>
        <v>0</v>
      </c>
      <c r="BU24" s="134">
        <f t="shared" si="49"/>
        <v>1788</v>
      </c>
      <c r="BV24" s="134">
        <f t="shared" si="64"/>
        <v>0</v>
      </c>
      <c r="BW24" s="135">
        <f t="shared" si="8"/>
        <v>1</v>
      </c>
      <c r="BX24" s="135">
        <f t="shared" si="9"/>
        <v>1</v>
      </c>
      <c r="BY24" s="134">
        <f>'бюджет округа (района)'!AM19+'бюджеты поселений'!AM19</f>
        <v>0</v>
      </c>
      <c r="BZ24" s="134">
        <f>'бюджет округа (района)'!AM19</f>
        <v>0</v>
      </c>
      <c r="CA24" s="134">
        <f t="shared" si="51"/>
        <v>1788</v>
      </c>
      <c r="CB24" s="134">
        <f t="shared" si="65"/>
        <v>0</v>
      </c>
      <c r="CC24" s="135">
        <f t="shared" si="10"/>
        <v>1</v>
      </c>
      <c r="CD24" s="135">
        <f t="shared" si="11"/>
        <v>1</v>
      </c>
      <c r="CE24" s="134">
        <f>'бюджет округа (района)'!AP19+'бюджеты поселений'!AP19</f>
        <v>0</v>
      </c>
      <c r="CF24" s="134">
        <f>'бюджет округа (района)'!AP19</f>
        <v>0</v>
      </c>
      <c r="CG24" s="134"/>
      <c r="CH24" s="134"/>
      <c r="CI24" s="135">
        <f t="shared" si="12"/>
        <v>1</v>
      </c>
      <c r="CJ24" s="135">
        <f t="shared" si="13"/>
        <v>1</v>
      </c>
      <c r="CK24" s="134">
        <f>'бюджет округа (района)'!AS19+'бюджеты поселений'!AS19</f>
        <v>0</v>
      </c>
      <c r="CL24" s="134">
        <f>'бюджет округа (района)'!AS19</f>
        <v>0</v>
      </c>
      <c r="CM24" s="134">
        <f t="shared" si="53"/>
        <v>0</v>
      </c>
      <c r="CN24" s="134">
        <f t="shared" si="66"/>
        <v>0</v>
      </c>
      <c r="CO24" s="135">
        <f t="shared" si="14"/>
        <v>1</v>
      </c>
      <c r="CP24" s="135">
        <f t="shared" si="15"/>
        <v>1</v>
      </c>
      <c r="CQ24" s="134">
        <f>'бюджет округа (района)'!AV19+'бюджеты поселений'!AV19</f>
        <v>0</v>
      </c>
      <c r="CR24" s="134">
        <f>'бюджет округа (района)'!AV19</f>
        <v>0</v>
      </c>
      <c r="CS24" s="134"/>
      <c r="CT24" s="134"/>
      <c r="CU24" s="135">
        <f t="shared" si="16"/>
        <v>1</v>
      </c>
      <c r="CV24" s="135">
        <f t="shared" si="17"/>
        <v>1</v>
      </c>
      <c r="CW24" s="134">
        <f>'бюджет округа (района)'!AY19+'бюджеты поселений'!AY19</f>
        <v>0</v>
      </c>
      <c r="CX24" s="134">
        <f>'бюджет округа (района)'!AY19</f>
        <v>0</v>
      </c>
      <c r="CY24" s="134">
        <f t="shared" si="55"/>
        <v>0</v>
      </c>
      <c r="CZ24" s="134">
        <f t="shared" si="67"/>
        <v>0</v>
      </c>
      <c r="DA24" s="135">
        <f t="shared" si="18"/>
        <v>1</v>
      </c>
      <c r="DB24" s="135">
        <f t="shared" si="19"/>
        <v>1</v>
      </c>
      <c r="DC24" s="134">
        <f>'бюджет округа (района)'!BB19+'бюджеты поселений'!BB19</f>
        <v>0</v>
      </c>
      <c r="DD24" s="134">
        <f>'бюджет округа (района)'!BB19</f>
        <v>0</v>
      </c>
      <c r="DE24" s="134">
        <f t="shared" si="57"/>
        <v>0</v>
      </c>
      <c r="DF24" s="134">
        <f t="shared" si="68"/>
        <v>0</v>
      </c>
      <c r="DG24" s="135">
        <f t="shared" si="20"/>
        <v>1</v>
      </c>
      <c r="DH24" s="135">
        <f t="shared" si="21"/>
        <v>1</v>
      </c>
      <c r="DI24" s="134">
        <f>'бюджет округа (района)'!BE19+'бюджеты поселений'!BE19</f>
        <v>0</v>
      </c>
      <c r="DJ24" s="134">
        <f>'бюджет округа (района)'!BE19</f>
        <v>0</v>
      </c>
      <c r="DK24" s="223">
        <v>22024</v>
      </c>
      <c r="DL24" s="134">
        <v>0</v>
      </c>
      <c r="DM24" s="135">
        <f t="shared" si="36"/>
        <v>0.12390283731373741</v>
      </c>
      <c r="DN24" s="135">
        <f t="shared" si="37"/>
        <v>1</v>
      </c>
      <c r="DO24" s="134">
        <f>'бюджет округа (района)'!BH19+'бюджеты поселений'!BH19</f>
        <v>0</v>
      </c>
      <c r="DP24" s="134">
        <f>'бюджет округа (района)'!BH19</f>
        <v>0</v>
      </c>
      <c r="DQ24" s="134">
        <f>'бюджет округа (района)'!BI19+'бюджеты поселений'!BI19</f>
        <v>0</v>
      </c>
      <c r="DR24" s="134">
        <f>'бюджет округа (района)'!BI19</f>
        <v>0</v>
      </c>
      <c r="DS24" s="223">
        <v>22024</v>
      </c>
      <c r="DT24" s="237">
        <v>0</v>
      </c>
      <c r="DU24" s="135">
        <f t="shared" si="38"/>
        <v>9.4197138314785267E-2</v>
      </c>
      <c r="DV24" s="135">
        <f t="shared" si="39"/>
        <v>1</v>
      </c>
      <c r="DW24" s="135">
        <f t="shared" si="40"/>
        <v>2.7148397632169807E-2</v>
      </c>
      <c r="DX24" s="135">
        <f t="shared" si="41"/>
        <v>1</v>
      </c>
      <c r="DY24" s="60"/>
      <c r="DZ24" s="60"/>
      <c r="EA24" s="60"/>
      <c r="EB24" s="60"/>
      <c r="EC24" s="60"/>
      <c r="ED24" s="60"/>
      <c r="EE24" s="60"/>
      <c r="EF24" s="60"/>
      <c r="EG24" s="60"/>
      <c r="EH24" s="60"/>
      <c r="EI24" s="60"/>
      <c r="EJ24" s="60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  <c r="GY24" s="61"/>
      <c r="GZ24" s="61"/>
      <c r="HA24" s="61"/>
      <c r="HB24" s="61"/>
      <c r="HC24" s="61"/>
      <c r="HD24" s="61"/>
      <c r="HE24" s="61"/>
      <c r="HF24" s="61"/>
      <c r="HG24" s="61"/>
      <c r="HH24" s="61"/>
      <c r="HI24" s="61"/>
      <c r="HJ24" s="61"/>
      <c r="HK24" s="61"/>
      <c r="HL24" s="61"/>
      <c r="HM24" s="61"/>
      <c r="HN24" s="61"/>
      <c r="HO24" s="61"/>
      <c r="HP24" s="61"/>
      <c r="HQ24" s="61"/>
      <c r="HR24" s="61"/>
      <c r="HS24" s="61"/>
      <c r="HT24" s="61"/>
      <c r="HU24" s="61"/>
      <c r="HV24" s="61"/>
      <c r="HW24" s="61"/>
      <c r="HX24" s="61"/>
      <c r="HY24" s="61"/>
      <c r="HZ24" s="61"/>
      <c r="IA24" s="61"/>
      <c r="IB24" s="61"/>
      <c r="IC24" s="61"/>
      <c r="ID24" s="61"/>
      <c r="IE24" s="61"/>
      <c r="IF24" s="61"/>
      <c r="IG24" s="61"/>
      <c r="IH24" s="61"/>
      <c r="II24" s="61"/>
      <c r="IJ24" s="61"/>
      <c r="IK24" s="61"/>
      <c r="IL24" s="61"/>
      <c r="IM24" s="61"/>
      <c r="IN24" s="61"/>
      <c r="IO24" s="61"/>
      <c r="IP24" s="61"/>
      <c r="IQ24" s="61"/>
      <c r="IR24" s="61"/>
      <c r="IS24" s="61"/>
      <c r="IT24" s="61"/>
      <c r="IU24" s="61"/>
      <c r="IV24" s="61"/>
      <c r="IW24" s="61"/>
      <c r="IX24" s="61"/>
      <c r="IY24" s="61"/>
      <c r="IZ24" s="61"/>
      <c r="JA24" s="61"/>
      <c r="JB24" s="61"/>
      <c r="JC24" s="61"/>
      <c r="JD24" s="61"/>
      <c r="JE24" s="61"/>
      <c r="JF24" s="61"/>
      <c r="JG24" s="61"/>
      <c r="JH24" s="61"/>
    </row>
    <row r="25" spans="1:268" s="62" customFormat="1" ht="36" customHeight="1">
      <c r="A25" s="222" t="s">
        <v>214</v>
      </c>
      <c r="B25" s="221"/>
      <c r="C25" s="134"/>
      <c r="D25" s="134"/>
      <c r="E25" s="134"/>
      <c r="F25" s="134"/>
      <c r="G25" s="237">
        <v>-91</v>
      </c>
      <c r="H25" s="237">
        <v>0</v>
      </c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  <c r="AD25" s="134"/>
      <c r="AE25" s="134"/>
      <c r="AF25" s="134"/>
      <c r="AG25" s="134"/>
      <c r="AH25" s="134"/>
      <c r="AI25" s="134"/>
      <c r="AJ25" s="134"/>
      <c r="AK25" s="134"/>
      <c r="AL25" s="134"/>
      <c r="AM25" s="134"/>
      <c r="AN25" s="134"/>
      <c r="AO25" s="134"/>
      <c r="AP25" s="134"/>
      <c r="AQ25" s="134"/>
      <c r="AR25" s="134"/>
      <c r="AS25" s="134"/>
      <c r="AT25" s="134"/>
      <c r="AU25" s="134"/>
      <c r="AV25" s="134"/>
      <c r="AW25" s="237">
        <v>-91</v>
      </c>
      <c r="AX25" s="237">
        <v>0</v>
      </c>
      <c r="AY25" s="134"/>
      <c r="AZ25" s="134"/>
      <c r="BA25" s="134"/>
      <c r="BB25" s="134"/>
      <c r="BC25" s="135"/>
      <c r="BD25" s="135"/>
      <c r="BE25" s="134">
        <v>0</v>
      </c>
      <c r="BF25" s="134">
        <v>0</v>
      </c>
      <c r="BG25" s="134"/>
      <c r="BH25" s="134"/>
      <c r="BI25" s="134"/>
      <c r="BJ25" s="134"/>
      <c r="BK25" s="135"/>
      <c r="BL25" s="135"/>
      <c r="BM25" s="134"/>
      <c r="BN25" s="134"/>
      <c r="BO25" s="134"/>
      <c r="BP25" s="134"/>
      <c r="BQ25" s="135"/>
      <c r="BR25" s="135"/>
      <c r="BS25" s="134"/>
      <c r="BT25" s="134"/>
      <c r="BU25" s="134"/>
      <c r="BV25" s="134"/>
      <c r="BW25" s="135"/>
      <c r="BX25" s="135"/>
      <c r="BY25" s="134"/>
      <c r="BZ25" s="134"/>
      <c r="CA25" s="134"/>
      <c r="CB25" s="134"/>
      <c r="CC25" s="135"/>
      <c r="CD25" s="135"/>
      <c r="CE25" s="134"/>
      <c r="CF25" s="134"/>
      <c r="CG25" s="134"/>
      <c r="CH25" s="134"/>
      <c r="CI25" s="135"/>
      <c r="CJ25" s="135"/>
      <c r="CK25" s="134"/>
      <c r="CL25" s="134"/>
      <c r="CM25" s="134"/>
      <c r="CN25" s="134"/>
      <c r="CO25" s="135"/>
      <c r="CP25" s="135"/>
      <c r="CQ25" s="134"/>
      <c r="CR25" s="134"/>
      <c r="CS25" s="134"/>
      <c r="CT25" s="134"/>
      <c r="CU25" s="135"/>
      <c r="CV25" s="135"/>
      <c r="CW25" s="134"/>
      <c r="CX25" s="134"/>
      <c r="CY25" s="134"/>
      <c r="CZ25" s="134"/>
      <c r="DA25" s="135"/>
      <c r="DB25" s="135"/>
      <c r="DC25" s="134"/>
      <c r="DD25" s="134"/>
      <c r="DE25" s="134"/>
      <c r="DF25" s="134"/>
      <c r="DG25" s="135"/>
      <c r="DH25" s="135"/>
      <c r="DI25" s="134"/>
      <c r="DJ25" s="134"/>
      <c r="DK25" s="223">
        <v>-4</v>
      </c>
      <c r="DL25" s="134">
        <v>0</v>
      </c>
      <c r="DM25" s="135"/>
      <c r="DN25" s="135"/>
      <c r="DO25" s="134"/>
      <c r="DP25" s="134"/>
      <c r="DQ25" s="134"/>
      <c r="DR25" s="134"/>
      <c r="DS25" s="223">
        <v>-4</v>
      </c>
      <c r="DT25" s="237">
        <v>0</v>
      </c>
      <c r="DU25" s="135">
        <f t="shared" si="38"/>
        <v>1</v>
      </c>
      <c r="DV25" s="135">
        <f t="shared" si="39"/>
        <v>1</v>
      </c>
      <c r="DW25" s="135"/>
      <c r="DX25" s="135"/>
      <c r="DY25" s="60"/>
      <c r="DZ25" s="60"/>
      <c r="EA25" s="60"/>
      <c r="EB25" s="60"/>
      <c r="EC25" s="60"/>
      <c r="ED25" s="60"/>
      <c r="EE25" s="60"/>
      <c r="EF25" s="60"/>
      <c r="EG25" s="60"/>
      <c r="EH25" s="60"/>
      <c r="EI25" s="60"/>
      <c r="EJ25" s="60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  <c r="GY25" s="61"/>
      <c r="GZ25" s="61"/>
      <c r="HA25" s="61"/>
      <c r="HB25" s="61"/>
      <c r="HC25" s="61"/>
      <c r="HD25" s="61"/>
      <c r="HE25" s="61"/>
      <c r="HF25" s="61"/>
      <c r="HG25" s="61"/>
      <c r="HH25" s="61"/>
      <c r="HI25" s="61"/>
      <c r="HJ25" s="61"/>
      <c r="HK25" s="61"/>
      <c r="HL25" s="61"/>
      <c r="HM25" s="61"/>
      <c r="HN25" s="61"/>
      <c r="HO25" s="61"/>
      <c r="HP25" s="61"/>
      <c r="HQ25" s="61"/>
      <c r="HR25" s="61"/>
      <c r="HS25" s="61"/>
      <c r="HT25" s="61"/>
      <c r="HU25" s="61"/>
      <c r="HV25" s="61"/>
      <c r="HW25" s="61"/>
      <c r="HX25" s="61"/>
      <c r="HY25" s="61"/>
      <c r="HZ25" s="61"/>
      <c r="IA25" s="61"/>
      <c r="IB25" s="61"/>
      <c r="IC25" s="61"/>
      <c r="ID25" s="61"/>
      <c r="IE25" s="61"/>
      <c r="IF25" s="61"/>
      <c r="IG25" s="61"/>
      <c r="IH25" s="61"/>
      <c r="II25" s="61"/>
      <c r="IJ25" s="61"/>
      <c r="IK25" s="61"/>
      <c r="IL25" s="61"/>
      <c r="IM25" s="61"/>
      <c r="IN25" s="61"/>
      <c r="IO25" s="61"/>
      <c r="IP25" s="61"/>
      <c r="IQ25" s="61"/>
      <c r="IR25" s="61"/>
      <c r="IS25" s="61"/>
      <c r="IT25" s="61"/>
      <c r="IU25" s="61"/>
      <c r="IV25" s="61"/>
      <c r="IW25" s="61"/>
      <c r="IX25" s="61"/>
      <c r="IY25" s="61"/>
      <c r="IZ25" s="61"/>
      <c r="JA25" s="61"/>
      <c r="JB25" s="61"/>
      <c r="JC25" s="61"/>
      <c r="JD25" s="61"/>
      <c r="JE25" s="61"/>
      <c r="JF25" s="61"/>
      <c r="JG25" s="61"/>
      <c r="JH25" s="61"/>
    </row>
    <row r="26" spans="1:268" s="62" customFormat="1" ht="18" customHeight="1">
      <c r="A26" s="307" t="s">
        <v>198</v>
      </c>
      <c r="B26" s="276"/>
      <c r="C26" s="134">
        <v>14294</v>
      </c>
      <c r="D26" s="134">
        <v>11578</v>
      </c>
      <c r="E26" s="134">
        <v>15940</v>
      </c>
      <c r="F26" s="134">
        <v>11834</v>
      </c>
      <c r="G26" s="237">
        <v>18532</v>
      </c>
      <c r="H26" s="237">
        <v>14382</v>
      </c>
      <c r="I26" s="134"/>
      <c r="J26" s="134"/>
      <c r="K26" s="134"/>
      <c r="L26" s="134"/>
      <c r="M26" s="134">
        <f t="shared" si="43"/>
        <v>0</v>
      </c>
      <c r="N26" s="134">
        <f t="shared" si="43"/>
        <v>0</v>
      </c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  <c r="AD26" s="134"/>
      <c r="AE26" s="134"/>
      <c r="AF26" s="134"/>
      <c r="AG26" s="134"/>
      <c r="AH26" s="134"/>
      <c r="AI26" s="134"/>
      <c r="AJ26" s="134"/>
      <c r="AK26" s="134"/>
      <c r="AL26" s="134"/>
      <c r="AM26" s="134"/>
      <c r="AN26" s="134"/>
      <c r="AO26" s="134"/>
      <c r="AP26" s="134"/>
      <c r="AQ26" s="134"/>
      <c r="AR26" s="134"/>
      <c r="AS26" s="134"/>
      <c r="AT26" s="134"/>
      <c r="AU26" s="134"/>
      <c r="AV26" s="134"/>
      <c r="AW26" s="237">
        <v>18532</v>
      </c>
      <c r="AX26" s="237">
        <v>14382</v>
      </c>
      <c r="AY26" s="134"/>
      <c r="AZ26" s="134"/>
      <c r="BA26" s="134">
        <v>18221</v>
      </c>
      <c r="BB26" s="134">
        <v>13275</v>
      </c>
      <c r="BC26" s="135">
        <f t="shared" si="34"/>
        <v>-1.6781782862076433E-2</v>
      </c>
      <c r="BD26" s="135">
        <f t="shared" si="35"/>
        <v>-7.6971214017521938E-2</v>
      </c>
      <c r="BE26" s="134">
        <v>644</v>
      </c>
      <c r="BF26" s="134">
        <v>523</v>
      </c>
      <c r="BG26" s="134">
        <f>'бюджет округа (района)'!AD20+'бюджеты поселений'!AD20</f>
        <v>0</v>
      </c>
      <c r="BH26" s="134">
        <f>'бюджет округа (района)'!AD20</f>
        <v>0</v>
      </c>
      <c r="BI26" s="134">
        <f t="shared" si="45"/>
        <v>644</v>
      </c>
      <c r="BJ26" s="134">
        <f t="shared" si="62"/>
        <v>523</v>
      </c>
      <c r="BK26" s="135">
        <f t="shared" si="4"/>
        <v>1</v>
      </c>
      <c r="BL26" s="135">
        <f t="shared" si="5"/>
        <v>1</v>
      </c>
      <c r="BM26" s="134">
        <f>'бюджет округа (района)'!AG20+'бюджеты поселений'!AG20</f>
        <v>0</v>
      </c>
      <c r="BN26" s="134">
        <f>'бюджет округа (района)'!AG20</f>
        <v>0</v>
      </c>
      <c r="BO26" s="134">
        <f t="shared" si="47"/>
        <v>644</v>
      </c>
      <c r="BP26" s="134">
        <f t="shared" si="63"/>
        <v>523</v>
      </c>
      <c r="BQ26" s="135">
        <f t="shared" si="6"/>
        <v>1</v>
      </c>
      <c r="BR26" s="135">
        <f t="shared" si="7"/>
        <v>1</v>
      </c>
      <c r="BS26" s="134">
        <f>'бюджет округа (района)'!AJ20+'бюджеты поселений'!AJ20</f>
        <v>0</v>
      </c>
      <c r="BT26" s="134">
        <f>'бюджет округа (района)'!AJ20</f>
        <v>0</v>
      </c>
      <c r="BU26" s="134">
        <f t="shared" si="49"/>
        <v>644</v>
      </c>
      <c r="BV26" s="134">
        <f t="shared" si="64"/>
        <v>523</v>
      </c>
      <c r="BW26" s="135">
        <f t="shared" si="8"/>
        <v>1</v>
      </c>
      <c r="BX26" s="135">
        <f t="shared" si="9"/>
        <v>1</v>
      </c>
      <c r="BY26" s="134">
        <f>'бюджет округа (района)'!AM20+'бюджеты поселений'!AM20</f>
        <v>0</v>
      </c>
      <c r="BZ26" s="134">
        <f>'бюджет округа (района)'!AM20</f>
        <v>0</v>
      </c>
      <c r="CA26" s="134">
        <f t="shared" si="51"/>
        <v>644</v>
      </c>
      <c r="CB26" s="134">
        <f t="shared" si="65"/>
        <v>523</v>
      </c>
      <c r="CC26" s="135">
        <f t="shared" si="10"/>
        <v>1</v>
      </c>
      <c r="CD26" s="135">
        <f t="shared" si="11"/>
        <v>1</v>
      </c>
      <c r="CE26" s="134">
        <f>'бюджет округа (района)'!AP20+'бюджеты поселений'!AP20</f>
        <v>0</v>
      </c>
      <c r="CF26" s="134">
        <f>'бюджет округа (района)'!AP20</f>
        <v>0</v>
      </c>
      <c r="CG26" s="134"/>
      <c r="CH26" s="134"/>
      <c r="CI26" s="135">
        <f t="shared" si="12"/>
        <v>1</v>
      </c>
      <c r="CJ26" s="135">
        <f t="shared" si="13"/>
        <v>1</v>
      </c>
      <c r="CK26" s="134">
        <f>'бюджет округа (района)'!AS20+'бюджеты поселений'!AS20</f>
        <v>0</v>
      </c>
      <c r="CL26" s="134">
        <f>'бюджет округа (района)'!AS20</f>
        <v>0</v>
      </c>
      <c r="CM26" s="134">
        <f t="shared" si="53"/>
        <v>0</v>
      </c>
      <c r="CN26" s="134">
        <f t="shared" si="66"/>
        <v>0</v>
      </c>
      <c r="CO26" s="135">
        <f t="shared" si="14"/>
        <v>1</v>
      </c>
      <c r="CP26" s="135">
        <f t="shared" si="15"/>
        <v>1</v>
      </c>
      <c r="CQ26" s="134">
        <f>'бюджет округа (района)'!AV20+'бюджеты поселений'!AV20</f>
        <v>0</v>
      </c>
      <c r="CR26" s="134">
        <f>'бюджет округа (района)'!AV20</f>
        <v>0</v>
      </c>
      <c r="CS26" s="134"/>
      <c r="CT26" s="134"/>
      <c r="CU26" s="135">
        <f t="shared" si="16"/>
        <v>1</v>
      </c>
      <c r="CV26" s="135">
        <f t="shared" si="17"/>
        <v>1</v>
      </c>
      <c r="CW26" s="134">
        <f>'бюджет округа (района)'!AY20+'бюджеты поселений'!AY20</f>
        <v>0</v>
      </c>
      <c r="CX26" s="134">
        <f>'бюджет округа (района)'!AY20</f>
        <v>0</v>
      </c>
      <c r="CY26" s="134">
        <f t="shared" si="55"/>
        <v>0</v>
      </c>
      <c r="CZ26" s="134">
        <f t="shared" si="67"/>
        <v>0</v>
      </c>
      <c r="DA26" s="135">
        <f t="shared" si="18"/>
        <v>1</v>
      </c>
      <c r="DB26" s="135">
        <f t="shared" si="19"/>
        <v>1</v>
      </c>
      <c r="DC26" s="134">
        <f>'бюджет округа (района)'!BB20+'бюджеты поселений'!BB20</f>
        <v>0</v>
      </c>
      <c r="DD26" s="134">
        <f>'бюджет округа (района)'!BB20</f>
        <v>0</v>
      </c>
      <c r="DE26" s="134">
        <f t="shared" si="57"/>
        <v>0</v>
      </c>
      <c r="DF26" s="134">
        <f t="shared" si="68"/>
        <v>0</v>
      </c>
      <c r="DG26" s="135">
        <f t="shared" si="20"/>
        <v>1</v>
      </c>
      <c r="DH26" s="135">
        <f t="shared" si="21"/>
        <v>1</v>
      </c>
      <c r="DI26" s="134">
        <f>'бюджет округа (района)'!BE20+'бюджеты поселений'!BE20</f>
        <v>0</v>
      </c>
      <c r="DJ26" s="134">
        <f>'бюджет округа (района)'!BE20</f>
        <v>0</v>
      </c>
      <c r="DK26" s="223">
        <v>17559</v>
      </c>
      <c r="DL26" s="134">
        <v>13131</v>
      </c>
      <c r="DM26" s="135">
        <f>IF(AW26=0,1,DK26/AW26-1)</f>
        <v>-5.2503777250161865E-2</v>
      </c>
      <c r="DN26" s="135">
        <f>IF(AX26=0,1,DL26/AX26-1)</f>
        <v>-8.6983729662077569E-2</v>
      </c>
      <c r="DO26" s="134">
        <f>'бюджет округа (района)'!BH20+'бюджеты поселений'!BH20</f>
        <v>0</v>
      </c>
      <c r="DP26" s="134">
        <f>'бюджет округа (района)'!BH20</f>
        <v>0</v>
      </c>
      <c r="DQ26" s="134">
        <f>'бюджет округа (района)'!BI20+'бюджеты поселений'!BI20</f>
        <v>0</v>
      </c>
      <c r="DR26" s="134">
        <f>'бюджет округа (района)'!BI20</f>
        <v>0</v>
      </c>
      <c r="DS26" s="223">
        <v>17559</v>
      </c>
      <c r="DT26" s="237">
        <v>13131</v>
      </c>
      <c r="DU26" s="135">
        <f t="shared" si="38"/>
        <v>-3.6331705175347118E-2</v>
      </c>
      <c r="DV26" s="135">
        <f t="shared" si="39"/>
        <v>-1.0847457627118695E-2</v>
      </c>
      <c r="DW26" s="135">
        <f t="shared" si="40"/>
        <v>-1.6781782862076433E-2</v>
      </c>
      <c r="DX26" s="135">
        <f t="shared" si="41"/>
        <v>-7.6971214017521938E-2</v>
      </c>
      <c r="DY26" s="60"/>
      <c r="DZ26" s="60"/>
      <c r="EA26" s="60"/>
      <c r="EB26" s="60"/>
      <c r="EC26" s="60"/>
      <c r="ED26" s="60"/>
      <c r="EE26" s="60"/>
      <c r="EF26" s="60"/>
      <c r="EG26" s="60"/>
      <c r="EH26" s="60"/>
      <c r="EI26" s="60"/>
      <c r="EJ26" s="60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  <c r="FF26" s="61"/>
      <c r="FG26" s="61"/>
      <c r="FH26" s="61"/>
      <c r="FI26" s="61"/>
      <c r="FJ26" s="61"/>
      <c r="FK26" s="61"/>
      <c r="FL26" s="61"/>
      <c r="FM26" s="61"/>
      <c r="FN26" s="61"/>
      <c r="FO26" s="61"/>
      <c r="FP26" s="61"/>
      <c r="FQ26" s="61"/>
      <c r="FR26" s="61"/>
      <c r="FS26" s="61"/>
      <c r="FT26" s="61"/>
      <c r="FU26" s="61"/>
      <c r="FV26" s="61"/>
      <c r="FW26" s="61"/>
      <c r="FX26" s="61"/>
      <c r="FY26" s="61"/>
      <c r="FZ26" s="61"/>
      <c r="GA26" s="61"/>
      <c r="GB26" s="61"/>
      <c r="GC26" s="61"/>
      <c r="GD26" s="61"/>
      <c r="GE26" s="61"/>
      <c r="GF26" s="61"/>
      <c r="GG26" s="61"/>
      <c r="GH26" s="61"/>
      <c r="GI26" s="61"/>
      <c r="GJ26" s="61"/>
      <c r="GK26" s="61"/>
      <c r="GL26" s="61"/>
      <c r="GM26" s="61"/>
      <c r="GN26" s="61"/>
      <c r="GO26" s="61"/>
      <c r="GP26" s="61"/>
      <c r="GQ26" s="61"/>
      <c r="GR26" s="61"/>
      <c r="GS26" s="61"/>
      <c r="GT26" s="61"/>
      <c r="GU26" s="61"/>
      <c r="GV26" s="61"/>
      <c r="GW26" s="61"/>
      <c r="GX26" s="61"/>
      <c r="GY26" s="61"/>
      <c r="GZ26" s="61"/>
      <c r="HA26" s="61"/>
      <c r="HB26" s="61"/>
      <c r="HC26" s="61"/>
      <c r="HD26" s="61"/>
      <c r="HE26" s="61"/>
      <c r="HF26" s="61"/>
      <c r="HG26" s="61"/>
      <c r="HH26" s="61"/>
      <c r="HI26" s="61"/>
      <c r="HJ26" s="61"/>
      <c r="HK26" s="61"/>
      <c r="HL26" s="61"/>
      <c r="HM26" s="61"/>
      <c r="HN26" s="61"/>
      <c r="HO26" s="61"/>
      <c r="HP26" s="61"/>
      <c r="HQ26" s="61"/>
      <c r="HR26" s="61"/>
      <c r="HS26" s="61"/>
      <c r="HT26" s="61"/>
      <c r="HU26" s="61"/>
      <c r="HV26" s="61"/>
      <c r="HW26" s="61"/>
      <c r="HX26" s="61"/>
      <c r="HY26" s="61"/>
      <c r="HZ26" s="61"/>
      <c r="IA26" s="61"/>
      <c r="IB26" s="61"/>
      <c r="IC26" s="61"/>
      <c r="ID26" s="61"/>
      <c r="IE26" s="61"/>
      <c r="IF26" s="61"/>
      <c r="IG26" s="61"/>
      <c r="IH26" s="61"/>
      <c r="II26" s="61"/>
      <c r="IJ26" s="61"/>
      <c r="IK26" s="61"/>
      <c r="IL26" s="61"/>
      <c r="IM26" s="61"/>
      <c r="IN26" s="61"/>
      <c r="IO26" s="61"/>
      <c r="IP26" s="61"/>
      <c r="IQ26" s="61"/>
      <c r="IR26" s="61"/>
      <c r="IS26" s="61"/>
      <c r="IT26" s="61"/>
      <c r="IU26" s="61"/>
      <c r="IV26" s="61"/>
      <c r="IW26" s="61"/>
      <c r="IX26" s="61"/>
      <c r="IY26" s="61"/>
      <c r="IZ26" s="61"/>
      <c r="JA26" s="61"/>
      <c r="JB26" s="61"/>
      <c r="JC26" s="61"/>
      <c r="JD26" s="61"/>
      <c r="JE26" s="61"/>
      <c r="JF26" s="61"/>
      <c r="JG26" s="61"/>
      <c r="JH26" s="61"/>
    </row>
    <row r="27" spans="1:268" s="215" customFormat="1" ht="38.25" customHeight="1">
      <c r="A27" s="208" t="s">
        <v>199</v>
      </c>
      <c r="B27" s="216"/>
      <c r="C27" s="210">
        <v>6772</v>
      </c>
      <c r="D27" s="210">
        <v>5490</v>
      </c>
      <c r="E27" s="210">
        <v>6318</v>
      </c>
      <c r="F27" s="210">
        <v>5040</v>
      </c>
      <c r="G27" s="237">
        <v>8319</v>
      </c>
      <c r="H27" s="237">
        <v>6846</v>
      </c>
      <c r="I27" s="210"/>
      <c r="J27" s="210"/>
      <c r="K27" s="210"/>
      <c r="L27" s="210"/>
      <c r="M27" s="134">
        <f t="shared" si="43"/>
        <v>0</v>
      </c>
      <c r="N27" s="134">
        <f t="shared" si="43"/>
        <v>0</v>
      </c>
      <c r="O27" s="210"/>
      <c r="P27" s="210"/>
      <c r="Q27" s="210"/>
      <c r="R27" s="210"/>
      <c r="S27" s="210"/>
      <c r="T27" s="210"/>
      <c r="U27" s="210"/>
      <c r="V27" s="210"/>
      <c r="W27" s="210"/>
      <c r="X27" s="210"/>
      <c r="Y27" s="210"/>
      <c r="Z27" s="210"/>
      <c r="AA27" s="210"/>
      <c r="AB27" s="210"/>
      <c r="AC27" s="210"/>
      <c r="AD27" s="210"/>
      <c r="AE27" s="210"/>
      <c r="AF27" s="210"/>
      <c r="AG27" s="210"/>
      <c r="AH27" s="210"/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37">
        <v>8319</v>
      </c>
      <c r="AX27" s="237">
        <v>6846</v>
      </c>
      <c r="AY27" s="210"/>
      <c r="AZ27" s="210"/>
      <c r="BA27" s="210">
        <v>8357</v>
      </c>
      <c r="BB27" s="210">
        <v>6764</v>
      </c>
      <c r="BC27" s="212">
        <f t="shared" si="34"/>
        <v>4.5678567135472026E-3</v>
      </c>
      <c r="BD27" s="212">
        <f t="shared" si="35"/>
        <v>-1.1977797253870826E-2</v>
      </c>
      <c r="BE27" s="210">
        <v>472</v>
      </c>
      <c r="BF27" s="210">
        <v>358</v>
      </c>
      <c r="BG27" s="210"/>
      <c r="BH27" s="210"/>
      <c r="BI27" s="210"/>
      <c r="BJ27" s="210"/>
      <c r="BK27" s="212"/>
      <c r="BL27" s="212"/>
      <c r="BM27" s="210"/>
      <c r="BN27" s="210"/>
      <c r="BO27" s="210"/>
      <c r="BP27" s="210"/>
      <c r="BQ27" s="212"/>
      <c r="BR27" s="212"/>
      <c r="BS27" s="210"/>
      <c r="BT27" s="210"/>
      <c r="BU27" s="210"/>
      <c r="BV27" s="210"/>
      <c r="BW27" s="212"/>
      <c r="BX27" s="212"/>
      <c r="BY27" s="210"/>
      <c r="BZ27" s="210"/>
      <c r="CA27" s="210"/>
      <c r="CB27" s="210"/>
      <c r="CC27" s="212"/>
      <c r="CD27" s="212"/>
      <c r="CE27" s="210"/>
      <c r="CF27" s="210"/>
      <c r="CG27" s="210"/>
      <c r="CH27" s="210"/>
      <c r="CI27" s="212">
        <f t="shared" si="12"/>
        <v>1</v>
      </c>
      <c r="CJ27" s="212">
        <f t="shared" si="13"/>
        <v>1</v>
      </c>
      <c r="CK27" s="210"/>
      <c r="CL27" s="210"/>
      <c r="CM27" s="210"/>
      <c r="CN27" s="210"/>
      <c r="CO27" s="212"/>
      <c r="CP27" s="212"/>
      <c r="CQ27" s="210"/>
      <c r="CR27" s="210"/>
      <c r="CS27" s="210"/>
      <c r="CT27" s="210"/>
      <c r="CU27" s="212"/>
      <c r="CV27" s="212"/>
      <c r="CW27" s="210"/>
      <c r="CX27" s="210"/>
      <c r="CY27" s="210"/>
      <c r="CZ27" s="210"/>
      <c r="DA27" s="212"/>
      <c r="DB27" s="212"/>
      <c r="DC27" s="210"/>
      <c r="DD27" s="210"/>
      <c r="DE27" s="210"/>
      <c r="DF27" s="210"/>
      <c r="DG27" s="212"/>
      <c r="DH27" s="212"/>
      <c r="DI27" s="210"/>
      <c r="DJ27" s="210"/>
      <c r="DK27" s="234">
        <v>7960</v>
      </c>
      <c r="DL27" s="210">
        <v>6546</v>
      </c>
      <c r="DM27" s="135">
        <f t="shared" ref="DM27:DM54" si="69">IF(AW27=0,1,DK27/AW27-1)</f>
        <v>-4.3154225267460045E-2</v>
      </c>
      <c r="DN27" s="135">
        <f t="shared" ref="DN27:DN54" si="70">IF(AX27=0,1,DL27/AX27-1)</f>
        <v>-4.3821209465381261E-2</v>
      </c>
      <c r="DO27" s="210"/>
      <c r="DP27" s="210"/>
      <c r="DQ27" s="210"/>
      <c r="DR27" s="210"/>
      <c r="DS27" s="234">
        <v>7960</v>
      </c>
      <c r="DT27" s="236">
        <v>6546</v>
      </c>
      <c r="DU27" s="135">
        <f t="shared" si="38"/>
        <v>-4.7505085557018045E-2</v>
      </c>
      <c r="DV27" s="135">
        <f t="shared" si="39"/>
        <v>-3.2229450029568341E-2</v>
      </c>
      <c r="DW27" s="135">
        <f t="shared" si="40"/>
        <v>4.5678567135472026E-3</v>
      </c>
      <c r="DX27" s="135">
        <f t="shared" si="41"/>
        <v>-1.1977797253870826E-2</v>
      </c>
      <c r="DY27" s="213"/>
      <c r="DZ27" s="213"/>
      <c r="EA27" s="213"/>
      <c r="EB27" s="213"/>
      <c r="EC27" s="213"/>
      <c r="ED27" s="213"/>
      <c r="EE27" s="213"/>
      <c r="EF27" s="213"/>
      <c r="EG27" s="213"/>
      <c r="EH27" s="213"/>
      <c r="EI27" s="213"/>
      <c r="EJ27" s="213"/>
      <c r="EK27" s="214"/>
      <c r="EL27" s="214"/>
      <c r="EM27" s="214"/>
      <c r="EN27" s="214"/>
      <c r="EO27" s="214"/>
      <c r="EP27" s="214"/>
      <c r="EQ27" s="214"/>
      <c r="ER27" s="214"/>
      <c r="ES27" s="214"/>
      <c r="ET27" s="214"/>
      <c r="EU27" s="214"/>
      <c r="EV27" s="214"/>
      <c r="EW27" s="214"/>
      <c r="EX27" s="214"/>
      <c r="EY27" s="214"/>
      <c r="EZ27" s="214"/>
      <c r="FA27" s="214"/>
      <c r="FB27" s="214"/>
      <c r="FC27" s="214"/>
      <c r="FD27" s="214"/>
      <c r="FE27" s="214"/>
      <c r="FF27" s="214"/>
      <c r="FG27" s="214"/>
      <c r="FH27" s="214"/>
      <c r="FI27" s="214"/>
      <c r="FJ27" s="214"/>
      <c r="FK27" s="214"/>
      <c r="FL27" s="214"/>
      <c r="FM27" s="214"/>
      <c r="FN27" s="214"/>
      <c r="FO27" s="214"/>
      <c r="FP27" s="214"/>
      <c r="FQ27" s="214"/>
      <c r="FR27" s="214"/>
      <c r="FS27" s="214"/>
      <c r="FT27" s="214"/>
      <c r="FU27" s="214"/>
      <c r="FV27" s="214"/>
      <c r="FW27" s="214"/>
      <c r="FX27" s="214"/>
      <c r="FY27" s="214"/>
      <c r="FZ27" s="214"/>
      <c r="GA27" s="214"/>
      <c r="GB27" s="214"/>
      <c r="GC27" s="214"/>
      <c r="GD27" s="214"/>
      <c r="GE27" s="214"/>
      <c r="GF27" s="214"/>
      <c r="GG27" s="214"/>
      <c r="GH27" s="214"/>
      <c r="GI27" s="214"/>
      <c r="GJ27" s="214"/>
      <c r="GK27" s="214"/>
      <c r="GL27" s="214"/>
      <c r="GM27" s="214"/>
      <c r="GN27" s="214"/>
      <c r="GO27" s="214"/>
      <c r="GP27" s="214"/>
      <c r="GQ27" s="214"/>
      <c r="GR27" s="214"/>
      <c r="GS27" s="214"/>
      <c r="GT27" s="214"/>
      <c r="GU27" s="214"/>
      <c r="GV27" s="214"/>
      <c r="GW27" s="214"/>
      <c r="GX27" s="214"/>
      <c r="GY27" s="214"/>
      <c r="GZ27" s="214"/>
      <c r="HA27" s="214"/>
      <c r="HB27" s="214"/>
      <c r="HC27" s="214"/>
      <c r="HD27" s="214"/>
      <c r="HE27" s="214"/>
      <c r="HF27" s="214"/>
      <c r="HG27" s="214"/>
      <c r="HH27" s="214"/>
      <c r="HI27" s="214"/>
      <c r="HJ27" s="214"/>
      <c r="HK27" s="214"/>
      <c r="HL27" s="214"/>
      <c r="HM27" s="214"/>
      <c r="HN27" s="214"/>
      <c r="HO27" s="214"/>
      <c r="HP27" s="214"/>
      <c r="HQ27" s="214"/>
      <c r="HR27" s="214"/>
      <c r="HS27" s="214"/>
      <c r="HT27" s="214"/>
      <c r="HU27" s="214"/>
      <c r="HV27" s="214"/>
      <c r="HW27" s="214"/>
      <c r="HX27" s="214"/>
      <c r="HY27" s="214"/>
      <c r="HZ27" s="214"/>
      <c r="IA27" s="214"/>
      <c r="IB27" s="214"/>
      <c r="IC27" s="214"/>
      <c r="ID27" s="214"/>
      <c r="IE27" s="214"/>
      <c r="IF27" s="214"/>
      <c r="IG27" s="214"/>
      <c r="IH27" s="214"/>
      <c r="II27" s="214"/>
      <c r="IJ27" s="214"/>
      <c r="IK27" s="214"/>
      <c r="IL27" s="214"/>
      <c r="IM27" s="214"/>
      <c r="IN27" s="214"/>
      <c r="IO27" s="214"/>
      <c r="IP27" s="214"/>
      <c r="IQ27" s="214"/>
      <c r="IR27" s="214"/>
      <c r="IS27" s="214"/>
      <c r="IT27" s="214"/>
      <c r="IU27" s="214"/>
      <c r="IV27" s="214"/>
      <c r="IW27" s="214"/>
      <c r="IX27" s="214"/>
      <c r="IY27" s="214"/>
      <c r="IZ27" s="214"/>
      <c r="JA27" s="214"/>
      <c r="JB27" s="214"/>
      <c r="JC27" s="214"/>
      <c r="JD27" s="214"/>
      <c r="JE27" s="214"/>
      <c r="JF27" s="214"/>
      <c r="JG27" s="214"/>
      <c r="JH27" s="214"/>
    </row>
    <row r="28" spans="1:268" s="215" customFormat="1" ht="33" customHeight="1">
      <c r="A28" s="208" t="s">
        <v>200</v>
      </c>
      <c r="B28" s="216"/>
      <c r="C28" s="210">
        <v>95</v>
      </c>
      <c r="D28" s="210">
        <v>0</v>
      </c>
      <c r="E28" s="210">
        <v>980</v>
      </c>
      <c r="F28" s="210">
        <v>601</v>
      </c>
      <c r="G28" s="237">
        <v>1059</v>
      </c>
      <c r="H28" s="237">
        <v>568</v>
      </c>
      <c r="I28" s="210"/>
      <c r="J28" s="210"/>
      <c r="K28" s="210"/>
      <c r="L28" s="210"/>
      <c r="M28" s="134">
        <f t="shared" si="43"/>
        <v>0</v>
      </c>
      <c r="N28" s="134">
        <f t="shared" si="43"/>
        <v>0</v>
      </c>
      <c r="O28" s="210"/>
      <c r="P28" s="210"/>
      <c r="Q28" s="210"/>
      <c r="R28" s="210"/>
      <c r="S28" s="210"/>
      <c r="T28" s="210"/>
      <c r="U28" s="210"/>
      <c r="V28" s="210"/>
      <c r="W28" s="210"/>
      <c r="X28" s="210"/>
      <c r="Y28" s="210"/>
      <c r="Z28" s="210"/>
      <c r="AA28" s="210"/>
      <c r="AB28" s="210"/>
      <c r="AC28" s="210"/>
      <c r="AD28" s="210"/>
      <c r="AE28" s="210"/>
      <c r="AF28" s="210"/>
      <c r="AG28" s="210"/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37">
        <v>1059</v>
      </c>
      <c r="AX28" s="237">
        <v>568</v>
      </c>
      <c r="AY28" s="210"/>
      <c r="AZ28" s="210"/>
      <c r="BA28" s="210">
        <v>1450</v>
      </c>
      <c r="BB28" s="210">
        <v>656</v>
      </c>
      <c r="BC28" s="212">
        <f t="shared" si="34"/>
        <v>0.36921624173748824</v>
      </c>
      <c r="BD28" s="212">
        <f t="shared" si="35"/>
        <v>0.15492957746478875</v>
      </c>
      <c r="BE28" s="210">
        <v>49</v>
      </c>
      <c r="BF28" s="210">
        <v>49</v>
      </c>
      <c r="BG28" s="210"/>
      <c r="BH28" s="210"/>
      <c r="BI28" s="210"/>
      <c r="BJ28" s="210"/>
      <c r="BK28" s="212"/>
      <c r="BL28" s="212"/>
      <c r="BM28" s="210"/>
      <c r="BN28" s="210"/>
      <c r="BO28" s="210"/>
      <c r="BP28" s="210"/>
      <c r="BQ28" s="212"/>
      <c r="BR28" s="212"/>
      <c r="BS28" s="210"/>
      <c r="BT28" s="210"/>
      <c r="BU28" s="210"/>
      <c r="BV28" s="210"/>
      <c r="BW28" s="212"/>
      <c r="BX28" s="212"/>
      <c r="BY28" s="210"/>
      <c r="BZ28" s="210"/>
      <c r="CA28" s="210"/>
      <c r="CB28" s="210"/>
      <c r="CC28" s="212"/>
      <c r="CD28" s="212"/>
      <c r="CE28" s="210"/>
      <c r="CF28" s="210"/>
      <c r="CG28" s="210"/>
      <c r="CH28" s="210"/>
      <c r="CI28" s="212">
        <f t="shared" si="12"/>
        <v>1</v>
      </c>
      <c r="CJ28" s="212">
        <f t="shared" si="13"/>
        <v>1</v>
      </c>
      <c r="CK28" s="210"/>
      <c r="CL28" s="210"/>
      <c r="CM28" s="210"/>
      <c r="CN28" s="210"/>
      <c r="CO28" s="212"/>
      <c r="CP28" s="212"/>
      <c r="CQ28" s="210"/>
      <c r="CR28" s="210"/>
      <c r="CS28" s="210"/>
      <c r="CT28" s="210"/>
      <c r="CU28" s="212"/>
      <c r="CV28" s="212"/>
      <c r="CW28" s="210"/>
      <c r="CX28" s="210"/>
      <c r="CY28" s="210"/>
      <c r="CZ28" s="210"/>
      <c r="DA28" s="212"/>
      <c r="DB28" s="212"/>
      <c r="DC28" s="210"/>
      <c r="DD28" s="210"/>
      <c r="DE28" s="210"/>
      <c r="DF28" s="210"/>
      <c r="DG28" s="212"/>
      <c r="DH28" s="212"/>
      <c r="DI28" s="210"/>
      <c r="DJ28" s="210"/>
      <c r="DK28" s="234">
        <v>1106</v>
      </c>
      <c r="DL28" s="210">
        <v>654</v>
      </c>
      <c r="DM28" s="135">
        <f t="shared" si="69"/>
        <v>4.4381491973559895E-2</v>
      </c>
      <c r="DN28" s="135">
        <f t="shared" si="70"/>
        <v>0.15140845070422526</v>
      </c>
      <c r="DO28" s="210"/>
      <c r="DP28" s="210"/>
      <c r="DQ28" s="210"/>
      <c r="DR28" s="210"/>
      <c r="DS28" s="234">
        <v>1106</v>
      </c>
      <c r="DT28" s="236">
        <v>654</v>
      </c>
      <c r="DU28" s="135">
        <f t="shared" si="38"/>
        <v>-0.23724137931034484</v>
      </c>
      <c r="DV28" s="135">
        <f t="shared" si="39"/>
        <v>-3.0487804878048808E-3</v>
      </c>
      <c r="DW28" s="135">
        <f t="shared" si="40"/>
        <v>0.36921624173748824</v>
      </c>
      <c r="DX28" s="135">
        <f t="shared" si="41"/>
        <v>0.15492957746478875</v>
      </c>
      <c r="DY28" s="213"/>
      <c r="DZ28" s="213"/>
      <c r="EA28" s="213"/>
      <c r="EB28" s="213"/>
      <c r="EC28" s="213"/>
      <c r="ED28" s="213"/>
      <c r="EE28" s="213"/>
      <c r="EF28" s="213"/>
      <c r="EG28" s="213"/>
      <c r="EH28" s="213"/>
      <c r="EI28" s="213"/>
      <c r="EJ28" s="213"/>
      <c r="EK28" s="214"/>
      <c r="EL28" s="214"/>
      <c r="EM28" s="214"/>
      <c r="EN28" s="214"/>
      <c r="EO28" s="214"/>
      <c r="EP28" s="214"/>
      <c r="EQ28" s="214"/>
      <c r="ER28" s="214"/>
      <c r="ES28" s="214"/>
      <c r="ET28" s="214"/>
      <c r="EU28" s="214"/>
      <c r="EV28" s="214"/>
      <c r="EW28" s="214"/>
      <c r="EX28" s="214"/>
      <c r="EY28" s="214"/>
      <c r="EZ28" s="214"/>
      <c r="FA28" s="214"/>
      <c r="FB28" s="214"/>
      <c r="FC28" s="214"/>
      <c r="FD28" s="214"/>
      <c r="FE28" s="214"/>
      <c r="FF28" s="214"/>
      <c r="FG28" s="214"/>
      <c r="FH28" s="214"/>
      <c r="FI28" s="214"/>
      <c r="FJ28" s="214"/>
      <c r="FK28" s="214"/>
      <c r="FL28" s="214"/>
      <c r="FM28" s="214"/>
      <c r="FN28" s="214"/>
      <c r="FO28" s="214"/>
      <c r="FP28" s="214"/>
      <c r="FQ28" s="214"/>
      <c r="FR28" s="214"/>
      <c r="FS28" s="214"/>
      <c r="FT28" s="214"/>
      <c r="FU28" s="214"/>
      <c r="FV28" s="214"/>
      <c r="FW28" s="214"/>
      <c r="FX28" s="214"/>
      <c r="FY28" s="214"/>
      <c r="FZ28" s="214"/>
      <c r="GA28" s="214"/>
      <c r="GB28" s="214"/>
      <c r="GC28" s="214"/>
      <c r="GD28" s="214"/>
      <c r="GE28" s="214"/>
      <c r="GF28" s="214"/>
      <c r="GG28" s="214"/>
      <c r="GH28" s="214"/>
      <c r="GI28" s="214"/>
      <c r="GJ28" s="214"/>
      <c r="GK28" s="214"/>
      <c r="GL28" s="214"/>
      <c r="GM28" s="214"/>
      <c r="GN28" s="214"/>
      <c r="GO28" s="214"/>
      <c r="GP28" s="214"/>
      <c r="GQ28" s="214"/>
      <c r="GR28" s="214"/>
      <c r="GS28" s="214"/>
      <c r="GT28" s="214"/>
      <c r="GU28" s="214"/>
      <c r="GV28" s="214"/>
      <c r="GW28" s="214"/>
      <c r="GX28" s="214"/>
      <c r="GY28" s="214"/>
      <c r="GZ28" s="214"/>
      <c r="HA28" s="214"/>
      <c r="HB28" s="214"/>
      <c r="HC28" s="214"/>
      <c r="HD28" s="214"/>
      <c r="HE28" s="214"/>
      <c r="HF28" s="214"/>
      <c r="HG28" s="214"/>
      <c r="HH28" s="214"/>
      <c r="HI28" s="214"/>
      <c r="HJ28" s="214"/>
      <c r="HK28" s="214"/>
      <c r="HL28" s="214"/>
      <c r="HM28" s="214"/>
      <c r="HN28" s="214"/>
      <c r="HO28" s="214"/>
      <c r="HP28" s="214"/>
      <c r="HQ28" s="214"/>
      <c r="HR28" s="214"/>
      <c r="HS28" s="214"/>
      <c r="HT28" s="214"/>
      <c r="HU28" s="214"/>
      <c r="HV28" s="214"/>
      <c r="HW28" s="214"/>
      <c r="HX28" s="214"/>
      <c r="HY28" s="214"/>
      <c r="HZ28" s="214"/>
      <c r="IA28" s="214"/>
      <c r="IB28" s="214"/>
      <c r="IC28" s="214"/>
      <c r="ID28" s="214"/>
      <c r="IE28" s="214"/>
      <c r="IF28" s="214"/>
      <c r="IG28" s="214"/>
      <c r="IH28" s="214"/>
      <c r="II28" s="214"/>
      <c r="IJ28" s="214"/>
      <c r="IK28" s="214"/>
      <c r="IL28" s="214"/>
      <c r="IM28" s="214"/>
      <c r="IN28" s="214"/>
      <c r="IO28" s="214"/>
      <c r="IP28" s="214"/>
      <c r="IQ28" s="214"/>
      <c r="IR28" s="214"/>
      <c r="IS28" s="214"/>
      <c r="IT28" s="214"/>
      <c r="IU28" s="214"/>
      <c r="IV28" s="214"/>
      <c r="IW28" s="214"/>
      <c r="IX28" s="214"/>
      <c r="IY28" s="214"/>
      <c r="IZ28" s="214"/>
      <c r="JA28" s="214"/>
      <c r="JB28" s="214"/>
      <c r="JC28" s="214"/>
      <c r="JD28" s="214"/>
      <c r="JE28" s="214"/>
      <c r="JF28" s="214"/>
      <c r="JG28" s="214"/>
      <c r="JH28" s="214"/>
    </row>
    <row r="29" spans="1:268" s="215" customFormat="1" ht="39" customHeight="1">
      <c r="A29" s="208" t="s">
        <v>202</v>
      </c>
      <c r="B29" s="216"/>
      <c r="C29" s="210">
        <v>4072</v>
      </c>
      <c r="D29" s="210">
        <v>3814</v>
      </c>
      <c r="E29" s="210">
        <v>3569</v>
      </c>
      <c r="F29" s="210">
        <v>3337</v>
      </c>
      <c r="G29" s="237">
        <v>3190</v>
      </c>
      <c r="H29" s="237">
        <v>2932</v>
      </c>
      <c r="I29" s="210"/>
      <c r="J29" s="210"/>
      <c r="K29" s="210"/>
      <c r="L29" s="210"/>
      <c r="M29" s="134">
        <f t="shared" si="43"/>
        <v>0</v>
      </c>
      <c r="N29" s="134">
        <f t="shared" si="43"/>
        <v>0</v>
      </c>
      <c r="O29" s="210"/>
      <c r="P29" s="210"/>
      <c r="Q29" s="210"/>
      <c r="R29" s="210"/>
      <c r="S29" s="210"/>
      <c r="T29" s="210"/>
      <c r="U29" s="210"/>
      <c r="V29" s="210"/>
      <c r="W29" s="210"/>
      <c r="X29" s="210"/>
      <c r="Y29" s="210"/>
      <c r="Z29" s="210"/>
      <c r="AA29" s="210"/>
      <c r="AB29" s="210"/>
      <c r="AC29" s="210"/>
      <c r="AD29" s="210"/>
      <c r="AE29" s="210"/>
      <c r="AF29" s="210"/>
      <c r="AG29" s="210"/>
      <c r="AH29" s="210"/>
      <c r="AI29" s="210"/>
      <c r="AJ29" s="210"/>
      <c r="AK29" s="210"/>
      <c r="AL29" s="210"/>
      <c r="AM29" s="210"/>
      <c r="AN29" s="210"/>
      <c r="AO29" s="210"/>
      <c r="AP29" s="210"/>
      <c r="AQ29" s="210"/>
      <c r="AR29" s="210"/>
      <c r="AS29" s="210"/>
      <c r="AT29" s="210"/>
      <c r="AU29" s="210"/>
      <c r="AV29" s="210"/>
      <c r="AW29" s="237">
        <v>3190</v>
      </c>
      <c r="AX29" s="237">
        <v>2932</v>
      </c>
      <c r="AY29" s="210"/>
      <c r="AZ29" s="210"/>
      <c r="BA29" s="210">
        <v>1629</v>
      </c>
      <c r="BB29" s="210">
        <v>1450</v>
      </c>
      <c r="BC29" s="212">
        <f t="shared" si="34"/>
        <v>-0.48934169278996864</v>
      </c>
      <c r="BD29" s="212">
        <f t="shared" si="35"/>
        <v>-0.50545702592087305</v>
      </c>
      <c r="BE29" s="210">
        <v>22</v>
      </c>
      <c r="BF29" s="210">
        <v>17</v>
      </c>
      <c r="BG29" s="210"/>
      <c r="BH29" s="210"/>
      <c r="BI29" s="210"/>
      <c r="BJ29" s="210"/>
      <c r="BK29" s="212"/>
      <c r="BL29" s="212"/>
      <c r="BM29" s="210"/>
      <c r="BN29" s="210"/>
      <c r="BO29" s="210"/>
      <c r="BP29" s="210"/>
      <c r="BQ29" s="212"/>
      <c r="BR29" s="212"/>
      <c r="BS29" s="210"/>
      <c r="BT29" s="210"/>
      <c r="BU29" s="210"/>
      <c r="BV29" s="210"/>
      <c r="BW29" s="212"/>
      <c r="BX29" s="212"/>
      <c r="BY29" s="210"/>
      <c r="BZ29" s="210"/>
      <c r="CA29" s="210"/>
      <c r="CB29" s="210"/>
      <c r="CC29" s="212"/>
      <c r="CD29" s="212"/>
      <c r="CE29" s="210"/>
      <c r="CF29" s="210"/>
      <c r="CG29" s="210"/>
      <c r="CH29" s="210"/>
      <c r="CI29" s="212">
        <f t="shared" si="12"/>
        <v>1</v>
      </c>
      <c r="CJ29" s="212">
        <f t="shared" si="13"/>
        <v>1</v>
      </c>
      <c r="CK29" s="210"/>
      <c r="CL29" s="210"/>
      <c r="CM29" s="210"/>
      <c r="CN29" s="210"/>
      <c r="CO29" s="212"/>
      <c r="CP29" s="212"/>
      <c r="CQ29" s="210"/>
      <c r="CR29" s="210"/>
      <c r="CS29" s="210"/>
      <c r="CT29" s="210"/>
      <c r="CU29" s="212"/>
      <c r="CV29" s="212"/>
      <c r="CW29" s="210"/>
      <c r="CX29" s="210"/>
      <c r="CY29" s="210"/>
      <c r="CZ29" s="210"/>
      <c r="DA29" s="212"/>
      <c r="DB29" s="212"/>
      <c r="DC29" s="210"/>
      <c r="DD29" s="210"/>
      <c r="DE29" s="210"/>
      <c r="DF29" s="210"/>
      <c r="DG29" s="212"/>
      <c r="DH29" s="212"/>
      <c r="DI29" s="210"/>
      <c r="DJ29" s="210"/>
      <c r="DK29" s="234">
        <v>1542</v>
      </c>
      <c r="DL29" s="210">
        <v>1423</v>
      </c>
      <c r="DM29" s="135">
        <f t="shared" si="69"/>
        <v>-0.51661442006269587</v>
      </c>
      <c r="DN29" s="135">
        <f t="shared" si="70"/>
        <v>-0.51466575716234653</v>
      </c>
      <c r="DO29" s="210"/>
      <c r="DP29" s="210"/>
      <c r="DQ29" s="210"/>
      <c r="DR29" s="210"/>
      <c r="DS29" s="234">
        <v>1542</v>
      </c>
      <c r="DT29" s="236">
        <v>1423</v>
      </c>
      <c r="DU29" s="135">
        <f t="shared" si="38"/>
        <v>-5.3406998158379348E-2</v>
      </c>
      <c r="DV29" s="135">
        <f t="shared" si="39"/>
        <v>-1.8620689655172384E-2</v>
      </c>
      <c r="DW29" s="135">
        <f t="shared" si="40"/>
        <v>-0.48934169278996864</v>
      </c>
      <c r="DX29" s="135">
        <f t="shared" si="41"/>
        <v>-0.50545702592087305</v>
      </c>
      <c r="DY29" s="213"/>
      <c r="DZ29" s="213"/>
      <c r="EA29" s="213"/>
      <c r="EB29" s="213"/>
      <c r="EC29" s="213"/>
      <c r="ED29" s="213"/>
      <c r="EE29" s="213"/>
      <c r="EF29" s="213"/>
      <c r="EG29" s="213"/>
      <c r="EH29" s="213"/>
      <c r="EI29" s="213"/>
      <c r="EJ29" s="213"/>
      <c r="EK29" s="214"/>
      <c r="EL29" s="214"/>
      <c r="EM29" s="214"/>
      <c r="EN29" s="214"/>
      <c r="EO29" s="214"/>
      <c r="EP29" s="214"/>
      <c r="EQ29" s="214"/>
      <c r="ER29" s="214"/>
      <c r="ES29" s="214"/>
      <c r="ET29" s="214"/>
      <c r="EU29" s="214"/>
      <c r="EV29" s="214"/>
      <c r="EW29" s="214"/>
      <c r="EX29" s="214"/>
      <c r="EY29" s="214"/>
      <c r="EZ29" s="214"/>
      <c r="FA29" s="214"/>
      <c r="FB29" s="214"/>
      <c r="FC29" s="214"/>
      <c r="FD29" s="214"/>
      <c r="FE29" s="214"/>
      <c r="FF29" s="214"/>
      <c r="FG29" s="214"/>
      <c r="FH29" s="214"/>
      <c r="FI29" s="214"/>
      <c r="FJ29" s="214"/>
      <c r="FK29" s="214"/>
      <c r="FL29" s="214"/>
      <c r="FM29" s="214"/>
      <c r="FN29" s="214"/>
      <c r="FO29" s="214"/>
      <c r="FP29" s="214"/>
      <c r="FQ29" s="214"/>
      <c r="FR29" s="214"/>
      <c r="FS29" s="214"/>
      <c r="FT29" s="214"/>
      <c r="FU29" s="214"/>
      <c r="FV29" s="214"/>
      <c r="FW29" s="214"/>
      <c r="FX29" s="214"/>
      <c r="FY29" s="214"/>
      <c r="FZ29" s="214"/>
      <c r="GA29" s="214"/>
      <c r="GB29" s="214"/>
      <c r="GC29" s="214"/>
      <c r="GD29" s="214"/>
      <c r="GE29" s="214"/>
      <c r="GF29" s="214"/>
      <c r="GG29" s="214"/>
      <c r="GH29" s="214"/>
      <c r="GI29" s="214"/>
      <c r="GJ29" s="214"/>
      <c r="GK29" s="214"/>
      <c r="GL29" s="214"/>
      <c r="GM29" s="214"/>
      <c r="GN29" s="214"/>
      <c r="GO29" s="214"/>
      <c r="GP29" s="214"/>
      <c r="GQ29" s="214"/>
      <c r="GR29" s="214"/>
      <c r="GS29" s="214"/>
      <c r="GT29" s="214"/>
      <c r="GU29" s="214"/>
      <c r="GV29" s="214"/>
      <c r="GW29" s="214"/>
      <c r="GX29" s="214"/>
      <c r="GY29" s="214"/>
      <c r="GZ29" s="214"/>
      <c r="HA29" s="214"/>
      <c r="HB29" s="214"/>
      <c r="HC29" s="214"/>
      <c r="HD29" s="214"/>
      <c r="HE29" s="214"/>
      <c r="HF29" s="214"/>
      <c r="HG29" s="214"/>
      <c r="HH29" s="214"/>
      <c r="HI29" s="214"/>
      <c r="HJ29" s="214"/>
      <c r="HK29" s="214"/>
      <c r="HL29" s="214"/>
      <c r="HM29" s="214"/>
      <c r="HN29" s="214"/>
      <c r="HO29" s="214"/>
      <c r="HP29" s="214"/>
      <c r="HQ29" s="214"/>
      <c r="HR29" s="214"/>
      <c r="HS29" s="214"/>
      <c r="HT29" s="214"/>
      <c r="HU29" s="214"/>
      <c r="HV29" s="214"/>
      <c r="HW29" s="214"/>
      <c r="HX29" s="214"/>
      <c r="HY29" s="214"/>
      <c r="HZ29" s="214"/>
      <c r="IA29" s="214"/>
      <c r="IB29" s="214"/>
      <c r="IC29" s="214"/>
      <c r="ID29" s="214"/>
      <c r="IE29" s="214"/>
      <c r="IF29" s="214"/>
      <c r="IG29" s="214"/>
      <c r="IH29" s="214"/>
      <c r="II29" s="214"/>
      <c r="IJ29" s="214"/>
      <c r="IK29" s="214"/>
      <c r="IL29" s="214"/>
      <c r="IM29" s="214"/>
      <c r="IN29" s="214"/>
      <c r="IO29" s="214"/>
      <c r="IP29" s="214"/>
      <c r="IQ29" s="214"/>
      <c r="IR29" s="214"/>
      <c r="IS29" s="214"/>
      <c r="IT29" s="214"/>
      <c r="IU29" s="214"/>
      <c r="IV29" s="214"/>
      <c r="IW29" s="214"/>
      <c r="IX29" s="214"/>
      <c r="IY29" s="214"/>
      <c r="IZ29" s="214"/>
      <c r="JA29" s="214"/>
      <c r="JB29" s="214"/>
      <c r="JC29" s="214"/>
      <c r="JD29" s="214"/>
      <c r="JE29" s="214"/>
      <c r="JF29" s="214"/>
      <c r="JG29" s="214"/>
      <c r="JH29" s="214"/>
    </row>
    <row r="30" spans="1:268" s="215" customFormat="1" ht="33" customHeight="1">
      <c r="A30" s="208" t="s">
        <v>203</v>
      </c>
      <c r="B30" s="216"/>
      <c r="C30" s="210">
        <v>1482</v>
      </c>
      <c r="D30" s="210">
        <v>1437</v>
      </c>
      <c r="E30" s="210">
        <v>1653</v>
      </c>
      <c r="F30" s="210">
        <v>1500</v>
      </c>
      <c r="G30" s="237">
        <v>2491</v>
      </c>
      <c r="H30" s="237">
        <v>2423</v>
      </c>
      <c r="I30" s="210"/>
      <c r="J30" s="210"/>
      <c r="K30" s="210"/>
      <c r="L30" s="210"/>
      <c r="M30" s="134">
        <f t="shared" si="43"/>
        <v>0</v>
      </c>
      <c r="N30" s="134">
        <f t="shared" si="43"/>
        <v>0</v>
      </c>
      <c r="O30" s="210"/>
      <c r="P30" s="210"/>
      <c r="Q30" s="210"/>
      <c r="R30" s="210"/>
      <c r="S30" s="210"/>
      <c r="T30" s="210"/>
      <c r="U30" s="210"/>
      <c r="V30" s="210"/>
      <c r="W30" s="210"/>
      <c r="X30" s="210"/>
      <c r="Y30" s="210"/>
      <c r="Z30" s="210"/>
      <c r="AA30" s="210"/>
      <c r="AB30" s="210"/>
      <c r="AC30" s="210"/>
      <c r="AD30" s="210"/>
      <c r="AE30" s="210"/>
      <c r="AF30" s="210"/>
      <c r="AG30" s="210"/>
      <c r="AH30" s="210"/>
      <c r="AI30" s="210"/>
      <c r="AJ30" s="210"/>
      <c r="AK30" s="210"/>
      <c r="AL30" s="210"/>
      <c r="AM30" s="210"/>
      <c r="AN30" s="210"/>
      <c r="AO30" s="210"/>
      <c r="AP30" s="210"/>
      <c r="AQ30" s="210"/>
      <c r="AR30" s="210"/>
      <c r="AS30" s="210"/>
      <c r="AT30" s="210"/>
      <c r="AU30" s="210"/>
      <c r="AV30" s="210"/>
      <c r="AW30" s="237">
        <v>2491</v>
      </c>
      <c r="AX30" s="237">
        <v>2423</v>
      </c>
      <c r="AY30" s="210"/>
      <c r="AZ30" s="210"/>
      <c r="BA30" s="210">
        <v>2636</v>
      </c>
      <c r="BB30" s="210">
        <v>2545</v>
      </c>
      <c r="BC30" s="212">
        <f t="shared" si="34"/>
        <v>5.8209554395824981E-2</v>
      </c>
      <c r="BD30" s="212">
        <f t="shared" si="35"/>
        <v>5.0350804787453463E-2</v>
      </c>
      <c r="BE30" s="210">
        <v>100</v>
      </c>
      <c r="BF30" s="210">
        <v>100</v>
      </c>
      <c r="BG30" s="210"/>
      <c r="BH30" s="210"/>
      <c r="BI30" s="210"/>
      <c r="BJ30" s="210"/>
      <c r="BK30" s="212"/>
      <c r="BL30" s="212"/>
      <c r="BM30" s="210"/>
      <c r="BN30" s="210"/>
      <c r="BO30" s="210"/>
      <c r="BP30" s="210"/>
      <c r="BQ30" s="212"/>
      <c r="BR30" s="212"/>
      <c r="BS30" s="210"/>
      <c r="BT30" s="210"/>
      <c r="BU30" s="210"/>
      <c r="BV30" s="210"/>
      <c r="BW30" s="212"/>
      <c r="BX30" s="212"/>
      <c r="BY30" s="210"/>
      <c r="BZ30" s="210"/>
      <c r="CA30" s="210"/>
      <c r="CB30" s="210"/>
      <c r="CC30" s="212"/>
      <c r="CD30" s="212"/>
      <c r="CE30" s="210"/>
      <c r="CF30" s="210"/>
      <c r="CG30" s="210"/>
      <c r="CH30" s="210"/>
      <c r="CI30" s="212">
        <f t="shared" si="12"/>
        <v>1</v>
      </c>
      <c r="CJ30" s="212">
        <f t="shared" si="13"/>
        <v>1</v>
      </c>
      <c r="CK30" s="210"/>
      <c r="CL30" s="210"/>
      <c r="CM30" s="210"/>
      <c r="CN30" s="210"/>
      <c r="CO30" s="212"/>
      <c r="CP30" s="212"/>
      <c r="CQ30" s="210"/>
      <c r="CR30" s="210"/>
      <c r="CS30" s="210"/>
      <c r="CT30" s="210"/>
      <c r="CU30" s="212"/>
      <c r="CV30" s="212"/>
      <c r="CW30" s="210"/>
      <c r="CX30" s="210"/>
      <c r="CY30" s="210"/>
      <c r="CZ30" s="210"/>
      <c r="DA30" s="212"/>
      <c r="DB30" s="212"/>
      <c r="DC30" s="210"/>
      <c r="DD30" s="210"/>
      <c r="DE30" s="210"/>
      <c r="DF30" s="210"/>
      <c r="DG30" s="212"/>
      <c r="DH30" s="212"/>
      <c r="DI30" s="210"/>
      <c r="DJ30" s="210"/>
      <c r="DK30" s="234">
        <v>2622</v>
      </c>
      <c r="DL30" s="210">
        <v>2559</v>
      </c>
      <c r="DM30" s="135">
        <f t="shared" si="69"/>
        <v>5.2589321557607427E-2</v>
      </c>
      <c r="DN30" s="135">
        <f t="shared" si="70"/>
        <v>5.6128765992571106E-2</v>
      </c>
      <c r="DO30" s="210"/>
      <c r="DP30" s="210"/>
      <c r="DQ30" s="210"/>
      <c r="DR30" s="210"/>
      <c r="DS30" s="234">
        <v>2622</v>
      </c>
      <c r="DT30" s="236">
        <v>2559</v>
      </c>
      <c r="DU30" s="135">
        <f t="shared" si="38"/>
        <v>-5.3110773899848196E-3</v>
      </c>
      <c r="DV30" s="135">
        <f t="shared" si="39"/>
        <v>5.5009823182712303E-3</v>
      </c>
      <c r="DW30" s="135">
        <f t="shared" si="40"/>
        <v>5.8209554395824981E-2</v>
      </c>
      <c r="DX30" s="135">
        <f t="shared" si="41"/>
        <v>5.0350804787453463E-2</v>
      </c>
      <c r="DY30" s="213"/>
      <c r="DZ30" s="213"/>
      <c r="EA30" s="213"/>
      <c r="EB30" s="213"/>
      <c r="EC30" s="213"/>
      <c r="ED30" s="213"/>
      <c r="EE30" s="213"/>
      <c r="EF30" s="213"/>
      <c r="EG30" s="213"/>
      <c r="EH30" s="213"/>
      <c r="EI30" s="213"/>
      <c r="EJ30" s="213"/>
      <c r="EK30" s="214"/>
      <c r="EL30" s="214"/>
      <c r="EM30" s="214"/>
      <c r="EN30" s="214"/>
      <c r="EO30" s="214"/>
      <c r="EP30" s="214"/>
      <c r="EQ30" s="214"/>
      <c r="ER30" s="214"/>
      <c r="ES30" s="214"/>
      <c r="ET30" s="214"/>
      <c r="EU30" s="214"/>
      <c r="EV30" s="214"/>
      <c r="EW30" s="214"/>
      <c r="EX30" s="214"/>
      <c r="EY30" s="214"/>
      <c r="EZ30" s="214"/>
      <c r="FA30" s="214"/>
      <c r="FB30" s="214"/>
      <c r="FC30" s="214"/>
      <c r="FD30" s="214"/>
      <c r="FE30" s="214"/>
      <c r="FF30" s="214"/>
      <c r="FG30" s="214"/>
      <c r="FH30" s="214"/>
      <c r="FI30" s="214"/>
      <c r="FJ30" s="214"/>
      <c r="FK30" s="214"/>
      <c r="FL30" s="214"/>
      <c r="FM30" s="214"/>
      <c r="FN30" s="214"/>
      <c r="FO30" s="214"/>
      <c r="FP30" s="214"/>
      <c r="FQ30" s="214"/>
      <c r="FR30" s="214"/>
      <c r="FS30" s="214"/>
      <c r="FT30" s="214"/>
      <c r="FU30" s="214"/>
      <c r="FV30" s="214"/>
      <c r="FW30" s="214"/>
      <c r="FX30" s="214"/>
      <c r="FY30" s="214"/>
      <c r="FZ30" s="214"/>
      <c r="GA30" s="214"/>
      <c r="GB30" s="214"/>
      <c r="GC30" s="214"/>
      <c r="GD30" s="214"/>
      <c r="GE30" s="214"/>
      <c r="GF30" s="214"/>
      <c r="GG30" s="214"/>
      <c r="GH30" s="214"/>
      <c r="GI30" s="214"/>
      <c r="GJ30" s="214"/>
      <c r="GK30" s="214"/>
      <c r="GL30" s="214"/>
      <c r="GM30" s="214"/>
      <c r="GN30" s="214"/>
      <c r="GO30" s="214"/>
      <c r="GP30" s="214"/>
      <c r="GQ30" s="214"/>
      <c r="GR30" s="214"/>
      <c r="GS30" s="214"/>
      <c r="GT30" s="214"/>
      <c r="GU30" s="214"/>
      <c r="GV30" s="214"/>
      <c r="GW30" s="214"/>
      <c r="GX30" s="214"/>
      <c r="GY30" s="214"/>
      <c r="GZ30" s="214"/>
      <c r="HA30" s="214"/>
      <c r="HB30" s="214"/>
      <c r="HC30" s="214"/>
      <c r="HD30" s="214"/>
      <c r="HE30" s="214"/>
      <c r="HF30" s="214"/>
      <c r="HG30" s="214"/>
      <c r="HH30" s="214"/>
      <c r="HI30" s="214"/>
      <c r="HJ30" s="214"/>
      <c r="HK30" s="214"/>
      <c r="HL30" s="214"/>
      <c r="HM30" s="214"/>
      <c r="HN30" s="214"/>
      <c r="HO30" s="214"/>
      <c r="HP30" s="214"/>
      <c r="HQ30" s="214"/>
      <c r="HR30" s="214"/>
      <c r="HS30" s="214"/>
      <c r="HT30" s="214"/>
      <c r="HU30" s="214"/>
      <c r="HV30" s="214"/>
      <c r="HW30" s="214"/>
      <c r="HX30" s="214"/>
      <c r="HY30" s="214"/>
      <c r="HZ30" s="214"/>
      <c r="IA30" s="214"/>
      <c r="IB30" s="214"/>
      <c r="IC30" s="214"/>
      <c r="ID30" s="214"/>
      <c r="IE30" s="214"/>
      <c r="IF30" s="214"/>
      <c r="IG30" s="214"/>
      <c r="IH30" s="214"/>
      <c r="II30" s="214"/>
      <c r="IJ30" s="214"/>
      <c r="IK30" s="214"/>
      <c r="IL30" s="214"/>
      <c r="IM30" s="214"/>
      <c r="IN30" s="214"/>
      <c r="IO30" s="214"/>
      <c r="IP30" s="214"/>
      <c r="IQ30" s="214"/>
      <c r="IR30" s="214"/>
      <c r="IS30" s="214"/>
      <c r="IT30" s="214"/>
      <c r="IU30" s="214"/>
      <c r="IV30" s="214"/>
      <c r="IW30" s="214"/>
      <c r="IX30" s="214"/>
      <c r="IY30" s="214"/>
      <c r="IZ30" s="214"/>
      <c r="JA30" s="214"/>
      <c r="JB30" s="214"/>
      <c r="JC30" s="214"/>
      <c r="JD30" s="214"/>
      <c r="JE30" s="214"/>
      <c r="JF30" s="214"/>
      <c r="JG30" s="214"/>
      <c r="JH30" s="214"/>
    </row>
    <row r="31" spans="1:268" s="215" customFormat="1" ht="56.25" customHeight="1">
      <c r="A31" s="208" t="s">
        <v>204</v>
      </c>
      <c r="B31" s="216"/>
      <c r="C31" s="210">
        <v>1755</v>
      </c>
      <c r="D31" s="210">
        <v>711</v>
      </c>
      <c r="E31" s="210">
        <v>3409</v>
      </c>
      <c r="F31" s="210">
        <v>1345</v>
      </c>
      <c r="G31" s="237">
        <v>3407</v>
      </c>
      <c r="H31" s="237">
        <v>1547</v>
      </c>
      <c r="I31" s="210"/>
      <c r="J31" s="210"/>
      <c r="K31" s="210"/>
      <c r="L31" s="210"/>
      <c r="M31" s="134">
        <f t="shared" si="43"/>
        <v>0</v>
      </c>
      <c r="N31" s="134">
        <f t="shared" si="43"/>
        <v>0</v>
      </c>
      <c r="O31" s="210"/>
      <c r="P31" s="210"/>
      <c r="Q31" s="210"/>
      <c r="R31" s="210"/>
      <c r="S31" s="210"/>
      <c r="T31" s="210"/>
      <c r="U31" s="210"/>
      <c r="V31" s="210"/>
      <c r="W31" s="210"/>
      <c r="X31" s="210"/>
      <c r="Y31" s="210"/>
      <c r="Z31" s="210"/>
      <c r="AA31" s="210"/>
      <c r="AB31" s="210"/>
      <c r="AC31" s="210"/>
      <c r="AD31" s="210"/>
      <c r="AE31" s="210"/>
      <c r="AF31" s="210"/>
      <c r="AG31" s="210"/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37">
        <v>3407</v>
      </c>
      <c r="AX31" s="237">
        <v>1547</v>
      </c>
      <c r="AY31" s="210"/>
      <c r="AZ31" s="210"/>
      <c r="BA31" s="210">
        <v>3868</v>
      </c>
      <c r="BB31" s="210">
        <v>1580</v>
      </c>
      <c r="BC31" s="212">
        <f t="shared" si="34"/>
        <v>0.13530965658937477</v>
      </c>
      <c r="BD31" s="212">
        <f t="shared" si="35"/>
        <v>2.1331609566903609E-2</v>
      </c>
      <c r="BE31" s="210">
        <v>0</v>
      </c>
      <c r="BF31" s="210">
        <v>0</v>
      </c>
      <c r="BG31" s="210"/>
      <c r="BH31" s="210"/>
      <c r="BI31" s="210"/>
      <c r="BJ31" s="210"/>
      <c r="BK31" s="212"/>
      <c r="BL31" s="212"/>
      <c r="BM31" s="210"/>
      <c r="BN31" s="210"/>
      <c r="BO31" s="210"/>
      <c r="BP31" s="210"/>
      <c r="BQ31" s="212"/>
      <c r="BR31" s="212"/>
      <c r="BS31" s="210"/>
      <c r="BT31" s="210"/>
      <c r="BU31" s="210"/>
      <c r="BV31" s="210"/>
      <c r="BW31" s="212"/>
      <c r="BX31" s="212"/>
      <c r="BY31" s="210"/>
      <c r="BZ31" s="210"/>
      <c r="CA31" s="210"/>
      <c r="CB31" s="210"/>
      <c r="CC31" s="212"/>
      <c r="CD31" s="212"/>
      <c r="CE31" s="210"/>
      <c r="CF31" s="210"/>
      <c r="CG31" s="210"/>
      <c r="CH31" s="210"/>
      <c r="CI31" s="212">
        <f t="shared" si="12"/>
        <v>1</v>
      </c>
      <c r="CJ31" s="212">
        <f t="shared" si="13"/>
        <v>1</v>
      </c>
      <c r="CK31" s="210"/>
      <c r="CL31" s="210"/>
      <c r="CM31" s="210"/>
      <c r="CN31" s="210"/>
      <c r="CO31" s="212"/>
      <c r="CP31" s="212"/>
      <c r="CQ31" s="210"/>
      <c r="CR31" s="210"/>
      <c r="CS31" s="210"/>
      <c r="CT31" s="210"/>
      <c r="CU31" s="212"/>
      <c r="CV31" s="212"/>
      <c r="CW31" s="210"/>
      <c r="CX31" s="210"/>
      <c r="CY31" s="210"/>
      <c r="CZ31" s="210"/>
      <c r="DA31" s="212"/>
      <c r="DB31" s="212"/>
      <c r="DC31" s="210"/>
      <c r="DD31" s="210"/>
      <c r="DE31" s="210"/>
      <c r="DF31" s="210"/>
      <c r="DG31" s="212"/>
      <c r="DH31" s="212"/>
      <c r="DI31" s="210"/>
      <c r="DJ31" s="210"/>
      <c r="DK31" s="234">
        <v>4050</v>
      </c>
      <c r="DL31" s="210">
        <v>1670</v>
      </c>
      <c r="DM31" s="135">
        <f t="shared" si="69"/>
        <v>0.18872908717346637</v>
      </c>
      <c r="DN31" s="135">
        <f t="shared" si="70"/>
        <v>7.9508726567550037E-2</v>
      </c>
      <c r="DO31" s="210"/>
      <c r="DP31" s="210"/>
      <c r="DQ31" s="210"/>
      <c r="DR31" s="210"/>
      <c r="DS31" s="234">
        <v>4050</v>
      </c>
      <c r="DT31" s="236">
        <v>1670</v>
      </c>
      <c r="DU31" s="135">
        <f t="shared" si="38"/>
        <v>4.7052740434333051E-2</v>
      </c>
      <c r="DV31" s="135">
        <f t="shared" si="39"/>
        <v>5.6962025316455778E-2</v>
      </c>
      <c r="DW31" s="135">
        <f t="shared" si="40"/>
        <v>0.13530965658937477</v>
      </c>
      <c r="DX31" s="135">
        <f t="shared" si="41"/>
        <v>2.1331609566903609E-2</v>
      </c>
      <c r="DY31" s="213"/>
      <c r="DZ31" s="213"/>
      <c r="EA31" s="213"/>
      <c r="EB31" s="213"/>
      <c r="EC31" s="213"/>
      <c r="ED31" s="213"/>
      <c r="EE31" s="213"/>
      <c r="EF31" s="213"/>
      <c r="EG31" s="213"/>
      <c r="EH31" s="213"/>
      <c r="EI31" s="213"/>
      <c r="EJ31" s="213"/>
      <c r="EK31" s="214"/>
      <c r="EL31" s="214"/>
      <c r="EM31" s="214"/>
      <c r="EN31" s="214"/>
      <c r="EO31" s="214"/>
      <c r="EP31" s="214"/>
      <c r="EQ31" s="214"/>
      <c r="ER31" s="214"/>
      <c r="ES31" s="214"/>
      <c r="ET31" s="214"/>
      <c r="EU31" s="214"/>
      <c r="EV31" s="214"/>
      <c r="EW31" s="214"/>
      <c r="EX31" s="214"/>
      <c r="EY31" s="214"/>
      <c r="EZ31" s="214"/>
      <c r="FA31" s="214"/>
      <c r="FB31" s="214"/>
      <c r="FC31" s="214"/>
      <c r="FD31" s="214"/>
      <c r="FE31" s="214"/>
      <c r="FF31" s="214"/>
      <c r="FG31" s="214"/>
      <c r="FH31" s="214"/>
      <c r="FI31" s="214"/>
      <c r="FJ31" s="214"/>
      <c r="FK31" s="214"/>
      <c r="FL31" s="214"/>
      <c r="FM31" s="214"/>
      <c r="FN31" s="214"/>
      <c r="FO31" s="214"/>
      <c r="FP31" s="214"/>
      <c r="FQ31" s="214"/>
      <c r="FR31" s="214"/>
      <c r="FS31" s="214"/>
      <c r="FT31" s="214"/>
      <c r="FU31" s="214"/>
      <c r="FV31" s="214"/>
      <c r="FW31" s="214"/>
      <c r="FX31" s="214"/>
      <c r="FY31" s="214"/>
      <c r="FZ31" s="214"/>
      <c r="GA31" s="214"/>
      <c r="GB31" s="214"/>
      <c r="GC31" s="214"/>
      <c r="GD31" s="214"/>
      <c r="GE31" s="214"/>
      <c r="GF31" s="214"/>
      <c r="GG31" s="214"/>
      <c r="GH31" s="214"/>
      <c r="GI31" s="214"/>
      <c r="GJ31" s="214"/>
      <c r="GK31" s="214"/>
      <c r="GL31" s="214"/>
      <c r="GM31" s="214"/>
      <c r="GN31" s="214"/>
      <c r="GO31" s="214"/>
      <c r="GP31" s="214"/>
      <c r="GQ31" s="214"/>
      <c r="GR31" s="214"/>
      <c r="GS31" s="214"/>
      <c r="GT31" s="214"/>
      <c r="GU31" s="214"/>
      <c r="GV31" s="214"/>
      <c r="GW31" s="214"/>
      <c r="GX31" s="214"/>
      <c r="GY31" s="214"/>
      <c r="GZ31" s="214"/>
      <c r="HA31" s="214"/>
      <c r="HB31" s="214"/>
      <c r="HC31" s="214"/>
      <c r="HD31" s="214"/>
      <c r="HE31" s="214"/>
      <c r="HF31" s="214"/>
      <c r="HG31" s="214"/>
      <c r="HH31" s="214"/>
      <c r="HI31" s="214"/>
      <c r="HJ31" s="214"/>
      <c r="HK31" s="214"/>
      <c r="HL31" s="214"/>
      <c r="HM31" s="214"/>
      <c r="HN31" s="214"/>
      <c r="HO31" s="214"/>
      <c r="HP31" s="214"/>
      <c r="HQ31" s="214"/>
      <c r="HR31" s="214"/>
      <c r="HS31" s="214"/>
      <c r="HT31" s="214"/>
      <c r="HU31" s="214"/>
      <c r="HV31" s="214"/>
      <c r="HW31" s="214"/>
      <c r="HX31" s="214"/>
      <c r="HY31" s="214"/>
      <c r="HZ31" s="214"/>
      <c r="IA31" s="214"/>
      <c r="IB31" s="214"/>
      <c r="IC31" s="214"/>
      <c r="ID31" s="214"/>
      <c r="IE31" s="214"/>
      <c r="IF31" s="214"/>
      <c r="IG31" s="214"/>
      <c r="IH31" s="214"/>
      <c r="II31" s="214"/>
      <c r="IJ31" s="214"/>
      <c r="IK31" s="214"/>
      <c r="IL31" s="214"/>
      <c r="IM31" s="214"/>
      <c r="IN31" s="214"/>
      <c r="IO31" s="214"/>
      <c r="IP31" s="214"/>
      <c r="IQ31" s="214"/>
      <c r="IR31" s="214"/>
      <c r="IS31" s="214"/>
      <c r="IT31" s="214"/>
      <c r="IU31" s="214"/>
      <c r="IV31" s="214"/>
      <c r="IW31" s="214"/>
      <c r="IX31" s="214"/>
      <c r="IY31" s="214"/>
      <c r="IZ31" s="214"/>
      <c r="JA31" s="214"/>
      <c r="JB31" s="214"/>
      <c r="JC31" s="214"/>
      <c r="JD31" s="214"/>
      <c r="JE31" s="214"/>
      <c r="JF31" s="214"/>
      <c r="JG31" s="214"/>
      <c r="JH31" s="214"/>
    </row>
    <row r="32" spans="1:268" s="62" customFormat="1" ht="18" customHeight="1">
      <c r="A32" s="307" t="s">
        <v>40</v>
      </c>
      <c r="B32" s="276"/>
      <c r="C32" s="134">
        <v>116</v>
      </c>
      <c r="D32" s="134">
        <v>116</v>
      </c>
      <c r="E32" s="134">
        <v>197</v>
      </c>
      <c r="F32" s="134">
        <v>197</v>
      </c>
      <c r="G32" s="237">
        <v>255</v>
      </c>
      <c r="H32" s="237">
        <v>255</v>
      </c>
      <c r="I32" s="134"/>
      <c r="J32" s="134"/>
      <c r="K32" s="134"/>
      <c r="L32" s="134"/>
      <c r="M32" s="134">
        <f t="shared" si="43"/>
        <v>0</v>
      </c>
      <c r="N32" s="134">
        <f t="shared" si="43"/>
        <v>0</v>
      </c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  <c r="AD32" s="134"/>
      <c r="AE32" s="134"/>
      <c r="AF32" s="134"/>
      <c r="AG32" s="134"/>
      <c r="AH32" s="134"/>
      <c r="AI32" s="134"/>
      <c r="AJ32" s="134"/>
      <c r="AK32" s="134"/>
      <c r="AL32" s="134"/>
      <c r="AM32" s="134"/>
      <c r="AN32" s="134"/>
      <c r="AO32" s="134"/>
      <c r="AP32" s="134"/>
      <c r="AQ32" s="134"/>
      <c r="AR32" s="134"/>
      <c r="AS32" s="134"/>
      <c r="AT32" s="134"/>
      <c r="AU32" s="134"/>
      <c r="AV32" s="134"/>
      <c r="AW32" s="237">
        <v>255</v>
      </c>
      <c r="AX32" s="237">
        <v>255</v>
      </c>
      <c r="AY32" s="134"/>
      <c r="AZ32" s="134"/>
      <c r="BA32" s="134">
        <v>340</v>
      </c>
      <c r="BB32" s="134">
        <v>340</v>
      </c>
      <c r="BC32" s="135">
        <f t="shared" si="34"/>
        <v>0.33333333333333326</v>
      </c>
      <c r="BD32" s="135">
        <f t="shared" si="35"/>
        <v>0.33333333333333326</v>
      </c>
      <c r="BE32" s="134">
        <v>0</v>
      </c>
      <c r="BF32" s="134">
        <v>0</v>
      </c>
      <c r="BG32" s="134">
        <f>'бюджет округа (района)'!AD21+'бюджеты поселений'!AD21</f>
        <v>0</v>
      </c>
      <c r="BH32" s="134">
        <f>'бюджет округа (района)'!AD21</f>
        <v>0</v>
      </c>
      <c r="BI32" s="134">
        <f t="shared" si="45"/>
        <v>0</v>
      </c>
      <c r="BJ32" s="134">
        <f t="shared" si="62"/>
        <v>0</v>
      </c>
      <c r="BK32" s="135">
        <f t="shared" si="4"/>
        <v>1</v>
      </c>
      <c r="BL32" s="135">
        <f t="shared" si="5"/>
        <v>1</v>
      </c>
      <c r="BM32" s="134">
        <f>'бюджет округа (района)'!AG21+'бюджеты поселений'!AG21</f>
        <v>0</v>
      </c>
      <c r="BN32" s="134">
        <f>'бюджет округа (района)'!AG21</f>
        <v>0</v>
      </c>
      <c r="BO32" s="134">
        <f t="shared" si="47"/>
        <v>0</v>
      </c>
      <c r="BP32" s="134">
        <f t="shared" si="63"/>
        <v>0</v>
      </c>
      <c r="BQ32" s="135">
        <f t="shared" si="6"/>
        <v>1</v>
      </c>
      <c r="BR32" s="135">
        <f t="shared" si="7"/>
        <v>1</v>
      </c>
      <c r="BS32" s="134">
        <f>'бюджет округа (района)'!AJ21+'бюджеты поселений'!AJ21</f>
        <v>0</v>
      </c>
      <c r="BT32" s="134">
        <f>'бюджет округа (района)'!AJ21</f>
        <v>0</v>
      </c>
      <c r="BU32" s="134">
        <f t="shared" si="49"/>
        <v>0</v>
      </c>
      <c r="BV32" s="134">
        <f t="shared" si="64"/>
        <v>0</v>
      </c>
      <c r="BW32" s="135">
        <f t="shared" si="8"/>
        <v>1</v>
      </c>
      <c r="BX32" s="135">
        <f t="shared" si="9"/>
        <v>1</v>
      </c>
      <c r="BY32" s="134">
        <f>'бюджет округа (района)'!AM21+'бюджеты поселений'!AM21</f>
        <v>0</v>
      </c>
      <c r="BZ32" s="134">
        <f>'бюджет округа (района)'!AM21</f>
        <v>0</v>
      </c>
      <c r="CA32" s="134">
        <f t="shared" si="51"/>
        <v>0</v>
      </c>
      <c r="CB32" s="134">
        <f t="shared" si="65"/>
        <v>0</v>
      </c>
      <c r="CC32" s="135">
        <f t="shared" si="10"/>
        <v>1</v>
      </c>
      <c r="CD32" s="135">
        <f t="shared" si="11"/>
        <v>1</v>
      </c>
      <c r="CE32" s="134">
        <f>'бюджет округа (района)'!AP21+'бюджеты поселений'!AP21</f>
        <v>0</v>
      </c>
      <c r="CF32" s="134">
        <f>'бюджет округа (района)'!AP21</f>
        <v>0</v>
      </c>
      <c r="CG32" s="134"/>
      <c r="CH32" s="134"/>
      <c r="CI32" s="135">
        <f t="shared" si="12"/>
        <v>1</v>
      </c>
      <c r="CJ32" s="135">
        <f t="shared" si="13"/>
        <v>1</v>
      </c>
      <c r="CK32" s="134">
        <f>'бюджет округа (района)'!AS21+'бюджеты поселений'!AS21</f>
        <v>0</v>
      </c>
      <c r="CL32" s="134">
        <f>'бюджет округа (района)'!AS21</f>
        <v>0</v>
      </c>
      <c r="CM32" s="134">
        <f t="shared" si="53"/>
        <v>0</v>
      </c>
      <c r="CN32" s="134">
        <f t="shared" si="66"/>
        <v>0</v>
      </c>
      <c r="CO32" s="135">
        <f t="shared" si="14"/>
        <v>1</v>
      </c>
      <c r="CP32" s="135">
        <f t="shared" si="15"/>
        <v>1</v>
      </c>
      <c r="CQ32" s="134">
        <f>'бюджет округа (района)'!AV21+'бюджеты поселений'!AV21</f>
        <v>0</v>
      </c>
      <c r="CR32" s="134">
        <f>'бюджет округа (района)'!AV21</f>
        <v>0</v>
      </c>
      <c r="CS32" s="134"/>
      <c r="CT32" s="134"/>
      <c r="CU32" s="135">
        <f t="shared" si="16"/>
        <v>1</v>
      </c>
      <c r="CV32" s="135">
        <f t="shared" si="17"/>
        <v>1</v>
      </c>
      <c r="CW32" s="134">
        <f>'бюджет округа (района)'!AY21+'бюджеты поселений'!AY21</f>
        <v>0</v>
      </c>
      <c r="CX32" s="134">
        <f>'бюджет округа (района)'!AY21</f>
        <v>0</v>
      </c>
      <c r="CY32" s="134">
        <f t="shared" si="55"/>
        <v>0</v>
      </c>
      <c r="CZ32" s="134">
        <f t="shared" si="67"/>
        <v>0</v>
      </c>
      <c r="DA32" s="135">
        <f t="shared" si="18"/>
        <v>1</v>
      </c>
      <c r="DB32" s="135">
        <f t="shared" si="19"/>
        <v>1</v>
      </c>
      <c r="DC32" s="134">
        <f>'бюджет округа (района)'!BB21+'бюджеты поселений'!BB21</f>
        <v>0</v>
      </c>
      <c r="DD32" s="134">
        <f>'бюджет округа (района)'!BB21</f>
        <v>0</v>
      </c>
      <c r="DE32" s="134">
        <f t="shared" si="57"/>
        <v>0</v>
      </c>
      <c r="DF32" s="134">
        <f t="shared" si="68"/>
        <v>0</v>
      </c>
      <c r="DG32" s="135">
        <f t="shared" si="20"/>
        <v>1</v>
      </c>
      <c r="DH32" s="135">
        <f t="shared" si="21"/>
        <v>1</v>
      </c>
      <c r="DI32" s="134">
        <f>'бюджет округа (района)'!BE21+'бюджеты поселений'!BE21</f>
        <v>0</v>
      </c>
      <c r="DJ32" s="134">
        <f>'бюджет округа (района)'!BE21</f>
        <v>0</v>
      </c>
      <c r="DK32" s="223">
        <v>321</v>
      </c>
      <c r="DL32" s="134">
        <v>321</v>
      </c>
      <c r="DM32" s="135">
        <f t="shared" si="69"/>
        <v>0.25882352941176467</v>
      </c>
      <c r="DN32" s="135">
        <f t="shared" si="70"/>
        <v>0.25882352941176467</v>
      </c>
      <c r="DO32" s="134">
        <f>'бюджет округа (района)'!BH21+'бюджеты поселений'!BH21</f>
        <v>0</v>
      </c>
      <c r="DP32" s="134">
        <f>'бюджет округа (района)'!BH21</f>
        <v>0</v>
      </c>
      <c r="DQ32" s="134">
        <f>'бюджет округа (района)'!BI21+'бюджеты поселений'!BI21</f>
        <v>0</v>
      </c>
      <c r="DR32" s="134">
        <f>'бюджет округа (района)'!BI21</f>
        <v>0</v>
      </c>
      <c r="DS32" s="223">
        <v>321</v>
      </c>
      <c r="DT32" s="237">
        <v>321</v>
      </c>
      <c r="DU32" s="135">
        <f t="shared" si="38"/>
        <v>-5.5882352941176494E-2</v>
      </c>
      <c r="DV32" s="135">
        <f t="shared" si="39"/>
        <v>-5.5882352941176494E-2</v>
      </c>
      <c r="DW32" s="135">
        <f t="shared" si="40"/>
        <v>0.33333333333333326</v>
      </c>
      <c r="DX32" s="135">
        <f t="shared" si="41"/>
        <v>0.33333333333333326</v>
      </c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  <c r="FF32" s="61"/>
      <c r="FG32" s="61"/>
      <c r="FH32" s="61"/>
      <c r="FI32" s="61"/>
      <c r="FJ32" s="61"/>
      <c r="FK32" s="61"/>
      <c r="FL32" s="61"/>
      <c r="FM32" s="61"/>
      <c r="FN32" s="61"/>
      <c r="FO32" s="61"/>
      <c r="FP32" s="61"/>
      <c r="FQ32" s="61"/>
      <c r="FR32" s="61"/>
      <c r="FS32" s="61"/>
      <c r="FT32" s="61"/>
      <c r="FU32" s="61"/>
      <c r="FV32" s="61"/>
      <c r="FW32" s="61"/>
      <c r="FX32" s="61"/>
      <c r="FY32" s="61"/>
      <c r="FZ32" s="61"/>
      <c r="GA32" s="61"/>
      <c r="GB32" s="61"/>
      <c r="GC32" s="61"/>
      <c r="GD32" s="61"/>
      <c r="GE32" s="61"/>
      <c r="GF32" s="61"/>
      <c r="GG32" s="61"/>
      <c r="GH32" s="61"/>
      <c r="GI32" s="61"/>
      <c r="GJ32" s="61"/>
      <c r="GK32" s="61"/>
      <c r="GL32" s="61"/>
      <c r="GM32" s="61"/>
      <c r="GN32" s="61"/>
      <c r="GO32" s="61"/>
      <c r="GP32" s="61"/>
      <c r="GQ32" s="61"/>
      <c r="GR32" s="61"/>
      <c r="GS32" s="61"/>
      <c r="GT32" s="61"/>
      <c r="GU32" s="61"/>
      <c r="GV32" s="61"/>
      <c r="GW32" s="61"/>
      <c r="GX32" s="61"/>
      <c r="GY32" s="61"/>
      <c r="GZ32" s="61"/>
      <c r="HA32" s="61"/>
      <c r="HB32" s="61"/>
      <c r="HC32" s="61"/>
      <c r="HD32" s="61"/>
      <c r="HE32" s="61"/>
      <c r="HF32" s="61"/>
      <c r="HG32" s="61"/>
      <c r="HH32" s="61"/>
      <c r="HI32" s="61"/>
      <c r="HJ32" s="61"/>
      <c r="HK32" s="61"/>
      <c r="HL32" s="61"/>
      <c r="HM32" s="61"/>
      <c r="HN32" s="61"/>
      <c r="HO32" s="61"/>
      <c r="HP32" s="61"/>
      <c r="HQ32" s="61"/>
      <c r="HR32" s="61"/>
      <c r="HS32" s="61"/>
      <c r="HT32" s="61"/>
      <c r="HU32" s="61"/>
      <c r="HV32" s="61"/>
      <c r="HW32" s="61"/>
      <c r="HX32" s="61"/>
      <c r="HY32" s="61"/>
      <c r="HZ32" s="61"/>
      <c r="IA32" s="61"/>
      <c r="IB32" s="61"/>
      <c r="IC32" s="61"/>
      <c r="ID32" s="61"/>
      <c r="IE32" s="61"/>
      <c r="IF32" s="61"/>
      <c r="IG32" s="61"/>
      <c r="IH32" s="61"/>
      <c r="II32" s="61"/>
      <c r="IJ32" s="61"/>
      <c r="IK32" s="61"/>
      <c r="IL32" s="61"/>
      <c r="IM32" s="61"/>
      <c r="IN32" s="61"/>
      <c r="IO32" s="61"/>
      <c r="IP32" s="61"/>
      <c r="IQ32" s="61"/>
      <c r="IR32" s="61"/>
      <c r="IS32" s="61"/>
      <c r="IT32" s="61"/>
      <c r="IU32" s="61"/>
      <c r="IV32" s="61"/>
      <c r="IW32" s="61"/>
      <c r="IX32" s="61"/>
      <c r="IY32" s="61"/>
      <c r="IZ32" s="61"/>
      <c r="JA32" s="61"/>
      <c r="JB32" s="61"/>
      <c r="JC32" s="61"/>
      <c r="JD32" s="61"/>
      <c r="JE32" s="61"/>
      <c r="JF32" s="61"/>
      <c r="JG32" s="61"/>
      <c r="JH32" s="61"/>
    </row>
    <row r="33" spans="1:268" s="62" customFormat="1" ht="35.25" customHeight="1">
      <c r="A33" s="307" t="s">
        <v>209</v>
      </c>
      <c r="B33" s="276"/>
      <c r="C33" s="134">
        <v>29642</v>
      </c>
      <c r="D33" s="134">
        <v>29226</v>
      </c>
      <c r="E33" s="134">
        <v>22572</v>
      </c>
      <c r="F33" s="134">
        <v>22048</v>
      </c>
      <c r="G33" s="237">
        <v>28598</v>
      </c>
      <c r="H33" s="237">
        <v>27717</v>
      </c>
      <c r="I33" s="134"/>
      <c r="J33" s="134"/>
      <c r="K33" s="134"/>
      <c r="L33" s="134"/>
      <c r="M33" s="134">
        <f t="shared" si="43"/>
        <v>0</v>
      </c>
      <c r="N33" s="134">
        <f t="shared" si="43"/>
        <v>0</v>
      </c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  <c r="AD33" s="134"/>
      <c r="AE33" s="134"/>
      <c r="AF33" s="134"/>
      <c r="AG33" s="134"/>
      <c r="AH33" s="134"/>
      <c r="AI33" s="134"/>
      <c r="AJ33" s="134"/>
      <c r="AK33" s="134"/>
      <c r="AL33" s="134"/>
      <c r="AM33" s="134"/>
      <c r="AN33" s="134"/>
      <c r="AO33" s="134"/>
      <c r="AP33" s="134"/>
      <c r="AQ33" s="134"/>
      <c r="AR33" s="134"/>
      <c r="AS33" s="134"/>
      <c r="AT33" s="134"/>
      <c r="AU33" s="134"/>
      <c r="AV33" s="134"/>
      <c r="AW33" s="237">
        <v>28598</v>
      </c>
      <c r="AX33" s="237">
        <v>27717</v>
      </c>
      <c r="AY33" s="134"/>
      <c r="AZ33" s="134"/>
      <c r="BA33" s="134">
        <v>29976</v>
      </c>
      <c r="BB33" s="223">
        <v>28895</v>
      </c>
      <c r="BC33" s="135">
        <f t="shared" si="34"/>
        <v>4.8185187775368954E-2</v>
      </c>
      <c r="BD33" s="135">
        <f t="shared" si="35"/>
        <v>4.2500992170869889E-2</v>
      </c>
      <c r="BE33" s="134">
        <v>1982</v>
      </c>
      <c r="BF33" s="134">
        <v>1972</v>
      </c>
      <c r="BG33" s="134">
        <f>'бюджет округа (района)'!AD22+'бюджеты поселений'!AD22</f>
        <v>0</v>
      </c>
      <c r="BH33" s="134">
        <f>'бюджет округа (района)'!AD22</f>
        <v>0</v>
      </c>
      <c r="BI33" s="134">
        <f t="shared" si="45"/>
        <v>1982</v>
      </c>
      <c r="BJ33" s="134">
        <f t="shared" si="62"/>
        <v>1972</v>
      </c>
      <c r="BK33" s="135">
        <f t="shared" si="4"/>
        <v>1</v>
      </c>
      <c r="BL33" s="135">
        <f t="shared" si="5"/>
        <v>1</v>
      </c>
      <c r="BM33" s="134">
        <f>'бюджет округа (района)'!AG22+'бюджеты поселений'!AG22</f>
        <v>0</v>
      </c>
      <c r="BN33" s="134">
        <f>'бюджет округа (района)'!AG22</f>
        <v>0</v>
      </c>
      <c r="BO33" s="134">
        <f t="shared" si="47"/>
        <v>1982</v>
      </c>
      <c r="BP33" s="134">
        <f t="shared" si="63"/>
        <v>1972</v>
      </c>
      <c r="BQ33" s="135">
        <f t="shared" si="6"/>
        <v>1</v>
      </c>
      <c r="BR33" s="135">
        <f t="shared" si="7"/>
        <v>1</v>
      </c>
      <c r="BS33" s="134">
        <f>'бюджет округа (района)'!AJ22+'бюджеты поселений'!AJ22</f>
        <v>0</v>
      </c>
      <c r="BT33" s="134">
        <f>'бюджет округа (района)'!AJ22</f>
        <v>0</v>
      </c>
      <c r="BU33" s="134">
        <f t="shared" si="49"/>
        <v>1982</v>
      </c>
      <c r="BV33" s="134">
        <f t="shared" si="64"/>
        <v>1972</v>
      </c>
      <c r="BW33" s="135">
        <f t="shared" si="8"/>
        <v>1</v>
      </c>
      <c r="BX33" s="135">
        <f t="shared" si="9"/>
        <v>1</v>
      </c>
      <c r="BY33" s="134">
        <f>'бюджет округа (района)'!AM22+'бюджеты поселений'!AM22</f>
        <v>0</v>
      </c>
      <c r="BZ33" s="134">
        <f>'бюджет округа (района)'!AM22</f>
        <v>0</v>
      </c>
      <c r="CA33" s="134">
        <f t="shared" si="51"/>
        <v>1982</v>
      </c>
      <c r="CB33" s="134">
        <f t="shared" si="65"/>
        <v>1972</v>
      </c>
      <c r="CC33" s="135">
        <f t="shared" si="10"/>
        <v>1</v>
      </c>
      <c r="CD33" s="135">
        <f t="shared" si="11"/>
        <v>1</v>
      </c>
      <c r="CE33" s="134">
        <f>'бюджет округа (района)'!AP22+'бюджеты поселений'!AP22</f>
        <v>0</v>
      </c>
      <c r="CF33" s="134">
        <f>'бюджет округа (района)'!AP22</f>
        <v>0</v>
      </c>
      <c r="CG33" s="134"/>
      <c r="CH33" s="134"/>
      <c r="CI33" s="135">
        <f t="shared" si="12"/>
        <v>1</v>
      </c>
      <c r="CJ33" s="135">
        <f t="shared" si="13"/>
        <v>1</v>
      </c>
      <c r="CK33" s="134">
        <f>'бюджет округа (района)'!AS22+'бюджеты поселений'!AS22</f>
        <v>0</v>
      </c>
      <c r="CL33" s="134">
        <f>'бюджет округа (района)'!AS22</f>
        <v>0</v>
      </c>
      <c r="CM33" s="134">
        <f t="shared" si="53"/>
        <v>0</v>
      </c>
      <c r="CN33" s="134">
        <f t="shared" si="66"/>
        <v>0</v>
      </c>
      <c r="CO33" s="135">
        <f t="shared" si="14"/>
        <v>1</v>
      </c>
      <c r="CP33" s="135">
        <f t="shared" si="15"/>
        <v>1</v>
      </c>
      <c r="CQ33" s="134">
        <f>'бюджет округа (района)'!AV22+'бюджеты поселений'!AV22</f>
        <v>0</v>
      </c>
      <c r="CR33" s="134">
        <f>'бюджет округа (района)'!AV22</f>
        <v>0</v>
      </c>
      <c r="CS33" s="134"/>
      <c r="CT33" s="134"/>
      <c r="CU33" s="135">
        <f t="shared" si="16"/>
        <v>1</v>
      </c>
      <c r="CV33" s="135">
        <f t="shared" si="17"/>
        <v>1</v>
      </c>
      <c r="CW33" s="134">
        <f>'бюджет округа (района)'!AY22+'бюджеты поселений'!AY22</f>
        <v>0</v>
      </c>
      <c r="CX33" s="134">
        <f>'бюджет округа (района)'!AY22</f>
        <v>0</v>
      </c>
      <c r="CY33" s="134">
        <f t="shared" si="55"/>
        <v>0</v>
      </c>
      <c r="CZ33" s="134">
        <f t="shared" si="67"/>
        <v>0</v>
      </c>
      <c r="DA33" s="135">
        <f t="shared" si="18"/>
        <v>1</v>
      </c>
      <c r="DB33" s="135">
        <f t="shared" si="19"/>
        <v>1</v>
      </c>
      <c r="DC33" s="134">
        <f>'бюджет округа (района)'!BB22+'бюджеты поселений'!BB22</f>
        <v>0</v>
      </c>
      <c r="DD33" s="134">
        <f>'бюджет округа (района)'!BB22</f>
        <v>0</v>
      </c>
      <c r="DE33" s="134">
        <f t="shared" si="57"/>
        <v>0</v>
      </c>
      <c r="DF33" s="134">
        <f t="shared" si="68"/>
        <v>0</v>
      </c>
      <c r="DG33" s="135">
        <f t="shared" si="20"/>
        <v>1</v>
      </c>
      <c r="DH33" s="135">
        <f t="shared" si="21"/>
        <v>1</v>
      </c>
      <c r="DI33" s="134">
        <f>'бюджет округа (района)'!BE22+'бюджеты поселений'!BE22</f>
        <v>0</v>
      </c>
      <c r="DJ33" s="134">
        <f>'бюджет округа (района)'!BE22</f>
        <v>0</v>
      </c>
      <c r="DK33" s="223">
        <v>31396</v>
      </c>
      <c r="DL33" s="134">
        <v>30282</v>
      </c>
      <c r="DM33" s="135">
        <f t="shared" si="69"/>
        <v>9.7839009720959602E-2</v>
      </c>
      <c r="DN33" s="135">
        <f t="shared" si="70"/>
        <v>9.25424829527004E-2</v>
      </c>
      <c r="DO33" s="134">
        <f>'бюджет округа (района)'!BH22+'бюджеты поселений'!BH22</f>
        <v>0</v>
      </c>
      <c r="DP33" s="134">
        <f>'бюджет округа (района)'!BH22</f>
        <v>0</v>
      </c>
      <c r="DQ33" s="134">
        <f>'бюджет округа (района)'!BI22+'бюджеты поселений'!BI22</f>
        <v>0</v>
      </c>
      <c r="DR33" s="134">
        <f>'бюджет округа (района)'!BI22</f>
        <v>0</v>
      </c>
      <c r="DS33" s="223">
        <v>31396</v>
      </c>
      <c r="DT33" s="237">
        <v>30282</v>
      </c>
      <c r="DU33" s="135">
        <f t="shared" si="38"/>
        <v>4.7371230317587498E-2</v>
      </c>
      <c r="DV33" s="135">
        <f t="shared" si="39"/>
        <v>4.800138432254708E-2</v>
      </c>
      <c r="DW33" s="135">
        <f t="shared" si="40"/>
        <v>4.8185187775368954E-2</v>
      </c>
      <c r="DX33" s="135">
        <f t="shared" si="41"/>
        <v>4.2500992170869889E-2</v>
      </c>
      <c r="DY33" s="60"/>
      <c r="DZ33" s="60"/>
      <c r="EA33" s="60"/>
      <c r="EB33" s="60"/>
      <c r="EC33" s="60"/>
      <c r="ED33" s="60"/>
      <c r="EE33" s="60"/>
      <c r="EF33" s="60"/>
      <c r="EG33" s="60"/>
      <c r="EH33" s="60"/>
      <c r="EI33" s="60"/>
      <c r="EJ33" s="60"/>
      <c r="EK33" s="61"/>
      <c r="EL33" s="61"/>
      <c r="EM33" s="61"/>
      <c r="EN33" s="61"/>
      <c r="EO33" s="61"/>
      <c r="EP33" s="61"/>
      <c r="EQ33" s="61"/>
      <c r="ER33" s="61"/>
      <c r="ES33" s="61"/>
      <c r="ET33" s="61"/>
      <c r="EU33" s="61"/>
      <c r="EV33" s="61"/>
      <c r="EW33" s="61"/>
      <c r="EX33" s="61"/>
      <c r="EY33" s="61"/>
      <c r="EZ33" s="61"/>
      <c r="FA33" s="61"/>
      <c r="FB33" s="61"/>
      <c r="FC33" s="61"/>
      <c r="FD33" s="61"/>
      <c r="FE33" s="61"/>
      <c r="FF33" s="61"/>
      <c r="FG33" s="61"/>
      <c r="FH33" s="61"/>
      <c r="FI33" s="61"/>
      <c r="FJ33" s="61"/>
      <c r="FK33" s="61"/>
      <c r="FL33" s="61"/>
      <c r="FM33" s="61"/>
      <c r="FN33" s="61"/>
      <c r="FO33" s="61"/>
      <c r="FP33" s="61"/>
      <c r="FQ33" s="61"/>
      <c r="FR33" s="61"/>
      <c r="FS33" s="61"/>
      <c r="FT33" s="61"/>
      <c r="FU33" s="61"/>
      <c r="FV33" s="61"/>
      <c r="FW33" s="61"/>
      <c r="FX33" s="61"/>
      <c r="FY33" s="61"/>
      <c r="FZ33" s="61"/>
      <c r="GA33" s="61"/>
      <c r="GB33" s="61"/>
      <c r="GC33" s="61"/>
      <c r="GD33" s="61"/>
      <c r="GE33" s="61"/>
      <c r="GF33" s="61"/>
      <c r="GG33" s="61"/>
      <c r="GH33" s="61"/>
      <c r="GI33" s="61"/>
      <c r="GJ33" s="61"/>
      <c r="GK33" s="61"/>
      <c r="GL33" s="61"/>
      <c r="GM33" s="61"/>
      <c r="GN33" s="61"/>
      <c r="GO33" s="61"/>
      <c r="GP33" s="61"/>
      <c r="GQ33" s="61"/>
      <c r="GR33" s="61"/>
      <c r="GS33" s="61"/>
      <c r="GT33" s="61"/>
      <c r="GU33" s="61"/>
      <c r="GV33" s="61"/>
      <c r="GW33" s="61"/>
      <c r="GX33" s="61"/>
      <c r="GY33" s="61"/>
      <c r="GZ33" s="61"/>
      <c r="HA33" s="61"/>
      <c r="HB33" s="61"/>
      <c r="HC33" s="61"/>
      <c r="HD33" s="61"/>
      <c r="HE33" s="61"/>
      <c r="HF33" s="61"/>
      <c r="HG33" s="61"/>
      <c r="HH33" s="61"/>
      <c r="HI33" s="61"/>
      <c r="HJ33" s="61"/>
      <c r="HK33" s="61"/>
      <c r="HL33" s="61"/>
      <c r="HM33" s="61"/>
      <c r="HN33" s="61"/>
      <c r="HO33" s="61"/>
      <c r="HP33" s="61"/>
      <c r="HQ33" s="61"/>
      <c r="HR33" s="61"/>
      <c r="HS33" s="61"/>
      <c r="HT33" s="61"/>
      <c r="HU33" s="61"/>
      <c r="HV33" s="61"/>
      <c r="HW33" s="61"/>
      <c r="HX33" s="61"/>
      <c r="HY33" s="61"/>
      <c r="HZ33" s="61"/>
      <c r="IA33" s="61"/>
      <c r="IB33" s="61"/>
      <c r="IC33" s="61"/>
      <c r="ID33" s="61"/>
      <c r="IE33" s="61"/>
      <c r="IF33" s="61"/>
      <c r="IG33" s="61"/>
      <c r="IH33" s="61"/>
      <c r="II33" s="61"/>
      <c r="IJ33" s="61"/>
      <c r="IK33" s="61"/>
      <c r="IL33" s="61"/>
      <c r="IM33" s="61"/>
      <c r="IN33" s="61"/>
      <c r="IO33" s="61"/>
      <c r="IP33" s="61"/>
      <c r="IQ33" s="61"/>
      <c r="IR33" s="61"/>
      <c r="IS33" s="61"/>
      <c r="IT33" s="61"/>
      <c r="IU33" s="61"/>
      <c r="IV33" s="61"/>
      <c r="IW33" s="61"/>
      <c r="IX33" s="61"/>
      <c r="IY33" s="61"/>
      <c r="IZ33" s="61"/>
      <c r="JA33" s="61"/>
      <c r="JB33" s="61"/>
      <c r="JC33" s="61"/>
      <c r="JD33" s="61"/>
      <c r="JE33" s="61"/>
      <c r="JF33" s="61"/>
      <c r="JG33" s="61"/>
      <c r="JH33" s="61"/>
    </row>
    <row r="34" spans="1:268" s="215" customFormat="1" ht="18" customHeight="1">
      <c r="A34" s="208" t="s">
        <v>208</v>
      </c>
      <c r="B34" s="216"/>
      <c r="C34" s="210">
        <v>26383</v>
      </c>
      <c r="D34" s="210">
        <v>26383</v>
      </c>
      <c r="E34" s="210">
        <v>18104</v>
      </c>
      <c r="F34" s="210">
        <v>18104</v>
      </c>
      <c r="G34" s="237">
        <v>24303</v>
      </c>
      <c r="H34" s="237">
        <v>24303</v>
      </c>
      <c r="I34" s="210"/>
      <c r="J34" s="210"/>
      <c r="K34" s="210"/>
      <c r="L34" s="210"/>
      <c r="M34" s="134">
        <f t="shared" si="43"/>
        <v>0</v>
      </c>
      <c r="N34" s="134">
        <f t="shared" si="43"/>
        <v>0</v>
      </c>
      <c r="O34" s="210"/>
      <c r="P34" s="210"/>
      <c r="Q34" s="210"/>
      <c r="R34" s="210"/>
      <c r="S34" s="210"/>
      <c r="T34" s="210"/>
      <c r="U34" s="210"/>
      <c r="V34" s="210"/>
      <c r="W34" s="210"/>
      <c r="X34" s="210"/>
      <c r="Y34" s="210"/>
      <c r="Z34" s="210"/>
      <c r="AA34" s="210"/>
      <c r="AB34" s="210"/>
      <c r="AC34" s="210"/>
      <c r="AD34" s="210"/>
      <c r="AE34" s="210"/>
      <c r="AF34" s="210"/>
      <c r="AG34" s="210"/>
      <c r="AH34" s="210"/>
      <c r="AI34" s="210"/>
      <c r="AJ34" s="210"/>
      <c r="AK34" s="210"/>
      <c r="AL34" s="210"/>
      <c r="AM34" s="210"/>
      <c r="AN34" s="210"/>
      <c r="AO34" s="210"/>
      <c r="AP34" s="210"/>
      <c r="AQ34" s="210"/>
      <c r="AR34" s="210"/>
      <c r="AS34" s="210"/>
      <c r="AT34" s="210"/>
      <c r="AU34" s="210"/>
      <c r="AV34" s="210"/>
      <c r="AW34" s="237">
        <v>24303</v>
      </c>
      <c r="AX34" s="237">
        <v>24303</v>
      </c>
      <c r="AY34" s="210"/>
      <c r="AZ34" s="210"/>
      <c r="BA34" s="210">
        <v>26368</v>
      </c>
      <c r="BB34" s="210">
        <v>26368</v>
      </c>
      <c r="BC34" s="212">
        <f t="shared" si="34"/>
        <v>8.4968933876476083E-2</v>
      </c>
      <c r="BD34" s="212">
        <f t="shared" si="35"/>
        <v>8.4968933876476083E-2</v>
      </c>
      <c r="BE34" s="210">
        <v>1844</v>
      </c>
      <c r="BF34" s="210">
        <v>1844</v>
      </c>
      <c r="BG34" s="210"/>
      <c r="BH34" s="210"/>
      <c r="BI34" s="210"/>
      <c r="BJ34" s="210"/>
      <c r="BK34" s="212"/>
      <c r="BL34" s="212"/>
      <c r="BM34" s="210"/>
      <c r="BN34" s="210"/>
      <c r="BO34" s="210"/>
      <c r="BP34" s="210"/>
      <c r="BQ34" s="212"/>
      <c r="BR34" s="212"/>
      <c r="BS34" s="210"/>
      <c r="BT34" s="210"/>
      <c r="BU34" s="210"/>
      <c r="BV34" s="210"/>
      <c r="BW34" s="212"/>
      <c r="BX34" s="212"/>
      <c r="BY34" s="210"/>
      <c r="BZ34" s="210"/>
      <c r="CA34" s="210"/>
      <c r="CB34" s="210"/>
      <c r="CC34" s="212"/>
      <c r="CD34" s="212"/>
      <c r="CE34" s="210"/>
      <c r="CF34" s="210"/>
      <c r="CG34" s="210"/>
      <c r="CH34" s="210"/>
      <c r="CI34" s="212">
        <f t="shared" si="12"/>
        <v>1</v>
      </c>
      <c r="CJ34" s="212">
        <f t="shared" si="13"/>
        <v>1</v>
      </c>
      <c r="CK34" s="210"/>
      <c r="CL34" s="210"/>
      <c r="CM34" s="210"/>
      <c r="CN34" s="210"/>
      <c r="CO34" s="212"/>
      <c r="CP34" s="212"/>
      <c r="CQ34" s="210"/>
      <c r="CR34" s="210"/>
      <c r="CS34" s="210"/>
      <c r="CT34" s="210"/>
      <c r="CU34" s="212"/>
      <c r="CV34" s="212"/>
      <c r="CW34" s="210"/>
      <c r="CX34" s="210"/>
      <c r="CY34" s="210"/>
      <c r="CZ34" s="210"/>
      <c r="DA34" s="212"/>
      <c r="DB34" s="212"/>
      <c r="DC34" s="210"/>
      <c r="DD34" s="210"/>
      <c r="DE34" s="210"/>
      <c r="DF34" s="210"/>
      <c r="DG34" s="212"/>
      <c r="DH34" s="212"/>
      <c r="DI34" s="210"/>
      <c r="DJ34" s="210"/>
      <c r="DK34" s="234">
        <v>26033</v>
      </c>
      <c r="DL34" s="210">
        <v>26033</v>
      </c>
      <c r="DM34" s="135">
        <f t="shared" si="69"/>
        <v>7.118462741225362E-2</v>
      </c>
      <c r="DN34" s="135">
        <f t="shared" si="70"/>
        <v>7.118462741225362E-2</v>
      </c>
      <c r="DO34" s="210"/>
      <c r="DP34" s="210"/>
      <c r="DQ34" s="210"/>
      <c r="DR34" s="210"/>
      <c r="DS34" s="234">
        <v>26033</v>
      </c>
      <c r="DT34" s="236">
        <v>26033</v>
      </c>
      <c r="DU34" s="135">
        <f t="shared" si="38"/>
        <v>-1.2704793689320426E-2</v>
      </c>
      <c r="DV34" s="135">
        <f t="shared" si="39"/>
        <v>-1.2704793689320426E-2</v>
      </c>
      <c r="DW34" s="135">
        <f t="shared" si="40"/>
        <v>8.4968933876476083E-2</v>
      </c>
      <c r="DX34" s="135">
        <f t="shared" si="41"/>
        <v>8.4968933876476083E-2</v>
      </c>
      <c r="DY34" s="213"/>
      <c r="DZ34" s="213"/>
      <c r="EA34" s="213"/>
      <c r="EB34" s="213"/>
      <c r="EC34" s="213"/>
      <c r="ED34" s="213"/>
      <c r="EE34" s="213"/>
      <c r="EF34" s="213"/>
      <c r="EG34" s="213"/>
      <c r="EH34" s="213"/>
      <c r="EI34" s="213"/>
      <c r="EJ34" s="213"/>
      <c r="EK34" s="214"/>
      <c r="EL34" s="214"/>
      <c r="EM34" s="214"/>
      <c r="EN34" s="214"/>
      <c r="EO34" s="214"/>
      <c r="EP34" s="214"/>
      <c r="EQ34" s="214"/>
      <c r="ER34" s="214"/>
      <c r="ES34" s="214"/>
      <c r="ET34" s="214"/>
      <c r="EU34" s="214"/>
      <c r="EV34" s="214"/>
      <c r="EW34" s="214"/>
      <c r="EX34" s="214"/>
      <c r="EY34" s="214"/>
      <c r="EZ34" s="214"/>
      <c r="FA34" s="214"/>
      <c r="FB34" s="214"/>
      <c r="FC34" s="214"/>
      <c r="FD34" s="214"/>
      <c r="FE34" s="214"/>
      <c r="FF34" s="214"/>
      <c r="FG34" s="214"/>
      <c r="FH34" s="214"/>
      <c r="FI34" s="214"/>
      <c r="FJ34" s="214"/>
      <c r="FK34" s="214"/>
      <c r="FL34" s="214"/>
      <c r="FM34" s="214"/>
      <c r="FN34" s="214"/>
      <c r="FO34" s="214"/>
      <c r="FP34" s="214"/>
      <c r="FQ34" s="214"/>
      <c r="FR34" s="214"/>
      <c r="FS34" s="214"/>
      <c r="FT34" s="214"/>
      <c r="FU34" s="214"/>
      <c r="FV34" s="214"/>
      <c r="FW34" s="214"/>
      <c r="FX34" s="214"/>
      <c r="FY34" s="214"/>
      <c r="FZ34" s="214"/>
      <c r="GA34" s="214"/>
      <c r="GB34" s="214"/>
      <c r="GC34" s="214"/>
      <c r="GD34" s="214"/>
      <c r="GE34" s="214"/>
      <c r="GF34" s="214"/>
      <c r="GG34" s="214"/>
      <c r="GH34" s="214"/>
      <c r="GI34" s="214"/>
      <c r="GJ34" s="214"/>
      <c r="GK34" s="214"/>
      <c r="GL34" s="214"/>
      <c r="GM34" s="214"/>
      <c r="GN34" s="214"/>
      <c r="GO34" s="214"/>
      <c r="GP34" s="214"/>
      <c r="GQ34" s="214"/>
      <c r="GR34" s="214"/>
      <c r="GS34" s="214"/>
      <c r="GT34" s="214"/>
      <c r="GU34" s="214"/>
      <c r="GV34" s="214"/>
      <c r="GW34" s="214"/>
      <c r="GX34" s="214"/>
      <c r="GY34" s="214"/>
      <c r="GZ34" s="214"/>
      <c r="HA34" s="214"/>
      <c r="HB34" s="214"/>
      <c r="HC34" s="214"/>
      <c r="HD34" s="214"/>
      <c r="HE34" s="214"/>
      <c r="HF34" s="214"/>
      <c r="HG34" s="214"/>
      <c r="HH34" s="214"/>
      <c r="HI34" s="214"/>
      <c r="HJ34" s="214"/>
      <c r="HK34" s="214"/>
      <c r="HL34" s="214"/>
      <c r="HM34" s="214"/>
      <c r="HN34" s="214"/>
      <c r="HO34" s="214"/>
      <c r="HP34" s="214"/>
      <c r="HQ34" s="214"/>
      <c r="HR34" s="214"/>
      <c r="HS34" s="214"/>
      <c r="HT34" s="214"/>
      <c r="HU34" s="214"/>
      <c r="HV34" s="214"/>
      <c r="HW34" s="214"/>
      <c r="HX34" s="214"/>
      <c r="HY34" s="214"/>
      <c r="HZ34" s="214"/>
      <c r="IA34" s="214"/>
      <c r="IB34" s="214"/>
      <c r="IC34" s="214"/>
      <c r="ID34" s="214"/>
      <c r="IE34" s="214"/>
      <c r="IF34" s="214"/>
      <c r="IG34" s="214"/>
      <c r="IH34" s="214"/>
      <c r="II34" s="214"/>
      <c r="IJ34" s="214"/>
      <c r="IK34" s="214"/>
      <c r="IL34" s="214"/>
      <c r="IM34" s="214"/>
      <c r="IN34" s="214"/>
      <c r="IO34" s="214"/>
      <c r="IP34" s="214"/>
      <c r="IQ34" s="214"/>
      <c r="IR34" s="214"/>
      <c r="IS34" s="214"/>
      <c r="IT34" s="214"/>
      <c r="IU34" s="214"/>
      <c r="IV34" s="214"/>
      <c r="IW34" s="214"/>
      <c r="IX34" s="214"/>
      <c r="IY34" s="214"/>
      <c r="IZ34" s="214"/>
      <c r="JA34" s="214"/>
      <c r="JB34" s="214"/>
      <c r="JC34" s="214"/>
      <c r="JD34" s="214"/>
      <c r="JE34" s="214"/>
      <c r="JF34" s="214"/>
      <c r="JG34" s="214"/>
      <c r="JH34" s="214"/>
    </row>
    <row r="35" spans="1:268" s="215" customFormat="1" ht="30.75" customHeight="1">
      <c r="A35" s="208" t="s">
        <v>210</v>
      </c>
      <c r="B35" s="216"/>
      <c r="C35" s="210">
        <v>2516</v>
      </c>
      <c r="D35" s="210">
        <v>2109</v>
      </c>
      <c r="E35" s="210">
        <v>4468</v>
      </c>
      <c r="F35" s="210">
        <v>3944</v>
      </c>
      <c r="G35" s="237">
        <v>4295</v>
      </c>
      <c r="H35" s="237">
        <v>3414</v>
      </c>
      <c r="I35" s="210"/>
      <c r="J35" s="210"/>
      <c r="K35" s="210"/>
      <c r="L35" s="210"/>
      <c r="M35" s="134">
        <f t="shared" si="43"/>
        <v>0</v>
      </c>
      <c r="N35" s="134">
        <f t="shared" si="43"/>
        <v>0</v>
      </c>
      <c r="O35" s="210"/>
      <c r="P35" s="210"/>
      <c r="Q35" s="210"/>
      <c r="R35" s="210"/>
      <c r="S35" s="210"/>
      <c r="T35" s="210"/>
      <c r="U35" s="210"/>
      <c r="V35" s="210"/>
      <c r="W35" s="210"/>
      <c r="X35" s="210"/>
      <c r="Y35" s="210"/>
      <c r="Z35" s="210"/>
      <c r="AA35" s="210"/>
      <c r="AB35" s="210"/>
      <c r="AC35" s="210"/>
      <c r="AD35" s="210"/>
      <c r="AE35" s="210"/>
      <c r="AF35" s="210"/>
      <c r="AG35" s="210"/>
      <c r="AH35" s="210"/>
      <c r="AI35" s="210"/>
      <c r="AJ35" s="210"/>
      <c r="AK35" s="210"/>
      <c r="AL35" s="210"/>
      <c r="AM35" s="210"/>
      <c r="AN35" s="210"/>
      <c r="AO35" s="210"/>
      <c r="AP35" s="210"/>
      <c r="AQ35" s="210"/>
      <c r="AR35" s="210"/>
      <c r="AS35" s="210"/>
      <c r="AT35" s="210"/>
      <c r="AU35" s="210"/>
      <c r="AV35" s="210"/>
      <c r="AW35" s="237">
        <v>4295</v>
      </c>
      <c r="AX35" s="237">
        <v>3414</v>
      </c>
      <c r="AY35" s="210"/>
      <c r="AZ35" s="210"/>
      <c r="BA35" s="210">
        <v>3608</v>
      </c>
      <c r="BB35" s="210">
        <v>2528</v>
      </c>
      <c r="BC35" s="212">
        <f t="shared" si="34"/>
        <v>-0.15995343422584396</v>
      </c>
      <c r="BD35" s="212">
        <f t="shared" si="35"/>
        <v>-0.2595196250732279</v>
      </c>
      <c r="BE35" s="210">
        <v>138</v>
      </c>
      <c r="BF35" s="210">
        <v>128</v>
      </c>
      <c r="BG35" s="210"/>
      <c r="BH35" s="210"/>
      <c r="BI35" s="210"/>
      <c r="BJ35" s="210"/>
      <c r="BK35" s="212"/>
      <c r="BL35" s="212"/>
      <c r="BM35" s="210"/>
      <c r="BN35" s="210"/>
      <c r="BO35" s="210"/>
      <c r="BP35" s="210"/>
      <c r="BQ35" s="212"/>
      <c r="BR35" s="212"/>
      <c r="BS35" s="210"/>
      <c r="BT35" s="210"/>
      <c r="BU35" s="210"/>
      <c r="BV35" s="210"/>
      <c r="BW35" s="212"/>
      <c r="BX35" s="212"/>
      <c r="BY35" s="210"/>
      <c r="BZ35" s="210"/>
      <c r="CA35" s="210"/>
      <c r="CB35" s="210"/>
      <c r="CC35" s="212"/>
      <c r="CD35" s="212"/>
      <c r="CE35" s="210"/>
      <c r="CF35" s="210"/>
      <c r="CG35" s="210"/>
      <c r="CH35" s="210"/>
      <c r="CI35" s="212">
        <f t="shared" si="12"/>
        <v>1</v>
      </c>
      <c r="CJ35" s="212">
        <f t="shared" si="13"/>
        <v>1</v>
      </c>
      <c r="CK35" s="210"/>
      <c r="CL35" s="210"/>
      <c r="CM35" s="210"/>
      <c r="CN35" s="210"/>
      <c r="CO35" s="212"/>
      <c r="CP35" s="212"/>
      <c r="CQ35" s="210"/>
      <c r="CR35" s="210"/>
      <c r="CS35" s="210"/>
      <c r="CT35" s="210"/>
      <c r="CU35" s="212"/>
      <c r="CV35" s="212"/>
      <c r="CW35" s="210"/>
      <c r="CX35" s="210"/>
      <c r="CY35" s="210"/>
      <c r="CZ35" s="210"/>
      <c r="DA35" s="212"/>
      <c r="DB35" s="212"/>
      <c r="DC35" s="210"/>
      <c r="DD35" s="210"/>
      <c r="DE35" s="210"/>
      <c r="DF35" s="210"/>
      <c r="DG35" s="212"/>
      <c r="DH35" s="212"/>
      <c r="DI35" s="210"/>
      <c r="DJ35" s="210"/>
      <c r="DK35" s="234">
        <v>5363</v>
      </c>
      <c r="DL35" s="210">
        <v>4249</v>
      </c>
      <c r="DM35" s="135">
        <f t="shared" si="69"/>
        <v>0.24866123399301521</v>
      </c>
      <c r="DN35" s="135">
        <f t="shared" si="70"/>
        <v>0.24458113649677804</v>
      </c>
      <c r="DO35" s="210"/>
      <c r="DP35" s="210"/>
      <c r="DQ35" s="210"/>
      <c r="DR35" s="210"/>
      <c r="DS35" s="234">
        <v>5363</v>
      </c>
      <c r="DT35" s="236">
        <v>4249</v>
      </c>
      <c r="DU35" s="135">
        <f t="shared" si="38"/>
        <v>0.48641906873614182</v>
      </c>
      <c r="DV35" s="135">
        <f t="shared" si="39"/>
        <v>0.68077531645569622</v>
      </c>
      <c r="DW35" s="135">
        <f t="shared" si="40"/>
        <v>-0.15995343422584396</v>
      </c>
      <c r="DX35" s="135">
        <f t="shared" si="41"/>
        <v>-0.2595196250732279</v>
      </c>
      <c r="DY35" s="213"/>
      <c r="DZ35" s="213"/>
      <c r="EA35" s="213"/>
      <c r="EB35" s="213"/>
      <c r="EC35" s="213"/>
      <c r="ED35" s="213"/>
      <c r="EE35" s="213"/>
      <c r="EF35" s="213"/>
      <c r="EG35" s="213"/>
      <c r="EH35" s="213"/>
      <c r="EI35" s="213"/>
      <c r="EJ35" s="213"/>
      <c r="EK35" s="214"/>
      <c r="EL35" s="214"/>
      <c r="EM35" s="214"/>
      <c r="EN35" s="214"/>
      <c r="EO35" s="214"/>
      <c r="EP35" s="214"/>
      <c r="EQ35" s="214"/>
      <c r="ER35" s="214"/>
      <c r="ES35" s="214"/>
      <c r="ET35" s="214"/>
      <c r="EU35" s="214"/>
      <c r="EV35" s="214"/>
      <c r="EW35" s="214"/>
      <c r="EX35" s="214"/>
      <c r="EY35" s="214"/>
      <c r="EZ35" s="214"/>
      <c r="FA35" s="214"/>
      <c r="FB35" s="214"/>
      <c r="FC35" s="214"/>
      <c r="FD35" s="214"/>
      <c r="FE35" s="214"/>
      <c r="FF35" s="214"/>
      <c r="FG35" s="214"/>
      <c r="FH35" s="214"/>
      <c r="FI35" s="214"/>
      <c r="FJ35" s="214"/>
      <c r="FK35" s="214"/>
      <c r="FL35" s="214"/>
      <c r="FM35" s="214"/>
      <c r="FN35" s="214"/>
      <c r="FO35" s="214"/>
      <c r="FP35" s="214"/>
      <c r="FQ35" s="214"/>
      <c r="FR35" s="214"/>
      <c r="FS35" s="214"/>
      <c r="FT35" s="214"/>
      <c r="FU35" s="214"/>
      <c r="FV35" s="214"/>
      <c r="FW35" s="214"/>
      <c r="FX35" s="214"/>
      <c r="FY35" s="214"/>
      <c r="FZ35" s="214"/>
      <c r="GA35" s="214"/>
      <c r="GB35" s="214"/>
      <c r="GC35" s="214"/>
      <c r="GD35" s="214"/>
      <c r="GE35" s="214"/>
      <c r="GF35" s="214"/>
      <c r="GG35" s="214"/>
      <c r="GH35" s="214"/>
      <c r="GI35" s="214"/>
      <c r="GJ35" s="214"/>
      <c r="GK35" s="214"/>
      <c r="GL35" s="214"/>
      <c r="GM35" s="214"/>
      <c r="GN35" s="214"/>
      <c r="GO35" s="214"/>
      <c r="GP35" s="214"/>
      <c r="GQ35" s="214"/>
      <c r="GR35" s="214"/>
      <c r="GS35" s="214"/>
      <c r="GT35" s="214"/>
      <c r="GU35" s="214"/>
      <c r="GV35" s="214"/>
      <c r="GW35" s="214"/>
      <c r="GX35" s="214"/>
      <c r="GY35" s="214"/>
      <c r="GZ35" s="214"/>
      <c r="HA35" s="214"/>
      <c r="HB35" s="214"/>
      <c r="HC35" s="214"/>
      <c r="HD35" s="214"/>
      <c r="HE35" s="214"/>
      <c r="HF35" s="214"/>
      <c r="HG35" s="214"/>
      <c r="HH35" s="214"/>
      <c r="HI35" s="214"/>
      <c r="HJ35" s="214"/>
      <c r="HK35" s="214"/>
      <c r="HL35" s="214"/>
      <c r="HM35" s="214"/>
      <c r="HN35" s="214"/>
      <c r="HO35" s="214"/>
      <c r="HP35" s="214"/>
      <c r="HQ35" s="214"/>
      <c r="HR35" s="214"/>
      <c r="HS35" s="214"/>
      <c r="HT35" s="214"/>
      <c r="HU35" s="214"/>
      <c r="HV35" s="214"/>
      <c r="HW35" s="214"/>
      <c r="HX35" s="214"/>
      <c r="HY35" s="214"/>
      <c r="HZ35" s="214"/>
      <c r="IA35" s="214"/>
      <c r="IB35" s="214"/>
      <c r="IC35" s="214"/>
      <c r="ID35" s="214"/>
      <c r="IE35" s="214"/>
      <c r="IF35" s="214"/>
      <c r="IG35" s="214"/>
      <c r="IH35" s="214"/>
      <c r="II35" s="214"/>
      <c r="IJ35" s="214"/>
      <c r="IK35" s="214"/>
      <c r="IL35" s="214"/>
      <c r="IM35" s="214"/>
      <c r="IN35" s="214"/>
      <c r="IO35" s="214"/>
      <c r="IP35" s="214"/>
      <c r="IQ35" s="214"/>
      <c r="IR35" s="214"/>
      <c r="IS35" s="214"/>
      <c r="IT35" s="214"/>
      <c r="IU35" s="214"/>
      <c r="IV35" s="214"/>
      <c r="IW35" s="214"/>
      <c r="IX35" s="214"/>
      <c r="IY35" s="214"/>
      <c r="IZ35" s="214"/>
      <c r="JA35" s="214"/>
      <c r="JB35" s="214"/>
      <c r="JC35" s="214"/>
      <c r="JD35" s="214"/>
      <c r="JE35" s="214"/>
      <c r="JF35" s="214"/>
      <c r="JG35" s="214"/>
      <c r="JH35" s="214"/>
    </row>
    <row r="36" spans="1:268" s="215" customFormat="1" ht="18" customHeight="1">
      <c r="A36" s="208" t="s">
        <v>211</v>
      </c>
      <c r="B36" s="216"/>
      <c r="C36" s="210">
        <v>0</v>
      </c>
      <c r="D36" s="210">
        <v>0</v>
      </c>
      <c r="E36" s="210">
        <v>0</v>
      </c>
      <c r="F36" s="210">
        <v>0</v>
      </c>
      <c r="G36" s="237">
        <v>0</v>
      </c>
      <c r="H36" s="237">
        <v>0</v>
      </c>
      <c r="I36" s="210"/>
      <c r="J36" s="210"/>
      <c r="K36" s="210"/>
      <c r="L36" s="210"/>
      <c r="M36" s="134">
        <f t="shared" si="43"/>
        <v>0</v>
      </c>
      <c r="N36" s="134">
        <f t="shared" si="43"/>
        <v>0</v>
      </c>
      <c r="O36" s="210"/>
      <c r="P36" s="210"/>
      <c r="Q36" s="210"/>
      <c r="R36" s="210"/>
      <c r="S36" s="210"/>
      <c r="T36" s="210"/>
      <c r="U36" s="210"/>
      <c r="V36" s="210"/>
      <c r="W36" s="210"/>
      <c r="X36" s="210"/>
      <c r="Y36" s="210"/>
      <c r="Z36" s="210"/>
      <c r="AA36" s="210"/>
      <c r="AB36" s="210"/>
      <c r="AC36" s="210"/>
      <c r="AD36" s="210"/>
      <c r="AE36" s="210"/>
      <c r="AF36" s="210"/>
      <c r="AG36" s="210"/>
      <c r="AH36" s="210"/>
      <c r="AI36" s="210"/>
      <c r="AJ36" s="210"/>
      <c r="AK36" s="210"/>
      <c r="AL36" s="210"/>
      <c r="AM36" s="210"/>
      <c r="AN36" s="210"/>
      <c r="AO36" s="210"/>
      <c r="AP36" s="210"/>
      <c r="AQ36" s="210"/>
      <c r="AR36" s="210"/>
      <c r="AS36" s="210"/>
      <c r="AT36" s="210"/>
      <c r="AU36" s="210"/>
      <c r="AV36" s="210"/>
      <c r="AW36" s="237">
        <v>0</v>
      </c>
      <c r="AX36" s="237">
        <v>0</v>
      </c>
      <c r="AY36" s="210"/>
      <c r="AZ36" s="210"/>
      <c r="BA36" s="210">
        <v>0</v>
      </c>
      <c r="BB36" s="210">
        <v>0</v>
      </c>
      <c r="BC36" s="212">
        <f t="shared" si="34"/>
        <v>1</v>
      </c>
      <c r="BD36" s="212">
        <f t="shared" si="35"/>
        <v>1</v>
      </c>
      <c r="BE36" s="210">
        <v>0</v>
      </c>
      <c r="BF36" s="210">
        <v>0</v>
      </c>
      <c r="BG36" s="210"/>
      <c r="BH36" s="210"/>
      <c r="BI36" s="210"/>
      <c r="BJ36" s="210"/>
      <c r="BK36" s="212"/>
      <c r="BL36" s="212"/>
      <c r="BM36" s="210"/>
      <c r="BN36" s="210"/>
      <c r="BO36" s="210"/>
      <c r="BP36" s="210"/>
      <c r="BQ36" s="212"/>
      <c r="BR36" s="212"/>
      <c r="BS36" s="210"/>
      <c r="BT36" s="210"/>
      <c r="BU36" s="210"/>
      <c r="BV36" s="210"/>
      <c r="BW36" s="212"/>
      <c r="BX36" s="212"/>
      <c r="BY36" s="210"/>
      <c r="BZ36" s="210"/>
      <c r="CA36" s="210"/>
      <c r="CB36" s="210"/>
      <c r="CC36" s="212"/>
      <c r="CD36" s="212"/>
      <c r="CE36" s="210"/>
      <c r="CF36" s="210"/>
      <c r="CG36" s="210"/>
      <c r="CH36" s="210"/>
      <c r="CI36" s="212">
        <f t="shared" si="12"/>
        <v>1</v>
      </c>
      <c r="CJ36" s="212">
        <f t="shared" si="13"/>
        <v>1</v>
      </c>
      <c r="CK36" s="210"/>
      <c r="CL36" s="210"/>
      <c r="CM36" s="210"/>
      <c r="CN36" s="210"/>
      <c r="CO36" s="212"/>
      <c r="CP36" s="212"/>
      <c r="CQ36" s="210"/>
      <c r="CR36" s="210"/>
      <c r="CS36" s="210"/>
      <c r="CT36" s="210"/>
      <c r="CU36" s="212"/>
      <c r="CV36" s="212"/>
      <c r="CW36" s="210"/>
      <c r="CX36" s="210"/>
      <c r="CY36" s="210"/>
      <c r="CZ36" s="210"/>
      <c r="DA36" s="212"/>
      <c r="DB36" s="212"/>
      <c r="DC36" s="210"/>
      <c r="DD36" s="210"/>
      <c r="DE36" s="210"/>
      <c r="DF36" s="210"/>
      <c r="DG36" s="212"/>
      <c r="DH36" s="212"/>
      <c r="DI36" s="210"/>
      <c r="DJ36" s="210"/>
      <c r="DK36" s="234">
        <v>0</v>
      </c>
      <c r="DL36" s="210">
        <v>0</v>
      </c>
      <c r="DM36" s="135">
        <f t="shared" si="69"/>
        <v>1</v>
      </c>
      <c r="DN36" s="135">
        <f t="shared" si="70"/>
        <v>1</v>
      </c>
      <c r="DO36" s="210"/>
      <c r="DP36" s="210"/>
      <c r="DQ36" s="210"/>
      <c r="DR36" s="210"/>
      <c r="DS36" s="234">
        <v>0</v>
      </c>
      <c r="DT36" s="236">
        <v>0</v>
      </c>
      <c r="DU36" s="135">
        <f t="shared" si="38"/>
        <v>1</v>
      </c>
      <c r="DV36" s="135">
        <f t="shared" si="39"/>
        <v>1</v>
      </c>
      <c r="DW36" s="135">
        <f t="shared" si="40"/>
        <v>1</v>
      </c>
      <c r="DX36" s="135">
        <f t="shared" si="41"/>
        <v>1</v>
      </c>
      <c r="DY36" s="213"/>
      <c r="DZ36" s="213"/>
      <c r="EA36" s="213"/>
      <c r="EB36" s="213"/>
      <c r="EC36" s="213"/>
      <c r="ED36" s="213"/>
      <c r="EE36" s="213"/>
      <c r="EF36" s="213"/>
      <c r="EG36" s="213"/>
      <c r="EH36" s="213"/>
      <c r="EI36" s="213"/>
      <c r="EJ36" s="213"/>
      <c r="EK36" s="214"/>
      <c r="EL36" s="214"/>
      <c r="EM36" s="214"/>
      <c r="EN36" s="214"/>
      <c r="EO36" s="214"/>
      <c r="EP36" s="214"/>
      <c r="EQ36" s="214"/>
      <c r="ER36" s="214"/>
      <c r="ES36" s="214"/>
      <c r="ET36" s="214"/>
      <c r="EU36" s="214"/>
      <c r="EV36" s="214"/>
      <c r="EW36" s="214"/>
      <c r="EX36" s="214"/>
      <c r="EY36" s="214"/>
      <c r="EZ36" s="214"/>
      <c r="FA36" s="214"/>
      <c r="FB36" s="214"/>
      <c r="FC36" s="214"/>
      <c r="FD36" s="214"/>
      <c r="FE36" s="214"/>
      <c r="FF36" s="214"/>
      <c r="FG36" s="214"/>
      <c r="FH36" s="214"/>
      <c r="FI36" s="214"/>
      <c r="FJ36" s="214"/>
      <c r="FK36" s="214"/>
      <c r="FL36" s="214"/>
      <c r="FM36" s="214"/>
      <c r="FN36" s="214"/>
      <c r="FO36" s="214"/>
      <c r="FP36" s="214"/>
      <c r="FQ36" s="214"/>
      <c r="FR36" s="214"/>
      <c r="FS36" s="214"/>
      <c r="FT36" s="214"/>
      <c r="FU36" s="214"/>
      <c r="FV36" s="214"/>
      <c r="FW36" s="214"/>
      <c r="FX36" s="214"/>
      <c r="FY36" s="214"/>
      <c r="FZ36" s="214"/>
      <c r="GA36" s="214"/>
      <c r="GB36" s="214"/>
      <c r="GC36" s="214"/>
      <c r="GD36" s="214"/>
      <c r="GE36" s="214"/>
      <c r="GF36" s="214"/>
      <c r="GG36" s="214"/>
      <c r="GH36" s="214"/>
      <c r="GI36" s="214"/>
      <c r="GJ36" s="214"/>
      <c r="GK36" s="214"/>
      <c r="GL36" s="214"/>
      <c r="GM36" s="214"/>
      <c r="GN36" s="214"/>
      <c r="GO36" s="214"/>
      <c r="GP36" s="214"/>
      <c r="GQ36" s="214"/>
      <c r="GR36" s="214"/>
      <c r="GS36" s="214"/>
      <c r="GT36" s="214"/>
      <c r="GU36" s="214"/>
      <c r="GV36" s="214"/>
      <c r="GW36" s="214"/>
      <c r="GX36" s="214"/>
      <c r="GY36" s="214"/>
      <c r="GZ36" s="214"/>
      <c r="HA36" s="214"/>
      <c r="HB36" s="214"/>
      <c r="HC36" s="214"/>
      <c r="HD36" s="214"/>
      <c r="HE36" s="214"/>
      <c r="HF36" s="214"/>
      <c r="HG36" s="214"/>
      <c r="HH36" s="214"/>
      <c r="HI36" s="214"/>
      <c r="HJ36" s="214"/>
      <c r="HK36" s="214"/>
      <c r="HL36" s="214"/>
      <c r="HM36" s="214"/>
      <c r="HN36" s="214"/>
      <c r="HO36" s="214"/>
      <c r="HP36" s="214"/>
      <c r="HQ36" s="214"/>
      <c r="HR36" s="214"/>
      <c r="HS36" s="214"/>
      <c r="HT36" s="214"/>
      <c r="HU36" s="214"/>
      <c r="HV36" s="214"/>
      <c r="HW36" s="214"/>
      <c r="HX36" s="214"/>
      <c r="HY36" s="214"/>
      <c r="HZ36" s="214"/>
      <c r="IA36" s="214"/>
      <c r="IB36" s="214"/>
      <c r="IC36" s="214"/>
      <c r="ID36" s="214"/>
      <c r="IE36" s="214"/>
      <c r="IF36" s="214"/>
      <c r="IG36" s="214"/>
      <c r="IH36" s="214"/>
      <c r="II36" s="214"/>
      <c r="IJ36" s="214"/>
      <c r="IK36" s="214"/>
      <c r="IL36" s="214"/>
      <c r="IM36" s="214"/>
      <c r="IN36" s="214"/>
      <c r="IO36" s="214"/>
      <c r="IP36" s="214"/>
      <c r="IQ36" s="214"/>
      <c r="IR36" s="214"/>
      <c r="IS36" s="214"/>
      <c r="IT36" s="214"/>
      <c r="IU36" s="214"/>
      <c r="IV36" s="214"/>
      <c r="IW36" s="214"/>
      <c r="IX36" s="214"/>
      <c r="IY36" s="214"/>
      <c r="IZ36" s="214"/>
      <c r="JA36" s="214"/>
      <c r="JB36" s="214"/>
      <c r="JC36" s="214"/>
      <c r="JD36" s="214"/>
      <c r="JE36" s="214"/>
      <c r="JF36" s="214"/>
      <c r="JG36" s="214"/>
      <c r="JH36" s="214"/>
    </row>
    <row r="37" spans="1:268" s="62" customFormat="1" ht="18" customHeight="1">
      <c r="A37" s="307" t="s">
        <v>89</v>
      </c>
      <c r="B37" s="276"/>
      <c r="C37" s="134">
        <v>2375</v>
      </c>
      <c r="D37" s="134">
        <v>1242</v>
      </c>
      <c r="E37" s="134">
        <v>2370</v>
      </c>
      <c r="F37" s="134">
        <v>1224</v>
      </c>
      <c r="G37" s="237">
        <v>909</v>
      </c>
      <c r="H37" s="237">
        <v>49</v>
      </c>
      <c r="I37" s="134"/>
      <c r="J37" s="134"/>
      <c r="K37" s="134"/>
      <c r="L37" s="134"/>
      <c r="M37" s="134">
        <f t="shared" si="43"/>
        <v>0</v>
      </c>
      <c r="N37" s="134">
        <f t="shared" si="43"/>
        <v>0</v>
      </c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  <c r="AC37" s="134"/>
      <c r="AD37" s="134"/>
      <c r="AE37" s="134"/>
      <c r="AF37" s="134"/>
      <c r="AG37" s="134"/>
      <c r="AH37" s="134"/>
      <c r="AI37" s="134"/>
      <c r="AJ37" s="134"/>
      <c r="AK37" s="134"/>
      <c r="AL37" s="134"/>
      <c r="AM37" s="134"/>
      <c r="AN37" s="134"/>
      <c r="AO37" s="134"/>
      <c r="AP37" s="134"/>
      <c r="AQ37" s="134"/>
      <c r="AR37" s="134"/>
      <c r="AS37" s="134"/>
      <c r="AT37" s="134"/>
      <c r="AU37" s="134"/>
      <c r="AV37" s="134"/>
      <c r="AW37" s="237">
        <v>909</v>
      </c>
      <c r="AX37" s="237">
        <v>49</v>
      </c>
      <c r="AY37" s="134"/>
      <c r="AZ37" s="134"/>
      <c r="BA37" s="134">
        <v>777</v>
      </c>
      <c r="BB37" s="134">
        <v>760</v>
      </c>
      <c r="BC37" s="135">
        <f t="shared" si="34"/>
        <v>-0.1452145214521452</v>
      </c>
      <c r="BD37" s="135">
        <f t="shared" si="35"/>
        <v>14.510204081632653</v>
      </c>
      <c r="BE37" s="134">
        <v>0</v>
      </c>
      <c r="BF37" s="134">
        <v>0</v>
      </c>
      <c r="BG37" s="134">
        <f>'бюджет округа (района)'!AD23+'бюджеты поселений'!AD23</f>
        <v>0</v>
      </c>
      <c r="BH37" s="134">
        <f>'бюджет округа (района)'!AD23</f>
        <v>0</v>
      </c>
      <c r="BI37" s="134">
        <f t="shared" si="45"/>
        <v>0</v>
      </c>
      <c r="BJ37" s="134">
        <f t="shared" si="62"/>
        <v>0</v>
      </c>
      <c r="BK37" s="135">
        <f t="shared" si="4"/>
        <v>1</v>
      </c>
      <c r="BL37" s="135">
        <f t="shared" si="5"/>
        <v>1</v>
      </c>
      <c r="BM37" s="134">
        <f>'бюджет округа (района)'!AG23+'бюджеты поселений'!AG23</f>
        <v>0</v>
      </c>
      <c r="BN37" s="134">
        <f>'бюджет округа (района)'!AG23</f>
        <v>0</v>
      </c>
      <c r="BO37" s="134">
        <f t="shared" si="47"/>
        <v>0</v>
      </c>
      <c r="BP37" s="134">
        <f t="shared" si="63"/>
        <v>0</v>
      </c>
      <c r="BQ37" s="135">
        <f t="shared" si="6"/>
        <v>1</v>
      </c>
      <c r="BR37" s="135">
        <f t="shared" si="7"/>
        <v>1</v>
      </c>
      <c r="BS37" s="134">
        <f>'бюджет округа (района)'!AJ23+'бюджеты поселений'!AJ23</f>
        <v>0</v>
      </c>
      <c r="BT37" s="134">
        <f>'бюджет округа (района)'!AJ23</f>
        <v>0</v>
      </c>
      <c r="BU37" s="134">
        <f t="shared" si="49"/>
        <v>0</v>
      </c>
      <c r="BV37" s="134">
        <f t="shared" si="64"/>
        <v>0</v>
      </c>
      <c r="BW37" s="135">
        <f t="shared" si="8"/>
        <v>1</v>
      </c>
      <c r="BX37" s="135">
        <f t="shared" si="9"/>
        <v>1</v>
      </c>
      <c r="BY37" s="134">
        <f>'бюджет округа (района)'!AM23+'бюджеты поселений'!AM23</f>
        <v>0</v>
      </c>
      <c r="BZ37" s="134">
        <f>'бюджет округа (района)'!AM23</f>
        <v>0</v>
      </c>
      <c r="CA37" s="134">
        <f t="shared" si="51"/>
        <v>0</v>
      </c>
      <c r="CB37" s="134">
        <f t="shared" si="65"/>
        <v>0</v>
      </c>
      <c r="CC37" s="135">
        <f t="shared" si="10"/>
        <v>1</v>
      </c>
      <c r="CD37" s="135">
        <f t="shared" si="11"/>
        <v>1</v>
      </c>
      <c r="CE37" s="134">
        <f>'бюджет округа (района)'!AP23+'бюджеты поселений'!AP23</f>
        <v>0</v>
      </c>
      <c r="CF37" s="134">
        <f>'бюджет округа (района)'!AP23</f>
        <v>0</v>
      </c>
      <c r="CG37" s="134"/>
      <c r="CH37" s="134"/>
      <c r="CI37" s="135">
        <f t="shared" si="12"/>
        <v>1</v>
      </c>
      <c r="CJ37" s="135">
        <f t="shared" si="13"/>
        <v>1</v>
      </c>
      <c r="CK37" s="134">
        <f>'бюджет округа (района)'!AS23+'бюджеты поселений'!AS23</f>
        <v>0</v>
      </c>
      <c r="CL37" s="134">
        <f>'бюджет округа (района)'!AS23</f>
        <v>0</v>
      </c>
      <c r="CM37" s="134">
        <f t="shared" si="53"/>
        <v>0</v>
      </c>
      <c r="CN37" s="134">
        <f t="shared" si="66"/>
        <v>0</v>
      </c>
      <c r="CO37" s="135">
        <f t="shared" si="14"/>
        <v>1</v>
      </c>
      <c r="CP37" s="135">
        <f t="shared" si="15"/>
        <v>1</v>
      </c>
      <c r="CQ37" s="134">
        <f>'бюджет округа (района)'!AV23+'бюджеты поселений'!AV23</f>
        <v>0</v>
      </c>
      <c r="CR37" s="134">
        <f>'бюджет округа (района)'!AV23</f>
        <v>0</v>
      </c>
      <c r="CS37" s="134"/>
      <c r="CT37" s="134"/>
      <c r="CU37" s="135">
        <f t="shared" si="16"/>
        <v>1</v>
      </c>
      <c r="CV37" s="135">
        <f t="shared" si="17"/>
        <v>1</v>
      </c>
      <c r="CW37" s="134">
        <f>'бюджет округа (района)'!AY23+'бюджеты поселений'!AY23</f>
        <v>0</v>
      </c>
      <c r="CX37" s="134">
        <f>'бюджет округа (района)'!AY23</f>
        <v>0</v>
      </c>
      <c r="CY37" s="134">
        <f t="shared" si="55"/>
        <v>0</v>
      </c>
      <c r="CZ37" s="134">
        <f t="shared" si="67"/>
        <v>0</v>
      </c>
      <c r="DA37" s="135">
        <f t="shared" si="18"/>
        <v>1</v>
      </c>
      <c r="DB37" s="135">
        <f t="shared" si="19"/>
        <v>1</v>
      </c>
      <c r="DC37" s="134">
        <f>'бюджет округа (района)'!BB23+'бюджеты поселений'!BB23</f>
        <v>0</v>
      </c>
      <c r="DD37" s="134">
        <f>'бюджет округа (района)'!BB23</f>
        <v>0</v>
      </c>
      <c r="DE37" s="134">
        <f t="shared" si="57"/>
        <v>0</v>
      </c>
      <c r="DF37" s="134">
        <f t="shared" si="68"/>
        <v>0</v>
      </c>
      <c r="DG37" s="135">
        <f t="shared" si="20"/>
        <v>1</v>
      </c>
      <c r="DH37" s="135">
        <f t="shared" si="21"/>
        <v>1</v>
      </c>
      <c r="DI37" s="134">
        <f>'бюджет округа (района)'!BE23+'бюджеты поселений'!BE23</f>
        <v>0</v>
      </c>
      <c r="DJ37" s="134">
        <f>'бюджет округа (района)'!BE23</f>
        <v>0</v>
      </c>
      <c r="DK37" s="223">
        <v>776</v>
      </c>
      <c r="DL37" s="134">
        <v>759</v>
      </c>
      <c r="DM37" s="135">
        <f t="shared" si="69"/>
        <v>-0.14631463146314627</v>
      </c>
      <c r="DN37" s="135">
        <f t="shared" si="70"/>
        <v>14.489795918367347</v>
      </c>
      <c r="DO37" s="134">
        <f>'бюджет округа (района)'!BH23+'бюджеты поселений'!BH23</f>
        <v>0</v>
      </c>
      <c r="DP37" s="134">
        <f>'бюджет округа (района)'!BH23</f>
        <v>0</v>
      </c>
      <c r="DQ37" s="134">
        <f>'бюджет округа (района)'!BI23+'бюджеты поселений'!BI23</f>
        <v>0</v>
      </c>
      <c r="DR37" s="134">
        <f>'бюджет округа (района)'!BI23</f>
        <v>0</v>
      </c>
      <c r="DS37" s="223">
        <v>776</v>
      </c>
      <c r="DT37" s="237">
        <v>759</v>
      </c>
      <c r="DU37" s="135">
        <f t="shared" si="38"/>
        <v>-1.2870012870013214E-3</v>
      </c>
      <c r="DV37" s="135">
        <f t="shared" si="39"/>
        <v>-1.3157894736841591E-3</v>
      </c>
      <c r="DW37" s="135">
        <f t="shared" si="40"/>
        <v>-0.1452145214521452</v>
      </c>
      <c r="DX37" s="135">
        <f t="shared" si="41"/>
        <v>14.510204081632653</v>
      </c>
      <c r="DY37" s="60"/>
      <c r="DZ37" s="60"/>
      <c r="EA37" s="60"/>
      <c r="EB37" s="60"/>
      <c r="EC37" s="60"/>
      <c r="ED37" s="60"/>
      <c r="EE37" s="60"/>
      <c r="EF37" s="60"/>
      <c r="EG37" s="60"/>
      <c r="EH37" s="60"/>
      <c r="EI37" s="60"/>
      <c r="EJ37" s="60"/>
      <c r="EK37" s="61"/>
      <c r="EL37" s="61"/>
      <c r="EM37" s="61"/>
      <c r="EN37" s="61"/>
      <c r="EO37" s="61"/>
      <c r="EP37" s="61"/>
      <c r="EQ37" s="61"/>
      <c r="ER37" s="61"/>
      <c r="ES37" s="61"/>
      <c r="ET37" s="61"/>
      <c r="EU37" s="61"/>
      <c r="EV37" s="61"/>
      <c r="EW37" s="61"/>
      <c r="EX37" s="61"/>
      <c r="EY37" s="61"/>
      <c r="EZ37" s="61"/>
      <c r="FA37" s="61"/>
      <c r="FB37" s="61"/>
      <c r="FC37" s="61"/>
      <c r="FD37" s="61"/>
      <c r="FE37" s="61"/>
      <c r="FF37" s="61"/>
      <c r="FG37" s="61"/>
      <c r="FH37" s="61"/>
      <c r="FI37" s="61"/>
      <c r="FJ37" s="61"/>
      <c r="FK37" s="61"/>
      <c r="FL37" s="61"/>
      <c r="FM37" s="61"/>
      <c r="FN37" s="61"/>
      <c r="FO37" s="61"/>
      <c r="FP37" s="61"/>
      <c r="FQ37" s="61"/>
      <c r="FR37" s="61"/>
      <c r="FS37" s="61"/>
      <c r="FT37" s="61"/>
      <c r="FU37" s="61"/>
      <c r="FV37" s="61"/>
      <c r="FW37" s="61"/>
      <c r="FX37" s="61"/>
      <c r="FY37" s="61"/>
      <c r="FZ37" s="61"/>
      <c r="GA37" s="61"/>
      <c r="GB37" s="61"/>
      <c r="GC37" s="61"/>
      <c r="GD37" s="61"/>
      <c r="GE37" s="61"/>
      <c r="GF37" s="61"/>
      <c r="GG37" s="61"/>
      <c r="GH37" s="61"/>
      <c r="GI37" s="61"/>
      <c r="GJ37" s="61"/>
      <c r="GK37" s="61"/>
      <c r="GL37" s="61"/>
      <c r="GM37" s="61"/>
      <c r="GN37" s="61"/>
      <c r="GO37" s="61"/>
      <c r="GP37" s="61"/>
      <c r="GQ37" s="61"/>
      <c r="GR37" s="61"/>
      <c r="GS37" s="61"/>
      <c r="GT37" s="61"/>
      <c r="GU37" s="61"/>
      <c r="GV37" s="61"/>
      <c r="GW37" s="61"/>
      <c r="GX37" s="61"/>
      <c r="GY37" s="61"/>
      <c r="GZ37" s="61"/>
      <c r="HA37" s="61"/>
      <c r="HB37" s="61"/>
      <c r="HC37" s="61"/>
      <c r="HD37" s="61"/>
      <c r="HE37" s="61"/>
      <c r="HF37" s="61"/>
      <c r="HG37" s="61"/>
      <c r="HH37" s="61"/>
      <c r="HI37" s="61"/>
      <c r="HJ37" s="61"/>
      <c r="HK37" s="61"/>
      <c r="HL37" s="61"/>
      <c r="HM37" s="61"/>
      <c r="HN37" s="61"/>
      <c r="HO37" s="61"/>
      <c r="HP37" s="61"/>
      <c r="HQ37" s="61"/>
      <c r="HR37" s="61"/>
      <c r="HS37" s="61"/>
      <c r="HT37" s="61"/>
      <c r="HU37" s="61"/>
      <c r="HV37" s="61"/>
      <c r="HW37" s="61"/>
      <c r="HX37" s="61"/>
      <c r="HY37" s="61"/>
      <c r="HZ37" s="61"/>
      <c r="IA37" s="61"/>
      <c r="IB37" s="61"/>
      <c r="IC37" s="61"/>
      <c r="ID37" s="61"/>
      <c r="IE37" s="61"/>
      <c r="IF37" s="61"/>
      <c r="IG37" s="61"/>
      <c r="IH37" s="61"/>
      <c r="II37" s="61"/>
      <c r="IJ37" s="61"/>
      <c r="IK37" s="61"/>
      <c r="IL37" s="61"/>
      <c r="IM37" s="61"/>
      <c r="IN37" s="61"/>
      <c r="IO37" s="61"/>
      <c r="IP37" s="61"/>
      <c r="IQ37" s="61"/>
      <c r="IR37" s="61"/>
      <c r="IS37" s="61"/>
      <c r="IT37" s="61"/>
      <c r="IU37" s="61"/>
      <c r="IV37" s="61"/>
      <c r="IW37" s="61"/>
      <c r="IX37" s="61"/>
      <c r="IY37" s="61"/>
      <c r="IZ37" s="61"/>
      <c r="JA37" s="61"/>
      <c r="JB37" s="61"/>
      <c r="JC37" s="61"/>
      <c r="JD37" s="61"/>
      <c r="JE37" s="61"/>
      <c r="JF37" s="61"/>
      <c r="JG37" s="61"/>
      <c r="JH37" s="61"/>
    </row>
    <row r="38" spans="1:268" s="62" customFormat="1" ht="36" customHeight="1">
      <c r="A38" s="307" t="s">
        <v>205</v>
      </c>
      <c r="B38" s="276"/>
      <c r="C38" s="134">
        <v>1383</v>
      </c>
      <c r="D38" s="134">
        <v>937</v>
      </c>
      <c r="E38" s="134">
        <v>2161</v>
      </c>
      <c r="F38" s="134">
        <v>1849</v>
      </c>
      <c r="G38" s="237">
        <v>3752</v>
      </c>
      <c r="H38" s="237">
        <v>1159</v>
      </c>
      <c r="I38" s="134"/>
      <c r="J38" s="134"/>
      <c r="K38" s="134"/>
      <c r="L38" s="134"/>
      <c r="M38" s="134">
        <f t="shared" si="43"/>
        <v>0</v>
      </c>
      <c r="N38" s="134">
        <f t="shared" si="43"/>
        <v>0</v>
      </c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  <c r="AC38" s="134"/>
      <c r="AD38" s="134"/>
      <c r="AE38" s="134"/>
      <c r="AF38" s="134"/>
      <c r="AG38" s="134"/>
      <c r="AH38" s="134"/>
      <c r="AI38" s="134"/>
      <c r="AJ38" s="134"/>
      <c r="AK38" s="134"/>
      <c r="AL38" s="134"/>
      <c r="AM38" s="134"/>
      <c r="AN38" s="134"/>
      <c r="AO38" s="134"/>
      <c r="AP38" s="134"/>
      <c r="AQ38" s="134"/>
      <c r="AR38" s="134"/>
      <c r="AS38" s="134"/>
      <c r="AT38" s="134"/>
      <c r="AU38" s="134"/>
      <c r="AV38" s="134"/>
      <c r="AW38" s="237">
        <v>3752</v>
      </c>
      <c r="AX38" s="237">
        <v>1159</v>
      </c>
      <c r="AY38" s="134"/>
      <c r="AZ38" s="134"/>
      <c r="BA38" s="134">
        <v>3615</v>
      </c>
      <c r="BB38" s="134">
        <v>2089</v>
      </c>
      <c r="BC38" s="135">
        <f t="shared" si="34"/>
        <v>-3.6513859275053351E-2</v>
      </c>
      <c r="BD38" s="135">
        <f t="shared" si="35"/>
        <v>0.80241587575496109</v>
      </c>
      <c r="BE38" s="134">
        <v>78</v>
      </c>
      <c r="BF38" s="134">
        <v>70</v>
      </c>
      <c r="BG38" s="134">
        <f>'бюджет округа (района)'!AD24+'бюджеты поселений'!AD24</f>
        <v>0</v>
      </c>
      <c r="BH38" s="134">
        <f>'бюджет округа (района)'!AD24</f>
        <v>0</v>
      </c>
      <c r="BI38" s="134">
        <f t="shared" si="45"/>
        <v>78</v>
      </c>
      <c r="BJ38" s="134">
        <f t="shared" si="62"/>
        <v>70</v>
      </c>
      <c r="BK38" s="135">
        <f t="shared" si="4"/>
        <v>1</v>
      </c>
      <c r="BL38" s="135">
        <f t="shared" si="5"/>
        <v>1</v>
      </c>
      <c r="BM38" s="134">
        <f>'бюджет округа (района)'!AG24+'бюджеты поселений'!AG24</f>
        <v>0</v>
      </c>
      <c r="BN38" s="134">
        <f>'бюджет округа (района)'!AG24</f>
        <v>0</v>
      </c>
      <c r="BO38" s="134">
        <f t="shared" si="47"/>
        <v>78</v>
      </c>
      <c r="BP38" s="134">
        <f t="shared" si="63"/>
        <v>70</v>
      </c>
      <c r="BQ38" s="135">
        <f t="shared" si="6"/>
        <v>1</v>
      </c>
      <c r="BR38" s="135">
        <f t="shared" si="7"/>
        <v>1</v>
      </c>
      <c r="BS38" s="134">
        <f>'бюджет округа (района)'!AJ24+'бюджеты поселений'!AJ24</f>
        <v>0</v>
      </c>
      <c r="BT38" s="134">
        <f>'бюджет округа (района)'!AJ24</f>
        <v>0</v>
      </c>
      <c r="BU38" s="134">
        <f t="shared" si="49"/>
        <v>78</v>
      </c>
      <c r="BV38" s="134">
        <f t="shared" si="64"/>
        <v>70</v>
      </c>
      <c r="BW38" s="135">
        <f t="shared" si="8"/>
        <v>1</v>
      </c>
      <c r="BX38" s="135">
        <f t="shared" si="9"/>
        <v>1</v>
      </c>
      <c r="BY38" s="134">
        <f>'бюджет округа (района)'!AM24+'бюджеты поселений'!AM24</f>
        <v>0</v>
      </c>
      <c r="BZ38" s="134">
        <f>'бюджет округа (района)'!AM24</f>
        <v>0</v>
      </c>
      <c r="CA38" s="134">
        <f t="shared" si="51"/>
        <v>78</v>
      </c>
      <c r="CB38" s="134">
        <f t="shared" si="65"/>
        <v>70</v>
      </c>
      <c r="CC38" s="135">
        <f t="shared" si="10"/>
        <v>1</v>
      </c>
      <c r="CD38" s="135">
        <f t="shared" si="11"/>
        <v>1</v>
      </c>
      <c r="CE38" s="134">
        <f>'бюджет округа (района)'!AP24+'бюджеты поселений'!AP24</f>
        <v>0</v>
      </c>
      <c r="CF38" s="134">
        <f>'бюджет округа (района)'!AP24</f>
        <v>0</v>
      </c>
      <c r="CG38" s="134"/>
      <c r="CH38" s="134"/>
      <c r="CI38" s="135">
        <f t="shared" si="12"/>
        <v>1</v>
      </c>
      <c r="CJ38" s="135">
        <f t="shared" si="13"/>
        <v>1</v>
      </c>
      <c r="CK38" s="134">
        <f>'бюджет округа (района)'!AS24+'бюджеты поселений'!AS24</f>
        <v>0</v>
      </c>
      <c r="CL38" s="134">
        <f>'бюджет округа (района)'!AS24</f>
        <v>0</v>
      </c>
      <c r="CM38" s="134">
        <f t="shared" si="53"/>
        <v>0</v>
      </c>
      <c r="CN38" s="134">
        <f t="shared" si="66"/>
        <v>0</v>
      </c>
      <c r="CO38" s="135">
        <f t="shared" si="14"/>
        <v>1</v>
      </c>
      <c r="CP38" s="135">
        <f t="shared" si="15"/>
        <v>1</v>
      </c>
      <c r="CQ38" s="134">
        <f>'бюджет округа (района)'!AV24+'бюджеты поселений'!AV24</f>
        <v>0</v>
      </c>
      <c r="CR38" s="134">
        <f>'бюджет округа (района)'!AV24</f>
        <v>0</v>
      </c>
      <c r="CS38" s="134"/>
      <c r="CT38" s="134"/>
      <c r="CU38" s="135">
        <f t="shared" si="16"/>
        <v>1</v>
      </c>
      <c r="CV38" s="135">
        <f t="shared" si="17"/>
        <v>1</v>
      </c>
      <c r="CW38" s="134">
        <f>'бюджет округа (района)'!AY24+'бюджеты поселений'!AY24</f>
        <v>0</v>
      </c>
      <c r="CX38" s="134">
        <f>'бюджет округа (района)'!AY24</f>
        <v>0</v>
      </c>
      <c r="CY38" s="134">
        <f t="shared" si="55"/>
        <v>0</v>
      </c>
      <c r="CZ38" s="134">
        <f t="shared" si="67"/>
        <v>0</v>
      </c>
      <c r="DA38" s="135">
        <f t="shared" si="18"/>
        <v>1</v>
      </c>
      <c r="DB38" s="135">
        <f t="shared" si="19"/>
        <v>1</v>
      </c>
      <c r="DC38" s="134">
        <f>'бюджет округа (района)'!BB24+'бюджеты поселений'!BB24</f>
        <v>0</v>
      </c>
      <c r="DD38" s="134">
        <f>'бюджет округа (района)'!BB24</f>
        <v>0</v>
      </c>
      <c r="DE38" s="134">
        <f t="shared" si="57"/>
        <v>0</v>
      </c>
      <c r="DF38" s="134">
        <f t="shared" si="68"/>
        <v>0</v>
      </c>
      <c r="DG38" s="135">
        <f t="shared" si="20"/>
        <v>1</v>
      </c>
      <c r="DH38" s="135">
        <f t="shared" si="21"/>
        <v>1</v>
      </c>
      <c r="DI38" s="134">
        <f>'бюджет округа (района)'!BE24+'бюджеты поселений'!BE24</f>
        <v>0</v>
      </c>
      <c r="DJ38" s="134">
        <f>'бюджет округа (района)'!BE24</f>
        <v>0</v>
      </c>
      <c r="DK38" s="223">
        <v>3464</v>
      </c>
      <c r="DL38" s="134">
        <v>1953</v>
      </c>
      <c r="DM38" s="135">
        <f t="shared" si="69"/>
        <v>-7.6759061833688746E-2</v>
      </c>
      <c r="DN38" s="135">
        <f t="shared" si="70"/>
        <v>0.68507333908541845</v>
      </c>
      <c r="DO38" s="134">
        <f>'бюджет округа (района)'!BH24+'бюджеты поселений'!BH24</f>
        <v>0</v>
      </c>
      <c r="DP38" s="134">
        <f>'бюджет округа (района)'!BH24</f>
        <v>0</v>
      </c>
      <c r="DQ38" s="134">
        <f>'бюджет округа (района)'!BI24+'бюджеты поселений'!BI24</f>
        <v>0</v>
      </c>
      <c r="DR38" s="134">
        <f>'бюджет округа (района)'!BI24</f>
        <v>0</v>
      </c>
      <c r="DS38" s="223">
        <v>3464</v>
      </c>
      <c r="DT38" s="237">
        <v>1953</v>
      </c>
      <c r="DU38" s="135">
        <f t="shared" si="38"/>
        <v>-4.1770401106500654E-2</v>
      </c>
      <c r="DV38" s="135">
        <f t="shared" si="39"/>
        <v>-6.5102920057443781E-2</v>
      </c>
      <c r="DW38" s="135">
        <f t="shared" si="40"/>
        <v>-3.6513859275053351E-2</v>
      </c>
      <c r="DX38" s="135">
        <f t="shared" si="41"/>
        <v>0.80241587575496109</v>
      </c>
      <c r="DY38" s="60"/>
      <c r="DZ38" s="60"/>
      <c r="EA38" s="60"/>
      <c r="EB38" s="60"/>
      <c r="EC38" s="60"/>
      <c r="ED38" s="60"/>
      <c r="EE38" s="60"/>
      <c r="EF38" s="60"/>
      <c r="EG38" s="60"/>
      <c r="EH38" s="60"/>
      <c r="EI38" s="60"/>
      <c r="EJ38" s="60"/>
      <c r="EK38" s="61"/>
      <c r="EL38" s="61"/>
      <c r="EM38" s="61"/>
      <c r="EN38" s="61"/>
      <c r="EO38" s="61"/>
      <c r="EP38" s="61"/>
      <c r="EQ38" s="61"/>
      <c r="ER38" s="61"/>
      <c r="ES38" s="61"/>
      <c r="ET38" s="61"/>
      <c r="EU38" s="61"/>
      <c r="EV38" s="61"/>
      <c r="EW38" s="61"/>
      <c r="EX38" s="61"/>
      <c r="EY38" s="61"/>
      <c r="EZ38" s="61"/>
      <c r="FA38" s="61"/>
      <c r="FB38" s="61"/>
      <c r="FC38" s="61"/>
      <c r="FD38" s="61"/>
      <c r="FE38" s="61"/>
      <c r="FF38" s="61"/>
      <c r="FG38" s="61"/>
      <c r="FH38" s="61"/>
      <c r="FI38" s="61"/>
      <c r="FJ38" s="61"/>
      <c r="FK38" s="61"/>
      <c r="FL38" s="61"/>
      <c r="FM38" s="61"/>
      <c r="FN38" s="61"/>
      <c r="FO38" s="61"/>
      <c r="FP38" s="61"/>
      <c r="FQ38" s="61"/>
      <c r="FR38" s="61"/>
      <c r="FS38" s="61"/>
      <c r="FT38" s="61"/>
      <c r="FU38" s="61"/>
      <c r="FV38" s="61"/>
      <c r="FW38" s="61"/>
      <c r="FX38" s="61"/>
      <c r="FY38" s="61"/>
      <c r="FZ38" s="61"/>
      <c r="GA38" s="61"/>
      <c r="GB38" s="61"/>
      <c r="GC38" s="61"/>
      <c r="GD38" s="61"/>
      <c r="GE38" s="61"/>
      <c r="GF38" s="61"/>
      <c r="GG38" s="61"/>
      <c r="GH38" s="61"/>
      <c r="GI38" s="61"/>
      <c r="GJ38" s="61"/>
      <c r="GK38" s="61"/>
      <c r="GL38" s="61"/>
      <c r="GM38" s="61"/>
      <c r="GN38" s="61"/>
      <c r="GO38" s="61"/>
      <c r="GP38" s="61"/>
      <c r="GQ38" s="61"/>
      <c r="GR38" s="61"/>
      <c r="GS38" s="61"/>
      <c r="GT38" s="61"/>
      <c r="GU38" s="61"/>
      <c r="GV38" s="61"/>
      <c r="GW38" s="61"/>
      <c r="GX38" s="61"/>
      <c r="GY38" s="61"/>
      <c r="GZ38" s="61"/>
      <c r="HA38" s="61"/>
      <c r="HB38" s="61"/>
      <c r="HC38" s="61"/>
      <c r="HD38" s="61"/>
      <c r="HE38" s="61"/>
      <c r="HF38" s="61"/>
      <c r="HG38" s="61"/>
      <c r="HH38" s="61"/>
      <c r="HI38" s="61"/>
      <c r="HJ38" s="61"/>
      <c r="HK38" s="61"/>
      <c r="HL38" s="61"/>
      <c r="HM38" s="61"/>
      <c r="HN38" s="61"/>
      <c r="HO38" s="61"/>
      <c r="HP38" s="61"/>
      <c r="HQ38" s="61"/>
      <c r="HR38" s="61"/>
      <c r="HS38" s="61"/>
      <c r="HT38" s="61"/>
      <c r="HU38" s="61"/>
      <c r="HV38" s="61"/>
      <c r="HW38" s="61"/>
      <c r="HX38" s="61"/>
      <c r="HY38" s="61"/>
      <c r="HZ38" s="61"/>
      <c r="IA38" s="61"/>
      <c r="IB38" s="61"/>
      <c r="IC38" s="61"/>
      <c r="ID38" s="61"/>
      <c r="IE38" s="61"/>
      <c r="IF38" s="61"/>
      <c r="IG38" s="61"/>
      <c r="IH38" s="61"/>
      <c r="II38" s="61"/>
      <c r="IJ38" s="61"/>
      <c r="IK38" s="61"/>
      <c r="IL38" s="61"/>
      <c r="IM38" s="61"/>
      <c r="IN38" s="61"/>
      <c r="IO38" s="61"/>
      <c r="IP38" s="61"/>
      <c r="IQ38" s="61"/>
      <c r="IR38" s="61"/>
      <c r="IS38" s="61"/>
      <c r="IT38" s="61"/>
      <c r="IU38" s="61"/>
      <c r="IV38" s="61"/>
      <c r="IW38" s="61"/>
      <c r="IX38" s="61"/>
      <c r="IY38" s="61"/>
      <c r="IZ38" s="61"/>
      <c r="JA38" s="61"/>
      <c r="JB38" s="61"/>
      <c r="JC38" s="61"/>
      <c r="JD38" s="61"/>
      <c r="JE38" s="61"/>
      <c r="JF38" s="61"/>
      <c r="JG38" s="61"/>
      <c r="JH38" s="61"/>
    </row>
    <row r="39" spans="1:268" s="215" customFormat="1" ht="18" customHeight="1">
      <c r="A39" s="208" t="s">
        <v>206</v>
      </c>
      <c r="B39" s="216"/>
      <c r="C39" s="210">
        <v>1243</v>
      </c>
      <c r="D39" s="210">
        <v>797</v>
      </c>
      <c r="E39" s="210">
        <v>1003</v>
      </c>
      <c r="F39" s="210">
        <v>691</v>
      </c>
      <c r="G39" s="237">
        <v>1561</v>
      </c>
      <c r="H39" s="237">
        <v>984</v>
      </c>
      <c r="I39" s="210"/>
      <c r="J39" s="210"/>
      <c r="K39" s="210"/>
      <c r="L39" s="210"/>
      <c r="M39" s="134">
        <f t="shared" si="43"/>
        <v>0</v>
      </c>
      <c r="N39" s="134">
        <f t="shared" si="43"/>
        <v>0</v>
      </c>
      <c r="O39" s="210"/>
      <c r="P39" s="210"/>
      <c r="Q39" s="210"/>
      <c r="R39" s="210"/>
      <c r="S39" s="210"/>
      <c r="T39" s="210"/>
      <c r="U39" s="210"/>
      <c r="V39" s="210"/>
      <c r="W39" s="210"/>
      <c r="X39" s="210"/>
      <c r="Y39" s="210"/>
      <c r="Z39" s="210"/>
      <c r="AA39" s="210"/>
      <c r="AB39" s="210"/>
      <c r="AC39" s="210"/>
      <c r="AD39" s="210"/>
      <c r="AE39" s="210"/>
      <c r="AF39" s="210"/>
      <c r="AG39" s="210"/>
      <c r="AH39" s="210"/>
      <c r="AI39" s="210"/>
      <c r="AJ39" s="210"/>
      <c r="AK39" s="210"/>
      <c r="AL39" s="210"/>
      <c r="AM39" s="210"/>
      <c r="AN39" s="210"/>
      <c r="AO39" s="210"/>
      <c r="AP39" s="210"/>
      <c r="AQ39" s="210"/>
      <c r="AR39" s="210"/>
      <c r="AS39" s="210"/>
      <c r="AT39" s="210"/>
      <c r="AU39" s="210"/>
      <c r="AV39" s="210"/>
      <c r="AW39" s="237">
        <v>1561</v>
      </c>
      <c r="AX39" s="237">
        <v>984</v>
      </c>
      <c r="AY39" s="210"/>
      <c r="AZ39" s="210"/>
      <c r="BA39" s="210">
        <v>1360</v>
      </c>
      <c r="BB39" s="210">
        <v>1080</v>
      </c>
      <c r="BC39" s="212">
        <f t="shared" si="34"/>
        <v>-0.12876361306854578</v>
      </c>
      <c r="BD39" s="212">
        <f t="shared" si="35"/>
        <v>9.7560975609756184E-2</v>
      </c>
      <c r="BE39" s="210">
        <v>78</v>
      </c>
      <c r="BF39" s="210">
        <v>70</v>
      </c>
      <c r="BG39" s="210"/>
      <c r="BH39" s="210"/>
      <c r="BI39" s="210"/>
      <c r="BJ39" s="210"/>
      <c r="BK39" s="212"/>
      <c r="BL39" s="212"/>
      <c r="BM39" s="210"/>
      <c r="BN39" s="210"/>
      <c r="BO39" s="210"/>
      <c r="BP39" s="210"/>
      <c r="BQ39" s="212"/>
      <c r="BR39" s="212"/>
      <c r="BS39" s="210"/>
      <c r="BT39" s="210"/>
      <c r="BU39" s="210"/>
      <c r="BV39" s="210"/>
      <c r="BW39" s="212"/>
      <c r="BX39" s="212"/>
      <c r="BY39" s="210"/>
      <c r="BZ39" s="210"/>
      <c r="CA39" s="210"/>
      <c r="CB39" s="210"/>
      <c r="CC39" s="212"/>
      <c r="CD39" s="212"/>
      <c r="CE39" s="210"/>
      <c r="CF39" s="210"/>
      <c r="CG39" s="210"/>
      <c r="CH39" s="210"/>
      <c r="CI39" s="212">
        <f t="shared" si="12"/>
        <v>1</v>
      </c>
      <c r="CJ39" s="212">
        <f t="shared" si="13"/>
        <v>1</v>
      </c>
      <c r="CK39" s="210"/>
      <c r="CL39" s="210"/>
      <c r="CM39" s="210"/>
      <c r="CN39" s="210"/>
      <c r="CO39" s="212"/>
      <c r="CP39" s="212"/>
      <c r="CQ39" s="210"/>
      <c r="CR39" s="210"/>
      <c r="CS39" s="210"/>
      <c r="CT39" s="210"/>
      <c r="CU39" s="212"/>
      <c r="CV39" s="212"/>
      <c r="CW39" s="210"/>
      <c r="CX39" s="210"/>
      <c r="CY39" s="210"/>
      <c r="CZ39" s="210"/>
      <c r="DA39" s="212"/>
      <c r="DB39" s="212"/>
      <c r="DC39" s="210"/>
      <c r="DD39" s="210"/>
      <c r="DE39" s="210"/>
      <c r="DF39" s="210"/>
      <c r="DG39" s="212"/>
      <c r="DH39" s="212"/>
      <c r="DI39" s="210"/>
      <c r="DJ39" s="210"/>
      <c r="DK39" s="234">
        <v>1281</v>
      </c>
      <c r="DL39" s="210">
        <v>1017</v>
      </c>
      <c r="DM39" s="135">
        <f t="shared" si="69"/>
        <v>-0.179372197309417</v>
      </c>
      <c r="DN39" s="135">
        <f t="shared" si="70"/>
        <v>3.3536585365853577E-2</v>
      </c>
      <c r="DO39" s="210"/>
      <c r="DP39" s="210"/>
      <c r="DQ39" s="210"/>
      <c r="DR39" s="210"/>
      <c r="DS39" s="234">
        <v>1281</v>
      </c>
      <c r="DT39" s="236">
        <v>1017</v>
      </c>
      <c r="DU39" s="135">
        <f t="shared" si="38"/>
        <v>-5.8088235294117663E-2</v>
      </c>
      <c r="DV39" s="135">
        <f t="shared" si="39"/>
        <v>-5.8333333333333348E-2</v>
      </c>
      <c r="DW39" s="135">
        <f t="shared" si="40"/>
        <v>-0.12876361306854578</v>
      </c>
      <c r="DX39" s="135">
        <f t="shared" si="41"/>
        <v>9.7560975609756184E-2</v>
      </c>
      <c r="DY39" s="213"/>
      <c r="DZ39" s="213"/>
      <c r="EA39" s="213"/>
      <c r="EB39" s="213"/>
      <c r="EC39" s="213"/>
      <c r="ED39" s="213"/>
      <c r="EE39" s="213"/>
      <c r="EF39" s="213"/>
      <c r="EG39" s="213"/>
      <c r="EH39" s="213"/>
      <c r="EI39" s="213"/>
      <c r="EJ39" s="213"/>
      <c r="EK39" s="214"/>
      <c r="EL39" s="214"/>
      <c r="EM39" s="214"/>
      <c r="EN39" s="214"/>
      <c r="EO39" s="214"/>
      <c r="EP39" s="214"/>
      <c r="EQ39" s="214"/>
      <c r="ER39" s="214"/>
      <c r="ES39" s="214"/>
      <c r="ET39" s="214"/>
      <c r="EU39" s="214"/>
      <c r="EV39" s="214"/>
      <c r="EW39" s="214"/>
      <c r="EX39" s="214"/>
      <c r="EY39" s="214"/>
      <c r="EZ39" s="214"/>
      <c r="FA39" s="214"/>
      <c r="FB39" s="214"/>
      <c r="FC39" s="214"/>
      <c r="FD39" s="214"/>
      <c r="FE39" s="214"/>
      <c r="FF39" s="214"/>
      <c r="FG39" s="214"/>
      <c r="FH39" s="214"/>
      <c r="FI39" s="214"/>
      <c r="FJ39" s="214"/>
      <c r="FK39" s="214"/>
      <c r="FL39" s="214"/>
      <c r="FM39" s="214"/>
      <c r="FN39" s="214"/>
      <c r="FO39" s="214"/>
      <c r="FP39" s="214"/>
      <c r="FQ39" s="214"/>
      <c r="FR39" s="214"/>
      <c r="FS39" s="214"/>
      <c r="FT39" s="214"/>
      <c r="FU39" s="214"/>
      <c r="FV39" s="214"/>
      <c r="FW39" s="214"/>
      <c r="FX39" s="214"/>
      <c r="FY39" s="214"/>
      <c r="FZ39" s="214"/>
      <c r="GA39" s="214"/>
      <c r="GB39" s="214"/>
      <c r="GC39" s="214"/>
      <c r="GD39" s="214"/>
      <c r="GE39" s="214"/>
      <c r="GF39" s="214"/>
      <c r="GG39" s="214"/>
      <c r="GH39" s="214"/>
      <c r="GI39" s="214"/>
      <c r="GJ39" s="214"/>
      <c r="GK39" s="214"/>
      <c r="GL39" s="214"/>
      <c r="GM39" s="214"/>
      <c r="GN39" s="214"/>
      <c r="GO39" s="214"/>
      <c r="GP39" s="214"/>
      <c r="GQ39" s="214"/>
      <c r="GR39" s="214"/>
      <c r="GS39" s="214"/>
      <c r="GT39" s="214"/>
      <c r="GU39" s="214"/>
      <c r="GV39" s="214"/>
      <c r="GW39" s="214"/>
      <c r="GX39" s="214"/>
      <c r="GY39" s="214"/>
      <c r="GZ39" s="214"/>
      <c r="HA39" s="214"/>
      <c r="HB39" s="214"/>
      <c r="HC39" s="214"/>
      <c r="HD39" s="214"/>
      <c r="HE39" s="214"/>
      <c r="HF39" s="214"/>
      <c r="HG39" s="214"/>
      <c r="HH39" s="214"/>
      <c r="HI39" s="214"/>
      <c r="HJ39" s="214"/>
      <c r="HK39" s="214"/>
      <c r="HL39" s="214"/>
      <c r="HM39" s="214"/>
      <c r="HN39" s="214"/>
      <c r="HO39" s="214"/>
      <c r="HP39" s="214"/>
      <c r="HQ39" s="214"/>
      <c r="HR39" s="214"/>
      <c r="HS39" s="214"/>
      <c r="HT39" s="214"/>
      <c r="HU39" s="214"/>
      <c r="HV39" s="214"/>
      <c r="HW39" s="214"/>
      <c r="HX39" s="214"/>
      <c r="HY39" s="214"/>
      <c r="HZ39" s="214"/>
      <c r="IA39" s="214"/>
      <c r="IB39" s="214"/>
      <c r="IC39" s="214"/>
      <c r="ID39" s="214"/>
      <c r="IE39" s="214"/>
      <c r="IF39" s="214"/>
      <c r="IG39" s="214"/>
      <c r="IH39" s="214"/>
      <c r="II39" s="214"/>
      <c r="IJ39" s="214"/>
      <c r="IK39" s="214"/>
      <c r="IL39" s="214"/>
      <c r="IM39" s="214"/>
      <c r="IN39" s="214"/>
      <c r="IO39" s="214"/>
      <c r="IP39" s="214"/>
      <c r="IQ39" s="214"/>
      <c r="IR39" s="214"/>
      <c r="IS39" s="214"/>
      <c r="IT39" s="214"/>
      <c r="IU39" s="214"/>
      <c r="IV39" s="214"/>
      <c r="IW39" s="214"/>
      <c r="IX39" s="214"/>
      <c r="IY39" s="214"/>
      <c r="IZ39" s="214"/>
      <c r="JA39" s="214"/>
      <c r="JB39" s="214"/>
      <c r="JC39" s="214"/>
      <c r="JD39" s="214"/>
      <c r="JE39" s="214"/>
      <c r="JF39" s="214"/>
      <c r="JG39" s="214"/>
      <c r="JH39" s="214"/>
    </row>
    <row r="40" spans="1:268" s="215" customFormat="1" ht="18" customHeight="1">
      <c r="A40" s="208" t="s">
        <v>207</v>
      </c>
      <c r="B40" s="216"/>
      <c r="C40" s="210">
        <v>140</v>
      </c>
      <c r="D40" s="210">
        <v>140</v>
      </c>
      <c r="E40" s="210">
        <v>1158</v>
      </c>
      <c r="F40" s="210">
        <v>1158</v>
      </c>
      <c r="G40" s="237">
        <v>2191</v>
      </c>
      <c r="H40" s="237">
        <v>175</v>
      </c>
      <c r="I40" s="210"/>
      <c r="J40" s="210"/>
      <c r="K40" s="210"/>
      <c r="L40" s="210"/>
      <c r="M40" s="134">
        <f t="shared" si="43"/>
        <v>0</v>
      </c>
      <c r="N40" s="134">
        <f t="shared" si="43"/>
        <v>0</v>
      </c>
      <c r="O40" s="210"/>
      <c r="P40" s="210"/>
      <c r="Q40" s="210"/>
      <c r="R40" s="210"/>
      <c r="S40" s="210"/>
      <c r="T40" s="210"/>
      <c r="U40" s="210"/>
      <c r="V40" s="210"/>
      <c r="W40" s="210"/>
      <c r="X40" s="210"/>
      <c r="Y40" s="210"/>
      <c r="Z40" s="210"/>
      <c r="AA40" s="210"/>
      <c r="AB40" s="210"/>
      <c r="AC40" s="210"/>
      <c r="AD40" s="210"/>
      <c r="AE40" s="210"/>
      <c r="AF40" s="210"/>
      <c r="AG40" s="210"/>
      <c r="AH40" s="210"/>
      <c r="AI40" s="210"/>
      <c r="AJ40" s="210"/>
      <c r="AK40" s="210"/>
      <c r="AL40" s="210"/>
      <c r="AM40" s="210"/>
      <c r="AN40" s="210"/>
      <c r="AO40" s="210"/>
      <c r="AP40" s="210"/>
      <c r="AQ40" s="210"/>
      <c r="AR40" s="210"/>
      <c r="AS40" s="210"/>
      <c r="AT40" s="210"/>
      <c r="AU40" s="210"/>
      <c r="AV40" s="210"/>
      <c r="AW40" s="237">
        <v>2191</v>
      </c>
      <c r="AX40" s="237">
        <v>175</v>
      </c>
      <c r="AY40" s="210"/>
      <c r="AZ40" s="210"/>
      <c r="BA40" s="210">
        <v>2255</v>
      </c>
      <c r="BB40" s="210">
        <v>1009</v>
      </c>
      <c r="BC40" s="212">
        <f t="shared" si="34"/>
        <v>2.9210406207211381E-2</v>
      </c>
      <c r="BD40" s="212">
        <f t="shared" si="35"/>
        <v>4.765714285714286</v>
      </c>
      <c r="BE40" s="210"/>
      <c r="BF40" s="210"/>
      <c r="BG40" s="210"/>
      <c r="BH40" s="210"/>
      <c r="BI40" s="210"/>
      <c r="BJ40" s="210"/>
      <c r="BK40" s="212"/>
      <c r="BL40" s="212"/>
      <c r="BM40" s="210"/>
      <c r="BN40" s="210"/>
      <c r="BO40" s="210"/>
      <c r="BP40" s="210"/>
      <c r="BQ40" s="212"/>
      <c r="BR40" s="212"/>
      <c r="BS40" s="210"/>
      <c r="BT40" s="210"/>
      <c r="BU40" s="210"/>
      <c r="BV40" s="210"/>
      <c r="BW40" s="212"/>
      <c r="BX40" s="212"/>
      <c r="BY40" s="210"/>
      <c r="BZ40" s="210"/>
      <c r="CA40" s="210"/>
      <c r="CB40" s="210"/>
      <c r="CC40" s="212"/>
      <c r="CD40" s="212"/>
      <c r="CE40" s="210"/>
      <c r="CF40" s="210"/>
      <c r="CG40" s="210"/>
      <c r="CH40" s="210"/>
      <c r="CI40" s="212">
        <f t="shared" si="12"/>
        <v>1</v>
      </c>
      <c r="CJ40" s="212">
        <f t="shared" si="13"/>
        <v>1</v>
      </c>
      <c r="CK40" s="210"/>
      <c r="CL40" s="210"/>
      <c r="CM40" s="210"/>
      <c r="CN40" s="210"/>
      <c r="CO40" s="212"/>
      <c r="CP40" s="212"/>
      <c r="CQ40" s="210"/>
      <c r="CR40" s="210"/>
      <c r="CS40" s="210"/>
      <c r="CT40" s="210"/>
      <c r="CU40" s="212"/>
      <c r="CV40" s="212"/>
      <c r="CW40" s="210"/>
      <c r="CX40" s="210"/>
      <c r="CY40" s="210"/>
      <c r="CZ40" s="210"/>
      <c r="DA40" s="212"/>
      <c r="DB40" s="212"/>
      <c r="DC40" s="210"/>
      <c r="DD40" s="210"/>
      <c r="DE40" s="210"/>
      <c r="DF40" s="210"/>
      <c r="DG40" s="212"/>
      <c r="DH40" s="212"/>
      <c r="DI40" s="210"/>
      <c r="DJ40" s="210"/>
      <c r="DK40" s="234">
        <v>2182</v>
      </c>
      <c r="DL40" s="210">
        <v>936</v>
      </c>
      <c r="DM40" s="135">
        <f t="shared" si="69"/>
        <v>-4.1077133728890658E-3</v>
      </c>
      <c r="DN40" s="135">
        <f t="shared" si="70"/>
        <v>4.3485714285714288</v>
      </c>
      <c r="DO40" s="210"/>
      <c r="DP40" s="210"/>
      <c r="DQ40" s="210"/>
      <c r="DR40" s="210"/>
      <c r="DS40" s="234">
        <v>2182</v>
      </c>
      <c r="DT40" s="236">
        <v>936</v>
      </c>
      <c r="DU40" s="135">
        <f t="shared" si="38"/>
        <v>-3.2372505543237229E-2</v>
      </c>
      <c r="DV40" s="135">
        <f t="shared" si="39"/>
        <v>-7.2348860257680836E-2</v>
      </c>
      <c r="DW40" s="135">
        <f t="shared" si="40"/>
        <v>2.9210406207211381E-2</v>
      </c>
      <c r="DX40" s="135">
        <f t="shared" si="41"/>
        <v>4.765714285714286</v>
      </c>
      <c r="DY40" s="213"/>
      <c r="DZ40" s="213"/>
      <c r="EA40" s="213"/>
      <c r="EB40" s="213"/>
      <c r="EC40" s="213"/>
      <c r="ED40" s="213"/>
      <c r="EE40" s="213"/>
      <c r="EF40" s="213"/>
      <c r="EG40" s="213"/>
      <c r="EH40" s="213"/>
      <c r="EI40" s="213"/>
      <c r="EJ40" s="213"/>
      <c r="EK40" s="214"/>
      <c r="EL40" s="214"/>
      <c r="EM40" s="214"/>
      <c r="EN40" s="214"/>
      <c r="EO40" s="214"/>
      <c r="EP40" s="214"/>
      <c r="EQ40" s="214"/>
      <c r="ER40" s="214"/>
      <c r="ES40" s="214"/>
      <c r="ET40" s="214"/>
      <c r="EU40" s="214"/>
      <c r="EV40" s="214"/>
      <c r="EW40" s="214"/>
      <c r="EX40" s="214"/>
      <c r="EY40" s="214"/>
      <c r="EZ40" s="214"/>
      <c r="FA40" s="214"/>
      <c r="FB40" s="214"/>
      <c r="FC40" s="214"/>
      <c r="FD40" s="214"/>
      <c r="FE40" s="214"/>
      <c r="FF40" s="214"/>
      <c r="FG40" s="214"/>
      <c r="FH40" s="214"/>
      <c r="FI40" s="214"/>
      <c r="FJ40" s="214"/>
      <c r="FK40" s="214"/>
      <c r="FL40" s="214"/>
      <c r="FM40" s="214"/>
      <c r="FN40" s="214"/>
      <c r="FO40" s="214"/>
      <c r="FP40" s="214"/>
      <c r="FQ40" s="214"/>
      <c r="FR40" s="214"/>
      <c r="FS40" s="214"/>
      <c r="FT40" s="214"/>
      <c r="FU40" s="214"/>
      <c r="FV40" s="214"/>
      <c r="FW40" s="214"/>
      <c r="FX40" s="214"/>
      <c r="FY40" s="214"/>
      <c r="FZ40" s="214"/>
      <c r="GA40" s="214"/>
      <c r="GB40" s="214"/>
      <c r="GC40" s="214"/>
      <c r="GD40" s="214"/>
      <c r="GE40" s="214"/>
      <c r="GF40" s="214"/>
      <c r="GG40" s="214"/>
      <c r="GH40" s="214"/>
      <c r="GI40" s="214"/>
      <c r="GJ40" s="214"/>
      <c r="GK40" s="214"/>
      <c r="GL40" s="214"/>
      <c r="GM40" s="214"/>
      <c r="GN40" s="214"/>
      <c r="GO40" s="214"/>
      <c r="GP40" s="214"/>
      <c r="GQ40" s="214"/>
      <c r="GR40" s="214"/>
      <c r="GS40" s="214"/>
      <c r="GT40" s="214"/>
      <c r="GU40" s="214"/>
      <c r="GV40" s="214"/>
      <c r="GW40" s="214"/>
      <c r="GX40" s="214"/>
      <c r="GY40" s="214"/>
      <c r="GZ40" s="214"/>
      <c r="HA40" s="214"/>
      <c r="HB40" s="214"/>
      <c r="HC40" s="214"/>
      <c r="HD40" s="214"/>
      <c r="HE40" s="214"/>
      <c r="HF40" s="214"/>
      <c r="HG40" s="214"/>
      <c r="HH40" s="214"/>
      <c r="HI40" s="214"/>
      <c r="HJ40" s="214"/>
      <c r="HK40" s="214"/>
      <c r="HL40" s="214"/>
      <c r="HM40" s="214"/>
      <c r="HN40" s="214"/>
      <c r="HO40" s="214"/>
      <c r="HP40" s="214"/>
      <c r="HQ40" s="214"/>
      <c r="HR40" s="214"/>
      <c r="HS40" s="214"/>
      <c r="HT40" s="214"/>
      <c r="HU40" s="214"/>
      <c r="HV40" s="214"/>
      <c r="HW40" s="214"/>
      <c r="HX40" s="214"/>
      <c r="HY40" s="214"/>
      <c r="HZ40" s="214"/>
      <c r="IA40" s="214"/>
      <c r="IB40" s="214"/>
      <c r="IC40" s="214"/>
      <c r="ID40" s="214"/>
      <c r="IE40" s="214"/>
      <c r="IF40" s="214"/>
      <c r="IG40" s="214"/>
      <c r="IH40" s="214"/>
      <c r="II40" s="214"/>
      <c r="IJ40" s="214"/>
      <c r="IK40" s="214"/>
      <c r="IL40" s="214"/>
      <c r="IM40" s="214"/>
      <c r="IN40" s="214"/>
      <c r="IO40" s="214"/>
      <c r="IP40" s="214"/>
      <c r="IQ40" s="214"/>
      <c r="IR40" s="214"/>
      <c r="IS40" s="214"/>
      <c r="IT40" s="214"/>
      <c r="IU40" s="214"/>
      <c r="IV40" s="214"/>
      <c r="IW40" s="214"/>
      <c r="IX40" s="214"/>
      <c r="IY40" s="214"/>
      <c r="IZ40" s="214"/>
      <c r="JA40" s="214"/>
      <c r="JB40" s="214"/>
      <c r="JC40" s="214"/>
      <c r="JD40" s="214"/>
      <c r="JE40" s="214"/>
      <c r="JF40" s="214"/>
      <c r="JG40" s="214"/>
      <c r="JH40" s="214"/>
    </row>
    <row r="41" spans="1:268" s="62" customFormat="1" ht="18" customHeight="1">
      <c r="A41" s="307" t="s">
        <v>212</v>
      </c>
      <c r="B41" s="276"/>
      <c r="C41" s="134">
        <v>4261</v>
      </c>
      <c r="D41" s="134">
        <v>4197</v>
      </c>
      <c r="E41" s="134">
        <v>3422</v>
      </c>
      <c r="F41" s="134">
        <v>3112</v>
      </c>
      <c r="G41" s="237">
        <v>1437</v>
      </c>
      <c r="H41" s="237">
        <v>1416</v>
      </c>
      <c r="I41" s="134"/>
      <c r="J41" s="134"/>
      <c r="K41" s="134"/>
      <c r="L41" s="134"/>
      <c r="M41" s="134">
        <f t="shared" si="43"/>
        <v>0</v>
      </c>
      <c r="N41" s="134">
        <f t="shared" si="43"/>
        <v>0</v>
      </c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  <c r="AE41" s="134"/>
      <c r="AF41" s="134"/>
      <c r="AG41" s="134"/>
      <c r="AH41" s="134"/>
      <c r="AI41" s="134"/>
      <c r="AJ41" s="134"/>
      <c r="AK41" s="134"/>
      <c r="AL41" s="134"/>
      <c r="AM41" s="134"/>
      <c r="AN41" s="134"/>
      <c r="AO41" s="134"/>
      <c r="AP41" s="134"/>
      <c r="AQ41" s="134"/>
      <c r="AR41" s="134"/>
      <c r="AS41" s="134"/>
      <c r="AT41" s="134"/>
      <c r="AU41" s="134"/>
      <c r="AV41" s="134"/>
      <c r="AW41" s="237">
        <v>1437</v>
      </c>
      <c r="AX41" s="237">
        <v>1416</v>
      </c>
      <c r="AY41" s="134"/>
      <c r="AZ41" s="134"/>
      <c r="BA41" s="134">
        <v>4875</v>
      </c>
      <c r="BB41" s="134">
        <v>4875</v>
      </c>
      <c r="BC41" s="135">
        <f t="shared" ref="BC41:BC54" si="71">IF(G41=0,1,BA41/G41-1)</f>
        <v>2.3924843423799582</v>
      </c>
      <c r="BD41" s="135">
        <f t="shared" ref="BD41:BD54" si="72">IF(H41=0,1,BB41/H41-1)</f>
        <v>2.4427966101694913</v>
      </c>
      <c r="BE41" s="134">
        <v>76</v>
      </c>
      <c r="BF41" s="134">
        <v>75</v>
      </c>
      <c r="BG41" s="134">
        <f>'бюджет округа (района)'!AD25+'бюджеты поселений'!AD25</f>
        <v>0</v>
      </c>
      <c r="BH41" s="134">
        <f>'бюджет округа (района)'!AD25</f>
        <v>0</v>
      </c>
      <c r="BI41" s="134">
        <f t="shared" si="45"/>
        <v>76</v>
      </c>
      <c r="BJ41" s="134">
        <f t="shared" si="62"/>
        <v>75</v>
      </c>
      <c r="BK41" s="135">
        <f t="shared" si="4"/>
        <v>1</v>
      </c>
      <c r="BL41" s="135">
        <f t="shared" si="5"/>
        <v>1</v>
      </c>
      <c r="BM41" s="134">
        <f>'бюджет округа (района)'!AG25+'бюджеты поселений'!AG25</f>
        <v>0</v>
      </c>
      <c r="BN41" s="134">
        <f>'бюджет округа (района)'!AG25</f>
        <v>0</v>
      </c>
      <c r="BO41" s="134">
        <f t="shared" si="47"/>
        <v>76</v>
      </c>
      <c r="BP41" s="134">
        <f t="shared" si="63"/>
        <v>75</v>
      </c>
      <c r="BQ41" s="135">
        <f t="shared" si="6"/>
        <v>1</v>
      </c>
      <c r="BR41" s="135">
        <f t="shared" si="7"/>
        <v>1</v>
      </c>
      <c r="BS41" s="134">
        <f>'бюджет округа (района)'!AJ25+'бюджеты поселений'!AJ25</f>
        <v>0</v>
      </c>
      <c r="BT41" s="134">
        <f>'бюджет округа (района)'!AJ25</f>
        <v>0</v>
      </c>
      <c r="BU41" s="134">
        <f t="shared" si="49"/>
        <v>76</v>
      </c>
      <c r="BV41" s="134">
        <f t="shared" si="64"/>
        <v>75</v>
      </c>
      <c r="BW41" s="135">
        <f t="shared" si="8"/>
        <v>1</v>
      </c>
      <c r="BX41" s="135">
        <f t="shared" si="9"/>
        <v>1</v>
      </c>
      <c r="BY41" s="134">
        <f>'бюджет округа (района)'!AM25+'бюджеты поселений'!AM25</f>
        <v>0</v>
      </c>
      <c r="BZ41" s="134">
        <f>'бюджет округа (района)'!AM25</f>
        <v>0</v>
      </c>
      <c r="CA41" s="134">
        <f t="shared" si="51"/>
        <v>76</v>
      </c>
      <c r="CB41" s="134">
        <f t="shared" si="65"/>
        <v>75</v>
      </c>
      <c r="CC41" s="135">
        <f t="shared" si="10"/>
        <v>1</v>
      </c>
      <c r="CD41" s="135">
        <f t="shared" si="11"/>
        <v>1</v>
      </c>
      <c r="CE41" s="134">
        <f>'бюджет округа (района)'!AP25+'бюджеты поселений'!AP25</f>
        <v>0</v>
      </c>
      <c r="CF41" s="134">
        <f>'бюджет округа (района)'!AP25</f>
        <v>0</v>
      </c>
      <c r="CG41" s="134"/>
      <c r="CH41" s="134"/>
      <c r="CI41" s="135">
        <f t="shared" si="12"/>
        <v>1</v>
      </c>
      <c r="CJ41" s="135">
        <f t="shared" si="13"/>
        <v>1</v>
      </c>
      <c r="CK41" s="134">
        <f>'бюджет округа (района)'!AS25+'бюджеты поселений'!AS25</f>
        <v>0</v>
      </c>
      <c r="CL41" s="134">
        <f>'бюджет округа (района)'!AS25</f>
        <v>0</v>
      </c>
      <c r="CM41" s="134">
        <f t="shared" si="53"/>
        <v>0</v>
      </c>
      <c r="CN41" s="134">
        <f t="shared" si="66"/>
        <v>0</v>
      </c>
      <c r="CO41" s="135">
        <f t="shared" si="14"/>
        <v>1</v>
      </c>
      <c r="CP41" s="135">
        <f t="shared" si="15"/>
        <v>1</v>
      </c>
      <c r="CQ41" s="134">
        <f>'бюджет округа (района)'!AV25+'бюджеты поселений'!AV25</f>
        <v>0</v>
      </c>
      <c r="CR41" s="134">
        <f>'бюджет округа (района)'!AV25</f>
        <v>0</v>
      </c>
      <c r="CS41" s="134"/>
      <c r="CT41" s="134"/>
      <c r="CU41" s="135">
        <f t="shared" si="16"/>
        <v>1</v>
      </c>
      <c r="CV41" s="135">
        <f t="shared" si="17"/>
        <v>1</v>
      </c>
      <c r="CW41" s="134">
        <f>'бюджет округа (района)'!AY25+'бюджеты поселений'!AY25</f>
        <v>0</v>
      </c>
      <c r="CX41" s="134">
        <f>'бюджет округа (района)'!AY25</f>
        <v>0</v>
      </c>
      <c r="CY41" s="134">
        <f t="shared" si="55"/>
        <v>0</v>
      </c>
      <c r="CZ41" s="134">
        <f t="shared" si="67"/>
        <v>0</v>
      </c>
      <c r="DA41" s="135">
        <f t="shared" si="18"/>
        <v>1</v>
      </c>
      <c r="DB41" s="135">
        <f t="shared" si="19"/>
        <v>1</v>
      </c>
      <c r="DC41" s="134">
        <f>'бюджет округа (района)'!BB25+'бюджеты поселений'!BB25</f>
        <v>0</v>
      </c>
      <c r="DD41" s="134">
        <f>'бюджет округа (района)'!BB25</f>
        <v>0</v>
      </c>
      <c r="DE41" s="134">
        <f t="shared" si="57"/>
        <v>0</v>
      </c>
      <c r="DF41" s="134">
        <f t="shared" si="68"/>
        <v>0</v>
      </c>
      <c r="DG41" s="135">
        <f t="shared" si="20"/>
        <v>1</v>
      </c>
      <c r="DH41" s="135">
        <f t="shared" si="21"/>
        <v>1</v>
      </c>
      <c r="DI41" s="134">
        <f>'бюджет округа (района)'!BE25+'бюджеты поселений'!BE25</f>
        <v>0</v>
      </c>
      <c r="DJ41" s="134">
        <f>'бюджет округа (района)'!BE25</f>
        <v>0</v>
      </c>
      <c r="DK41" s="223">
        <v>4902</v>
      </c>
      <c r="DL41" s="134">
        <v>4902</v>
      </c>
      <c r="DM41" s="135">
        <f t="shared" si="69"/>
        <v>2.4112734864300625</v>
      </c>
      <c r="DN41" s="135">
        <f t="shared" si="70"/>
        <v>2.4618644067796609</v>
      </c>
      <c r="DO41" s="134">
        <f>'бюджет округа (района)'!BH25+'бюджеты поселений'!BH25</f>
        <v>0</v>
      </c>
      <c r="DP41" s="134">
        <f>'бюджет округа (района)'!BH25</f>
        <v>0</v>
      </c>
      <c r="DQ41" s="134">
        <f>'бюджет округа (района)'!BI25+'бюджеты поселений'!BI25</f>
        <v>0</v>
      </c>
      <c r="DR41" s="134">
        <f>'бюджет округа (района)'!BI25</f>
        <v>0</v>
      </c>
      <c r="DS41" s="223">
        <v>4902</v>
      </c>
      <c r="DT41" s="237">
        <v>4902</v>
      </c>
      <c r="DU41" s="135">
        <f t="shared" si="38"/>
        <v>5.5384615384614921E-3</v>
      </c>
      <c r="DV41" s="135">
        <f t="shared" si="39"/>
        <v>5.5384615384614921E-3</v>
      </c>
      <c r="DW41" s="135">
        <f t="shared" si="40"/>
        <v>2.3924843423799582</v>
      </c>
      <c r="DX41" s="135">
        <f t="shared" si="41"/>
        <v>2.4427966101694913</v>
      </c>
      <c r="DY41" s="60"/>
      <c r="DZ41" s="60"/>
      <c r="EA41" s="60"/>
      <c r="EB41" s="60"/>
      <c r="EC41" s="60"/>
      <c r="ED41" s="60"/>
      <c r="EE41" s="60"/>
      <c r="EF41" s="60"/>
      <c r="EG41" s="60"/>
      <c r="EH41" s="60"/>
      <c r="EI41" s="60"/>
      <c r="EJ41" s="60"/>
      <c r="EK41" s="61"/>
      <c r="EL41" s="61"/>
      <c r="EM41" s="61"/>
      <c r="EN41" s="61"/>
      <c r="EO41" s="61"/>
      <c r="EP41" s="61"/>
      <c r="EQ41" s="61"/>
      <c r="ER41" s="61"/>
      <c r="ES41" s="61"/>
      <c r="ET41" s="61"/>
      <c r="EU41" s="61"/>
      <c r="EV41" s="61"/>
      <c r="EW41" s="61"/>
      <c r="EX41" s="61"/>
      <c r="EY41" s="61"/>
      <c r="EZ41" s="61"/>
      <c r="FA41" s="61"/>
      <c r="FB41" s="61"/>
      <c r="FC41" s="61"/>
      <c r="FD41" s="61"/>
      <c r="FE41" s="61"/>
      <c r="FF41" s="61"/>
      <c r="FG41" s="61"/>
      <c r="FH41" s="61"/>
      <c r="FI41" s="61"/>
      <c r="FJ41" s="61"/>
      <c r="FK41" s="61"/>
      <c r="FL41" s="61"/>
      <c r="FM41" s="61"/>
      <c r="FN41" s="61"/>
      <c r="FO41" s="61"/>
      <c r="FP41" s="61"/>
      <c r="FQ41" s="61"/>
      <c r="FR41" s="61"/>
      <c r="FS41" s="61"/>
      <c r="FT41" s="61"/>
      <c r="FU41" s="61"/>
      <c r="FV41" s="61"/>
      <c r="FW41" s="61"/>
      <c r="FX41" s="61"/>
      <c r="FY41" s="61"/>
      <c r="FZ41" s="61"/>
      <c r="GA41" s="61"/>
      <c r="GB41" s="61"/>
      <c r="GC41" s="61"/>
      <c r="GD41" s="61"/>
      <c r="GE41" s="61"/>
      <c r="GF41" s="61"/>
      <c r="GG41" s="61"/>
      <c r="GH41" s="61"/>
      <c r="GI41" s="61"/>
      <c r="GJ41" s="61"/>
      <c r="GK41" s="61"/>
      <c r="GL41" s="61"/>
      <c r="GM41" s="61"/>
      <c r="GN41" s="61"/>
      <c r="GO41" s="61"/>
      <c r="GP41" s="61"/>
      <c r="GQ41" s="61"/>
      <c r="GR41" s="61"/>
      <c r="GS41" s="61"/>
      <c r="GT41" s="61"/>
      <c r="GU41" s="61"/>
      <c r="GV41" s="61"/>
      <c r="GW41" s="61"/>
      <c r="GX41" s="61"/>
      <c r="GY41" s="61"/>
      <c r="GZ41" s="61"/>
      <c r="HA41" s="61"/>
      <c r="HB41" s="61"/>
      <c r="HC41" s="61"/>
      <c r="HD41" s="61"/>
      <c r="HE41" s="61"/>
      <c r="HF41" s="61"/>
      <c r="HG41" s="61"/>
      <c r="HH41" s="61"/>
      <c r="HI41" s="61"/>
      <c r="HJ41" s="61"/>
      <c r="HK41" s="61"/>
      <c r="HL41" s="61"/>
      <c r="HM41" s="61"/>
      <c r="HN41" s="61"/>
      <c r="HO41" s="61"/>
      <c r="HP41" s="61"/>
      <c r="HQ41" s="61"/>
      <c r="HR41" s="61"/>
      <c r="HS41" s="61"/>
      <c r="HT41" s="61"/>
      <c r="HU41" s="61"/>
      <c r="HV41" s="61"/>
      <c r="HW41" s="61"/>
      <c r="HX41" s="61"/>
      <c r="HY41" s="61"/>
      <c r="HZ41" s="61"/>
      <c r="IA41" s="61"/>
      <c r="IB41" s="61"/>
      <c r="IC41" s="61"/>
      <c r="ID41" s="61"/>
      <c r="IE41" s="61"/>
      <c r="IF41" s="61"/>
      <c r="IG41" s="61"/>
      <c r="IH41" s="61"/>
      <c r="II41" s="61"/>
      <c r="IJ41" s="61"/>
      <c r="IK41" s="61"/>
      <c r="IL41" s="61"/>
      <c r="IM41" s="61"/>
      <c r="IN41" s="61"/>
      <c r="IO41" s="61"/>
      <c r="IP41" s="61"/>
      <c r="IQ41" s="61"/>
      <c r="IR41" s="61"/>
      <c r="IS41" s="61"/>
      <c r="IT41" s="61"/>
      <c r="IU41" s="61"/>
      <c r="IV41" s="61"/>
      <c r="IW41" s="61"/>
      <c r="IX41" s="61"/>
      <c r="IY41" s="61"/>
      <c r="IZ41" s="61"/>
      <c r="JA41" s="61"/>
      <c r="JB41" s="61"/>
      <c r="JC41" s="61"/>
      <c r="JD41" s="61"/>
      <c r="JE41" s="61"/>
      <c r="JF41" s="61"/>
      <c r="JG41" s="61"/>
      <c r="JH41" s="61"/>
    </row>
    <row r="42" spans="1:268" s="215" customFormat="1" ht="33.75" customHeight="1">
      <c r="A42" s="208" t="s">
        <v>213</v>
      </c>
      <c r="B42" s="216"/>
      <c r="C42" s="210">
        <v>0</v>
      </c>
      <c r="D42" s="210">
        <v>0</v>
      </c>
      <c r="E42" s="210">
        <v>1152</v>
      </c>
      <c r="F42" s="210">
        <v>1152</v>
      </c>
      <c r="G42" s="237">
        <v>479</v>
      </c>
      <c r="H42" s="237">
        <v>479</v>
      </c>
      <c r="I42" s="210"/>
      <c r="J42" s="210"/>
      <c r="K42" s="210"/>
      <c r="L42" s="210"/>
      <c r="M42" s="134">
        <f t="shared" si="43"/>
        <v>0</v>
      </c>
      <c r="N42" s="134">
        <f t="shared" si="43"/>
        <v>0</v>
      </c>
      <c r="O42" s="210"/>
      <c r="P42" s="210"/>
      <c r="Q42" s="210"/>
      <c r="R42" s="210"/>
      <c r="S42" s="210"/>
      <c r="T42" s="210"/>
      <c r="U42" s="210"/>
      <c r="V42" s="210"/>
      <c r="W42" s="210"/>
      <c r="X42" s="210"/>
      <c r="Y42" s="210"/>
      <c r="Z42" s="210"/>
      <c r="AA42" s="210"/>
      <c r="AB42" s="210"/>
      <c r="AC42" s="210"/>
      <c r="AD42" s="210"/>
      <c r="AE42" s="210"/>
      <c r="AF42" s="210"/>
      <c r="AG42" s="210"/>
      <c r="AH42" s="210"/>
      <c r="AI42" s="210"/>
      <c r="AJ42" s="210"/>
      <c r="AK42" s="210"/>
      <c r="AL42" s="210"/>
      <c r="AM42" s="210"/>
      <c r="AN42" s="210"/>
      <c r="AO42" s="210"/>
      <c r="AP42" s="210"/>
      <c r="AQ42" s="210"/>
      <c r="AR42" s="210"/>
      <c r="AS42" s="210"/>
      <c r="AT42" s="210"/>
      <c r="AU42" s="210"/>
      <c r="AV42" s="210"/>
      <c r="AW42" s="237">
        <v>479</v>
      </c>
      <c r="AX42" s="237">
        <v>479</v>
      </c>
      <c r="AY42" s="210"/>
      <c r="AZ42" s="210"/>
      <c r="BA42" s="210">
        <v>152</v>
      </c>
      <c r="BB42" s="210">
        <v>152</v>
      </c>
      <c r="BC42" s="212">
        <f t="shared" si="71"/>
        <v>-0.68267223382045927</v>
      </c>
      <c r="BD42" s="212">
        <f t="shared" si="72"/>
        <v>-0.68267223382045927</v>
      </c>
      <c r="BE42" s="210">
        <v>2</v>
      </c>
      <c r="BF42" s="210">
        <v>2</v>
      </c>
      <c r="BG42" s="210"/>
      <c r="BH42" s="210"/>
      <c r="BI42" s="210"/>
      <c r="BJ42" s="210"/>
      <c r="BK42" s="212"/>
      <c r="BL42" s="212"/>
      <c r="BM42" s="210"/>
      <c r="BN42" s="210"/>
      <c r="BO42" s="210"/>
      <c r="BP42" s="210"/>
      <c r="BQ42" s="212"/>
      <c r="BR42" s="212"/>
      <c r="BS42" s="210"/>
      <c r="BT42" s="210"/>
      <c r="BU42" s="210"/>
      <c r="BV42" s="210"/>
      <c r="BW42" s="212"/>
      <c r="BX42" s="212"/>
      <c r="BY42" s="210"/>
      <c r="BZ42" s="210"/>
      <c r="CA42" s="210"/>
      <c r="CB42" s="210"/>
      <c r="CC42" s="212"/>
      <c r="CD42" s="212"/>
      <c r="CE42" s="210"/>
      <c r="CF42" s="210"/>
      <c r="CG42" s="210"/>
      <c r="CH42" s="210"/>
      <c r="CI42" s="212">
        <f t="shared" si="12"/>
        <v>1</v>
      </c>
      <c r="CJ42" s="212">
        <f t="shared" si="13"/>
        <v>1</v>
      </c>
      <c r="CK42" s="210"/>
      <c r="CL42" s="210"/>
      <c r="CM42" s="210"/>
      <c r="CN42" s="210"/>
      <c r="CO42" s="212"/>
      <c r="CP42" s="212"/>
      <c r="CQ42" s="210"/>
      <c r="CR42" s="210"/>
      <c r="CS42" s="210"/>
      <c r="CT42" s="210"/>
      <c r="CU42" s="212"/>
      <c r="CV42" s="212"/>
      <c r="CW42" s="210"/>
      <c r="CX42" s="210"/>
      <c r="CY42" s="210"/>
      <c r="CZ42" s="210"/>
      <c r="DA42" s="212"/>
      <c r="DB42" s="212"/>
      <c r="DC42" s="210"/>
      <c r="DD42" s="210"/>
      <c r="DE42" s="210"/>
      <c r="DF42" s="210"/>
      <c r="DG42" s="212"/>
      <c r="DH42" s="212"/>
      <c r="DI42" s="210"/>
      <c r="DJ42" s="210"/>
      <c r="DK42" s="234">
        <v>145</v>
      </c>
      <c r="DL42" s="210">
        <v>145</v>
      </c>
      <c r="DM42" s="135">
        <f t="shared" si="69"/>
        <v>-0.69728601252609601</v>
      </c>
      <c r="DN42" s="135">
        <f t="shared" si="70"/>
        <v>-0.69728601252609601</v>
      </c>
      <c r="DO42" s="210"/>
      <c r="DP42" s="210"/>
      <c r="DQ42" s="210"/>
      <c r="DR42" s="210"/>
      <c r="DS42" s="234">
        <v>145</v>
      </c>
      <c r="DT42" s="236">
        <v>145</v>
      </c>
      <c r="DU42" s="135">
        <f t="shared" si="38"/>
        <v>-4.6052631578947345E-2</v>
      </c>
      <c r="DV42" s="135">
        <f t="shared" si="39"/>
        <v>-4.6052631578947345E-2</v>
      </c>
      <c r="DW42" s="135">
        <f t="shared" si="40"/>
        <v>-0.68267223382045927</v>
      </c>
      <c r="DX42" s="135">
        <f t="shared" si="41"/>
        <v>-0.68267223382045927</v>
      </c>
      <c r="DY42" s="213"/>
      <c r="DZ42" s="213"/>
      <c r="EA42" s="213"/>
      <c r="EB42" s="213"/>
      <c r="EC42" s="213"/>
      <c r="ED42" s="213"/>
      <c r="EE42" s="213"/>
      <c r="EF42" s="213"/>
      <c r="EG42" s="213"/>
      <c r="EH42" s="213"/>
      <c r="EI42" s="213"/>
      <c r="EJ42" s="213"/>
      <c r="EK42" s="214"/>
      <c r="EL42" s="214"/>
      <c r="EM42" s="214"/>
      <c r="EN42" s="214"/>
      <c r="EO42" s="214"/>
      <c r="EP42" s="214"/>
      <c r="EQ42" s="214"/>
      <c r="ER42" s="214"/>
      <c r="ES42" s="214"/>
      <c r="ET42" s="214"/>
      <c r="EU42" s="214"/>
      <c r="EV42" s="214"/>
      <c r="EW42" s="214"/>
      <c r="EX42" s="214"/>
      <c r="EY42" s="214"/>
      <c r="EZ42" s="214"/>
      <c r="FA42" s="214"/>
      <c r="FB42" s="214"/>
      <c r="FC42" s="214"/>
      <c r="FD42" s="214"/>
      <c r="FE42" s="214"/>
      <c r="FF42" s="214"/>
      <c r="FG42" s="214"/>
      <c r="FH42" s="214"/>
      <c r="FI42" s="214"/>
      <c r="FJ42" s="214"/>
      <c r="FK42" s="214"/>
      <c r="FL42" s="214"/>
      <c r="FM42" s="214"/>
      <c r="FN42" s="214"/>
      <c r="FO42" s="214"/>
      <c r="FP42" s="214"/>
      <c r="FQ42" s="214"/>
      <c r="FR42" s="214"/>
      <c r="FS42" s="214"/>
      <c r="FT42" s="214"/>
      <c r="FU42" s="214"/>
      <c r="FV42" s="214"/>
      <c r="FW42" s="214"/>
      <c r="FX42" s="214"/>
      <c r="FY42" s="214"/>
      <c r="FZ42" s="214"/>
      <c r="GA42" s="214"/>
      <c r="GB42" s="214"/>
      <c r="GC42" s="214"/>
      <c r="GD42" s="214"/>
      <c r="GE42" s="214"/>
      <c r="GF42" s="214"/>
      <c r="GG42" s="214"/>
      <c r="GH42" s="214"/>
      <c r="GI42" s="214"/>
      <c r="GJ42" s="214"/>
      <c r="GK42" s="214"/>
      <c r="GL42" s="214"/>
      <c r="GM42" s="214"/>
      <c r="GN42" s="214"/>
      <c r="GO42" s="214"/>
      <c r="GP42" s="214"/>
      <c r="GQ42" s="214"/>
      <c r="GR42" s="214"/>
      <c r="GS42" s="214"/>
      <c r="GT42" s="214"/>
      <c r="GU42" s="214"/>
      <c r="GV42" s="214"/>
      <c r="GW42" s="214"/>
      <c r="GX42" s="214"/>
      <c r="GY42" s="214"/>
      <c r="GZ42" s="214"/>
      <c r="HA42" s="214"/>
      <c r="HB42" s="214"/>
      <c r="HC42" s="214"/>
      <c r="HD42" s="214"/>
      <c r="HE42" s="214"/>
      <c r="HF42" s="214"/>
      <c r="HG42" s="214"/>
      <c r="HH42" s="214"/>
      <c r="HI42" s="214"/>
      <c r="HJ42" s="214"/>
      <c r="HK42" s="214"/>
      <c r="HL42" s="214"/>
      <c r="HM42" s="214"/>
      <c r="HN42" s="214"/>
      <c r="HO42" s="214"/>
      <c r="HP42" s="214"/>
      <c r="HQ42" s="214"/>
      <c r="HR42" s="214"/>
      <c r="HS42" s="214"/>
      <c r="HT42" s="214"/>
      <c r="HU42" s="214"/>
      <c r="HV42" s="214"/>
      <c r="HW42" s="214"/>
      <c r="HX42" s="214"/>
      <c r="HY42" s="214"/>
      <c r="HZ42" s="214"/>
      <c r="IA42" s="214"/>
      <c r="IB42" s="214"/>
      <c r="IC42" s="214"/>
      <c r="ID42" s="214"/>
      <c r="IE42" s="214"/>
      <c r="IF42" s="214"/>
      <c r="IG42" s="214"/>
      <c r="IH42" s="214"/>
      <c r="II42" s="214"/>
      <c r="IJ42" s="214"/>
      <c r="IK42" s="214"/>
      <c r="IL42" s="214"/>
      <c r="IM42" s="214"/>
      <c r="IN42" s="214"/>
      <c r="IO42" s="214"/>
      <c r="IP42" s="214"/>
      <c r="IQ42" s="214"/>
      <c r="IR42" s="214"/>
      <c r="IS42" s="214"/>
      <c r="IT42" s="214"/>
      <c r="IU42" s="214"/>
      <c r="IV42" s="214"/>
      <c r="IW42" s="214"/>
      <c r="IX42" s="214"/>
      <c r="IY42" s="214"/>
      <c r="IZ42" s="214"/>
      <c r="JA42" s="214"/>
      <c r="JB42" s="214"/>
      <c r="JC42" s="214"/>
      <c r="JD42" s="214"/>
      <c r="JE42" s="214"/>
      <c r="JF42" s="214"/>
      <c r="JG42" s="214"/>
      <c r="JH42" s="214"/>
    </row>
    <row r="43" spans="1:268" s="62" customFormat="1" ht="18" customHeight="1">
      <c r="A43" s="307" t="s">
        <v>43</v>
      </c>
      <c r="B43" s="276"/>
      <c r="C43" s="134">
        <v>191</v>
      </c>
      <c r="D43" s="134">
        <v>188</v>
      </c>
      <c r="E43" s="134">
        <v>118</v>
      </c>
      <c r="F43" s="134">
        <v>120</v>
      </c>
      <c r="G43" s="237">
        <v>422</v>
      </c>
      <c r="H43" s="237">
        <v>427</v>
      </c>
      <c r="I43" s="134"/>
      <c r="J43" s="134"/>
      <c r="K43" s="134"/>
      <c r="L43" s="134"/>
      <c r="M43" s="134">
        <f t="shared" si="43"/>
        <v>0</v>
      </c>
      <c r="N43" s="134">
        <f t="shared" si="43"/>
        <v>0</v>
      </c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  <c r="AC43" s="134"/>
      <c r="AD43" s="134"/>
      <c r="AE43" s="134"/>
      <c r="AF43" s="134"/>
      <c r="AG43" s="134"/>
      <c r="AH43" s="134"/>
      <c r="AI43" s="134"/>
      <c r="AJ43" s="134"/>
      <c r="AK43" s="134"/>
      <c r="AL43" s="134"/>
      <c r="AM43" s="134"/>
      <c r="AN43" s="134"/>
      <c r="AO43" s="134"/>
      <c r="AP43" s="134"/>
      <c r="AQ43" s="134"/>
      <c r="AR43" s="134"/>
      <c r="AS43" s="134"/>
      <c r="AT43" s="134"/>
      <c r="AU43" s="134"/>
      <c r="AV43" s="134"/>
      <c r="AW43" s="237">
        <v>422</v>
      </c>
      <c r="AX43" s="237">
        <v>427</v>
      </c>
      <c r="AY43" s="134"/>
      <c r="AZ43" s="134"/>
      <c r="BA43" s="134">
        <v>502</v>
      </c>
      <c r="BB43" s="134">
        <v>450</v>
      </c>
      <c r="BC43" s="135">
        <f t="shared" si="71"/>
        <v>0.18957345971563977</v>
      </c>
      <c r="BD43" s="135">
        <f t="shared" si="72"/>
        <v>5.3864168618267039E-2</v>
      </c>
      <c r="BE43" s="134">
        <v>105</v>
      </c>
      <c r="BF43" s="134">
        <v>105</v>
      </c>
      <c r="BG43" s="134">
        <f>'бюджет округа (района)'!AD26+'бюджеты поселений'!AD26</f>
        <v>0</v>
      </c>
      <c r="BH43" s="134">
        <f>'бюджет округа (района)'!AD26</f>
        <v>0</v>
      </c>
      <c r="BI43" s="134">
        <f t="shared" si="45"/>
        <v>105</v>
      </c>
      <c r="BJ43" s="134">
        <f t="shared" si="62"/>
        <v>105</v>
      </c>
      <c r="BK43" s="135">
        <f t="shared" si="4"/>
        <v>1</v>
      </c>
      <c r="BL43" s="135">
        <f t="shared" si="5"/>
        <v>1</v>
      </c>
      <c r="BM43" s="134">
        <f>'бюджет округа (района)'!AG26+'бюджеты поселений'!AG26</f>
        <v>0</v>
      </c>
      <c r="BN43" s="134">
        <f>'бюджет округа (района)'!AG26</f>
        <v>0</v>
      </c>
      <c r="BO43" s="134">
        <f t="shared" si="47"/>
        <v>105</v>
      </c>
      <c r="BP43" s="134">
        <f t="shared" si="63"/>
        <v>105</v>
      </c>
      <c r="BQ43" s="135">
        <f t="shared" si="6"/>
        <v>1</v>
      </c>
      <c r="BR43" s="135">
        <f t="shared" si="7"/>
        <v>1</v>
      </c>
      <c r="BS43" s="134">
        <f>'бюджет округа (района)'!AJ26+'бюджеты поселений'!AJ26</f>
        <v>0</v>
      </c>
      <c r="BT43" s="134">
        <f>'бюджет округа (района)'!AJ26</f>
        <v>0</v>
      </c>
      <c r="BU43" s="134">
        <f t="shared" si="49"/>
        <v>105</v>
      </c>
      <c r="BV43" s="134">
        <f t="shared" si="64"/>
        <v>105</v>
      </c>
      <c r="BW43" s="135">
        <f t="shared" si="8"/>
        <v>1</v>
      </c>
      <c r="BX43" s="135">
        <f t="shared" si="9"/>
        <v>1</v>
      </c>
      <c r="BY43" s="134">
        <f>'бюджет округа (района)'!AM26+'бюджеты поселений'!AM26</f>
        <v>0</v>
      </c>
      <c r="BZ43" s="134">
        <f>'бюджет округа (района)'!AM26</f>
        <v>0</v>
      </c>
      <c r="CA43" s="134">
        <f t="shared" si="51"/>
        <v>105</v>
      </c>
      <c r="CB43" s="134">
        <f t="shared" si="65"/>
        <v>105</v>
      </c>
      <c r="CC43" s="135">
        <f t="shared" si="10"/>
        <v>1</v>
      </c>
      <c r="CD43" s="135">
        <f t="shared" si="11"/>
        <v>1</v>
      </c>
      <c r="CE43" s="134">
        <f>'бюджет округа (района)'!AP26+'бюджеты поселений'!AP26</f>
        <v>0</v>
      </c>
      <c r="CF43" s="134">
        <f>'бюджет округа (района)'!AP26</f>
        <v>0</v>
      </c>
      <c r="CG43" s="134"/>
      <c r="CH43" s="134"/>
      <c r="CI43" s="135">
        <f t="shared" si="12"/>
        <v>1</v>
      </c>
      <c r="CJ43" s="135">
        <f t="shared" si="13"/>
        <v>1</v>
      </c>
      <c r="CK43" s="134">
        <f>'бюджет округа (района)'!AS26+'бюджеты поселений'!AS26</f>
        <v>0</v>
      </c>
      <c r="CL43" s="134">
        <f>'бюджет округа (района)'!AS26</f>
        <v>0</v>
      </c>
      <c r="CM43" s="134">
        <f t="shared" si="53"/>
        <v>0</v>
      </c>
      <c r="CN43" s="134">
        <f t="shared" si="66"/>
        <v>0</v>
      </c>
      <c r="CO43" s="135">
        <f t="shared" si="14"/>
        <v>1</v>
      </c>
      <c r="CP43" s="135">
        <f t="shared" si="15"/>
        <v>1</v>
      </c>
      <c r="CQ43" s="134">
        <f>'бюджет округа (района)'!AV26+'бюджеты поселений'!AV26</f>
        <v>0</v>
      </c>
      <c r="CR43" s="134">
        <f>'бюджет округа (района)'!AV26</f>
        <v>0</v>
      </c>
      <c r="CS43" s="134"/>
      <c r="CT43" s="134"/>
      <c r="CU43" s="135">
        <f t="shared" si="16"/>
        <v>1</v>
      </c>
      <c r="CV43" s="135">
        <f t="shared" si="17"/>
        <v>1</v>
      </c>
      <c r="CW43" s="134">
        <f>'бюджет округа (района)'!AY26+'бюджеты поселений'!AY26</f>
        <v>0</v>
      </c>
      <c r="CX43" s="134">
        <f>'бюджет округа (района)'!AY26</f>
        <v>0</v>
      </c>
      <c r="CY43" s="134">
        <f t="shared" si="55"/>
        <v>0</v>
      </c>
      <c r="CZ43" s="134">
        <f t="shared" si="67"/>
        <v>0</v>
      </c>
      <c r="DA43" s="135">
        <f t="shared" si="18"/>
        <v>1</v>
      </c>
      <c r="DB43" s="135">
        <f t="shared" si="19"/>
        <v>1</v>
      </c>
      <c r="DC43" s="134">
        <f>'бюджет округа (района)'!BB26+'бюджеты поселений'!BB26</f>
        <v>0</v>
      </c>
      <c r="DD43" s="134">
        <f>'бюджет округа (района)'!BB26</f>
        <v>0</v>
      </c>
      <c r="DE43" s="134">
        <f t="shared" si="57"/>
        <v>0</v>
      </c>
      <c r="DF43" s="134">
        <f t="shared" si="68"/>
        <v>0</v>
      </c>
      <c r="DG43" s="135">
        <f t="shared" si="20"/>
        <v>1</v>
      </c>
      <c r="DH43" s="135">
        <f t="shared" si="21"/>
        <v>1</v>
      </c>
      <c r="DI43" s="134">
        <f>'бюджет округа (района)'!BE26+'бюджеты поселений'!BE26</f>
        <v>0</v>
      </c>
      <c r="DJ43" s="134">
        <f>'бюджет округа (района)'!BE26</f>
        <v>0</v>
      </c>
      <c r="DK43" s="223">
        <v>579</v>
      </c>
      <c r="DL43" s="134">
        <v>432</v>
      </c>
      <c r="DM43" s="135">
        <f t="shared" si="69"/>
        <v>0.37203791469194303</v>
      </c>
      <c r="DN43" s="135">
        <f t="shared" si="70"/>
        <v>1.1709601873536313E-2</v>
      </c>
      <c r="DO43" s="134">
        <f>'бюджет округа (района)'!BH26+'бюджеты поселений'!BH26</f>
        <v>0</v>
      </c>
      <c r="DP43" s="134">
        <f>'бюджет округа (района)'!BH26</f>
        <v>0</v>
      </c>
      <c r="DQ43" s="134">
        <f>'бюджет округа (района)'!BI26+'бюджеты поселений'!BI26</f>
        <v>0</v>
      </c>
      <c r="DR43" s="134">
        <f>'бюджет округа (района)'!BI26</f>
        <v>0</v>
      </c>
      <c r="DS43" s="223">
        <v>579</v>
      </c>
      <c r="DT43" s="237">
        <v>432</v>
      </c>
      <c r="DU43" s="135">
        <f t="shared" si="38"/>
        <v>0.15338645418326702</v>
      </c>
      <c r="DV43" s="135">
        <f t="shared" si="39"/>
        <v>-4.0000000000000036E-2</v>
      </c>
      <c r="DW43" s="135">
        <f t="shared" si="40"/>
        <v>0.18957345971563977</v>
      </c>
      <c r="DX43" s="135">
        <f t="shared" si="41"/>
        <v>5.3864168618267039E-2</v>
      </c>
      <c r="DY43" s="60"/>
      <c r="DZ43" s="60"/>
      <c r="EA43" s="60"/>
      <c r="EB43" s="60"/>
      <c r="EC43" s="60"/>
      <c r="ED43" s="60"/>
      <c r="EE43" s="60"/>
      <c r="EF43" s="60"/>
      <c r="EG43" s="60"/>
      <c r="EH43" s="60"/>
      <c r="EI43" s="60"/>
      <c r="EJ43" s="60"/>
      <c r="EK43" s="61"/>
      <c r="EL43" s="61"/>
      <c r="EM43" s="61"/>
      <c r="EN43" s="61"/>
      <c r="EO43" s="61"/>
      <c r="EP43" s="61"/>
      <c r="EQ43" s="61"/>
      <c r="ER43" s="61"/>
      <c r="ES43" s="61"/>
      <c r="ET43" s="61"/>
      <c r="EU43" s="61"/>
      <c r="EV43" s="61"/>
      <c r="EW43" s="61"/>
      <c r="EX43" s="61"/>
      <c r="EY43" s="61"/>
      <c r="EZ43" s="61"/>
      <c r="FA43" s="61"/>
      <c r="FB43" s="61"/>
      <c r="FC43" s="61"/>
      <c r="FD43" s="61"/>
      <c r="FE43" s="61"/>
      <c r="FF43" s="61"/>
      <c r="FG43" s="61"/>
      <c r="FH43" s="61"/>
      <c r="FI43" s="61"/>
      <c r="FJ43" s="61"/>
      <c r="FK43" s="61"/>
      <c r="FL43" s="61"/>
      <c r="FM43" s="61"/>
      <c r="FN43" s="61"/>
      <c r="FO43" s="61"/>
      <c r="FP43" s="61"/>
      <c r="FQ43" s="61"/>
      <c r="FR43" s="61"/>
      <c r="FS43" s="61"/>
      <c r="FT43" s="61"/>
      <c r="FU43" s="61"/>
      <c r="FV43" s="61"/>
      <c r="FW43" s="61"/>
      <c r="FX43" s="61"/>
      <c r="FY43" s="61"/>
      <c r="FZ43" s="61"/>
      <c r="GA43" s="61"/>
      <c r="GB43" s="61"/>
      <c r="GC43" s="61"/>
      <c r="GD43" s="61"/>
      <c r="GE43" s="61"/>
      <c r="GF43" s="61"/>
      <c r="GG43" s="61"/>
      <c r="GH43" s="61"/>
      <c r="GI43" s="61"/>
      <c r="GJ43" s="61"/>
      <c r="GK43" s="61"/>
      <c r="GL43" s="61"/>
      <c r="GM43" s="61"/>
      <c r="GN43" s="61"/>
      <c r="GO43" s="61"/>
      <c r="GP43" s="61"/>
      <c r="GQ43" s="61"/>
      <c r="GR43" s="61"/>
      <c r="GS43" s="61"/>
      <c r="GT43" s="61"/>
      <c r="GU43" s="61"/>
      <c r="GV43" s="61"/>
      <c r="GW43" s="61"/>
      <c r="GX43" s="61"/>
      <c r="GY43" s="61"/>
      <c r="GZ43" s="61"/>
      <c r="HA43" s="61"/>
      <c r="HB43" s="61"/>
      <c r="HC43" s="61"/>
      <c r="HD43" s="61"/>
      <c r="HE43" s="61"/>
      <c r="HF43" s="61"/>
      <c r="HG43" s="61"/>
      <c r="HH43" s="61"/>
      <c r="HI43" s="61"/>
      <c r="HJ43" s="61"/>
      <c r="HK43" s="61"/>
      <c r="HL43" s="61"/>
      <c r="HM43" s="61"/>
      <c r="HN43" s="61"/>
      <c r="HO43" s="61"/>
      <c r="HP43" s="61"/>
      <c r="HQ43" s="61"/>
      <c r="HR43" s="61"/>
      <c r="HS43" s="61"/>
      <c r="HT43" s="61"/>
      <c r="HU43" s="61"/>
      <c r="HV43" s="61"/>
      <c r="HW43" s="61"/>
      <c r="HX43" s="61"/>
      <c r="HY43" s="61"/>
      <c r="HZ43" s="61"/>
      <c r="IA43" s="61"/>
      <c r="IB43" s="61"/>
      <c r="IC43" s="61"/>
      <c r="ID43" s="61"/>
      <c r="IE43" s="61"/>
      <c r="IF43" s="61"/>
      <c r="IG43" s="61"/>
      <c r="IH43" s="61"/>
      <c r="II43" s="61"/>
      <c r="IJ43" s="61"/>
      <c r="IK43" s="61"/>
      <c r="IL43" s="61"/>
      <c r="IM43" s="61"/>
      <c r="IN43" s="61"/>
      <c r="IO43" s="61"/>
      <c r="IP43" s="61"/>
      <c r="IQ43" s="61"/>
      <c r="IR43" s="61"/>
      <c r="IS43" s="61"/>
      <c r="IT43" s="61"/>
      <c r="IU43" s="61"/>
      <c r="IV43" s="61"/>
      <c r="IW43" s="61"/>
      <c r="IX43" s="61"/>
      <c r="IY43" s="61"/>
      <c r="IZ43" s="61"/>
      <c r="JA43" s="61"/>
      <c r="JB43" s="61"/>
      <c r="JC43" s="61"/>
      <c r="JD43" s="61"/>
      <c r="JE43" s="61"/>
      <c r="JF43" s="61"/>
      <c r="JG43" s="61"/>
      <c r="JH43" s="61"/>
    </row>
    <row r="44" spans="1:268" s="59" customFormat="1" ht="17.25">
      <c r="A44" s="306" t="s">
        <v>44</v>
      </c>
      <c r="B44" s="278"/>
      <c r="C44" s="132">
        <f>C45+C52+C53+C54</f>
        <v>635279</v>
      </c>
      <c r="D44" s="132">
        <f t="shared" ref="D44:F44" si="73">D45+D52+D53+D54</f>
        <v>639472</v>
      </c>
      <c r="E44" s="132">
        <f t="shared" si="73"/>
        <v>621442</v>
      </c>
      <c r="F44" s="132">
        <f t="shared" si="73"/>
        <v>616924</v>
      </c>
      <c r="G44" s="132">
        <f t="shared" ref="G44:H44" si="74">G45+G52+G53+G54</f>
        <v>681728</v>
      </c>
      <c r="H44" s="132">
        <f t="shared" si="74"/>
        <v>687378</v>
      </c>
      <c r="I44" s="132">
        <f t="shared" ref="I44:BQ44" si="75">I45+I52+I53+I54</f>
        <v>0</v>
      </c>
      <c r="J44" s="132">
        <f t="shared" si="75"/>
        <v>0</v>
      </c>
      <c r="K44" s="132">
        <f t="shared" si="75"/>
        <v>0</v>
      </c>
      <c r="L44" s="132">
        <f t="shared" si="75"/>
        <v>0</v>
      </c>
      <c r="M44" s="132">
        <f t="shared" si="75"/>
        <v>0</v>
      </c>
      <c r="N44" s="132">
        <f t="shared" si="75"/>
        <v>0</v>
      </c>
      <c r="O44" s="132">
        <f t="shared" si="75"/>
        <v>0</v>
      </c>
      <c r="P44" s="132">
        <f t="shared" si="75"/>
        <v>0</v>
      </c>
      <c r="Q44" s="132">
        <f t="shared" si="75"/>
        <v>0</v>
      </c>
      <c r="R44" s="132">
        <f t="shared" si="75"/>
        <v>0</v>
      </c>
      <c r="S44" s="132">
        <f t="shared" si="75"/>
        <v>0</v>
      </c>
      <c r="T44" s="132">
        <f t="shared" si="75"/>
        <v>0</v>
      </c>
      <c r="U44" s="132">
        <f t="shared" si="75"/>
        <v>0</v>
      </c>
      <c r="V44" s="132">
        <f t="shared" si="75"/>
        <v>0</v>
      </c>
      <c r="W44" s="132">
        <f t="shared" si="75"/>
        <v>0</v>
      </c>
      <c r="X44" s="132">
        <f t="shared" si="75"/>
        <v>0</v>
      </c>
      <c r="Y44" s="132">
        <f t="shared" si="75"/>
        <v>0</v>
      </c>
      <c r="Z44" s="132">
        <f t="shared" si="75"/>
        <v>0</v>
      </c>
      <c r="AA44" s="132">
        <f t="shared" si="75"/>
        <v>0</v>
      </c>
      <c r="AB44" s="132">
        <f t="shared" si="75"/>
        <v>0</v>
      </c>
      <c r="AC44" s="132">
        <f t="shared" si="75"/>
        <v>0</v>
      </c>
      <c r="AD44" s="132">
        <f t="shared" si="75"/>
        <v>0</v>
      </c>
      <c r="AE44" s="132">
        <f t="shared" si="75"/>
        <v>0</v>
      </c>
      <c r="AF44" s="132">
        <f t="shared" si="75"/>
        <v>0</v>
      </c>
      <c r="AG44" s="132">
        <f t="shared" si="75"/>
        <v>0</v>
      </c>
      <c r="AH44" s="132">
        <f t="shared" si="75"/>
        <v>0</v>
      </c>
      <c r="AI44" s="132">
        <f t="shared" si="75"/>
        <v>0</v>
      </c>
      <c r="AJ44" s="132">
        <f t="shared" si="75"/>
        <v>0</v>
      </c>
      <c r="AK44" s="132">
        <f t="shared" si="75"/>
        <v>0</v>
      </c>
      <c r="AL44" s="132">
        <f t="shared" si="75"/>
        <v>0</v>
      </c>
      <c r="AM44" s="132">
        <f t="shared" si="75"/>
        <v>0</v>
      </c>
      <c r="AN44" s="132">
        <f t="shared" si="75"/>
        <v>0</v>
      </c>
      <c r="AO44" s="132">
        <f t="shared" si="75"/>
        <v>0</v>
      </c>
      <c r="AP44" s="132">
        <f t="shared" si="75"/>
        <v>0</v>
      </c>
      <c r="AQ44" s="132">
        <f t="shared" si="75"/>
        <v>0</v>
      </c>
      <c r="AR44" s="132">
        <f t="shared" si="75"/>
        <v>0</v>
      </c>
      <c r="AS44" s="132">
        <f t="shared" si="75"/>
        <v>0</v>
      </c>
      <c r="AT44" s="132">
        <f t="shared" si="75"/>
        <v>0</v>
      </c>
      <c r="AU44" s="132">
        <f t="shared" si="75"/>
        <v>0</v>
      </c>
      <c r="AV44" s="132">
        <f t="shared" si="75"/>
        <v>0</v>
      </c>
      <c r="AW44" s="132">
        <f t="shared" ref="AW44:AX44" si="76">AW45+AW52+AW53+AW54</f>
        <v>681728</v>
      </c>
      <c r="AX44" s="132">
        <f t="shared" si="76"/>
        <v>687378</v>
      </c>
      <c r="AY44" s="132">
        <f t="shared" si="75"/>
        <v>0</v>
      </c>
      <c r="AZ44" s="132">
        <f t="shared" si="75"/>
        <v>0</v>
      </c>
      <c r="BA44" s="224">
        <f t="shared" si="75"/>
        <v>771673.8</v>
      </c>
      <c r="BB44" s="224">
        <f t="shared" si="75"/>
        <v>776708.6</v>
      </c>
      <c r="BC44" s="135">
        <f t="shared" si="71"/>
        <v>0.13193795766053329</v>
      </c>
      <c r="BD44" s="135">
        <f t="shared" si="72"/>
        <v>0.1299584799047977</v>
      </c>
      <c r="BE44" s="132">
        <f t="shared" si="75"/>
        <v>21302</v>
      </c>
      <c r="BF44" s="132">
        <f t="shared" si="75"/>
        <v>22967</v>
      </c>
      <c r="BG44" s="132">
        <f t="shared" si="75"/>
        <v>0</v>
      </c>
      <c r="BH44" s="132">
        <f t="shared" si="75"/>
        <v>0</v>
      </c>
      <c r="BI44" s="132">
        <f t="shared" si="75"/>
        <v>0</v>
      </c>
      <c r="BJ44" s="132">
        <f t="shared" si="75"/>
        <v>0</v>
      </c>
      <c r="BK44" s="132">
        <f t="shared" si="75"/>
        <v>0</v>
      </c>
      <c r="BL44" s="132">
        <f t="shared" si="75"/>
        <v>0</v>
      </c>
      <c r="BM44" s="132">
        <f t="shared" si="75"/>
        <v>0</v>
      </c>
      <c r="BN44" s="132">
        <f t="shared" si="75"/>
        <v>0</v>
      </c>
      <c r="BO44" s="132">
        <f t="shared" si="75"/>
        <v>0</v>
      </c>
      <c r="BP44" s="132">
        <f t="shared" si="75"/>
        <v>0</v>
      </c>
      <c r="BQ44" s="132">
        <f t="shared" si="75"/>
        <v>0</v>
      </c>
      <c r="BR44" s="132">
        <f t="shared" ref="BR44:DL44" si="77">BR45+BR52+BR53+BR54</f>
        <v>0</v>
      </c>
      <c r="BS44" s="132">
        <f t="shared" si="77"/>
        <v>0</v>
      </c>
      <c r="BT44" s="132">
        <f t="shared" si="77"/>
        <v>0</v>
      </c>
      <c r="BU44" s="132">
        <f t="shared" si="77"/>
        <v>0</v>
      </c>
      <c r="BV44" s="132">
        <f t="shared" si="77"/>
        <v>0</v>
      </c>
      <c r="BW44" s="132">
        <f t="shared" si="77"/>
        <v>0</v>
      </c>
      <c r="BX44" s="132">
        <f t="shared" si="77"/>
        <v>0</v>
      </c>
      <c r="BY44" s="132">
        <f t="shared" si="77"/>
        <v>0</v>
      </c>
      <c r="BZ44" s="132">
        <f t="shared" si="77"/>
        <v>0</v>
      </c>
      <c r="CA44" s="132">
        <f t="shared" si="77"/>
        <v>0</v>
      </c>
      <c r="CB44" s="132">
        <f t="shared" si="77"/>
        <v>0</v>
      </c>
      <c r="CC44" s="132">
        <f t="shared" si="77"/>
        <v>0</v>
      </c>
      <c r="CD44" s="132">
        <f t="shared" si="77"/>
        <v>0</v>
      </c>
      <c r="CE44" s="132">
        <f t="shared" si="77"/>
        <v>0</v>
      </c>
      <c r="CF44" s="132">
        <f t="shared" si="77"/>
        <v>0</v>
      </c>
      <c r="CG44" s="132">
        <f t="shared" si="77"/>
        <v>0</v>
      </c>
      <c r="CH44" s="132">
        <f t="shared" si="77"/>
        <v>0</v>
      </c>
      <c r="CI44" s="132">
        <f t="shared" si="77"/>
        <v>0</v>
      </c>
      <c r="CJ44" s="132">
        <f t="shared" si="77"/>
        <v>0</v>
      </c>
      <c r="CK44" s="132">
        <f t="shared" si="77"/>
        <v>0</v>
      </c>
      <c r="CL44" s="132">
        <f t="shared" si="77"/>
        <v>0</v>
      </c>
      <c r="CM44" s="132">
        <f t="shared" si="77"/>
        <v>0</v>
      </c>
      <c r="CN44" s="132">
        <f t="shared" si="77"/>
        <v>0</v>
      </c>
      <c r="CO44" s="132">
        <f t="shared" si="77"/>
        <v>0</v>
      </c>
      <c r="CP44" s="132">
        <f t="shared" si="77"/>
        <v>0</v>
      </c>
      <c r="CQ44" s="132">
        <f t="shared" si="77"/>
        <v>0</v>
      </c>
      <c r="CR44" s="132">
        <f t="shared" si="77"/>
        <v>0</v>
      </c>
      <c r="CS44" s="132">
        <f t="shared" si="77"/>
        <v>0</v>
      </c>
      <c r="CT44" s="132">
        <f t="shared" si="77"/>
        <v>0</v>
      </c>
      <c r="CU44" s="132">
        <f t="shared" si="77"/>
        <v>0</v>
      </c>
      <c r="CV44" s="132">
        <f t="shared" si="77"/>
        <v>0</v>
      </c>
      <c r="CW44" s="132">
        <f t="shared" si="77"/>
        <v>0</v>
      </c>
      <c r="CX44" s="132">
        <f t="shared" si="77"/>
        <v>0</v>
      </c>
      <c r="CY44" s="132">
        <f t="shared" si="77"/>
        <v>0</v>
      </c>
      <c r="CZ44" s="132">
        <f t="shared" si="77"/>
        <v>0</v>
      </c>
      <c r="DA44" s="132">
        <f t="shared" si="77"/>
        <v>0</v>
      </c>
      <c r="DB44" s="132">
        <f t="shared" si="77"/>
        <v>0</v>
      </c>
      <c r="DC44" s="132">
        <f t="shared" si="77"/>
        <v>0</v>
      </c>
      <c r="DD44" s="132">
        <f t="shared" si="77"/>
        <v>0</v>
      </c>
      <c r="DE44" s="132">
        <f t="shared" si="77"/>
        <v>0</v>
      </c>
      <c r="DF44" s="132">
        <f t="shared" si="77"/>
        <v>0</v>
      </c>
      <c r="DG44" s="132">
        <f t="shared" si="77"/>
        <v>0</v>
      </c>
      <c r="DH44" s="132">
        <f t="shared" si="77"/>
        <v>0</v>
      </c>
      <c r="DI44" s="132">
        <f t="shared" si="77"/>
        <v>0</v>
      </c>
      <c r="DJ44" s="132">
        <f t="shared" si="77"/>
        <v>0</v>
      </c>
      <c r="DK44" s="224">
        <f t="shared" si="77"/>
        <v>693268.1</v>
      </c>
      <c r="DL44" s="224">
        <f t="shared" si="77"/>
        <v>699148</v>
      </c>
      <c r="DM44" s="135">
        <f t="shared" si="69"/>
        <v>1.6927718972962857E-2</v>
      </c>
      <c r="DN44" s="135">
        <f t="shared" si="70"/>
        <v>1.7123038561024595E-2</v>
      </c>
      <c r="DO44" s="132" t="e">
        <f>DO46+DO49+DO52+#REF!+DO53+DO54</f>
        <v>#REF!</v>
      </c>
      <c r="DP44" s="132" t="e">
        <f>DP46+DP49+DP52+#REF!+DP53+DP54</f>
        <v>#REF!</v>
      </c>
      <c r="DQ44" s="132" t="e">
        <f>DQ46+DQ49+DQ52+#REF!+DQ53+DQ54</f>
        <v>#REF!</v>
      </c>
      <c r="DR44" s="132" t="e">
        <f>DR46+DR49+DR52+#REF!+DR53+DR54</f>
        <v>#REF!</v>
      </c>
      <c r="DS44" s="132">
        <f t="shared" ref="DS44:DT44" si="78">DS45+DS52+DS53+DS54</f>
        <v>693268</v>
      </c>
      <c r="DT44" s="132">
        <f t="shared" si="78"/>
        <v>699148</v>
      </c>
      <c r="DU44" s="135">
        <f t="shared" si="38"/>
        <v>-0.10160484909556344</v>
      </c>
      <c r="DV44" s="135">
        <f t="shared" si="39"/>
        <v>-9.9858041999277392E-2</v>
      </c>
      <c r="DW44" s="135">
        <f t="shared" si="40"/>
        <v>0.13193795766053329</v>
      </c>
      <c r="DX44" s="135">
        <f t="shared" si="41"/>
        <v>0.1299584799047977</v>
      </c>
      <c r="DY44" s="58"/>
      <c r="DZ44" s="58"/>
      <c r="EA44" s="58"/>
      <c r="EB44" s="58"/>
      <c r="EC44" s="58"/>
      <c r="ED44" s="58"/>
      <c r="EE44" s="58"/>
      <c r="EF44" s="58"/>
      <c r="EG44" s="58"/>
      <c r="EH44" s="58"/>
      <c r="EI44" s="58"/>
      <c r="EJ44" s="58"/>
      <c r="EK44" s="58"/>
      <c r="EL44" s="58"/>
      <c r="EM44" s="58"/>
      <c r="EN44" s="58"/>
      <c r="EO44" s="58"/>
      <c r="EP44" s="58"/>
      <c r="EQ44" s="58"/>
      <c r="ER44" s="58"/>
      <c r="ES44" s="58"/>
      <c r="ET44" s="58"/>
      <c r="EU44" s="58"/>
      <c r="EV44" s="58"/>
      <c r="EW44" s="58"/>
      <c r="EX44" s="58"/>
      <c r="EY44" s="58"/>
      <c r="EZ44" s="58"/>
      <c r="FA44" s="58"/>
      <c r="FB44" s="58"/>
      <c r="FC44" s="58"/>
      <c r="FD44" s="58"/>
      <c r="FE44" s="58"/>
      <c r="FF44" s="58"/>
      <c r="FG44" s="58"/>
      <c r="FH44" s="58"/>
      <c r="FI44" s="58"/>
      <c r="FJ44" s="58"/>
      <c r="FK44" s="58"/>
      <c r="FL44" s="58"/>
      <c r="FM44" s="58"/>
      <c r="FN44" s="58"/>
      <c r="FO44" s="58"/>
      <c r="FP44" s="58"/>
      <c r="FQ44" s="58"/>
      <c r="FR44" s="58"/>
      <c r="FS44" s="58"/>
      <c r="FT44" s="58"/>
      <c r="FU44" s="58"/>
      <c r="FV44" s="58"/>
      <c r="FW44" s="58"/>
      <c r="FX44" s="58"/>
      <c r="FY44" s="58"/>
      <c r="FZ44" s="58"/>
      <c r="GA44" s="58"/>
      <c r="GB44" s="58"/>
      <c r="GC44" s="58"/>
      <c r="GD44" s="58"/>
      <c r="GE44" s="58"/>
      <c r="GF44" s="58"/>
      <c r="GG44" s="58"/>
      <c r="GH44" s="58"/>
      <c r="GI44" s="58"/>
      <c r="GJ44" s="58"/>
      <c r="GK44" s="58"/>
      <c r="GL44" s="58"/>
      <c r="GM44" s="58"/>
      <c r="GN44" s="58"/>
      <c r="GO44" s="58"/>
      <c r="GP44" s="58"/>
      <c r="GQ44" s="58"/>
      <c r="GR44" s="58"/>
      <c r="GS44" s="58"/>
      <c r="GT44" s="58"/>
      <c r="GU44" s="58"/>
      <c r="GV44" s="58"/>
      <c r="GW44" s="58"/>
      <c r="GX44" s="58"/>
      <c r="GY44" s="58"/>
      <c r="GZ44" s="58"/>
      <c r="HA44" s="58"/>
      <c r="HB44" s="58"/>
      <c r="HC44" s="58"/>
      <c r="HD44" s="58"/>
      <c r="HE44" s="58"/>
      <c r="HF44" s="58"/>
      <c r="HG44" s="58"/>
      <c r="HH44" s="58"/>
      <c r="HI44" s="58"/>
      <c r="HJ44" s="58"/>
      <c r="HK44" s="58"/>
      <c r="HL44" s="58"/>
      <c r="HM44" s="58"/>
      <c r="HN44" s="58"/>
      <c r="HO44" s="58"/>
      <c r="HP44" s="58"/>
      <c r="HQ44" s="58"/>
      <c r="HR44" s="58"/>
      <c r="HS44" s="58"/>
      <c r="HT44" s="58"/>
      <c r="HU44" s="58"/>
      <c r="HV44" s="58"/>
      <c r="HW44" s="58"/>
      <c r="HX44" s="58"/>
      <c r="HY44" s="58"/>
      <c r="HZ44" s="58"/>
      <c r="IA44" s="58"/>
      <c r="IB44" s="58"/>
      <c r="IC44" s="58"/>
      <c r="ID44" s="58"/>
      <c r="IE44" s="58"/>
      <c r="IF44" s="58"/>
      <c r="IG44" s="58"/>
      <c r="IH44" s="58"/>
      <c r="II44" s="58"/>
      <c r="IJ44" s="58"/>
      <c r="IK44" s="58"/>
      <c r="IL44" s="58"/>
      <c r="IM44" s="58"/>
      <c r="IN44" s="58"/>
      <c r="IO44" s="58"/>
      <c r="IP44" s="58"/>
      <c r="IQ44" s="58"/>
      <c r="IR44" s="58"/>
      <c r="IS44" s="58"/>
      <c r="IT44" s="58"/>
      <c r="IU44" s="58"/>
      <c r="IV44" s="58"/>
      <c r="IW44" s="58"/>
      <c r="IX44" s="58"/>
      <c r="IY44" s="58"/>
      <c r="IZ44" s="58"/>
      <c r="JA44" s="58"/>
      <c r="JB44" s="58"/>
      <c r="JC44" s="58"/>
      <c r="JD44" s="58"/>
      <c r="JE44" s="58"/>
      <c r="JF44" s="58"/>
      <c r="JG44" s="58"/>
      <c r="JH44" s="58"/>
    </row>
    <row r="45" spans="1:268" s="59" customFormat="1" ht="17.25">
      <c r="A45" s="306" t="s">
        <v>181</v>
      </c>
      <c r="B45" s="278"/>
      <c r="C45" s="132">
        <f>SUM(C46:C51)</f>
        <v>165604</v>
      </c>
      <c r="D45" s="132">
        <f t="shared" ref="D45:F45" si="79">SUM(D46:D51)</f>
        <v>180462</v>
      </c>
      <c r="E45" s="132">
        <f t="shared" si="79"/>
        <v>135992</v>
      </c>
      <c r="F45" s="132">
        <f t="shared" si="79"/>
        <v>151569</v>
      </c>
      <c r="G45" s="132">
        <f t="shared" ref="G45:H45" si="80">SUM(G46:G51)</f>
        <v>135230</v>
      </c>
      <c r="H45" s="132">
        <f t="shared" si="80"/>
        <v>153769</v>
      </c>
      <c r="I45" s="132">
        <f t="shared" ref="I45:BQ45" si="81">SUM(I46:I51)</f>
        <v>0</v>
      </c>
      <c r="J45" s="132">
        <f t="shared" si="81"/>
        <v>0</v>
      </c>
      <c r="K45" s="132">
        <f t="shared" si="81"/>
        <v>0</v>
      </c>
      <c r="L45" s="132">
        <f t="shared" si="81"/>
        <v>0</v>
      </c>
      <c r="M45" s="132">
        <f t="shared" si="81"/>
        <v>0</v>
      </c>
      <c r="N45" s="132">
        <f t="shared" si="81"/>
        <v>0</v>
      </c>
      <c r="O45" s="132">
        <f t="shared" si="81"/>
        <v>0</v>
      </c>
      <c r="P45" s="132">
        <f t="shared" si="81"/>
        <v>0</v>
      </c>
      <c r="Q45" s="132">
        <f t="shared" si="81"/>
        <v>0</v>
      </c>
      <c r="R45" s="132">
        <f t="shared" si="81"/>
        <v>0</v>
      </c>
      <c r="S45" s="132">
        <f t="shared" si="81"/>
        <v>0</v>
      </c>
      <c r="T45" s="132">
        <f t="shared" si="81"/>
        <v>0</v>
      </c>
      <c r="U45" s="132">
        <f t="shared" si="81"/>
        <v>0</v>
      </c>
      <c r="V45" s="132">
        <f t="shared" si="81"/>
        <v>0</v>
      </c>
      <c r="W45" s="132">
        <f t="shared" si="81"/>
        <v>0</v>
      </c>
      <c r="X45" s="132">
        <f t="shared" si="81"/>
        <v>0</v>
      </c>
      <c r="Y45" s="132">
        <f t="shared" si="81"/>
        <v>0</v>
      </c>
      <c r="Z45" s="132">
        <f t="shared" si="81"/>
        <v>0</v>
      </c>
      <c r="AA45" s="132">
        <f t="shared" si="81"/>
        <v>0</v>
      </c>
      <c r="AB45" s="132">
        <f t="shared" si="81"/>
        <v>0</v>
      </c>
      <c r="AC45" s="132">
        <f t="shared" si="81"/>
        <v>0</v>
      </c>
      <c r="AD45" s="132">
        <f t="shared" si="81"/>
        <v>0</v>
      </c>
      <c r="AE45" s="132">
        <f t="shared" si="81"/>
        <v>0</v>
      </c>
      <c r="AF45" s="132">
        <f t="shared" si="81"/>
        <v>0</v>
      </c>
      <c r="AG45" s="132">
        <f t="shared" si="81"/>
        <v>0</v>
      </c>
      <c r="AH45" s="132">
        <f t="shared" si="81"/>
        <v>0</v>
      </c>
      <c r="AI45" s="132">
        <f t="shared" si="81"/>
        <v>0</v>
      </c>
      <c r="AJ45" s="132">
        <f t="shared" si="81"/>
        <v>0</v>
      </c>
      <c r="AK45" s="132">
        <f t="shared" si="81"/>
        <v>0</v>
      </c>
      <c r="AL45" s="132">
        <f t="shared" si="81"/>
        <v>0</v>
      </c>
      <c r="AM45" s="132">
        <f t="shared" si="81"/>
        <v>0</v>
      </c>
      <c r="AN45" s="132">
        <f t="shared" si="81"/>
        <v>0</v>
      </c>
      <c r="AO45" s="132">
        <f t="shared" si="81"/>
        <v>0</v>
      </c>
      <c r="AP45" s="132">
        <f t="shared" si="81"/>
        <v>0</v>
      </c>
      <c r="AQ45" s="132">
        <f t="shared" si="81"/>
        <v>0</v>
      </c>
      <c r="AR45" s="132">
        <f t="shared" si="81"/>
        <v>0</v>
      </c>
      <c r="AS45" s="132">
        <f t="shared" si="81"/>
        <v>0</v>
      </c>
      <c r="AT45" s="132">
        <f t="shared" si="81"/>
        <v>0</v>
      </c>
      <c r="AU45" s="132">
        <f t="shared" si="81"/>
        <v>0</v>
      </c>
      <c r="AV45" s="132">
        <f t="shared" si="81"/>
        <v>0</v>
      </c>
      <c r="AW45" s="132">
        <f t="shared" ref="AW45:AX45" si="82">SUM(AW46:AW51)</f>
        <v>135230</v>
      </c>
      <c r="AX45" s="132">
        <f t="shared" si="82"/>
        <v>153769</v>
      </c>
      <c r="AY45" s="132">
        <f t="shared" si="81"/>
        <v>0</v>
      </c>
      <c r="AZ45" s="132">
        <f t="shared" si="81"/>
        <v>0</v>
      </c>
      <c r="BA45" s="224">
        <f t="shared" si="81"/>
        <v>152541</v>
      </c>
      <c r="BB45" s="132">
        <f t="shared" si="81"/>
        <v>169288</v>
      </c>
      <c r="BC45" s="135">
        <f t="shared" si="71"/>
        <v>0.12801153590179704</v>
      </c>
      <c r="BD45" s="135">
        <f t="shared" si="72"/>
        <v>0.10092411344289154</v>
      </c>
      <c r="BE45" s="132">
        <f t="shared" si="81"/>
        <v>9164</v>
      </c>
      <c r="BF45" s="132">
        <f t="shared" si="81"/>
        <v>10522</v>
      </c>
      <c r="BG45" s="132">
        <f t="shared" si="81"/>
        <v>0</v>
      </c>
      <c r="BH45" s="132">
        <f t="shared" si="81"/>
        <v>0</v>
      </c>
      <c r="BI45" s="132">
        <f t="shared" si="81"/>
        <v>0</v>
      </c>
      <c r="BJ45" s="132">
        <f t="shared" si="81"/>
        <v>0</v>
      </c>
      <c r="BK45" s="132">
        <f t="shared" si="81"/>
        <v>0</v>
      </c>
      <c r="BL45" s="132">
        <f t="shared" si="81"/>
        <v>0</v>
      </c>
      <c r="BM45" s="132">
        <f t="shared" si="81"/>
        <v>0</v>
      </c>
      <c r="BN45" s="132">
        <f t="shared" si="81"/>
        <v>0</v>
      </c>
      <c r="BO45" s="132">
        <f t="shared" si="81"/>
        <v>0</v>
      </c>
      <c r="BP45" s="132">
        <f t="shared" si="81"/>
        <v>0</v>
      </c>
      <c r="BQ45" s="132">
        <f t="shared" si="81"/>
        <v>0</v>
      </c>
      <c r="BR45" s="132">
        <f t="shared" ref="BR45:DL45" si="83">SUM(BR46:BR51)</f>
        <v>0</v>
      </c>
      <c r="BS45" s="132">
        <f t="shared" si="83"/>
        <v>0</v>
      </c>
      <c r="BT45" s="132">
        <f t="shared" si="83"/>
        <v>0</v>
      </c>
      <c r="BU45" s="132">
        <f t="shared" si="83"/>
        <v>0</v>
      </c>
      <c r="BV45" s="132">
        <f t="shared" si="83"/>
        <v>0</v>
      </c>
      <c r="BW45" s="132">
        <f t="shared" si="83"/>
        <v>0</v>
      </c>
      <c r="BX45" s="132">
        <f t="shared" si="83"/>
        <v>0</v>
      </c>
      <c r="BY45" s="132">
        <f t="shared" si="83"/>
        <v>0</v>
      </c>
      <c r="BZ45" s="132">
        <f t="shared" si="83"/>
        <v>0</v>
      </c>
      <c r="CA45" s="132">
        <f t="shared" si="83"/>
        <v>0</v>
      </c>
      <c r="CB45" s="132">
        <f t="shared" si="83"/>
        <v>0</v>
      </c>
      <c r="CC45" s="132">
        <f t="shared" si="83"/>
        <v>0</v>
      </c>
      <c r="CD45" s="132">
        <f t="shared" si="83"/>
        <v>0</v>
      </c>
      <c r="CE45" s="132">
        <f t="shared" si="83"/>
        <v>0</v>
      </c>
      <c r="CF45" s="132">
        <f t="shared" si="83"/>
        <v>0</v>
      </c>
      <c r="CG45" s="132">
        <f t="shared" si="83"/>
        <v>0</v>
      </c>
      <c r="CH45" s="132">
        <f t="shared" si="83"/>
        <v>0</v>
      </c>
      <c r="CI45" s="132">
        <f t="shared" si="83"/>
        <v>0</v>
      </c>
      <c r="CJ45" s="132">
        <f t="shared" si="83"/>
        <v>0</v>
      </c>
      <c r="CK45" s="132">
        <f t="shared" si="83"/>
        <v>0</v>
      </c>
      <c r="CL45" s="132">
        <f t="shared" si="83"/>
        <v>0</v>
      </c>
      <c r="CM45" s="132">
        <f t="shared" si="83"/>
        <v>0</v>
      </c>
      <c r="CN45" s="132">
        <f t="shared" si="83"/>
        <v>0</v>
      </c>
      <c r="CO45" s="132">
        <f t="shared" si="83"/>
        <v>0</v>
      </c>
      <c r="CP45" s="132">
        <f t="shared" si="83"/>
        <v>0</v>
      </c>
      <c r="CQ45" s="132">
        <f t="shared" si="83"/>
        <v>0</v>
      </c>
      <c r="CR45" s="132">
        <f t="shared" si="83"/>
        <v>0</v>
      </c>
      <c r="CS45" s="132">
        <f t="shared" si="83"/>
        <v>0</v>
      </c>
      <c r="CT45" s="132">
        <f t="shared" si="83"/>
        <v>0</v>
      </c>
      <c r="CU45" s="132">
        <f t="shared" si="83"/>
        <v>0</v>
      </c>
      <c r="CV45" s="132">
        <f t="shared" si="83"/>
        <v>0</v>
      </c>
      <c r="CW45" s="132">
        <f t="shared" si="83"/>
        <v>0</v>
      </c>
      <c r="CX45" s="132">
        <f t="shared" si="83"/>
        <v>0</v>
      </c>
      <c r="CY45" s="132">
        <f t="shared" si="83"/>
        <v>0</v>
      </c>
      <c r="CZ45" s="132">
        <f t="shared" si="83"/>
        <v>0</v>
      </c>
      <c r="DA45" s="132">
        <f t="shared" si="83"/>
        <v>0</v>
      </c>
      <c r="DB45" s="132">
        <f t="shared" si="83"/>
        <v>0</v>
      </c>
      <c r="DC45" s="132">
        <f t="shared" si="83"/>
        <v>0</v>
      </c>
      <c r="DD45" s="132">
        <f t="shared" si="83"/>
        <v>0</v>
      </c>
      <c r="DE45" s="132">
        <f t="shared" si="83"/>
        <v>0</v>
      </c>
      <c r="DF45" s="132">
        <f t="shared" si="83"/>
        <v>0</v>
      </c>
      <c r="DG45" s="132">
        <f t="shared" si="83"/>
        <v>0</v>
      </c>
      <c r="DH45" s="132">
        <f t="shared" si="83"/>
        <v>0</v>
      </c>
      <c r="DI45" s="132">
        <f t="shared" si="83"/>
        <v>0</v>
      </c>
      <c r="DJ45" s="132">
        <f t="shared" si="83"/>
        <v>0</v>
      </c>
      <c r="DK45" s="132">
        <f t="shared" si="83"/>
        <v>152541</v>
      </c>
      <c r="DL45" s="224">
        <f t="shared" si="83"/>
        <v>169253</v>
      </c>
      <c r="DM45" s="135">
        <f t="shared" si="69"/>
        <v>0.12801153590179704</v>
      </c>
      <c r="DN45" s="135">
        <f t="shared" si="70"/>
        <v>0.10069649929439617</v>
      </c>
      <c r="DO45" s="132"/>
      <c r="DP45" s="132"/>
      <c r="DQ45" s="132"/>
      <c r="DR45" s="132"/>
      <c r="DS45" s="132">
        <f t="shared" ref="DS45:DT45" si="84">SUM(DS46:DS51)</f>
        <v>152541</v>
      </c>
      <c r="DT45" s="132">
        <f t="shared" si="84"/>
        <v>169253</v>
      </c>
      <c r="DU45" s="135">
        <f t="shared" si="38"/>
        <v>0</v>
      </c>
      <c r="DV45" s="135">
        <f t="shared" si="39"/>
        <v>-2.0674826331457119E-4</v>
      </c>
      <c r="DW45" s="135">
        <f t="shared" si="40"/>
        <v>0.12801153590179704</v>
      </c>
      <c r="DX45" s="135">
        <f t="shared" si="41"/>
        <v>0.10092411344289154</v>
      </c>
      <c r="DY45" s="58"/>
      <c r="DZ45" s="58"/>
      <c r="EA45" s="58"/>
      <c r="EB45" s="58"/>
      <c r="EC45" s="58"/>
      <c r="ED45" s="58"/>
      <c r="EE45" s="58"/>
      <c r="EF45" s="58"/>
      <c r="EG45" s="58"/>
      <c r="EH45" s="58"/>
      <c r="EI45" s="58"/>
      <c r="EJ45" s="58"/>
      <c r="EK45" s="58"/>
      <c r="EL45" s="58"/>
      <c r="EM45" s="58"/>
      <c r="EN45" s="58"/>
      <c r="EO45" s="58"/>
      <c r="EP45" s="58"/>
      <c r="EQ45" s="58"/>
      <c r="ER45" s="58"/>
      <c r="ES45" s="58"/>
      <c r="ET45" s="58"/>
      <c r="EU45" s="58"/>
      <c r="EV45" s="58"/>
      <c r="EW45" s="58"/>
      <c r="EX45" s="58"/>
      <c r="EY45" s="58"/>
      <c r="EZ45" s="58"/>
      <c r="FA45" s="58"/>
      <c r="FB45" s="58"/>
      <c r="FC45" s="58"/>
      <c r="FD45" s="58"/>
      <c r="FE45" s="58"/>
      <c r="FF45" s="58"/>
      <c r="FG45" s="58"/>
      <c r="FH45" s="58"/>
      <c r="FI45" s="58"/>
      <c r="FJ45" s="58"/>
      <c r="FK45" s="58"/>
      <c r="FL45" s="58"/>
      <c r="FM45" s="58"/>
      <c r="FN45" s="58"/>
      <c r="FO45" s="58"/>
      <c r="FP45" s="58"/>
      <c r="FQ45" s="58"/>
      <c r="FR45" s="58"/>
      <c r="FS45" s="58"/>
      <c r="FT45" s="58"/>
      <c r="FU45" s="58"/>
      <c r="FV45" s="58"/>
      <c r="FW45" s="58"/>
      <c r="FX45" s="58"/>
      <c r="FY45" s="58"/>
      <c r="FZ45" s="58"/>
      <c r="GA45" s="58"/>
      <c r="GB45" s="58"/>
      <c r="GC45" s="58"/>
      <c r="GD45" s="58"/>
      <c r="GE45" s="58"/>
      <c r="GF45" s="58"/>
      <c r="GG45" s="58"/>
      <c r="GH45" s="58"/>
      <c r="GI45" s="58"/>
      <c r="GJ45" s="58"/>
      <c r="GK45" s="58"/>
      <c r="GL45" s="58"/>
      <c r="GM45" s="58"/>
      <c r="GN45" s="58"/>
      <c r="GO45" s="58"/>
      <c r="GP45" s="58"/>
      <c r="GQ45" s="58"/>
      <c r="GR45" s="58"/>
      <c r="GS45" s="58"/>
      <c r="GT45" s="58"/>
      <c r="GU45" s="58"/>
      <c r="GV45" s="58"/>
      <c r="GW45" s="58"/>
      <c r="GX45" s="58"/>
      <c r="GY45" s="58"/>
      <c r="GZ45" s="58"/>
      <c r="HA45" s="58"/>
      <c r="HB45" s="58"/>
      <c r="HC45" s="58"/>
      <c r="HD45" s="58"/>
      <c r="HE45" s="58"/>
      <c r="HF45" s="58"/>
      <c r="HG45" s="58"/>
      <c r="HH45" s="58"/>
      <c r="HI45" s="58"/>
      <c r="HJ45" s="58"/>
      <c r="HK45" s="58"/>
      <c r="HL45" s="58"/>
      <c r="HM45" s="58"/>
      <c r="HN45" s="58"/>
      <c r="HO45" s="58"/>
      <c r="HP45" s="58"/>
      <c r="HQ45" s="58"/>
      <c r="HR45" s="58"/>
      <c r="HS45" s="58"/>
      <c r="HT45" s="58"/>
      <c r="HU45" s="58"/>
      <c r="HV45" s="58"/>
      <c r="HW45" s="58"/>
      <c r="HX45" s="58"/>
      <c r="HY45" s="58"/>
      <c r="HZ45" s="58"/>
      <c r="IA45" s="58"/>
      <c r="IB45" s="58"/>
      <c r="IC45" s="58"/>
      <c r="ID45" s="58"/>
      <c r="IE45" s="58"/>
      <c r="IF45" s="58"/>
      <c r="IG45" s="58"/>
      <c r="IH45" s="58"/>
      <c r="II45" s="58"/>
      <c r="IJ45" s="58"/>
      <c r="IK45" s="58"/>
      <c r="IL45" s="58"/>
      <c r="IM45" s="58"/>
      <c r="IN45" s="58"/>
      <c r="IO45" s="58"/>
      <c r="IP45" s="58"/>
      <c r="IQ45" s="58"/>
      <c r="IR45" s="58"/>
      <c r="IS45" s="58"/>
      <c r="IT45" s="58"/>
      <c r="IU45" s="58"/>
      <c r="IV45" s="58"/>
      <c r="IW45" s="58"/>
      <c r="IX45" s="58"/>
      <c r="IY45" s="58"/>
      <c r="IZ45" s="58"/>
      <c r="JA45" s="58"/>
      <c r="JB45" s="58"/>
      <c r="JC45" s="58"/>
      <c r="JD45" s="58"/>
      <c r="JE45" s="58"/>
      <c r="JF45" s="58"/>
      <c r="JG45" s="58"/>
      <c r="JH45" s="58"/>
    </row>
    <row r="46" spans="1:268" s="64" customFormat="1" ht="18" customHeight="1">
      <c r="A46" s="305" t="s">
        <v>185</v>
      </c>
      <c r="B46" s="262"/>
      <c r="C46" s="134">
        <v>107388</v>
      </c>
      <c r="D46" s="137">
        <v>107388</v>
      </c>
      <c r="E46" s="134">
        <v>103582</v>
      </c>
      <c r="F46" s="137">
        <v>103582</v>
      </c>
      <c r="G46" s="237">
        <v>103582</v>
      </c>
      <c r="H46" s="237">
        <v>103582</v>
      </c>
      <c r="I46" s="134"/>
      <c r="J46" s="137"/>
      <c r="K46" s="134"/>
      <c r="L46" s="137"/>
      <c r="M46" s="134">
        <f>K46+I46</f>
        <v>0</v>
      </c>
      <c r="N46" s="134">
        <f>L46+J46</f>
        <v>0</v>
      </c>
      <c r="O46" s="134"/>
      <c r="P46" s="137"/>
      <c r="Q46" s="134"/>
      <c r="R46" s="134"/>
      <c r="S46" s="134"/>
      <c r="T46" s="137"/>
      <c r="U46" s="134"/>
      <c r="V46" s="134"/>
      <c r="W46" s="134"/>
      <c r="X46" s="137"/>
      <c r="Y46" s="134"/>
      <c r="Z46" s="134"/>
      <c r="AA46" s="134"/>
      <c r="AB46" s="137"/>
      <c r="AC46" s="134"/>
      <c r="AD46" s="134"/>
      <c r="AE46" s="134"/>
      <c r="AF46" s="137"/>
      <c r="AG46" s="134"/>
      <c r="AH46" s="134"/>
      <c r="AI46" s="134"/>
      <c r="AJ46" s="137"/>
      <c r="AK46" s="134"/>
      <c r="AL46" s="134"/>
      <c r="AM46" s="134"/>
      <c r="AN46" s="137"/>
      <c r="AO46" s="134"/>
      <c r="AP46" s="134"/>
      <c r="AQ46" s="134"/>
      <c r="AR46" s="137"/>
      <c r="AS46" s="134"/>
      <c r="AT46" s="134"/>
      <c r="AU46" s="134"/>
      <c r="AV46" s="137"/>
      <c r="AW46" s="237">
        <v>103582</v>
      </c>
      <c r="AX46" s="237">
        <v>103582</v>
      </c>
      <c r="AY46" s="134"/>
      <c r="AZ46" s="137"/>
      <c r="BA46" s="134">
        <v>106939</v>
      </c>
      <c r="BB46" s="137">
        <v>106939</v>
      </c>
      <c r="BC46" s="135">
        <f t="shared" si="71"/>
        <v>3.2409105829198204E-2</v>
      </c>
      <c r="BD46" s="135">
        <f t="shared" si="72"/>
        <v>3.2409105829198204E-2</v>
      </c>
      <c r="BE46" s="134">
        <v>8912</v>
      </c>
      <c r="BF46" s="137">
        <v>8912</v>
      </c>
      <c r="BG46" s="134"/>
      <c r="BH46" s="137"/>
      <c r="BI46" s="134"/>
      <c r="BJ46" s="134"/>
      <c r="BK46" s="135"/>
      <c r="BL46" s="135"/>
      <c r="BM46" s="134"/>
      <c r="BN46" s="137"/>
      <c r="BO46" s="134"/>
      <c r="BP46" s="134"/>
      <c r="BQ46" s="135"/>
      <c r="BR46" s="135"/>
      <c r="BS46" s="134"/>
      <c r="BT46" s="137"/>
      <c r="BU46" s="134"/>
      <c r="BV46" s="134"/>
      <c r="BW46" s="135"/>
      <c r="BX46" s="135"/>
      <c r="BY46" s="134"/>
      <c r="BZ46" s="137"/>
      <c r="CA46" s="134"/>
      <c r="CB46" s="134"/>
      <c r="CC46" s="135"/>
      <c r="CD46" s="135"/>
      <c r="CE46" s="134"/>
      <c r="CF46" s="137"/>
      <c r="CG46" s="134"/>
      <c r="CH46" s="134"/>
      <c r="CI46" s="135"/>
      <c r="CJ46" s="135"/>
      <c r="CK46" s="134"/>
      <c r="CL46" s="137"/>
      <c r="CM46" s="134"/>
      <c r="CN46" s="134"/>
      <c r="CO46" s="135"/>
      <c r="CP46" s="135"/>
      <c r="CQ46" s="134"/>
      <c r="CR46" s="137"/>
      <c r="CS46" s="134"/>
      <c r="CT46" s="134"/>
      <c r="CU46" s="135"/>
      <c r="CV46" s="135"/>
      <c r="CW46" s="134"/>
      <c r="CX46" s="137"/>
      <c r="CY46" s="134"/>
      <c r="CZ46" s="134"/>
      <c r="DA46" s="135"/>
      <c r="DB46" s="135"/>
      <c r="DC46" s="134"/>
      <c r="DD46" s="137"/>
      <c r="DE46" s="134"/>
      <c r="DF46" s="134"/>
      <c r="DG46" s="135"/>
      <c r="DH46" s="135"/>
      <c r="DI46" s="134"/>
      <c r="DJ46" s="137"/>
      <c r="DK46" s="134">
        <v>106939</v>
      </c>
      <c r="DL46" s="134">
        <v>106939</v>
      </c>
      <c r="DM46" s="135">
        <f t="shared" si="69"/>
        <v>3.2409105829198204E-2</v>
      </c>
      <c r="DN46" s="135">
        <f t="shared" si="70"/>
        <v>3.2409105829198204E-2</v>
      </c>
      <c r="DO46" s="134">
        <f>'бюджет округа (района)'!BH28+'бюджеты поселений'!BH28</f>
        <v>0</v>
      </c>
      <c r="DP46" s="137">
        <f>'бюджет округа (района)'!BH28</f>
        <v>0</v>
      </c>
      <c r="DQ46" s="134">
        <f>'бюджет округа (района)'!BI28+'бюджеты поселений'!BI28</f>
        <v>0</v>
      </c>
      <c r="DR46" s="137">
        <f>'бюджет округа (района)'!BI28</f>
        <v>0</v>
      </c>
      <c r="DS46" s="237">
        <v>106939</v>
      </c>
      <c r="DT46" s="237">
        <v>106939</v>
      </c>
      <c r="DU46" s="135">
        <f t="shared" si="38"/>
        <v>0</v>
      </c>
      <c r="DV46" s="135">
        <f t="shared" si="39"/>
        <v>0</v>
      </c>
      <c r="DW46" s="135">
        <f t="shared" si="40"/>
        <v>3.2409105829198204E-2</v>
      </c>
      <c r="DX46" s="135">
        <f t="shared" si="41"/>
        <v>3.2409105829198204E-2</v>
      </c>
      <c r="DY46" s="63"/>
      <c r="DZ46" s="63"/>
      <c r="EA46" s="63"/>
      <c r="EB46" s="63"/>
      <c r="EC46" s="63"/>
      <c r="ED46" s="63"/>
      <c r="EE46" s="63"/>
      <c r="EF46" s="63"/>
      <c r="EG46" s="63"/>
      <c r="EH46" s="63"/>
      <c r="EI46" s="63"/>
      <c r="EJ46" s="63"/>
      <c r="EK46" s="63"/>
      <c r="EL46" s="63"/>
      <c r="EM46" s="63"/>
      <c r="EN46" s="63"/>
      <c r="EO46" s="63"/>
      <c r="EP46" s="63"/>
      <c r="EQ46" s="63"/>
      <c r="ER46" s="63"/>
      <c r="ES46" s="63"/>
      <c r="ET46" s="63"/>
      <c r="EU46" s="63"/>
      <c r="EV46" s="63"/>
      <c r="EW46" s="63"/>
      <c r="EX46" s="63"/>
      <c r="EY46" s="63"/>
      <c r="EZ46" s="63"/>
      <c r="FA46" s="63"/>
      <c r="FB46" s="63"/>
      <c r="FC46" s="63"/>
      <c r="FD46" s="63"/>
      <c r="FE46" s="63"/>
      <c r="FF46" s="63"/>
      <c r="FG46" s="63"/>
      <c r="FH46" s="63"/>
      <c r="FI46" s="63"/>
      <c r="FJ46" s="63"/>
      <c r="FK46" s="63"/>
      <c r="FL46" s="63"/>
      <c r="FM46" s="63"/>
      <c r="FN46" s="63"/>
      <c r="FO46" s="63"/>
      <c r="FP46" s="63"/>
      <c r="FQ46" s="63"/>
      <c r="FR46" s="63"/>
      <c r="FS46" s="63"/>
      <c r="FT46" s="63"/>
      <c r="FU46" s="63"/>
      <c r="FV46" s="63"/>
      <c r="FW46" s="63"/>
      <c r="FX46" s="63"/>
      <c r="FY46" s="63"/>
      <c r="FZ46" s="63"/>
      <c r="GA46" s="63"/>
      <c r="GB46" s="63"/>
      <c r="GC46" s="63"/>
      <c r="GD46" s="63"/>
      <c r="GE46" s="63"/>
      <c r="GF46" s="63"/>
      <c r="GG46" s="63"/>
      <c r="GH46" s="63"/>
      <c r="GI46" s="63"/>
      <c r="GJ46" s="63"/>
      <c r="GK46" s="63"/>
      <c r="GL46" s="63"/>
      <c r="GM46" s="63"/>
      <c r="GN46" s="63"/>
      <c r="GO46" s="63"/>
      <c r="GP46" s="63"/>
      <c r="GQ46" s="63"/>
      <c r="GR46" s="63"/>
      <c r="GS46" s="63"/>
      <c r="GT46" s="63"/>
      <c r="GU46" s="63"/>
      <c r="GV46" s="63"/>
      <c r="GW46" s="63"/>
      <c r="GX46" s="63"/>
      <c r="GY46" s="63"/>
      <c r="GZ46" s="63"/>
      <c r="HA46" s="63"/>
      <c r="HB46" s="63"/>
      <c r="HC46" s="63"/>
      <c r="HD46" s="63"/>
      <c r="HE46" s="63"/>
      <c r="HF46" s="63"/>
      <c r="HG46" s="63"/>
      <c r="HH46" s="63"/>
      <c r="HI46" s="63"/>
      <c r="HJ46" s="63"/>
      <c r="HK46" s="63"/>
      <c r="HL46" s="63"/>
      <c r="HM46" s="63"/>
      <c r="HN46" s="63"/>
      <c r="HO46" s="63"/>
      <c r="HP46" s="63"/>
      <c r="HQ46" s="63"/>
      <c r="HR46" s="63"/>
      <c r="HS46" s="63"/>
      <c r="HT46" s="63"/>
      <c r="HU46" s="63"/>
      <c r="HV46" s="63"/>
      <c r="HW46" s="63"/>
      <c r="HX46" s="63"/>
      <c r="HY46" s="63"/>
      <c r="HZ46" s="63"/>
      <c r="IA46" s="63"/>
      <c r="IB46" s="63"/>
      <c r="IC46" s="63"/>
      <c r="ID46" s="63"/>
      <c r="IE46" s="63"/>
      <c r="IF46" s="63"/>
      <c r="IG46" s="63"/>
      <c r="IH46" s="63"/>
      <c r="II46" s="63"/>
      <c r="IJ46" s="63"/>
      <c r="IK46" s="63"/>
      <c r="IL46" s="63"/>
      <c r="IM46" s="63"/>
      <c r="IN46" s="63"/>
      <c r="IO46" s="63"/>
      <c r="IP46" s="63"/>
      <c r="IQ46" s="63"/>
      <c r="IR46" s="63"/>
      <c r="IS46" s="63"/>
      <c r="IT46" s="63"/>
      <c r="IU46" s="63"/>
      <c r="IV46" s="63"/>
      <c r="IW46" s="63"/>
      <c r="IX46" s="63"/>
      <c r="IY46" s="63"/>
      <c r="IZ46" s="63"/>
      <c r="JA46" s="63"/>
      <c r="JB46" s="63"/>
      <c r="JC46" s="63"/>
      <c r="JD46" s="63"/>
      <c r="JE46" s="63"/>
      <c r="JF46" s="63"/>
      <c r="JG46" s="63"/>
      <c r="JH46" s="63"/>
    </row>
    <row r="47" spans="1:268" s="64" customFormat="1" ht="18" customHeight="1">
      <c r="A47" s="305" t="s">
        <v>186</v>
      </c>
      <c r="B47" s="262"/>
      <c r="C47" s="134">
        <v>15854</v>
      </c>
      <c r="D47" s="137">
        <v>15854</v>
      </c>
      <c r="E47" s="134">
        <v>13606</v>
      </c>
      <c r="F47" s="137">
        <v>13606</v>
      </c>
      <c r="G47" s="237">
        <v>18140</v>
      </c>
      <c r="H47" s="237">
        <v>18140</v>
      </c>
      <c r="I47" s="134"/>
      <c r="J47" s="137"/>
      <c r="K47" s="134"/>
      <c r="L47" s="137"/>
      <c r="M47" s="134">
        <f t="shared" ref="M47:N54" si="85">K47+I47</f>
        <v>0</v>
      </c>
      <c r="N47" s="134">
        <f t="shared" si="85"/>
        <v>0</v>
      </c>
      <c r="O47" s="134"/>
      <c r="P47" s="137"/>
      <c r="Q47" s="134"/>
      <c r="R47" s="134"/>
      <c r="S47" s="134"/>
      <c r="T47" s="137"/>
      <c r="U47" s="134"/>
      <c r="V47" s="134"/>
      <c r="W47" s="134"/>
      <c r="X47" s="137"/>
      <c r="Y47" s="134"/>
      <c r="Z47" s="134"/>
      <c r="AA47" s="134"/>
      <c r="AB47" s="137"/>
      <c r="AC47" s="134"/>
      <c r="AD47" s="134"/>
      <c r="AE47" s="134"/>
      <c r="AF47" s="137"/>
      <c r="AG47" s="134"/>
      <c r="AH47" s="134"/>
      <c r="AI47" s="134"/>
      <c r="AJ47" s="137"/>
      <c r="AK47" s="134"/>
      <c r="AL47" s="134"/>
      <c r="AM47" s="134"/>
      <c r="AN47" s="137"/>
      <c r="AO47" s="134"/>
      <c r="AP47" s="134"/>
      <c r="AQ47" s="134"/>
      <c r="AR47" s="137"/>
      <c r="AS47" s="134"/>
      <c r="AT47" s="134"/>
      <c r="AU47" s="134"/>
      <c r="AV47" s="137"/>
      <c r="AW47" s="237">
        <v>18140</v>
      </c>
      <c r="AX47" s="237">
        <v>18140</v>
      </c>
      <c r="AY47" s="134"/>
      <c r="AZ47" s="137"/>
      <c r="BA47" s="134">
        <v>31115</v>
      </c>
      <c r="BB47" s="137">
        <v>31115</v>
      </c>
      <c r="BC47" s="135">
        <f t="shared" si="71"/>
        <v>0.71527012127894163</v>
      </c>
      <c r="BD47" s="135">
        <f t="shared" si="72"/>
        <v>0.71527012127894163</v>
      </c>
      <c r="BE47" s="134"/>
      <c r="BF47" s="137"/>
      <c r="BG47" s="134"/>
      <c r="BH47" s="137"/>
      <c r="BI47" s="134"/>
      <c r="BJ47" s="134"/>
      <c r="BK47" s="135"/>
      <c r="BL47" s="135"/>
      <c r="BM47" s="134"/>
      <c r="BN47" s="137"/>
      <c r="BO47" s="134"/>
      <c r="BP47" s="134"/>
      <c r="BQ47" s="135"/>
      <c r="BR47" s="135"/>
      <c r="BS47" s="134"/>
      <c r="BT47" s="137"/>
      <c r="BU47" s="134"/>
      <c r="BV47" s="134"/>
      <c r="BW47" s="135"/>
      <c r="BX47" s="135"/>
      <c r="BY47" s="134"/>
      <c r="BZ47" s="137"/>
      <c r="CA47" s="134"/>
      <c r="CB47" s="134"/>
      <c r="CC47" s="135"/>
      <c r="CD47" s="135"/>
      <c r="CE47" s="134"/>
      <c r="CF47" s="137"/>
      <c r="CG47" s="134"/>
      <c r="CH47" s="134"/>
      <c r="CI47" s="135"/>
      <c r="CJ47" s="135"/>
      <c r="CK47" s="134"/>
      <c r="CL47" s="137"/>
      <c r="CM47" s="134"/>
      <c r="CN47" s="134"/>
      <c r="CO47" s="135"/>
      <c r="CP47" s="135"/>
      <c r="CQ47" s="134"/>
      <c r="CR47" s="137"/>
      <c r="CS47" s="134"/>
      <c r="CT47" s="134"/>
      <c r="CU47" s="135"/>
      <c r="CV47" s="135"/>
      <c r="CW47" s="134"/>
      <c r="CX47" s="137"/>
      <c r="CY47" s="134"/>
      <c r="CZ47" s="134"/>
      <c r="DA47" s="135"/>
      <c r="DB47" s="135"/>
      <c r="DC47" s="134"/>
      <c r="DD47" s="137"/>
      <c r="DE47" s="134"/>
      <c r="DF47" s="134"/>
      <c r="DG47" s="135"/>
      <c r="DH47" s="135"/>
      <c r="DI47" s="134"/>
      <c r="DJ47" s="137"/>
      <c r="DK47" s="134">
        <v>31115</v>
      </c>
      <c r="DL47" s="134">
        <v>31115</v>
      </c>
      <c r="DM47" s="135">
        <f t="shared" si="69"/>
        <v>0.71527012127894163</v>
      </c>
      <c r="DN47" s="135">
        <f t="shared" si="70"/>
        <v>0.71527012127894163</v>
      </c>
      <c r="DO47" s="134">
        <f>'бюджет округа (района)'!BH29+'бюджеты поселений'!BH29</f>
        <v>0</v>
      </c>
      <c r="DP47" s="137">
        <f>'бюджет округа (района)'!BH29</f>
        <v>0</v>
      </c>
      <c r="DQ47" s="134">
        <f>'бюджет округа (района)'!BI29+'бюджеты поселений'!BI29</f>
        <v>0</v>
      </c>
      <c r="DR47" s="137">
        <f>'бюджет округа (района)'!BI29</f>
        <v>0</v>
      </c>
      <c r="DS47" s="237">
        <v>31115</v>
      </c>
      <c r="DT47" s="237">
        <v>31115</v>
      </c>
      <c r="DU47" s="135">
        <f t="shared" si="38"/>
        <v>0</v>
      </c>
      <c r="DV47" s="135">
        <f t="shared" si="39"/>
        <v>0</v>
      </c>
      <c r="DW47" s="135">
        <f t="shared" si="40"/>
        <v>0.71527012127894163</v>
      </c>
      <c r="DX47" s="135">
        <f t="shared" si="41"/>
        <v>0.71527012127894163</v>
      </c>
      <c r="DY47" s="63"/>
      <c r="DZ47" s="63"/>
      <c r="EA47" s="63"/>
      <c r="EB47" s="63"/>
      <c r="EC47" s="63"/>
      <c r="ED47" s="63"/>
      <c r="EE47" s="63"/>
      <c r="EF47" s="63"/>
      <c r="EG47" s="63"/>
      <c r="EH47" s="63"/>
      <c r="EI47" s="63"/>
      <c r="EJ47" s="63"/>
      <c r="EK47" s="63"/>
      <c r="EL47" s="63"/>
      <c r="EM47" s="63"/>
      <c r="EN47" s="63"/>
      <c r="EO47" s="63"/>
      <c r="EP47" s="63"/>
      <c r="EQ47" s="63"/>
      <c r="ER47" s="63"/>
      <c r="ES47" s="63"/>
      <c r="ET47" s="63"/>
      <c r="EU47" s="63"/>
      <c r="EV47" s="63"/>
      <c r="EW47" s="63"/>
      <c r="EX47" s="63"/>
      <c r="EY47" s="63"/>
      <c r="EZ47" s="63"/>
      <c r="FA47" s="63"/>
      <c r="FB47" s="63"/>
      <c r="FC47" s="63"/>
      <c r="FD47" s="63"/>
      <c r="FE47" s="63"/>
      <c r="FF47" s="63"/>
      <c r="FG47" s="63"/>
      <c r="FH47" s="63"/>
      <c r="FI47" s="63"/>
      <c r="FJ47" s="63"/>
      <c r="FK47" s="63"/>
      <c r="FL47" s="63"/>
      <c r="FM47" s="63"/>
      <c r="FN47" s="63"/>
      <c r="FO47" s="63"/>
      <c r="FP47" s="63"/>
      <c r="FQ47" s="63"/>
      <c r="FR47" s="63"/>
      <c r="FS47" s="63"/>
      <c r="FT47" s="63"/>
      <c r="FU47" s="63"/>
      <c r="FV47" s="63"/>
      <c r="FW47" s="63"/>
      <c r="FX47" s="63"/>
      <c r="FY47" s="63"/>
      <c r="FZ47" s="63"/>
      <c r="GA47" s="63"/>
      <c r="GB47" s="63"/>
      <c r="GC47" s="63"/>
      <c r="GD47" s="63"/>
      <c r="GE47" s="63"/>
      <c r="GF47" s="63"/>
      <c r="GG47" s="63"/>
      <c r="GH47" s="63"/>
      <c r="GI47" s="63"/>
      <c r="GJ47" s="63"/>
      <c r="GK47" s="63"/>
      <c r="GL47" s="63"/>
      <c r="GM47" s="63"/>
      <c r="GN47" s="63"/>
      <c r="GO47" s="63"/>
      <c r="GP47" s="63"/>
      <c r="GQ47" s="63"/>
      <c r="GR47" s="63"/>
      <c r="GS47" s="63"/>
      <c r="GT47" s="63"/>
      <c r="GU47" s="63"/>
      <c r="GV47" s="63"/>
      <c r="GW47" s="63"/>
      <c r="GX47" s="63"/>
      <c r="GY47" s="63"/>
      <c r="GZ47" s="63"/>
      <c r="HA47" s="63"/>
      <c r="HB47" s="63"/>
      <c r="HC47" s="63"/>
      <c r="HD47" s="63"/>
      <c r="HE47" s="63"/>
      <c r="HF47" s="63"/>
      <c r="HG47" s="63"/>
      <c r="HH47" s="63"/>
      <c r="HI47" s="63"/>
      <c r="HJ47" s="63"/>
      <c r="HK47" s="63"/>
      <c r="HL47" s="63"/>
      <c r="HM47" s="63"/>
      <c r="HN47" s="63"/>
      <c r="HO47" s="63"/>
      <c r="HP47" s="63"/>
      <c r="HQ47" s="63"/>
      <c r="HR47" s="63"/>
      <c r="HS47" s="63"/>
      <c r="HT47" s="63"/>
      <c r="HU47" s="63"/>
      <c r="HV47" s="63"/>
      <c r="HW47" s="63"/>
      <c r="HX47" s="63"/>
      <c r="HY47" s="63"/>
      <c r="HZ47" s="63"/>
      <c r="IA47" s="63"/>
      <c r="IB47" s="63"/>
      <c r="IC47" s="63"/>
      <c r="ID47" s="63"/>
      <c r="IE47" s="63"/>
      <c r="IF47" s="63"/>
      <c r="IG47" s="63"/>
      <c r="IH47" s="63"/>
      <c r="II47" s="63"/>
      <c r="IJ47" s="63"/>
      <c r="IK47" s="63"/>
      <c r="IL47" s="63"/>
      <c r="IM47" s="63"/>
      <c r="IN47" s="63"/>
      <c r="IO47" s="63"/>
      <c r="IP47" s="63"/>
      <c r="IQ47" s="63"/>
      <c r="IR47" s="63"/>
      <c r="IS47" s="63"/>
      <c r="IT47" s="63"/>
      <c r="IU47" s="63"/>
      <c r="IV47" s="63"/>
      <c r="IW47" s="63"/>
      <c r="IX47" s="63"/>
      <c r="IY47" s="63"/>
      <c r="IZ47" s="63"/>
      <c r="JA47" s="63"/>
      <c r="JB47" s="63"/>
      <c r="JC47" s="63"/>
      <c r="JD47" s="63"/>
      <c r="JE47" s="63"/>
      <c r="JF47" s="63"/>
      <c r="JG47" s="63"/>
      <c r="JH47" s="63"/>
    </row>
    <row r="48" spans="1:268" s="64" customFormat="1" ht="18" customHeight="1">
      <c r="A48" s="206" t="s">
        <v>187</v>
      </c>
      <c r="B48" s="204"/>
      <c r="C48" s="134">
        <v>1365</v>
      </c>
      <c r="D48" s="137">
        <v>1365</v>
      </c>
      <c r="E48" s="134">
        <v>2508</v>
      </c>
      <c r="F48" s="137">
        <v>2508</v>
      </c>
      <c r="G48" s="237">
        <v>3024</v>
      </c>
      <c r="H48" s="237">
        <v>3024</v>
      </c>
      <c r="I48" s="134"/>
      <c r="J48" s="137"/>
      <c r="K48" s="134"/>
      <c r="L48" s="137"/>
      <c r="M48" s="134">
        <f t="shared" si="85"/>
        <v>0</v>
      </c>
      <c r="N48" s="134">
        <f t="shared" si="85"/>
        <v>0</v>
      </c>
      <c r="O48" s="134"/>
      <c r="P48" s="137"/>
      <c r="Q48" s="134"/>
      <c r="R48" s="134"/>
      <c r="S48" s="134"/>
      <c r="T48" s="137"/>
      <c r="U48" s="134"/>
      <c r="V48" s="134"/>
      <c r="W48" s="134"/>
      <c r="X48" s="137"/>
      <c r="Y48" s="134"/>
      <c r="Z48" s="134"/>
      <c r="AA48" s="134"/>
      <c r="AB48" s="137"/>
      <c r="AC48" s="134"/>
      <c r="AD48" s="134"/>
      <c r="AE48" s="134"/>
      <c r="AF48" s="137"/>
      <c r="AG48" s="134"/>
      <c r="AH48" s="134"/>
      <c r="AI48" s="134"/>
      <c r="AJ48" s="137"/>
      <c r="AK48" s="134"/>
      <c r="AL48" s="134"/>
      <c r="AM48" s="134"/>
      <c r="AN48" s="137"/>
      <c r="AO48" s="134"/>
      <c r="AP48" s="134"/>
      <c r="AQ48" s="134"/>
      <c r="AR48" s="137"/>
      <c r="AS48" s="134"/>
      <c r="AT48" s="134"/>
      <c r="AU48" s="134"/>
      <c r="AV48" s="137"/>
      <c r="AW48" s="237">
        <v>3024</v>
      </c>
      <c r="AX48" s="237">
        <v>3024</v>
      </c>
      <c r="AY48" s="134"/>
      <c r="AZ48" s="137"/>
      <c r="BA48" s="134">
        <v>3015</v>
      </c>
      <c r="BB48" s="137">
        <v>3015</v>
      </c>
      <c r="BC48" s="135">
        <f t="shared" si="71"/>
        <v>-2.9761904761904656E-3</v>
      </c>
      <c r="BD48" s="135">
        <f t="shared" si="72"/>
        <v>-2.9761904761904656E-3</v>
      </c>
      <c r="BE48" s="134">
        <v>252</v>
      </c>
      <c r="BF48" s="137">
        <v>252</v>
      </c>
      <c r="BG48" s="134"/>
      <c r="BH48" s="137"/>
      <c r="BI48" s="134"/>
      <c r="BJ48" s="134"/>
      <c r="BK48" s="135"/>
      <c r="BL48" s="135"/>
      <c r="BM48" s="134"/>
      <c r="BN48" s="137"/>
      <c r="BO48" s="134"/>
      <c r="BP48" s="134"/>
      <c r="BQ48" s="135"/>
      <c r="BR48" s="135"/>
      <c r="BS48" s="134"/>
      <c r="BT48" s="137"/>
      <c r="BU48" s="134"/>
      <c r="BV48" s="134"/>
      <c r="BW48" s="135"/>
      <c r="BX48" s="135"/>
      <c r="BY48" s="134"/>
      <c r="BZ48" s="137"/>
      <c r="CA48" s="134"/>
      <c r="CB48" s="134"/>
      <c r="CC48" s="135"/>
      <c r="CD48" s="135"/>
      <c r="CE48" s="134"/>
      <c r="CF48" s="137"/>
      <c r="CG48" s="134"/>
      <c r="CH48" s="134"/>
      <c r="CI48" s="135"/>
      <c r="CJ48" s="135"/>
      <c r="CK48" s="134"/>
      <c r="CL48" s="137"/>
      <c r="CM48" s="134"/>
      <c r="CN48" s="134"/>
      <c r="CO48" s="135"/>
      <c r="CP48" s="135"/>
      <c r="CQ48" s="134"/>
      <c r="CR48" s="137"/>
      <c r="CS48" s="134"/>
      <c r="CT48" s="134"/>
      <c r="CU48" s="135"/>
      <c r="CV48" s="135"/>
      <c r="CW48" s="134"/>
      <c r="CX48" s="137"/>
      <c r="CY48" s="134"/>
      <c r="CZ48" s="134"/>
      <c r="DA48" s="135"/>
      <c r="DB48" s="135"/>
      <c r="DC48" s="134"/>
      <c r="DD48" s="137"/>
      <c r="DE48" s="134"/>
      <c r="DF48" s="134"/>
      <c r="DG48" s="135"/>
      <c r="DH48" s="135"/>
      <c r="DI48" s="134"/>
      <c r="DJ48" s="137"/>
      <c r="DK48" s="137">
        <v>3015</v>
      </c>
      <c r="DL48" s="137">
        <v>3015</v>
      </c>
      <c r="DM48" s="135">
        <f t="shared" si="69"/>
        <v>-2.9761904761904656E-3</v>
      </c>
      <c r="DN48" s="135">
        <f t="shared" si="70"/>
        <v>-2.9761904761904656E-3</v>
      </c>
      <c r="DO48" s="134"/>
      <c r="DP48" s="137"/>
      <c r="DQ48" s="134"/>
      <c r="DR48" s="137"/>
      <c r="DS48" s="235">
        <v>3015</v>
      </c>
      <c r="DT48" s="235">
        <v>3015</v>
      </c>
      <c r="DU48" s="135">
        <f t="shared" si="38"/>
        <v>0</v>
      </c>
      <c r="DV48" s="135">
        <f t="shared" si="39"/>
        <v>0</v>
      </c>
      <c r="DW48" s="135">
        <f t="shared" si="40"/>
        <v>-2.9761904761904656E-3</v>
      </c>
      <c r="DX48" s="135">
        <f t="shared" si="41"/>
        <v>-2.9761904761904656E-3</v>
      </c>
      <c r="DY48" s="63"/>
      <c r="DZ48" s="63"/>
      <c r="EA48" s="63"/>
      <c r="EB48" s="63"/>
      <c r="EC48" s="63"/>
      <c r="ED48" s="63"/>
      <c r="EE48" s="63"/>
      <c r="EF48" s="63"/>
      <c r="EG48" s="63"/>
      <c r="EH48" s="63"/>
      <c r="EI48" s="63"/>
      <c r="EJ48" s="63"/>
      <c r="EK48" s="63"/>
      <c r="EL48" s="63"/>
      <c r="EM48" s="63"/>
      <c r="EN48" s="63"/>
      <c r="EO48" s="63"/>
      <c r="EP48" s="63"/>
      <c r="EQ48" s="63"/>
      <c r="ER48" s="63"/>
      <c r="ES48" s="63"/>
      <c r="ET48" s="63"/>
      <c r="EU48" s="63"/>
      <c r="EV48" s="63"/>
      <c r="EW48" s="63"/>
      <c r="EX48" s="63"/>
      <c r="EY48" s="63"/>
      <c r="EZ48" s="63"/>
      <c r="FA48" s="63"/>
      <c r="FB48" s="63"/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3"/>
      <c r="FS48" s="63"/>
      <c r="FT48" s="63"/>
      <c r="FU48" s="63"/>
      <c r="FV48" s="63"/>
      <c r="FW48" s="63"/>
      <c r="FX48" s="63"/>
      <c r="FY48" s="63"/>
      <c r="FZ48" s="63"/>
      <c r="GA48" s="63"/>
      <c r="GB48" s="63"/>
      <c r="GC48" s="63"/>
      <c r="GD48" s="63"/>
      <c r="GE48" s="63"/>
      <c r="GF48" s="63"/>
      <c r="GG48" s="63"/>
      <c r="GH48" s="63"/>
      <c r="GI48" s="63"/>
      <c r="GJ48" s="63"/>
      <c r="GK48" s="63"/>
      <c r="GL48" s="63"/>
      <c r="GM48" s="63"/>
      <c r="GN48" s="63"/>
      <c r="GO48" s="63"/>
      <c r="GP48" s="63"/>
      <c r="GQ48" s="63"/>
      <c r="GR48" s="63"/>
      <c r="GS48" s="63"/>
      <c r="GT48" s="63"/>
      <c r="GU48" s="63"/>
      <c r="GV48" s="63"/>
      <c r="GW48" s="63"/>
      <c r="GX48" s="63"/>
      <c r="GY48" s="63"/>
      <c r="GZ48" s="63"/>
      <c r="HA48" s="63"/>
      <c r="HB48" s="63"/>
      <c r="HC48" s="63"/>
      <c r="HD48" s="63"/>
      <c r="HE48" s="63"/>
      <c r="HF48" s="63"/>
      <c r="HG48" s="63"/>
      <c r="HH48" s="63"/>
      <c r="HI48" s="63"/>
      <c r="HJ48" s="63"/>
      <c r="HK48" s="63"/>
      <c r="HL48" s="63"/>
      <c r="HM48" s="63"/>
      <c r="HN48" s="63"/>
      <c r="HO48" s="63"/>
      <c r="HP48" s="63"/>
      <c r="HQ48" s="63"/>
      <c r="HR48" s="63"/>
      <c r="HS48" s="63"/>
      <c r="HT48" s="63"/>
      <c r="HU48" s="63"/>
      <c r="HV48" s="63"/>
      <c r="HW48" s="63"/>
      <c r="HX48" s="63"/>
      <c r="HY48" s="63"/>
      <c r="HZ48" s="63"/>
      <c r="IA48" s="63"/>
      <c r="IB48" s="63"/>
      <c r="IC48" s="63"/>
      <c r="ID48" s="63"/>
      <c r="IE48" s="63"/>
      <c r="IF48" s="63"/>
      <c r="IG48" s="63"/>
      <c r="IH48" s="63"/>
      <c r="II48" s="63"/>
      <c r="IJ48" s="63"/>
      <c r="IK48" s="63"/>
      <c r="IL48" s="63"/>
      <c r="IM48" s="63"/>
      <c r="IN48" s="63"/>
      <c r="IO48" s="63"/>
      <c r="IP48" s="63"/>
      <c r="IQ48" s="63"/>
      <c r="IR48" s="63"/>
      <c r="IS48" s="63"/>
      <c r="IT48" s="63"/>
      <c r="IU48" s="63"/>
      <c r="IV48" s="63"/>
      <c r="IW48" s="63"/>
      <c r="IX48" s="63"/>
      <c r="IY48" s="63"/>
      <c r="IZ48" s="63"/>
      <c r="JA48" s="63"/>
      <c r="JB48" s="63"/>
      <c r="JC48" s="63"/>
      <c r="JD48" s="63"/>
      <c r="JE48" s="63"/>
      <c r="JF48" s="63"/>
      <c r="JG48" s="63"/>
      <c r="JH48" s="63"/>
    </row>
    <row r="49" spans="1:268" s="64" customFormat="1" ht="18" customHeight="1">
      <c r="A49" s="305" t="s">
        <v>188</v>
      </c>
      <c r="B49" s="262"/>
      <c r="C49" s="134">
        <v>0</v>
      </c>
      <c r="D49" s="137">
        <v>0</v>
      </c>
      <c r="E49" s="134">
        <v>0</v>
      </c>
      <c r="F49" s="137">
        <v>0</v>
      </c>
      <c r="G49" s="237">
        <v>0</v>
      </c>
      <c r="H49" s="237">
        <v>0</v>
      </c>
      <c r="I49" s="134"/>
      <c r="J49" s="137">
        <v>0</v>
      </c>
      <c r="K49" s="134"/>
      <c r="L49" s="137"/>
      <c r="M49" s="134">
        <f t="shared" si="85"/>
        <v>0</v>
      </c>
      <c r="N49" s="134">
        <f t="shared" si="85"/>
        <v>0</v>
      </c>
      <c r="O49" s="134"/>
      <c r="P49" s="137"/>
      <c r="Q49" s="134"/>
      <c r="R49" s="134"/>
      <c r="S49" s="134"/>
      <c r="T49" s="137"/>
      <c r="U49" s="134"/>
      <c r="V49" s="134"/>
      <c r="W49" s="134"/>
      <c r="X49" s="137"/>
      <c r="Y49" s="134"/>
      <c r="Z49" s="134"/>
      <c r="AA49" s="134"/>
      <c r="AB49" s="137"/>
      <c r="AC49" s="134"/>
      <c r="AD49" s="134"/>
      <c r="AE49" s="134"/>
      <c r="AF49" s="137"/>
      <c r="AG49" s="134"/>
      <c r="AH49" s="134"/>
      <c r="AI49" s="134"/>
      <c r="AJ49" s="137"/>
      <c r="AK49" s="134"/>
      <c r="AL49" s="134"/>
      <c r="AM49" s="134"/>
      <c r="AN49" s="137"/>
      <c r="AO49" s="134"/>
      <c r="AP49" s="134"/>
      <c r="AQ49" s="134"/>
      <c r="AR49" s="137"/>
      <c r="AS49" s="134"/>
      <c r="AT49" s="134"/>
      <c r="AU49" s="134"/>
      <c r="AV49" s="137"/>
      <c r="AW49" s="237">
        <v>0</v>
      </c>
      <c r="AX49" s="237">
        <v>0</v>
      </c>
      <c r="AY49" s="134"/>
      <c r="AZ49" s="137"/>
      <c r="BA49" s="134"/>
      <c r="BB49" s="137"/>
      <c r="BC49" s="135">
        <f t="shared" si="71"/>
        <v>1</v>
      </c>
      <c r="BD49" s="135">
        <f t="shared" si="72"/>
        <v>1</v>
      </c>
      <c r="BE49" s="134"/>
      <c r="BF49" s="137"/>
      <c r="BG49" s="134"/>
      <c r="BH49" s="137"/>
      <c r="BI49" s="134"/>
      <c r="BJ49" s="134"/>
      <c r="BK49" s="135"/>
      <c r="BL49" s="135"/>
      <c r="BM49" s="134"/>
      <c r="BN49" s="137"/>
      <c r="BO49" s="134"/>
      <c r="BP49" s="134"/>
      <c r="BQ49" s="135"/>
      <c r="BR49" s="135"/>
      <c r="BS49" s="134"/>
      <c r="BT49" s="137"/>
      <c r="BU49" s="134"/>
      <c r="BV49" s="134"/>
      <c r="BW49" s="135"/>
      <c r="BX49" s="135"/>
      <c r="BY49" s="134"/>
      <c r="BZ49" s="137"/>
      <c r="CA49" s="134"/>
      <c r="CB49" s="134"/>
      <c r="CC49" s="135"/>
      <c r="CD49" s="135"/>
      <c r="CE49" s="134"/>
      <c r="CF49" s="137"/>
      <c r="CG49" s="134"/>
      <c r="CH49" s="134"/>
      <c r="CI49" s="135"/>
      <c r="CJ49" s="135"/>
      <c r="CK49" s="134"/>
      <c r="CL49" s="137"/>
      <c r="CM49" s="134"/>
      <c r="CN49" s="134"/>
      <c r="CO49" s="135"/>
      <c r="CP49" s="135"/>
      <c r="CQ49" s="134"/>
      <c r="CR49" s="137"/>
      <c r="CS49" s="134"/>
      <c r="CT49" s="134"/>
      <c r="CU49" s="135"/>
      <c r="CV49" s="135"/>
      <c r="CW49" s="134"/>
      <c r="CX49" s="137"/>
      <c r="CY49" s="134"/>
      <c r="CZ49" s="134"/>
      <c r="DA49" s="135"/>
      <c r="DB49" s="135"/>
      <c r="DC49" s="134"/>
      <c r="DD49" s="137"/>
      <c r="DE49" s="134"/>
      <c r="DF49" s="134"/>
      <c r="DG49" s="135"/>
      <c r="DH49" s="135"/>
      <c r="DI49" s="134"/>
      <c r="DJ49" s="137"/>
      <c r="DK49" s="134"/>
      <c r="DL49" s="134"/>
      <c r="DM49" s="135">
        <f t="shared" si="69"/>
        <v>1</v>
      </c>
      <c r="DN49" s="135">
        <f t="shared" si="70"/>
        <v>1</v>
      </c>
      <c r="DO49" s="134">
        <f>'бюджет округа (района)'!BH29+'бюджеты поселений'!BH29</f>
        <v>0</v>
      </c>
      <c r="DP49" s="137">
        <f>'бюджет округа (района)'!BH29</f>
        <v>0</v>
      </c>
      <c r="DQ49" s="134">
        <f>'бюджет округа (района)'!BI29+'бюджеты поселений'!BI29</f>
        <v>0</v>
      </c>
      <c r="DR49" s="137">
        <f>'бюджет округа (района)'!BI29</f>
        <v>0</v>
      </c>
      <c r="DS49" s="237"/>
      <c r="DT49" s="237"/>
      <c r="DU49" s="135">
        <f t="shared" si="38"/>
        <v>1</v>
      </c>
      <c r="DV49" s="135">
        <f t="shared" si="39"/>
        <v>1</v>
      </c>
      <c r="DW49" s="135">
        <f t="shared" si="40"/>
        <v>1</v>
      </c>
      <c r="DX49" s="135">
        <f t="shared" si="41"/>
        <v>1</v>
      </c>
      <c r="DY49" s="63"/>
      <c r="DZ49" s="63"/>
      <c r="EA49" s="63"/>
      <c r="EB49" s="63"/>
      <c r="EC49" s="63"/>
      <c r="ED49" s="63"/>
      <c r="EE49" s="63"/>
      <c r="EF49" s="63"/>
      <c r="EG49" s="63"/>
      <c r="EH49" s="63"/>
      <c r="EI49" s="63"/>
      <c r="EJ49" s="63"/>
      <c r="EK49" s="63"/>
      <c r="EL49" s="63"/>
      <c r="EM49" s="63"/>
      <c r="EN49" s="63"/>
      <c r="EO49" s="63"/>
      <c r="EP49" s="63"/>
      <c r="EQ49" s="63"/>
      <c r="ER49" s="63"/>
      <c r="ES49" s="63"/>
      <c r="ET49" s="63"/>
      <c r="EU49" s="63"/>
      <c r="EV49" s="63"/>
      <c r="EW49" s="63"/>
      <c r="EX49" s="63"/>
      <c r="EY49" s="63"/>
      <c r="EZ49" s="63"/>
      <c r="FA49" s="63"/>
      <c r="FB49" s="63"/>
      <c r="FC49" s="63"/>
      <c r="FD49" s="63"/>
      <c r="FE49" s="63"/>
      <c r="FF49" s="63"/>
      <c r="FG49" s="63"/>
      <c r="FH49" s="63"/>
      <c r="FI49" s="63"/>
      <c r="FJ49" s="63"/>
      <c r="FK49" s="63"/>
      <c r="FL49" s="63"/>
      <c r="FM49" s="63"/>
      <c r="FN49" s="63"/>
      <c r="FO49" s="63"/>
      <c r="FP49" s="63"/>
      <c r="FQ49" s="63"/>
      <c r="FR49" s="63"/>
      <c r="FS49" s="63"/>
      <c r="FT49" s="63"/>
      <c r="FU49" s="63"/>
      <c r="FV49" s="63"/>
      <c r="FW49" s="63"/>
      <c r="FX49" s="63"/>
      <c r="FY49" s="63"/>
      <c r="FZ49" s="63"/>
      <c r="GA49" s="63"/>
      <c r="GB49" s="63"/>
      <c r="GC49" s="63"/>
      <c r="GD49" s="63"/>
      <c r="GE49" s="63"/>
      <c r="GF49" s="63"/>
      <c r="GG49" s="63"/>
      <c r="GH49" s="63"/>
      <c r="GI49" s="63"/>
      <c r="GJ49" s="63"/>
      <c r="GK49" s="63"/>
      <c r="GL49" s="63"/>
      <c r="GM49" s="63"/>
      <c r="GN49" s="63"/>
      <c r="GO49" s="63"/>
      <c r="GP49" s="63"/>
      <c r="GQ49" s="63"/>
      <c r="GR49" s="63"/>
      <c r="GS49" s="63"/>
      <c r="GT49" s="63"/>
      <c r="GU49" s="63"/>
      <c r="GV49" s="63"/>
      <c r="GW49" s="63"/>
      <c r="GX49" s="63"/>
      <c r="GY49" s="63"/>
      <c r="GZ49" s="63"/>
      <c r="HA49" s="63"/>
      <c r="HB49" s="63"/>
      <c r="HC49" s="63"/>
      <c r="HD49" s="63"/>
      <c r="HE49" s="63"/>
      <c r="HF49" s="63"/>
      <c r="HG49" s="63"/>
      <c r="HH49" s="63"/>
      <c r="HI49" s="63"/>
      <c r="HJ49" s="63"/>
      <c r="HK49" s="63"/>
      <c r="HL49" s="63"/>
      <c r="HM49" s="63"/>
      <c r="HN49" s="63"/>
      <c r="HO49" s="63"/>
      <c r="HP49" s="63"/>
      <c r="HQ49" s="63"/>
      <c r="HR49" s="63"/>
      <c r="HS49" s="63"/>
      <c r="HT49" s="63"/>
      <c r="HU49" s="63"/>
      <c r="HV49" s="63"/>
      <c r="HW49" s="63"/>
      <c r="HX49" s="63"/>
      <c r="HY49" s="63"/>
      <c r="HZ49" s="63"/>
      <c r="IA49" s="63"/>
      <c r="IB49" s="63"/>
      <c r="IC49" s="63"/>
      <c r="ID49" s="63"/>
      <c r="IE49" s="63"/>
      <c r="IF49" s="63"/>
      <c r="IG49" s="63"/>
      <c r="IH49" s="63"/>
      <c r="II49" s="63"/>
      <c r="IJ49" s="63"/>
      <c r="IK49" s="63"/>
      <c r="IL49" s="63"/>
      <c r="IM49" s="63"/>
      <c r="IN49" s="63"/>
      <c r="IO49" s="63"/>
      <c r="IP49" s="63"/>
      <c r="IQ49" s="63"/>
      <c r="IR49" s="63"/>
      <c r="IS49" s="63"/>
      <c r="IT49" s="63"/>
      <c r="IU49" s="63"/>
      <c r="IV49" s="63"/>
      <c r="IW49" s="63"/>
      <c r="IX49" s="63"/>
      <c r="IY49" s="63"/>
      <c r="IZ49" s="63"/>
      <c r="JA49" s="63"/>
      <c r="JB49" s="63"/>
      <c r="JC49" s="63"/>
      <c r="JD49" s="63"/>
      <c r="JE49" s="63"/>
      <c r="JF49" s="63"/>
      <c r="JG49" s="63"/>
      <c r="JH49" s="63"/>
    </row>
    <row r="50" spans="1:268" s="64" customFormat="1" ht="54" customHeight="1">
      <c r="A50" s="206" t="s">
        <v>189</v>
      </c>
      <c r="B50" s="204"/>
      <c r="C50" s="134">
        <v>40997</v>
      </c>
      <c r="D50" s="137">
        <v>40997</v>
      </c>
      <c r="E50" s="134">
        <v>16296</v>
      </c>
      <c r="F50" s="137">
        <v>16296</v>
      </c>
      <c r="G50" s="237">
        <v>10484</v>
      </c>
      <c r="H50" s="237">
        <v>10484</v>
      </c>
      <c r="I50" s="134"/>
      <c r="J50" s="137"/>
      <c r="K50" s="134"/>
      <c r="L50" s="137"/>
      <c r="M50" s="134">
        <f t="shared" si="85"/>
        <v>0</v>
      </c>
      <c r="N50" s="134">
        <f t="shared" si="85"/>
        <v>0</v>
      </c>
      <c r="O50" s="134"/>
      <c r="P50" s="137"/>
      <c r="Q50" s="134"/>
      <c r="R50" s="134"/>
      <c r="S50" s="134"/>
      <c r="T50" s="137"/>
      <c r="U50" s="134"/>
      <c r="V50" s="134"/>
      <c r="W50" s="134"/>
      <c r="X50" s="137"/>
      <c r="Y50" s="134"/>
      <c r="Z50" s="134"/>
      <c r="AA50" s="134"/>
      <c r="AB50" s="137"/>
      <c r="AC50" s="134"/>
      <c r="AD50" s="134"/>
      <c r="AE50" s="134"/>
      <c r="AF50" s="137"/>
      <c r="AG50" s="134"/>
      <c r="AH50" s="134"/>
      <c r="AI50" s="134"/>
      <c r="AJ50" s="137"/>
      <c r="AK50" s="134"/>
      <c r="AL50" s="134"/>
      <c r="AM50" s="134"/>
      <c r="AN50" s="137"/>
      <c r="AO50" s="134"/>
      <c r="AP50" s="134"/>
      <c r="AQ50" s="134"/>
      <c r="AR50" s="137"/>
      <c r="AS50" s="134"/>
      <c r="AT50" s="134"/>
      <c r="AU50" s="134"/>
      <c r="AV50" s="137"/>
      <c r="AW50" s="237">
        <v>10484</v>
      </c>
      <c r="AX50" s="237">
        <v>10484</v>
      </c>
      <c r="AY50" s="134"/>
      <c r="AZ50" s="137"/>
      <c r="BA50" s="134">
        <v>11472</v>
      </c>
      <c r="BB50" s="137">
        <v>11472</v>
      </c>
      <c r="BC50" s="135">
        <f t="shared" si="71"/>
        <v>9.4238840137352176E-2</v>
      </c>
      <c r="BD50" s="135">
        <f t="shared" si="72"/>
        <v>9.4238840137352176E-2</v>
      </c>
      <c r="BE50" s="134">
        <v>0</v>
      </c>
      <c r="BF50" s="137">
        <v>0</v>
      </c>
      <c r="BG50" s="134"/>
      <c r="BH50" s="137"/>
      <c r="BI50" s="134"/>
      <c r="BJ50" s="134"/>
      <c r="BK50" s="135"/>
      <c r="BL50" s="135"/>
      <c r="BM50" s="134"/>
      <c r="BN50" s="137"/>
      <c r="BO50" s="134"/>
      <c r="BP50" s="134"/>
      <c r="BQ50" s="135"/>
      <c r="BR50" s="135"/>
      <c r="BS50" s="134"/>
      <c r="BT50" s="137"/>
      <c r="BU50" s="134"/>
      <c r="BV50" s="134"/>
      <c r="BW50" s="135"/>
      <c r="BX50" s="135"/>
      <c r="BY50" s="134"/>
      <c r="BZ50" s="137"/>
      <c r="CA50" s="134"/>
      <c r="CB50" s="134"/>
      <c r="CC50" s="135"/>
      <c r="CD50" s="135"/>
      <c r="CE50" s="134"/>
      <c r="CF50" s="137"/>
      <c r="CG50" s="134"/>
      <c r="CH50" s="134"/>
      <c r="CI50" s="135"/>
      <c r="CJ50" s="135"/>
      <c r="CK50" s="134"/>
      <c r="CL50" s="137"/>
      <c r="CM50" s="134"/>
      <c r="CN50" s="134"/>
      <c r="CO50" s="135"/>
      <c r="CP50" s="135"/>
      <c r="CQ50" s="134"/>
      <c r="CR50" s="137"/>
      <c r="CS50" s="134"/>
      <c r="CT50" s="134"/>
      <c r="CU50" s="135"/>
      <c r="CV50" s="135"/>
      <c r="CW50" s="134"/>
      <c r="CX50" s="137"/>
      <c r="CY50" s="134"/>
      <c r="CZ50" s="134"/>
      <c r="DA50" s="135"/>
      <c r="DB50" s="135"/>
      <c r="DC50" s="134"/>
      <c r="DD50" s="137"/>
      <c r="DE50" s="134"/>
      <c r="DF50" s="134"/>
      <c r="DG50" s="135"/>
      <c r="DH50" s="135"/>
      <c r="DI50" s="134"/>
      <c r="DJ50" s="137"/>
      <c r="DK50" s="137">
        <v>11472</v>
      </c>
      <c r="DL50" s="137">
        <v>11472</v>
      </c>
      <c r="DM50" s="135">
        <f t="shared" si="69"/>
        <v>9.4238840137352176E-2</v>
      </c>
      <c r="DN50" s="135">
        <f t="shared" si="70"/>
        <v>9.4238840137352176E-2</v>
      </c>
      <c r="DO50" s="134"/>
      <c r="DP50" s="137"/>
      <c r="DQ50" s="134"/>
      <c r="DR50" s="137"/>
      <c r="DS50" s="235">
        <v>11472</v>
      </c>
      <c r="DT50" s="235">
        <v>11472</v>
      </c>
      <c r="DU50" s="135">
        <f t="shared" si="38"/>
        <v>0</v>
      </c>
      <c r="DV50" s="135">
        <f t="shared" si="39"/>
        <v>0</v>
      </c>
      <c r="DW50" s="135">
        <f t="shared" si="40"/>
        <v>9.4238840137352176E-2</v>
      </c>
      <c r="DX50" s="135">
        <f t="shared" si="41"/>
        <v>9.4238840137352176E-2</v>
      </c>
      <c r="DY50" s="63"/>
      <c r="DZ50" s="63"/>
      <c r="EA50" s="63"/>
      <c r="EB50" s="63"/>
      <c r="EC50" s="63"/>
      <c r="ED50" s="63"/>
      <c r="EE50" s="63"/>
      <c r="EF50" s="63"/>
      <c r="EG50" s="63"/>
      <c r="EH50" s="63"/>
      <c r="EI50" s="63"/>
      <c r="EJ50" s="63"/>
      <c r="EK50" s="63"/>
      <c r="EL50" s="63"/>
      <c r="EM50" s="63"/>
      <c r="EN50" s="63"/>
      <c r="EO50" s="63"/>
      <c r="EP50" s="63"/>
      <c r="EQ50" s="63"/>
      <c r="ER50" s="63"/>
      <c r="ES50" s="63"/>
      <c r="ET50" s="63"/>
      <c r="EU50" s="63"/>
      <c r="EV50" s="63"/>
      <c r="EW50" s="63"/>
      <c r="EX50" s="63"/>
      <c r="EY50" s="63"/>
      <c r="EZ50" s="63"/>
      <c r="FA50" s="63"/>
      <c r="FB50" s="63"/>
      <c r="FC50" s="63"/>
      <c r="FD50" s="63"/>
      <c r="FE50" s="63"/>
      <c r="FF50" s="63"/>
      <c r="FG50" s="63"/>
      <c r="FH50" s="63"/>
      <c r="FI50" s="63"/>
      <c r="FJ50" s="63"/>
      <c r="FK50" s="63"/>
      <c r="FL50" s="63"/>
      <c r="FM50" s="63"/>
      <c r="FN50" s="63"/>
      <c r="FO50" s="63"/>
      <c r="FP50" s="63"/>
      <c r="FQ50" s="63"/>
      <c r="FR50" s="63"/>
      <c r="FS50" s="63"/>
      <c r="FT50" s="63"/>
      <c r="FU50" s="63"/>
      <c r="FV50" s="63"/>
      <c r="FW50" s="63"/>
      <c r="FX50" s="63"/>
      <c r="FY50" s="63"/>
      <c r="FZ50" s="63"/>
      <c r="GA50" s="63"/>
      <c r="GB50" s="63"/>
      <c r="GC50" s="63"/>
      <c r="GD50" s="63"/>
      <c r="GE50" s="63"/>
      <c r="GF50" s="63"/>
      <c r="GG50" s="63"/>
      <c r="GH50" s="63"/>
      <c r="GI50" s="63"/>
      <c r="GJ50" s="63"/>
      <c r="GK50" s="63"/>
      <c r="GL50" s="63"/>
      <c r="GM50" s="63"/>
      <c r="GN50" s="63"/>
      <c r="GO50" s="63"/>
      <c r="GP50" s="63"/>
      <c r="GQ50" s="63"/>
      <c r="GR50" s="63"/>
      <c r="GS50" s="63"/>
      <c r="GT50" s="63"/>
      <c r="GU50" s="63"/>
      <c r="GV50" s="63"/>
      <c r="GW50" s="63"/>
      <c r="GX50" s="63"/>
      <c r="GY50" s="63"/>
      <c r="GZ50" s="63"/>
      <c r="HA50" s="63"/>
      <c r="HB50" s="63"/>
      <c r="HC50" s="63"/>
      <c r="HD50" s="63"/>
      <c r="HE50" s="63"/>
      <c r="HF50" s="63"/>
      <c r="HG50" s="63"/>
      <c r="HH50" s="63"/>
      <c r="HI50" s="63"/>
      <c r="HJ50" s="63"/>
      <c r="HK50" s="63"/>
      <c r="HL50" s="63"/>
      <c r="HM50" s="63"/>
      <c r="HN50" s="63"/>
      <c r="HO50" s="63"/>
      <c r="HP50" s="63"/>
      <c r="HQ50" s="63"/>
      <c r="HR50" s="63"/>
      <c r="HS50" s="63"/>
      <c r="HT50" s="63"/>
      <c r="HU50" s="63"/>
      <c r="HV50" s="63"/>
      <c r="HW50" s="63"/>
      <c r="HX50" s="63"/>
      <c r="HY50" s="63"/>
      <c r="HZ50" s="63"/>
      <c r="IA50" s="63"/>
      <c r="IB50" s="63"/>
      <c r="IC50" s="63"/>
      <c r="ID50" s="63"/>
      <c r="IE50" s="63"/>
      <c r="IF50" s="63"/>
      <c r="IG50" s="63"/>
      <c r="IH50" s="63"/>
      <c r="II50" s="63"/>
      <c r="IJ50" s="63"/>
      <c r="IK50" s="63"/>
      <c r="IL50" s="63"/>
      <c r="IM50" s="63"/>
      <c r="IN50" s="63"/>
      <c r="IO50" s="63"/>
      <c r="IP50" s="63"/>
      <c r="IQ50" s="63"/>
      <c r="IR50" s="63"/>
      <c r="IS50" s="63"/>
      <c r="IT50" s="63"/>
      <c r="IU50" s="63"/>
      <c r="IV50" s="63"/>
      <c r="IW50" s="63"/>
      <c r="IX50" s="63"/>
      <c r="IY50" s="63"/>
      <c r="IZ50" s="63"/>
      <c r="JA50" s="63"/>
      <c r="JB50" s="63"/>
      <c r="JC50" s="63"/>
      <c r="JD50" s="63"/>
      <c r="JE50" s="63"/>
      <c r="JF50" s="63"/>
      <c r="JG50" s="63"/>
      <c r="JH50" s="63"/>
    </row>
    <row r="51" spans="1:268" s="64" customFormat="1" ht="37.5" customHeight="1">
      <c r="A51" s="305" t="s">
        <v>190</v>
      </c>
      <c r="B51" s="262"/>
      <c r="C51" s="134">
        <v>0</v>
      </c>
      <c r="D51" s="137">
        <v>14858</v>
      </c>
      <c r="E51" s="134">
        <v>0</v>
      </c>
      <c r="F51" s="137">
        <v>15577</v>
      </c>
      <c r="G51" s="237">
        <v>0</v>
      </c>
      <c r="H51" s="237">
        <v>18539</v>
      </c>
      <c r="I51" s="134"/>
      <c r="J51" s="137"/>
      <c r="K51" s="134"/>
      <c r="L51" s="137"/>
      <c r="M51" s="134">
        <f t="shared" si="85"/>
        <v>0</v>
      </c>
      <c r="N51" s="134">
        <f t="shared" si="85"/>
        <v>0</v>
      </c>
      <c r="O51" s="134"/>
      <c r="P51" s="137"/>
      <c r="Q51" s="134"/>
      <c r="R51" s="134"/>
      <c r="S51" s="134"/>
      <c r="T51" s="137"/>
      <c r="U51" s="134"/>
      <c r="V51" s="134"/>
      <c r="W51" s="134"/>
      <c r="X51" s="137"/>
      <c r="Y51" s="134"/>
      <c r="Z51" s="134"/>
      <c r="AA51" s="134"/>
      <c r="AB51" s="137"/>
      <c r="AC51" s="134"/>
      <c r="AD51" s="134"/>
      <c r="AE51" s="134"/>
      <c r="AF51" s="137"/>
      <c r="AG51" s="134"/>
      <c r="AH51" s="134"/>
      <c r="AI51" s="134"/>
      <c r="AJ51" s="137"/>
      <c r="AK51" s="134"/>
      <c r="AL51" s="134"/>
      <c r="AM51" s="134"/>
      <c r="AN51" s="137"/>
      <c r="AO51" s="134"/>
      <c r="AP51" s="134"/>
      <c r="AQ51" s="134"/>
      <c r="AR51" s="137"/>
      <c r="AS51" s="134"/>
      <c r="AT51" s="134"/>
      <c r="AU51" s="134"/>
      <c r="AV51" s="137"/>
      <c r="AW51" s="237">
        <v>0</v>
      </c>
      <c r="AX51" s="237">
        <v>18539</v>
      </c>
      <c r="AY51" s="134"/>
      <c r="AZ51" s="137"/>
      <c r="BA51" s="134">
        <v>0</v>
      </c>
      <c r="BB51" s="137">
        <v>16747</v>
      </c>
      <c r="BC51" s="135">
        <f t="shared" si="71"/>
        <v>1</v>
      </c>
      <c r="BD51" s="135">
        <f t="shared" si="72"/>
        <v>-9.666109283132851E-2</v>
      </c>
      <c r="BE51" s="134">
        <v>0</v>
      </c>
      <c r="BF51" s="137">
        <v>1358</v>
      </c>
      <c r="BG51" s="134"/>
      <c r="BH51" s="137"/>
      <c r="BI51" s="134"/>
      <c r="BJ51" s="134"/>
      <c r="BK51" s="135"/>
      <c r="BL51" s="135"/>
      <c r="BM51" s="134"/>
      <c r="BN51" s="137"/>
      <c r="BO51" s="134"/>
      <c r="BP51" s="134"/>
      <c r="BQ51" s="135"/>
      <c r="BR51" s="135"/>
      <c r="BS51" s="134"/>
      <c r="BT51" s="137"/>
      <c r="BU51" s="134"/>
      <c r="BV51" s="134"/>
      <c r="BW51" s="135"/>
      <c r="BX51" s="135"/>
      <c r="BY51" s="134"/>
      <c r="BZ51" s="137"/>
      <c r="CA51" s="134"/>
      <c r="CB51" s="134"/>
      <c r="CC51" s="135"/>
      <c r="CD51" s="135"/>
      <c r="CE51" s="134"/>
      <c r="CF51" s="137"/>
      <c r="CG51" s="134"/>
      <c r="CH51" s="134"/>
      <c r="CI51" s="135"/>
      <c r="CJ51" s="135"/>
      <c r="CK51" s="134"/>
      <c r="CL51" s="137"/>
      <c r="CM51" s="134"/>
      <c r="CN51" s="134"/>
      <c r="CO51" s="135"/>
      <c r="CP51" s="135"/>
      <c r="CQ51" s="134"/>
      <c r="CR51" s="137"/>
      <c r="CS51" s="134"/>
      <c r="CT51" s="134"/>
      <c r="CU51" s="135"/>
      <c r="CV51" s="135"/>
      <c r="CW51" s="134"/>
      <c r="CX51" s="137"/>
      <c r="CY51" s="134"/>
      <c r="CZ51" s="134"/>
      <c r="DA51" s="135"/>
      <c r="DB51" s="135"/>
      <c r="DC51" s="134"/>
      <c r="DD51" s="137"/>
      <c r="DE51" s="134"/>
      <c r="DF51" s="134"/>
      <c r="DG51" s="135"/>
      <c r="DH51" s="135"/>
      <c r="DI51" s="134"/>
      <c r="DJ51" s="137"/>
      <c r="DK51" s="134">
        <v>0</v>
      </c>
      <c r="DL51" s="134">
        <v>16712</v>
      </c>
      <c r="DM51" s="135">
        <f t="shared" si="69"/>
        <v>1</v>
      </c>
      <c r="DN51" s="135">
        <f t="shared" si="70"/>
        <v>-9.8549004800690398E-2</v>
      </c>
      <c r="DO51" s="134">
        <f>'бюджет округа (района)'!BH30+'бюджеты поселений'!BH30</f>
        <v>0</v>
      </c>
      <c r="DP51" s="137">
        <f>'бюджет округа (района)'!BH30</f>
        <v>0</v>
      </c>
      <c r="DQ51" s="134">
        <f>'бюджет округа (района)'!BI30+'бюджеты поселений'!BI30</f>
        <v>0</v>
      </c>
      <c r="DR51" s="137">
        <f>'бюджет округа (района)'!BI30</f>
        <v>0</v>
      </c>
      <c r="DS51" s="237">
        <v>0</v>
      </c>
      <c r="DT51" s="237">
        <v>16712</v>
      </c>
      <c r="DU51" s="135">
        <f t="shared" si="38"/>
        <v>1</v>
      </c>
      <c r="DV51" s="135">
        <f t="shared" si="39"/>
        <v>-2.0899265540096357E-3</v>
      </c>
      <c r="DW51" s="135">
        <f t="shared" si="40"/>
        <v>1</v>
      </c>
      <c r="DX51" s="135">
        <f t="shared" si="41"/>
        <v>-9.666109283132851E-2</v>
      </c>
      <c r="DY51" s="63"/>
      <c r="DZ51" s="63"/>
      <c r="EA51" s="63"/>
      <c r="EB51" s="63"/>
      <c r="EC51" s="63"/>
      <c r="ED51" s="63"/>
      <c r="EE51" s="63"/>
      <c r="EF51" s="63"/>
      <c r="EG51" s="63"/>
      <c r="EH51" s="63"/>
      <c r="EI51" s="63"/>
      <c r="EJ51" s="63"/>
      <c r="EK51" s="63"/>
      <c r="EL51" s="63"/>
      <c r="EM51" s="63"/>
      <c r="EN51" s="63"/>
      <c r="EO51" s="63"/>
      <c r="EP51" s="63"/>
      <c r="EQ51" s="63"/>
      <c r="ER51" s="63"/>
      <c r="ES51" s="63"/>
      <c r="ET51" s="63"/>
      <c r="EU51" s="63"/>
      <c r="EV51" s="63"/>
      <c r="EW51" s="63"/>
      <c r="EX51" s="63"/>
      <c r="EY51" s="63"/>
      <c r="EZ51" s="63"/>
      <c r="FA51" s="63"/>
      <c r="FB51" s="63"/>
      <c r="FC51" s="63"/>
      <c r="FD51" s="63"/>
      <c r="FE51" s="63"/>
      <c r="FF51" s="63"/>
      <c r="FG51" s="63"/>
      <c r="FH51" s="63"/>
      <c r="FI51" s="63"/>
      <c r="FJ51" s="63"/>
      <c r="FK51" s="63"/>
      <c r="FL51" s="63"/>
      <c r="FM51" s="63"/>
      <c r="FN51" s="63"/>
      <c r="FO51" s="63"/>
      <c r="FP51" s="63"/>
      <c r="FQ51" s="63"/>
      <c r="FR51" s="63"/>
      <c r="FS51" s="63"/>
      <c r="FT51" s="63"/>
      <c r="FU51" s="63"/>
      <c r="FV51" s="63"/>
      <c r="FW51" s="63"/>
      <c r="FX51" s="63"/>
      <c r="FY51" s="63"/>
      <c r="FZ51" s="63"/>
      <c r="GA51" s="63"/>
      <c r="GB51" s="63"/>
      <c r="GC51" s="63"/>
      <c r="GD51" s="63"/>
      <c r="GE51" s="63"/>
      <c r="GF51" s="63"/>
      <c r="GG51" s="63"/>
      <c r="GH51" s="63"/>
      <c r="GI51" s="63"/>
      <c r="GJ51" s="63"/>
      <c r="GK51" s="63"/>
      <c r="GL51" s="63"/>
      <c r="GM51" s="63"/>
      <c r="GN51" s="63"/>
      <c r="GO51" s="63"/>
      <c r="GP51" s="63"/>
      <c r="GQ51" s="63"/>
      <c r="GR51" s="63"/>
      <c r="GS51" s="63"/>
      <c r="GT51" s="63"/>
      <c r="GU51" s="63"/>
      <c r="GV51" s="63"/>
      <c r="GW51" s="63"/>
      <c r="GX51" s="63"/>
      <c r="GY51" s="63"/>
      <c r="GZ51" s="63"/>
      <c r="HA51" s="63"/>
      <c r="HB51" s="63"/>
      <c r="HC51" s="63"/>
      <c r="HD51" s="63"/>
      <c r="HE51" s="63"/>
      <c r="HF51" s="63"/>
      <c r="HG51" s="63"/>
      <c r="HH51" s="63"/>
      <c r="HI51" s="63"/>
      <c r="HJ51" s="63"/>
      <c r="HK51" s="63"/>
      <c r="HL51" s="63"/>
      <c r="HM51" s="63"/>
      <c r="HN51" s="63"/>
      <c r="HO51" s="63"/>
      <c r="HP51" s="63"/>
      <c r="HQ51" s="63"/>
      <c r="HR51" s="63"/>
      <c r="HS51" s="63"/>
      <c r="HT51" s="63"/>
      <c r="HU51" s="63"/>
      <c r="HV51" s="63"/>
      <c r="HW51" s="63"/>
      <c r="HX51" s="63"/>
      <c r="HY51" s="63"/>
      <c r="HZ51" s="63"/>
      <c r="IA51" s="63"/>
      <c r="IB51" s="63"/>
      <c r="IC51" s="63"/>
      <c r="ID51" s="63"/>
      <c r="IE51" s="63"/>
      <c r="IF51" s="63"/>
      <c r="IG51" s="63"/>
      <c r="IH51" s="63"/>
      <c r="II51" s="63"/>
      <c r="IJ51" s="63"/>
      <c r="IK51" s="63"/>
      <c r="IL51" s="63"/>
      <c r="IM51" s="63"/>
      <c r="IN51" s="63"/>
      <c r="IO51" s="63"/>
      <c r="IP51" s="63"/>
      <c r="IQ51" s="63"/>
      <c r="IR51" s="63"/>
      <c r="IS51" s="63"/>
      <c r="IT51" s="63"/>
      <c r="IU51" s="63"/>
      <c r="IV51" s="63"/>
      <c r="IW51" s="63"/>
      <c r="IX51" s="63"/>
      <c r="IY51" s="63"/>
      <c r="IZ51" s="63"/>
      <c r="JA51" s="63"/>
      <c r="JB51" s="63"/>
      <c r="JC51" s="63"/>
      <c r="JD51" s="63"/>
      <c r="JE51" s="63"/>
      <c r="JF51" s="63"/>
      <c r="JG51" s="63"/>
      <c r="JH51" s="63"/>
    </row>
    <row r="52" spans="1:268" s="64" customFormat="1" ht="18" customHeight="1">
      <c r="A52" s="306" t="s">
        <v>182</v>
      </c>
      <c r="B52" s="278"/>
      <c r="C52" s="134">
        <v>467194</v>
      </c>
      <c r="D52" s="137">
        <v>458599</v>
      </c>
      <c r="E52" s="134">
        <v>482537</v>
      </c>
      <c r="F52" s="137">
        <v>465400</v>
      </c>
      <c r="G52" s="237">
        <v>544247</v>
      </c>
      <c r="H52" s="237">
        <v>533938</v>
      </c>
      <c r="I52" s="134"/>
      <c r="J52" s="137"/>
      <c r="K52" s="134"/>
      <c r="L52" s="137"/>
      <c r="M52" s="134">
        <f t="shared" si="85"/>
        <v>0</v>
      </c>
      <c r="N52" s="134">
        <f t="shared" si="85"/>
        <v>0</v>
      </c>
      <c r="O52" s="134"/>
      <c r="P52" s="137"/>
      <c r="Q52" s="134"/>
      <c r="R52" s="134"/>
      <c r="S52" s="134"/>
      <c r="T52" s="137"/>
      <c r="U52" s="134"/>
      <c r="V52" s="134"/>
      <c r="W52" s="134"/>
      <c r="X52" s="137"/>
      <c r="Y52" s="134"/>
      <c r="Z52" s="134"/>
      <c r="AA52" s="134"/>
      <c r="AB52" s="137"/>
      <c r="AC52" s="134"/>
      <c r="AD52" s="134"/>
      <c r="AE52" s="134"/>
      <c r="AF52" s="137"/>
      <c r="AG52" s="134"/>
      <c r="AH52" s="134"/>
      <c r="AI52" s="134"/>
      <c r="AJ52" s="137"/>
      <c r="AK52" s="134"/>
      <c r="AL52" s="134"/>
      <c r="AM52" s="134"/>
      <c r="AN52" s="137"/>
      <c r="AO52" s="134"/>
      <c r="AP52" s="134"/>
      <c r="AQ52" s="134"/>
      <c r="AR52" s="137"/>
      <c r="AS52" s="134"/>
      <c r="AT52" s="134"/>
      <c r="AU52" s="134"/>
      <c r="AV52" s="137"/>
      <c r="AW52" s="237">
        <v>544247</v>
      </c>
      <c r="AX52" s="237">
        <v>533938</v>
      </c>
      <c r="AY52" s="134"/>
      <c r="AZ52" s="137"/>
      <c r="BA52" s="223">
        <v>615574.80000000005</v>
      </c>
      <c r="BB52" s="225">
        <v>606990.6</v>
      </c>
      <c r="BC52" s="135">
        <f t="shared" si="71"/>
        <v>0.13105777340068037</v>
      </c>
      <c r="BD52" s="135">
        <f t="shared" si="72"/>
        <v>0.13681850701766862</v>
      </c>
      <c r="BE52" s="134">
        <v>13525</v>
      </c>
      <c r="BF52" s="137">
        <v>13525</v>
      </c>
      <c r="BG52" s="134"/>
      <c r="BH52" s="137"/>
      <c r="BI52" s="134"/>
      <c r="BJ52" s="134"/>
      <c r="BK52" s="135"/>
      <c r="BL52" s="135"/>
      <c r="BM52" s="134"/>
      <c r="BN52" s="137"/>
      <c r="BO52" s="134"/>
      <c r="BP52" s="134"/>
      <c r="BQ52" s="135"/>
      <c r="BR52" s="135"/>
      <c r="BS52" s="134"/>
      <c r="BT52" s="137"/>
      <c r="BU52" s="134"/>
      <c r="BV52" s="134"/>
      <c r="BW52" s="135"/>
      <c r="BX52" s="135"/>
      <c r="BY52" s="134"/>
      <c r="BZ52" s="137"/>
      <c r="CA52" s="134"/>
      <c r="CB52" s="134"/>
      <c r="CC52" s="135"/>
      <c r="CD52" s="135"/>
      <c r="CE52" s="134"/>
      <c r="CF52" s="137"/>
      <c r="CG52" s="134"/>
      <c r="CH52" s="134"/>
      <c r="CI52" s="135"/>
      <c r="CJ52" s="135"/>
      <c r="CK52" s="134"/>
      <c r="CL52" s="137"/>
      <c r="CM52" s="134"/>
      <c r="CN52" s="134"/>
      <c r="CO52" s="135"/>
      <c r="CP52" s="135"/>
      <c r="CQ52" s="134"/>
      <c r="CR52" s="137"/>
      <c r="CS52" s="134"/>
      <c r="CT52" s="134"/>
      <c r="CU52" s="135"/>
      <c r="CV52" s="135"/>
      <c r="CW52" s="134"/>
      <c r="CX52" s="137"/>
      <c r="CY52" s="134"/>
      <c r="CZ52" s="134"/>
      <c r="DA52" s="135"/>
      <c r="DB52" s="135"/>
      <c r="DC52" s="134"/>
      <c r="DD52" s="137"/>
      <c r="DE52" s="134"/>
      <c r="DF52" s="134"/>
      <c r="DG52" s="135"/>
      <c r="DH52" s="135"/>
      <c r="DI52" s="134"/>
      <c r="DJ52" s="137"/>
      <c r="DK52" s="134">
        <v>541464.1</v>
      </c>
      <c r="DL52" s="134">
        <v>532879</v>
      </c>
      <c r="DM52" s="135">
        <f t="shared" si="69"/>
        <v>-5.1133033346991708E-3</v>
      </c>
      <c r="DN52" s="135">
        <f t="shared" si="70"/>
        <v>-1.9833763470664678E-3</v>
      </c>
      <c r="DO52" s="134">
        <f>'бюджет округа (района)'!BH31+'бюджеты поселений'!BH31</f>
        <v>0</v>
      </c>
      <c r="DP52" s="137">
        <f>'бюджет округа (района)'!BH31</f>
        <v>0</v>
      </c>
      <c r="DQ52" s="134">
        <f>'бюджет округа (района)'!BI31+'бюджеты поселений'!BI31</f>
        <v>0</v>
      </c>
      <c r="DR52" s="137">
        <f>'бюджет округа (района)'!BI31</f>
        <v>0</v>
      </c>
      <c r="DS52" s="237">
        <v>541464</v>
      </c>
      <c r="DT52" s="237">
        <v>532879</v>
      </c>
      <c r="DU52" s="135">
        <f t="shared" si="38"/>
        <v>-0.12039284259199701</v>
      </c>
      <c r="DV52" s="135">
        <f t="shared" si="39"/>
        <v>-0.12209678370637034</v>
      </c>
      <c r="DW52" s="135">
        <f t="shared" si="40"/>
        <v>0.13105777340068037</v>
      </c>
      <c r="DX52" s="135">
        <f t="shared" si="41"/>
        <v>0.13681850701766862</v>
      </c>
      <c r="DY52" s="63"/>
      <c r="DZ52" s="63"/>
      <c r="EA52" s="63"/>
      <c r="EB52" s="63"/>
      <c r="EC52" s="63"/>
      <c r="ED52" s="63"/>
      <c r="EE52" s="63"/>
      <c r="EF52" s="63"/>
      <c r="EG52" s="63"/>
      <c r="EH52" s="63"/>
      <c r="EI52" s="63"/>
      <c r="EJ52" s="63"/>
      <c r="EK52" s="63"/>
      <c r="EL52" s="63"/>
      <c r="EM52" s="63"/>
      <c r="EN52" s="63"/>
      <c r="EO52" s="63"/>
      <c r="EP52" s="63"/>
      <c r="EQ52" s="63"/>
      <c r="ER52" s="63"/>
      <c r="ES52" s="63"/>
      <c r="ET52" s="63"/>
      <c r="EU52" s="63"/>
      <c r="EV52" s="63"/>
      <c r="EW52" s="63"/>
      <c r="EX52" s="63"/>
      <c r="EY52" s="63"/>
      <c r="EZ52" s="63"/>
      <c r="FA52" s="63"/>
      <c r="FB52" s="63"/>
      <c r="FC52" s="63"/>
      <c r="FD52" s="63"/>
      <c r="FE52" s="63"/>
      <c r="FF52" s="63"/>
      <c r="FG52" s="63"/>
      <c r="FH52" s="63"/>
      <c r="FI52" s="63"/>
      <c r="FJ52" s="63"/>
      <c r="FK52" s="63"/>
      <c r="FL52" s="63"/>
      <c r="FM52" s="63"/>
      <c r="FN52" s="63"/>
      <c r="FO52" s="63"/>
      <c r="FP52" s="63"/>
      <c r="FQ52" s="63"/>
      <c r="FR52" s="63"/>
      <c r="FS52" s="63"/>
      <c r="FT52" s="63"/>
      <c r="FU52" s="63"/>
      <c r="FV52" s="63"/>
      <c r="FW52" s="63"/>
      <c r="FX52" s="63"/>
      <c r="FY52" s="63"/>
      <c r="FZ52" s="63"/>
      <c r="GA52" s="63"/>
      <c r="GB52" s="63"/>
      <c r="GC52" s="63"/>
      <c r="GD52" s="63"/>
      <c r="GE52" s="63"/>
      <c r="GF52" s="63"/>
      <c r="GG52" s="63"/>
      <c r="GH52" s="63"/>
      <c r="GI52" s="63"/>
      <c r="GJ52" s="63"/>
      <c r="GK52" s="63"/>
      <c r="GL52" s="63"/>
      <c r="GM52" s="63"/>
      <c r="GN52" s="63"/>
      <c r="GO52" s="63"/>
      <c r="GP52" s="63"/>
      <c r="GQ52" s="63"/>
      <c r="GR52" s="63"/>
      <c r="GS52" s="63"/>
      <c r="GT52" s="63"/>
      <c r="GU52" s="63"/>
      <c r="GV52" s="63"/>
      <c r="GW52" s="63"/>
      <c r="GX52" s="63"/>
      <c r="GY52" s="63"/>
      <c r="GZ52" s="63"/>
      <c r="HA52" s="63"/>
      <c r="HB52" s="63"/>
      <c r="HC52" s="63"/>
      <c r="HD52" s="63"/>
      <c r="HE52" s="63"/>
      <c r="HF52" s="63"/>
      <c r="HG52" s="63"/>
      <c r="HH52" s="63"/>
      <c r="HI52" s="63"/>
      <c r="HJ52" s="63"/>
      <c r="HK52" s="63"/>
      <c r="HL52" s="63"/>
      <c r="HM52" s="63"/>
      <c r="HN52" s="63"/>
      <c r="HO52" s="63"/>
      <c r="HP52" s="63"/>
      <c r="HQ52" s="63"/>
      <c r="HR52" s="63"/>
      <c r="HS52" s="63"/>
      <c r="HT52" s="63"/>
      <c r="HU52" s="63"/>
      <c r="HV52" s="63"/>
      <c r="HW52" s="63"/>
      <c r="HX52" s="63"/>
      <c r="HY52" s="63"/>
      <c r="HZ52" s="63"/>
      <c r="IA52" s="63"/>
      <c r="IB52" s="63"/>
      <c r="IC52" s="63"/>
      <c r="ID52" s="63"/>
      <c r="IE52" s="63"/>
      <c r="IF52" s="63"/>
      <c r="IG52" s="63"/>
      <c r="IH52" s="63"/>
      <c r="II52" s="63"/>
      <c r="IJ52" s="63"/>
      <c r="IK52" s="63"/>
      <c r="IL52" s="63"/>
      <c r="IM52" s="63"/>
      <c r="IN52" s="63"/>
      <c r="IO52" s="63"/>
      <c r="IP52" s="63"/>
      <c r="IQ52" s="63"/>
      <c r="IR52" s="63"/>
      <c r="IS52" s="63"/>
      <c r="IT52" s="63"/>
      <c r="IU52" s="63"/>
      <c r="IV52" s="63"/>
      <c r="IW52" s="63"/>
      <c r="IX52" s="63"/>
      <c r="IY52" s="63"/>
      <c r="IZ52" s="63"/>
      <c r="JA52" s="63"/>
      <c r="JB52" s="63"/>
      <c r="JC52" s="63"/>
      <c r="JD52" s="63"/>
      <c r="JE52" s="63"/>
      <c r="JF52" s="63"/>
      <c r="JG52" s="63"/>
      <c r="JH52" s="63"/>
    </row>
    <row r="53" spans="1:268" s="66" customFormat="1" ht="18" customHeight="1">
      <c r="A53" s="306" t="s">
        <v>183</v>
      </c>
      <c r="B53" s="278"/>
      <c r="C53" s="134">
        <v>3133</v>
      </c>
      <c r="D53" s="137">
        <v>1061</v>
      </c>
      <c r="E53" s="134">
        <v>3061</v>
      </c>
      <c r="F53" s="137">
        <v>103</v>
      </c>
      <c r="G53" s="237">
        <v>2751</v>
      </c>
      <c r="H53" s="237">
        <v>171</v>
      </c>
      <c r="I53" s="134"/>
      <c r="J53" s="137"/>
      <c r="K53" s="134"/>
      <c r="L53" s="137"/>
      <c r="M53" s="134">
        <f t="shared" si="85"/>
        <v>0</v>
      </c>
      <c r="N53" s="134">
        <f t="shared" si="85"/>
        <v>0</v>
      </c>
      <c r="O53" s="134"/>
      <c r="P53" s="137"/>
      <c r="Q53" s="134"/>
      <c r="R53" s="134"/>
      <c r="S53" s="134"/>
      <c r="T53" s="137"/>
      <c r="U53" s="134"/>
      <c r="V53" s="134"/>
      <c r="W53" s="134"/>
      <c r="X53" s="137"/>
      <c r="Y53" s="134"/>
      <c r="Z53" s="134"/>
      <c r="AA53" s="134"/>
      <c r="AB53" s="137"/>
      <c r="AC53" s="134"/>
      <c r="AD53" s="134"/>
      <c r="AE53" s="134"/>
      <c r="AF53" s="137"/>
      <c r="AG53" s="134"/>
      <c r="AH53" s="134"/>
      <c r="AI53" s="134"/>
      <c r="AJ53" s="137"/>
      <c r="AK53" s="134"/>
      <c r="AL53" s="134"/>
      <c r="AM53" s="134"/>
      <c r="AN53" s="137"/>
      <c r="AO53" s="134"/>
      <c r="AP53" s="134"/>
      <c r="AQ53" s="134"/>
      <c r="AR53" s="137"/>
      <c r="AS53" s="134"/>
      <c r="AT53" s="134"/>
      <c r="AU53" s="134"/>
      <c r="AV53" s="137"/>
      <c r="AW53" s="237">
        <v>2751</v>
      </c>
      <c r="AX53" s="237">
        <v>171</v>
      </c>
      <c r="AY53" s="134"/>
      <c r="AZ53" s="137"/>
      <c r="BA53" s="134">
        <v>3558</v>
      </c>
      <c r="BB53" s="137">
        <v>430</v>
      </c>
      <c r="BC53" s="135">
        <f t="shared" si="71"/>
        <v>0.29334787350054525</v>
      </c>
      <c r="BD53" s="135">
        <f t="shared" si="72"/>
        <v>1.5146198830409356</v>
      </c>
      <c r="BE53" s="134">
        <v>283</v>
      </c>
      <c r="BF53" s="137">
        <v>183</v>
      </c>
      <c r="BG53" s="134"/>
      <c r="BH53" s="137"/>
      <c r="BI53" s="134"/>
      <c r="BJ53" s="134"/>
      <c r="BK53" s="135"/>
      <c r="BL53" s="135"/>
      <c r="BM53" s="134"/>
      <c r="BN53" s="137"/>
      <c r="BO53" s="134"/>
      <c r="BP53" s="134"/>
      <c r="BQ53" s="135"/>
      <c r="BR53" s="135"/>
      <c r="BS53" s="134"/>
      <c r="BT53" s="137"/>
      <c r="BU53" s="134"/>
      <c r="BV53" s="134"/>
      <c r="BW53" s="135"/>
      <c r="BX53" s="135"/>
      <c r="BY53" s="134"/>
      <c r="BZ53" s="137"/>
      <c r="CA53" s="134"/>
      <c r="CB53" s="134"/>
      <c r="CC53" s="135"/>
      <c r="CD53" s="135"/>
      <c r="CE53" s="134"/>
      <c r="CF53" s="137"/>
      <c r="CG53" s="134"/>
      <c r="CH53" s="134"/>
      <c r="CI53" s="135"/>
      <c r="CJ53" s="135"/>
      <c r="CK53" s="134"/>
      <c r="CL53" s="137"/>
      <c r="CM53" s="134"/>
      <c r="CN53" s="134"/>
      <c r="CO53" s="135"/>
      <c r="CP53" s="135"/>
      <c r="CQ53" s="134"/>
      <c r="CR53" s="137"/>
      <c r="CS53" s="134"/>
      <c r="CT53" s="134"/>
      <c r="CU53" s="135"/>
      <c r="CV53" s="135"/>
      <c r="CW53" s="134"/>
      <c r="CX53" s="137"/>
      <c r="CY53" s="134"/>
      <c r="CZ53" s="134"/>
      <c r="DA53" s="135"/>
      <c r="DB53" s="135"/>
      <c r="DC53" s="134"/>
      <c r="DD53" s="137"/>
      <c r="DE53" s="134"/>
      <c r="DF53" s="134"/>
      <c r="DG53" s="135"/>
      <c r="DH53" s="135"/>
      <c r="DI53" s="134"/>
      <c r="DJ53" s="137"/>
      <c r="DK53" s="134">
        <v>3085</v>
      </c>
      <c r="DL53" s="134">
        <v>430</v>
      </c>
      <c r="DM53" s="135">
        <f t="shared" si="69"/>
        <v>0.12141039621955652</v>
      </c>
      <c r="DN53" s="135">
        <f t="shared" si="70"/>
        <v>1.5146198830409356</v>
      </c>
      <c r="DO53" s="134">
        <f>'бюджет округа (района)'!BH35+'бюджеты поселений'!BH35</f>
        <v>0</v>
      </c>
      <c r="DP53" s="137">
        <f>'бюджет округа (района)'!BH35</f>
        <v>0</v>
      </c>
      <c r="DQ53" s="134">
        <f>'бюджет округа (района)'!BI35+'бюджеты поселений'!BI35</f>
        <v>0</v>
      </c>
      <c r="DR53" s="137">
        <f>'бюджет округа (района)'!BI35</f>
        <v>0</v>
      </c>
      <c r="DS53" s="237">
        <v>3085</v>
      </c>
      <c r="DT53" s="237">
        <v>430</v>
      </c>
      <c r="DU53" s="135">
        <f t="shared" si="38"/>
        <v>-0.1329398538504778</v>
      </c>
      <c r="DV53" s="135">
        <f t="shared" si="39"/>
        <v>0</v>
      </c>
      <c r="DW53" s="135">
        <f t="shared" si="40"/>
        <v>0.29334787350054525</v>
      </c>
      <c r="DX53" s="135">
        <f t="shared" si="41"/>
        <v>1.5146198830409356</v>
      </c>
      <c r="DY53" s="65"/>
      <c r="DZ53" s="65"/>
      <c r="EA53" s="65"/>
      <c r="EB53" s="65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  <c r="FG53" s="65"/>
      <c r="FH53" s="65"/>
      <c r="FI53" s="65"/>
      <c r="FJ53" s="65"/>
      <c r="FK53" s="65"/>
      <c r="FL53" s="65"/>
      <c r="FM53" s="65"/>
      <c r="FN53" s="65"/>
      <c r="FO53" s="65"/>
      <c r="FP53" s="65"/>
      <c r="FQ53" s="65"/>
      <c r="FR53" s="65"/>
      <c r="FS53" s="65"/>
      <c r="FT53" s="65"/>
      <c r="FU53" s="65"/>
      <c r="FV53" s="65"/>
      <c r="FW53" s="65"/>
      <c r="FX53" s="65"/>
      <c r="FY53" s="65"/>
      <c r="FZ53" s="65"/>
      <c r="GA53" s="65"/>
      <c r="GB53" s="65"/>
      <c r="GC53" s="65"/>
      <c r="GD53" s="65"/>
      <c r="GE53" s="65"/>
      <c r="GF53" s="65"/>
      <c r="GG53" s="65"/>
      <c r="GH53" s="65"/>
      <c r="GI53" s="65"/>
      <c r="GJ53" s="65"/>
      <c r="GK53" s="65"/>
      <c r="GL53" s="65"/>
      <c r="GM53" s="65"/>
      <c r="GN53" s="65"/>
      <c r="GO53" s="65"/>
      <c r="GP53" s="65"/>
      <c r="GQ53" s="65"/>
      <c r="GR53" s="65"/>
      <c r="GS53" s="65"/>
      <c r="GT53" s="65"/>
      <c r="GU53" s="65"/>
      <c r="GV53" s="65"/>
      <c r="GW53" s="65"/>
      <c r="GX53" s="65"/>
      <c r="GY53" s="65"/>
      <c r="GZ53" s="65"/>
      <c r="HA53" s="65"/>
      <c r="HB53" s="65"/>
      <c r="HC53" s="65"/>
      <c r="HD53" s="65"/>
      <c r="HE53" s="65"/>
      <c r="HF53" s="65"/>
      <c r="HG53" s="65"/>
      <c r="HH53" s="65"/>
      <c r="HI53" s="65"/>
      <c r="HJ53" s="65"/>
      <c r="HK53" s="65"/>
      <c r="HL53" s="65"/>
      <c r="HM53" s="65"/>
      <c r="HN53" s="65"/>
      <c r="HO53" s="65"/>
      <c r="HP53" s="65"/>
      <c r="HQ53" s="65"/>
      <c r="HR53" s="65"/>
      <c r="HS53" s="65"/>
      <c r="HT53" s="65"/>
      <c r="HU53" s="65"/>
      <c r="HV53" s="65"/>
      <c r="HW53" s="65"/>
      <c r="HX53" s="65"/>
      <c r="HY53" s="65"/>
      <c r="HZ53" s="65"/>
      <c r="IA53" s="65"/>
      <c r="IB53" s="65"/>
      <c r="IC53" s="65"/>
      <c r="ID53" s="65"/>
      <c r="IE53" s="65"/>
      <c r="IF53" s="65"/>
      <c r="IG53" s="65"/>
      <c r="IH53" s="65"/>
      <c r="II53" s="65"/>
      <c r="IJ53" s="65"/>
      <c r="IK53" s="65"/>
      <c r="IL53" s="65"/>
      <c r="IM53" s="65"/>
      <c r="IN53" s="65"/>
      <c r="IO53" s="65"/>
      <c r="IP53" s="65"/>
      <c r="IQ53" s="65"/>
      <c r="IR53" s="65"/>
      <c r="IS53" s="65"/>
      <c r="IT53" s="65"/>
      <c r="IU53" s="65"/>
      <c r="IV53" s="65"/>
      <c r="IW53" s="65"/>
      <c r="IX53" s="65"/>
      <c r="IY53" s="65"/>
      <c r="IZ53" s="65"/>
      <c r="JA53" s="65"/>
      <c r="JB53" s="65"/>
      <c r="JC53" s="65"/>
      <c r="JD53" s="65"/>
      <c r="JE53" s="65"/>
      <c r="JF53" s="65"/>
      <c r="JG53" s="65"/>
      <c r="JH53" s="65"/>
    </row>
    <row r="54" spans="1:268" s="66" customFormat="1" ht="18" customHeight="1">
      <c r="A54" s="306" t="s">
        <v>184</v>
      </c>
      <c r="B54" s="278"/>
      <c r="C54" s="134">
        <v>-652</v>
      </c>
      <c r="D54" s="137">
        <v>-650</v>
      </c>
      <c r="E54" s="134">
        <v>-148</v>
      </c>
      <c r="F54" s="137">
        <v>-148</v>
      </c>
      <c r="G54" s="237">
        <v>-500</v>
      </c>
      <c r="H54" s="237">
        <v>-500</v>
      </c>
      <c r="I54" s="134"/>
      <c r="J54" s="137"/>
      <c r="K54" s="134"/>
      <c r="L54" s="137"/>
      <c r="M54" s="134">
        <f t="shared" si="85"/>
        <v>0</v>
      </c>
      <c r="N54" s="134">
        <f t="shared" si="85"/>
        <v>0</v>
      </c>
      <c r="O54" s="134"/>
      <c r="P54" s="137"/>
      <c r="Q54" s="134"/>
      <c r="R54" s="134"/>
      <c r="S54" s="134"/>
      <c r="T54" s="137"/>
      <c r="U54" s="134"/>
      <c r="V54" s="134"/>
      <c r="W54" s="134"/>
      <c r="X54" s="137"/>
      <c r="Y54" s="134"/>
      <c r="Z54" s="134"/>
      <c r="AA54" s="134"/>
      <c r="AB54" s="137"/>
      <c r="AC54" s="134"/>
      <c r="AD54" s="134"/>
      <c r="AE54" s="134"/>
      <c r="AF54" s="137"/>
      <c r="AG54" s="134"/>
      <c r="AH54" s="134"/>
      <c r="AI54" s="134"/>
      <c r="AJ54" s="137"/>
      <c r="AK54" s="134"/>
      <c r="AL54" s="134"/>
      <c r="AM54" s="134"/>
      <c r="AN54" s="137"/>
      <c r="AO54" s="134"/>
      <c r="AP54" s="134"/>
      <c r="AQ54" s="134"/>
      <c r="AR54" s="137"/>
      <c r="AS54" s="134"/>
      <c r="AT54" s="134"/>
      <c r="AU54" s="134"/>
      <c r="AV54" s="137"/>
      <c r="AW54" s="237">
        <v>-500</v>
      </c>
      <c r="AX54" s="237">
        <v>-500</v>
      </c>
      <c r="AY54" s="134"/>
      <c r="AZ54" s="137"/>
      <c r="BA54" s="134">
        <v>0</v>
      </c>
      <c r="BB54" s="137">
        <v>0</v>
      </c>
      <c r="BC54" s="135">
        <f t="shared" si="71"/>
        <v>-1</v>
      </c>
      <c r="BD54" s="135">
        <f t="shared" si="72"/>
        <v>-1</v>
      </c>
      <c r="BE54" s="134">
        <v>-1670</v>
      </c>
      <c r="BF54" s="137">
        <v>-1263</v>
      </c>
      <c r="BG54" s="134"/>
      <c r="BH54" s="137"/>
      <c r="BI54" s="134"/>
      <c r="BJ54" s="134"/>
      <c r="BK54" s="135"/>
      <c r="BL54" s="135"/>
      <c r="BM54" s="134"/>
      <c r="BN54" s="137"/>
      <c r="BO54" s="134"/>
      <c r="BP54" s="134"/>
      <c r="BQ54" s="135"/>
      <c r="BR54" s="135"/>
      <c r="BS54" s="134"/>
      <c r="BT54" s="137"/>
      <c r="BU54" s="134"/>
      <c r="BV54" s="134"/>
      <c r="BW54" s="135"/>
      <c r="BX54" s="135"/>
      <c r="BY54" s="134"/>
      <c r="BZ54" s="137"/>
      <c r="CA54" s="134"/>
      <c r="CB54" s="134"/>
      <c r="CC54" s="135"/>
      <c r="CD54" s="135"/>
      <c r="CE54" s="134"/>
      <c r="CF54" s="137"/>
      <c r="CG54" s="134"/>
      <c r="CH54" s="134"/>
      <c r="CI54" s="135"/>
      <c r="CJ54" s="135"/>
      <c r="CK54" s="134"/>
      <c r="CL54" s="137"/>
      <c r="CM54" s="134"/>
      <c r="CN54" s="134"/>
      <c r="CO54" s="135"/>
      <c r="CP54" s="135"/>
      <c r="CQ54" s="134"/>
      <c r="CR54" s="137"/>
      <c r="CS54" s="134"/>
      <c r="CT54" s="134"/>
      <c r="CU54" s="135"/>
      <c r="CV54" s="135"/>
      <c r="CW54" s="134"/>
      <c r="CX54" s="137"/>
      <c r="CY54" s="134"/>
      <c r="CZ54" s="134"/>
      <c r="DA54" s="135"/>
      <c r="DB54" s="135"/>
      <c r="DC54" s="134"/>
      <c r="DD54" s="137"/>
      <c r="DE54" s="134"/>
      <c r="DF54" s="134"/>
      <c r="DG54" s="135"/>
      <c r="DH54" s="135"/>
      <c r="DI54" s="134"/>
      <c r="DJ54" s="137"/>
      <c r="DK54" s="134">
        <v>-3822</v>
      </c>
      <c r="DL54" s="134">
        <v>-3414</v>
      </c>
      <c r="DM54" s="135">
        <f t="shared" si="69"/>
        <v>6.6440000000000001</v>
      </c>
      <c r="DN54" s="135">
        <f t="shared" si="70"/>
        <v>5.8280000000000003</v>
      </c>
      <c r="DO54" s="134">
        <f>'бюджет округа (района)'!BH36+'бюджеты поселений'!BH36</f>
        <v>0</v>
      </c>
      <c r="DP54" s="137">
        <f>'бюджет округа (района)'!BH36</f>
        <v>0</v>
      </c>
      <c r="DQ54" s="134">
        <f>'бюджет округа (района)'!BI36+'бюджеты поселений'!BI36</f>
        <v>0</v>
      </c>
      <c r="DR54" s="137">
        <f>'бюджет округа (района)'!BI36</f>
        <v>0</v>
      </c>
      <c r="DS54" s="237">
        <v>-3822</v>
      </c>
      <c r="DT54" s="237">
        <v>-3414</v>
      </c>
      <c r="DU54" s="135">
        <f t="shared" si="38"/>
        <v>1</v>
      </c>
      <c r="DV54" s="135">
        <f t="shared" si="39"/>
        <v>1</v>
      </c>
      <c r="DW54" s="135">
        <f t="shared" si="40"/>
        <v>-1</v>
      </c>
      <c r="DX54" s="135">
        <f t="shared" si="41"/>
        <v>-1</v>
      </c>
      <c r="DY54" s="65"/>
      <c r="DZ54" s="65"/>
      <c r="EA54" s="65"/>
      <c r="EB54" s="65"/>
      <c r="EC54" s="65"/>
      <c r="ED54" s="65"/>
      <c r="EE54" s="65"/>
      <c r="EF54" s="65"/>
      <c r="EG54" s="65"/>
      <c r="EH54" s="65"/>
      <c r="EI54" s="65"/>
      <c r="EJ54" s="65"/>
      <c r="EK54" s="65"/>
      <c r="EL54" s="65"/>
      <c r="EM54" s="65"/>
      <c r="EN54" s="65"/>
      <c r="EO54" s="65"/>
      <c r="EP54" s="65"/>
      <c r="EQ54" s="65"/>
      <c r="ER54" s="65"/>
      <c r="ES54" s="65"/>
      <c r="ET54" s="65"/>
      <c r="EU54" s="65"/>
      <c r="EV54" s="65"/>
      <c r="EW54" s="65"/>
      <c r="EX54" s="65"/>
      <c r="EY54" s="65"/>
      <c r="EZ54" s="65"/>
      <c r="FA54" s="65"/>
      <c r="FB54" s="65"/>
      <c r="FC54" s="65"/>
      <c r="FD54" s="65"/>
      <c r="FE54" s="65"/>
      <c r="FF54" s="65"/>
      <c r="FG54" s="65"/>
      <c r="FH54" s="65"/>
      <c r="FI54" s="65"/>
      <c r="FJ54" s="65"/>
      <c r="FK54" s="65"/>
      <c r="FL54" s="65"/>
      <c r="FM54" s="65"/>
      <c r="FN54" s="65"/>
      <c r="FO54" s="65"/>
      <c r="FP54" s="65"/>
      <c r="FQ54" s="65"/>
      <c r="FR54" s="65"/>
      <c r="FS54" s="65"/>
      <c r="FT54" s="65"/>
      <c r="FU54" s="65"/>
      <c r="FV54" s="65"/>
      <c r="FW54" s="65"/>
      <c r="FX54" s="65"/>
      <c r="FY54" s="65"/>
      <c r="FZ54" s="65"/>
      <c r="GA54" s="65"/>
      <c r="GB54" s="65"/>
      <c r="GC54" s="65"/>
      <c r="GD54" s="65"/>
      <c r="GE54" s="65"/>
      <c r="GF54" s="65"/>
      <c r="GG54" s="65"/>
      <c r="GH54" s="65"/>
      <c r="GI54" s="65"/>
      <c r="GJ54" s="65"/>
      <c r="GK54" s="65"/>
      <c r="GL54" s="65"/>
      <c r="GM54" s="65"/>
      <c r="GN54" s="65"/>
      <c r="GO54" s="65"/>
      <c r="GP54" s="65"/>
      <c r="GQ54" s="65"/>
      <c r="GR54" s="65"/>
      <c r="GS54" s="65"/>
      <c r="GT54" s="65"/>
      <c r="GU54" s="65"/>
      <c r="GV54" s="65"/>
      <c r="GW54" s="65"/>
      <c r="GX54" s="65"/>
      <c r="GY54" s="65"/>
      <c r="GZ54" s="65"/>
      <c r="HA54" s="65"/>
      <c r="HB54" s="65"/>
      <c r="HC54" s="65"/>
      <c r="HD54" s="65"/>
      <c r="HE54" s="65"/>
      <c r="HF54" s="65"/>
      <c r="HG54" s="65"/>
      <c r="HH54" s="65"/>
      <c r="HI54" s="65"/>
      <c r="HJ54" s="65"/>
      <c r="HK54" s="65"/>
      <c r="HL54" s="65"/>
      <c r="HM54" s="65"/>
      <c r="HN54" s="65"/>
      <c r="HO54" s="65"/>
      <c r="HP54" s="65"/>
      <c r="HQ54" s="65"/>
      <c r="HR54" s="65"/>
      <c r="HS54" s="65"/>
      <c r="HT54" s="65"/>
      <c r="HU54" s="65"/>
      <c r="HV54" s="65"/>
      <c r="HW54" s="65"/>
      <c r="HX54" s="65"/>
      <c r="HY54" s="65"/>
      <c r="HZ54" s="65"/>
      <c r="IA54" s="65"/>
      <c r="IB54" s="65"/>
      <c r="IC54" s="65"/>
      <c r="ID54" s="65"/>
      <c r="IE54" s="65"/>
      <c r="IF54" s="65"/>
      <c r="IG54" s="65"/>
      <c r="IH54" s="65"/>
      <c r="II54" s="65"/>
      <c r="IJ54" s="65"/>
      <c r="IK54" s="65"/>
      <c r="IL54" s="65"/>
      <c r="IM54" s="65"/>
      <c r="IN54" s="65"/>
      <c r="IO54" s="65"/>
      <c r="IP54" s="65"/>
      <c r="IQ54" s="65"/>
      <c r="IR54" s="65"/>
      <c r="IS54" s="65"/>
      <c r="IT54" s="65"/>
      <c r="IU54" s="65"/>
      <c r="IV54" s="65"/>
      <c r="IW54" s="65"/>
      <c r="IX54" s="65"/>
      <c r="IY54" s="65"/>
      <c r="IZ54" s="65"/>
      <c r="JA54" s="65"/>
      <c r="JB54" s="65"/>
      <c r="JC54" s="65"/>
      <c r="JD54" s="65"/>
      <c r="JE54" s="65"/>
      <c r="JF54" s="65"/>
      <c r="JG54" s="65"/>
      <c r="JH54" s="65"/>
    </row>
    <row r="55" spans="1:268" s="66" customFormat="1" ht="16.5">
      <c r="A55" s="89"/>
      <c r="B55" s="89"/>
      <c r="C55" s="89"/>
      <c r="D55" s="89"/>
      <c r="E55" s="89"/>
      <c r="F55" s="89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0"/>
      <c r="AF55" s="90"/>
      <c r="AG55" s="90"/>
      <c r="AH55" s="90"/>
      <c r="AI55" s="90"/>
      <c r="AJ55" s="90"/>
      <c r="AK55" s="90"/>
      <c r="AL55" s="90"/>
      <c r="AM55" s="90"/>
      <c r="AN55" s="90"/>
      <c r="AO55" s="90"/>
      <c r="AP55" s="90"/>
      <c r="AQ55" s="90"/>
      <c r="AR55" s="90"/>
      <c r="AS55" s="90"/>
      <c r="AT55" s="90"/>
      <c r="AU55" s="90"/>
      <c r="AV55" s="90"/>
      <c r="AW55" s="228"/>
      <c r="AX55" s="228"/>
      <c r="AY55" s="90"/>
      <c r="AZ55" s="90"/>
      <c r="BA55" s="65"/>
      <c r="BB55" s="65"/>
      <c r="BC55" s="65"/>
      <c r="BD55" s="65"/>
      <c r="BE55" s="65"/>
      <c r="BF55" s="65"/>
      <c r="BG55" s="65"/>
      <c r="BH55" s="65"/>
      <c r="BI55" s="65"/>
      <c r="BJ55" s="65"/>
      <c r="BK55" s="65"/>
      <c r="BL55" s="65"/>
      <c r="BM55" s="65"/>
      <c r="BN55" s="65"/>
      <c r="BO55" s="65"/>
      <c r="BP55" s="65"/>
      <c r="BQ55" s="65"/>
      <c r="BR55" s="65"/>
      <c r="BS55" s="65"/>
      <c r="BT55" s="65"/>
      <c r="BU55" s="65"/>
      <c r="BV55" s="65"/>
      <c r="BW55" s="65"/>
      <c r="BX55" s="65"/>
      <c r="BY55" s="65"/>
      <c r="BZ55" s="65"/>
      <c r="CA55" s="65"/>
      <c r="CB55" s="65"/>
      <c r="CC55" s="65"/>
      <c r="CD55" s="65"/>
      <c r="CE55" s="65"/>
      <c r="CF55" s="65"/>
      <c r="CG55" s="65"/>
      <c r="CH55" s="65"/>
      <c r="CI55" s="65"/>
      <c r="CJ55" s="65"/>
      <c r="CK55" s="65"/>
      <c r="CL55" s="65"/>
      <c r="CM55" s="65"/>
      <c r="CN55" s="65"/>
      <c r="CO55" s="65"/>
      <c r="CP55" s="65"/>
      <c r="CQ55" s="65"/>
      <c r="CR55" s="65"/>
      <c r="CS55" s="65"/>
      <c r="CT55" s="65"/>
      <c r="CU55" s="65"/>
      <c r="CV55" s="65"/>
      <c r="CW55" s="65"/>
      <c r="CX55" s="65"/>
      <c r="CY55" s="65"/>
      <c r="CZ55" s="65"/>
      <c r="DA55" s="65"/>
      <c r="DB55" s="65"/>
      <c r="DC55" s="65"/>
      <c r="DD55" s="65"/>
      <c r="DE55" s="65"/>
      <c r="DF55" s="65"/>
      <c r="DG55" s="65"/>
      <c r="DH55" s="65"/>
      <c r="DI55" s="65"/>
      <c r="DJ55" s="65"/>
      <c r="DK55" s="65"/>
      <c r="DL55" s="65"/>
      <c r="DM55" s="65"/>
      <c r="DN55" s="65"/>
      <c r="DO55" s="65"/>
      <c r="DP55" s="65"/>
      <c r="DQ55" s="65"/>
      <c r="DR55" s="65"/>
      <c r="DS55" s="65"/>
      <c r="DT55" s="65"/>
      <c r="DU55" s="65"/>
      <c r="DV55" s="65"/>
      <c r="DW55" s="65"/>
      <c r="DX55" s="91"/>
      <c r="DY55" s="65"/>
      <c r="DZ55" s="65"/>
      <c r="EA55" s="65"/>
      <c r="EB55" s="65"/>
      <c r="EC55" s="65"/>
      <c r="ED55" s="65"/>
      <c r="EE55" s="65"/>
      <c r="EF55" s="65"/>
      <c r="EG55" s="65"/>
      <c r="EH55" s="65"/>
      <c r="EI55" s="65"/>
      <c r="EJ55" s="65"/>
      <c r="EK55" s="65"/>
      <c r="EL55" s="65"/>
      <c r="EM55" s="65"/>
      <c r="EN55" s="65"/>
      <c r="EO55" s="65"/>
      <c r="EP55" s="65"/>
      <c r="EQ55" s="65"/>
      <c r="ER55" s="65"/>
      <c r="ES55" s="65"/>
      <c r="ET55" s="65"/>
      <c r="EU55" s="65"/>
      <c r="EV55" s="65"/>
      <c r="EW55" s="65"/>
      <c r="EX55" s="65"/>
      <c r="EY55" s="65"/>
      <c r="EZ55" s="65"/>
      <c r="FA55" s="65"/>
      <c r="FB55" s="65"/>
      <c r="FC55" s="65"/>
      <c r="FD55" s="65"/>
      <c r="FE55" s="65"/>
      <c r="FF55" s="65"/>
      <c r="FG55" s="65"/>
      <c r="FH55" s="65"/>
      <c r="FI55" s="65"/>
      <c r="FJ55" s="65"/>
      <c r="FK55" s="65"/>
      <c r="FL55" s="65"/>
      <c r="FM55" s="65"/>
      <c r="FN55" s="65"/>
      <c r="FO55" s="65"/>
      <c r="FP55" s="65"/>
      <c r="FQ55" s="65"/>
      <c r="FR55" s="65"/>
      <c r="FS55" s="65"/>
      <c r="FT55" s="65"/>
      <c r="FU55" s="65"/>
      <c r="FV55" s="65"/>
      <c r="FW55" s="65"/>
      <c r="FX55" s="65"/>
      <c r="FY55" s="65"/>
      <c r="FZ55" s="65"/>
      <c r="GA55" s="65"/>
      <c r="GB55" s="65"/>
      <c r="GC55" s="65"/>
      <c r="GD55" s="65"/>
      <c r="GE55" s="65"/>
      <c r="GF55" s="65"/>
      <c r="GG55" s="65"/>
      <c r="GH55" s="65"/>
      <c r="GI55" s="65"/>
      <c r="GJ55" s="65"/>
      <c r="GK55" s="65"/>
      <c r="GL55" s="65"/>
      <c r="GM55" s="65"/>
      <c r="GN55" s="65"/>
      <c r="GO55" s="65"/>
      <c r="GP55" s="65"/>
      <c r="GQ55" s="65"/>
      <c r="GR55" s="65"/>
      <c r="GS55" s="65"/>
      <c r="GT55" s="65"/>
      <c r="GU55" s="65"/>
      <c r="GV55" s="65"/>
      <c r="GW55" s="65"/>
      <c r="GX55" s="65"/>
      <c r="GY55" s="65"/>
      <c r="GZ55" s="65"/>
      <c r="HA55" s="65"/>
      <c r="HB55" s="65"/>
      <c r="HC55" s="65"/>
      <c r="HD55" s="65"/>
      <c r="HE55" s="65"/>
      <c r="HF55" s="65"/>
      <c r="HG55" s="65"/>
      <c r="HH55" s="65"/>
      <c r="HI55" s="65"/>
      <c r="HJ55" s="65"/>
      <c r="HK55" s="65"/>
      <c r="HL55" s="65"/>
      <c r="HM55" s="65"/>
      <c r="HN55" s="65"/>
      <c r="HO55" s="65"/>
      <c r="HP55" s="65"/>
      <c r="HQ55" s="65"/>
      <c r="HR55" s="65"/>
      <c r="HS55" s="65"/>
      <c r="HT55" s="65"/>
      <c r="HU55" s="65"/>
      <c r="HV55" s="65"/>
      <c r="HW55" s="65"/>
      <c r="HX55" s="65"/>
      <c r="HY55" s="65"/>
      <c r="HZ55" s="65"/>
      <c r="IA55" s="65"/>
      <c r="IB55" s="65"/>
      <c r="IC55" s="65"/>
      <c r="ID55" s="65"/>
      <c r="IE55" s="65"/>
      <c r="IF55" s="65"/>
      <c r="IG55" s="65"/>
      <c r="IH55" s="65"/>
      <c r="II55" s="65"/>
      <c r="IJ55" s="65"/>
      <c r="IK55" s="65"/>
      <c r="IL55" s="65"/>
      <c r="IM55" s="65"/>
      <c r="IN55" s="65"/>
      <c r="IO55" s="65"/>
      <c r="IP55" s="65"/>
      <c r="IQ55" s="65"/>
      <c r="IR55" s="65"/>
      <c r="IS55" s="65"/>
      <c r="IT55" s="65"/>
      <c r="IU55" s="65"/>
      <c r="IV55" s="65"/>
      <c r="IW55" s="65"/>
      <c r="IX55" s="65"/>
      <c r="IY55" s="65"/>
      <c r="IZ55" s="65"/>
      <c r="JA55" s="65"/>
      <c r="JB55" s="65"/>
      <c r="JC55" s="65"/>
      <c r="JD55" s="65"/>
      <c r="JE55" s="65"/>
      <c r="JF55" s="65"/>
      <c r="JG55" s="65"/>
      <c r="JH55" s="65"/>
    </row>
    <row r="56" spans="1:268" s="66" customFormat="1" ht="16.5">
      <c r="A56" s="89"/>
      <c r="B56" s="89"/>
      <c r="C56" s="89"/>
      <c r="D56" s="89"/>
      <c r="E56" s="89"/>
      <c r="F56" s="89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  <c r="AD56" s="90"/>
      <c r="AE56" s="90"/>
      <c r="AF56" s="90"/>
      <c r="AG56" s="90"/>
      <c r="AH56" s="90"/>
      <c r="AI56" s="90"/>
      <c r="AJ56" s="90"/>
      <c r="AK56" s="90"/>
      <c r="AL56" s="90"/>
      <c r="AM56" s="90"/>
      <c r="AN56" s="90"/>
      <c r="AO56" s="90"/>
      <c r="AP56" s="90"/>
      <c r="AQ56" s="90"/>
      <c r="AR56" s="90"/>
      <c r="AS56" s="90"/>
      <c r="AT56" s="90"/>
      <c r="AU56" s="90"/>
      <c r="AV56" s="90"/>
      <c r="AW56" s="229"/>
      <c r="AX56" s="229"/>
      <c r="AY56" s="90"/>
      <c r="AZ56" s="90"/>
      <c r="BA56" s="65"/>
      <c r="BB56" s="65"/>
      <c r="BC56" s="65"/>
      <c r="BD56" s="65"/>
      <c r="BE56" s="65"/>
      <c r="BF56" s="65"/>
      <c r="BG56" s="65"/>
      <c r="BH56" s="65"/>
      <c r="BI56" s="65"/>
      <c r="BJ56" s="65"/>
      <c r="BK56" s="65"/>
      <c r="BL56" s="65"/>
      <c r="BM56" s="65"/>
      <c r="BN56" s="65"/>
      <c r="BO56" s="65"/>
      <c r="BP56" s="65"/>
      <c r="BQ56" s="65"/>
      <c r="BR56" s="65"/>
      <c r="BS56" s="65"/>
      <c r="BT56" s="65"/>
      <c r="BU56" s="65"/>
      <c r="BV56" s="65"/>
      <c r="BW56" s="65"/>
      <c r="BX56" s="65"/>
      <c r="BY56" s="65"/>
      <c r="BZ56" s="65"/>
      <c r="CA56" s="65"/>
      <c r="CB56" s="65"/>
      <c r="CC56" s="65"/>
      <c r="CD56" s="65"/>
      <c r="CE56" s="65"/>
      <c r="CF56" s="65"/>
      <c r="CG56" s="65"/>
      <c r="CH56" s="65"/>
      <c r="CI56" s="65"/>
      <c r="CJ56" s="65"/>
      <c r="CK56" s="65"/>
      <c r="CL56" s="65"/>
      <c r="CM56" s="65"/>
      <c r="CN56" s="65"/>
      <c r="CO56" s="65"/>
      <c r="CP56" s="65"/>
      <c r="CQ56" s="65"/>
      <c r="CR56" s="65"/>
      <c r="CS56" s="65"/>
      <c r="CT56" s="65"/>
      <c r="CU56" s="65"/>
      <c r="CV56" s="65"/>
      <c r="CW56" s="65"/>
      <c r="CX56" s="65"/>
      <c r="CY56" s="65"/>
      <c r="CZ56" s="65"/>
      <c r="DA56" s="65"/>
      <c r="DB56" s="65"/>
      <c r="DC56" s="65"/>
      <c r="DD56" s="65"/>
      <c r="DE56" s="65"/>
      <c r="DF56" s="65"/>
      <c r="DG56" s="65"/>
      <c r="DH56" s="65"/>
      <c r="DI56" s="65"/>
      <c r="DJ56" s="65"/>
      <c r="DK56" s="65"/>
      <c r="DL56" s="65"/>
      <c r="DM56" s="65"/>
      <c r="DN56" s="65"/>
      <c r="DO56" s="65"/>
      <c r="DP56" s="65"/>
      <c r="DQ56" s="65"/>
      <c r="DR56" s="65"/>
      <c r="DS56" s="65"/>
      <c r="DT56" s="65"/>
      <c r="DU56" s="65"/>
      <c r="DV56" s="65"/>
      <c r="DW56" s="65"/>
      <c r="DX56" s="91"/>
      <c r="DY56" s="65"/>
      <c r="DZ56" s="65"/>
      <c r="EA56" s="65"/>
      <c r="EB56" s="65"/>
      <c r="EC56" s="65"/>
      <c r="ED56" s="65"/>
      <c r="EE56" s="65"/>
      <c r="EF56" s="65"/>
      <c r="EG56" s="65"/>
      <c r="EH56" s="65"/>
      <c r="EI56" s="65"/>
      <c r="EJ56" s="65"/>
      <c r="EK56" s="65"/>
      <c r="EL56" s="65"/>
      <c r="EM56" s="65"/>
      <c r="EN56" s="65"/>
      <c r="EO56" s="65"/>
      <c r="EP56" s="65"/>
      <c r="EQ56" s="65"/>
      <c r="ER56" s="65"/>
      <c r="ES56" s="65"/>
      <c r="ET56" s="65"/>
      <c r="EU56" s="65"/>
      <c r="EV56" s="65"/>
      <c r="EW56" s="65"/>
      <c r="EX56" s="65"/>
      <c r="EY56" s="65"/>
      <c r="EZ56" s="65"/>
      <c r="FA56" s="65"/>
      <c r="FB56" s="65"/>
      <c r="FC56" s="65"/>
      <c r="FD56" s="65"/>
      <c r="FE56" s="65"/>
      <c r="FF56" s="65"/>
      <c r="FG56" s="65"/>
      <c r="FH56" s="65"/>
      <c r="FI56" s="65"/>
      <c r="FJ56" s="65"/>
      <c r="FK56" s="65"/>
      <c r="FL56" s="65"/>
      <c r="FM56" s="65"/>
      <c r="FN56" s="65"/>
      <c r="FO56" s="65"/>
      <c r="FP56" s="65"/>
      <c r="FQ56" s="65"/>
      <c r="FR56" s="65"/>
      <c r="FS56" s="65"/>
      <c r="FT56" s="65"/>
      <c r="FU56" s="65"/>
      <c r="FV56" s="65"/>
      <c r="FW56" s="65"/>
      <c r="FX56" s="65"/>
      <c r="FY56" s="65"/>
      <c r="FZ56" s="65"/>
      <c r="GA56" s="65"/>
      <c r="GB56" s="65"/>
      <c r="GC56" s="65"/>
      <c r="GD56" s="65"/>
      <c r="GE56" s="65"/>
      <c r="GF56" s="65"/>
      <c r="GG56" s="65"/>
      <c r="GH56" s="65"/>
      <c r="GI56" s="65"/>
      <c r="GJ56" s="65"/>
      <c r="GK56" s="65"/>
      <c r="GL56" s="65"/>
      <c r="GM56" s="65"/>
      <c r="GN56" s="65"/>
      <c r="GO56" s="65"/>
      <c r="GP56" s="65"/>
      <c r="GQ56" s="65"/>
      <c r="GR56" s="65"/>
      <c r="GS56" s="65"/>
      <c r="GT56" s="65"/>
      <c r="GU56" s="65"/>
      <c r="GV56" s="65"/>
      <c r="GW56" s="65"/>
      <c r="GX56" s="65"/>
      <c r="GY56" s="65"/>
      <c r="GZ56" s="65"/>
      <c r="HA56" s="65"/>
      <c r="HB56" s="65"/>
      <c r="HC56" s="65"/>
      <c r="HD56" s="65"/>
      <c r="HE56" s="65"/>
      <c r="HF56" s="65"/>
      <c r="HG56" s="65"/>
      <c r="HH56" s="65"/>
      <c r="HI56" s="65"/>
      <c r="HJ56" s="65"/>
      <c r="HK56" s="65"/>
      <c r="HL56" s="65"/>
      <c r="HM56" s="65"/>
      <c r="HN56" s="65"/>
      <c r="HO56" s="65"/>
      <c r="HP56" s="65"/>
      <c r="HQ56" s="65"/>
      <c r="HR56" s="65"/>
      <c r="HS56" s="65"/>
      <c r="HT56" s="65"/>
      <c r="HU56" s="65"/>
      <c r="HV56" s="65"/>
      <c r="HW56" s="65"/>
      <c r="HX56" s="65"/>
      <c r="HY56" s="65"/>
      <c r="HZ56" s="65"/>
      <c r="IA56" s="65"/>
      <c r="IB56" s="65"/>
      <c r="IC56" s="65"/>
      <c r="ID56" s="65"/>
      <c r="IE56" s="65"/>
      <c r="IF56" s="65"/>
      <c r="IG56" s="65"/>
      <c r="IH56" s="65"/>
      <c r="II56" s="65"/>
      <c r="IJ56" s="65"/>
      <c r="IK56" s="65"/>
      <c r="IL56" s="65"/>
      <c r="IM56" s="65"/>
      <c r="IN56" s="65"/>
      <c r="IO56" s="65"/>
      <c r="IP56" s="65"/>
      <c r="IQ56" s="65"/>
      <c r="IR56" s="65"/>
      <c r="IS56" s="65"/>
      <c r="IT56" s="65"/>
      <c r="IU56" s="65"/>
      <c r="IV56" s="65"/>
      <c r="IW56" s="65"/>
      <c r="IX56" s="65"/>
      <c r="IY56" s="65"/>
      <c r="IZ56" s="65"/>
      <c r="JA56" s="65"/>
      <c r="JB56" s="65"/>
      <c r="JC56" s="65"/>
      <c r="JD56" s="65"/>
      <c r="JE56" s="65"/>
      <c r="JF56" s="65"/>
      <c r="JG56" s="65"/>
      <c r="JH56" s="65"/>
    </row>
    <row r="57" spans="1:268" s="66" customFormat="1" ht="40.5">
      <c r="A57" s="198" t="s">
        <v>175</v>
      </c>
      <c r="B57" s="89"/>
      <c r="C57" s="89"/>
      <c r="D57" s="89"/>
      <c r="E57" s="89"/>
      <c r="F57" s="89"/>
      <c r="G57" s="200" t="s">
        <v>177</v>
      </c>
      <c r="H57" s="199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90"/>
      <c r="AE57" s="90"/>
      <c r="AF57" s="90"/>
      <c r="AG57" s="90"/>
      <c r="AH57" s="90"/>
      <c r="AI57" s="90"/>
      <c r="AJ57" s="90"/>
      <c r="AK57" s="90"/>
      <c r="AL57" s="90"/>
      <c r="AM57" s="90"/>
      <c r="AN57" s="90"/>
      <c r="AO57" s="90"/>
      <c r="AP57" s="90"/>
      <c r="AQ57" s="90"/>
      <c r="AR57" s="90"/>
      <c r="AS57" s="90"/>
      <c r="AT57" s="90"/>
      <c r="AU57" s="90"/>
      <c r="AV57" s="90"/>
      <c r="AW57" s="90"/>
      <c r="AX57" s="90"/>
      <c r="AY57" s="90"/>
      <c r="AZ57" s="90"/>
      <c r="BA57" s="65"/>
      <c r="BB57" s="65"/>
      <c r="BC57" s="65"/>
      <c r="BD57" s="65"/>
      <c r="BE57" s="65"/>
      <c r="BF57" s="65"/>
      <c r="BG57" s="65"/>
      <c r="BH57" s="65"/>
      <c r="BI57" s="65"/>
      <c r="BJ57" s="65"/>
      <c r="BK57" s="65"/>
      <c r="BL57" s="65"/>
      <c r="BM57" s="65"/>
      <c r="BN57" s="65"/>
      <c r="BO57" s="65"/>
      <c r="BP57" s="65"/>
      <c r="BQ57" s="65"/>
      <c r="BR57" s="65"/>
      <c r="BS57" s="65"/>
      <c r="BT57" s="65"/>
      <c r="BU57" s="65"/>
      <c r="BV57" s="65"/>
      <c r="BW57" s="65"/>
      <c r="BX57" s="65"/>
      <c r="BY57" s="65"/>
      <c r="BZ57" s="65"/>
      <c r="CA57" s="65"/>
      <c r="CB57" s="65"/>
      <c r="CC57" s="65"/>
      <c r="CD57" s="65"/>
      <c r="CE57" s="65"/>
      <c r="CF57" s="65"/>
      <c r="CG57" s="65"/>
      <c r="CH57" s="65"/>
      <c r="CI57" s="65"/>
      <c r="CJ57" s="65"/>
      <c r="CK57" s="65"/>
      <c r="CL57" s="65"/>
      <c r="CM57" s="65"/>
      <c r="CN57" s="65"/>
      <c r="CO57" s="65"/>
      <c r="CP57" s="65"/>
      <c r="CQ57" s="65"/>
      <c r="CR57" s="65"/>
      <c r="CS57" s="65"/>
      <c r="CT57" s="65"/>
      <c r="CU57" s="65"/>
      <c r="CV57" s="65"/>
      <c r="CW57" s="65"/>
      <c r="CX57" s="65"/>
      <c r="CY57" s="65"/>
      <c r="CZ57" s="65"/>
      <c r="DA57" s="65"/>
      <c r="DB57" s="65"/>
      <c r="DC57" s="65"/>
      <c r="DD57" s="65"/>
      <c r="DE57" s="65"/>
      <c r="DF57" s="65"/>
      <c r="DG57" s="65"/>
      <c r="DH57" s="65"/>
      <c r="DI57" s="65"/>
      <c r="DJ57" s="65"/>
      <c r="DK57" s="65"/>
      <c r="DL57" s="65"/>
      <c r="DM57" s="65"/>
      <c r="DN57" s="65"/>
      <c r="DO57" s="65"/>
      <c r="DP57" s="65"/>
      <c r="DQ57" s="65"/>
      <c r="DR57" s="65"/>
      <c r="DS57" s="65"/>
      <c r="DT57" s="65"/>
      <c r="DU57" s="65"/>
      <c r="DV57" s="65"/>
      <c r="DW57" s="65"/>
      <c r="DX57" s="91"/>
      <c r="DY57" s="65"/>
      <c r="DZ57" s="65"/>
      <c r="EA57" s="65"/>
      <c r="EB57" s="65"/>
      <c r="EC57" s="65"/>
      <c r="ED57" s="65"/>
      <c r="EE57" s="65"/>
      <c r="EF57" s="65"/>
      <c r="EG57" s="65"/>
      <c r="EH57" s="65"/>
      <c r="EI57" s="65"/>
      <c r="EJ57" s="65"/>
      <c r="EK57" s="65"/>
      <c r="EL57" s="65"/>
      <c r="EM57" s="65"/>
      <c r="EN57" s="65"/>
      <c r="EO57" s="65"/>
      <c r="EP57" s="65"/>
      <c r="EQ57" s="65"/>
      <c r="ER57" s="65"/>
      <c r="ES57" s="65"/>
      <c r="ET57" s="65"/>
      <c r="EU57" s="65"/>
      <c r="EV57" s="65"/>
      <c r="EW57" s="65"/>
      <c r="EX57" s="65"/>
      <c r="EY57" s="65"/>
      <c r="EZ57" s="65"/>
      <c r="FA57" s="65"/>
      <c r="FB57" s="65"/>
      <c r="FC57" s="65"/>
      <c r="FD57" s="65"/>
      <c r="FE57" s="65"/>
      <c r="FF57" s="65"/>
      <c r="FG57" s="65"/>
      <c r="FH57" s="65"/>
      <c r="FI57" s="65"/>
      <c r="FJ57" s="65"/>
      <c r="FK57" s="65"/>
      <c r="FL57" s="65"/>
      <c r="FM57" s="65"/>
      <c r="FN57" s="65"/>
      <c r="FO57" s="65"/>
      <c r="FP57" s="65"/>
      <c r="FQ57" s="65"/>
      <c r="FR57" s="65"/>
      <c r="FS57" s="65"/>
      <c r="FT57" s="65"/>
      <c r="FU57" s="65"/>
      <c r="FV57" s="65"/>
      <c r="FW57" s="65"/>
      <c r="FX57" s="65"/>
      <c r="FY57" s="65"/>
      <c r="FZ57" s="65"/>
      <c r="GA57" s="65"/>
      <c r="GB57" s="65"/>
      <c r="GC57" s="65"/>
      <c r="GD57" s="65"/>
      <c r="GE57" s="65"/>
      <c r="GF57" s="65"/>
      <c r="GG57" s="65"/>
      <c r="GH57" s="65"/>
      <c r="GI57" s="65"/>
      <c r="GJ57" s="65"/>
      <c r="GK57" s="65"/>
      <c r="GL57" s="65"/>
      <c r="GM57" s="65"/>
      <c r="GN57" s="65"/>
      <c r="GO57" s="65"/>
      <c r="GP57" s="65"/>
      <c r="GQ57" s="65"/>
      <c r="GR57" s="65"/>
      <c r="GS57" s="65"/>
      <c r="GT57" s="65"/>
      <c r="GU57" s="65"/>
      <c r="GV57" s="65"/>
      <c r="GW57" s="65"/>
      <c r="GX57" s="65"/>
      <c r="GY57" s="65"/>
      <c r="GZ57" s="65"/>
      <c r="HA57" s="65"/>
      <c r="HB57" s="65"/>
      <c r="HC57" s="65"/>
      <c r="HD57" s="65"/>
      <c r="HE57" s="65"/>
      <c r="HF57" s="65"/>
      <c r="HG57" s="65"/>
      <c r="HH57" s="65"/>
      <c r="HI57" s="65"/>
      <c r="HJ57" s="65"/>
      <c r="HK57" s="65"/>
      <c r="HL57" s="65"/>
      <c r="HM57" s="65"/>
      <c r="HN57" s="65"/>
      <c r="HO57" s="65"/>
      <c r="HP57" s="65"/>
      <c r="HQ57" s="65"/>
      <c r="HR57" s="65"/>
      <c r="HS57" s="65"/>
      <c r="HT57" s="65"/>
      <c r="HU57" s="65"/>
      <c r="HV57" s="65"/>
      <c r="HW57" s="65"/>
      <c r="HX57" s="65"/>
      <c r="HY57" s="65"/>
      <c r="HZ57" s="65"/>
      <c r="IA57" s="65"/>
      <c r="IB57" s="65"/>
      <c r="IC57" s="65"/>
      <c r="ID57" s="65"/>
      <c r="IE57" s="65"/>
      <c r="IF57" s="65"/>
      <c r="IG57" s="65"/>
      <c r="IH57" s="65"/>
      <c r="II57" s="65"/>
      <c r="IJ57" s="65"/>
      <c r="IK57" s="65"/>
      <c r="IL57" s="65"/>
      <c r="IM57" s="65"/>
      <c r="IN57" s="65"/>
      <c r="IO57" s="65"/>
      <c r="IP57" s="65"/>
      <c r="IQ57" s="65"/>
      <c r="IR57" s="65"/>
      <c r="IS57" s="65"/>
      <c r="IT57" s="65"/>
      <c r="IU57" s="65"/>
      <c r="IV57" s="65"/>
      <c r="IW57" s="65"/>
      <c r="IX57" s="65"/>
      <c r="IY57" s="65"/>
      <c r="IZ57" s="65"/>
      <c r="JA57" s="65"/>
      <c r="JB57" s="65"/>
      <c r="JC57" s="65"/>
      <c r="JD57" s="65"/>
      <c r="JE57" s="65"/>
      <c r="JF57" s="65"/>
      <c r="JG57" s="65"/>
      <c r="JH57" s="65"/>
    </row>
    <row r="58" spans="1:268" s="66" customFormat="1" ht="20.25">
      <c r="A58" s="197" t="s">
        <v>176</v>
      </c>
      <c r="B58" s="89"/>
      <c r="C58" s="89"/>
      <c r="D58" s="89"/>
      <c r="E58" s="89"/>
      <c r="F58" s="89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90"/>
      <c r="AE58" s="90"/>
      <c r="AF58" s="90"/>
      <c r="AG58" s="90"/>
      <c r="AH58" s="90"/>
      <c r="AI58" s="90"/>
      <c r="AJ58" s="90"/>
      <c r="AK58" s="90"/>
      <c r="AL58" s="90"/>
      <c r="AM58" s="90"/>
      <c r="AN58" s="90"/>
      <c r="AO58" s="90"/>
      <c r="AP58" s="90"/>
      <c r="AQ58" s="90"/>
      <c r="AR58" s="90"/>
      <c r="AS58" s="90"/>
      <c r="AT58" s="90"/>
      <c r="AU58" s="90"/>
      <c r="AV58" s="90"/>
      <c r="AW58" s="90"/>
      <c r="AX58" s="90"/>
      <c r="AY58" s="90"/>
      <c r="AZ58" s="90"/>
      <c r="BA58" s="65"/>
      <c r="BB58" s="65"/>
      <c r="BC58" s="65"/>
      <c r="BD58" s="65"/>
      <c r="BE58" s="65"/>
      <c r="BF58" s="65"/>
      <c r="BG58" s="65"/>
      <c r="BH58" s="65"/>
      <c r="BI58" s="65"/>
      <c r="BJ58" s="65"/>
      <c r="BK58" s="65"/>
      <c r="BL58" s="65"/>
      <c r="BM58" s="65"/>
      <c r="BN58" s="65"/>
      <c r="BO58" s="65"/>
      <c r="BP58" s="65"/>
      <c r="BQ58" s="65"/>
      <c r="BR58" s="65"/>
      <c r="BS58" s="65"/>
      <c r="BT58" s="65"/>
      <c r="BU58" s="65"/>
      <c r="BV58" s="65"/>
      <c r="BW58" s="65"/>
      <c r="BX58" s="65"/>
      <c r="BY58" s="65"/>
      <c r="BZ58" s="65"/>
      <c r="CA58" s="65"/>
      <c r="CB58" s="65"/>
      <c r="CC58" s="65"/>
      <c r="CD58" s="65"/>
      <c r="CE58" s="65"/>
      <c r="CF58" s="65"/>
      <c r="CG58" s="65"/>
      <c r="CH58" s="65"/>
      <c r="CI58" s="65"/>
      <c r="CJ58" s="65"/>
      <c r="CK58" s="65"/>
      <c r="CL58" s="65"/>
      <c r="CM58" s="65"/>
      <c r="CN58" s="65"/>
      <c r="CO58" s="65"/>
      <c r="CP58" s="65"/>
      <c r="CQ58" s="65"/>
      <c r="CR58" s="65"/>
      <c r="CS58" s="65"/>
      <c r="CT58" s="65"/>
      <c r="CU58" s="65"/>
      <c r="CV58" s="65"/>
      <c r="CW58" s="65"/>
      <c r="CX58" s="65"/>
      <c r="CY58" s="65"/>
      <c r="CZ58" s="65"/>
      <c r="DA58" s="65"/>
      <c r="DB58" s="65"/>
      <c r="DC58" s="65"/>
      <c r="DD58" s="65"/>
      <c r="DE58" s="65"/>
      <c r="DF58" s="65"/>
      <c r="DG58" s="65"/>
      <c r="DH58" s="65"/>
      <c r="DI58" s="65"/>
      <c r="DJ58" s="65"/>
      <c r="DK58" s="65"/>
      <c r="DL58" s="65"/>
      <c r="DM58" s="65"/>
      <c r="DN58" s="65"/>
      <c r="DO58" s="65"/>
      <c r="DP58" s="65"/>
      <c r="DQ58" s="65"/>
      <c r="DR58" s="65"/>
      <c r="DS58" s="65"/>
      <c r="DT58" s="65"/>
      <c r="DU58" s="65"/>
      <c r="DV58" s="65"/>
      <c r="DW58" s="65"/>
      <c r="DX58" s="91"/>
      <c r="DY58" s="65"/>
      <c r="DZ58" s="65"/>
      <c r="EA58" s="65"/>
      <c r="EB58" s="65"/>
      <c r="EC58" s="65"/>
      <c r="ED58" s="65"/>
      <c r="EE58" s="65"/>
      <c r="EF58" s="65"/>
      <c r="EG58" s="65"/>
      <c r="EH58" s="65"/>
      <c r="EI58" s="65"/>
      <c r="EJ58" s="65"/>
      <c r="EK58" s="65"/>
      <c r="EL58" s="65"/>
      <c r="EM58" s="65"/>
      <c r="EN58" s="65"/>
      <c r="EO58" s="65"/>
      <c r="EP58" s="65"/>
      <c r="EQ58" s="65"/>
      <c r="ER58" s="65"/>
      <c r="ES58" s="65"/>
      <c r="ET58" s="65"/>
      <c r="EU58" s="65"/>
      <c r="EV58" s="65"/>
      <c r="EW58" s="65"/>
      <c r="EX58" s="65"/>
      <c r="EY58" s="65"/>
      <c r="EZ58" s="65"/>
      <c r="FA58" s="65"/>
      <c r="FB58" s="65"/>
      <c r="FC58" s="65"/>
      <c r="FD58" s="65"/>
      <c r="FE58" s="65"/>
      <c r="FF58" s="65"/>
      <c r="FG58" s="65"/>
      <c r="FH58" s="65"/>
      <c r="FI58" s="65"/>
      <c r="FJ58" s="65"/>
      <c r="FK58" s="65"/>
      <c r="FL58" s="65"/>
      <c r="FM58" s="65"/>
      <c r="FN58" s="65"/>
      <c r="FO58" s="65"/>
      <c r="FP58" s="65"/>
      <c r="FQ58" s="65"/>
      <c r="FR58" s="65"/>
      <c r="FS58" s="65"/>
      <c r="FT58" s="65"/>
      <c r="FU58" s="65"/>
      <c r="FV58" s="65"/>
      <c r="FW58" s="65"/>
      <c r="FX58" s="65"/>
      <c r="FY58" s="65"/>
      <c r="FZ58" s="65"/>
      <c r="GA58" s="65"/>
      <c r="GB58" s="65"/>
      <c r="GC58" s="65"/>
      <c r="GD58" s="65"/>
      <c r="GE58" s="65"/>
      <c r="GF58" s="65"/>
      <c r="GG58" s="65"/>
      <c r="GH58" s="65"/>
      <c r="GI58" s="65"/>
      <c r="GJ58" s="65"/>
      <c r="GK58" s="65"/>
      <c r="GL58" s="65"/>
      <c r="GM58" s="65"/>
      <c r="GN58" s="65"/>
      <c r="GO58" s="65"/>
      <c r="GP58" s="65"/>
      <c r="GQ58" s="65"/>
      <c r="GR58" s="65"/>
      <c r="GS58" s="65"/>
      <c r="GT58" s="65"/>
      <c r="GU58" s="65"/>
      <c r="GV58" s="65"/>
      <c r="GW58" s="65"/>
      <c r="GX58" s="65"/>
      <c r="GY58" s="65"/>
      <c r="GZ58" s="65"/>
      <c r="HA58" s="65"/>
      <c r="HB58" s="65"/>
      <c r="HC58" s="65"/>
      <c r="HD58" s="65"/>
      <c r="HE58" s="65"/>
      <c r="HF58" s="65"/>
      <c r="HG58" s="65"/>
      <c r="HH58" s="65"/>
      <c r="HI58" s="65"/>
      <c r="HJ58" s="65"/>
      <c r="HK58" s="65"/>
      <c r="HL58" s="65"/>
      <c r="HM58" s="65"/>
      <c r="HN58" s="65"/>
      <c r="HO58" s="65"/>
      <c r="HP58" s="65"/>
      <c r="HQ58" s="65"/>
      <c r="HR58" s="65"/>
      <c r="HS58" s="65"/>
      <c r="HT58" s="65"/>
      <c r="HU58" s="65"/>
      <c r="HV58" s="65"/>
      <c r="HW58" s="65"/>
      <c r="HX58" s="65"/>
      <c r="HY58" s="65"/>
      <c r="HZ58" s="65"/>
      <c r="IA58" s="65"/>
      <c r="IB58" s="65"/>
      <c r="IC58" s="65"/>
      <c r="ID58" s="65"/>
      <c r="IE58" s="65"/>
      <c r="IF58" s="65"/>
      <c r="IG58" s="65"/>
      <c r="IH58" s="65"/>
      <c r="II58" s="65"/>
      <c r="IJ58" s="65"/>
      <c r="IK58" s="65"/>
      <c r="IL58" s="65"/>
      <c r="IM58" s="65"/>
      <c r="IN58" s="65"/>
      <c r="IO58" s="65"/>
      <c r="IP58" s="65"/>
      <c r="IQ58" s="65"/>
      <c r="IR58" s="65"/>
      <c r="IS58" s="65"/>
      <c r="IT58" s="65"/>
      <c r="IU58" s="65"/>
      <c r="IV58" s="65"/>
      <c r="IW58" s="65"/>
      <c r="IX58" s="65"/>
      <c r="IY58" s="65"/>
      <c r="IZ58" s="65"/>
      <c r="JA58" s="65"/>
      <c r="JB58" s="65"/>
      <c r="JC58" s="65"/>
      <c r="JD58" s="65"/>
      <c r="JE58" s="65"/>
      <c r="JF58" s="65"/>
      <c r="JG58" s="65"/>
      <c r="JH58" s="65"/>
    </row>
    <row r="59" spans="1:268" s="66" customFormat="1">
      <c r="A59" s="89"/>
      <c r="B59" s="89"/>
      <c r="C59" s="89"/>
      <c r="D59" s="89"/>
      <c r="E59" s="89"/>
      <c r="F59" s="89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  <c r="AD59" s="90"/>
      <c r="AE59" s="90"/>
      <c r="AF59" s="90"/>
      <c r="AG59" s="90"/>
      <c r="AH59" s="90"/>
      <c r="AI59" s="90"/>
      <c r="AJ59" s="90"/>
      <c r="AK59" s="90"/>
      <c r="AL59" s="90"/>
      <c r="AM59" s="90"/>
      <c r="AN59" s="90"/>
      <c r="AO59" s="90"/>
      <c r="AP59" s="90"/>
      <c r="AQ59" s="90"/>
      <c r="AR59" s="90"/>
      <c r="AS59" s="90"/>
      <c r="AT59" s="90"/>
      <c r="AU59" s="90"/>
      <c r="AV59" s="90"/>
      <c r="AW59" s="90"/>
      <c r="AX59" s="90"/>
      <c r="AY59" s="90"/>
      <c r="AZ59" s="90"/>
      <c r="BA59" s="65"/>
      <c r="BB59" s="65"/>
      <c r="BC59" s="65"/>
      <c r="BD59" s="65"/>
      <c r="BE59" s="65"/>
      <c r="BF59" s="65"/>
      <c r="BG59" s="65"/>
      <c r="BH59" s="65"/>
      <c r="BI59" s="65"/>
      <c r="BJ59" s="65"/>
      <c r="BK59" s="65"/>
      <c r="BL59" s="65"/>
      <c r="BM59" s="65"/>
      <c r="BN59" s="65"/>
      <c r="BO59" s="65"/>
      <c r="BP59" s="65"/>
      <c r="BQ59" s="65"/>
      <c r="BR59" s="65"/>
      <c r="BS59" s="65"/>
      <c r="BT59" s="65"/>
      <c r="BU59" s="65"/>
      <c r="BV59" s="65"/>
      <c r="BW59" s="65"/>
      <c r="BX59" s="65"/>
      <c r="BY59" s="65"/>
      <c r="BZ59" s="65"/>
      <c r="CA59" s="65"/>
      <c r="CB59" s="65"/>
      <c r="CC59" s="65"/>
      <c r="CD59" s="65"/>
      <c r="CE59" s="65"/>
      <c r="CF59" s="65"/>
      <c r="CG59" s="65"/>
      <c r="CH59" s="65"/>
      <c r="CI59" s="65"/>
      <c r="CJ59" s="65"/>
      <c r="CK59" s="65"/>
      <c r="CL59" s="65"/>
      <c r="CM59" s="65"/>
      <c r="CN59" s="65"/>
      <c r="CO59" s="65"/>
      <c r="CP59" s="65"/>
      <c r="CQ59" s="65"/>
      <c r="CR59" s="65"/>
      <c r="CS59" s="65"/>
      <c r="CT59" s="65"/>
      <c r="CU59" s="65"/>
      <c r="CV59" s="65"/>
      <c r="CW59" s="65"/>
      <c r="CX59" s="65"/>
      <c r="CY59" s="65"/>
      <c r="CZ59" s="65"/>
      <c r="DA59" s="65"/>
      <c r="DB59" s="65"/>
      <c r="DC59" s="65"/>
      <c r="DD59" s="65"/>
      <c r="DE59" s="65"/>
      <c r="DF59" s="65"/>
      <c r="DG59" s="65"/>
      <c r="DH59" s="65"/>
      <c r="DI59" s="65"/>
      <c r="DJ59" s="65"/>
      <c r="DK59" s="65"/>
      <c r="DL59" s="65"/>
      <c r="DM59" s="65"/>
      <c r="DN59" s="65"/>
      <c r="DO59" s="65"/>
      <c r="DP59" s="65"/>
      <c r="DQ59" s="65"/>
      <c r="DR59" s="65"/>
      <c r="DS59" s="65"/>
      <c r="DT59" s="65"/>
      <c r="DU59" s="65"/>
      <c r="DV59" s="65"/>
      <c r="DW59" s="65"/>
      <c r="DX59" s="91"/>
      <c r="DY59" s="65"/>
      <c r="DZ59" s="65"/>
      <c r="EA59" s="65"/>
      <c r="EB59" s="65"/>
      <c r="EC59" s="65"/>
      <c r="ED59" s="65"/>
      <c r="EE59" s="65"/>
      <c r="EF59" s="65"/>
      <c r="EG59" s="65"/>
      <c r="EH59" s="65"/>
      <c r="EI59" s="65"/>
      <c r="EJ59" s="65"/>
      <c r="EK59" s="65"/>
      <c r="EL59" s="65"/>
      <c r="EM59" s="65"/>
      <c r="EN59" s="65"/>
      <c r="EO59" s="65"/>
      <c r="EP59" s="65"/>
      <c r="EQ59" s="65"/>
      <c r="ER59" s="65"/>
      <c r="ES59" s="65"/>
      <c r="ET59" s="65"/>
      <c r="EU59" s="65"/>
      <c r="EV59" s="65"/>
      <c r="EW59" s="65"/>
      <c r="EX59" s="65"/>
      <c r="EY59" s="65"/>
      <c r="EZ59" s="65"/>
      <c r="FA59" s="65"/>
      <c r="FB59" s="65"/>
      <c r="FC59" s="65"/>
      <c r="FD59" s="65"/>
      <c r="FE59" s="65"/>
      <c r="FF59" s="65"/>
      <c r="FG59" s="65"/>
      <c r="FH59" s="65"/>
      <c r="FI59" s="65"/>
      <c r="FJ59" s="65"/>
      <c r="FK59" s="65"/>
      <c r="FL59" s="65"/>
      <c r="FM59" s="65"/>
      <c r="FN59" s="65"/>
      <c r="FO59" s="65"/>
      <c r="FP59" s="65"/>
      <c r="FQ59" s="65"/>
      <c r="FR59" s="65"/>
      <c r="FS59" s="65"/>
      <c r="FT59" s="65"/>
      <c r="FU59" s="65"/>
      <c r="FV59" s="65"/>
      <c r="FW59" s="65"/>
      <c r="FX59" s="65"/>
      <c r="FY59" s="65"/>
      <c r="FZ59" s="65"/>
      <c r="GA59" s="65"/>
      <c r="GB59" s="65"/>
      <c r="GC59" s="65"/>
      <c r="GD59" s="65"/>
      <c r="GE59" s="65"/>
      <c r="GF59" s="65"/>
      <c r="GG59" s="65"/>
      <c r="GH59" s="65"/>
      <c r="GI59" s="65"/>
      <c r="GJ59" s="65"/>
      <c r="GK59" s="65"/>
      <c r="GL59" s="65"/>
      <c r="GM59" s="65"/>
      <c r="GN59" s="65"/>
      <c r="GO59" s="65"/>
      <c r="GP59" s="65"/>
      <c r="GQ59" s="65"/>
      <c r="GR59" s="65"/>
      <c r="GS59" s="65"/>
      <c r="GT59" s="65"/>
      <c r="GU59" s="65"/>
      <c r="GV59" s="65"/>
      <c r="GW59" s="65"/>
      <c r="GX59" s="65"/>
      <c r="GY59" s="65"/>
      <c r="GZ59" s="65"/>
      <c r="HA59" s="65"/>
      <c r="HB59" s="65"/>
      <c r="HC59" s="65"/>
      <c r="HD59" s="65"/>
      <c r="HE59" s="65"/>
      <c r="HF59" s="65"/>
      <c r="HG59" s="65"/>
      <c r="HH59" s="65"/>
      <c r="HI59" s="65"/>
      <c r="HJ59" s="65"/>
      <c r="HK59" s="65"/>
      <c r="HL59" s="65"/>
      <c r="HM59" s="65"/>
      <c r="HN59" s="65"/>
      <c r="HO59" s="65"/>
      <c r="HP59" s="65"/>
      <c r="HQ59" s="65"/>
      <c r="HR59" s="65"/>
      <c r="HS59" s="65"/>
      <c r="HT59" s="65"/>
      <c r="HU59" s="65"/>
      <c r="HV59" s="65"/>
      <c r="HW59" s="65"/>
      <c r="HX59" s="65"/>
      <c r="HY59" s="65"/>
      <c r="HZ59" s="65"/>
      <c r="IA59" s="65"/>
      <c r="IB59" s="65"/>
      <c r="IC59" s="65"/>
      <c r="ID59" s="65"/>
      <c r="IE59" s="65"/>
      <c r="IF59" s="65"/>
      <c r="IG59" s="65"/>
      <c r="IH59" s="65"/>
      <c r="II59" s="65"/>
      <c r="IJ59" s="65"/>
      <c r="IK59" s="65"/>
      <c r="IL59" s="65"/>
      <c r="IM59" s="65"/>
      <c r="IN59" s="65"/>
      <c r="IO59" s="65"/>
      <c r="IP59" s="65"/>
      <c r="IQ59" s="65"/>
      <c r="IR59" s="65"/>
      <c r="IS59" s="65"/>
      <c r="IT59" s="65"/>
      <c r="IU59" s="65"/>
      <c r="IV59" s="65"/>
      <c r="IW59" s="65"/>
      <c r="IX59" s="65"/>
      <c r="IY59" s="65"/>
      <c r="IZ59" s="65"/>
      <c r="JA59" s="65"/>
      <c r="JB59" s="65"/>
      <c r="JC59" s="65"/>
      <c r="JD59" s="65"/>
      <c r="JE59" s="65"/>
      <c r="JF59" s="65"/>
      <c r="JG59" s="65"/>
      <c r="JH59" s="65"/>
    </row>
    <row r="60" spans="1:268" s="66" customFormat="1">
      <c r="A60" s="89"/>
      <c r="B60" s="89"/>
      <c r="C60" s="89"/>
      <c r="D60" s="89"/>
      <c r="E60" s="89"/>
      <c r="F60" s="89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  <c r="AD60" s="90"/>
      <c r="AE60" s="90"/>
      <c r="AF60" s="90"/>
      <c r="AG60" s="90"/>
      <c r="AH60" s="90"/>
      <c r="AI60" s="90"/>
      <c r="AJ60" s="90"/>
      <c r="AK60" s="90"/>
      <c r="AL60" s="90"/>
      <c r="AM60" s="90"/>
      <c r="AN60" s="90"/>
      <c r="AO60" s="90"/>
      <c r="AP60" s="90"/>
      <c r="AQ60" s="90"/>
      <c r="AR60" s="90"/>
      <c r="AS60" s="90"/>
      <c r="AT60" s="90"/>
      <c r="AU60" s="90"/>
      <c r="AV60" s="90"/>
      <c r="AW60" s="90"/>
      <c r="AX60" s="90"/>
      <c r="AY60" s="90"/>
      <c r="AZ60" s="90"/>
      <c r="BA60" s="65"/>
      <c r="BB60" s="65"/>
      <c r="BC60" s="65"/>
      <c r="BD60" s="65"/>
      <c r="BE60" s="65"/>
      <c r="BF60" s="65"/>
      <c r="BG60" s="65"/>
      <c r="BH60" s="65"/>
      <c r="BI60" s="65"/>
      <c r="BJ60" s="65"/>
      <c r="BK60" s="65"/>
      <c r="BL60" s="65"/>
      <c r="BM60" s="65"/>
      <c r="BN60" s="65"/>
      <c r="BO60" s="65"/>
      <c r="BP60" s="65"/>
      <c r="BQ60" s="65"/>
      <c r="BR60" s="65"/>
      <c r="BS60" s="65"/>
      <c r="BT60" s="65"/>
      <c r="BU60" s="65"/>
      <c r="BV60" s="65"/>
      <c r="BW60" s="65"/>
      <c r="BX60" s="65"/>
      <c r="BY60" s="65"/>
      <c r="BZ60" s="65"/>
      <c r="CA60" s="65"/>
      <c r="CB60" s="65"/>
      <c r="CC60" s="65"/>
      <c r="CD60" s="65"/>
      <c r="CE60" s="65"/>
      <c r="CF60" s="65"/>
      <c r="CG60" s="65"/>
      <c r="CH60" s="65"/>
      <c r="CI60" s="65"/>
      <c r="CJ60" s="65"/>
      <c r="CK60" s="65"/>
      <c r="CL60" s="65"/>
      <c r="CM60" s="65"/>
      <c r="CN60" s="65"/>
      <c r="CO60" s="65"/>
      <c r="CP60" s="65"/>
      <c r="CQ60" s="65"/>
      <c r="CR60" s="65"/>
      <c r="CS60" s="65"/>
      <c r="CT60" s="65"/>
      <c r="CU60" s="65"/>
      <c r="CV60" s="65"/>
      <c r="CW60" s="65"/>
      <c r="CX60" s="65"/>
      <c r="CY60" s="65"/>
      <c r="CZ60" s="65"/>
      <c r="DA60" s="65"/>
      <c r="DB60" s="65"/>
      <c r="DC60" s="65"/>
      <c r="DD60" s="65"/>
      <c r="DE60" s="65"/>
      <c r="DF60" s="65"/>
      <c r="DG60" s="65"/>
      <c r="DH60" s="65"/>
      <c r="DI60" s="65"/>
      <c r="DJ60" s="65"/>
      <c r="DK60" s="65"/>
      <c r="DL60" s="65"/>
      <c r="DM60" s="65"/>
      <c r="DN60" s="65"/>
      <c r="DO60" s="65"/>
      <c r="DP60" s="65"/>
      <c r="DQ60" s="65"/>
      <c r="DR60" s="65"/>
      <c r="DS60" s="65"/>
      <c r="DT60" s="65"/>
      <c r="DU60" s="65"/>
      <c r="DV60" s="65"/>
      <c r="DW60" s="65"/>
      <c r="DX60" s="91"/>
      <c r="DY60" s="65"/>
      <c r="DZ60" s="65"/>
      <c r="EA60" s="65"/>
      <c r="EB60" s="65"/>
      <c r="EC60" s="65"/>
      <c r="ED60" s="65"/>
      <c r="EE60" s="65"/>
      <c r="EF60" s="65"/>
      <c r="EG60" s="65"/>
      <c r="EH60" s="65"/>
      <c r="EI60" s="65"/>
      <c r="EJ60" s="65"/>
      <c r="EK60" s="65"/>
      <c r="EL60" s="65"/>
      <c r="EM60" s="65"/>
      <c r="EN60" s="65"/>
      <c r="EO60" s="65"/>
      <c r="EP60" s="65"/>
      <c r="EQ60" s="65"/>
      <c r="ER60" s="65"/>
      <c r="ES60" s="65"/>
      <c r="ET60" s="65"/>
      <c r="EU60" s="65"/>
      <c r="EV60" s="65"/>
      <c r="EW60" s="65"/>
      <c r="EX60" s="65"/>
      <c r="EY60" s="65"/>
      <c r="EZ60" s="65"/>
      <c r="FA60" s="65"/>
      <c r="FB60" s="65"/>
      <c r="FC60" s="65"/>
      <c r="FD60" s="65"/>
      <c r="FE60" s="65"/>
      <c r="FF60" s="65"/>
      <c r="FG60" s="65"/>
      <c r="FH60" s="65"/>
      <c r="FI60" s="65"/>
      <c r="FJ60" s="65"/>
      <c r="FK60" s="65"/>
      <c r="FL60" s="65"/>
      <c r="FM60" s="65"/>
      <c r="FN60" s="65"/>
      <c r="FO60" s="65"/>
      <c r="FP60" s="65"/>
      <c r="FQ60" s="65"/>
      <c r="FR60" s="65"/>
      <c r="FS60" s="65"/>
      <c r="FT60" s="65"/>
      <c r="FU60" s="65"/>
      <c r="FV60" s="65"/>
      <c r="FW60" s="65"/>
      <c r="FX60" s="65"/>
      <c r="FY60" s="65"/>
      <c r="FZ60" s="65"/>
      <c r="GA60" s="65"/>
      <c r="GB60" s="65"/>
      <c r="GC60" s="65"/>
      <c r="GD60" s="65"/>
      <c r="GE60" s="65"/>
      <c r="GF60" s="65"/>
      <c r="GG60" s="65"/>
      <c r="GH60" s="65"/>
      <c r="GI60" s="65"/>
      <c r="GJ60" s="65"/>
      <c r="GK60" s="65"/>
      <c r="GL60" s="65"/>
      <c r="GM60" s="65"/>
      <c r="GN60" s="65"/>
      <c r="GO60" s="65"/>
      <c r="GP60" s="65"/>
      <c r="GQ60" s="65"/>
      <c r="GR60" s="65"/>
      <c r="GS60" s="65"/>
      <c r="GT60" s="65"/>
      <c r="GU60" s="65"/>
      <c r="GV60" s="65"/>
      <c r="GW60" s="65"/>
      <c r="GX60" s="65"/>
      <c r="GY60" s="65"/>
      <c r="GZ60" s="65"/>
      <c r="HA60" s="65"/>
      <c r="HB60" s="65"/>
      <c r="HC60" s="65"/>
      <c r="HD60" s="65"/>
      <c r="HE60" s="65"/>
      <c r="HF60" s="65"/>
      <c r="HG60" s="65"/>
      <c r="HH60" s="65"/>
      <c r="HI60" s="65"/>
      <c r="HJ60" s="65"/>
      <c r="HK60" s="65"/>
      <c r="HL60" s="65"/>
      <c r="HM60" s="65"/>
      <c r="HN60" s="65"/>
      <c r="HO60" s="65"/>
      <c r="HP60" s="65"/>
      <c r="HQ60" s="65"/>
      <c r="HR60" s="65"/>
      <c r="HS60" s="65"/>
      <c r="HT60" s="65"/>
      <c r="HU60" s="65"/>
      <c r="HV60" s="65"/>
      <c r="HW60" s="65"/>
      <c r="HX60" s="65"/>
      <c r="HY60" s="65"/>
      <c r="HZ60" s="65"/>
      <c r="IA60" s="65"/>
      <c r="IB60" s="65"/>
      <c r="IC60" s="65"/>
      <c r="ID60" s="65"/>
      <c r="IE60" s="65"/>
      <c r="IF60" s="65"/>
      <c r="IG60" s="65"/>
      <c r="IH60" s="65"/>
      <c r="II60" s="65"/>
      <c r="IJ60" s="65"/>
      <c r="IK60" s="65"/>
      <c r="IL60" s="65"/>
      <c r="IM60" s="65"/>
      <c r="IN60" s="65"/>
      <c r="IO60" s="65"/>
      <c r="IP60" s="65"/>
      <c r="IQ60" s="65"/>
      <c r="IR60" s="65"/>
      <c r="IS60" s="65"/>
      <c r="IT60" s="65"/>
      <c r="IU60" s="65"/>
      <c r="IV60" s="65"/>
      <c r="IW60" s="65"/>
      <c r="IX60" s="65"/>
      <c r="IY60" s="65"/>
      <c r="IZ60" s="65"/>
      <c r="JA60" s="65"/>
      <c r="JB60" s="65"/>
      <c r="JC60" s="65"/>
      <c r="JD60" s="65"/>
      <c r="JE60" s="65"/>
      <c r="JF60" s="65"/>
      <c r="JG60" s="65"/>
      <c r="JH60" s="65"/>
    </row>
    <row r="61" spans="1:268" s="66" customFormat="1">
      <c r="A61" s="89"/>
      <c r="B61" s="89"/>
      <c r="C61" s="89"/>
      <c r="D61" s="89"/>
      <c r="E61" s="89"/>
      <c r="F61" s="89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  <c r="AD61" s="90"/>
      <c r="AE61" s="90"/>
      <c r="AF61" s="90"/>
      <c r="AG61" s="90"/>
      <c r="AH61" s="90"/>
      <c r="AI61" s="90"/>
      <c r="AJ61" s="90"/>
      <c r="AK61" s="90"/>
      <c r="AL61" s="90"/>
      <c r="AM61" s="90"/>
      <c r="AN61" s="90"/>
      <c r="AO61" s="90"/>
      <c r="AP61" s="90"/>
      <c r="AQ61" s="90"/>
      <c r="AR61" s="90"/>
      <c r="AS61" s="90"/>
      <c r="AT61" s="90"/>
      <c r="AU61" s="90"/>
      <c r="AV61" s="90"/>
      <c r="AW61" s="90"/>
      <c r="AX61" s="90"/>
      <c r="AY61" s="90"/>
      <c r="AZ61" s="90"/>
      <c r="BA61" s="65"/>
      <c r="BB61" s="65"/>
      <c r="BC61" s="65"/>
      <c r="BD61" s="65"/>
      <c r="BE61" s="65"/>
      <c r="BF61" s="65"/>
      <c r="BG61" s="65"/>
      <c r="BH61" s="65"/>
      <c r="BI61" s="65"/>
      <c r="BJ61" s="65"/>
      <c r="BK61" s="65"/>
      <c r="BL61" s="65"/>
      <c r="BM61" s="65"/>
      <c r="BN61" s="65"/>
      <c r="BO61" s="65"/>
      <c r="BP61" s="65"/>
      <c r="BQ61" s="65"/>
      <c r="BR61" s="65"/>
      <c r="BS61" s="65"/>
      <c r="BT61" s="65"/>
      <c r="BU61" s="65"/>
      <c r="BV61" s="65"/>
      <c r="BW61" s="65"/>
      <c r="BX61" s="65"/>
      <c r="BY61" s="65"/>
      <c r="BZ61" s="65"/>
      <c r="CA61" s="65"/>
      <c r="CB61" s="65"/>
      <c r="CC61" s="65"/>
      <c r="CD61" s="65"/>
      <c r="CE61" s="65"/>
      <c r="CF61" s="65"/>
      <c r="CG61" s="65"/>
      <c r="CH61" s="65"/>
      <c r="CI61" s="65"/>
      <c r="CJ61" s="65"/>
      <c r="CK61" s="65"/>
      <c r="CL61" s="65"/>
      <c r="CM61" s="65"/>
      <c r="CN61" s="65"/>
      <c r="CO61" s="65"/>
      <c r="CP61" s="65"/>
      <c r="CQ61" s="65"/>
      <c r="CR61" s="65"/>
      <c r="CS61" s="65"/>
      <c r="CT61" s="65"/>
      <c r="CU61" s="65"/>
      <c r="CV61" s="65"/>
      <c r="CW61" s="65"/>
      <c r="CX61" s="65"/>
      <c r="CY61" s="65"/>
      <c r="CZ61" s="65"/>
      <c r="DA61" s="65"/>
      <c r="DB61" s="65"/>
      <c r="DC61" s="65"/>
      <c r="DD61" s="65"/>
      <c r="DE61" s="65"/>
      <c r="DF61" s="65"/>
      <c r="DG61" s="65"/>
      <c r="DH61" s="65"/>
      <c r="DI61" s="65"/>
      <c r="DJ61" s="65"/>
      <c r="DK61" s="65"/>
      <c r="DL61" s="65"/>
      <c r="DM61" s="65"/>
      <c r="DN61" s="65"/>
      <c r="DO61" s="65"/>
      <c r="DP61" s="65"/>
      <c r="DQ61" s="65"/>
      <c r="DR61" s="65"/>
      <c r="DS61" s="65"/>
      <c r="DT61" s="65"/>
      <c r="DU61" s="65"/>
      <c r="DV61" s="65"/>
      <c r="DW61" s="65"/>
      <c r="DX61" s="91"/>
      <c r="DY61" s="65"/>
      <c r="DZ61" s="65"/>
      <c r="EA61" s="65"/>
      <c r="EB61" s="65"/>
      <c r="EC61" s="65"/>
      <c r="ED61" s="65"/>
      <c r="EE61" s="65"/>
      <c r="EF61" s="65"/>
      <c r="EG61" s="65"/>
      <c r="EH61" s="65"/>
      <c r="EI61" s="65"/>
      <c r="EJ61" s="65"/>
      <c r="EK61" s="65"/>
      <c r="EL61" s="65"/>
      <c r="EM61" s="65"/>
      <c r="EN61" s="65"/>
      <c r="EO61" s="65"/>
      <c r="EP61" s="65"/>
      <c r="EQ61" s="65"/>
      <c r="ER61" s="65"/>
      <c r="ES61" s="65"/>
      <c r="ET61" s="65"/>
      <c r="EU61" s="65"/>
      <c r="EV61" s="65"/>
      <c r="EW61" s="65"/>
      <c r="EX61" s="65"/>
      <c r="EY61" s="65"/>
      <c r="EZ61" s="65"/>
      <c r="FA61" s="65"/>
      <c r="FB61" s="65"/>
      <c r="FC61" s="65"/>
      <c r="FD61" s="65"/>
      <c r="FE61" s="65"/>
      <c r="FF61" s="65"/>
      <c r="FG61" s="65"/>
      <c r="FH61" s="65"/>
      <c r="FI61" s="65"/>
      <c r="FJ61" s="65"/>
      <c r="FK61" s="65"/>
      <c r="FL61" s="65"/>
      <c r="FM61" s="65"/>
      <c r="FN61" s="65"/>
      <c r="FO61" s="65"/>
      <c r="FP61" s="65"/>
      <c r="FQ61" s="65"/>
      <c r="FR61" s="65"/>
      <c r="FS61" s="65"/>
      <c r="FT61" s="65"/>
      <c r="FU61" s="65"/>
      <c r="FV61" s="65"/>
      <c r="FW61" s="65"/>
      <c r="FX61" s="65"/>
      <c r="FY61" s="65"/>
      <c r="FZ61" s="65"/>
      <c r="GA61" s="65"/>
      <c r="GB61" s="65"/>
      <c r="GC61" s="65"/>
      <c r="GD61" s="65"/>
      <c r="GE61" s="65"/>
      <c r="GF61" s="65"/>
      <c r="GG61" s="65"/>
      <c r="GH61" s="65"/>
      <c r="GI61" s="65"/>
      <c r="GJ61" s="65"/>
      <c r="GK61" s="65"/>
      <c r="GL61" s="65"/>
      <c r="GM61" s="65"/>
      <c r="GN61" s="65"/>
      <c r="GO61" s="65"/>
      <c r="GP61" s="65"/>
      <c r="GQ61" s="65"/>
      <c r="GR61" s="65"/>
      <c r="GS61" s="65"/>
      <c r="GT61" s="65"/>
      <c r="GU61" s="65"/>
      <c r="GV61" s="65"/>
      <c r="GW61" s="65"/>
      <c r="GX61" s="65"/>
      <c r="GY61" s="65"/>
      <c r="GZ61" s="65"/>
      <c r="HA61" s="65"/>
      <c r="HB61" s="65"/>
      <c r="HC61" s="65"/>
      <c r="HD61" s="65"/>
      <c r="HE61" s="65"/>
      <c r="HF61" s="65"/>
      <c r="HG61" s="65"/>
      <c r="HH61" s="65"/>
      <c r="HI61" s="65"/>
      <c r="HJ61" s="65"/>
      <c r="HK61" s="65"/>
      <c r="HL61" s="65"/>
      <c r="HM61" s="65"/>
      <c r="HN61" s="65"/>
      <c r="HO61" s="65"/>
      <c r="HP61" s="65"/>
      <c r="HQ61" s="65"/>
      <c r="HR61" s="65"/>
      <c r="HS61" s="65"/>
      <c r="HT61" s="65"/>
      <c r="HU61" s="65"/>
      <c r="HV61" s="65"/>
      <c r="HW61" s="65"/>
      <c r="HX61" s="65"/>
      <c r="HY61" s="65"/>
      <c r="HZ61" s="65"/>
      <c r="IA61" s="65"/>
      <c r="IB61" s="65"/>
      <c r="IC61" s="65"/>
      <c r="ID61" s="65"/>
      <c r="IE61" s="65"/>
      <c r="IF61" s="65"/>
      <c r="IG61" s="65"/>
      <c r="IH61" s="65"/>
      <c r="II61" s="65"/>
      <c r="IJ61" s="65"/>
      <c r="IK61" s="65"/>
      <c r="IL61" s="65"/>
      <c r="IM61" s="65"/>
      <c r="IN61" s="65"/>
      <c r="IO61" s="65"/>
      <c r="IP61" s="65"/>
      <c r="IQ61" s="65"/>
      <c r="IR61" s="65"/>
      <c r="IS61" s="65"/>
      <c r="IT61" s="65"/>
      <c r="IU61" s="65"/>
      <c r="IV61" s="65"/>
      <c r="IW61" s="65"/>
      <c r="IX61" s="65"/>
      <c r="IY61" s="65"/>
      <c r="IZ61" s="65"/>
      <c r="JA61" s="65"/>
      <c r="JB61" s="65"/>
      <c r="JC61" s="65"/>
      <c r="JD61" s="65"/>
      <c r="JE61" s="65"/>
      <c r="JF61" s="65"/>
      <c r="JG61" s="65"/>
      <c r="JH61" s="65"/>
    </row>
    <row r="62" spans="1:268" s="66" customFormat="1">
      <c r="A62" s="89"/>
      <c r="B62" s="89"/>
      <c r="C62" s="89"/>
      <c r="D62" s="89"/>
      <c r="E62" s="89"/>
      <c r="F62" s="89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  <c r="AD62" s="90"/>
      <c r="AE62" s="90"/>
      <c r="AF62" s="90"/>
      <c r="AG62" s="90"/>
      <c r="AH62" s="90"/>
      <c r="AI62" s="90"/>
      <c r="AJ62" s="90"/>
      <c r="AK62" s="90"/>
      <c r="AL62" s="90"/>
      <c r="AM62" s="90"/>
      <c r="AN62" s="90"/>
      <c r="AO62" s="90"/>
      <c r="AP62" s="90"/>
      <c r="AQ62" s="90"/>
      <c r="AR62" s="90"/>
      <c r="AS62" s="90"/>
      <c r="AT62" s="90"/>
      <c r="AU62" s="90"/>
      <c r="AV62" s="90"/>
      <c r="AW62" s="90"/>
      <c r="AX62" s="90"/>
      <c r="AY62" s="90"/>
      <c r="AZ62" s="90"/>
      <c r="BA62" s="65"/>
      <c r="BB62" s="65"/>
      <c r="BC62" s="65"/>
      <c r="BD62" s="65"/>
      <c r="BE62" s="65"/>
      <c r="BF62" s="65"/>
      <c r="BG62" s="65"/>
      <c r="BH62" s="65"/>
      <c r="BI62" s="65"/>
      <c r="BJ62" s="65"/>
      <c r="BK62" s="65"/>
      <c r="BL62" s="65"/>
      <c r="BM62" s="65"/>
      <c r="BN62" s="65"/>
      <c r="BO62" s="65"/>
      <c r="BP62" s="65"/>
      <c r="BQ62" s="65"/>
      <c r="BR62" s="65"/>
      <c r="BS62" s="65"/>
      <c r="BT62" s="65"/>
      <c r="BU62" s="65"/>
      <c r="BV62" s="65"/>
      <c r="BW62" s="65"/>
      <c r="BX62" s="65"/>
      <c r="BY62" s="65"/>
      <c r="BZ62" s="65"/>
      <c r="CA62" s="65"/>
      <c r="CB62" s="65"/>
      <c r="CC62" s="65"/>
      <c r="CD62" s="65"/>
      <c r="CE62" s="65"/>
      <c r="CF62" s="65"/>
      <c r="CG62" s="65"/>
      <c r="CH62" s="65"/>
      <c r="CI62" s="65"/>
      <c r="CJ62" s="65"/>
      <c r="CK62" s="65"/>
      <c r="CL62" s="65"/>
      <c r="CM62" s="65"/>
      <c r="CN62" s="65"/>
      <c r="CO62" s="65"/>
      <c r="CP62" s="65"/>
      <c r="CQ62" s="65"/>
      <c r="CR62" s="65"/>
      <c r="CS62" s="65"/>
      <c r="CT62" s="65"/>
      <c r="CU62" s="65"/>
      <c r="CV62" s="65"/>
      <c r="CW62" s="65"/>
      <c r="CX62" s="65"/>
      <c r="CY62" s="65"/>
      <c r="CZ62" s="65"/>
      <c r="DA62" s="65"/>
      <c r="DB62" s="65"/>
      <c r="DC62" s="65"/>
      <c r="DD62" s="65"/>
      <c r="DE62" s="65"/>
      <c r="DF62" s="65"/>
      <c r="DG62" s="65"/>
      <c r="DH62" s="65"/>
      <c r="DI62" s="65"/>
      <c r="DJ62" s="65"/>
      <c r="DK62" s="65"/>
      <c r="DL62" s="65"/>
      <c r="DM62" s="65"/>
      <c r="DN62" s="65"/>
      <c r="DO62" s="65"/>
      <c r="DP62" s="65"/>
      <c r="DQ62" s="65"/>
      <c r="DR62" s="65"/>
      <c r="DS62" s="65"/>
      <c r="DT62" s="65"/>
      <c r="DU62" s="65"/>
      <c r="DV62" s="65"/>
      <c r="DW62" s="65"/>
      <c r="DX62" s="91"/>
      <c r="DY62" s="65"/>
      <c r="DZ62" s="65"/>
      <c r="EA62" s="65"/>
      <c r="EB62" s="65"/>
      <c r="EC62" s="65"/>
      <c r="ED62" s="65"/>
      <c r="EE62" s="65"/>
      <c r="EF62" s="65"/>
      <c r="EG62" s="65"/>
      <c r="EH62" s="65"/>
      <c r="EI62" s="65"/>
      <c r="EJ62" s="65"/>
      <c r="EK62" s="65"/>
      <c r="EL62" s="65"/>
      <c r="EM62" s="65"/>
      <c r="EN62" s="65"/>
      <c r="EO62" s="65"/>
      <c r="EP62" s="65"/>
      <c r="EQ62" s="65"/>
      <c r="ER62" s="65"/>
      <c r="ES62" s="65"/>
      <c r="ET62" s="65"/>
      <c r="EU62" s="65"/>
      <c r="EV62" s="65"/>
      <c r="EW62" s="65"/>
      <c r="EX62" s="65"/>
      <c r="EY62" s="65"/>
      <c r="EZ62" s="65"/>
      <c r="FA62" s="65"/>
      <c r="FB62" s="65"/>
      <c r="FC62" s="65"/>
      <c r="FD62" s="65"/>
      <c r="FE62" s="65"/>
      <c r="FF62" s="65"/>
      <c r="FG62" s="65"/>
      <c r="FH62" s="65"/>
      <c r="FI62" s="65"/>
      <c r="FJ62" s="65"/>
      <c r="FK62" s="65"/>
      <c r="FL62" s="65"/>
      <c r="FM62" s="65"/>
      <c r="FN62" s="65"/>
      <c r="FO62" s="65"/>
      <c r="FP62" s="65"/>
      <c r="FQ62" s="65"/>
      <c r="FR62" s="65"/>
      <c r="FS62" s="65"/>
      <c r="FT62" s="65"/>
      <c r="FU62" s="65"/>
      <c r="FV62" s="65"/>
      <c r="FW62" s="65"/>
      <c r="FX62" s="65"/>
      <c r="FY62" s="65"/>
      <c r="FZ62" s="65"/>
      <c r="GA62" s="65"/>
      <c r="GB62" s="65"/>
      <c r="GC62" s="65"/>
      <c r="GD62" s="65"/>
      <c r="GE62" s="65"/>
      <c r="GF62" s="65"/>
      <c r="GG62" s="65"/>
      <c r="GH62" s="65"/>
      <c r="GI62" s="65"/>
      <c r="GJ62" s="65"/>
      <c r="GK62" s="65"/>
      <c r="GL62" s="65"/>
      <c r="GM62" s="65"/>
      <c r="GN62" s="65"/>
      <c r="GO62" s="65"/>
      <c r="GP62" s="65"/>
      <c r="GQ62" s="65"/>
      <c r="GR62" s="65"/>
      <c r="GS62" s="65"/>
      <c r="GT62" s="65"/>
      <c r="GU62" s="65"/>
      <c r="GV62" s="65"/>
      <c r="GW62" s="65"/>
      <c r="GX62" s="65"/>
      <c r="GY62" s="65"/>
      <c r="GZ62" s="65"/>
      <c r="HA62" s="65"/>
      <c r="HB62" s="65"/>
      <c r="HC62" s="65"/>
      <c r="HD62" s="65"/>
      <c r="HE62" s="65"/>
      <c r="HF62" s="65"/>
      <c r="HG62" s="65"/>
      <c r="HH62" s="65"/>
      <c r="HI62" s="65"/>
      <c r="HJ62" s="65"/>
      <c r="HK62" s="65"/>
      <c r="HL62" s="65"/>
      <c r="HM62" s="65"/>
      <c r="HN62" s="65"/>
      <c r="HO62" s="65"/>
      <c r="HP62" s="65"/>
      <c r="HQ62" s="65"/>
      <c r="HR62" s="65"/>
      <c r="HS62" s="65"/>
      <c r="HT62" s="65"/>
      <c r="HU62" s="65"/>
      <c r="HV62" s="65"/>
      <c r="HW62" s="65"/>
      <c r="HX62" s="65"/>
      <c r="HY62" s="65"/>
      <c r="HZ62" s="65"/>
      <c r="IA62" s="65"/>
      <c r="IB62" s="65"/>
      <c r="IC62" s="65"/>
      <c r="ID62" s="65"/>
      <c r="IE62" s="65"/>
      <c r="IF62" s="65"/>
      <c r="IG62" s="65"/>
      <c r="IH62" s="65"/>
      <c r="II62" s="65"/>
      <c r="IJ62" s="65"/>
      <c r="IK62" s="65"/>
      <c r="IL62" s="65"/>
      <c r="IM62" s="65"/>
      <c r="IN62" s="65"/>
      <c r="IO62" s="65"/>
      <c r="IP62" s="65"/>
      <c r="IQ62" s="65"/>
      <c r="IR62" s="65"/>
      <c r="IS62" s="65"/>
      <c r="IT62" s="65"/>
      <c r="IU62" s="65"/>
      <c r="IV62" s="65"/>
      <c r="IW62" s="65"/>
      <c r="IX62" s="65"/>
      <c r="IY62" s="65"/>
      <c r="IZ62" s="65"/>
      <c r="JA62" s="65"/>
      <c r="JB62" s="65"/>
      <c r="JC62" s="65"/>
      <c r="JD62" s="65"/>
      <c r="JE62" s="65"/>
      <c r="JF62" s="65"/>
      <c r="JG62" s="65"/>
      <c r="JH62" s="65"/>
    </row>
    <row r="63" spans="1:268" s="66" customFormat="1">
      <c r="A63" s="89"/>
      <c r="B63" s="89"/>
      <c r="C63" s="89"/>
      <c r="D63" s="89"/>
      <c r="E63" s="89"/>
      <c r="F63" s="89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  <c r="AD63" s="90"/>
      <c r="AE63" s="90"/>
      <c r="AF63" s="90"/>
      <c r="AG63" s="90"/>
      <c r="AH63" s="90"/>
      <c r="AI63" s="90"/>
      <c r="AJ63" s="90"/>
      <c r="AK63" s="90"/>
      <c r="AL63" s="90"/>
      <c r="AM63" s="90"/>
      <c r="AN63" s="90"/>
      <c r="AO63" s="90"/>
      <c r="AP63" s="90"/>
      <c r="AQ63" s="90"/>
      <c r="AR63" s="90"/>
      <c r="AS63" s="90"/>
      <c r="AT63" s="90"/>
      <c r="AU63" s="90"/>
      <c r="AV63" s="90"/>
      <c r="AW63" s="90"/>
      <c r="AX63" s="90"/>
      <c r="AY63" s="90"/>
      <c r="AZ63" s="90"/>
      <c r="BA63" s="65"/>
      <c r="BB63" s="65"/>
      <c r="BC63" s="65"/>
      <c r="BD63" s="65"/>
      <c r="BE63" s="65"/>
      <c r="BF63" s="65"/>
      <c r="BG63" s="65"/>
      <c r="BH63" s="65"/>
      <c r="BI63" s="65"/>
      <c r="BJ63" s="65"/>
      <c r="BK63" s="65"/>
      <c r="BL63" s="65"/>
      <c r="BM63" s="65"/>
      <c r="BN63" s="65"/>
      <c r="BO63" s="65"/>
      <c r="BP63" s="65"/>
      <c r="BQ63" s="65"/>
      <c r="BR63" s="65"/>
      <c r="BS63" s="65"/>
      <c r="BT63" s="65"/>
      <c r="BU63" s="65"/>
      <c r="BV63" s="65"/>
      <c r="BW63" s="65"/>
      <c r="BX63" s="65"/>
      <c r="BY63" s="65"/>
      <c r="BZ63" s="65"/>
      <c r="CA63" s="65"/>
      <c r="CB63" s="65"/>
      <c r="CC63" s="65"/>
      <c r="CD63" s="65"/>
      <c r="CE63" s="65"/>
      <c r="CF63" s="65"/>
      <c r="CG63" s="65"/>
      <c r="CH63" s="65"/>
      <c r="CI63" s="65"/>
      <c r="CJ63" s="65"/>
      <c r="CK63" s="65"/>
      <c r="CL63" s="65"/>
      <c r="CM63" s="65"/>
      <c r="CN63" s="65"/>
      <c r="CO63" s="65"/>
      <c r="CP63" s="65"/>
      <c r="CQ63" s="65"/>
      <c r="CR63" s="65"/>
      <c r="CS63" s="65"/>
      <c r="CT63" s="65"/>
      <c r="CU63" s="65"/>
      <c r="CV63" s="65"/>
      <c r="CW63" s="65"/>
      <c r="CX63" s="65"/>
      <c r="CY63" s="65"/>
      <c r="CZ63" s="65"/>
      <c r="DA63" s="65"/>
      <c r="DB63" s="65"/>
      <c r="DC63" s="65"/>
      <c r="DD63" s="65"/>
      <c r="DE63" s="65"/>
      <c r="DF63" s="65"/>
      <c r="DG63" s="65"/>
      <c r="DH63" s="65"/>
      <c r="DI63" s="65"/>
      <c r="DJ63" s="65"/>
      <c r="DK63" s="65"/>
      <c r="DL63" s="65"/>
      <c r="DM63" s="65"/>
      <c r="DN63" s="65"/>
      <c r="DO63" s="65"/>
      <c r="DP63" s="65"/>
      <c r="DQ63" s="65"/>
      <c r="DR63" s="65"/>
      <c r="DS63" s="65"/>
      <c r="DT63" s="65"/>
      <c r="DU63" s="65"/>
      <c r="DV63" s="65"/>
      <c r="DW63" s="65"/>
      <c r="DX63" s="91"/>
      <c r="DY63" s="65"/>
      <c r="DZ63" s="65"/>
      <c r="EA63" s="65"/>
      <c r="EB63" s="65"/>
      <c r="EC63" s="65"/>
      <c r="ED63" s="65"/>
      <c r="EE63" s="65"/>
      <c r="EF63" s="65"/>
      <c r="EG63" s="65"/>
      <c r="EH63" s="65"/>
      <c r="EI63" s="65"/>
      <c r="EJ63" s="65"/>
      <c r="EK63" s="65"/>
      <c r="EL63" s="65"/>
      <c r="EM63" s="65"/>
      <c r="EN63" s="65"/>
      <c r="EO63" s="65"/>
      <c r="EP63" s="65"/>
      <c r="EQ63" s="65"/>
      <c r="ER63" s="65"/>
      <c r="ES63" s="65"/>
      <c r="ET63" s="65"/>
      <c r="EU63" s="65"/>
      <c r="EV63" s="65"/>
      <c r="EW63" s="65"/>
      <c r="EX63" s="65"/>
      <c r="EY63" s="65"/>
      <c r="EZ63" s="65"/>
      <c r="FA63" s="65"/>
      <c r="FB63" s="65"/>
      <c r="FC63" s="65"/>
      <c r="FD63" s="65"/>
      <c r="FE63" s="65"/>
      <c r="FF63" s="65"/>
      <c r="FG63" s="65"/>
      <c r="FH63" s="65"/>
      <c r="FI63" s="65"/>
      <c r="FJ63" s="65"/>
      <c r="FK63" s="65"/>
      <c r="FL63" s="65"/>
      <c r="FM63" s="65"/>
      <c r="FN63" s="65"/>
      <c r="FO63" s="65"/>
      <c r="FP63" s="65"/>
      <c r="FQ63" s="65"/>
      <c r="FR63" s="65"/>
      <c r="FS63" s="65"/>
      <c r="FT63" s="65"/>
      <c r="FU63" s="65"/>
      <c r="FV63" s="65"/>
      <c r="FW63" s="65"/>
      <c r="FX63" s="65"/>
      <c r="FY63" s="65"/>
      <c r="FZ63" s="65"/>
      <c r="GA63" s="65"/>
      <c r="GB63" s="65"/>
      <c r="GC63" s="65"/>
      <c r="GD63" s="65"/>
      <c r="GE63" s="65"/>
      <c r="GF63" s="65"/>
      <c r="GG63" s="65"/>
      <c r="GH63" s="65"/>
      <c r="GI63" s="65"/>
      <c r="GJ63" s="65"/>
      <c r="GK63" s="65"/>
      <c r="GL63" s="65"/>
      <c r="GM63" s="65"/>
      <c r="GN63" s="65"/>
      <c r="GO63" s="65"/>
      <c r="GP63" s="65"/>
      <c r="GQ63" s="65"/>
      <c r="GR63" s="65"/>
      <c r="GS63" s="65"/>
      <c r="GT63" s="65"/>
      <c r="GU63" s="65"/>
      <c r="GV63" s="65"/>
      <c r="GW63" s="65"/>
      <c r="GX63" s="65"/>
      <c r="GY63" s="65"/>
      <c r="GZ63" s="65"/>
      <c r="HA63" s="65"/>
      <c r="HB63" s="65"/>
      <c r="HC63" s="65"/>
      <c r="HD63" s="65"/>
      <c r="HE63" s="65"/>
      <c r="HF63" s="65"/>
      <c r="HG63" s="65"/>
      <c r="HH63" s="65"/>
      <c r="HI63" s="65"/>
      <c r="HJ63" s="65"/>
      <c r="HK63" s="65"/>
      <c r="HL63" s="65"/>
      <c r="HM63" s="65"/>
      <c r="HN63" s="65"/>
      <c r="HO63" s="65"/>
      <c r="HP63" s="65"/>
      <c r="HQ63" s="65"/>
      <c r="HR63" s="65"/>
      <c r="HS63" s="65"/>
      <c r="HT63" s="65"/>
      <c r="HU63" s="65"/>
      <c r="HV63" s="65"/>
      <c r="HW63" s="65"/>
      <c r="HX63" s="65"/>
      <c r="HY63" s="65"/>
      <c r="HZ63" s="65"/>
      <c r="IA63" s="65"/>
      <c r="IB63" s="65"/>
      <c r="IC63" s="65"/>
      <c r="ID63" s="65"/>
      <c r="IE63" s="65"/>
      <c r="IF63" s="65"/>
      <c r="IG63" s="65"/>
      <c r="IH63" s="65"/>
      <c r="II63" s="65"/>
      <c r="IJ63" s="65"/>
      <c r="IK63" s="65"/>
      <c r="IL63" s="65"/>
      <c r="IM63" s="65"/>
      <c r="IN63" s="65"/>
      <c r="IO63" s="65"/>
      <c r="IP63" s="65"/>
      <c r="IQ63" s="65"/>
      <c r="IR63" s="65"/>
      <c r="IS63" s="65"/>
      <c r="IT63" s="65"/>
      <c r="IU63" s="65"/>
      <c r="IV63" s="65"/>
      <c r="IW63" s="65"/>
      <c r="IX63" s="65"/>
      <c r="IY63" s="65"/>
      <c r="IZ63" s="65"/>
      <c r="JA63" s="65"/>
      <c r="JB63" s="65"/>
      <c r="JC63" s="65"/>
      <c r="JD63" s="65"/>
      <c r="JE63" s="65"/>
      <c r="JF63" s="65"/>
      <c r="JG63" s="65"/>
      <c r="JH63" s="65"/>
    </row>
    <row r="64" spans="1:268" s="66" customFormat="1">
      <c r="A64" s="89"/>
      <c r="B64" s="89"/>
      <c r="C64" s="89"/>
      <c r="D64" s="89"/>
      <c r="E64" s="89"/>
      <c r="F64" s="89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  <c r="AD64" s="90"/>
      <c r="AE64" s="90"/>
      <c r="AF64" s="90"/>
      <c r="AG64" s="90"/>
      <c r="AH64" s="90"/>
      <c r="AI64" s="90"/>
      <c r="AJ64" s="90"/>
      <c r="AK64" s="90"/>
      <c r="AL64" s="90"/>
      <c r="AM64" s="90"/>
      <c r="AN64" s="90"/>
      <c r="AO64" s="90"/>
      <c r="AP64" s="90"/>
      <c r="AQ64" s="90"/>
      <c r="AR64" s="90"/>
      <c r="AS64" s="90"/>
      <c r="AT64" s="90"/>
      <c r="AU64" s="90"/>
      <c r="AV64" s="90"/>
      <c r="AW64" s="90"/>
      <c r="AX64" s="90"/>
      <c r="AY64" s="90"/>
      <c r="AZ64" s="90"/>
      <c r="BA64" s="65"/>
      <c r="BB64" s="65"/>
      <c r="BC64" s="65"/>
      <c r="BD64" s="65"/>
      <c r="BE64" s="65"/>
      <c r="BF64" s="65"/>
      <c r="BG64" s="65"/>
      <c r="BH64" s="65"/>
      <c r="BI64" s="65"/>
      <c r="BJ64" s="65"/>
      <c r="BK64" s="65"/>
      <c r="BL64" s="65"/>
      <c r="BM64" s="65"/>
      <c r="BN64" s="65"/>
      <c r="BO64" s="65"/>
      <c r="BP64" s="65"/>
      <c r="BQ64" s="65"/>
      <c r="BR64" s="65"/>
      <c r="BS64" s="65"/>
      <c r="BT64" s="65"/>
      <c r="BU64" s="65"/>
      <c r="BV64" s="65"/>
      <c r="BW64" s="65"/>
      <c r="BX64" s="65"/>
      <c r="BY64" s="65"/>
      <c r="BZ64" s="65"/>
      <c r="CA64" s="65"/>
      <c r="CB64" s="65"/>
      <c r="CC64" s="65"/>
      <c r="CD64" s="65"/>
      <c r="CE64" s="65"/>
      <c r="CF64" s="65"/>
      <c r="CG64" s="65"/>
      <c r="CH64" s="65"/>
      <c r="CI64" s="65"/>
      <c r="CJ64" s="65"/>
      <c r="CK64" s="65"/>
      <c r="CL64" s="65"/>
      <c r="CM64" s="65"/>
      <c r="CN64" s="65"/>
      <c r="CO64" s="65"/>
      <c r="CP64" s="65"/>
      <c r="CQ64" s="65"/>
      <c r="CR64" s="65"/>
      <c r="CS64" s="65"/>
      <c r="CT64" s="65"/>
      <c r="CU64" s="65"/>
      <c r="CV64" s="65"/>
      <c r="CW64" s="65"/>
      <c r="CX64" s="65"/>
      <c r="CY64" s="65"/>
      <c r="CZ64" s="65"/>
      <c r="DA64" s="65"/>
      <c r="DB64" s="65"/>
      <c r="DC64" s="65"/>
      <c r="DD64" s="65"/>
      <c r="DE64" s="65"/>
      <c r="DF64" s="65"/>
      <c r="DG64" s="65"/>
      <c r="DH64" s="65"/>
      <c r="DI64" s="65"/>
      <c r="DJ64" s="65"/>
      <c r="DK64" s="65"/>
      <c r="DL64" s="65"/>
      <c r="DM64" s="65"/>
      <c r="DN64" s="65"/>
      <c r="DO64" s="65"/>
      <c r="DP64" s="65"/>
      <c r="DQ64" s="65"/>
      <c r="DR64" s="65"/>
      <c r="DS64" s="65"/>
      <c r="DT64" s="65"/>
      <c r="DU64" s="65"/>
      <c r="DV64" s="65"/>
      <c r="DW64" s="65"/>
      <c r="DX64" s="91"/>
      <c r="DY64" s="65"/>
      <c r="DZ64" s="65"/>
      <c r="EA64" s="65"/>
      <c r="EB64" s="65"/>
      <c r="EC64" s="65"/>
      <c r="ED64" s="65"/>
      <c r="EE64" s="65"/>
      <c r="EF64" s="65"/>
      <c r="EG64" s="65"/>
      <c r="EH64" s="65"/>
      <c r="EI64" s="65"/>
      <c r="EJ64" s="65"/>
      <c r="EK64" s="65"/>
      <c r="EL64" s="65"/>
      <c r="EM64" s="65"/>
      <c r="EN64" s="65"/>
      <c r="EO64" s="65"/>
      <c r="EP64" s="65"/>
      <c r="EQ64" s="65"/>
      <c r="ER64" s="65"/>
      <c r="ES64" s="65"/>
      <c r="ET64" s="65"/>
      <c r="EU64" s="65"/>
      <c r="EV64" s="65"/>
      <c r="EW64" s="65"/>
      <c r="EX64" s="65"/>
      <c r="EY64" s="65"/>
      <c r="EZ64" s="65"/>
      <c r="FA64" s="65"/>
      <c r="FB64" s="65"/>
      <c r="FC64" s="65"/>
      <c r="FD64" s="65"/>
      <c r="FE64" s="65"/>
      <c r="FF64" s="65"/>
      <c r="FG64" s="65"/>
      <c r="FH64" s="65"/>
      <c r="FI64" s="65"/>
      <c r="FJ64" s="65"/>
      <c r="FK64" s="65"/>
      <c r="FL64" s="65"/>
      <c r="FM64" s="65"/>
      <c r="FN64" s="65"/>
      <c r="FO64" s="65"/>
      <c r="FP64" s="65"/>
      <c r="FQ64" s="65"/>
      <c r="FR64" s="65"/>
      <c r="FS64" s="65"/>
      <c r="FT64" s="65"/>
      <c r="FU64" s="65"/>
      <c r="FV64" s="65"/>
      <c r="FW64" s="65"/>
      <c r="FX64" s="65"/>
      <c r="FY64" s="65"/>
      <c r="FZ64" s="65"/>
      <c r="GA64" s="65"/>
      <c r="GB64" s="65"/>
      <c r="GC64" s="65"/>
      <c r="GD64" s="65"/>
      <c r="GE64" s="65"/>
      <c r="GF64" s="65"/>
      <c r="GG64" s="65"/>
      <c r="GH64" s="65"/>
      <c r="GI64" s="65"/>
      <c r="GJ64" s="65"/>
      <c r="GK64" s="65"/>
      <c r="GL64" s="65"/>
      <c r="GM64" s="65"/>
      <c r="GN64" s="65"/>
      <c r="GO64" s="65"/>
      <c r="GP64" s="65"/>
      <c r="GQ64" s="65"/>
      <c r="GR64" s="65"/>
      <c r="GS64" s="65"/>
      <c r="GT64" s="65"/>
      <c r="GU64" s="65"/>
      <c r="GV64" s="65"/>
      <c r="GW64" s="65"/>
      <c r="GX64" s="65"/>
      <c r="GY64" s="65"/>
      <c r="GZ64" s="65"/>
      <c r="HA64" s="65"/>
      <c r="HB64" s="65"/>
      <c r="HC64" s="65"/>
      <c r="HD64" s="65"/>
      <c r="HE64" s="65"/>
      <c r="HF64" s="65"/>
      <c r="HG64" s="65"/>
      <c r="HH64" s="65"/>
      <c r="HI64" s="65"/>
      <c r="HJ64" s="65"/>
      <c r="HK64" s="65"/>
      <c r="HL64" s="65"/>
      <c r="HM64" s="65"/>
      <c r="HN64" s="65"/>
      <c r="HO64" s="65"/>
      <c r="HP64" s="65"/>
      <c r="HQ64" s="65"/>
      <c r="HR64" s="65"/>
      <c r="HS64" s="65"/>
      <c r="HT64" s="65"/>
      <c r="HU64" s="65"/>
      <c r="HV64" s="65"/>
      <c r="HW64" s="65"/>
      <c r="HX64" s="65"/>
      <c r="HY64" s="65"/>
      <c r="HZ64" s="65"/>
      <c r="IA64" s="65"/>
      <c r="IB64" s="65"/>
      <c r="IC64" s="65"/>
      <c r="ID64" s="65"/>
      <c r="IE64" s="65"/>
      <c r="IF64" s="65"/>
      <c r="IG64" s="65"/>
      <c r="IH64" s="65"/>
      <c r="II64" s="65"/>
      <c r="IJ64" s="65"/>
      <c r="IK64" s="65"/>
      <c r="IL64" s="65"/>
      <c r="IM64" s="65"/>
      <c r="IN64" s="65"/>
      <c r="IO64" s="65"/>
      <c r="IP64" s="65"/>
      <c r="IQ64" s="65"/>
      <c r="IR64" s="65"/>
      <c r="IS64" s="65"/>
      <c r="IT64" s="65"/>
      <c r="IU64" s="65"/>
      <c r="IV64" s="65"/>
      <c r="IW64" s="65"/>
      <c r="IX64" s="65"/>
      <c r="IY64" s="65"/>
      <c r="IZ64" s="65"/>
      <c r="JA64" s="65"/>
      <c r="JB64" s="65"/>
      <c r="JC64" s="65"/>
      <c r="JD64" s="65"/>
      <c r="JE64" s="65"/>
      <c r="JF64" s="65"/>
      <c r="JG64" s="65"/>
      <c r="JH64" s="65"/>
    </row>
    <row r="65" spans="1:268" s="66" customFormat="1">
      <c r="A65" s="89"/>
      <c r="B65" s="89"/>
      <c r="C65" s="89"/>
      <c r="D65" s="89"/>
      <c r="E65" s="89"/>
      <c r="F65" s="89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  <c r="AF65" s="90"/>
      <c r="AG65" s="90"/>
      <c r="AH65" s="90"/>
      <c r="AI65" s="90"/>
      <c r="AJ65" s="90"/>
      <c r="AK65" s="90"/>
      <c r="AL65" s="90"/>
      <c r="AM65" s="90"/>
      <c r="AN65" s="90"/>
      <c r="AO65" s="90"/>
      <c r="AP65" s="90"/>
      <c r="AQ65" s="90"/>
      <c r="AR65" s="90"/>
      <c r="AS65" s="90"/>
      <c r="AT65" s="90"/>
      <c r="AU65" s="90"/>
      <c r="AV65" s="90"/>
      <c r="AW65" s="90"/>
      <c r="AX65" s="90"/>
      <c r="AY65" s="90"/>
      <c r="AZ65" s="90"/>
      <c r="BA65" s="65"/>
      <c r="BB65" s="65"/>
      <c r="BC65" s="65"/>
      <c r="BD65" s="65"/>
      <c r="BE65" s="65"/>
      <c r="BF65" s="65"/>
      <c r="BG65" s="65"/>
      <c r="BH65" s="65"/>
      <c r="BI65" s="65"/>
      <c r="BJ65" s="65"/>
      <c r="BK65" s="65"/>
      <c r="BL65" s="65"/>
      <c r="BM65" s="65"/>
      <c r="BN65" s="65"/>
      <c r="BO65" s="65"/>
      <c r="BP65" s="65"/>
      <c r="BQ65" s="65"/>
      <c r="BR65" s="65"/>
      <c r="BS65" s="65"/>
      <c r="BT65" s="65"/>
      <c r="BU65" s="65"/>
      <c r="BV65" s="65"/>
      <c r="BW65" s="65"/>
      <c r="BX65" s="65"/>
      <c r="BY65" s="65"/>
      <c r="BZ65" s="65"/>
      <c r="CA65" s="65"/>
      <c r="CB65" s="65"/>
      <c r="CC65" s="65"/>
      <c r="CD65" s="65"/>
      <c r="CE65" s="65"/>
      <c r="CF65" s="65"/>
      <c r="CG65" s="65"/>
      <c r="CH65" s="65"/>
      <c r="CI65" s="65"/>
      <c r="CJ65" s="65"/>
      <c r="CK65" s="65"/>
      <c r="CL65" s="65"/>
      <c r="CM65" s="65"/>
      <c r="CN65" s="65"/>
      <c r="CO65" s="65"/>
      <c r="CP65" s="65"/>
      <c r="CQ65" s="65"/>
      <c r="CR65" s="65"/>
      <c r="CS65" s="65"/>
      <c r="CT65" s="65"/>
      <c r="CU65" s="65"/>
      <c r="CV65" s="65"/>
      <c r="CW65" s="65"/>
      <c r="CX65" s="65"/>
      <c r="CY65" s="65"/>
      <c r="CZ65" s="65"/>
      <c r="DA65" s="65"/>
      <c r="DB65" s="65"/>
      <c r="DC65" s="65"/>
      <c r="DD65" s="65"/>
      <c r="DE65" s="65"/>
      <c r="DF65" s="65"/>
      <c r="DG65" s="65"/>
      <c r="DH65" s="65"/>
      <c r="DI65" s="65"/>
      <c r="DJ65" s="65"/>
      <c r="DK65" s="65"/>
      <c r="DL65" s="65"/>
      <c r="DM65" s="65"/>
      <c r="DN65" s="65"/>
      <c r="DO65" s="65"/>
      <c r="DP65" s="65"/>
      <c r="DQ65" s="65"/>
      <c r="DR65" s="65"/>
      <c r="DS65" s="65"/>
      <c r="DT65" s="65"/>
      <c r="DU65" s="65"/>
      <c r="DV65" s="65"/>
      <c r="DW65" s="65"/>
      <c r="DX65" s="91"/>
      <c r="DY65" s="65"/>
      <c r="DZ65" s="65"/>
      <c r="EA65" s="65"/>
      <c r="EB65" s="65"/>
      <c r="EC65" s="65"/>
      <c r="ED65" s="65"/>
      <c r="EE65" s="65"/>
      <c r="EF65" s="65"/>
      <c r="EG65" s="65"/>
      <c r="EH65" s="65"/>
      <c r="EI65" s="65"/>
      <c r="EJ65" s="65"/>
      <c r="EK65" s="65"/>
      <c r="EL65" s="65"/>
      <c r="EM65" s="65"/>
      <c r="EN65" s="65"/>
      <c r="EO65" s="65"/>
      <c r="EP65" s="65"/>
      <c r="EQ65" s="65"/>
      <c r="ER65" s="65"/>
      <c r="ES65" s="65"/>
      <c r="ET65" s="65"/>
      <c r="EU65" s="65"/>
      <c r="EV65" s="65"/>
      <c r="EW65" s="65"/>
      <c r="EX65" s="65"/>
      <c r="EY65" s="65"/>
      <c r="EZ65" s="65"/>
      <c r="FA65" s="65"/>
      <c r="FB65" s="65"/>
      <c r="FC65" s="65"/>
      <c r="FD65" s="65"/>
      <c r="FE65" s="65"/>
      <c r="FF65" s="65"/>
      <c r="FG65" s="65"/>
      <c r="FH65" s="65"/>
      <c r="FI65" s="65"/>
      <c r="FJ65" s="65"/>
      <c r="FK65" s="65"/>
      <c r="FL65" s="65"/>
      <c r="FM65" s="65"/>
      <c r="FN65" s="65"/>
      <c r="FO65" s="65"/>
      <c r="FP65" s="65"/>
      <c r="FQ65" s="65"/>
      <c r="FR65" s="65"/>
      <c r="FS65" s="65"/>
      <c r="FT65" s="65"/>
      <c r="FU65" s="65"/>
      <c r="FV65" s="65"/>
      <c r="FW65" s="65"/>
      <c r="FX65" s="65"/>
      <c r="FY65" s="65"/>
      <c r="FZ65" s="65"/>
      <c r="GA65" s="65"/>
      <c r="GB65" s="65"/>
      <c r="GC65" s="65"/>
      <c r="GD65" s="65"/>
      <c r="GE65" s="65"/>
      <c r="GF65" s="65"/>
      <c r="GG65" s="65"/>
      <c r="GH65" s="65"/>
      <c r="GI65" s="65"/>
      <c r="GJ65" s="65"/>
      <c r="GK65" s="65"/>
      <c r="GL65" s="65"/>
      <c r="GM65" s="65"/>
      <c r="GN65" s="65"/>
      <c r="GO65" s="65"/>
      <c r="GP65" s="65"/>
      <c r="GQ65" s="65"/>
      <c r="GR65" s="65"/>
      <c r="GS65" s="65"/>
      <c r="GT65" s="65"/>
      <c r="GU65" s="65"/>
      <c r="GV65" s="65"/>
      <c r="GW65" s="65"/>
      <c r="GX65" s="65"/>
      <c r="GY65" s="65"/>
      <c r="GZ65" s="65"/>
      <c r="HA65" s="65"/>
      <c r="HB65" s="65"/>
      <c r="HC65" s="65"/>
      <c r="HD65" s="65"/>
      <c r="HE65" s="65"/>
      <c r="HF65" s="65"/>
      <c r="HG65" s="65"/>
      <c r="HH65" s="65"/>
      <c r="HI65" s="65"/>
      <c r="HJ65" s="65"/>
      <c r="HK65" s="65"/>
      <c r="HL65" s="65"/>
      <c r="HM65" s="65"/>
      <c r="HN65" s="65"/>
      <c r="HO65" s="65"/>
      <c r="HP65" s="65"/>
      <c r="HQ65" s="65"/>
      <c r="HR65" s="65"/>
      <c r="HS65" s="65"/>
      <c r="HT65" s="65"/>
      <c r="HU65" s="65"/>
      <c r="HV65" s="65"/>
      <c r="HW65" s="65"/>
      <c r="HX65" s="65"/>
      <c r="HY65" s="65"/>
      <c r="HZ65" s="65"/>
      <c r="IA65" s="65"/>
      <c r="IB65" s="65"/>
      <c r="IC65" s="65"/>
      <c r="ID65" s="65"/>
      <c r="IE65" s="65"/>
      <c r="IF65" s="65"/>
      <c r="IG65" s="65"/>
      <c r="IH65" s="65"/>
      <c r="II65" s="65"/>
      <c r="IJ65" s="65"/>
      <c r="IK65" s="65"/>
      <c r="IL65" s="65"/>
      <c r="IM65" s="65"/>
      <c r="IN65" s="65"/>
      <c r="IO65" s="65"/>
      <c r="IP65" s="65"/>
      <c r="IQ65" s="65"/>
      <c r="IR65" s="65"/>
      <c r="IS65" s="65"/>
      <c r="IT65" s="65"/>
      <c r="IU65" s="65"/>
      <c r="IV65" s="65"/>
      <c r="IW65" s="65"/>
      <c r="IX65" s="65"/>
      <c r="IY65" s="65"/>
      <c r="IZ65" s="65"/>
      <c r="JA65" s="65"/>
      <c r="JB65" s="65"/>
      <c r="JC65" s="65"/>
      <c r="JD65" s="65"/>
      <c r="JE65" s="65"/>
      <c r="JF65" s="65"/>
      <c r="JG65" s="65"/>
      <c r="JH65" s="65"/>
    </row>
    <row r="66" spans="1:268" s="66" customFormat="1">
      <c r="A66" s="89"/>
      <c r="B66" s="89"/>
      <c r="C66" s="89"/>
      <c r="D66" s="89"/>
      <c r="E66" s="89"/>
      <c r="F66" s="89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  <c r="AD66" s="90"/>
      <c r="AE66" s="90"/>
      <c r="AF66" s="90"/>
      <c r="AG66" s="90"/>
      <c r="AH66" s="90"/>
      <c r="AI66" s="90"/>
      <c r="AJ66" s="90"/>
      <c r="AK66" s="90"/>
      <c r="AL66" s="90"/>
      <c r="AM66" s="90"/>
      <c r="AN66" s="90"/>
      <c r="AO66" s="90"/>
      <c r="AP66" s="90"/>
      <c r="AQ66" s="90"/>
      <c r="AR66" s="90"/>
      <c r="AS66" s="90"/>
      <c r="AT66" s="90"/>
      <c r="AU66" s="90"/>
      <c r="AV66" s="90"/>
      <c r="AW66" s="90"/>
      <c r="AX66" s="90"/>
      <c r="AY66" s="90"/>
      <c r="AZ66" s="90"/>
      <c r="BA66" s="65"/>
      <c r="BB66" s="65"/>
      <c r="BC66" s="65"/>
      <c r="BD66" s="65"/>
      <c r="BE66" s="65"/>
      <c r="BF66" s="65"/>
      <c r="BG66" s="65"/>
      <c r="BH66" s="65"/>
      <c r="BI66" s="65"/>
      <c r="BJ66" s="65"/>
      <c r="BK66" s="65"/>
      <c r="BL66" s="65"/>
      <c r="BM66" s="65"/>
      <c r="BN66" s="65"/>
      <c r="BO66" s="65"/>
      <c r="BP66" s="65"/>
      <c r="BQ66" s="65"/>
      <c r="BR66" s="65"/>
      <c r="BS66" s="65"/>
      <c r="BT66" s="65"/>
      <c r="BU66" s="65"/>
      <c r="BV66" s="65"/>
      <c r="BW66" s="65"/>
      <c r="BX66" s="65"/>
      <c r="BY66" s="65"/>
      <c r="BZ66" s="65"/>
      <c r="CA66" s="65"/>
      <c r="CB66" s="65"/>
      <c r="CC66" s="65"/>
      <c r="CD66" s="65"/>
      <c r="CE66" s="65"/>
      <c r="CF66" s="65"/>
      <c r="CG66" s="65"/>
      <c r="CH66" s="65"/>
      <c r="CI66" s="65"/>
      <c r="CJ66" s="65"/>
      <c r="CK66" s="65"/>
      <c r="CL66" s="65"/>
      <c r="CM66" s="65"/>
      <c r="CN66" s="65"/>
      <c r="CO66" s="65"/>
      <c r="CP66" s="65"/>
      <c r="CQ66" s="65"/>
      <c r="CR66" s="65"/>
      <c r="CS66" s="65"/>
      <c r="CT66" s="65"/>
      <c r="CU66" s="65"/>
      <c r="CV66" s="65"/>
      <c r="CW66" s="65"/>
      <c r="CX66" s="65"/>
      <c r="CY66" s="65"/>
      <c r="CZ66" s="65"/>
      <c r="DA66" s="65"/>
      <c r="DB66" s="65"/>
      <c r="DC66" s="65"/>
      <c r="DD66" s="65"/>
      <c r="DE66" s="65"/>
      <c r="DF66" s="65"/>
      <c r="DG66" s="65"/>
      <c r="DH66" s="65"/>
      <c r="DI66" s="65"/>
      <c r="DJ66" s="65"/>
      <c r="DK66" s="65"/>
      <c r="DL66" s="65"/>
      <c r="DM66" s="65"/>
      <c r="DN66" s="65"/>
      <c r="DO66" s="65"/>
      <c r="DP66" s="65"/>
      <c r="DQ66" s="65"/>
      <c r="DR66" s="65"/>
      <c r="DS66" s="65"/>
      <c r="DT66" s="65"/>
      <c r="DU66" s="65"/>
      <c r="DV66" s="65"/>
      <c r="DW66" s="65"/>
      <c r="DX66" s="91"/>
      <c r="DY66" s="65"/>
      <c r="DZ66" s="65"/>
      <c r="EA66" s="65"/>
      <c r="EB66" s="65"/>
      <c r="EC66" s="65"/>
      <c r="ED66" s="65"/>
      <c r="EE66" s="65"/>
      <c r="EF66" s="65"/>
      <c r="EG66" s="65"/>
      <c r="EH66" s="65"/>
      <c r="EI66" s="65"/>
      <c r="EJ66" s="65"/>
      <c r="EK66" s="65"/>
      <c r="EL66" s="65"/>
      <c r="EM66" s="65"/>
      <c r="EN66" s="65"/>
      <c r="EO66" s="65"/>
      <c r="EP66" s="65"/>
      <c r="EQ66" s="65"/>
      <c r="ER66" s="65"/>
      <c r="ES66" s="65"/>
      <c r="ET66" s="65"/>
      <c r="EU66" s="65"/>
      <c r="EV66" s="65"/>
      <c r="EW66" s="65"/>
      <c r="EX66" s="65"/>
      <c r="EY66" s="65"/>
      <c r="EZ66" s="65"/>
      <c r="FA66" s="65"/>
      <c r="FB66" s="65"/>
      <c r="FC66" s="65"/>
      <c r="FD66" s="65"/>
      <c r="FE66" s="65"/>
      <c r="FF66" s="65"/>
      <c r="FG66" s="65"/>
      <c r="FH66" s="65"/>
      <c r="FI66" s="65"/>
      <c r="FJ66" s="65"/>
      <c r="FK66" s="65"/>
      <c r="FL66" s="65"/>
      <c r="FM66" s="65"/>
      <c r="FN66" s="65"/>
      <c r="FO66" s="65"/>
      <c r="FP66" s="65"/>
      <c r="FQ66" s="65"/>
      <c r="FR66" s="65"/>
      <c r="FS66" s="65"/>
      <c r="FT66" s="65"/>
      <c r="FU66" s="65"/>
      <c r="FV66" s="65"/>
      <c r="FW66" s="65"/>
      <c r="FX66" s="65"/>
      <c r="FY66" s="65"/>
      <c r="FZ66" s="65"/>
      <c r="GA66" s="65"/>
      <c r="GB66" s="65"/>
      <c r="GC66" s="65"/>
      <c r="GD66" s="65"/>
      <c r="GE66" s="65"/>
      <c r="GF66" s="65"/>
      <c r="GG66" s="65"/>
      <c r="GH66" s="65"/>
      <c r="GI66" s="65"/>
      <c r="GJ66" s="65"/>
      <c r="GK66" s="65"/>
      <c r="GL66" s="65"/>
      <c r="GM66" s="65"/>
      <c r="GN66" s="65"/>
      <c r="GO66" s="65"/>
      <c r="GP66" s="65"/>
      <c r="GQ66" s="65"/>
      <c r="GR66" s="65"/>
      <c r="GS66" s="65"/>
      <c r="GT66" s="65"/>
      <c r="GU66" s="65"/>
      <c r="GV66" s="65"/>
      <c r="GW66" s="65"/>
      <c r="GX66" s="65"/>
      <c r="GY66" s="65"/>
      <c r="GZ66" s="65"/>
      <c r="HA66" s="65"/>
      <c r="HB66" s="65"/>
      <c r="HC66" s="65"/>
      <c r="HD66" s="65"/>
      <c r="HE66" s="65"/>
      <c r="HF66" s="65"/>
      <c r="HG66" s="65"/>
      <c r="HH66" s="65"/>
      <c r="HI66" s="65"/>
      <c r="HJ66" s="65"/>
      <c r="HK66" s="65"/>
      <c r="HL66" s="65"/>
      <c r="HM66" s="65"/>
      <c r="HN66" s="65"/>
      <c r="HO66" s="65"/>
      <c r="HP66" s="65"/>
      <c r="HQ66" s="65"/>
      <c r="HR66" s="65"/>
      <c r="HS66" s="65"/>
      <c r="HT66" s="65"/>
      <c r="HU66" s="65"/>
      <c r="HV66" s="65"/>
      <c r="HW66" s="65"/>
      <c r="HX66" s="65"/>
      <c r="HY66" s="65"/>
      <c r="HZ66" s="65"/>
      <c r="IA66" s="65"/>
      <c r="IB66" s="65"/>
      <c r="IC66" s="65"/>
      <c r="ID66" s="65"/>
      <c r="IE66" s="65"/>
      <c r="IF66" s="65"/>
      <c r="IG66" s="65"/>
      <c r="IH66" s="65"/>
      <c r="II66" s="65"/>
      <c r="IJ66" s="65"/>
      <c r="IK66" s="65"/>
      <c r="IL66" s="65"/>
      <c r="IM66" s="65"/>
      <c r="IN66" s="65"/>
      <c r="IO66" s="65"/>
      <c r="IP66" s="65"/>
      <c r="IQ66" s="65"/>
      <c r="IR66" s="65"/>
      <c r="IS66" s="65"/>
      <c r="IT66" s="65"/>
      <c r="IU66" s="65"/>
      <c r="IV66" s="65"/>
      <c r="IW66" s="65"/>
      <c r="IX66" s="65"/>
      <c r="IY66" s="65"/>
      <c r="IZ66" s="65"/>
      <c r="JA66" s="65"/>
      <c r="JB66" s="65"/>
      <c r="JC66" s="65"/>
      <c r="JD66" s="65"/>
      <c r="JE66" s="65"/>
      <c r="JF66" s="65"/>
      <c r="JG66" s="65"/>
      <c r="JH66" s="65"/>
    </row>
    <row r="67" spans="1:268" s="66" customFormat="1">
      <c r="A67" s="89"/>
      <c r="B67" s="89"/>
      <c r="C67" s="89"/>
      <c r="D67" s="89"/>
      <c r="E67" s="89"/>
      <c r="F67" s="89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  <c r="AD67" s="90"/>
      <c r="AE67" s="90"/>
      <c r="AF67" s="90"/>
      <c r="AG67" s="90"/>
      <c r="AH67" s="90"/>
      <c r="AI67" s="90"/>
      <c r="AJ67" s="90"/>
      <c r="AK67" s="90"/>
      <c r="AL67" s="90"/>
      <c r="AM67" s="90"/>
      <c r="AN67" s="90"/>
      <c r="AO67" s="90"/>
      <c r="AP67" s="90"/>
      <c r="AQ67" s="90"/>
      <c r="AR67" s="90"/>
      <c r="AS67" s="90"/>
      <c r="AT67" s="90"/>
      <c r="AU67" s="90"/>
      <c r="AV67" s="90"/>
      <c r="AW67" s="90"/>
      <c r="AX67" s="90"/>
      <c r="AY67" s="90"/>
      <c r="AZ67" s="90"/>
      <c r="BA67" s="65"/>
      <c r="BB67" s="65"/>
      <c r="BC67" s="65"/>
      <c r="BD67" s="65"/>
      <c r="BE67" s="65"/>
      <c r="BF67" s="65"/>
      <c r="BG67" s="65"/>
      <c r="BH67" s="65"/>
      <c r="BI67" s="65"/>
      <c r="BJ67" s="65"/>
      <c r="BK67" s="65"/>
      <c r="BL67" s="65"/>
      <c r="BM67" s="65"/>
      <c r="BN67" s="65"/>
      <c r="BO67" s="65"/>
      <c r="BP67" s="65"/>
      <c r="BQ67" s="65"/>
      <c r="BR67" s="65"/>
      <c r="BS67" s="65"/>
      <c r="BT67" s="65"/>
      <c r="BU67" s="65"/>
      <c r="BV67" s="65"/>
      <c r="BW67" s="65"/>
      <c r="BX67" s="65"/>
      <c r="BY67" s="65"/>
      <c r="BZ67" s="65"/>
      <c r="CA67" s="65"/>
      <c r="CB67" s="65"/>
      <c r="CC67" s="65"/>
      <c r="CD67" s="65"/>
      <c r="CE67" s="65"/>
      <c r="CF67" s="65"/>
      <c r="CG67" s="65"/>
      <c r="CH67" s="65"/>
      <c r="CI67" s="65"/>
      <c r="CJ67" s="65"/>
      <c r="CK67" s="65"/>
      <c r="CL67" s="65"/>
      <c r="CM67" s="65"/>
      <c r="CN67" s="65"/>
      <c r="CO67" s="65"/>
      <c r="CP67" s="65"/>
      <c r="CQ67" s="65"/>
      <c r="CR67" s="65"/>
      <c r="CS67" s="65"/>
      <c r="CT67" s="65"/>
      <c r="CU67" s="65"/>
      <c r="CV67" s="65"/>
      <c r="CW67" s="65"/>
      <c r="CX67" s="65"/>
      <c r="CY67" s="65"/>
      <c r="CZ67" s="65"/>
      <c r="DA67" s="65"/>
      <c r="DB67" s="65"/>
      <c r="DC67" s="65"/>
      <c r="DD67" s="65"/>
      <c r="DE67" s="65"/>
      <c r="DF67" s="65"/>
      <c r="DG67" s="65"/>
      <c r="DH67" s="65"/>
      <c r="DI67" s="65"/>
      <c r="DJ67" s="65"/>
      <c r="DK67" s="65"/>
      <c r="DL67" s="65"/>
      <c r="DM67" s="65"/>
      <c r="DN67" s="65"/>
      <c r="DO67" s="65"/>
      <c r="DP67" s="65"/>
      <c r="DQ67" s="65"/>
      <c r="DR67" s="65"/>
      <c r="DS67" s="65"/>
      <c r="DT67" s="65"/>
      <c r="DU67" s="65"/>
      <c r="DV67" s="65"/>
      <c r="DW67" s="65"/>
      <c r="DX67" s="91"/>
      <c r="DY67" s="65"/>
      <c r="DZ67" s="65"/>
      <c r="EA67" s="65"/>
      <c r="EB67" s="65"/>
      <c r="EC67" s="65"/>
      <c r="ED67" s="65"/>
      <c r="EE67" s="65"/>
      <c r="EF67" s="65"/>
      <c r="EG67" s="65"/>
      <c r="EH67" s="65"/>
      <c r="EI67" s="65"/>
      <c r="EJ67" s="65"/>
      <c r="EK67" s="65"/>
      <c r="EL67" s="65"/>
      <c r="EM67" s="65"/>
      <c r="EN67" s="65"/>
      <c r="EO67" s="65"/>
      <c r="EP67" s="65"/>
      <c r="EQ67" s="65"/>
      <c r="ER67" s="65"/>
      <c r="ES67" s="65"/>
      <c r="ET67" s="65"/>
      <c r="EU67" s="65"/>
      <c r="EV67" s="65"/>
      <c r="EW67" s="65"/>
      <c r="EX67" s="65"/>
      <c r="EY67" s="65"/>
      <c r="EZ67" s="65"/>
      <c r="FA67" s="65"/>
      <c r="FB67" s="65"/>
      <c r="FC67" s="65"/>
      <c r="FD67" s="65"/>
      <c r="FE67" s="65"/>
      <c r="FF67" s="65"/>
      <c r="FG67" s="65"/>
      <c r="FH67" s="65"/>
      <c r="FI67" s="65"/>
      <c r="FJ67" s="65"/>
      <c r="FK67" s="65"/>
      <c r="FL67" s="65"/>
      <c r="FM67" s="65"/>
      <c r="FN67" s="65"/>
      <c r="FO67" s="65"/>
      <c r="FP67" s="65"/>
      <c r="FQ67" s="65"/>
      <c r="FR67" s="65"/>
      <c r="FS67" s="65"/>
      <c r="FT67" s="65"/>
      <c r="FU67" s="65"/>
      <c r="FV67" s="65"/>
      <c r="FW67" s="65"/>
      <c r="FX67" s="65"/>
      <c r="FY67" s="65"/>
      <c r="FZ67" s="65"/>
      <c r="GA67" s="65"/>
      <c r="GB67" s="65"/>
      <c r="GC67" s="65"/>
      <c r="GD67" s="65"/>
      <c r="GE67" s="65"/>
      <c r="GF67" s="65"/>
      <c r="GG67" s="65"/>
      <c r="GH67" s="65"/>
      <c r="GI67" s="65"/>
      <c r="GJ67" s="65"/>
      <c r="GK67" s="65"/>
      <c r="GL67" s="65"/>
      <c r="GM67" s="65"/>
      <c r="GN67" s="65"/>
      <c r="GO67" s="65"/>
      <c r="GP67" s="65"/>
      <c r="GQ67" s="65"/>
      <c r="GR67" s="65"/>
      <c r="GS67" s="65"/>
      <c r="GT67" s="65"/>
      <c r="GU67" s="65"/>
      <c r="GV67" s="65"/>
      <c r="GW67" s="65"/>
      <c r="GX67" s="65"/>
      <c r="GY67" s="65"/>
      <c r="GZ67" s="65"/>
      <c r="HA67" s="65"/>
      <c r="HB67" s="65"/>
      <c r="HC67" s="65"/>
      <c r="HD67" s="65"/>
      <c r="HE67" s="65"/>
      <c r="HF67" s="65"/>
      <c r="HG67" s="65"/>
      <c r="HH67" s="65"/>
      <c r="HI67" s="65"/>
      <c r="HJ67" s="65"/>
      <c r="HK67" s="65"/>
      <c r="HL67" s="65"/>
      <c r="HM67" s="65"/>
      <c r="HN67" s="65"/>
      <c r="HO67" s="65"/>
      <c r="HP67" s="65"/>
      <c r="HQ67" s="65"/>
      <c r="HR67" s="65"/>
      <c r="HS67" s="65"/>
      <c r="HT67" s="65"/>
      <c r="HU67" s="65"/>
      <c r="HV67" s="65"/>
      <c r="HW67" s="65"/>
      <c r="HX67" s="65"/>
      <c r="HY67" s="65"/>
      <c r="HZ67" s="65"/>
      <c r="IA67" s="65"/>
      <c r="IB67" s="65"/>
      <c r="IC67" s="65"/>
      <c r="ID67" s="65"/>
      <c r="IE67" s="65"/>
      <c r="IF67" s="65"/>
      <c r="IG67" s="65"/>
      <c r="IH67" s="65"/>
      <c r="II67" s="65"/>
      <c r="IJ67" s="65"/>
      <c r="IK67" s="65"/>
      <c r="IL67" s="65"/>
      <c r="IM67" s="65"/>
      <c r="IN67" s="65"/>
      <c r="IO67" s="65"/>
      <c r="IP67" s="65"/>
      <c r="IQ67" s="65"/>
      <c r="IR67" s="65"/>
      <c r="IS67" s="65"/>
      <c r="IT67" s="65"/>
      <c r="IU67" s="65"/>
      <c r="IV67" s="65"/>
      <c r="IW67" s="65"/>
      <c r="IX67" s="65"/>
      <c r="IY67" s="65"/>
      <c r="IZ67" s="65"/>
      <c r="JA67" s="65"/>
      <c r="JB67" s="65"/>
      <c r="JC67" s="65"/>
      <c r="JD67" s="65"/>
      <c r="JE67" s="65"/>
      <c r="JF67" s="65"/>
      <c r="JG67" s="65"/>
      <c r="JH67" s="65"/>
    </row>
    <row r="68" spans="1:268" s="66" customFormat="1">
      <c r="A68" s="89"/>
      <c r="B68" s="89"/>
      <c r="C68" s="89"/>
      <c r="D68" s="89"/>
      <c r="E68" s="89"/>
      <c r="F68" s="89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  <c r="AD68" s="90"/>
      <c r="AE68" s="90"/>
      <c r="AF68" s="90"/>
      <c r="AG68" s="90"/>
      <c r="AH68" s="90"/>
      <c r="AI68" s="90"/>
      <c r="AJ68" s="90"/>
      <c r="AK68" s="90"/>
      <c r="AL68" s="90"/>
      <c r="AM68" s="90"/>
      <c r="AN68" s="90"/>
      <c r="AO68" s="90"/>
      <c r="AP68" s="90"/>
      <c r="AQ68" s="90"/>
      <c r="AR68" s="90"/>
      <c r="AS68" s="90"/>
      <c r="AT68" s="90"/>
      <c r="AU68" s="90"/>
      <c r="AV68" s="90"/>
      <c r="AW68" s="90"/>
      <c r="AX68" s="90"/>
      <c r="AY68" s="90"/>
      <c r="AZ68" s="90"/>
      <c r="BA68" s="65"/>
      <c r="BB68" s="65"/>
      <c r="BC68" s="65"/>
      <c r="BD68" s="65"/>
      <c r="BE68" s="65"/>
      <c r="BF68" s="65"/>
      <c r="BG68" s="65"/>
      <c r="BH68" s="65"/>
      <c r="BI68" s="65"/>
      <c r="BJ68" s="65"/>
      <c r="BK68" s="65"/>
      <c r="BL68" s="65"/>
      <c r="BM68" s="65"/>
      <c r="BN68" s="65"/>
      <c r="BO68" s="65"/>
      <c r="BP68" s="65"/>
      <c r="BQ68" s="65"/>
      <c r="BR68" s="65"/>
      <c r="BS68" s="65"/>
      <c r="BT68" s="65"/>
      <c r="BU68" s="65"/>
      <c r="BV68" s="65"/>
      <c r="BW68" s="65"/>
      <c r="BX68" s="65"/>
      <c r="BY68" s="65"/>
      <c r="BZ68" s="65"/>
      <c r="CA68" s="65"/>
      <c r="CB68" s="65"/>
      <c r="CC68" s="65"/>
      <c r="CD68" s="65"/>
      <c r="CE68" s="65"/>
      <c r="CF68" s="65"/>
      <c r="CG68" s="65"/>
      <c r="CH68" s="65"/>
      <c r="CI68" s="65"/>
      <c r="CJ68" s="65"/>
      <c r="CK68" s="65"/>
      <c r="CL68" s="65"/>
      <c r="CM68" s="65"/>
      <c r="CN68" s="65"/>
      <c r="CO68" s="65"/>
      <c r="CP68" s="65"/>
      <c r="CQ68" s="65"/>
      <c r="CR68" s="65"/>
      <c r="CS68" s="65"/>
      <c r="CT68" s="65"/>
      <c r="CU68" s="65"/>
      <c r="CV68" s="65"/>
      <c r="CW68" s="65"/>
      <c r="CX68" s="65"/>
      <c r="CY68" s="65"/>
      <c r="CZ68" s="65"/>
      <c r="DA68" s="65"/>
      <c r="DB68" s="65"/>
      <c r="DC68" s="65"/>
      <c r="DD68" s="65"/>
      <c r="DE68" s="65"/>
      <c r="DF68" s="65"/>
      <c r="DG68" s="65"/>
      <c r="DH68" s="65"/>
      <c r="DI68" s="65"/>
      <c r="DJ68" s="65"/>
      <c r="DK68" s="65"/>
      <c r="DL68" s="65"/>
      <c r="DM68" s="65"/>
      <c r="DN68" s="65"/>
      <c r="DO68" s="65"/>
      <c r="DP68" s="65"/>
      <c r="DQ68" s="65"/>
      <c r="DR68" s="65"/>
      <c r="DS68" s="65"/>
      <c r="DT68" s="65"/>
      <c r="DU68" s="65"/>
      <c r="DV68" s="65"/>
      <c r="DW68" s="65"/>
      <c r="DX68" s="91"/>
      <c r="DY68" s="65"/>
      <c r="DZ68" s="65"/>
      <c r="EA68" s="65"/>
      <c r="EB68" s="65"/>
      <c r="EC68" s="65"/>
      <c r="ED68" s="65"/>
      <c r="EE68" s="65"/>
      <c r="EF68" s="65"/>
      <c r="EG68" s="65"/>
      <c r="EH68" s="65"/>
      <c r="EI68" s="65"/>
      <c r="EJ68" s="65"/>
      <c r="EK68" s="65"/>
      <c r="EL68" s="65"/>
      <c r="EM68" s="65"/>
      <c r="EN68" s="65"/>
      <c r="EO68" s="65"/>
      <c r="EP68" s="65"/>
      <c r="EQ68" s="65"/>
      <c r="ER68" s="65"/>
      <c r="ES68" s="65"/>
      <c r="ET68" s="65"/>
      <c r="EU68" s="65"/>
      <c r="EV68" s="65"/>
      <c r="EW68" s="65"/>
      <c r="EX68" s="65"/>
      <c r="EY68" s="65"/>
      <c r="EZ68" s="65"/>
      <c r="FA68" s="65"/>
      <c r="FB68" s="65"/>
      <c r="FC68" s="65"/>
      <c r="FD68" s="65"/>
      <c r="FE68" s="65"/>
      <c r="FF68" s="65"/>
      <c r="FG68" s="65"/>
      <c r="FH68" s="65"/>
      <c r="FI68" s="65"/>
      <c r="FJ68" s="65"/>
      <c r="FK68" s="65"/>
      <c r="FL68" s="65"/>
      <c r="FM68" s="65"/>
      <c r="FN68" s="65"/>
      <c r="FO68" s="65"/>
      <c r="FP68" s="65"/>
      <c r="FQ68" s="65"/>
      <c r="FR68" s="65"/>
      <c r="FS68" s="65"/>
      <c r="FT68" s="65"/>
      <c r="FU68" s="65"/>
      <c r="FV68" s="65"/>
      <c r="FW68" s="65"/>
      <c r="FX68" s="65"/>
      <c r="FY68" s="65"/>
      <c r="FZ68" s="65"/>
      <c r="GA68" s="65"/>
      <c r="GB68" s="65"/>
      <c r="GC68" s="65"/>
      <c r="GD68" s="65"/>
      <c r="GE68" s="65"/>
      <c r="GF68" s="65"/>
      <c r="GG68" s="65"/>
      <c r="GH68" s="65"/>
      <c r="GI68" s="65"/>
      <c r="GJ68" s="65"/>
      <c r="GK68" s="65"/>
      <c r="GL68" s="65"/>
      <c r="GM68" s="65"/>
      <c r="GN68" s="65"/>
      <c r="GO68" s="65"/>
      <c r="GP68" s="65"/>
      <c r="GQ68" s="65"/>
      <c r="GR68" s="65"/>
      <c r="GS68" s="65"/>
      <c r="GT68" s="65"/>
      <c r="GU68" s="65"/>
      <c r="GV68" s="65"/>
      <c r="GW68" s="65"/>
      <c r="GX68" s="65"/>
      <c r="GY68" s="65"/>
      <c r="GZ68" s="65"/>
      <c r="HA68" s="65"/>
      <c r="HB68" s="65"/>
      <c r="HC68" s="65"/>
      <c r="HD68" s="65"/>
      <c r="HE68" s="65"/>
      <c r="HF68" s="65"/>
      <c r="HG68" s="65"/>
      <c r="HH68" s="65"/>
      <c r="HI68" s="65"/>
      <c r="HJ68" s="65"/>
      <c r="HK68" s="65"/>
      <c r="HL68" s="65"/>
      <c r="HM68" s="65"/>
      <c r="HN68" s="65"/>
      <c r="HO68" s="65"/>
      <c r="HP68" s="65"/>
      <c r="HQ68" s="65"/>
      <c r="HR68" s="65"/>
      <c r="HS68" s="65"/>
      <c r="HT68" s="65"/>
      <c r="HU68" s="65"/>
      <c r="HV68" s="65"/>
      <c r="HW68" s="65"/>
      <c r="HX68" s="65"/>
      <c r="HY68" s="65"/>
      <c r="HZ68" s="65"/>
      <c r="IA68" s="65"/>
      <c r="IB68" s="65"/>
      <c r="IC68" s="65"/>
      <c r="ID68" s="65"/>
      <c r="IE68" s="65"/>
      <c r="IF68" s="65"/>
      <c r="IG68" s="65"/>
      <c r="IH68" s="65"/>
      <c r="II68" s="65"/>
      <c r="IJ68" s="65"/>
      <c r="IK68" s="65"/>
      <c r="IL68" s="65"/>
      <c r="IM68" s="65"/>
      <c r="IN68" s="65"/>
      <c r="IO68" s="65"/>
      <c r="IP68" s="65"/>
      <c r="IQ68" s="65"/>
      <c r="IR68" s="65"/>
      <c r="IS68" s="65"/>
      <c r="IT68" s="65"/>
      <c r="IU68" s="65"/>
      <c r="IV68" s="65"/>
      <c r="IW68" s="65"/>
      <c r="IX68" s="65"/>
      <c r="IY68" s="65"/>
      <c r="IZ68" s="65"/>
      <c r="JA68" s="65"/>
      <c r="JB68" s="65"/>
      <c r="JC68" s="65"/>
      <c r="JD68" s="65"/>
      <c r="JE68" s="65"/>
      <c r="JF68" s="65"/>
      <c r="JG68" s="65"/>
      <c r="JH68" s="65"/>
    </row>
    <row r="69" spans="1:268" s="66" customFormat="1">
      <c r="A69" s="89"/>
      <c r="B69" s="89"/>
      <c r="C69" s="89"/>
      <c r="D69" s="89"/>
      <c r="E69" s="89"/>
      <c r="F69" s="89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  <c r="AD69" s="90"/>
      <c r="AE69" s="90"/>
      <c r="AF69" s="90"/>
      <c r="AG69" s="90"/>
      <c r="AH69" s="90"/>
      <c r="AI69" s="90"/>
      <c r="AJ69" s="90"/>
      <c r="AK69" s="90"/>
      <c r="AL69" s="90"/>
      <c r="AM69" s="90"/>
      <c r="AN69" s="90"/>
      <c r="AO69" s="90"/>
      <c r="AP69" s="90"/>
      <c r="AQ69" s="90"/>
      <c r="AR69" s="90"/>
      <c r="AS69" s="90"/>
      <c r="AT69" s="90"/>
      <c r="AU69" s="90"/>
      <c r="AV69" s="90"/>
      <c r="AW69" s="90"/>
      <c r="AX69" s="90"/>
      <c r="AY69" s="90"/>
      <c r="AZ69" s="90"/>
      <c r="BA69" s="65"/>
      <c r="BB69" s="65"/>
      <c r="BC69" s="65"/>
      <c r="BD69" s="65"/>
      <c r="BE69" s="65"/>
      <c r="BF69" s="65"/>
      <c r="BG69" s="65"/>
      <c r="BH69" s="65"/>
      <c r="BI69" s="65"/>
      <c r="BJ69" s="65"/>
      <c r="BK69" s="65"/>
      <c r="BL69" s="65"/>
      <c r="BM69" s="65"/>
      <c r="BN69" s="65"/>
      <c r="BO69" s="65"/>
      <c r="BP69" s="65"/>
      <c r="BQ69" s="65"/>
      <c r="BR69" s="65"/>
      <c r="BS69" s="65"/>
      <c r="BT69" s="65"/>
      <c r="BU69" s="65"/>
      <c r="BV69" s="65"/>
      <c r="BW69" s="65"/>
      <c r="BX69" s="65"/>
      <c r="BY69" s="65"/>
      <c r="BZ69" s="65"/>
      <c r="CA69" s="65"/>
      <c r="CB69" s="65"/>
      <c r="CC69" s="65"/>
      <c r="CD69" s="65"/>
      <c r="CE69" s="65"/>
      <c r="CF69" s="65"/>
      <c r="CG69" s="65"/>
      <c r="CH69" s="65"/>
      <c r="CI69" s="65"/>
      <c r="CJ69" s="65"/>
      <c r="CK69" s="65"/>
      <c r="CL69" s="65"/>
      <c r="CM69" s="65"/>
      <c r="CN69" s="65"/>
      <c r="CO69" s="65"/>
      <c r="CP69" s="65"/>
      <c r="CQ69" s="65"/>
      <c r="CR69" s="65"/>
      <c r="CS69" s="65"/>
      <c r="CT69" s="65"/>
      <c r="CU69" s="65"/>
      <c r="CV69" s="65"/>
      <c r="CW69" s="65"/>
      <c r="CX69" s="65"/>
      <c r="CY69" s="65"/>
      <c r="CZ69" s="65"/>
      <c r="DA69" s="65"/>
      <c r="DB69" s="65"/>
      <c r="DC69" s="65"/>
      <c r="DD69" s="65"/>
      <c r="DE69" s="65"/>
      <c r="DF69" s="65"/>
      <c r="DG69" s="65"/>
      <c r="DH69" s="65"/>
      <c r="DI69" s="65"/>
      <c r="DJ69" s="65"/>
      <c r="DK69" s="65"/>
      <c r="DL69" s="65"/>
      <c r="DM69" s="65"/>
      <c r="DN69" s="65"/>
      <c r="DO69" s="65"/>
      <c r="DP69" s="65"/>
      <c r="DQ69" s="65"/>
      <c r="DR69" s="65"/>
      <c r="DS69" s="65"/>
      <c r="DT69" s="65"/>
      <c r="DU69" s="65"/>
      <c r="DV69" s="65"/>
      <c r="DW69" s="65"/>
      <c r="DX69" s="91"/>
      <c r="DY69" s="65"/>
      <c r="DZ69" s="65"/>
      <c r="EA69" s="65"/>
      <c r="EB69" s="65"/>
      <c r="EC69" s="65"/>
      <c r="ED69" s="65"/>
      <c r="EE69" s="65"/>
      <c r="EF69" s="65"/>
      <c r="EG69" s="65"/>
      <c r="EH69" s="65"/>
      <c r="EI69" s="65"/>
      <c r="EJ69" s="65"/>
      <c r="EK69" s="65"/>
      <c r="EL69" s="65"/>
      <c r="EM69" s="65"/>
      <c r="EN69" s="65"/>
      <c r="EO69" s="65"/>
      <c r="EP69" s="65"/>
      <c r="EQ69" s="65"/>
      <c r="ER69" s="65"/>
      <c r="ES69" s="65"/>
      <c r="ET69" s="65"/>
      <c r="EU69" s="65"/>
      <c r="EV69" s="65"/>
      <c r="EW69" s="65"/>
      <c r="EX69" s="65"/>
      <c r="EY69" s="65"/>
      <c r="EZ69" s="65"/>
      <c r="FA69" s="65"/>
      <c r="FB69" s="65"/>
      <c r="FC69" s="65"/>
      <c r="FD69" s="65"/>
      <c r="FE69" s="65"/>
      <c r="FF69" s="65"/>
      <c r="FG69" s="65"/>
      <c r="FH69" s="65"/>
      <c r="FI69" s="65"/>
      <c r="FJ69" s="65"/>
      <c r="FK69" s="65"/>
      <c r="FL69" s="65"/>
      <c r="FM69" s="65"/>
      <c r="FN69" s="65"/>
      <c r="FO69" s="65"/>
      <c r="FP69" s="65"/>
      <c r="FQ69" s="65"/>
      <c r="FR69" s="65"/>
      <c r="FS69" s="65"/>
      <c r="FT69" s="65"/>
      <c r="FU69" s="65"/>
      <c r="FV69" s="65"/>
      <c r="FW69" s="65"/>
      <c r="FX69" s="65"/>
      <c r="FY69" s="65"/>
      <c r="FZ69" s="65"/>
      <c r="GA69" s="65"/>
      <c r="GB69" s="65"/>
      <c r="GC69" s="65"/>
      <c r="GD69" s="65"/>
      <c r="GE69" s="65"/>
      <c r="GF69" s="65"/>
      <c r="GG69" s="65"/>
      <c r="GH69" s="65"/>
      <c r="GI69" s="65"/>
      <c r="GJ69" s="65"/>
      <c r="GK69" s="65"/>
      <c r="GL69" s="65"/>
      <c r="GM69" s="65"/>
      <c r="GN69" s="65"/>
      <c r="GO69" s="65"/>
      <c r="GP69" s="65"/>
      <c r="GQ69" s="65"/>
      <c r="GR69" s="65"/>
      <c r="GS69" s="65"/>
      <c r="GT69" s="65"/>
      <c r="GU69" s="65"/>
      <c r="GV69" s="65"/>
      <c r="GW69" s="65"/>
      <c r="GX69" s="65"/>
      <c r="GY69" s="65"/>
      <c r="GZ69" s="65"/>
      <c r="HA69" s="65"/>
      <c r="HB69" s="65"/>
      <c r="HC69" s="65"/>
      <c r="HD69" s="65"/>
      <c r="HE69" s="65"/>
      <c r="HF69" s="65"/>
      <c r="HG69" s="65"/>
      <c r="HH69" s="65"/>
      <c r="HI69" s="65"/>
      <c r="HJ69" s="65"/>
      <c r="HK69" s="65"/>
      <c r="HL69" s="65"/>
      <c r="HM69" s="65"/>
      <c r="HN69" s="65"/>
      <c r="HO69" s="65"/>
      <c r="HP69" s="65"/>
      <c r="HQ69" s="65"/>
      <c r="HR69" s="65"/>
      <c r="HS69" s="65"/>
      <c r="HT69" s="65"/>
      <c r="HU69" s="65"/>
      <c r="HV69" s="65"/>
      <c r="HW69" s="65"/>
      <c r="HX69" s="65"/>
      <c r="HY69" s="65"/>
      <c r="HZ69" s="65"/>
      <c r="IA69" s="65"/>
      <c r="IB69" s="65"/>
      <c r="IC69" s="65"/>
      <c r="ID69" s="65"/>
      <c r="IE69" s="65"/>
      <c r="IF69" s="65"/>
      <c r="IG69" s="65"/>
      <c r="IH69" s="65"/>
      <c r="II69" s="65"/>
      <c r="IJ69" s="65"/>
      <c r="IK69" s="65"/>
      <c r="IL69" s="65"/>
      <c r="IM69" s="65"/>
      <c r="IN69" s="65"/>
      <c r="IO69" s="65"/>
      <c r="IP69" s="65"/>
      <c r="IQ69" s="65"/>
      <c r="IR69" s="65"/>
      <c r="IS69" s="65"/>
      <c r="IT69" s="65"/>
      <c r="IU69" s="65"/>
      <c r="IV69" s="65"/>
      <c r="IW69" s="65"/>
      <c r="IX69" s="65"/>
      <c r="IY69" s="65"/>
      <c r="IZ69" s="65"/>
      <c r="JA69" s="65"/>
      <c r="JB69" s="65"/>
      <c r="JC69" s="65"/>
      <c r="JD69" s="65"/>
      <c r="JE69" s="65"/>
      <c r="JF69" s="65"/>
      <c r="JG69" s="65"/>
      <c r="JH69" s="65"/>
    </row>
    <row r="70" spans="1:268" s="66" customFormat="1">
      <c r="A70" s="89"/>
      <c r="B70" s="89"/>
      <c r="C70" s="89"/>
      <c r="D70" s="89"/>
      <c r="E70" s="89"/>
      <c r="F70" s="89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  <c r="AC70" s="90"/>
      <c r="AD70" s="90"/>
      <c r="AE70" s="90"/>
      <c r="AF70" s="90"/>
      <c r="AG70" s="90"/>
      <c r="AH70" s="90"/>
      <c r="AI70" s="90"/>
      <c r="AJ70" s="90"/>
      <c r="AK70" s="90"/>
      <c r="AL70" s="90"/>
      <c r="AM70" s="90"/>
      <c r="AN70" s="90"/>
      <c r="AO70" s="90"/>
      <c r="AP70" s="90"/>
      <c r="AQ70" s="90"/>
      <c r="AR70" s="90"/>
      <c r="AS70" s="90"/>
      <c r="AT70" s="90"/>
      <c r="AU70" s="90"/>
      <c r="AV70" s="90"/>
      <c r="AW70" s="90"/>
      <c r="AX70" s="90"/>
      <c r="AY70" s="90"/>
      <c r="AZ70" s="90"/>
      <c r="BA70" s="65"/>
      <c r="BB70" s="65"/>
      <c r="BC70" s="65"/>
      <c r="BD70" s="65"/>
      <c r="BE70" s="65"/>
      <c r="BF70" s="65"/>
      <c r="BG70" s="65"/>
      <c r="BH70" s="65"/>
      <c r="BI70" s="65"/>
      <c r="BJ70" s="65"/>
      <c r="BK70" s="65"/>
      <c r="BL70" s="65"/>
      <c r="BM70" s="65"/>
      <c r="BN70" s="65"/>
      <c r="BO70" s="65"/>
      <c r="BP70" s="65"/>
      <c r="BQ70" s="65"/>
      <c r="BR70" s="65"/>
      <c r="BS70" s="65"/>
      <c r="BT70" s="65"/>
      <c r="BU70" s="65"/>
      <c r="BV70" s="65"/>
      <c r="BW70" s="65"/>
      <c r="BX70" s="65"/>
      <c r="BY70" s="65"/>
      <c r="BZ70" s="65"/>
      <c r="CA70" s="65"/>
      <c r="CB70" s="65"/>
      <c r="CC70" s="65"/>
      <c r="CD70" s="65"/>
      <c r="CE70" s="65"/>
      <c r="CF70" s="65"/>
      <c r="CG70" s="65"/>
      <c r="CH70" s="65"/>
      <c r="CI70" s="65"/>
      <c r="CJ70" s="65"/>
      <c r="CK70" s="65"/>
      <c r="CL70" s="65"/>
      <c r="CM70" s="65"/>
      <c r="CN70" s="65"/>
      <c r="CO70" s="65"/>
      <c r="CP70" s="65"/>
      <c r="CQ70" s="65"/>
      <c r="CR70" s="65"/>
      <c r="CS70" s="65"/>
      <c r="CT70" s="65"/>
      <c r="CU70" s="65"/>
      <c r="CV70" s="65"/>
      <c r="CW70" s="65"/>
      <c r="CX70" s="65"/>
      <c r="CY70" s="65"/>
      <c r="CZ70" s="65"/>
      <c r="DA70" s="65"/>
      <c r="DB70" s="65"/>
      <c r="DC70" s="65"/>
      <c r="DD70" s="65"/>
      <c r="DE70" s="65"/>
      <c r="DF70" s="65"/>
      <c r="DG70" s="65"/>
      <c r="DH70" s="65"/>
      <c r="DI70" s="65"/>
      <c r="DJ70" s="65"/>
      <c r="DK70" s="65"/>
      <c r="DL70" s="65"/>
      <c r="DM70" s="65"/>
      <c r="DN70" s="65"/>
      <c r="DO70" s="65"/>
      <c r="DP70" s="65"/>
      <c r="DQ70" s="65"/>
      <c r="DR70" s="65"/>
      <c r="DS70" s="65"/>
      <c r="DT70" s="65"/>
      <c r="DU70" s="65"/>
      <c r="DV70" s="65"/>
      <c r="DW70" s="65"/>
      <c r="DX70" s="91"/>
      <c r="DY70" s="65"/>
      <c r="DZ70" s="65"/>
      <c r="EA70" s="65"/>
      <c r="EB70" s="65"/>
      <c r="EC70" s="65"/>
      <c r="ED70" s="65"/>
      <c r="EE70" s="65"/>
      <c r="EF70" s="65"/>
      <c r="EG70" s="65"/>
      <c r="EH70" s="65"/>
      <c r="EI70" s="65"/>
      <c r="EJ70" s="65"/>
      <c r="EK70" s="65"/>
      <c r="EL70" s="65"/>
      <c r="EM70" s="65"/>
      <c r="EN70" s="65"/>
      <c r="EO70" s="65"/>
      <c r="EP70" s="65"/>
      <c r="EQ70" s="65"/>
      <c r="ER70" s="65"/>
      <c r="ES70" s="65"/>
      <c r="ET70" s="65"/>
      <c r="EU70" s="65"/>
      <c r="EV70" s="65"/>
      <c r="EW70" s="65"/>
      <c r="EX70" s="65"/>
      <c r="EY70" s="65"/>
      <c r="EZ70" s="65"/>
      <c r="FA70" s="65"/>
      <c r="FB70" s="65"/>
      <c r="FC70" s="65"/>
      <c r="FD70" s="65"/>
      <c r="FE70" s="65"/>
      <c r="FF70" s="65"/>
      <c r="FG70" s="65"/>
      <c r="FH70" s="65"/>
      <c r="FI70" s="65"/>
      <c r="FJ70" s="65"/>
      <c r="FK70" s="65"/>
      <c r="FL70" s="65"/>
      <c r="FM70" s="65"/>
      <c r="FN70" s="65"/>
      <c r="FO70" s="65"/>
      <c r="FP70" s="65"/>
      <c r="FQ70" s="65"/>
      <c r="FR70" s="65"/>
      <c r="FS70" s="65"/>
      <c r="FT70" s="65"/>
      <c r="FU70" s="65"/>
      <c r="FV70" s="65"/>
      <c r="FW70" s="65"/>
      <c r="FX70" s="65"/>
      <c r="FY70" s="65"/>
      <c r="FZ70" s="65"/>
      <c r="GA70" s="65"/>
      <c r="GB70" s="65"/>
      <c r="GC70" s="65"/>
      <c r="GD70" s="65"/>
      <c r="GE70" s="65"/>
      <c r="GF70" s="65"/>
      <c r="GG70" s="65"/>
      <c r="GH70" s="65"/>
      <c r="GI70" s="65"/>
      <c r="GJ70" s="65"/>
      <c r="GK70" s="65"/>
      <c r="GL70" s="65"/>
      <c r="GM70" s="65"/>
      <c r="GN70" s="65"/>
      <c r="GO70" s="65"/>
      <c r="GP70" s="65"/>
      <c r="GQ70" s="65"/>
      <c r="GR70" s="65"/>
      <c r="GS70" s="65"/>
      <c r="GT70" s="65"/>
      <c r="GU70" s="65"/>
      <c r="GV70" s="65"/>
      <c r="GW70" s="65"/>
      <c r="GX70" s="65"/>
      <c r="GY70" s="65"/>
      <c r="GZ70" s="65"/>
      <c r="HA70" s="65"/>
      <c r="HB70" s="65"/>
      <c r="HC70" s="65"/>
      <c r="HD70" s="65"/>
      <c r="HE70" s="65"/>
      <c r="HF70" s="65"/>
      <c r="HG70" s="65"/>
      <c r="HH70" s="65"/>
      <c r="HI70" s="65"/>
      <c r="HJ70" s="65"/>
      <c r="HK70" s="65"/>
      <c r="HL70" s="65"/>
      <c r="HM70" s="65"/>
      <c r="HN70" s="65"/>
      <c r="HO70" s="65"/>
      <c r="HP70" s="65"/>
      <c r="HQ70" s="65"/>
      <c r="HR70" s="65"/>
      <c r="HS70" s="65"/>
      <c r="HT70" s="65"/>
      <c r="HU70" s="65"/>
      <c r="HV70" s="65"/>
      <c r="HW70" s="65"/>
      <c r="HX70" s="65"/>
      <c r="HY70" s="65"/>
      <c r="HZ70" s="65"/>
      <c r="IA70" s="65"/>
      <c r="IB70" s="65"/>
      <c r="IC70" s="65"/>
      <c r="ID70" s="65"/>
      <c r="IE70" s="65"/>
      <c r="IF70" s="65"/>
      <c r="IG70" s="65"/>
      <c r="IH70" s="65"/>
      <c r="II70" s="65"/>
      <c r="IJ70" s="65"/>
      <c r="IK70" s="65"/>
      <c r="IL70" s="65"/>
      <c r="IM70" s="65"/>
      <c r="IN70" s="65"/>
      <c r="IO70" s="65"/>
      <c r="IP70" s="65"/>
      <c r="IQ70" s="65"/>
      <c r="IR70" s="65"/>
      <c r="IS70" s="65"/>
      <c r="IT70" s="65"/>
      <c r="IU70" s="65"/>
      <c r="IV70" s="65"/>
      <c r="IW70" s="65"/>
      <c r="IX70" s="65"/>
      <c r="IY70" s="65"/>
      <c r="IZ70" s="65"/>
      <c r="JA70" s="65"/>
      <c r="JB70" s="65"/>
      <c r="JC70" s="65"/>
      <c r="JD70" s="65"/>
      <c r="JE70" s="65"/>
      <c r="JF70" s="65"/>
      <c r="JG70" s="65"/>
      <c r="JH70" s="65"/>
    </row>
    <row r="71" spans="1:268" s="66" customFormat="1">
      <c r="A71" s="89"/>
      <c r="B71" s="89"/>
      <c r="C71" s="89"/>
      <c r="D71" s="89"/>
      <c r="E71" s="89"/>
      <c r="F71" s="89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  <c r="AD71" s="90"/>
      <c r="AE71" s="90"/>
      <c r="AF71" s="90"/>
      <c r="AG71" s="90"/>
      <c r="AH71" s="90"/>
      <c r="AI71" s="90"/>
      <c r="AJ71" s="90"/>
      <c r="AK71" s="90"/>
      <c r="AL71" s="90"/>
      <c r="AM71" s="90"/>
      <c r="AN71" s="90"/>
      <c r="AO71" s="90"/>
      <c r="AP71" s="90"/>
      <c r="AQ71" s="90"/>
      <c r="AR71" s="90"/>
      <c r="AS71" s="90"/>
      <c r="AT71" s="90"/>
      <c r="AU71" s="90"/>
      <c r="AV71" s="90"/>
      <c r="AW71" s="90"/>
      <c r="AX71" s="90"/>
      <c r="AY71" s="90"/>
      <c r="AZ71" s="90"/>
      <c r="BA71" s="65"/>
      <c r="BB71" s="65"/>
      <c r="BC71" s="65"/>
      <c r="BD71" s="65"/>
      <c r="BE71" s="65"/>
      <c r="BF71" s="65"/>
      <c r="BG71" s="65"/>
      <c r="BH71" s="65"/>
      <c r="BI71" s="65"/>
      <c r="BJ71" s="65"/>
      <c r="BK71" s="65"/>
      <c r="BL71" s="65"/>
      <c r="BM71" s="65"/>
      <c r="BN71" s="65"/>
      <c r="BO71" s="65"/>
      <c r="BP71" s="65"/>
      <c r="BQ71" s="65"/>
      <c r="BR71" s="65"/>
      <c r="BS71" s="65"/>
      <c r="BT71" s="65"/>
      <c r="BU71" s="65"/>
      <c r="BV71" s="65"/>
      <c r="BW71" s="65"/>
      <c r="BX71" s="65"/>
      <c r="BY71" s="65"/>
      <c r="BZ71" s="65"/>
      <c r="CA71" s="65"/>
      <c r="CB71" s="65"/>
      <c r="CC71" s="65"/>
      <c r="CD71" s="65"/>
      <c r="CE71" s="65"/>
      <c r="CF71" s="65"/>
      <c r="CG71" s="65"/>
      <c r="CH71" s="65"/>
      <c r="CI71" s="65"/>
      <c r="CJ71" s="65"/>
      <c r="CK71" s="65"/>
      <c r="CL71" s="65"/>
      <c r="CM71" s="65"/>
      <c r="CN71" s="65"/>
      <c r="CO71" s="65"/>
      <c r="CP71" s="65"/>
      <c r="CQ71" s="65"/>
      <c r="CR71" s="65"/>
      <c r="CS71" s="65"/>
      <c r="CT71" s="65"/>
      <c r="CU71" s="65"/>
      <c r="CV71" s="65"/>
      <c r="CW71" s="65"/>
      <c r="CX71" s="65"/>
      <c r="CY71" s="65"/>
      <c r="CZ71" s="65"/>
      <c r="DA71" s="65"/>
      <c r="DB71" s="65"/>
      <c r="DC71" s="65"/>
      <c r="DD71" s="65"/>
      <c r="DE71" s="65"/>
      <c r="DF71" s="65"/>
      <c r="DG71" s="65"/>
      <c r="DH71" s="65"/>
      <c r="DI71" s="65"/>
      <c r="DJ71" s="65"/>
      <c r="DK71" s="65"/>
      <c r="DL71" s="65"/>
      <c r="DM71" s="65"/>
      <c r="DN71" s="65"/>
      <c r="DO71" s="65"/>
      <c r="DP71" s="65"/>
      <c r="DQ71" s="65"/>
      <c r="DR71" s="65"/>
      <c r="DS71" s="65"/>
      <c r="DT71" s="65"/>
      <c r="DU71" s="65"/>
      <c r="DV71" s="65"/>
      <c r="DW71" s="65"/>
      <c r="DX71" s="91"/>
      <c r="DY71" s="65"/>
      <c r="DZ71" s="65"/>
      <c r="EA71" s="65"/>
      <c r="EB71" s="65"/>
      <c r="EC71" s="65"/>
      <c r="ED71" s="65"/>
      <c r="EE71" s="65"/>
      <c r="EF71" s="65"/>
      <c r="EG71" s="65"/>
      <c r="EH71" s="65"/>
      <c r="EI71" s="65"/>
      <c r="EJ71" s="65"/>
      <c r="EK71" s="65"/>
      <c r="EL71" s="65"/>
      <c r="EM71" s="65"/>
      <c r="EN71" s="65"/>
      <c r="EO71" s="65"/>
      <c r="EP71" s="65"/>
      <c r="EQ71" s="65"/>
      <c r="ER71" s="65"/>
      <c r="ES71" s="65"/>
      <c r="ET71" s="65"/>
      <c r="EU71" s="65"/>
      <c r="EV71" s="65"/>
      <c r="EW71" s="65"/>
      <c r="EX71" s="65"/>
      <c r="EY71" s="65"/>
      <c r="EZ71" s="65"/>
      <c r="FA71" s="65"/>
      <c r="FB71" s="65"/>
      <c r="FC71" s="65"/>
      <c r="FD71" s="65"/>
      <c r="FE71" s="65"/>
      <c r="FF71" s="65"/>
      <c r="FG71" s="65"/>
      <c r="FH71" s="65"/>
      <c r="FI71" s="65"/>
      <c r="FJ71" s="65"/>
      <c r="FK71" s="65"/>
      <c r="FL71" s="65"/>
      <c r="FM71" s="65"/>
      <c r="FN71" s="65"/>
      <c r="FO71" s="65"/>
      <c r="FP71" s="65"/>
      <c r="FQ71" s="65"/>
      <c r="FR71" s="65"/>
      <c r="FS71" s="65"/>
      <c r="FT71" s="65"/>
      <c r="FU71" s="65"/>
      <c r="FV71" s="65"/>
      <c r="FW71" s="65"/>
      <c r="FX71" s="65"/>
      <c r="FY71" s="65"/>
      <c r="FZ71" s="65"/>
      <c r="GA71" s="65"/>
      <c r="GB71" s="65"/>
      <c r="GC71" s="65"/>
      <c r="GD71" s="65"/>
      <c r="GE71" s="65"/>
      <c r="GF71" s="65"/>
      <c r="GG71" s="65"/>
      <c r="GH71" s="65"/>
      <c r="GI71" s="65"/>
      <c r="GJ71" s="65"/>
      <c r="GK71" s="65"/>
      <c r="GL71" s="65"/>
      <c r="GM71" s="65"/>
      <c r="GN71" s="65"/>
      <c r="GO71" s="65"/>
      <c r="GP71" s="65"/>
      <c r="GQ71" s="65"/>
      <c r="GR71" s="65"/>
      <c r="GS71" s="65"/>
      <c r="GT71" s="65"/>
      <c r="GU71" s="65"/>
      <c r="GV71" s="65"/>
      <c r="GW71" s="65"/>
      <c r="GX71" s="65"/>
      <c r="GY71" s="65"/>
      <c r="GZ71" s="65"/>
      <c r="HA71" s="65"/>
      <c r="HB71" s="65"/>
      <c r="HC71" s="65"/>
      <c r="HD71" s="65"/>
      <c r="HE71" s="65"/>
      <c r="HF71" s="65"/>
      <c r="HG71" s="65"/>
      <c r="HH71" s="65"/>
      <c r="HI71" s="65"/>
      <c r="HJ71" s="65"/>
      <c r="HK71" s="65"/>
      <c r="HL71" s="65"/>
      <c r="HM71" s="65"/>
      <c r="HN71" s="65"/>
      <c r="HO71" s="65"/>
      <c r="HP71" s="65"/>
      <c r="HQ71" s="65"/>
      <c r="HR71" s="65"/>
      <c r="HS71" s="65"/>
      <c r="HT71" s="65"/>
      <c r="HU71" s="65"/>
      <c r="HV71" s="65"/>
      <c r="HW71" s="65"/>
      <c r="HX71" s="65"/>
      <c r="HY71" s="65"/>
      <c r="HZ71" s="65"/>
      <c r="IA71" s="65"/>
      <c r="IB71" s="65"/>
      <c r="IC71" s="65"/>
      <c r="ID71" s="65"/>
      <c r="IE71" s="65"/>
      <c r="IF71" s="65"/>
      <c r="IG71" s="65"/>
      <c r="IH71" s="65"/>
      <c r="II71" s="65"/>
      <c r="IJ71" s="65"/>
      <c r="IK71" s="65"/>
      <c r="IL71" s="65"/>
      <c r="IM71" s="65"/>
      <c r="IN71" s="65"/>
      <c r="IO71" s="65"/>
      <c r="IP71" s="65"/>
      <c r="IQ71" s="65"/>
      <c r="IR71" s="65"/>
      <c r="IS71" s="65"/>
      <c r="IT71" s="65"/>
      <c r="IU71" s="65"/>
      <c r="IV71" s="65"/>
      <c r="IW71" s="65"/>
      <c r="IX71" s="65"/>
      <c r="IY71" s="65"/>
      <c r="IZ71" s="65"/>
      <c r="JA71" s="65"/>
      <c r="JB71" s="65"/>
      <c r="JC71" s="65"/>
      <c r="JD71" s="65"/>
      <c r="JE71" s="65"/>
      <c r="JF71" s="65"/>
      <c r="JG71" s="65"/>
      <c r="JH71" s="65"/>
    </row>
    <row r="72" spans="1:268" s="66" customFormat="1">
      <c r="A72" s="89"/>
      <c r="B72" s="89"/>
      <c r="C72" s="89"/>
      <c r="D72" s="89"/>
      <c r="E72" s="89"/>
      <c r="F72" s="89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90"/>
      <c r="AD72" s="90"/>
      <c r="AE72" s="90"/>
      <c r="AF72" s="90"/>
      <c r="AG72" s="90"/>
      <c r="AH72" s="90"/>
      <c r="AI72" s="90"/>
      <c r="AJ72" s="90"/>
      <c r="AK72" s="90"/>
      <c r="AL72" s="90"/>
      <c r="AM72" s="90"/>
      <c r="AN72" s="90"/>
      <c r="AO72" s="90"/>
      <c r="AP72" s="90"/>
      <c r="AQ72" s="90"/>
      <c r="AR72" s="90"/>
      <c r="AS72" s="90"/>
      <c r="AT72" s="90"/>
      <c r="AU72" s="90"/>
      <c r="AV72" s="90"/>
      <c r="AW72" s="90"/>
      <c r="AX72" s="90"/>
      <c r="AY72" s="90"/>
      <c r="AZ72" s="90"/>
      <c r="BA72" s="65"/>
      <c r="BB72" s="65"/>
      <c r="BC72" s="65"/>
      <c r="BD72" s="65"/>
      <c r="BE72" s="65"/>
      <c r="BF72" s="65"/>
      <c r="BG72" s="65"/>
      <c r="BH72" s="65"/>
      <c r="BI72" s="65"/>
      <c r="BJ72" s="65"/>
      <c r="BK72" s="65"/>
      <c r="BL72" s="65"/>
      <c r="BM72" s="65"/>
      <c r="BN72" s="65"/>
      <c r="BO72" s="65"/>
      <c r="BP72" s="65"/>
      <c r="BQ72" s="65"/>
      <c r="BR72" s="65"/>
      <c r="BS72" s="65"/>
      <c r="BT72" s="65"/>
      <c r="BU72" s="65"/>
      <c r="BV72" s="65"/>
      <c r="BW72" s="65"/>
      <c r="BX72" s="65"/>
      <c r="BY72" s="65"/>
      <c r="BZ72" s="65"/>
      <c r="CA72" s="65"/>
      <c r="CB72" s="65"/>
      <c r="CC72" s="65"/>
      <c r="CD72" s="65"/>
      <c r="CE72" s="65"/>
      <c r="CF72" s="65"/>
      <c r="CG72" s="65"/>
      <c r="CH72" s="65"/>
      <c r="CI72" s="65"/>
      <c r="CJ72" s="65"/>
      <c r="CK72" s="65"/>
      <c r="CL72" s="65"/>
      <c r="CM72" s="65"/>
      <c r="CN72" s="65"/>
      <c r="CO72" s="65"/>
      <c r="CP72" s="65"/>
      <c r="CQ72" s="65"/>
      <c r="CR72" s="65"/>
      <c r="CS72" s="65"/>
      <c r="CT72" s="65"/>
      <c r="CU72" s="65"/>
      <c r="CV72" s="65"/>
      <c r="CW72" s="65"/>
      <c r="CX72" s="65"/>
      <c r="CY72" s="65"/>
      <c r="CZ72" s="65"/>
      <c r="DA72" s="65"/>
      <c r="DB72" s="65"/>
      <c r="DC72" s="65"/>
      <c r="DD72" s="65"/>
      <c r="DE72" s="65"/>
      <c r="DF72" s="65"/>
      <c r="DG72" s="65"/>
      <c r="DH72" s="65"/>
      <c r="DI72" s="65"/>
      <c r="DJ72" s="65"/>
      <c r="DK72" s="65"/>
      <c r="DL72" s="65"/>
      <c r="DM72" s="65"/>
      <c r="DN72" s="65"/>
      <c r="DO72" s="65"/>
      <c r="DP72" s="65"/>
      <c r="DQ72" s="65"/>
      <c r="DR72" s="65"/>
      <c r="DS72" s="65"/>
      <c r="DT72" s="65"/>
      <c r="DU72" s="65"/>
      <c r="DV72" s="65"/>
      <c r="DW72" s="65"/>
      <c r="DX72" s="91"/>
      <c r="DY72" s="65"/>
      <c r="DZ72" s="65"/>
      <c r="EA72" s="65"/>
      <c r="EB72" s="65"/>
      <c r="EC72" s="65"/>
      <c r="ED72" s="65"/>
      <c r="EE72" s="65"/>
      <c r="EF72" s="65"/>
      <c r="EG72" s="65"/>
      <c r="EH72" s="65"/>
      <c r="EI72" s="65"/>
      <c r="EJ72" s="65"/>
      <c r="EK72" s="65"/>
      <c r="EL72" s="65"/>
      <c r="EM72" s="65"/>
      <c r="EN72" s="65"/>
      <c r="EO72" s="65"/>
      <c r="EP72" s="65"/>
      <c r="EQ72" s="65"/>
      <c r="ER72" s="65"/>
      <c r="ES72" s="65"/>
      <c r="ET72" s="65"/>
      <c r="EU72" s="65"/>
      <c r="EV72" s="65"/>
      <c r="EW72" s="65"/>
      <c r="EX72" s="65"/>
      <c r="EY72" s="65"/>
      <c r="EZ72" s="65"/>
      <c r="FA72" s="65"/>
      <c r="FB72" s="65"/>
      <c r="FC72" s="65"/>
      <c r="FD72" s="65"/>
      <c r="FE72" s="65"/>
      <c r="FF72" s="65"/>
      <c r="FG72" s="65"/>
      <c r="FH72" s="65"/>
      <c r="FI72" s="65"/>
      <c r="FJ72" s="65"/>
      <c r="FK72" s="65"/>
      <c r="FL72" s="65"/>
      <c r="FM72" s="65"/>
      <c r="FN72" s="65"/>
      <c r="FO72" s="65"/>
      <c r="FP72" s="65"/>
      <c r="FQ72" s="65"/>
      <c r="FR72" s="65"/>
      <c r="FS72" s="65"/>
      <c r="FT72" s="65"/>
      <c r="FU72" s="65"/>
      <c r="FV72" s="65"/>
      <c r="FW72" s="65"/>
      <c r="FX72" s="65"/>
      <c r="FY72" s="65"/>
      <c r="FZ72" s="65"/>
      <c r="GA72" s="65"/>
      <c r="GB72" s="65"/>
      <c r="GC72" s="65"/>
      <c r="GD72" s="65"/>
      <c r="GE72" s="65"/>
      <c r="GF72" s="65"/>
      <c r="GG72" s="65"/>
      <c r="GH72" s="65"/>
      <c r="GI72" s="65"/>
      <c r="GJ72" s="65"/>
      <c r="GK72" s="65"/>
      <c r="GL72" s="65"/>
      <c r="GM72" s="65"/>
      <c r="GN72" s="65"/>
      <c r="GO72" s="65"/>
      <c r="GP72" s="65"/>
      <c r="GQ72" s="65"/>
      <c r="GR72" s="65"/>
      <c r="GS72" s="65"/>
      <c r="GT72" s="65"/>
      <c r="GU72" s="65"/>
      <c r="GV72" s="65"/>
      <c r="GW72" s="65"/>
      <c r="GX72" s="65"/>
      <c r="GY72" s="65"/>
      <c r="GZ72" s="65"/>
      <c r="HA72" s="65"/>
      <c r="HB72" s="65"/>
      <c r="HC72" s="65"/>
      <c r="HD72" s="65"/>
      <c r="HE72" s="65"/>
      <c r="HF72" s="65"/>
      <c r="HG72" s="65"/>
      <c r="HH72" s="65"/>
      <c r="HI72" s="65"/>
      <c r="HJ72" s="65"/>
      <c r="HK72" s="65"/>
      <c r="HL72" s="65"/>
      <c r="HM72" s="65"/>
      <c r="HN72" s="65"/>
      <c r="HO72" s="65"/>
      <c r="HP72" s="65"/>
      <c r="HQ72" s="65"/>
      <c r="HR72" s="65"/>
      <c r="HS72" s="65"/>
      <c r="HT72" s="65"/>
      <c r="HU72" s="65"/>
      <c r="HV72" s="65"/>
      <c r="HW72" s="65"/>
      <c r="HX72" s="65"/>
      <c r="HY72" s="65"/>
      <c r="HZ72" s="65"/>
      <c r="IA72" s="65"/>
      <c r="IB72" s="65"/>
      <c r="IC72" s="65"/>
      <c r="ID72" s="65"/>
      <c r="IE72" s="65"/>
      <c r="IF72" s="65"/>
      <c r="IG72" s="65"/>
      <c r="IH72" s="65"/>
      <c r="II72" s="65"/>
      <c r="IJ72" s="65"/>
      <c r="IK72" s="65"/>
      <c r="IL72" s="65"/>
      <c r="IM72" s="65"/>
      <c r="IN72" s="65"/>
      <c r="IO72" s="65"/>
      <c r="IP72" s="65"/>
      <c r="IQ72" s="65"/>
      <c r="IR72" s="65"/>
      <c r="IS72" s="65"/>
      <c r="IT72" s="65"/>
      <c r="IU72" s="65"/>
      <c r="IV72" s="65"/>
      <c r="IW72" s="65"/>
      <c r="IX72" s="65"/>
      <c r="IY72" s="65"/>
      <c r="IZ72" s="65"/>
      <c r="JA72" s="65"/>
      <c r="JB72" s="65"/>
      <c r="JC72" s="65"/>
      <c r="JD72" s="65"/>
      <c r="JE72" s="65"/>
      <c r="JF72" s="65"/>
      <c r="JG72" s="65"/>
      <c r="JH72" s="65"/>
    </row>
    <row r="73" spans="1:268" s="66" customFormat="1">
      <c r="A73" s="89"/>
      <c r="B73" s="89"/>
      <c r="C73" s="89"/>
      <c r="D73" s="89"/>
      <c r="E73" s="89"/>
      <c r="F73" s="89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  <c r="AD73" s="90"/>
      <c r="AE73" s="90"/>
      <c r="AF73" s="90"/>
      <c r="AG73" s="90"/>
      <c r="AH73" s="90"/>
      <c r="AI73" s="90"/>
      <c r="AJ73" s="90"/>
      <c r="AK73" s="90"/>
      <c r="AL73" s="90"/>
      <c r="AM73" s="90"/>
      <c r="AN73" s="90"/>
      <c r="AO73" s="90"/>
      <c r="AP73" s="90"/>
      <c r="AQ73" s="90"/>
      <c r="AR73" s="90"/>
      <c r="AS73" s="90"/>
      <c r="AT73" s="90"/>
      <c r="AU73" s="90"/>
      <c r="AV73" s="90"/>
      <c r="AW73" s="90"/>
      <c r="AX73" s="90"/>
      <c r="AY73" s="90"/>
      <c r="AZ73" s="90"/>
      <c r="BA73" s="65"/>
      <c r="BB73" s="65"/>
      <c r="BC73" s="65"/>
      <c r="BD73" s="65"/>
      <c r="BE73" s="65"/>
      <c r="BF73" s="65"/>
      <c r="BG73" s="65"/>
      <c r="BH73" s="65"/>
      <c r="BI73" s="65"/>
      <c r="BJ73" s="65"/>
      <c r="BK73" s="65"/>
      <c r="BL73" s="65"/>
      <c r="BM73" s="65"/>
      <c r="BN73" s="65"/>
      <c r="BO73" s="65"/>
      <c r="BP73" s="65"/>
      <c r="BQ73" s="65"/>
      <c r="BR73" s="65"/>
      <c r="BS73" s="65"/>
      <c r="BT73" s="65"/>
      <c r="BU73" s="65"/>
      <c r="BV73" s="65"/>
      <c r="BW73" s="65"/>
      <c r="BX73" s="65"/>
      <c r="BY73" s="65"/>
      <c r="BZ73" s="65"/>
      <c r="CA73" s="65"/>
      <c r="CB73" s="65"/>
      <c r="CC73" s="65"/>
      <c r="CD73" s="65"/>
      <c r="CE73" s="65"/>
      <c r="CF73" s="65"/>
      <c r="CG73" s="65"/>
      <c r="CH73" s="65"/>
      <c r="CI73" s="65"/>
      <c r="CJ73" s="65"/>
      <c r="CK73" s="65"/>
      <c r="CL73" s="65"/>
      <c r="CM73" s="65"/>
      <c r="CN73" s="65"/>
      <c r="CO73" s="65"/>
      <c r="CP73" s="65"/>
      <c r="CQ73" s="65"/>
      <c r="CR73" s="65"/>
      <c r="CS73" s="65"/>
      <c r="CT73" s="65"/>
      <c r="CU73" s="65"/>
      <c r="CV73" s="65"/>
      <c r="CW73" s="65"/>
      <c r="CX73" s="65"/>
      <c r="CY73" s="65"/>
      <c r="CZ73" s="65"/>
      <c r="DA73" s="65"/>
      <c r="DB73" s="65"/>
      <c r="DC73" s="65"/>
      <c r="DD73" s="65"/>
      <c r="DE73" s="65"/>
      <c r="DF73" s="65"/>
      <c r="DG73" s="65"/>
      <c r="DH73" s="65"/>
      <c r="DI73" s="65"/>
      <c r="DJ73" s="65"/>
      <c r="DK73" s="65"/>
      <c r="DL73" s="65"/>
      <c r="DM73" s="65"/>
      <c r="DN73" s="65"/>
      <c r="DO73" s="65"/>
      <c r="DP73" s="65"/>
      <c r="DQ73" s="65"/>
      <c r="DR73" s="65"/>
      <c r="DS73" s="65"/>
      <c r="DT73" s="65"/>
      <c r="DU73" s="65"/>
      <c r="DV73" s="65"/>
      <c r="DW73" s="65"/>
      <c r="DX73" s="91"/>
      <c r="DY73" s="65"/>
      <c r="DZ73" s="65"/>
      <c r="EA73" s="65"/>
      <c r="EB73" s="65"/>
      <c r="EC73" s="65"/>
      <c r="ED73" s="65"/>
      <c r="EE73" s="65"/>
      <c r="EF73" s="65"/>
      <c r="EG73" s="65"/>
      <c r="EH73" s="65"/>
      <c r="EI73" s="65"/>
      <c r="EJ73" s="65"/>
      <c r="EK73" s="65"/>
      <c r="EL73" s="65"/>
      <c r="EM73" s="65"/>
      <c r="EN73" s="65"/>
      <c r="EO73" s="65"/>
      <c r="EP73" s="65"/>
      <c r="EQ73" s="65"/>
      <c r="ER73" s="65"/>
      <c r="ES73" s="65"/>
      <c r="ET73" s="65"/>
      <c r="EU73" s="65"/>
      <c r="EV73" s="65"/>
      <c r="EW73" s="65"/>
      <c r="EX73" s="65"/>
      <c r="EY73" s="65"/>
      <c r="EZ73" s="65"/>
      <c r="FA73" s="65"/>
      <c r="FB73" s="65"/>
      <c r="FC73" s="65"/>
      <c r="FD73" s="65"/>
      <c r="FE73" s="65"/>
      <c r="FF73" s="65"/>
      <c r="FG73" s="65"/>
      <c r="FH73" s="65"/>
      <c r="FI73" s="65"/>
      <c r="FJ73" s="65"/>
      <c r="FK73" s="65"/>
      <c r="FL73" s="65"/>
      <c r="FM73" s="65"/>
      <c r="FN73" s="65"/>
      <c r="FO73" s="65"/>
      <c r="FP73" s="65"/>
      <c r="FQ73" s="65"/>
      <c r="FR73" s="65"/>
      <c r="FS73" s="65"/>
      <c r="FT73" s="65"/>
      <c r="FU73" s="65"/>
      <c r="FV73" s="65"/>
      <c r="FW73" s="65"/>
      <c r="FX73" s="65"/>
      <c r="FY73" s="65"/>
      <c r="FZ73" s="65"/>
      <c r="GA73" s="65"/>
      <c r="GB73" s="65"/>
      <c r="GC73" s="65"/>
      <c r="GD73" s="65"/>
      <c r="GE73" s="65"/>
      <c r="GF73" s="65"/>
      <c r="GG73" s="65"/>
      <c r="GH73" s="65"/>
      <c r="GI73" s="65"/>
      <c r="GJ73" s="65"/>
      <c r="GK73" s="65"/>
      <c r="GL73" s="65"/>
      <c r="GM73" s="65"/>
      <c r="GN73" s="65"/>
      <c r="GO73" s="65"/>
      <c r="GP73" s="65"/>
      <c r="GQ73" s="65"/>
      <c r="GR73" s="65"/>
      <c r="GS73" s="65"/>
      <c r="GT73" s="65"/>
      <c r="GU73" s="65"/>
      <c r="GV73" s="65"/>
      <c r="GW73" s="65"/>
      <c r="GX73" s="65"/>
      <c r="GY73" s="65"/>
      <c r="GZ73" s="65"/>
      <c r="HA73" s="65"/>
      <c r="HB73" s="65"/>
      <c r="HC73" s="65"/>
      <c r="HD73" s="65"/>
      <c r="HE73" s="65"/>
      <c r="HF73" s="65"/>
      <c r="HG73" s="65"/>
      <c r="HH73" s="65"/>
      <c r="HI73" s="65"/>
      <c r="HJ73" s="65"/>
      <c r="HK73" s="65"/>
      <c r="HL73" s="65"/>
      <c r="HM73" s="65"/>
      <c r="HN73" s="65"/>
      <c r="HO73" s="65"/>
      <c r="HP73" s="65"/>
      <c r="HQ73" s="65"/>
      <c r="HR73" s="65"/>
      <c r="HS73" s="65"/>
      <c r="HT73" s="65"/>
      <c r="HU73" s="65"/>
      <c r="HV73" s="65"/>
      <c r="HW73" s="65"/>
      <c r="HX73" s="65"/>
      <c r="HY73" s="65"/>
      <c r="HZ73" s="65"/>
      <c r="IA73" s="65"/>
      <c r="IB73" s="65"/>
      <c r="IC73" s="65"/>
      <c r="ID73" s="65"/>
      <c r="IE73" s="65"/>
      <c r="IF73" s="65"/>
      <c r="IG73" s="65"/>
      <c r="IH73" s="65"/>
      <c r="II73" s="65"/>
      <c r="IJ73" s="65"/>
      <c r="IK73" s="65"/>
      <c r="IL73" s="65"/>
      <c r="IM73" s="65"/>
      <c r="IN73" s="65"/>
      <c r="IO73" s="65"/>
      <c r="IP73" s="65"/>
      <c r="IQ73" s="65"/>
      <c r="IR73" s="65"/>
      <c r="IS73" s="65"/>
      <c r="IT73" s="65"/>
      <c r="IU73" s="65"/>
      <c r="IV73" s="65"/>
      <c r="IW73" s="65"/>
      <c r="IX73" s="65"/>
      <c r="IY73" s="65"/>
      <c r="IZ73" s="65"/>
      <c r="JA73" s="65"/>
      <c r="JB73" s="65"/>
      <c r="JC73" s="65"/>
      <c r="JD73" s="65"/>
      <c r="JE73" s="65"/>
      <c r="JF73" s="65"/>
      <c r="JG73" s="65"/>
      <c r="JH73" s="65"/>
    </row>
    <row r="74" spans="1:268" s="66" customFormat="1">
      <c r="A74" s="89"/>
      <c r="B74" s="89"/>
      <c r="C74" s="89"/>
      <c r="D74" s="89"/>
      <c r="E74" s="89"/>
      <c r="F74" s="89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  <c r="AD74" s="90"/>
      <c r="AE74" s="90"/>
      <c r="AF74" s="90"/>
      <c r="AG74" s="90"/>
      <c r="AH74" s="90"/>
      <c r="AI74" s="90"/>
      <c r="AJ74" s="90"/>
      <c r="AK74" s="90"/>
      <c r="AL74" s="90"/>
      <c r="AM74" s="90"/>
      <c r="AN74" s="90"/>
      <c r="AO74" s="90"/>
      <c r="AP74" s="90"/>
      <c r="AQ74" s="90"/>
      <c r="AR74" s="90"/>
      <c r="AS74" s="90"/>
      <c r="AT74" s="90"/>
      <c r="AU74" s="90"/>
      <c r="AV74" s="90"/>
      <c r="AW74" s="90"/>
      <c r="AX74" s="90"/>
      <c r="AY74" s="90"/>
      <c r="AZ74" s="90"/>
      <c r="BA74" s="65"/>
      <c r="BB74" s="65"/>
      <c r="BC74" s="65"/>
      <c r="BD74" s="65"/>
      <c r="BE74" s="65"/>
      <c r="BF74" s="65"/>
      <c r="BG74" s="65"/>
      <c r="BH74" s="65"/>
      <c r="BI74" s="65"/>
      <c r="BJ74" s="65"/>
      <c r="BK74" s="65"/>
      <c r="BL74" s="65"/>
      <c r="BM74" s="65"/>
      <c r="BN74" s="65"/>
      <c r="BO74" s="65"/>
      <c r="BP74" s="65"/>
      <c r="BQ74" s="65"/>
      <c r="BR74" s="65"/>
      <c r="BS74" s="65"/>
      <c r="BT74" s="65"/>
      <c r="BU74" s="65"/>
      <c r="BV74" s="65"/>
      <c r="BW74" s="65"/>
      <c r="BX74" s="65"/>
      <c r="BY74" s="65"/>
      <c r="BZ74" s="65"/>
      <c r="CA74" s="65"/>
      <c r="CB74" s="65"/>
      <c r="CC74" s="65"/>
      <c r="CD74" s="65"/>
      <c r="CE74" s="65"/>
      <c r="CF74" s="65"/>
      <c r="CG74" s="65"/>
      <c r="CH74" s="65"/>
      <c r="CI74" s="65"/>
      <c r="CJ74" s="65"/>
      <c r="CK74" s="65"/>
      <c r="CL74" s="65"/>
      <c r="CM74" s="65"/>
      <c r="CN74" s="65"/>
      <c r="CO74" s="65"/>
      <c r="CP74" s="65"/>
      <c r="CQ74" s="65"/>
      <c r="CR74" s="65"/>
      <c r="CS74" s="65"/>
      <c r="CT74" s="65"/>
      <c r="CU74" s="65"/>
      <c r="CV74" s="65"/>
      <c r="CW74" s="65"/>
      <c r="CX74" s="65"/>
      <c r="CY74" s="65"/>
      <c r="CZ74" s="65"/>
      <c r="DA74" s="65"/>
      <c r="DB74" s="65"/>
      <c r="DC74" s="65"/>
      <c r="DD74" s="65"/>
      <c r="DE74" s="65"/>
      <c r="DF74" s="65"/>
      <c r="DG74" s="65"/>
      <c r="DH74" s="65"/>
      <c r="DI74" s="65"/>
      <c r="DJ74" s="65"/>
      <c r="DK74" s="65"/>
      <c r="DL74" s="65"/>
      <c r="DM74" s="65"/>
      <c r="DN74" s="65"/>
      <c r="DO74" s="65"/>
      <c r="DP74" s="65"/>
      <c r="DQ74" s="65"/>
      <c r="DR74" s="65"/>
      <c r="DS74" s="65"/>
      <c r="DT74" s="65"/>
      <c r="DU74" s="65"/>
      <c r="DV74" s="65"/>
      <c r="DW74" s="65"/>
      <c r="DX74" s="91"/>
      <c r="DY74" s="65"/>
      <c r="DZ74" s="65"/>
      <c r="EA74" s="65"/>
      <c r="EB74" s="65"/>
      <c r="EC74" s="65"/>
      <c r="ED74" s="65"/>
      <c r="EE74" s="65"/>
      <c r="EF74" s="65"/>
      <c r="EG74" s="65"/>
      <c r="EH74" s="65"/>
      <c r="EI74" s="65"/>
      <c r="EJ74" s="65"/>
      <c r="EK74" s="65"/>
      <c r="EL74" s="65"/>
      <c r="EM74" s="65"/>
      <c r="EN74" s="65"/>
      <c r="EO74" s="65"/>
      <c r="EP74" s="65"/>
      <c r="EQ74" s="65"/>
      <c r="ER74" s="65"/>
      <c r="ES74" s="65"/>
      <c r="ET74" s="65"/>
      <c r="EU74" s="65"/>
      <c r="EV74" s="65"/>
      <c r="EW74" s="65"/>
      <c r="EX74" s="65"/>
      <c r="EY74" s="65"/>
      <c r="EZ74" s="65"/>
      <c r="FA74" s="65"/>
      <c r="FB74" s="65"/>
      <c r="FC74" s="65"/>
      <c r="FD74" s="65"/>
      <c r="FE74" s="65"/>
      <c r="FF74" s="65"/>
      <c r="FG74" s="65"/>
      <c r="FH74" s="65"/>
      <c r="FI74" s="65"/>
      <c r="FJ74" s="65"/>
      <c r="FK74" s="65"/>
      <c r="FL74" s="65"/>
      <c r="FM74" s="65"/>
      <c r="FN74" s="65"/>
      <c r="FO74" s="65"/>
      <c r="FP74" s="65"/>
      <c r="FQ74" s="65"/>
      <c r="FR74" s="65"/>
      <c r="FS74" s="65"/>
      <c r="FT74" s="65"/>
      <c r="FU74" s="65"/>
      <c r="FV74" s="65"/>
      <c r="FW74" s="65"/>
      <c r="FX74" s="65"/>
      <c r="FY74" s="65"/>
      <c r="FZ74" s="65"/>
      <c r="GA74" s="65"/>
      <c r="GB74" s="65"/>
      <c r="GC74" s="65"/>
      <c r="GD74" s="65"/>
      <c r="GE74" s="65"/>
      <c r="GF74" s="65"/>
      <c r="GG74" s="65"/>
      <c r="GH74" s="65"/>
      <c r="GI74" s="65"/>
      <c r="GJ74" s="65"/>
      <c r="GK74" s="65"/>
      <c r="GL74" s="65"/>
      <c r="GM74" s="65"/>
      <c r="GN74" s="65"/>
      <c r="GO74" s="65"/>
      <c r="GP74" s="65"/>
      <c r="GQ74" s="65"/>
      <c r="GR74" s="65"/>
      <c r="GS74" s="65"/>
      <c r="GT74" s="65"/>
      <c r="GU74" s="65"/>
      <c r="GV74" s="65"/>
      <c r="GW74" s="65"/>
      <c r="GX74" s="65"/>
      <c r="GY74" s="65"/>
      <c r="GZ74" s="65"/>
      <c r="HA74" s="65"/>
      <c r="HB74" s="65"/>
      <c r="HC74" s="65"/>
      <c r="HD74" s="65"/>
      <c r="HE74" s="65"/>
      <c r="HF74" s="65"/>
      <c r="HG74" s="65"/>
      <c r="HH74" s="65"/>
      <c r="HI74" s="65"/>
      <c r="HJ74" s="65"/>
      <c r="HK74" s="65"/>
      <c r="HL74" s="65"/>
      <c r="HM74" s="65"/>
      <c r="HN74" s="65"/>
      <c r="HO74" s="65"/>
      <c r="HP74" s="65"/>
      <c r="HQ74" s="65"/>
      <c r="HR74" s="65"/>
      <c r="HS74" s="65"/>
      <c r="HT74" s="65"/>
      <c r="HU74" s="65"/>
      <c r="HV74" s="65"/>
      <c r="HW74" s="65"/>
      <c r="HX74" s="65"/>
      <c r="HY74" s="65"/>
      <c r="HZ74" s="65"/>
      <c r="IA74" s="65"/>
      <c r="IB74" s="65"/>
      <c r="IC74" s="65"/>
      <c r="ID74" s="65"/>
      <c r="IE74" s="65"/>
      <c r="IF74" s="65"/>
      <c r="IG74" s="65"/>
      <c r="IH74" s="65"/>
      <c r="II74" s="65"/>
      <c r="IJ74" s="65"/>
      <c r="IK74" s="65"/>
      <c r="IL74" s="65"/>
      <c r="IM74" s="65"/>
      <c r="IN74" s="65"/>
      <c r="IO74" s="65"/>
      <c r="IP74" s="65"/>
      <c r="IQ74" s="65"/>
      <c r="IR74" s="65"/>
      <c r="IS74" s="65"/>
      <c r="IT74" s="65"/>
      <c r="IU74" s="65"/>
      <c r="IV74" s="65"/>
      <c r="IW74" s="65"/>
      <c r="IX74" s="65"/>
      <c r="IY74" s="65"/>
      <c r="IZ74" s="65"/>
      <c r="JA74" s="65"/>
      <c r="JB74" s="65"/>
      <c r="JC74" s="65"/>
      <c r="JD74" s="65"/>
      <c r="JE74" s="65"/>
      <c r="JF74" s="65"/>
      <c r="JG74" s="65"/>
      <c r="JH74" s="65"/>
    </row>
    <row r="75" spans="1:268" s="66" customFormat="1">
      <c r="A75" s="89"/>
      <c r="B75" s="89"/>
      <c r="C75" s="89"/>
      <c r="D75" s="89"/>
      <c r="E75" s="89"/>
      <c r="F75" s="89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  <c r="AD75" s="90"/>
      <c r="AE75" s="90"/>
      <c r="AF75" s="90"/>
      <c r="AG75" s="90"/>
      <c r="AH75" s="90"/>
      <c r="AI75" s="90"/>
      <c r="AJ75" s="90"/>
      <c r="AK75" s="90"/>
      <c r="AL75" s="90"/>
      <c r="AM75" s="90"/>
      <c r="AN75" s="90"/>
      <c r="AO75" s="90"/>
      <c r="AP75" s="90"/>
      <c r="AQ75" s="90"/>
      <c r="AR75" s="90"/>
      <c r="AS75" s="90"/>
      <c r="AT75" s="90"/>
      <c r="AU75" s="90"/>
      <c r="AV75" s="90"/>
      <c r="AW75" s="90"/>
      <c r="AX75" s="90"/>
      <c r="AY75" s="90"/>
      <c r="AZ75" s="90"/>
      <c r="BA75" s="65"/>
      <c r="BB75" s="65"/>
      <c r="BC75" s="65"/>
      <c r="BD75" s="65"/>
      <c r="BE75" s="65"/>
      <c r="BF75" s="65"/>
      <c r="BG75" s="65"/>
      <c r="BH75" s="65"/>
      <c r="BI75" s="65"/>
      <c r="BJ75" s="65"/>
      <c r="BK75" s="65"/>
      <c r="BL75" s="65"/>
      <c r="BM75" s="65"/>
      <c r="BN75" s="65"/>
      <c r="BO75" s="65"/>
      <c r="BP75" s="65"/>
      <c r="BQ75" s="65"/>
      <c r="BR75" s="65"/>
      <c r="BS75" s="65"/>
      <c r="BT75" s="65"/>
      <c r="BU75" s="65"/>
      <c r="BV75" s="65"/>
      <c r="BW75" s="65"/>
      <c r="BX75" s="65"/>
      <c r="BY75" s="65"/>
      <c r="BZ75" s="65"/>
      <c r="CA75" s="65"/>
      <c r="CB75" s="65"/>
      <c r="CC75" s="65"/>
      <c r="CD75" s="65"/>
      <c r="CE75" s="65"/>
      <c r="CF75" s="65"/>
      <c r="CG75" s="65"/>
      <c r="CH75" s="65"/>
      <c r="CI75" s="65"/>
      <c r="CJ75" s="65"/>
      <c r="CK75" s="65"/>
      <c r="CL75" s="65"/>
      <c r="CM75" s="65"/>
      <c r="CN75" s="65"/>
      <c r="CO75" s="65"/>
      <c r="CP75" s="65"/>
      <c r="CQ75" s="65"/>
      <c r="CR75" s="65"/>
      <c r="CS75" s="65"/>
      <c r="CT75" s="65"/>
      <c r="CU75" s="65"/>
      <c r="CV75" s="65"/>
      <c r="CW75" s="65"/>
      <c r="CX75" s="65"/>
      <c r="CY75" s="65"/>
      <c r="CZ75" s="65"/>
      <c r="DA75" s="65"/>
      <c r="DB75" s="65"/>
      <c r="DC75" s="65"/>
      <c r="DD75" s="65"/>
      <c r="DE75" s="65"/>
      <c r="DF75" s="65"/>
      <c r="DG75" s="65"/>
      <c r="DH75" s="65"/>
      <c r="DI75" s="65"/>
      <c r="DJ75" s="65"/>
      <c r="DK75" s="65"/>
      <c r="DL75" s="65"/>
      <c r="DM75" s="65"/>
      <c r="DN75" s="65"/>
      <c r="DO75" s="65"/>
      <c r="DP75" s="65"/>
      <c r="DQ75" s="65"/>
      <c r="DR75" s="65"/>
      <c r="DS75" s="65"/>
      <c r="DT75" s="65"/>
      <c r="DU75" s="65"/>
      <c r="DV75" s="65"/>
      <c r="DW75" s="65"/>
      <c r="DX75" s="91"/>
      <c r="DY75" s="65"/>
      <c r="DZ75" s="65"/>
      <c r="EA75" s="65"/>
      <c r="EB75" s="65"/>
      <c r="EC75" s="65"/>
      <c r="ED75" s="65"/>
      <c r="EE75" s="65"/>
      <c r="EF75" s="65"/>
      <c r="EG75" s="65"/>
      <c r="EH75" s="65"/>
      <c r="EI75" s="65"/>
      <c r="EJ75" s="65"/>
      <c r="EK75" s="65"/>
      <c r="EL75" s="65"/>
      <c r="EM75" s="65"/>
      <c r="EN75" s="65"/>
      <c r="EO75" s="65"/>
      <c r="EP75" s="65"/>
      <c r="EQ75" s="65"/>
      <c r="ER75" s="65"/>
      <c r="ES75" s="65"/>
      <c r="ET75" s="65"/>
      <c r="EU75" s="65"/>
      <c r="EV75" s="65"/>
      <c r="EW75" s="65"/>
      <c r="EX75" s="65"/>
      <c r="EY75" s="65"/>
      <c r="EZ75" s="65"/>
      <c r="FA75" s="65"/>
      <c r="FB75" s="65"/>
      <c r="FC75" s="65"/>
      <c r="FD75" s="65"/>
      <c r="FE75" s="65"/>
      <c r="FF75" s="65"/>
      <c r="FG75" s="65"/>
      <c r="FH75" s="65"/>
      <c r="FI75" s="65"/>
      <c r="FJ75" s="65"/>
      <c r="FK75" s="65"/>
      <c r="FL75" s="65"/>
      <c r="FM75" s="65"/>
      <c r="FN75" s="65"/>
      <c r="FO75" s="65"/>
      <c r="FP75" s="65"/>
      <c r="FQ75" s="65"/>
      <c r="FR75" s="65"/>
      <c r="FS75" s="65"/>
      <c r="FT75" s="65"/>
      <c r="FU75" s="65"/>
      <c r="FV75" s="65"/>
      <c r="FW75" s="65"/>
      <c r="FX75" s="65"/>
      <c r="FY75" s="65"/>
      <c r="FZ75" s="65"/>
      <c r="GA75" s="65"/>
      <c r="GB75" s="65"/>
      <c r="GC75" s="65"/>
      <c r="GD75" s="65"/>
      <c r="GE75" s="65"/>
      <c r="GF75" s="65"/>
      <c r="GG75" s="65"/>
      <c r="GH75" s="65"/>
      <c r="GI75" s="65"/>
      <c r="GJ75" s="65"/>
      <c r="GK75" s="65"/>
      <c r="GL75" s="65"/>
      <c r="GM75" s="65"/>
      <c r="GN75" s="65"/>
      <c r="GO75" s="65"/>
      <c r="GP75" s="65"/>
      <c r="GQ75" s="65"/>
      <c r="GR75" s="65"/>
      <c r="GS75" s="65"/>
      <c r="GT75" s="65"/>
      <c r="GU75" s="65"/>
      <c r="GV75" s="65"/>
      <c r="GW75" s="65"/>
      <c r="GX75" s="65"/>
      <c r="GY75" s="65"/>
      <c r="GZ75" s="65"/>
      <c r="HA75" s="65"/>
      <c r="HB75" s="65"/>
      <c r="HC75" s="65"/>
      <c r="HD75" s="65"/>
      <c r="HE75" s="65"/>
      <c r="HF75" s="65"/>
      <c r="HG75" s="65"/>
      <c r="HH75" s="65"/>
      <c r="HI75" s="65"/>
      <c r="HJ75" s="65"/>
      <c r="HK75" s="65"/>
      <c r="HL75" s="65"/>
      <c r="HM75" s="65"/>
      <c r="HN75" s="65"/>
      <c r="HO75" s="65"/>
      <c r="HP75" s="65"/>
      <c r="HQ75" s="65"/>
      <c r="HR75" s="65"/>
      <c r="HS75" s="65"/>
      <c r="HT75" s="65"/>
      <c r="HU75" s="65"/>
      <c r="HV75" s="65"/>
      <c r="HW75" s="65"/>
      <c r="HX75" s="65"/>
      <c r="HY75" s="65"/>
      <c r="HZ75" s="65"/>
      <c r="IA75" s="65"/>
      <c r="IB75" s="65"/>
      <c r="IC75" s="65"/>
      <c r="ID75" s="65"/>
      <c r="IE75" s="65"/>
      <c r="IF75" s="65"/>
      <c r="IG75" s="65"/>
      <c r="IH75" s="65"/>
      <c r="II75" s="65"/>
      <c r="IJ75" s="65"/>
      <c r="IK75" s="65"/>
      <c r="IL75" s="65"/>
      <c r="IM75" s="65"/>
      <c r="IN75" s="65"/>
      <c r="IO75" s="65"/>
      <c r="IP75" s="65"/>
      <c r="IQ75" s="65"/>
      <c r="IR75" s="65"/>
      <c r="IS75" s="65"/>
      <c r="IT75" s="65"/>
      <c r="IU75" s="65"/>
      <c r="IV75" s="65"/>
      <c r="IW75" s="65"/>
      <c r="IX75" s="65"/>
      <c r="IY75" s="65"/>
      <c r="IZ75" s="65"/>
      <c r="JA75" s="65"/>
      <c r="JB75" s="65"/>
      <c r="JC75" s="65"/>
      <c r="JD75" s="65"/>
      <c r="JE75" s="65"/>
      <c r="JF75" s="65"/>
      <c r="JG75" s="65"/>
      <c r="JH75" s="65"/>
    </row>
    <row r="76" spans="1:268" s="66" customFormat="1">
      <c r="A76" s="89"/>
      <c r="B76" s="89"/>
      <c r="C76" s="89"/>
      <c r="D76" s="89"/>
      <c r="E76" s="89"/>
      <c r="F76" s="89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  <c r="AD76" s="90"/>
      <c r="AE76" s="90"/>
      <c r="AF76" s="90"/>
      <c r="AG76" s="90"/>
      <c r="AH76" s="90"/>
      <c r="AI76" s="90"/>
      <c r="AJ76" s="90"/>
      <c r="AK76" s="90"/>
      <c r="AL76" s="90"/>
      <c r="AM76" s="90"/>
      <c r="AN76" s="90"/>
      <c r="AO76" s="90"/>
      <c r="AP76" s="90"/>
      <c r="AQ76" s="90"/>
      <c r="AR76" s="90"/>
      <c r="AS76" s="90"/>
      <c r="AT76" s="90"/>
      <c r="AU76" s="90"/>
      <c r="AV76" s="90"/>
      <c r="AW76" s="90"/>
      <c r="AX76" s="90"/>
      <c r="AY76" s="90"/>
      <c r="AZ76" s="90"/>
      <c r="BA76" s="65"/>
      <c r="BB76" s="65"/>
      <c r="BC76" s="65"/>
      <c r="BD76" s="65"/>
      <c r="BE76" s="65"/>
      <c r="BF76" s="65"/>
      <c r="BG76" s="65"/>
      <c r="BH76" s="65"/>
      <c r="BI76" s="65"/>
      <c r="BJ76" s="65"/>
      <c r="BK76" s="65"/>
      <c r="BL76" s="65"/>
      <c r="BM76" s="65"/>
      <c r="BN76" s="65"/>
      <c r="BO76" s="65"/>
      <c r="BP76" s="65"/>
      <c r="BQ76" s="65"/>
      <c r="BR76" s="65"/>
      <c r="BS76" s="65"/>
      <c r="BT76" s="65"/>
      <c r="BU76" s="65"/>
      <c r="BV76" s="65"/>
      <c r="BW76" s="65"/>
      <c r="BX76" s="65"/>
      <c r="BY76" s="65"/>
      <c r="BZ76" s="65"/>
      <c r="CA76" s="65"/>
      <c r="CB76" s="65"/>
      <c r="CC76" s="65"/>
      <c r="CD76" s="65"/>
      <c r="CE76" s="65"/>
      <c r="CF76" s="65"/>
      <c r="CG76" s="65"/>
      <c r="CH76" s="65"/>
      <c r="CI76" s="65"/>
      <c r="CJ76" s="65"/>
      <c r="CK76" s="65"/>
      <c r="CL76" s="65"/>
      <c r="CM76" s="65"/>
      <c r="CN76" s="65"/>
      <c r="CO76" s="65"/>
      <c r="CP76" s="65"/>
      <c r="CQ76" s="65"/>
      <c r="CR76" s="65"/>
      <c r="CS76" s="65"/>
      <c r="CT76" s="65"/>
      <c r="CU76" s="65"/>
      <c r="CV76" s="65"/>
      <c r="CW76" s="65"/>
      <c r="CX76" s="65"/>
      <c r="CY76" s="65"/>
      <c r="CZ76" s="65"/>
      <c r="DA76" s="65"/>
      <c r="DB76" s="65"/>
      <c r="DC76" s="65"/>
      <c r="DD76" s="65"/>
      <c r="DE76" s="65"/>
      <c r="DF76" s="65"/>
      <c r="DG76" s="65"/>
      <c r="DH76" s="65"/>
      <c r="DI76" s="65"/>
      <c r="DJ76" s="65"/>
      <c r="DK76" s="65"/>
      <c r="DL76" s="65"/>
      <c r="DM76" s="65"/>
      <c r="DN76" s="65"/>
      <c r="DO76" s="65"/>
      <c r="DP76" s="65"/>
      <c r="DQ76" s="65"/>
      <c r="DR76" s="65"/>
      <c r="DS76" s="65"/>
      <c r="DT76" s="65"/>
      <c r="DU76" s="65"/>
      <c r="DV76" s="65"/>
      <c r="DW76" s="65"/>
      <c r="DX76" s="91"/>
      <c r="DY76" s="65"/>
      <c r="DZ76" s="65"/>
      <c r="EA76" s="65"/>
      <c r="EB76" s="65"/>
      <c r="EC76" s="65"/>
      <c r="ED76" s="65"/>
      <c r="EE76" s="65"/>
      <c r="EF76" s="65"/>
      <c r="EG76" s="65"/>
      <c r="EH76" s="65"/>
      <c r="EI76" s="65"/>
      <c r="EJ76" s="65"/>
      <c r="EK76" s="65"/>
      <c r="EL76" s="65"/>
      <c r="EM76" s="65"/>
      <c r="EN76" s="65"/>
      <c r="EO76" s="65"/>
      <c r="EP76" s="65"/>
      <c r="EQ76" s="65"/>
      <c r="ER76" s="65"/>
      <c r="ES76" s="65"/>
      <c r="ET76" s="65"/>
      <c r="EU76" s="65"/>
      <c r="EV76" s="65"/>
      <c r="EW76" s="65"/>
      <c r="EX76" s="65"/>
      <c r="EY76" s="65"/>
      <c r="EZ76" s="65"/>
      <c r="FA76" s="65"/>
      <c r="FB76" s="65"/>
      <c r="FC76" s="65"/>
      <c r="FD76" s="65"/>
      <c r="FE76" s="65"/>
      <c r="FF76" s="65"/>
      <c r="FG76" s="65"/>
      <c r="FH76" s="65"/>
      <c r="FI76" s="65"/>
      <c r="FJ76" s="65"/>
      <c r="FK76" s="65"/>
      <c r="FL76" s="65"/>
      <c r="FM76" s="65"/>
      <c r="FN76" s="65"/>
      <c r="FO76" s="65"/>
      <c r="FP76" s="65"/>
      <c r="FQ76" s="65"/>
      <c r="FR76" s="65"/>
      <c r="FS76" s="65"/>
      <c r="FT76" s="65"/>
      <c r="FU76" s="65"/>
      <c r="FV76" s="65"/>
      <c r="FW76" s="65"/>
      <c r="FX76" s="65"/>
      <c r="FY76" s="65"/>
      <c r="FZ76" s="65"/>
      <c r="GA76" s="65"/>
      <c r="GB76" s="65"/>
      <c r="GC76" s="65"/>
      <c r="GD76" s="65"/>
      <c r="GE76" s="65"/>
      <c r="GF76" s="65"/>
      <c r="GG76" s="65"/>
      <c r="GH76" s="65"/>
      <c r="GI76" s="65"/>
      <c r="GJ76" s="65"/>
      <c r="GK76" s="65"/>
      <c r="GL76" s="65"/>
      <c r="GM76" s="65"/>
      <c r="GN76" s="65"/>
      <c r="GO76" s="65"/>
      <c r="GP76" s="65"/>
      <c r="GQ76" s="65"/>
      <c r="GR76" s="65"/>
      <c r="GS76" s="65"/>
      <c r="GT76" s="65"/>
      <c r="GU76" s="65"/>
      <c r="GV76" s="65"/>
      <c r="GW76" s="65"/>
      <c r="GX76" s="65"/>
      <c r="GY76" s="65"/>
      <c r="GZ76" s="65"/>
      <c r="HA76" s="65"/>
      <c r="HB76" s="65"/>
      <c r="HC76" s="65"/>
      <c r="HD76" s="65"/>
      <c r="HE76" s="65"/>
      <c r="HF76" s="65"/>
      <c r="HG76" s="65"/>
      <c r="HH76" s="65"/>
      <c r="HI76" s="65"/>
      <c r="HJ76" s="65"/>
      <c r="HK76" s="65"/>
      <c r="HL76" s="65"/>
      <c r="HM76" s="65"/>
      <c r="HN76" s="65"/>
      <c r="HO76" s="65"/>
      <c r="HP76" s="65"/>
      <c r="HQ76" s="65"/>
      <c r="HR76" s="65"/>
      <c r="HS76" s="65"/>
      <c r="HT76" s="65"/>
      <c r="HU76" s="65"/>
      <c r="HV76" s="65"/>
      <c r="HW76" s="65"/>
      <c r="HX76" s="65"/>
      <c r="HY76" s="65"/>
      <c r="HZ76" s="65"/>
      <c r="IA76" s="65"/>
      <c r="IB76" s="65"/>
      <c r="IC76" s="65"/>
      <c r="ID76" s="65"/>
      <c r="IE76" s="65"/>
      <c r="IF76" s="65"/>
      <c r="IG76" s="65"/>
      <c r="IH76" s="65"/>
      <c r="II76" s="65"/>
      <c r="IJ76" s="65"/>
      <c r="IK76" s="65"/>
      <c r="IL76" s="65"/>
      <c r="IM76" s="65"/>
      <c r="IN76" s="65"/>
      <c r="IO76" s="65"/>
      <c r="IP76" s="65"/>
      <c r="IQ76" s="65"/>
      <c r="IR76" s="65"/>
      <c r="IS76" s="65"/>
      <c r="IT76" s="65"/>
      <c r="IU76" s="65"/>
      <c r="IV76" s="65"/>
      <c r="IW76" s="65"/>
      <c r="IX76" s="65"/>
      <c r="IY76" s="65"/>
      <c r="IZ76" s="65"/>
      <c r="JA76" s="65"/>
      <c r="JB76" s="65"/>
      <c r="JC76" s="65"/>
      <c r="JD76" s="65"/>
      <c r="JE76" s="65"/>
      <c r="JF76" s="65"/>
      <c r="JG76" s="65"/>
      <c r="JH76" s="65"/>
    </row>
    <row r="77" spans="1:268" s="66" customFormat="1">
      <c r="A77" s="89"/>
      <c r="B77" s="89"/>
      <c r="C77" s="89"/>
      <c r="D77" s="89"/>
      <c r="E77" s="89"/>
      <c r="F77" s="89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  <c r="AD77" s="90"/>
      <c r="AE77" s="90"/>
      <c r="AF77" s="90"/>
      <c r="AG77" s="90"/>
      <c r="AH77" s="90"/>
      <c r="AI77" s="90"/>
      <c r="AJ77" s="90"/>
      <c r="AK77" s="90"/>
      <c r="AL77" s="90"/>
      <c r="AM77" s="90"/>
      <c r="AN77" s="90"/>
      <c r="AO77" s="90"/>
      <c r="AP77" s="90"/>
      <c r="AQ77" s="90"/>
      <c r="AR77" s="90"/>
      <c r="AS77" s="90"/>
      <c r="AT77" s="90"/>
      <c r="AU77" s="90"/>
      <c r="AV77" s="90"/>
      <c r="AW77" s="90"/>
      <c r="AX77" s="90"/>
      <c r="AY77" s="90"/>
      <c r="AZ77" s="90"/>
      <c r="BA77" s="65"/>
      <c r="BB77" s="65"/>
      <c r="BC77" s="65"/>
      <c r="BD77" s="65"/>
      <c r="BE77" s="65"/>
      <c r="BF77" s="65"/>
      <c r="BG77" s="65"/>
      <c r="BH77" s="65"/>
      <c r="BI77" s="65"/>
      <c r="BJ77" s="65"/>
      <c r="BK77" s="65"/>
      <c r="BL77" s="65"/>
      <c r="BM77" s="65"/>
      <c r="BN77" s="65"/>
      <c r="BO77" s="65"/>
      <c r="BP77" s="65"/>
      <c r="BQ77" s="65"/>
      <c r="BR77" s="65"/>
      <c r="BS77" s="65"/>
      <c r="BT77" s="65"/>
      <c r="BU77" s="65"/>
      <c r="BV77" s="65"/>
      <c r="BW77" s="65"/>
      <c r="BX77" s="65"/>
      <c r="BY77" s="65"/>
      <c r="BZ77" s="65"/>
      <c r="CA77" s="65"/>
      <c r="CB77" s="65"/>
      <c r="CC77" s="65"/>
      <c r="CD77" s="65"/>
      <c r="CE77" s="65"/>
      <c r="CF77" s="65"/>
      <c r="CG77" s="65"/>
      <c r="CH77" s="65"/>
      <c r="CI77" s="65"/>
      <c r="CJ77" s="65"/>
      <c r="CK77" s="65"/>
      <c r="CL77" s="65"/>
      <c r="CM77" s="65"/>
      <c r="CN77" s="65"/>
      <c r="CO77" s="65"/>
      <c r="CP77" s="65"/>
      <c r="CQ77" s="65"/>
      <c r="CR77" s="65"/>
      <c r="CS77" s="65"/>
      <c r="CT77" s="65"/>
      <c r="CU77" s="65"/>
      <c r="CV77" s="65"/>
      <c r="CW77" s="65"/>
      <c r="CX77" s="65"/>
      <c r="CY77" s="65"/>
      <c r="CZ77" s="65"/>
      <c r="DA77" s="65"/>
      <c r="DB77" s="65"/>
      <c r="DC77" s="65"/>
      <c r="DD77" s="65"/>
      <c r="DE77" s="65"/>
      <c r="DF77" s="65"/>
      <c r="DG77" s="65"/>
      <c r="DH77" s="65"/>
      <c r="DI77" s="65"/>
      <c r="DJ77" s="65"/>
      <c r="DK77" s="65"/>
      <c r="DL77" s="65"/>
      <c r="DM77" s="65"/>
      <c r="DN77" s="65"/>
      <c r="DO77" s="65"/>
      <c r="DP77" s="65"/>
      <c r="DQ77" s="65"/>
      <c r="DR77" s="65"/>
      <c r="DS77" s="65"/>
      <c r="DT77" s="65"/>
      <c r="DU77" s="65"/>
      <c r="DV77" s="65"/>
      <c r="DW77" s="65"/>
      <c r="DX77" s="91"/>
      <c r="DY77" s="65"/>
      <c r="DZ77" s="65"/>
      <c r="EA77" s="65"/>
      <c r="EB77" s="65"/>
      <c r="EC77" s="65"/>
      <c r="ED77" s="65"/>
      <c r="EE77" s="65"/>
      <c r="EF77" s="65"/>
      <c r="EG77" s="65"/>
      <c r="EH77" s="65"/>
      <c r="EI77" s="65"/>
      <c r="EJ77" s="65"/>
      <c r="EK77" s="65"/>
      <c r="EL77" s="65"/>
      <c r="EM77" s="65"/>
      <c r="EN77" s="65"/>
      <c r="EO77" s="65"/>
      <c r="EP77" s="65"/>
      <c r="EQ77" s="65"/>
      <c r="ER77" s="65"/>
      <c r="ES77" s="65"/>
      <c r="ET77" s="65"/>
      <c r="EU77" s="65"/>
      <c r="EV77" s="65"/>
      <c r="EW77" s="65"/>
      <c r="EX77" s="65"/>
      <c r="EY77" s="65"/>
      <c r="EZ77" s="65"/>
      <c r="FA77" s="65"/>
      <c r="FB77" s="65"/>
      <c r="FC77" s="65"/>
      <c r="FD77" s="65"/>
      <c r="FE77" s="65"/>
      <c r="FF77" s="65"/>
      <c r="FG77" s="65"/>
      <c r="FH77" s="65"/>
      <c r="FI77" s="65"/>
      <c r="FJ77" s="65"/>
      <c r="FK77" s="65"/>
      <c r="FL77" s="65"/>
      <c r="FM77" s="65"/>
      <c r="FN77" s="65"/>
      <c r="FO77" s="65"/>
      <c r="FP77" s="65"/>
      <c r="FQ77" s="65"/>
      <c r="FR77" s="65"/>
      <c r="FS77" s="65"/>
      <c r="FT77" s="65"/>
      <c r="FU77" s="65"/>
      <c r="FV77" s="65"/>
      <c r="FW77" s="65"/>
      <c r="FX77" s="65"/>
      <c r="FY77" s="65"/>
      <c r="FZ77" s="65"/>
      <c r="GA77" s="65"/>
      <c r="GB77" s="65"/>
      <c r="GC77" s="65"/>
      <c r="GD77" s="65"/>
      <c r="GE77" s="65"/>
      <c r="GF77" s="65"/>
      <c r="GG77" s="65"/>
      <c r="GH77" s="65"/>
      <c r="GI77" s="65"/>
      <c r="GJ77" s="65"/>
      <c r="GK77" s="65"/>
      <c r="GL77" s="65"/>
      <c r="GM77" s="65"/>
      <c r="GN77" s="65"/>
      <c r="GO77" s="65"/>
      <c r="GP77" s="65"/>
      <c r="GQ77" s="65"/>
      <c r="GR77" s="65"/>
      <c r="GS77" s="65"/>
      <c r="GT77" s="65"/>
      <c r="GU77" s="65"/>
      <c r="GV77" s="65"/>
      <c r="GW77" s="65"/>
      <c r="GX77" s="65"/>
      <c r="GY77" s="65"/>
      <c r="GZ77" s="65"/>
      <c r="HA77" s="65"/>
      <c r="HB77" s="65"/>
      <c r="HC77" s="65"/>
      <c r="HD77" s="65"/>
      <c r="HE77" s="65"/>
      <c r="HF77" s="65"/>
      <c r="HG77" s="65"/>
      <c r="HH77" s="65"/>
      <c r="HI77" s="65"/>
      <c r="HJ77" s="65"/>
      <c r="HK77" s="65"/>
      <c r="HL77" s="65"/>
      <c r="HM77" s="65"/>
      <c r="HN77" s="65"/>
      <c r="HO77" s="65"/>
      <c r="HP77" s="65"/>
      <c r="HQ77" s="65"/>
      <c r="HR77" s="65"/>
      <c r="HS77" s="65"/>
      <c r="HT77" s="65"/>
      <c r="HU77" s="65"/>
      <c r="HV77" s="65"/>
      <c r="HW77" s="65"/>
      <c r="HX77" s="65"/>
      <c r="HY77" s="65"/>
      <c r="HZ77" s="65"/>
      <c r="IA77" s="65"/>
      <c r="IB77" s="65"/>
      <c r="IC77" s="65"/>
      <c r="ID77" s="65"/>
      <c r="IE77" s="65"/>
      <c r="IF77" s="65"/>
      <c r="IG77" s="65"/>
      <c r="IH77" s="65"/>
      <c r="II77" s="65"/>
      <c r="IJ77" s="65"/>
      <c r="IK77" s="65"/>
      <c r="IL77" s="65"/>
      <c r="IM77" s="65"/>
      <c r="IN77" s="65"/>
      <c r="IO77" s="65"/>
      <c r="IP77" s="65"/>
      <c r="IQ77" s="65"/>
      <c r="IR77" s="65"/>
      <c r="IS77" s="65"/>
      <c r="IT77" s="65"/>
      <c r="IU77" s="65"/>
      <c r="IV77" s="65"/>
      <c r="IW77" s="65"/>
      <c r="IX77" s="65"/>
      <c r="IY77" s="65"/>
      <c r="IZ77" s="65"/>
      <c r="JA77" s="65"/>
      <c r="JB77" s="65"/>
      <c r="JC77" s="65"/>
      <c r="JD77" s="65"/>
      <c r="JE77" s="65"/>
      <c r="JF77" s="65"/>
      <c r="JG77" s="65"/>
      <c r="JH77" s="65"/>
    </row>
    <row r="78" spans="1:268" s="66" customFormat="1">
      <c r="A78" s="89"/>
      <c r="B78" s="89"/>
      <c r="C78" s="89"/>
      <c r="D78" s="89"/>
      <c r="E78" s="89"/>
      <c r="F78" s="89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  <c r="AD78" s="90"/>
      <c r="AE78" s="90"/>
      <c r="AF78" s="90"/>
      <c r="AG78" s="90"/>
      <c r="AH78" s="90"/>
      <c r="AI78" s="90"/>
      <c r="AJ78" s="90"/>
      <c r="AK78" s="90"/>
      <c r="AL78" s="90"/>
      <c r="AM78" s="90"/>
      <c r="AN78" s="90"/>
      <c r="AO78" s="90"/>
      <c r="AP78" s="90"/>
      <c r="AQ78" s="90"/>
      <c r="AR78" s="90"/>
      <c r="AS78" s="90"/>
      <c r="AT78" s="90"/>
      <c r="AU78" s="90"/>
      <c r="AV78" s="90"/>
      <c r="AW78" s="90"/>
      <c r="AX78" s="90"/>
      <c r="AY78" s="90"/>
      <c r="AZ78" s="90"/>
      <c r="BA78" s="65"/>
      <c r="BB78" s="65"/>
      <c r="BC78" s="65"/>
      <c r="BD78" s="65"/>
      <c r="BE78" s="65"/>
      <c r="BF78" s="65"/>
      <c r="BG78" s="65"/>
      <c r="BH78" s="65"/>
      <c r="BI78" s="65"/>
      <c r="BJ78" s="65"/>
      <c r="BK78" s="65"/>
      <c r="BL78" s="65"/>
      <c r="BM78" s="65"/>
      <c r="BN78" s="65"/>
      <c r="BO78" s="65"/>
      <c r="BP78" s="65"/>
      <c r="BQ78" s="65"/>
      <c r="BR78" s="65"/>
      <c r="BS78" s="65"/>
      <c r="BT78" s="65"/>
      <c r="BU78" s="65"/>
      <c r="BV78" s="65"/>
      <c r="BW78" s="65"/>
      <c r="BX78" s="65"/>
      <c r="BY78" s="65"/>
      <c r="BZ78" s="65"/>
      <c r="CA78" s="65"/>
      <c r="CB78" s="65"/>
      <c r="CC78" s="65"/>
      <c r="CD78" s="65"/>
      <c r="CE78" s="65"/>
      <c r="CF78" s="65"/>
      <c r="CG78" s="65"/>
      <c r="CH78" s="65"/>
      <c r="CI78" s="65"/>
      <c r="CJ78" s="65"/>
      <c r="CK78" s="65"/>
      <c r="CL78" s="65"/>
      <c r="CM78" s="65"/>
      <c r="CN78" s="65"/>
      <c r="CO78" s="65"/>
      <c r="CP78" s="65"/>
      <c r="CQ78" s="65"/>
      <c r="CR78" s="65"/>
      <c r="CS78" s="65"/>
      <c r="CT78" s="65"/>
      <c r="CU78" s="65"/>
      <c r="CV78" s="65"/>
      <c r="CW78" s="65"/>
      <c r="CX78" s="65"/>
      <c r="CY78" s="65"/>
      <c r="CZ78" s="65"/>
      <c r="DA78" s="65"/>
      <c r="DB78" s="65"/>
      <c r="DC78" s="65"/>
      <c r="DD78" s="65"/>
      <c r="DE78" s="65"/>
      <c r="DF78" s="65"/>
      <c r="DG78" s="65"/>
      <c r="DH78" s="65"/>
      <c r="DI78" s="65"/>
      <c r="DJ78" s="65"/>
      <c r="DK78" s="65"/>
      <c r="DL78" s="65"/>
      <c r="DM78" s="65"/>
      <c r="DN78" s="65"/>
      <c r="DO78" s="65"/>
      <c r="DP78" s="65"/>
      <c r="DQ78" s="65"/>
      <c r="DR78" s="65"/>
      <c r="DS78" s="65"/>
      <c r="DT78" s="65"/>
      <c r="DU78" s="65"/>
      <c r="DV78" s="65"/>
      <c r="DW78" s="65"/>
      <c r="DX78" s="91"/>
      <c r="DY78" s="65"/>
      <c r="DZ78" s="65"/>
      <c r="EA78" s="65"/>
      <c r="EB78" s="65"/>
      <c r="EC78" s="65"/>
      <c r="ED78" s="65"/>
      <c r="EE78" s="65"/>
      <c r="EF78" s="65"/>
      <c r="EG78" s="65"/>
      <c r="EH78" s="65"/>
      <c r="EI78" s="65"/>
      <c r="EJ78" s="65"/>
      <c r="EK78" s="65"/>
      <c r="EL78" s="65"/>
      <c r="EM78" s="65"/>
      <c r="EN78" s="65"/>
      <c r="EO78" s="65"/>
      <c r="EP78" s="65"/>
      <c r="EQ78" s="65"/>
      <c r="ER78" s="65"/>
      <c r="ES78" s="65"/>
      <c r="ET78" s="65"/>
      <c r="EU78" s="65"/>
      <c r="EV78" s="65"/>
      <c r="EW78" s="65"/>
      <c r="EX78" s="65"/>
      <c r="EY78" s="65"/>
      <c r="EZ78" s="65"/>
      <c r="FA78" s="65"/>
      <c r="FB78" s="65"/>
      <c r="FC78" s="65"/>
      <c r="FD78" s="65"/>
      <c r="FE78" s="65"/>
      <c r="FF78" s="65"/>
      <c r="FG78" s="65"/>
      <c r="FH78" s="65"/>
      <c r="FI78" s="65"/>
      <c r="FJ78" s="65"/>
      <c r="FK78" s="65"/>
      <c r="FL78" s="65"/>
      <c r="FM78" s="65"/>
      <c r="FN78" s="65"/>
      <c r="FO78" s="65"/>
      <c r="FP78" s="65"/>
      <c r="FQ78" s="65"/>
      <c r="FR78" s="65"/>
      <c r="FS78" s="65"/>
      <c r="FT78" s="65"/>
      <c r="FU78" s="65"/>
      <c r="FV78" s="65"/>
      <c r="FW78" s="65"/>
      <c r="FX78" s="65"/>
      <c r="FY78" s="65"/>
      <c r="FZ78" s="65"/>
      <c r="GA78" s="65"/>
      <c r="GB78" s="65"/>
      <c r="GC78" s="65"/>
      <c r="GD78" s="65"/>
      <c r="GE78" s="65"/>
      <c r="GF78" s="65"/>
      <c r="GG78" s="65"/>
      <c r="GH78" s="65"/>
      <c r="GI78" s="65"/>
      <c r="GJ78" s="65"/>
      <c r="GK78" s="65"/>
      <c r="GL78" s="65"/>
      <c r="GM78" s="65"/>
      <c r="GN78" s="65"/>
      <c r="GO78" s="65"/>
      <c r="GP78" s="65"/>
      <c r="GQ78" s="65"/>
      <c r="GR78" s="65"/>
      <c r="GS78" s="65"/>
      <c r="GT78" s="65"/>
      <c r="GU78" s="65"/>
      <c r="GV78" s="65"/>
      <c r="GW78" s="65"/>
      <c r="GX78" s="65"/>
      <c r="GY78" s="65"/>
      <c r="GZ78" s="65"/>
      <c r="HA78" s="65"/>
      <c r="HB78" s="65"/>
      <c r="HC78" s="65"/>
      <c r="HD78" s="65"/>
      <c r="HE78" s="65"/>
      <c r="HF78" s="65"/>
      <c r="HG78" s="65"/>
      <c r="HH78" s="65"/>
      <c r="HI78" s="65"/>
      <c r="HJ78" s="65"/>
      <c r="HK78" s="65"/>
      <c r="HL78" s="65"/>
      <c r="HM78" s="65"/>
      <c r="HN78" s="65"/>
      <c r="HO78" s="65"/>
      <c r="HP78" s="65"/>
      <c r="HQ78" s="65"/>
      <c r="HR78" s="65"/>
      <c r="HS78" s="65"/>
      <c r="HT78" s="65"/>
      <c r="HU78" s="65"/>
      <c r="HV78" s="65"/>
      <c r="HW78" s="65"/>
      <c r="HX78" s="65"/>
      <c r="HY78" s="65"/>
      <c r="HZ78" s="65"/>
      <c r="IA78" s="65"/>
      <c r="IB78" s="65"/>
      <c r="IC78" s="65"/>
      <c r="ID78" s="65"/>
      <c r="IE78" s="65"/>
      <c r="IF78" s="65"/>
      <c r="IG78" s="65"/>
      <c r="IH78" s="65"/>
      <c r="II78" s="65"/>
      <c r="IJ78" s="65"/>
      <c r="IK78" s="65"/>
      <c r="IL78" s="65"/>
      <c r="IM78" s="65"/>
      <c r="IN78" s="65"/>
      <c r="IO78" s="65"/>
      <c r="IP78" s="65"/>
      <c r="IQ78" s="65"/>
      <c r="IR78" s="65"/>
      <c r="IS78" s="65"/>
      <c r="IT78" s="65"/>
      <c r="IU78" s="65"/>
      <c r="IV78" s="65"/>
      <c r="IW78" s="65"/>
      <c r="IX78" s="65"/>
      <c r="IY78" s="65"/>
      <c r="IZ78" s="65"/>
      <c r="JA78" s="65"/>
      <c r="JB78" s="65"/>
      <c r="JC78" s="65"/>
      <c r="JD78" s="65"/>
      <c r="JE78" s="65"/>
      <c r="JF78" s="65"/>
      <c r="JG78" s="65"/>
      <c r="JH78" s="65"/>
    </row>
    <row r="79" spans="1:268" s="66" customFormat="1">
      <c r="A79" s="89"/>
      <c r="B79" s="89"/>
      <c r="C79" s="89"/>
      <c r="D79" s="89"/>
      <c r="E79" s="89"/>
      <c r="F79" s="89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  <c r="AD79" s="90"/>
      <c r="AE79" s="90"/>
      <c r="AF79" s="90"/>
      <c r="AG79" s="90"/>
      <c r="AH79" s="90"/>
      <c r="AI79" s="90"/>
      <c r="AJ79" s="90"/>
      <c r="AK79" s="90"/>
      <c r="AL79" s="90"/>
      <c r="AM79" s="90"/>
      <c r="AN79" s="90"/>
      <c r="AO79" s="90"/>
      <c r="AP79" s="90"/>
      <c r="AQ79" s="90"/>
      <c r="AR79" s="90"/>
      <c r="AS79" s="90"/>
      <c r="AT79" s="90"/>
      <c r="AU79" s="90"/>
      <c r="AV79" s="90"/>
      <c r="AW79" s="90"/>
      <c r="AX79" s="90"/>
      <c r="AY79" s="90"/>
      <c r="AZ79" s="90"/>
      <c r="BA79" s="65"/>
      <c r="BB79" s="65"/>
      <c r="BC79" s="65"/>
      <c r="BD79" s="65"/>
      <c r="BE79" s="65"/>
      <c r="BF79" s="65"/>
      <c r="BG79" s="65"/>
      <c r="BH79" s="65"/>
      <c r="BI79" s="65"/>
      <c r="BJ79" s="65"/>
      <c r="BK79" s="65"/>
      <c r="BL79" s="65"/>
      <c r="BM79" s="65"/>
      <c r="BN79" s="65"/>
      <c r="BO79" s="65"/>
      <c r="BP79" s="65"/>
      <c r="BQ79" s="65"/>
      <c r="BR79" s="65"/>
      <c r="BS79" s="65"/>
      <c r="BT79" s="65"/>
      <c r="BU79" s="65"/>
      <c r="BV79" s="65"/>
      <c r="BW79" s="65"/>
      <c r="BX79" s="65"/>
      <c r="BY79" s="65"/>
      <c r="BZ79" s="65"/>
      <c r="CA79" s="65"/>
      <c r="CB79" s="65"/>
      <c r="CC79" s="65"/>
      <c r="CD79" s="65"/>
      <c r="CE79" s="65"/>
      <c r="CF79" s="65"/>
      <c r="CG79" s="65"/>
      <c r="CH79" s="65"/>
      <c r="CI79" s="65"/>
      <c r="CJ79" s="65"/>
      <c r="CK79" s="65"/>
      <c r="CL79" s="65"/>
      <c r="CM79" s="65"/>
      <c r="CN79" s="65"/>
      <c r="CO79" s="65"/>
      <c r="CP79" s="65"/>
      <c r="CQ79" s="65"/>
      <c r="CR79" s="65"/>
      <c r="CS79" s="65"/>
      <c r="CT79" s="65"/>
      <c r="CU79" s="65"/>
      <c r="CV79" s="65"/>
      <c r="CW79" s="65"/>
      <c r="CX79" s="65"/>
      <c r="CY79" s="65"/>
      <c r="CZ79" s="65"/>
      <c r="DA79" s="65"/>
      <c r="DB79" s="65"/>
      <c r="DC79" s="65"/>
      <c r="DD79" s="65"/>
      <c r="DE79" s="65"/>
      <c r="DF79" s="65"/>
      <c r="DG79" s="65"/>
      <c r="DH79" s="65"/>
      <c r="DI79" s="65"/>
      <c r="DJ79" s="65"/>
      <c r="DK79" s="65"/>
      <c r="DL79" s="65"/>
      <c r="DM79" s="65"/>
      <c r="DN79" s="65"/>
      <c r="DO79" s="65"/>
      <c r="DP79" s="65"/>
      <c r="DQ79" s="65"/>
      <c r="DR79" s="65"/>
      <c r="DS79" s="65"/>
      <c r="DT79" s="65"/>
      <c r="DU79" s="65"/>
      <c r="DV79" s="65"/>
      <c r="DW79" s="65"/>
      <c r="DX79" s="91"/>
      <c r="DY79" s="65"/>
      <c r="DZ79" s="65"/>
      <c r="EA79" s="65"/>
      <c r="EB79" s="65"/>
      <c r="EC79" s="65"/>
      <c r="ED79" s="65"/>
      <c r="EE79" s="65"/>
      <c r="EF79" s="65"/>
      <c r="EG79" s="65"/>
      <c r="EH79" s="65"/>
      <c r="EI79" s="65"/>
      <c r="EJ79" s="65"/>
      <c r="EK79" s="65"/>
      <c r="EL79" s="65"/>
      <c r="EM79" s="65"/>
      <c r="EN79" s="65"/>
      <c r="EO79" s="65"/>
      <c r="EP79" s="65"/>
      <c r="EQ79" s="65"/>
      <c r="ER79" s="65"/>
      <c r="ES79" s="65"/>
      <c r="ET79" s="65"/>
      <c r="EU79" s="65"/>
      <c r="EV79" s="65"/>
      <c r="EW79" s="65"/>
      <c r="EX79" s="65"/>
      <c r="EY79" s="65"/>
      <c r="EZ79" s="65"/>
      <c r="FA79" s="65"/>
      <c r="FB79" s="65"/>
      <c r="FC79" s="65"/>
      <c r="FD79" s="65"/>
      <c r="FE79" s="65"/>
      <c r="FF79" s="65"/>
      <c r="FG79" s="65"/>
      <c r="FH79" s="65"/>
      <c r="FI79" s="65"/>
      <c r="FJ79" s="65"/>
      <c r="FK79" s="65"/>
      <c r="FL79" s="65"/>
      <c r="FM79" s="65"/>
      <c r="FN79" s="65"/>
      <c r="FO79" s="65"/>
      <c r="FP79" s="65"/>
      <c r="FQ79" s="65"/>
      <c r="FR79" s="65"/>
      <c r="FS79" s="65"/>
      <c r="FT79" s="65"/>
      <c r="FU79" s="65"/>
      <c r="FV79" s="65"/>
      <c r="FW79" s="65"/>
      <c r="FX79" s="65"/>
      <c r="FY79" s="65"/>
      <c r="FZ79" s="65"/>
      <c r="GA79" s="65"/>
      <c r="GB79" s="65"/>
      <c r="GC79" s="65"/>
      <c r="GD79" s="65"/>
      <c r="GE79" s="65"/>
      <c r="GF79" s="65"/>
      <c r="GG79" s="65"/>
      <c r="GH79" s="65"/>
      <c r="GI79" s="65"/>
      <c r="GJ79" s="65"/>
      <c r="GK79" s="65"/>
      <c r="GL79" s="65"/>
      <c r="GM79" s="65"/>
      <c r="GN79" s="65"/>
      <c r="GO79" s="65"/>
      <c r="GP79" s="65"/>
      <c r="GQ79" s="65"/>
      <c r="GR79" s="65"/>
      <c r="GS79" s="65"/>
      <c r="GT79" s="65"/>
      <c r="GU79" s="65"/>
      <c r="GV79" s="65"/>
      <c r="GW79" s="65"/>
      <c r="GX79" s="65"/>
      <c r="GY79" s="65"/>
      <c r="GZ79" s="65"/>
      <c r="HA79" s="65"/>
      <c r="HB79" s="65"/>
      <c r="HC79" s="65"/>
      <c r="HD79" s="65"/>
      <c r="HE79" s="65"/>
      <c r="HF79" s="65"/>
      <c r="HG79" s="65"/>
      <c r="HH79" s="65"/>
      <c r="HI79" s="65"/>
      <c r="HJ79" s="65"/>
      <c r="HK79" s="65"/>
      <c r="HL79" s="65"/>
      <c r="HM79" s="65"/>
      <c r="HN79" s="65"/>
      <c r="HO79" s="65"/>
      <c r="HP79" s="65"/>
      <c r="HQ79" s="65"/>
      <c r="HR79" s="65"/>
      <c r="HS79" s="65"/>
      <c r="HT79" s="65"/>
      <c r="HU79" s="65"/>
      <c r="HV79" s="65"/>
      <c r="HW79" s="65"/>
      <c r="HX79" s="65"/>
      <c r="HY79" s="65"/>
      <c r="HZ79" s="65"/>
      <c r="IA79" s="65"/>
      <c r="IB79" s="65"/>
      <c r="IC79" s="65"/>
      <c r="ID79" s="65"/>
      <c r="IE79" s="65"/>
      <c r="IF79" s="65"/>
      <c r="IG79" s="65"/>
      <c r="IH79" s="65"/>
      <c r="II79" s="65"/>
      <c r="IJ79" s="65"/>
      <c r="IK79" s="65"/>
      <c r="IL79" s="65"/>
      <c r="IM79" s="65"/>
      <c r="IN79" s="65"/>
      <c r="IO79" s="65"/>
      <c r="IP79" s="65"/>
      <c r="IQ79" s="65"/>
      <c r="IR79" s="65"/>
      <c r="IS79" s="65"/>
      <c r="IT79" s="65"/>
      <c r="IU79" s="65"/>
      <c r="IV79" s="65"/>
      <c r="IW79" s="65"/>
      <c r="IX79" s="65"/>
      <c r="IY79" s="65"/>
      <c r="IZ79" s="65"/>
      <c r="JA79" s="65"/>
      <c r="JB79" s="65"/>
      <c r="JC79" s="65"/>
      <c r="JD79" s="65"/>
      <c r="JE79" s="65"/>
      <c r="JF79" s="65"/>
      <c r="JG79" s="65"/>
      <c r="JH79" s="65"/>
    </row>
    <row r="80" spans="1:268" s="66" customFormat="1">
      <c r="A80" s="89"/>
      <c r="B80" s="89"/>
      <c r="C80" s="89"/>
      <c r="D80" s="89"/>
      <c r="E80" s="89"/>
      <c r="F80" s="89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  <c r="AD80" s="90"/>
      <c r="AE80" s="90"/>
      <c r="AF80" s="90"/>
      <c r="AG80" s="90"/>
      <c r="AH80" s="90"/>
      <c r="AI80" s="90"/>
      <c r="AJ80" s="90"/>
      <c r="AK80" s="90"/>
      <c r="AL80" s="90"/>
      <c r="AM80" s="90"/>
      <c r="AN80" s="90"/>
      <c r="AO80" s="90"/>
      <c r="AP80" s="90"/>
      <c r="AQ80" s="90"/>
      <c r="AR80" s="90"/>
      <c r="AS80" s="90"/>
      <c r="AT80" s="90"/>
      <c r="AU80" s="90"/>
      <c r="AV80" s="90"/>
      <c r="AW80" s="90"/>
      <c r="AX80" s="90"/>
      <c r="AY80" s="90"/>
      <c r="AZ80" s="90"/>
      <c r="BA80" s="65"/>
      <c r="BB80" s="65"/>
      <c r="BC80" s="65"/>
      <c r="BD80" s="65"/>
      <c r="BE80" s="65"/>
      <c r="BF80" s="65"/>
      <c r="BG80" s="65"/>
      <c r="BH80" s="65"/>
      <c r="BI80" s="65"/>
      <c r="BJ80" s="65"/>
      <c r="BK80" s="65"/>
      <c r="BL80" s="65"/>
      <c r="BM80" s="65"/>
      <c r="BN80" s="65"/>
      <c r="BO80" s="65"/>
      <c r="BP80" s="65"/>
      <c r="BQ80" s="65"/>
      <c r="BR80" s="65"/>
      <c r="BS80" s="65"/>
      <c r="BT80" s="65"/>
      <c r="BU80" s="65"/>
      <c r="BV80" s="65"/>
      <c r="BW80" s="65"/>
      <c r="BX80" s="65"/>
      <c r="BY80" s="65"/>
      <c r="BZ80" s="65"/>
      <c r="CA80" s="65"/>
      <c r="CB80" s="65"/>
      <c r="CC80" s="65"/>
      <c r="CD80" s="65"/>
      <c r="CE80" s="65"/>
      <c r="CF80" s="65"/>
      <c r="CG80" s="65"/>
      <c r="CH80" s="65"/>
      <c r="CI80" s="65"/>
      <c r="CJ80" s="65"/>
      <c r="CK80" s="65"/>
      <c r="CL80" s="65"/>
      <c r="CM80" s="65"/>
      <c r="CN80" s="65"/>
      <c r="CO80" s="65"/>
      <c r="CP80" s="65"/>
      <c r="CQ80" s="65"/>
      <c r="CR80" s="65"/>
      <c r="CS80" s="65"/>
      <c r="CT80" s="65"/>
      <c r="CU80" s="65"/>
      <c r="CV80" s="65"/>
      <c r="CW80" s="65"/>
      <c r="CX80" s="65"/>
      <c r="CY80" s="65"/>
      <c r="CZ80" s="65"/>
      <c r="DA80" s="65"/>
      <c r="DB80" s="65"/>
      <c r="DC80" s="65"/>
      <c r="DD80" s="65"/>
      <c r="DE80" s="65"/>
      <c r="DF80" s="65"/>
      <c r="DG80" s="65"/>
      <c r="DH80" s="65"/>
      <c r="DI80" s="65"/>
      <c r="DJ80" s="65"/>
      <c r="DK80" s="65"/>
      <c r="DL80" s="65"/>
      <c r="DM80" s="65"/>
      <c r="DN80" s="65"/>
      <c r="DO80" s="65"/>
      <c r="DP80" s="65"/>
      <c r="DQ80" s="65"/>
      <c r="DR80" s="65"/>
      <c r="DS80" s="65"/>
      <c r="DT80" s="65"/>
      <c r="DU80" s="65"/>
      <c r="DV80" s="65"/>
      <c r="DW80" s="65"/>
      <c r="DX80" s="91"/>
      <c r="DY80" s="65"/>
      <c r="DZ80" s="65"/>
      <c r="EA80" s="65"/>
      <c r="EB80" s="65"/>
      <c r="EC80" s="65"/>
      <c r="ED80" s="65"/>
      <c r="EE80" s="65"/>
      <c r="EF80" s="65"/>
      <c r="EG80" s="65"/>
      <c r="EH80" s="65"/>
      <c r="EI80" s="65"/>
      <c r="EJ80" s="65"/>
      <c r="EK80" s="65"/>
      <c r="EL80" s="65"/>
      <c r="EM80" s="65"/>
      <c r="EN80" s="65"/>
      <c r="EO80" s="65"/>
      <c r="EP80" s="65"/>
      <c r="EQ80" s="65"/>
      <c r="ER80" s="65"/>
      <c r="ES80" s="65"/>
      <c r="ET80" s="65"/>
      <c r="EU80" s="65"/>
      <c r="EV80" s="65"/>
      <c r="EW80" s="65"/>
      <c r="EX80" s="65"/>
      <c r="EY80" s="65"/>
      <c r="EZ80" s="65"/>
      <c r="FA80" s="65"/>
      <c r="FB80" s="65"/>
      <c r="FC80" s="65"/>
      <c r="FD80" s="65"/>
      <c r="FE80" s="65"/>
      <c r="FF80" s="65"/>
      <c r="FG80" s="65"/>
      <c r="FH80" s="65"/>
      <c r="FI80" s="65"/>
      <c r="FJ80" s="65"/>
      <c r="FK80" s="65"/>
      <c r="FL80" s="65"/>
      <c r="FM80" s="65"/>
      <c r="FN80" s="65"/>
      <c r="FO80" s="65"/>
      <c r="FP80" s="65"/>
      <c r="FQ80" s="65"/>
      <c r="FR80" s="65"/>
      <c r="FS80" s="65"/>
      <c r="FT80" s="65"/>
      <c r="FU80" s="65"/>
      <c r="FV80" s="65"/>
      <c r="FW80" s="65"/>
      <c r="FX80" s="65"/>
      <c r="FY80" s="65"/>
      <c r="FZ80" s="65"/>
      <c r="GA80" s="65"/>
      <c r="GB80" s="65"/>
      <c r="GC80" s="65"/>
      <c r="GD80" s="65"/>
      <c r="GE80" s="65"/>
      <c r="GF80" s="65"/>
      <c r="GG80" s="65"/>
      <c r="GH80" s="65"/>
      <c r="GI80" s="65"/>
      <c r="GJ80" s="65"/>
      <c r="GK80" s="65"/>
      <c r="GL80" s="65"/>
      <c r="GM80" s="65"/>
      <c r="GN80" s="65"/>
      <c r="GO80" s="65"/>
      <c r="GP80" s="65"/>
      <c r="GQ80" s="65"/>
      <c r="GR80" s="65"/>
      <c r="GS80" s="65"/>
      <c r="GT80" s="65"/>
      <c r="GU80" s="65"/>
      <c r="GV80" s="65"/>
      <c r="GW80" s="65"/>
      <c r="GX80" s="65"/>
      <c r="GY80" s="65"/>
      <c r="GZ80" s="65"/>
      <c r="HA80" s="65"/>
      <c r="HB80" s="65"/>
      <c r="HC80" s="65"/>
      <c r="HD80" s="65"/>
      <c r="HE80" s="65"/>
      <c r="HF80" s="65"/>
      <c r="HG80" s="65"/>
      <c r="HH80" s="65"/>
      <c r="HI80" s="65"/>
      <c r="HJ80" s="65"/>
      <c r="HK80" s="65"/>
      <c r="HL80" s="65"/>
      <c r="HM80" s="65"/>
      <c r="HN80" s="65"/>
      <c r="HO80" s="65"/>
      <c r="HP80" s="65"/>
      <c r="HQ80" s="65"/>
      <c r="HR80" s="65"/>
      <c r="HS80" s="65"/>
      <c r="HT80" s="65"/>
      <c r="HU80" s="65"/>
      <c r="HV80" s="65"/>
      <c r="HW80" s="65"/>
      <c r="HX80" s="65"/>
      <c r="HY80" s="65"/>
      <c r="HZ80" s="65"/>
      <c r="IA80" s="65"/>
      <c r="IB80" s="65"/>
      <c r="IC80" s="65"/>
      <c r="ID80" s="65"/>
      <c r="IE80" s="65"/>
      <c r="IF80" s="65"/>
      <c r="IG80" s="65"/>
      <c r="IH80" s="65"/>
      <c r="II80" s="65"/>
      <c r="IJ80" s="65"/>
      <c r="IK80" s="65"/>
      <c r="IL80" s="65"/>
      <c r="IM80" s="65"/>
      <c r="IN80" s="65"/>
      <c r="IO80" s="65"/>
      <c r="IP80" s="65"/>
      <c r="IQ80" s="65"/>
      <c r="IR80" s="65"/>
      <c r="IS80" s="65"/>
      <c r="IT80" s="65"/>
      <c r="IU80" s="65"/>
      <c r="IV80" s="65"/>
      <c r="IW80" s="65"/>
      <c r="IX80" s="65"/>
      <c r="IY80" s="65"/>
      <c r="IZ80" s="65"/>
      <c r="JA80" s="65"/>
      <c r="JB80" s="65"/>
      <c r="JC80" s="65"/>
      <c r="JD80" s="65"/>
      <c r="JE80" s="65"/>
      <c r="JF80" s="65"/>
      <c r="JG80" s="65"/>
      <c r="JH80" s="65"/>
    </row>
    <row r="81" spans="1:268" s="66" customFormat="1">
      <c r="A81" s="89"/>
      <c r="B81" s="89"/>
      <c r="C81" s="89"/>
      <c r="D81" s="89"/>
      <c r="E81" s="89"/>
      <c r="F81" s="89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  <c r="AJ81" s="90"/>
      <c r="AK81" s="90"/>
      <c r="AL81" s="90"/>
      <c r="AM81" s="90"/>
      <c r="AN81" s="90"/>
      <c r="AO81" s="90"/>
      <c r="AP81" s="90"/>
      <c r="AQ81" s="90"/>
      <c r="AR81" s="90"/>
      <c r="AS81" s="90"/>
      <c r="AT81" s="90"/>
      <c r="AU81" s="90"/>
      <c r="AV81" s="90"/>
      <c r="AW81" s="90"/>
      <c r="AX81" s="90"/>
      <c r="AY81" s="90"/>
      <c r="AZ81" s="90"/>
      <c r="BA81" s="65"/>
      <c r="BB81" s="65"/>
      <c r="BC81" s="65"/>
      <c r="BD81" s="65"/>
      <c r="BE81" s="65"/>
      <c r="BF81" s="65"/>
      <c r="BG81" s="65"/>
      <c r="BH81" s="65"/>
      <c r="BI81" s="65"/>
      <c r="BJ81" s="65"/>
      <c r="BK81" s="65"/>
      <c r="BL81" s="65"/>
      <c r="BM81" s="65"/>
      <c r="BN81" s="65"/>
      <c r="BO81" s="65"/>
      <c r="BP81" s="65"/>
      <c r="BQ81" s="65"/>
      <c r="BR81" s="65"/>
      <c r="BS81" s="65"/>
      <c r="BT81" s="65"/>
      <c r="BU81" s="65"/>
      <c r="BV81" s="65"/>
      <c r="BW81" s="65"/>
      <c r="BX81" s="65"/>
      <c r="BY81" s="65"/>
      <c r="BZ81" s="65"/>
      <c r="CA81" s="65"/>
      <c r="CB81" s="65"/>
      <c r="CC81" s="65"/>
      <c r="CD81" s="65"/>
      <c r="CE81" s="65"/>
      <c r="CF81" s="65"/>
      <c r="CG81" s="65"/>
      <c r="CH81" s="65"/>
      <c r="CI81" s="65"/>
      <c r="CJ81" s="65"/>
      <c r="CK81" s="65"/>
      <c r="CL81" s="65"/>
      <c r="CM81" s="65"/>
      <c r="CN81" s="65"/>
      <c r="CO81" s="65"/>
      <c r="CP81" s="65"/>
      <c r="CQ81" s="65"/>
      <c r="CR81" s="65"/>
      <c r="CS81" s="65"/>
      <c r="CT81" s="65"/>
      <c r="CU81" s="65"/>
      <c r="CV81" s="65"/>
      <c r="CW81" s="65"/>
      <c r="CX81" s="65"/>
      <c r="CY81" s="65"/>
      <c r="CZ81" s="65"/>
      <c r="DA81" s="65"/>
      <c r="DB81" s="65"/>
      <c r="DC81" s="65"/>
      <c r="DD81" s="65"/>
      <c r="DE81" s="65"/>
      <c r="DF81" s="65"/>
      <c r="DG81" s="65"/>
      <c r="DH81" s="65"/>
      <c r="DI81" s="65"/>
      <c r="DJ81" s="65"/>
      <c r="DK81" s="65"/>
      <c r="DL81" s="65"/>
      <c r="DM81" s="65"/>
      <c r="DN81" s="65"/>
      <c r="DO81" s="65"/>
      <c r="DP81" s="65"/>
      <c r="DQ81" s="65"/>
      <c r="DR81" s="65"/>
      <c r="DS81" s="65"/>
      <c r="DT81" s="65"/>
      <c r="DU81" s="65"/>
      <c r="DV81" s="65"/>
      <c r="DW81" s="65"/>
      <c r="DX81" s="91"/>
      <c r="DY81" s="65"/>
      <c r="DZ81" s="65"/>
      <c r="EA81" s="65"/>
      <c r="EB81" s="65"/>
      <c r="EC81" s="65"/>
      <c r="ED81" s="65"/>
      <c r="EE81" s="65"/>
      <c r="EF81" s="65"/>
      <c r="EG81" s="65"/>
      <c r="EH81" s="65"/>
      <c r="EI81" s="65"/>
      <c r="EJ81" s="65"/>
      <c r="EK81" s="65"/>
      <c r="EL81" s="65"/>
      <c r="EM81" s="65"/>
      <c r="EN81" s="65"/>
      <c r="EO81" s="65"/>
      <c r="EP81" s="65"/>
      <c r="EQ81" s="65"/>
      <c r="ER81" s="65"/>
      <c r="ES81" s="65"/>
      <c r="ET81" s="65"/>
      <c r="EU81" s="65"/>
      <c r="EV81" s="65"/>
      <c r="EW81" s="65"/>
      <c r="EX81" s="65"/>
      <c r="EY81" s="65"/>
      <c r="EZ81" s="65"/>
      <c r="FA81" s="65"/>
      <c r="FB81" s="65"/>
      <c r="FC81" s="65"/>
      <c r="FD81" s="65"/>
      <c r="FE81" s="65"/>
      <c r="FF81" s="65"/>
      <c r="FG81" s="65"/>
      <c r="FH81" s="65"/>
      <c r="FI81" s="65"/>
      <c r="FJ81" s="65"/>
      <c r="FK81" s="65"/>
      <c r="FL81" s="65"/>
      <c r="FM81" s="65"/>
      <c r="FN81" s="65"/>
      <c r="FO81" s="65"/>
      <c r="FP81" s="65"/>
      <c r="FQ81" s="65"/>
      <c r="FR81" s="65"/>
      <c r="FS81" s="65"/>
      <c r="FT81" s="65"/>
      <c r="FU81" s="65"/>
      <c r="FV81" s="65"/>
      <c r="FW81" s="65"/>
      <c r="FX81" s="65"/>
      <c r="FY81" s="65"/>
      <c r="FZ81" s="65"/>
      <c r="GA81" s="65"/>
      <c r="GB81" s="65"/>
      <c r="GC81" s="65"/>
      <c r="GD81" s="65"/>
      <c r="GE81" s="65"/>
      <c r="GF81" s="65"/>
      <c r="GG81" s="65"/>
      <c r="GH81" s="65"/>
      <c r="GI81" s="65"/>
      <c r="GJ81" s="65"/>
      <c r="GK81" s="65"/>
      <c r="GL81" s="65"/>
      <c r="GM81" s="65"/>
      <c r="GN81" s="65"/>
      <c r="GO81" s="65"/>
      <c r="GP81" s="65"/>
      <c r="GQ81" s="65"/>
      <c r="GR81" s="65"/>
      <c r="GS81" s="65"/>
      <c r="GT81" s="65"/>
      <c r="GU81" s="65"/>
      <c r="GV81" s="65"/>
      <c r="GW81" s="65"/>
      <c r="GX81" s="65"/>
      <c r="GY81" s="65"/>
      <c r="GZ81" s="65"/>
      <c r="HA81" s="65"/>
      <c r="HB81" s="65"/>
      <c r="HC81" s="65"/>
      <c r="HD81" s="65"/>
      <c r="HE81" s="65"/>
      <c r="HF81" s="65"/>
      <c r="HG81" s="65"/>
      <c r="HH81" s="65"/>
      <c r="HI81" s="65"/>
      <c r="HJ81" s="65"/>
      <c r="HK81" s="65"/>
      <c r="HL81" s="65"/>
      <c r="HM81" s="65"/>
      <c r="HN81" s="65"/>
      <c r="HO81" s="65"/>
      <c r="HP81" s="65"/>
      <c r="HQ81" s="65"/>
      <c r="HR81" s="65"/>
      <c r="HS81" s="65"/>
      <c r="HT81" s="65"/>
      <c r="HU81" s="65"/>
      <c r="HV81" s="65"/>
      <c r="HW81" s="65"/>
      <c r="HX81" s="65"/>
      <c r="HY81" s="65"/>
      <c r="HZ81" s="65"/>
      <c r="IA81" s="65"/>
      <c r="IB81" s="65"/>
      <c r="IC81" s="65"/>
      <c r="ID81" s="65"/>
      <c r="IE81" s="65"/>
      <c r="IF81" s="65"/>
      <c r="IG81" s="65"/>
      <c r="IH81" s="65"/>
      <c r="II81" s="65"/>
      <c r="IJ81" s="65"/>
      <c r="IK81" s="65"/>
      <c r="IL81" s="65"/>
      <c r="IM81" s="65"/>
      <c r="IN81" s="65"/>
      <c r="IO81" s="65"/>
      <c r="IP81" s="65"/>
      <c r="IQ81" s="65"/>
      <c r="IR81" s="65"/>
      <c r="IS81" s="65"/>
      <c r="IT81" s="65"/>
      <c r="IU81" s="65"/>
      <c r="IV81" s="65"/>
      <c r="IW81" s="65"/>
      <c r="IX81" s="65"/>
      <c r="IY81" s="65"/>
      <c r="IZ81" s="65"/>
      <c r="JA81" s="65"/>
      <c r="JB81" s="65"/>
      <c r="JC81" s="65"/>
      <c r="JD81" s="65"/>
      <c r="JE81" s="65"/>
      <c r="JF81" s="65"/>
      <c r="JG81" s="65"/>
      <c r="JH81" s="65"/>
    </row>
    <row r="82" spans="1:268" s="66" customFormat="1">
      <c r="A82" s="89"/>
      <c r="B82" s="89"/>
      <c r="C82" s="89"/>
      <c r="D82" s="89"/>
      <c r="E82" s="89"/>
      <c r="F82" s="89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90"/>
      <c r="AG82" s="90"/>
      <c r="AH82" s="90"/>
      <c r="AI82" s="90"/>
      <c r="AJ82" s="90"/>
      <c r="AK82" s="90"/>
      <c r="AL82" s="90"/>
      <c r="AM82" s="90"/>
      <c r="AN82" s="90"/>
      <c r="AO82" s="90"/>
      <c r="AP82" s="90"/>
      <c r="AQ82" s="90"/>
      <c r="AR82" s="90"/>
      <c r="AS82" s="90"/>
      <c r="AT82" s="90"/>
      <c r="AU82" s="90"/>
      <c r="AV82" s="90"/>
      <c r="AW82" s="90"/>
      <c r="AX82" s="90"/>
      <c r="AY82" s="90"/>
      <c r="AZ82" s="90"/>
      <c r="BA82" s="65"/>
      <c r="BB82" s="65"/>
      <c r="BC82" s="65"/>
      <c r="BD82" s="65"/>
      <c r="BE82" s="65"/>
      <c r="BF82" s="65"/>
      <c r="BG82" s="65"/>
      <c r="BH82" s="65"/>
      <c r="BI82" s="65"/>
      <c r="BJ82" s="65"/>
      <c r="BK82" s="65"/>
      <c r="BL82" s="65"/>
      <c r="BM82" s="65"/>
      <c r="BN82" s="65"/>
      <c r="BO82" s="65"/>
      <c r="BP82" s="65"/>
      <c r="BQ82" s="65"/>
      <c r="BR82" s="65"/>
      <c r="BS82" s="65"/>
      <c r="BT82" s="65"/>
      <c r="BU82" s="65"/>
      <c r="BV82" s="65"/>
      <c r="BW82" s="65"/>
      <c r="BX82" s="65"/>
      <c r="BY82" s="65"/>
      <c r="BZ82" s="65"/>
      <c r="CA82" s="65"/>
      <c r="CB82" s="65"/>
      <c r="CC82" s="65"/>
      <c r="CD82" s="65"/>
      <c r="CE82" s="65"/>
      <c r="CF82" s="65"/>
      <c r="CG82" s="65"/>
      <c r="CH82" s="65"/>
      <c r="CI82" s="65"/>
      <c r="CJ82" s="65"/>
      <c r="CK82" s="65"/>
      <c r="CL82" s="65"/>
      <c r="CM82" s="65"/>
      <c r="CN82" s="65"/>
      <c r="CO82" s="65"/>
      <c r="CP82" s="65"/>
      <c r="CQ82" s="65"/>
      <c r="CR82" s="65"/>
      <c r="CS82" s="65"/>
      <c r="CT82" s="65"/>
      <c r="CU82" s="65"/>
      <c r="CV82" s="65"/>
      <c r="CW82" s="65"/>
      <c r="CX82" s="65"/>
      <c r="CY82" s="65"/>
      <c r="CZ82" s="65"/>
      <c r="DA82" s="65"/>
      <c r="DB82" s="65"/>
      <c r="DC82" s="65"/>
      <c r="DD82" s="65"/>
      <c r="DE82" s="65"/>
      <c r="DF82" s="65"/>
      <c r="DG82" s="65"/>
      <c r="DH82" s="65"/>
      <c r="DI82" s="65"/>
      <c r="DJ82" s="65"/>
      <c r="DK82" s="65"/>
      <c r="DL82" s="65"/>
      <c r="DM82" s="65"/>
      <c r="DN82" s="65"/>
      <c r="DO82" s="65"/>
      <c r="DP82" s="65"/>
      <c r="DQ82" s="65"/>
      <c r="DR82" s="65"/>
      <c r="DS82" s="65"/>
      <c r="DT82" s="65"/>
      <c r="DU82" s="65"/>
      <c r="DV82" s="65"/>
      <c r="DW82" s="65"/>
      <c r="DX82" s="91"/>
      <c r="DY82" s="65"/>
      <c r="DZ82" s="65"/>
      <c r="EA82" s="65"/>
      <c r="EB82" s="65"/>
      <c r="EC82" s="65"/>
      <c r="ED82" s="65"/>
      <c r="EE82" s="65"/>
      <c r="EF82" s="65"/>
      <c r="EG82" s="65"/>
      <c r="EH82" s="65"/>
      <c r="EI82" s="65"/>
      <c r="EJ82" s="65"/>
      <c r="EK82" s="65"/>
      <c r="EL82" s="65"/>
      <c r="EM82" s="65"/>
      <c r="EN82" s="65"/>
      <c r="EO82" s="65"/>
      <c r="EP82" s="65"/>
      <c r="EQ82" s="65"/>
      <c r="ER82" s="65"/>
      <c r="ES82" s="65"/>
      <c r="ET82" s="65"/>
      <c r="EU82" s="65"/>
      <c r="EV82" s="65"/>
      <c r="EW82" s="65"/>
      <c r="EX82" s="65"/>
      <c r="EY82" s="65"/>
      <c r="EZ82" s="65"/>
      <c r="FA82" s="65"/>
      <c r="FB82" s="65"/>
      <c r="FC82" s="65"/>
      <c r="FD82" s="65"/>
      <c r="FE82" s="65"/>
      <c r="FF82" s="65"/>
      <c r="FG82" s="65"/>
      <c r="FH82" s="65"/>
      <c r="FI82" s="65"/>
      <c r="FJ82" s="65"/>
      <c r="FK82" s="65"/>
      <c r="FL82" s="65"/>
      <c r="FM82" s="65"/>
      <c r="FN82" s="65"/>
      <c r="FO82" s="65"/>
      <c r="FP82" s="65"/>
      <c r="FQ82" s="65"/>
      <c r="FR82" s="65"/>
      <c r="FS82" s="65"/>
      <c r="FT82" s="65"/>
      <c r="FU82" s="65"/>
      <c r="FV82" s="65"/>
      <c r="FW82" s="65"/>
      <c r="FX82" s="65"/>
      <c r="FY82" s="65"/>
      <c r="FZ82" s="65"/>
      <c r="GA82" s="65"/>
      <c r="GB82" s="65"/>
      <c r="GC82" s="65"/>
      <c r="GD82" s="65"/>
      <c r="GE82" s="65"/>
      <c r="GF82" s="65"/>
      <c r="GG82" s="65"/>
      <c r="GH82" s="65"/>
      <c r="GI82" s="65"/>
      <c r="GJ82" s="65"/>
      <c r="GK82" s="65"/>
      <c r="GL82" s="65"/>
      <c r="GM82" s="65"/>
      <c r="GN82" s="65"/>
      <c r="GO82" s="65"/>
      <c r="GP82" s="65"/>
      <c r="GQ82" s="65"/>
      <c r="GR82" s="65"/>
      <c r="GS82" s="65"/>
      <c r="GT82" s="65"/>
      <c r="GU82" s="65"/>
      <c r="GV82" s="65"/>
      <c r="GW82" s="65"/>
      <c r="GX82" s="65"/>
      <c r="GY82" s="65"/>
      <c r="GZ82" s="65"/>
      <c r="HA82" s="65"/>
      <c r="HB82" s="65"/>
      <c r="HC82" s="65"/>
      <c r="HD82" s="65"/>
      <c r="HE82" s="65"/>
      <c r="HF82" s="65"/>
      <c r="HG82" s="65"/>
      <c r="HH82" s="65"/>
      <c r="HI82" s="65"/>
      <c r="HJ82" s="65"/>
      <c r="HK82" s="65"/>
      <c r="HL82" s="65"/>
      <c r="HM82" s="65"/>
      <c r="HN82" s="65"/>
      <c r="HO82" s="65"/>
      <c r="HP82" s="65"/>
      <c r="HQ82" s="65"/>
      <c r="HR82" s="65"/>
      <c r="HS82" s="65"/>
      <c r="HT82" s="65"/>
      <c r="HU82" s="65"/>
      <c r="HV82" s="65"/>
      <c r="HW82" s="65"/>
      <c r="HX82" s="65"/>
      <c r="HY82" s="65"/>
      <c r="HZ82" s="65"/>
      <c r="IA82" s="65"/>
      <c r="IB82" s="65"/>
      <c r="IC82" s="65"/>
      <c r="ID82" s="65"/>
      <c r="IE82" s="65"/>
      <c r="IF82" s="65"/>
      <c r="IG82" s="65"/>
      <c r="IH82" s="65"/>
      <c r="II82" s="65"/>
      <c r="IJ82" s="65"/>
      <c r="IK82" s="65"/>
      <c r="IL82" s="65"/>
      <c r="IM82" s="65"/>
      <c r="IN82" s="65"/>
      <c r="IO82" s="65"/>
      <c r="IP82" s="65"/>
      <c r="IQ82" s="65"/>
      <c r="IR82" s="65"/>
      <c r="IS82" s="65"/>
      <c r="IT82" s="65"/>
      <c r="IU82" s="65"/>
      <c r="IV82" s="65"/>
      <c r="IW82" s="65"/>
      <c r="IX82" s="65"/>
      <c r="IY82" s="65"/>
      <c r="IZ82" s="65"/>
      <c r="JA82" s="65"/>
      <c r="JB82" s="65"/>
      <c r="JC82" s="65"/>
      <c r="JD82" s="65"/>
      <c r="JE82" s="65"/>
      <c r="JF82" s="65"/>
      <c r="JG82" s="65"/>
      <c r="JH82" s="65"/>
    </row>
    <row r="83" spans="1:268" s="66" customFormat="1">
      <c r="A83" s="89"/>
      <c r="B83" s="89"/>
      <c r="C83" s="89"/>
      <c r="D83" s="89"/>
      <c r="E83" s="89"/>
      <c r="F83" s="89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  <c r="AJ83" s="90"/>
      <c r="AK83" s="90"/>
      <c r="AL83" s="90"/>
      <c r="AM83" s="90"/>
      <c r="AN83" s="90"/>
      <c r="AO83" s="90"/>
      <c r="AP83" s="90"/>
      <c r="AQ83" s="90"/>
      <c r="AR83" s="90"/>
      <c r="AS83" s="90"/>
      <c r="AT83" s="90"/>
      <c r="AU83" s="90"/>
      <c r="AV83" s="90"/>
      <c r="AW83" s="90"/>
      <c r="AX83" s="90"/>
      <c r="AY83" s="90"/>
      <c r="AZ83" s="90"/>
      <c r="BA83" s="65"/>
      <c r="BB83" s="65"/>
      <c r="BC83" s="65"/>
      <c r="BD83" s="65"/>
      <c r="BE83" s="65"/>
      <c r="BF83" s="65"/>
      <c r="BG83" s="65"/>
      <c r="BH83" s="65"/>
      <c r="BI83" s="65"/>
      <c r="BJ83" s="65"/>
      <c r="BK83" s="65"/>
      <c r="BL83" s="65"/>
      <c r="BM83" s="65"/>
      <c r="BN83" s="65"/>
      <c r="BO83" s="65"/>
      <c r="BP83" s="65"/>
      <c r="BQ83" s="65"/>
      <c r="BR83" s="65"/>
      <c r="BS83" s="65"/>
      <c r="BT83" s="65"/>
      <c r="BU83" s="65"/>
      <c r="BV83" s="65"/>
      <c r="BW83" s="65"/>
      <c r="BX83" s="65"/>
      <c r="BY83" s="65"/>
      <c r="BZ83" s="65"/>
      <c r="CA83" s="65"/>
      <c r="CB83" s="65"/>
      <c r="CC83" s="65"/>
      <c r="CD83" s="65"/>
      <c r="CE83" s="65"/>
      <c r="CF83" s="65"/>
      <c r="CG83" s="65"/>
      <c r="CH83" s="65"/>
      <c r="CI83" s="65"/>
      <c r="CJ83" s="65"/>
      <c r="CK83" s="65"/>
      <c r="CL83" s="65"/>
      <c r="CM83" s="65"/>
      <c r="CN83" s="65"/>
      <c r="CO83" s="65"/>
      <c r="CP83" s="65"/>
      <c r="CQ83" s="65"/>
      <c r="CR83" s="65"/>
      <c r="CS83" s="65"/>
      <c r="CT83" s="65"/>
      <c r="CU83" s="65"/>
      <c r="CV83" s="65"/>
      <c r="CW83" s="65"/>
      <c r="CX83" s="65"/>
      <c r="CY83" s="65"/>
      <c r="CZ83" s="65"/>
      <c r="DA83" s="65"/>
      <c r="DB83" s="65"/>
      <c r="DC83" s="65"/>
      <c r="DD83" s="65"/>
      <c r="DE83" s="65"/>
      <c r="DF83" s="65"/>
      <c r="DG83" s="65"/>
      <c r="DH83" s="65"/>
      <c r="DI83" s="65"/>
      <c r="DJ83" s="65"/>
      <c r="DK83" s="65"/>
      <c r="DL83" s="65"/>
      <c r="DM83" s="65"/>
      <c r="DN83" s="65"/>
      <c r="DO83" s="65"/>
      <c r="DP83" s="65"/>
      <c r="DQ83" s="65"/>
      <c r="DR83" s="65"/>
      <c r="DS83" s="65"/>
      <c r="DT83" s="65"/>
      <c r="DU83" s="65"/>
      <c r="DV83" s="65"/>
      <c r="DW83" s="65"/>
      <c r="DX83" s="91"/>
      <c r="DY83" s="65"/>
      <c r="DZ83" s="65"/>
      <c r="EA83" s="65"/>
      <c r="EB83" s="65"/>
      <c r="EC83" s="65"/>
      <c r="ED83" s="65"/>
      <c r="EE83" s="65"/>
      <c r="EF83" s="65"/>
      <c r="EG83" s="65"/>
      <c r="EH83" s="65"/>
      <c r="EI83" s="65"/>
      <c r="EJ83" s="65"/>
      <c r="EK83" s="65"/>
      <c r="EL83" s="65"/>
      <c r="EM83" s="65"/>
      <c r="EN83" s="65"/>
      <c r="EO83" s="65"/>
      <c r="EP83" s="65"/>
      <c r="EQ83" s="65"/>
      <c r="ER83" s="65"/>
      <c r="ES83" s="65"/>
      <c r="ET83" s="65"/>
      <c r="EU83" s="65"/>
      <c r="EV83" s="65"/>
      <c r="EW83" s="65"/>
      <c r="EX83" s="65"/>
      <c r="EY83" s="65"/>
      <c r="EZ83" s="65"/>
      <c r="FA83" s="65"/>
      <c r="FB83" s="65"/>
      <c r="FC83" s="65"/>
      <c r="FD83" s="65"/>
      <c r="FE83" s="65"/>
      <c r="FF83" s="65"/>
      <c r="FG83" s="65"/>
      <c r="FH83" s="65"/>
      <c r="FI83" s="65"/>
      <c r="FJ83" s="65"/>
      <c r="FK83" s="65"/>
      <c r="FL83" s="65"/>
      <c r="FM83" s="65"/>
      <c r="FN83" s="65"/>
      <c r="FO83" s="65"/>
      <c r="FP83" s="65"/>
      <c r="FQ83" s="65"/>
      <c r="FR83" s="65"/>
      <c r="FS83" s="65"/>
      <c r="FT83" s="65"/>
      <c r="FU83" s="65"/>
      <c r="FV83" s="65"/>
      <c r="FW83" s="65"/>
      <c r="FX83" s="65"/>
      <c r="FY83" s="65"/>
      <c r="FZ83" s="65"/>
      <c r="GA83" s="65"/>
      <c r="GB83" s="65"/>
      <c r="GC83" s="65"/>
      <c r="GD83" s="65"/>
      <c r="GE83" s="65"/>
      <c r="GF83" s="65"/>
      <c r="GG83" s="65"/>
      <c r="GH83" s="65"/>
      <c r="GI83" s="65"/>
      <c r="GJ83" s="65"/>
      <c r="GK83" s="65"/>
      <c r="GL83" s="65"/>
      <c r="GM83" s="65"/>
      <c r="GN83" s="65"/>
      <c r="GO83" s="65"/>
      <c r="GP83" s="65"/>
      <c r="GQ83" s="65"/>
      <c r="GR83" s="65"/>
      <c r="GS83" s="65"/>
      <c r="GT83" s="65"/>
      <c r="GU83" s="65"/>
      <c r="GV83" s="65"/>
      <c r="GW83" s="65"/>
      <c r="GX83" s="65"/>
      <c r="GY83" s="65"/>
      <c r="GZ83" s="65"/>
      <c r="HA83" s="65"/>
      <c r="HB83" s="65"/>
      <c r="HC83" s="65"/>
      <c r="HD83" s="65"/>
      <c r="HE83" s="65"/>
      <c r="HF83" s="65"/>
      <c r="HG83" s="65"/>
      <c r="HH83" s="65"/>
      <c r="HI83" s="65"/>
      <c r="HJ83" s="65"/>
      <c r="HK83" s="65"/>
      <c r="HL83" s="65"/>
      <c r="HM83" s="65"/>
      <c r="HN83" s="65"/>
      <c r="HO83" s="65"/>
      <c r="HP83" s="65"/>
      <c r="HQ83" s="65"/>
      <c r="HR83" s="65"/>
      <c r="HS83" s="65"/>
      <c r="HT83" s="65"/>
      <c r="HU83" s="65"/>
      <c r="HV83" s="65"/>
      <c r="HW83" s="65"/>
      <c r="HX83" s="65"/>
      <c r="HY83" s="65"/>
      <c r="HZ83" s="65"/>
      <c r="IA83" s="65"/>
      <c r="IB83" s="65"/>
      <c r="IC83" s="65"/>
      <c r="ID83" s="65"/>
      <c r="IE83" s="65"/>
      <c r="IF83" s="65"/>
      <c r="IG83" s="65"/>
      <c r="IH83" s="65"/>
      <c r="II83" s="65"/>
      <c r="IJ83" s="65"/>
      <c r="IK83" s="65"/>
      <c r="IL83" s="65"/>
      <c r="IM83" s="65"/>
      <c r="IN83" s="65"/>
      <c r="IO83" s="65"/>
      <c r="IP83" s="65"/>
      <c r="IQ83" s="65"/>
      <c r="IR83" s="65"/>
      <c r="IS83" s="65"/>
      <c r="IT83" s="65"/>
      <c r="IU83" s="65"/>
      <c r="IV83" s="65"/>
      <c r="IW83" s="65"/>
      <c r="IX83" s="65"/>
      <c r="IY83" s="65"/>
      <c r="IZ83" s="65"/>
      <c r="JA83" s="65"/>
      <c r="JB83" s="65"/>
      <c r="JC83" s="65"/>
      <c r="JD83" s="65"/>
      <c r="JE83" s="65"/>
      <c r="JF83" s="65"/>
      <c r="JG83" s="65"/>
      <c r="JH83" s="65"/>
    </row>
    <row r="84" spans="1:268" s="66" customFormat="1">
      <c r="A84" s="89"/>
      <c r="B84" s="89"/>
      <c r="C84" s="89"/>
      <c r="D84" s="89"/>
      <c r="E84" s="89"/>
      <c r="F84" s="89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90"/>
      <c r="AG84" s="90"/>
      <c r="AH84" s="90"/>
      <c r="AI84" s="90"/>
      <c r="AJ84" s="90"/>
      <c r="AK84" s="90"/>
      <c r="AL84" s="90"/>
      <c r="AM84" s="90"/>
      <c r="AN84" s="90"/>
      <c r="AO84" s="90"/>
      <c r="AP84" s="90"/>
      <c r="AQ84" s="90"/>
      <c r="AR84" s="90"/>
      <c r="AS84" s="90"/>
      <c r="AT84" s="90"/>
      <c r="AU84" s="90"/>
      <c r="AV84" s="90"/>
      <c r="AW84" s="90"/>
      <c r="AX84" s="90"/>
      <c r="AY84" s="90"/>
      <c r="AZ84" s="90"/>
      <c r="BA84" s="65"/>
      <c r="BB84" s="65"/>
      <c r="BC84" s="65"/>
      <c r="BD84" s="65"/>
      <c r="BE84" s="65"/>
      <c r="BF84" s="65"/>
      <c r="BG84" s="65"/>
      <c r="BH84" s="65"/>
      <c r="BI84" s="65"/>
      <c r="BJ84" s="65"/>
      <c r="BK84" s="65"/>
      <c r="BL84" s="65"/>
      <c r="BM84" s="65"/>
      <c r="BN84" s="65"/>
      <c r="BO84" s="65"/>
      <c r="BP84" s="65"/>
      <c r="BQ84" s="65"/>
      <c r="BR84" s="65"/>
      <c r="BS84" s="65"/>
      <c r="BT84" s="65"/>
      <c r="BU84" s="65"/>
      <c r="BV84" s="65"/>
      <c r="BW84" s="65"/>
      <c r="BX84" s="65"/>
      <c r="BY84" s="65"/>
      <c r="BZ84" s="65"/>
      <c r="CA84" s="65"/>
      <c r="CB84" s="65"/>
      <c r="CC84" s="65"/>
      <c r="CD84" s="65"/>
      <c r="CE84" s="65"/>
      <c r="CF84" s="65"/>
      <c r="CG84" s="65"/>
      <c r="CH84" s="65"/>
      <c r="CI84" s="65"/>
      <c r="CJ84" s="65"/>
      <c r="CK84" s="65"/>
      <c r="CL84" s="65"/>
      <c r="CM84" s="65"/>
      <c r="CN84" s="65"/>
      <c r="CO84" s="65"/>
      <c r="CP84" s="65"/>
      <c r="CQ84" s="65"/>
      <c r="CR84" s="65"/>
      <c r="CS84" s="65"/>
      <c r="CT84" s="65"/>
      <c r="CU84" s="65"/>
      <c r="CV84" s="65"/>
      <c r="CW84" s="65"/>
      <c r="CX84" s="65"/>
      <c r="CY84" s="65"/>
      <c r="CZ84" s="65"/>
      <c r="DA84" s="65"/>
      <c r="DB84" s="65"/>
      <c r="DC84" s="65"/>
      <c r="DD84" s="65"/>
      <c r="DE84" s="65"/>
      <c r="DF84" s="65"/>
      <c r="DG84" s="65"/>
      <c r="DH84" s="65"/>
      <c r="DI84" s="65"/>
      <c r="DJ84" s="65"/>
      <c r="DK84" s="65"/>
      <c r="DL84" s="65"/>
      <c r="DM84" s="65"/>
      <c r="DN84" s="65"/>
      <c r="DO84" s="65"/>
      <c r="DP84" s="65"/>
      <c r="DQ84" s="65"/>
      <c r="DR84" s="65"/>
      <c r="DS84" s="65"/>
      <c r="DT84" s="65"/>
      <c r="DU84" s="65"/>
      <c r="DV84" s="65"/>
      <c r="DW84" s="65"/>
      <c r="DX84" s="91"/>
      <c r="DY84" s="65"/>
      <c r="DZ84" s="65"/>
      <c r="EA84" s="65"/>
      <c r="EB84" s="65"/>
      <c r="EC84" s="65"/>
      <c r="ED84" s="65"/>
      <c r="EE84" s="65"/>
      <c r="EF84" s="65"/>
      <c r="EG84" s="65"/>
      <c r="EH84" s="65"/>
      <c r="EI84" s="65"/>
      <c r="EJ84" s="65"/>
      <c r="EK84" s="65"/>
      <c r="EL84" s="65"/>
      <c r="EM84" s="65"/>
      <c r="EN84" s="65"/>
      <c r="EO84" s="65"/>
      <c r="EP84" s="65"/>
      <c r="EQ84" s="65"/>
      <c r="ER84" s="65"/>
      <c r="ES84" s="65"/>
      <c r="ET84" s="65"/>
      <c r="EU84" s="65"/>
      <c r="EV84" s="65"/>
      <c r="EW84" s="65"/>
      <c r="EX84" s="65"/>
      <c r="EY84" s="65"/>
      <c r="EZ84" s="65"/>
      <c r="FA84" s="65"/>
      <c r="FB84" s="65"/>
      <c r="FC84" s="65"/>
      <c r="FD84" s="65"/>
      <c r="FE84" s="65"/>
      <c r="FF84" s="65"/>
      <c r="FG84" s="65"/>
      <c r="FH84" s="65"/>
      <c r="FI84" s="65"/>
      <c r="FJ84" s="65"/>
      <c r="FK84" s="65"/>
      <c r="FL84" s="65"/>
      <c r="FM84" s="65"/>
      <c r="FN84" s="65"/>
      <c r="FO84" s="65"/>
      <c r="FP84" s="65"/>
      <c r="FQ84" s="65"/>
      <c r="FR84" s="65"/>
      <c r="FS84" s="65"/>
      <c r="FT84" s="65"/>
      <c r="FU84" s="65"/>
      <c r="FV84" s="65"/>
      <c r="FW84" s="65"/>
      <c r="FX84" s="65"/>
      <c r="FY84" s="65"/>
      <c r="FZ84" s="65"/>
      <c r="GA84" s="65"/>
      <c r="GB84" s="65"/>
      <c r="GC84" s="65"/>
      <c r="GD84" s="65"/>
      <c r="GE84" s="65"/>
      <c r="GF84" s="65"/>
      <c r="GG84" s="65"/>
      <c r="GH84" s="65"/>
      <c r="GI84" s="65"/>
      <c r="GJ84" s="65"/>
      <c r="GK84" s="65"/>
      <c r="GL84" s="65"/>
      <c r="GM84" s="65"/>
      <c r="GN84" s="65"/>
      <c r="GO84" s="65"/>
      <c r="GP84" s="65"/>
      <c r="GQ84" s="65"/>
      <c r="GR84" s="65"/>
      <c r="GS84" s="65"/>
      <c r="GT84" s="65"/>
      <c r="GU84" s="65"/>
      <c r="GV84" s="65"/>
      <c r="GW84" s="65"/>
      <c r="GX84" s="65"/>
      <c r="GY84" s="65"/>
      <c r="GZ84" s="65"/>
      <c r="HA84" s="65"/>
      <c r="HB84" s="65"/>
      <c r="HC84" s="65"/>
      <c r="HD84" s="65"/>
      <c r="HE84" s="65"/>
      <c r="HF84" s="65"/>
      <c r="HG84" s="65"/>
      <c r="HH84" s="65"/>
      <c r="HI84" s="65"/>
      <c r="HJ84" s="65"/>
      <c r="HK84" s="65"/>
      <c r="HL84" s="65"/>
      <c r="HM84" s="65"/>
      <c r="HN84" s="65"/>
      <c r="HO84" s="65"/>
      <c r="HP84" s="65"/>
      <c r="HQ84" s="65"/>
      <c r="HR84" s="65"/>
      <c r="HS84" s="65"/>
      <c r="HT84" s="65"/>
      <c r="HU84" s="65"/>
      <c r="HV84" s="65"/>
      <c r="HW84" s="65"/>
      <c r="HX84" s="65"/>
      <c r="HY84" s="65"/>
      <c r="HZ84" s="65"/>
      <c r="IA84" s="65"/>
      <c r="IB84" s="65"/>
      <c r="IC84" s="65"/>
      <c r="ID84" s="65"/>
      <c r="IE84" s="65"/>
      <c r="IF84" s="65"/>
      <c r="IG84" s="65"/>
      <c r="IH84" s="65"/>
      <c r="II84" s="65"/>
      <c r="IJ84" s="65"/>
      <c r="IK84" s="65"/>
      <c r="IL84" s="65"/>
      <c r="IM84" s="65"/>
      <c r="IN84" s="65"/>
      <c r="IO84" s="65"/>
      <c r="IP84" s="65"/>
      <c r="IQ84" s="65"/>
      <c r="IR84" s="65"/>
      <c r="IS84" s="65"/>
      <c r="IT84" s="65"/>
      <c r="IU84" s="65"/>
      <c r="IV84" s="65"/>
      <c r="IW84" s="65"/>
      <c r="IX84" s="65"/>
      <c r="IY84" s="65"/>
      <c r="IZ84" s="65"/>
      <c r="JA84" s="65"/>
      <c r="JB84" s="65"/>
      <c r="JC84" s="65"/>
      <c r="JD84" s="65"/>
      <c r="JE84" s="65"/>
      <c r="JF84" s="65"/>
      <c r="JG84" s="65"/>
      <c r="JH84" s="65"/>
    </row>
    <row r="85" spans="1:268" s="66" customFormat="1">
      <c r="A85" s="89"/>
      <c r="B85" s="89"/>
      <c r="C85" s="89"/>
      <c r="D85" s="89"/>
      <c r="E85" s="89"/>
      <c r="F85" s="89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  <c r="AJ85" s="90"/>
      <c r="AK85" s="90"/>
      <c r="AL85" s="90"/>
      <c r="AM85" s="90"/>
      <c r="AN85" s="90"/>
      <c r="AO85" s="90"/>
      <c r="AP85" s="90"/>
      <c r="AQ85" s="90"/>
      <c r="AR85" s="90"/>
      <c r="AS85" s="90"/>
      <c r="AT85" s="90"/>
      <c r="AU85" s="90"/>
      <c r="AV85" s="90"/>
      <c r="AW85" s="90"/>
      <c r="AX85" s="90"/>
      <c r="AY85" s="90"/>
      <c r="AZ85" s="90"/>
      <c r="BA85" s="65"/>
      <c r="BB85" s="65"/>
      <c r="BC85" s="65"/>
      <c r="BD85" s="65"/>
      <c r="BE85" s="65"/>
      <c r="BF85" s="65"/>
      <c r="BG85" s="65"/>
      <c r="BH85" s="65"/>
      <c r="BI85" s="65"/>
      <c r="BJ85" s="65"/>
      <c r="BK85" s="65"/>
      <c r="BL85" s="65"/>
      <c r="BM85" s="65"/>
      <c r="BN85" s="65"/>
      <c r="BO85" s="65"/>
      <c r="BP85" s="65"/>
      <c r="BQ85" s="65"/>
      <c r="BR85" s="65"/>
      <c r="BS85" s="65"/>
      <c r="BT85" s="65"/>
      <c r="BU85" s="65"/>
      <c r="BV85" s="65"/>
      <c r="BW85" s="65"/>
      <c r="BX85" s="65"/>
      <c r="BY85" s="65"/>
      <c r="BZ85" s="65"/>
      <c r="CA85" s="65"/>
      <c r="CB85" s="65"/>
      <c r="CC85" s="65"/>
      <c r="CD85" s="65"/>
      <c r="CE85" s="65"/>
      <c r="CF85" s="65"/>
      <c r="CG85" s="65"/>
      <c r="CH85" s="65"/>
      <c r="CI85" s="65"/>
      <c r="CJ85" s="65"/>
      <c r="CK85" s="65"/>
      <c r="CL85" s="65"/>
      <c r="CM85" s="65"/>
      <c r="CN85" s="65"/>
      <c r="CO85" s="65"/>
      <c r="CP85" s="65"/>
      <c r="CQ85" s="65"/>
      <c r="CR85" s="65"/>
      <c r="CS85" s="65"/>
      <c r="CT85" s="65"/>
      <c r="CU85" s="65"/>
      <c r="CV85" s="65"/>
      <c r="CW85" s="65"/>
      <c r="CX85" s="65"/>
      <c r="CY85" s="65"/>
      <c r="CZ85" s="65"/>
      <c r="DA85" s="65"/>
      <c r="DB85" s="65"/>
      <c r="DC85" s="65"/>
      <c r="DD85" s="65"/>
      <c r="DE85" s="65"/>
      <c r="DF85" s="65"/>
      <c r="DG85" s="65"/>
      <c r="DH85" s="65"/>
      <c r="DI85" s="65"/>
      <c r="DJ85" s="65"/>
      <c r="DK85" s="65"/>
      <c r="DL85" s="65"/>
      <c r="DM85" s="65"/>
      <c r="DN85" s="65"/>
      <c r="DO85" s="65"/>
      <c r="DP85" s="65"/>
      <c r="DQ85" s="65"/>
      <c r="DR85" s="65"/>
      <c r="DS85" s="65"/>
      <c r="DT85" s="65"/>
      <c r="DU85" s="65"/>
      <c r="DV85" s="65"/>
      <c r="DW85" s="65"/>
      <c r="DX85" s="91"/>
      <c r="DY85" s="65"/>
      <c r="DZ85" s="65"/>
      <c r="EA85" s="65"/>
      <c r="EB85" s="65"/>
      <c r="EC85" s="65"/>
      <c r="ED85" s="65"/>
      <c r="EE85" s="65"/>
      <c r="EF85" s="65"/>
      <c r="EG85" s="65"/>
      <c r="EH85" s="65"/>
      <c r="EI85" s="65"/>
      <c r="EJ85" s="65"/>
      <c r="EK85" s="65"/>
      <c r="EL85" s="65"/>
      <c r="EM85" s="65"/>
      <c r="EN85" s="65"/>
      <c r="EO85" s="65"/>
      <c r="EP85" s="65"/>
      <c r="EQ85" s="65"/>
      <c r="ER85" s="65"/>
      <c r="ES85" s="65"/>
      <c r="ET85" s="65"/>
      <c r="EU85" s="65"/>
      <c r="EV85" s="65"/>
      <c r="EW85" s="65"/>
      <c r="EX85" s="65"/>
      <c r="EY85" s="65"/>
      <c r="EZ85" s="65"/>
      <c r="FA85" s="65"/>
      <c r="FB85" s="65"/>
      <c r="FC85" s="65"/>
      <c r="FD85" s="65"/>
      <c r="FE85" s="65"/>
      <c r="FF85" s="65"/>
      <c r="FG85" s="65"/>
      <c r="FH85" s="65"/>
      <c r="FI85" s="65"/>
      <c r="FJ85" s="65"/>
      <c r="FK85" s="65"/>
      <c r="FL85" s="65"/>
      <c r="FM85" s="65"/>
      <c r="FN85" s="65"/>
      <c r="FO85" s="65"/>
      <c r="FP85" s="65"/>
      <c r="FQ85" s="65"/>
      <c r="FR85" s="65"/>
      <c r="FS85" s="65"/>
      <c r="FT85" s="65"/>
      <c r="FU85" s="65"/>
      <c r="FV85" s="65"/>
      <c r="FW85" s="65"/>
      <c r="FX85" s="65"/>
      <c r="FY85" s="65"/>
      <c r="FZ85" s="65"/>
      <c r="GA85" s="65"/>
      <c r="GB85" s="65"/>
      <c r="GC85" s="65"/>
      <c r="GD85" s="65"/>
      <c r="GE85" s="65"/>
      <c r="GF85" s="65"/>
      <c r="GG85" s="65"/>
      <c r="GH85" s="65"/>
      <c r="GI85" s="65"/>
      <c r="GJ85" s="65"/>
      <c r="GK85" s="65"/>
      <c r="GL85" s="65"/>
      <c r="GM85" s="65"/>
      <c r="GN85" s="65"/>
      <c r="GO85" s="65"/>
      <c r="GP85" s="65"/>
      <c r="GQ85" s="65"/>
      <c r="GR85" s="65"/>
      <c r="GS85" s="65"/>
      <c r="GT85" s="65"/>
      <c r="GU85" s="65"/>
      <c r="GV85" s="65"/>
      <c r="GW85" s="65"/>
      <c r="GX85" s="65"/>
      <c r="GY85" s="65"/>
      <c r="GZ85" s="65"/>
      <c r="HA85" s="65"/>
      <c r="HB85" s="65"/>
      <c r="HC85" s="65"/>
      <c r="HD85" s="65"/>
      <c r="HE85" s="65"/>
      <c r="HF85" s="65"/>
      <c r="HG85" s="65"/>
      <c r="HH85" s="65"/>
      <c r="HI85" s="65"/>
      <c r="HJ85" s="65"/>
      <c r="HK85" s="65"/>
      <c r="HL85" s="65"/>
      <c r="HM85" s="65"/>
      <c r="HN85" s="65"/>
      <c r="HO85" s="65"/>
      <c r="HP85" s="65"/>
      <c r="HQ85" s="65"/>
      <c r="HR85" s="65"/>
      <c r="HS85" s="65"/>
      <c r="HT85" s="65"/>
      <c r="HU85" s="65"/>
      <c r="HV85" s="65"/>
      <c r="HW85" s="65"/>
      <c r="HX85" s="65"/>
      <c r="HY85" s="65"/>
      <c r="HZ85" s="65"/>
      <c r="IA85" s="65"/>
      <c r="IB85" s="65"/>
      <c r="IC85" s="65"/>
      <c r="ID85" s="65"/>
      <c r="IE85" s="65"/>
      <c r="IF85" s="65"/>
      <c r="IG85" s="65"/>
      <c r="IH85" s="65"/>
      <c r="II85" s="65"/>
      <c r="IJ85" s="65"/>
      <c r="IK85" s="65"/>
      <c r="IL85" s="65"/>
      <c r="IM85" s="65"/>
      <c r="IN85" s="65"/>
      <c r="IO85" s="65"/>
      <c r="IP85" s="65"/>
      <c r="IQ85" s="65"/>
      <c r="IR85" s="65"/>
      <c r="IS85" s="65"/>
      <c r="IT85" s="65"/>
      <c r="IU85" s="65"/>
      <c r="IV85" s="65"/>
      <c r="IW85" s="65"/>
      <c r="IX85" s="65"/>
      <c r="IY85" s="65"/>
      <c r="IZ85" s="65"/>
      <c r="JA85" s="65"/>
      <c r="JB85" s="65"/>
      <c r="JC85" s="65"/>
      <c r="JD85" s="65"/>
      <c r="JE85" s="65"/>
      <c r="JF85" s="65"/>
      <c r="JG85" s="65"/>
      <c r="JH85" s="65"/>
    </row>
    <row r="86" spans="1:268" s="66" customFormat="1">
      <c r="A86" s="89"/>
      <c r="B86" s="89"/>
      <c r="C86" s="89"/>
      <c r="D86" s="89"/>
      <c r="E86" s="89"/>
      <c r="F86" s="89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  <c r="AD86" s="90"/>
      <c r="AE86" s="90"/>
      <c r="AF86" s="90"/>
      <c r="AG86" s="90"/>
      <c r="AH86" s="90"/>
      <c r="AI86" s="90"/>
      <c r="AJ86" s="90"/>
      <c r="AK86" s="90"/>
      <c r="AL86" s="90"/>
      <c r="AM86" s="90"/>
      <c r="AN86" s="90"/>
      <c r="AO86" s="90"/>
      <c r="AP86" s="90"/>
      <c r="AQ86" s="90"/>
      <c r="AR86" s="90"/>
      <c r="AS86" s="90"/>
      <c r="AT86" s="90"/>
      <c r="AU86" s="90"/>
      <c r="AV86" s="90"/>
      <c r="AW86" s="90"/>
      <c r="AX86" s="90"/>
      <c r="AY86" s="90"/>
      <c r="AZ86" s="90"/>
      <c r="BA86" s="65"/>
      <c r="BB86" s="65"/>
      <c r="BC86" s="65"/>
      <c r="BD86" s="65"/>
      <c r="BE86" s="65"/>
      <c r="BF86" s="65"/>
      <c r="BG86" s="65"/>
      <c r="BH86" s="65"/>
      <c r="BI86" s="65"/>
      <c r="BJ86" s="65"/>
      <c r="BK86" s="65"/>
      <c r="BL86" s="65"/>
      <c r="BM86" s="65"/>
      <c r="BN86" s="65"/>
      <c r="BO86" s="65"/>
      <c r="BP86" s="65"/>
      <c r="BQ86" s="65"/>
      <c r="BR86" s="65"/>
      <c r="BS86" s="65"/>
      <c r="BT86" s="65"/>
      <c r="BU86" s="65"/>
      <c r="BV86" s="65"/>
      <c r="BW86" s="65"/>
      <c r="BX86" s="65"/>
      <c r="BY86" s="65"/>
      <c r="BZ86" s="65"/>
      <c r="CA86" s="65"/>
      <c r="CB86" s="65"/>
      <c r="CC86" s="65"/>
      <c r="CD86" s="65"/>
      <c r="CE86" s="65"/>
      <c r="CF86" s="65"/>
      <c r="CG86" s="65"/>
      <c r="CH86" s="65"/>
      <c r="CI86" s="65"/>
      <c r="CJ86" s="65"/>
      <c r="CK86" s="65"/>
      <c r="CL86" s="65"/>
      <c r="CM86" s="65"/>
      <c r="CN86" s="65"/>
      <c r="CO86" s="65"/>
      <c r="CP86" s="65"/>
      <c r="CQ86" s="65"/>
      <c r="CR86" s="65"/>
      <c r="CS86" s="65"/>
      <c r="CT86" s="65"/>
      <c r="CU86" s="65"/>
      <c r="CV86" s="65"/>
      <c r="CW86" s="65"/>
      <c r="CX86" s="65"/>
      <c r="CY86" s="65"/>
      <c r="CZ86" s="65"/>
      <c r="DA86" s="65"/>
      <c r="DB86" s="65"/>
      <c r="DC86" s="65"/>
      <c r="DD86" s="65"/>
      <c r="DE86" s="65"/>
      <c r="DF86" s="65"/>
      <c r="DG86" s="65"/>
      <c r="DH86" s="65"/>
      <c r="DI86" s="65"/>
      <c r="DJ86" s="65"/>
      <c r="DK86" s="65"/>
      <c r="DL86" s="65"/>
      <c r="DM86" s="65"/>
      <c r="DN86" s="65"/>
      <c r="DO86" s="65"/>
      <c r="DP86" s="65"/>
      <c r="DQ86" s="65"/>
      <c r="DR86" s="65"/>
      <c r="DS86" s="65"/>
      <c r="DT86" s="65"/>
      <c r="DU86" s="65"/>
      <c r="DV86" s="65"/>
      <c r="DW86" s="65"/>
      <c r="DX86" s="91"/>
      <c r="DY86" s="65"/>
      <c r="DZ86" s="65"/>
      <c r="EA86" s="65"/>
      <c r="EB86" s="65"/>
      <c r="EC86" s="65"/>
      <c r="ED86" s="65"/>
      <c r="EE86" s="65"/>
      <c r="EF86" s="65"/>
      <c r="EG86" s="65"/>
      <c r="EH86" s="65"/>
      <c r="EI86" s="65"/>
      <c r="EJ86" s="65"/>
      <c r="EK86" s="65"/>
      <c r="EL86" s="65"/>
      <c r="EM86" s="65"/>
      <c r="EN86" s="65"/>
      <c r="EO86" s="65"/>
      <c r="EP86" s="65"/>
      <c r="EQ86" s="65"/>
      <c r="ER86" s="65"/>
      <c r="ES86" s="65"/>
      <c r="ET86" s="65"/>
      <c r="EU86" s="65"/>
      <c r="EV86" s="65"/>
      <c r="EW86" s="65"/>
      <c r="EX86" s="65"/>
      <c r="EY86" s="65"/>
      <c r="EZ86" s="65"/>
      <c r="FA86" s="65"/>
      <c r="FB86" s="65"/>
      <c r="FC86" s="65"/>
      <c r="FD86" s="65"/>
      <c r="FE86" s="65"/>
      <c r="FF86" s="65"/>
      <c r="FG86" s="65"/>
      <c r="FH86" s="65"/>
      <c r="FI86" s="65"/>
      <c r="FJ86" s="65"/>
      <c r="FK86" s="65"/>
      <c r="FL86" s="65"/>
      <c r="FM86" s="65"/>
      <c r="FN86" s="65"/>
      <c r="FO86" s="65"/>
      <c r="FP86" s="65"/>
      <c r="FQ86" s="65"/>
      <c r="FR86" s="65"/>
      <c r="FS86" s="65"/>
      <c r="FT86" s="65"/>
      <c r="FU86" s="65"/>
      <c r="FV86" s="65"/>
      <c r="FW86" s="65"/>
      <c r="FX86" s="65"/>
      <c r="FY86" s="65"/>
      <c r="FZ86" s="65"/>
      <c r="GA86" s="65"/>
      <c r="GB86" s="65"/>
      <c r="GC86" s="65"/>
      <c r="GD86" s="65"/>
      <c r="GE86" s="65"/>
      <c r="GF86" s="65"/>
      <c r="GG86" s="65"/>
      <c r="GH86" s="65"/>
      <c r="GI86" s="65"/>
      <c r="GJ86" s="65"/>
      <c r="GK86" s="65"/>
      <c r="GL86" s="65"/>
      <c r="GM86" s="65"/>
      <c r="GN86" s="65"/>
      <c r="GO86" s="65"/>
      <c r="GP86" s="65"/>
      <c r="GQ86" s="65"/>
      <c r="GR86" s="65"/>
      <c r="GS86" s="65"/>
      <c r="GT86" s="65"/>
      <c r="GU86" s="65"/>
      <c r="GV86" s="65"/>
      <c r="GW86" s="65"/>
      <c r="GX86" s="65"/>
      <c r="GY86" s="65"/>
      <c r="GZ86" s="65"/>
      <c r="HA86" s="65"/>
      <c r="HB86" s="65"/>
      <c r="HC86" s="65"/>
      <c r="HD86" s="65"/>
      <c r="HE86" s="65"/>
      <c r="HF86" s="65"/>
      <c r="HG86" s="65"/>
      <c r="HH86" s="65"/>
      <c r="HI86" s="65"/>
      <c r="HJ86" s="65"/>
      <c r="HK86" s="65"/>
      <c r="HL86" s="65"/>
      <c r="HM86" s="65"/>
      <c r="HN86" s="65"/>
      <c r="HO86" s="65"/>
      <c r="HP86" s="65"/>
      <c r="HQ86" s="65"/>
      <c r="HR86" s="65"/>
      <c r="HS86" s="65"/>
      <c r="HT86" s="65"/>
      <c r="HU86" s="65"/>
      <c r="HV86" s="65"/>
      <c r="HW86" s="65"/>
      <c r="HX86" s="65"/>
      <c r="HY86" s="65"/>
      <c r="HZ86" s="65"/>
      <c r="IA86" s="65"/>
      <c r="IB86" s="65"/>
      <c r="IC86" s="65"/>
      <c r="ID86" s="65"/>
      <c r="IE86" s="65"/>
      <c r="IF86" s="65"/>
      <c r="IG86" s="65"/>
      <c r="IH86" s="65"/>
      <c r="II86" s="65"/>
      <c r="IJ86" s="65"/>
      <c r="IK86" s="65"/>
      <c r="IL86" s="65"/>
      <c r="IM86" s="65"/>
      <c r="IN86" s="65"/>
      <c r="IO86" s="65"/>
      <c r="IP86" s="65"/>
      <c r="IQ86" s="65"/>
      <c r="IR86" s="65"/>
      <c r="IS86" s="65"/>
      <c r="IT86" s="65"/>
      <c r="IU86" s="65"/>
      <c r="IV86" s="65"/>
      <c r="IW86" s="65"/>
      <c r="IX86" s="65"/>
      <c r="IY86" s="65"/>
      <c r="IZ86" s="65"/>
      <c r="JA86" s="65"/>
      <c r="JB86" s="65"/>
      <c r="JC86" s="65"/>
      <c r="JD86" s="65"/>
      <c r="JE86" s="65"/>
      <c r="JF86" s="65"/>
      <c r="JG86" s="65"/>
      <c r="JH86" s="65"/>
    </row>
    <row r="87" spans="1:268" s="66" customFormat="1">
      <c r="A87" s="89"/>
      <c r="B87" s="89"/>
      <c r="C87" s="89"/>
      <c r="D87" s="89"/>
      <c r="E87" s="89"/>
      <c r="F87" s="89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90"/>
      <c r="AF87" s="90"/>
      <c r="AG87" s="90"/>
      <c r="AH87" s="90"/>
      <c r="AI87" s="90"/>
      <c r="AJ87" s="90"/>
      <c r="AK87" s="90"/>
      <c r="AL87" s="90"/>
      <c r="AM87" s="90"/>
      <c r="AN87" s="90"/>
      <c r="AO87" s="90"/>
      <c r="AP87" s="90"/>
      <c r="AQ87" s="90"/>
      <c r="AR87" s="90"/>
      <c r="AS87" s="90"/>
      <c r="AT87" s="90"/>
      <c r="AU87" s="90"/>
      <c r="AV87" s="90"/>
      <c r="AW87" s="90"/>
      <c r="AX87" s="90"/>
      <c r="AY87" s="90"/>
      <c r="AZ87" s="90"/>
      <c r="BA87" s="65"/>
      <c r="BB87" s="65"/>
      <c r="BC87" s="65"/>
      <c r="BD87" s="65"/>
      <c r="BE87" s="65"/>
      <c r="BF87" s="65"/>
      <c r="BG87" s="65"/>
      <c r="BH87" s="65"/>
      <c r="BI87" s="65"/>
      <c r="BJ87" s="65"/>
      <c r="BK87" s="65"/>
      <c r="BL87" s="65"/>
      <c r="BM87" s="65"/>
      <c r="BN87" s="65"/>
      <c r="BO87" s="65"/>
      <c r="BP87" s="65"/>
      <c r="BQ87" s="65"/>
      <c r="BR87" s="65"/>
      <c r="BS87" s="65"/>
      <c r="BT87" s="65"/>
      <c r="BU87" s="65"/>
      <c r="BV87" s="65"/>
      <c r="BW87" s="65"/>
      <c r="BX87" s="65"/>
      <c r="BY87" s="65"/>
      <c r="BZ87" s="65"/>
      <c r="CA87" s="65"/>
      <c r="CB87" s="65"/>
      <c r="CC87" s="65"/>
      <c r="CD87" s="65"/>
      <c r="CE87" s="65"/>
      <c r="CF87" s="65"/>
      <c r="CG87" s="65"/>
      <c r="CH87" s="65"/>
      <c r="CI87" s="65"/>
      <c r="CJ87" s="65"/>
      <c r="CK87" s="65"/>
      <c r="CL87" s="65"/>
      <c r="CM87" s="65"/>
      <c r="CN87" s="65"/>
      <c r="CO87" s="65"/>
      <c r="CP87" s="65"/>
      <c r="CQ87" s="65"/>
      <c r="CR87" s="65"/>
      <c r="CS87" s="65"/>
      <c r="CT87" s="65"/>
      <c r="CU87" s="65"/>
      <c r="CV87" s="65"/>
      <c r="CW87" s="65"/>
      <c r="CX87" s="65"/>
      <c r="CY87" s="65"/>
      <c r="CZ87" s="65"/>
      <c r="DA87" s="65"/>
      <c r="DB87" s="65"/>
      <c r="DC87" s="65"/>
      <c r="DD87" s="65"/>
      <c r="DE87" s="65"/>
      <c r="DF87" s="65"/>
      <c r="DG87" s="65"/>
      <c r="DH87" s="65"/>
      <c r="DI87" s="65"/>
      <c r="DJ87" s="65"/>
      <c r="DK87" s="65"/>
      <c r="DL87" s="65"/>
      <c r="DM87" s="65"/>
      <c r="DN87" s="65"/>
      <c r="DO87" s="65"/>
      <c r="DP87" s="65"/>
      <c r="DQ87" s="65"/>
      <c r="DR87" s="65"/>
      <c r="DS87" s="65"/>
      <c r="DT87" s="65"/>
      <c r="DU87" s="65"/>
      <c r="DV87" s="65"/>
      <c r="DW87" s="65"/>
      <c r="DX87" s="91"/>
      <c r="DY87" s="65"/>
      <c r="DZ87" s="65"/>
      <c r="EA87" s="65"/>
      <c r="EB87" s="65"/>
      <c r="EC87" s="65"/>
      <c r="ED87" s="65"/>
      <c r="EE87" s="65"/>
      <c r="EF87" s="65"/>
      <c r="EG87" s="65"/>
      <c r="EH87" s="65"/>
      <c r="EI87" s="65"/>
      <c r="EJ87" s="65"/>
      <c r="EK87" s="65"/>
      <c r="EL87" s="65"/>
      <c r="EM87" s="65"/>
      <c r="EN87" s="65"/>
      <c r="EO87" s="65"/>
      <c r="EP87" s="65"/>
      <c r="EQ87" s="65"/>
      <c r="ER87" s="65"/>
      <c r="ES87" s="65"/>
      <c r="ET87" s="65"/>
      <c r="EU87" s="65"/>
      <c r="EV87" s="65"/>
      <c r="EW87" s="65"/>
      <c r="EX87" s="65"/>
      <c r="EY87" s="65"/>
      <c r="EZ87" s="65"/>
      <c r="FA87" s="65"/>
      <c r="FB87" s="65"/>
      <c r="FC87" s="65"/>
      <c r="FD87" s="65"/>
      <c r="FE87" s="65"/>
      <c r="FF87" s="65"/>
      <c r="FG87" s="65"/>
      <c r="FH87" s="65"/>
      <c r="FI87" s="65"/>
      <c r="FJ87" s="65"/>
      <c r="FK87" s="65"/>
      <c r="FL87" s="65"/>
      <c r="FM87" s="65"/>
      <c r="FN87" s="65"/>
      <c r="FO87" s="65"/>
      <c r="FP87" s="65"/>
      <c r="FQ87" s="65"/>
      <c r="FR87" s="65"/>
      <c r="FS87" s="65"/>
      <c r="FT87" s="65"/>
      <c r="FU87" s="65"/>
      <c r="FV87" s="65"/>
      <c r="FW87" s="65"/>
      <c r="FX87" s="65"/>
      <c r="FY87" s="65"/>
      <c r="FZ87" s="65"/>
      <c r="GA87" s="65"/>
      <c r="GB87" s="65"/>
      <c r="GC87" s="65"/>
      <c r="GD87" s="65"/>
      <c r="GE87" s="65"/>
      <c r="GF87" s="65"/>
      <c r="GG87" s="65"/>
      <c r="GH87" s="65"/>
      <c r="GI87" s="65"/>
      <c r="GJ87" s="65"/>
      <c r="GK87" s="65"/>
      <c r="GL87" s="65"/>
      <c r="GM87" s="65"/>
      <c r="GN87" s="65"/>
      <c r="GO87" s="65"/>
      <c r="GP87" s="65"/>
      <c r="GQ87" s="65"/>
      <c r="GR87" s="65"/>
      <c r="GS87" s="65"/>
      <c r="GT87" s="65"/>
      <c r="GU87" s="65"/>
      <c r="GV87" s="65"/>
      <c r="GW87" s="65"/>
      <c r="GX87" s="65"/>
      <c r="GY87" s="65"/>
      <c r="GZ87" s="65"/>
      <c r="HA87" s="65"/>
      <c r="HB87" s="65"/>
      <c r="HC87" s="65"/>
      <c r="HD87" s="65"/>
      <c r="HE87" s="65"/>
      <c r="HF87" s="65"/>
      <c r="HG87" s="65"/>
      <c r="HH87" s="65"/>
      <c r="HI87" s="65"/>
      <c r="HJ87" s="65"/>
      <c r="HK87" s="65"/>
      <c r="HL87" s="65"/>
      <c r="HM87" s="65"/>
      <c r="HN87" s="65"/>
      <c r="HO87" s="65"/>
      <c r="HP87" s="65"/>
      <c r="HQ87" s="65"/>
      <c r="HR87" s="65"/>
      <c r="HS87" s="65"/>
      <c r="HT87" s="65"/>
      <c r="HU87" s="65"/>
      <c r="HV87" s="65"/>
      <c r="HW87" s="65"/>
      <c r="HX87" s="65"/>
      <c r="HY87" s="65"/>
      <c r="HZ87" s="65"/>
      <c r="IA87" s="65"/>
      <c r="IB87" s="65"/>
      <c r="IC87" s="65"/>
      <c r="ID87" s="65"/>
      <c r="IE87" s="65"/>
      <c r="IF87" s="65"/>
      <c r="IG87" s="65"/>
      <c r="IH87" s="65"/>
      <c r="II87" s="65"/>
      <c r="IJ87" s="65"/>
      <c r="IK87" s="65"/>
      <c r="IL87" s="65"/>
      <c r="IM87" s="65"/>
      <c r="IN87" s="65"/>
      <c r="IO87" s="65"/>
      <c r="IP87" s="65"/>
      <c r="IQ87" s="65"/>
      <c r="IR87" s="65"/>
      <c r="IS87" s="65"/>
      <c r="IT87" s="65"/>
      <c r="IU87" s="65"/>
      <c r="IV87" s="65"/>
      <c r="IW87" s="65"/>
      <c r="IX87" s="65"/>
      <c r="IY87" s="65"/>
      <c r="IZ87" s="65"/>
      <c r="JA87" s="65"/>
      <c r="JB87" s="65"/>
      <c r="JC87" s="65"/>
      <c r="JD87" s="65"/>
      <c r="JE87" s="65"/>
      <c r="JF87" s="65"/>
      <c r="JG87" s="65"/>
      <c r="JH87" s="65"/>
    </row>
    <row r="88" spans="1:268" s="66" customFormat="1">
      <c r="A88" s="89"/>
      <c r="B88" s="89"/>
      <c r="C88" s="89"/>
      <c r="D88" s="89"/>
      <c r="E88" s="89"/>
      <c r="F88" s="89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  <c r="AK88" s="90"/>
      <c r="AL88" s="90"/>
      <c r="AM88" s="90"/>
      <c r="AN88" s="90"/>
      <c r="AO88" s="90"/>
      <c r="AP88" s="90"/>
      <c r="AQ88" s="90"/>
      <c r="AR88" s="90"/>
      <c r="AS88" s="90"/>
      <c r="AT88" s="90"/>
      <c r="AU88" s="90"/>
      <c r="AV88" s="90"/>
      <c r="AW88" s="90"/>
      <c r="AX88" s="90"/>
      <c r="AY88" s="90"/>
      <c r="AZ88" s="90"/>
      <c r="BA88" s="65"/>
      <c r="BB88" s="65"/>
      <c r="BC88" s="65"/>
      <c r="BD88" s="65"/>
      <c r="BE88" s="65"/>
      <c r="BF88" s="65"/>
      <c r="BG88" s="65"/>
      <c r="BH88" s="65"/>
      <c r="BI88" s="65"/>
      <c r="BJ88" s="65"/>
      <c r="BK88" s="65"/>
      <c r="BL88" s="65"/>
      <c r="BM88" s="65"/>
      <c r="BN88" s="65"/>
      <c r="BO88" s="65"/>
      <c r="BP88" s="65"/>
      <c r="BQ88" s="65"/>
      <c r="BR88" s="65"/>
      <c r="BS88" s="65"/>
      <c r="BT88" s="65"/>
      <c r="BU88" s="65"/>
      <c r="BV88" s="65"/>
      <c r="BW88" s="65"/>
      <c r="BX88" s="65"/>
      <c r="BY88" s="65"/>
      <c r="BZ88" s="65"/>
      <c r="CA88" s="65"/>
      <c r="CB88" s="65"/>
      <c r="CC88" s="65"/>
      <c r="CD88" s="65"/>
      <c r="CE88" s="65"/>
      <c r="CF88" s="65"/>
      <c r="CG88" s="65"/>
      <c r="CH88" s="65"/>
      <c r="CI88" s="65"/>
      <c r="CJ88" s="65"/>
      <c r="CK88" s="65"/>
      <c r="CL88" s="65"/>
      <c r="CM88" s="65"/>
      <c r="CN88" s="65"/>
      <c r="CO88" s="65"/>
      <c r="CP88" s="65"/>
      <c r="CQ88" s="65"/>
      <c r="CR88" s="65"/>
      <c r="CS88" s="65"/>
      <c r="CT88" s="65"/>
      <c r="CU88" s="65"/>
      <c r="CV88" s="65"/>
      <c r="CW88" s="65"/>
      <c r="CX88" s="65"/>
      <c r="CY88" s="65"/>
      <c r="CZ88" s="65"/>
      <c r="DA88" s="65"/>
      <c r="DB88" s="65"/>
      <c r="DC88" s="65"/>
      <c r="DD88" s="65"/>
      <c r="DE88" s="65"/>
      <c r="DF88" s="65"/>
      <c r="DG88" s="65"/>
      <c r="DH88" s="65"/>
      <c r="DI88" s="65"/>
      <c r="DJ88" s="65"/>
      <c r="DK88" s="65"/>
      <c r="DL88" s="65"/>
      <c r="DM88" s="65"/>
      <c r="DN88" s="65"/>
      <c r="DO88" s="65"/>
      <c r="DP88" s="65"/>
      <c r="DQ88" s="65"/>
      <c r="DR88" s="65"/>
      <c r="DS88" s="65"/>
      <c r="DT88" s="65"/>
      <c r="DU88" s="65"/>
      <c r="DV88" s="65"/>
      <c r="DW88" s="65"/>
      <c r="DX88" s="91"/>
      <c r="DY88" s="65"/>
      <c r="DZ88" s="65"/>
      <c r="EA88" s="65"/>
      <c r="EB88" s="65"/>
      <c r="EC88" s="65"/>
      <c r="ED88" s="65"/>
      <c r="EE88" s="65"/>
      <c r="EF88" s="65"/>
      <c r="EG88" s="65"/>
      <c r="EH88" s="65"/>
      <c r="EI88" s="65"/>
      <c r="EJ88" s="65"/>
      <c r="EK88" s="65"/>
      <c r="EL88" s="65"/>
      <c r="EM88" s="65"/>
      <c r="EN88" s="65"/>
      <c r="EO88" s="65"/>
      <c r="EP88" s="65"/>
      <c r="EQ88" s="65"/>
      <c r="ER88" s="65"/>
      <c r="ES88" s="65"/>
      <c r="ET88" s="65"/>
      <c r="EU88" s="65"/>
      <c r="EV88" s="65"/>
      <c r="EW88" s="65"/>
      <c r="EX88" s="65"/>
      <c r="EY88" s="65"/>
      <c r="EZ88" s="65"/>
      <c r="FA88" s="65"/>
      <c r="FB88" s="65"/>
      <c r="FC88" s="65"/>
      <c r="FD88" s="65"/>
      <c r="FE88" s="65"/>
      <c r="FF88" s="65"/>
      <c r="FG88" s="65"/>
      <c r="FH88" s="65"/>
      <c r="FI88" s="65"/>
      <c r="FJ88" s="65"/>
      <c r="FK88" s="65"/>
      <c r="FL88" s="65"/>
      <c r="FM88" s="65"/>
      <c r="FN88" s="65"/>
      <c r="FO88" s="65"/>
      <c r="FP88" s="65"/>
      <c r="FQ88" s="65"/>
      <c r="FR88" s="65"/>
      <c r="FS88" s="65"/>
      <c r="FT88" s="65"/>
      <c r="FU88" s="65"/>
      <c r="FV88" s="65"/>
      <c r="FW88" s="65"/>
      <c r="FX88" s="65"/>
      <c r="FY88" s="65"/>
      <c r="FZ88" s="65"/>
      <c r="GA88" s="65"/>
      <c r="GB88" s="65"/>
      <c r="GC88" s="65"/>
      <c r="GD88" s="65"/>
      <c r="GE88" s="65"/>
      <c r="GF88" s="65"/>
      <c r="GG88" s="65"/>
      <c r="GH88" s="65"/>
      <c r="GI88" s="65"/>
      <c r="GJ88" s="65"/>
      <c r="GK88" s="65"/>
      <c r="GL88" s="65"/>
      <c r="GM88" s="65"/>
      <c r="GN88" s="65"/>
      <c r="GO88" s="65"/>
      <c r="GP88" s="65"/>
      <c r="GQ88" s="65"/>
      <c r="GR88" s="65"/>
      <c r="GS88" s="65"/>
      <c r="GT88" s="65"/>
      <c r="GU88" s="65"/>
      <c r="GV88" s="65"/>
      <c r="GW88" s="65"/>
      <c r="GX88" s="65"/>
      <c r="GY88" s="65"/>
      <c r="GZ88" s="65"/>
      <c r="HA88" s="65"/>
      <c r="HB88" s="65"/>
      <c r="HC88" s="65"/>
      <c r="HD88" s="65"/>
      <c r="HE88" s="65"/>
      <c r="HF88" s="65"/>
      <c r="HG88" s="65"/>
      <c r="HH88" s="65"/>
      <c r="HI88" s="65"/>
      <c r="HJ88" s="65"/>
      <c r="HK88" s="65"/>
      <c r="HL88" s="65"/>
      <c r="HM88" s="65"/>
      <c r="HN88" s="65"/>
      <c r="HO88" s="65"/>
      <c r="HP88" s="65"/>
      <c r="HQ88" s="65"/>
      <c r="HR88" s="65"/>
      <c r="HS88" s="65"/>
      <c r="HT88" s="65"/>
      <c r="HU88" s="65"/>
      <c r="HV88" s="65"/>
      <c r="HW88" s="65"/>
      <c r="HX88" s="65"/>
      <c r="HY88" s="65"/>
      <c r="HZ88" s="65"/>
      <c r="IA88" s="65"/>
      <c r="IB88" s="65"/>
      <c r="IC88" s="65"/>
      <c r="ID88" s="65"/>
      <c r="IE88" s="65"/>
      <c r="IF88" s="65"/>
      <c r="IG88" s="65"/>
      <c r="IH88" s="65"/>
      <c r="II88" s="65"/>
      <c r="IJ88" s="65"/>
      <c r="IK88" s="65"/>
      <c r="IL88" s="65"/>
      <c r="IM88" s="65"/>
      <c r="IN88" s="65"/>
      <c r="IO88" s="65"/>
      <c r="IP88" s="65"/>
      <c r="IQ88" s="65"/>
      <c r="IR88" s="65"/>
      <c r="IS88" s="65"/>
      <c r="IT88" s="65"/>
      <c r="IU88" s="65"/>
      <c r="IV88" s="65"/>
      <c r="IW88" s="65"/>
      <c r="IX88" s="65"/>
      <c r="IY88" s="65"/>
      <c r="IZ88" s="65"/>
      <c r="JA88" s="65"/>
      <c r="JB88" s="65"/>
      <c r="JC88" s="65"/>
      <c r="JD88" s="65"/>
      <c r="JE88" s="65"/>
      <c r="JF88" s="65"/>
      <c r="JG88" s="65"/>
      <c r="JH88" s="65"/>
    </row>
    <row r="89" spans="1:268" s="66" customFormat="1">
      <c r="A89" s="89"/>
      <c r="B89" s="89"/>
      <c r="C89" s="89"/>
      <c r="D89" s="89"/>
      <c r="E89" s="89"/>
      <c r="F89" s="89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90"/>
      <c r="AF89" s="90"/>
      <c r="AG89" s="90"/>
      <c r="AH89" s="90"/>
      <c r="AI89" s="90"/>
      <c r="AJ89" s="90"/>
      <c r="AK89" s="90"/>
      <c r="AL89" s="90"/>
      <c r="AM89" s="90"/>
      <c r="AN89" s="90"/>
      <c r="AO89" s="90"/>
      <c r="AP89" s="90"/>
      <c r="AQ89" s="90"/>
      <c r="AR89" s="90"/>
      <c r="AS89" s="90"/>
      <c r="AT89" s="90"/>
      <c r="AU89" s="90"/>
      <c r="AV89" s="90"/>
      <c r="AW89" s="90"/>
      <c r="AX89" s="90"/>
      <c r="AY89" s="90"/>
      <c r="AZ89" s="90"/>
      <c r="BA89" s="65"/>
      <c r="BB89" s="65"/>
      <c r="BC89" s="65"/>
      <c r="BD89" s="65"/>
      <c r="BE89" s="65"/>
      <c r="BF89" s="65"/>
      <c r="BG89" s="65"/>
      <c r="BH89" s="65"/>
      <c r="BI89" s="65"/>
      <c r="BJ89" s="65"/>
      <c r="BK89" s="65"/>
      <c r="BL89" s="65"/>
      <c r="BM89" s="65"/>
      <c r="BN89" s="65"/>
      <c r="BO89" s="65"/>
      <c r="BP89" s="65"/>
      <c r="BQ89" s="65"/>
      <c r="BR89" s="65"/>
      <c r="BS89" s="65"/>
      <c r="BT89" s="65"/>
      <c r="BU89" s="65"/>
      <c r="BV89" s="65"/>
      <c r="BW89" s="65"/>
      <c r="BX89" s="65"/>
      <c r="BY89" s="65"/>
      <c r="BZ89" s="65"/>
      <c r="CA89" s="65"/>
      <c r="CB89" s="65"/>
      <c r="CC89" s="65"/>
      <c r="CD89" s="65"/>
      <c r="CE89" s="65"/>
      <c r="CF89" s="65"/>
      <c r="CG89" s="65"/>
      <c r="CH89" s="65"/>
      <c r="CI89" s="65"/>
      <c r="CJ89" s="65"/>
      <c r="CK89" s="65"/>
      <c r="CL89" s="65"/>
      <c r="CM89" s="65"/>
      <c r="CN89" s="65"/>
      <c r="CO89" s="65"/>
      <c r="CP89" s="65"/>
      <c r="CQ89" s="65"/>
      <c r="CR89" s="65"/>
      <c r="CS89" s="65"/>
      <c r="CT89" s="65"/>
      <c r="CU89" s="65"/>
      <c r="CV89" s="65"/>
      <c r="CW89" s="65"/>
      <c r="CX89" s="65"/>
      <c r="CY89" s="65"/>
      <c r="CZ89" s="65"/>
      <c r="DA89" s="65"/>
      <c r="DB89" s="65"/>
      <c r="DC89" s="65"/>
      <c r="DD89" s="65"/>
      <c r="DE89" s="65"/>
      <c r="DF89" s="65"/>
      <c r="DG89" s="65"/>
      <c r="DH89" s="65"/>
      <c r="DI89" s="65"/>
      <c r="DJ89" s="65"/>
      <c r="DK89" s="65"/>
      <c r="DL89" s="65"/>
      <c r="DM89" s="65"/>
      <c r="DN89" s="65"/>
      <c r="DO89" s="65"/>
      <c r="DP89" s="65"/>
      <c r="DQ89" s="65"/>
      <c r="DR89" s="65"/>
      <c r="DS89" s="65"/>
      <c r="DT89" s="65"/>
      <c r="DU89" s="65"/>
      <c r="DV89" s="65"/>
      <c r="DW89" s="65"/>
      <c r="DX89" s="91"/>
      <c r="DY89" s="65"/>
      <c r="DZ89" s="65"/>
      <c r="EA89" s="65"/>
      <c r="EB89" s="65"/>
      <c r="EC89" s="65"/>
      <c r="ED89" s="65"/>
      <c r="EE89" s="65"/>
      <c r="EF89" s="65"/>
      <c r="EG89" s="65"/>
      <c r="EH89" s="65"/>
      <c r="EI89" s="65"/>
      <c r="EJ89" s="65"/>
      <c r="EK89" s="65"/>
      <c r="EL89" s="65"/>
      <c r="EM89" s="65"/>
      <c r="EN89" s="65"/>
      <c r="EO89" s="65"/>
      <c r="EP89" s="65"/>
      <c r="EQ89" s="65"/>
      <c r="ER89" s="65"/>
      <c r="ES89" s="65"/>
      <c r="ET89" s="65"/>
      <c r="EU89" s="65"/>
      <c r="EV89" s="65"/>
      <c r="EW89" s="65"/>
      <c r="EX89" s="65"/>
      <c r="EY89" s="65"/>
      <c r="EZ89" s="65"/>
      <c r="FA89" s="65"/>
      <c r="FB89" s="65"/>
      <c r="FC89" s="65"/>
      <c r="FD89" s="65"/>
      <c r="FE89" s="65"/>
      <c r="FF89" s="65"/>
      <c r="FG89" s="65"/>
      <c r="FH89" s="65"/>
      <c r="FI89" s="65"/>
      <c r="FJ89" s="65"/>
      <c r="FK89" s="65"/>
      <c r="FL89" s="65"/>
      <c r="FM89" s="65"/>
      <c r="FN89" s="65"/>
      <c r="FO89" s="65"/>
      <c r="FP89" s="65"/>
      <c r="FQ89" s="65"/>
      <c r="FR89" s="65"/>
      <c r="FS89" s="65"/>
      <c r="FT89" s="65"/>
      <c r="FU89" s="65"/>
      <c r="FV89" s="65"/>
      <c r="FW89" s="65"/>
      <c r="FX89" s="65"/>
      <c r="FY89" s="65"/>
      <c r="FZ89" s="65"/>
      <c r="GA89" s="65"/>
      <c r="GB89" s="65"/>
      <c r="GC89" s="65"/>
      <c r="GD89" s="65"/>
      <c r="GE89" s="65"/>
      <c r="GF89" s="65"/>
      <c r="GG89" s="65"/>
      <c r="GH89" s="65"/>
      <c r="GI89" s="65"/>
      <c r="GJ89" s="65"/>
      <c r="GK89" s="65"/>
      <c r="GL89" s="65"/>
      <c r="GM89" s="65"/>
      <c r="GN89" s="65"/>
      <c r="GO89" s="65"/>
      <c r="GP89" s="65"/>
      <c r="GQ89" s="65"/>
      <c r="GR89" s="65"/>
      <c r="GS89" s="65"/>
      <c r="GT89" s="65"/>
      <c r="GU89" s="65"/>
      <c r="GV89" s="65"/>
      <c r="GW89" s="65"/>
      <c r="GX89" s="65"/>
      <c r="GY89" s="65"/>
      <c r="GZ89" s="65"/>
      <c r="HA89" s="65"/>
      <c r="HB89" s="65"/>
      <c r="HC89" s="65"/>
      <c r="HD89" s="65"/>
      <c r="HE89" s="65"/>
      <c r="HF89" s="65"/>
      <c r="HG89" s="65"/>
      <c r="HH89" s="65"/>
      <c r="HI89" s="65"/>
      <c r="HJ89" s="65"/>
      <c r="HK89" s="65"/>
      <c r="HL89" s="65"/>
      <c r="HM89" s="65"/>
      <c r="HN89" s="65"/>
      <c r="HO89" s="65"/>
      <c r="HP89" s="65"/>
      <c r="HQ89" s="65"/>
      <c r="HR89" s="65"/>
      <c r="HS89" s="65"/>
      <c r="HT89" s="65"/>
      <c r="HU89" s="65"/>
      <c r="HV89" s="65"/>
      <c r="HW89" s="65"/>
      <c r="HX89" s="65"/>
      <c r="HY89" s="65"/>
      <c r="HZ89" s="65"/>
      <c r="IA89" s="65"/>
      <c r="IB89" s="65"/>
      <c r="IC89" s="65"/>
      <c r="ID89" s="65"/>
      <c r="IE89" s="65"/>
      <c r="IF89" s="65"/>
      <c r="IG89" s="65"/>
      <c r="IH89" s="65"/>
      <c r="II89" s="65"/>
      <c r="IJ89" s="65"/>
      <c r="IK89" s="65"/>
      <c r="IL89" s="65"/>
      <c r="IM89" s="65"/>
      <c r="IN89" s="65"/>
      <c r="IO89" s="65"/>
      <c r="IP89" s="65"/>
      <c r="IQ89" s="65"/>
      <c r="IR89" s="65"/>
      <c r="IS89" s="65"/>
      <c r="IT89" s="65"/>
      <c r="IU89" s="65"/>
      <c r="IV89" s="65"/>
      <c r="IW89" s="65"/>
      <c r="IX89" s="65"/>
      <c r="IY89" s="65"/>
      <c r="IZ89" s="65"/>
      <c r="JA89" s="65"/>
      <c r="JB89" s="65"/>
      <c r="JC89" s="65"/>
      <c r="JD89" s="65"/>
      <c r="JE89" s="65"/>
      <c r="JF89" s="65"/>
      <c r="JG89" s="65"/>
      <c r="JH89" s="65"/>
    </row>
    <row r="90" spans="1:268" s="66" customFormat="1">
      <c r="A90" s="89"/>
      <c r="B90" s="89"/>
      <c r="C90" s="89"/>
      <c r="D90" s="89"/>
      <c r="E90" s="89"/>
      <c r="F90" s="89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  <c r="AD90" s="90"/>
      <c r="AE90" s="90"/>
      <c r="AF90" s="90"/>
      <c r="AG90" s="90"/>
      <c r="AH90" s="90"/>
      <c r="AI90" s="90"/>
      <c r="AJ90" s="90"/>
      <c r="AK90" s="90"/>
      <c r="AL90" s="90"/>
      <c r="AM90" s="90"/>
      <c r="AN90" s="90"/>
      <c r="AO90" s="90"/>
      <c r="AP90" s="90"/>
      <c r="AQ90" s="90"/>
      <c r="AR90" s="90"/>
      <c r="AS90" s="90"/>
      <c r="AT90" s="90"/>
      <c r="AU90" s="90"/>
      <c r="AV90" s="90"/>
      <c r="AW90" s="90"/>
      <c r="AX90" s="90"/>
      <c r="AY90" s="90"/>
      <c r="AZ90" s="90"/>
      <c r="BA90" s="65"/>
      <c r="BB90" s="65"/>
      <c r="BC90" s="65"/>
      <c r="BD90" s="65"/>
      <c r="BE90" s="65"/>
      <c r="BF90" s="65"/>
      <c r="BG90" s="65"/>
      <c r="BH90" s="65"/>
      <c r="BI90" s="65"/>
      <c r="BJ90" s="65"/>
      <c r="BK90" s="65"/>
      <c r="BL90" s="65"/>
      <c r="BM90" s="65"/>
      <c r="BN90" s="65"/>
      <c r="BO90" s="65"/>
      <c r="BP90" s="65"/>
      <c r="BQ90" s="65"/>
      <c r="BR90" s="65"/>
      <c r="BS90" s="65"/>
      <c r="BT90" s="65"/>
      <c r="BU90" s="65"/>
      <c r="BV90" s="65"/>
      <c r="BW90" s="65"/>
      <c r="BX90" s="65"/>
      <c r="BY90" s="65"/>
      <c r="BZ90" s="65"/>
      <c r="CA90" s="65"/>
      <c r="CB90" s="65"/>
      <c r="CC90" s="65"/>
      <c r="CD90" s="65"/>
      <c r="CE90" s="65"/>
      <c r="CF90" s="65"/>
      <c r="CG90" s="65"/>
      <c r="CH90" s="65"/>
      <c r="CI90" s="65"/>
      <c r="CJ90" s="65"/>
      <c r="CK90" s="65"/>
      <c r="CL90" s="65"/>
      <c r="CM90" s="65"/>
      <c r="CN90" s="65"/>
      <c r="CO90" s="65"/>
      <c r="CP90" s="65"/>
      <c r="CQ90" s="65"/>
      <c r="CR90" s="65"/>
      <c r="CS90" s="65"/>
      <c r="CT90" s="65"/>
      <c r="CU90" s="65"/>
      <c r="CV90" s="65"/>
      <c r="CW90" s="65"/>
      <c r="CX90" s="65"/>
      <c r="CY90" s="65"/>
      <c r="CZ90" s="65"/>
      <c r="DA90" s="65"/>
      <c r="DB90" s="65"/>
      <c r="DC90" s="65"/>
      <c r="DD90" s="65"/>
      <c r="DE90" s="65"/>
      <c r="DF90" s="65"/>
      <c r="DG90" s="65"/>
      <c r="DH90" s="65"/>
      <c r="DI90" s="65"/>
      <c r="DJ90" s="65"/>
      <c r="DK90" s="65"/>
      <c r="DL90" s="65"/>
      <c r="DM90" s="65"/>
      <c r="DN90" s="65"/>
      <c r="DO90" s="65"/>
      <c r="DP90" s="65"/>
      <c r="DQ90" s="65"/>
      <c r="DR90" s="65"/>
      <c r="DS90" s="65"/>
      <c r="DT90" s="65"/>
      <c r="DU90" s="65"/>
      <c r="DV90" s="65"/>
      <c r="DW90" s="65"/>
      <c r="DX90" s="91"/>
      <c r="DY90" s="65"/>
      <c r="DZ90" s="65"/>
      <c r="EA90" s="65"/>
      <c r="EB90" s="65"/>
      <c r="EC90" s="65"/>
      <c r="ED90" s="65"/>
      <c r="EE90" s="65"/>
      <c r="EF90" s="65"/>
      <c r="EG90" s="65"/>
      <c r="EH90" s="65"/>
      <c r="EI90" s="65"/>
      <c r="EJ90" s="65"/>
      <c r="EK90" s="65"/>
      <c r="EL90" s="65"/>
      <c r="EM90" s="65"/>
      <c r="EN90" s="65"/>
      <c r="EO90" s="65"/>
      <c r="EP90" s="65"/>
      <c r="EQ90" s="65"/>
      <c r="ER90" s="65"/>
      <c r="ES90" s="65"/>
      <c r="ET90" s="65"/>
      <c r="EU90" s="65"/>
      <c r="EV90" s="65"/>
      <c r="EW90" s="65"/>
      <c r="EX90" s="65"/>
      <c r="EY90" s="65"/>
      <c r="EZ90" s="65"/>
      <c r="FA90" s="65"/>
      <c r="FB90" s="65"/>
      <c r="FC90" s="65"/>
      <c r="FD90" s="65"/>
      <c r="FE90" s="65"/>
      <c r="FF90" s="65"/>
      <c r="FG90" s="65"/>
      <c r="FH90" s="65"/>
      <c r="FI90" s="65"/>
      <c r="FJ90" s="65"/>
      <c r="FK90" s="65"/>
      <c r="FL90" s="65"/>
      <c r="FM90" s="65"/>
      <c r="FN90" s="65"/>
      <c r="FO90" s="65"/>
      <c r="FP90" s="65"/>
      <c r="FQ90" s="65"/>
      <c r="FR90" s="65"/>
      <c r="FS90" s="65"/>
      <c r="FT90" s="65"/>
      <c r="FU90" s="65"/>
      <c r="FV90" s="65"/>
      <c r="FW90" s="65"/>
      <c r="FX90" s="65"/>
      <c r="FY90" s="65"/>
      <c r="FZ90" s="65"/>
      <c r="GA90" s="65"/>
      <c r="GB90" s="65"/>
      <c r="GC90" s="65"/>
      <c r="GD90" s="65"/>
      <c r="GE90" s="65"/>
      <c r="GF90" s="65"/>
      <c r="GG90" s="65"/>
      <c r="GH90" s="65"/>
      <c r="GI90" s="65"/>
      <c r="GJ90" s="65"/>
      <c r="GK90" s="65"/>
      <c r="GL90" s="65"/>
      <c r="GM90" s="65"/>
      <c r="GN90" s="65"/>
      <c r="GO90" s="65"/>
      <c r="GP90" s="65"/>
      <c r="GQ90" s="65"/>
      <c r="GR90" s="65"/>
      <c r="GS90" s="65"/>
      <c r="GT90" s="65"/>
      <c r="GU90" s="65"/>
      <c r="GV90" s="65"/>
      <c r="GW90" s="65"/>
      <c r="GX90" s="65"/>
      <c r="GY90" s="65"/>
      <c r="GZ90" s="65"/>
      <c r="HA90" s="65"/>
      <c r="HB90" s="65"/>
      <c r="HC90" s="65"/>
      <c r="HD90" s="65"/>
      <c r="HE90" s="65"/>
      <c r="HF90" s="65"/>
      <c r="HG90" s="65"/>
      <c r="HH90" s="65"/>
      <c r="HI90" s="65"/>
      <c r="HJ90" s="65"/>
      <c r="HK90" s="65"/>
      <c r="HL90" s="65"/>
      <c r="HM90" s="65"/>
      <c r="HN90" s="65"/>
      <c r="HO90" s="65"/>
      <c r="HP90" s="65"/>
      <c r="HQ90" s="65"/>
      <c r="HR90" s="65"/>
      <c r="HS90" s="65"/>
      <c r="HT90" s="65"/>
      <c r="HU90" s="65"/>
      <c r="HV90" s="65"/>
      <c r="HW90" s="65"/>
      <c r="HX90" s="65"/>
      <c r="HY90" s="65"/>
      <c r="HZ90" s="65"/>
      <c r="IA90" s="65"/>
      <c r="IB90" s="65"/>
      <c r="IC90" s="65"/>
      <c r="ID90" s="65"/>
      <c r="IE90" s="65"/>
      <c r="IF90" s="65"/>
      <c r="IG90" s="65"/>
      <c r="IH90" s="65"/>
      <c r="II90" s="65"/>
      <c r="IJ90" s="65"/>
      <c r="IK90" s="65"/>
      <c r="IL90" s="65"/>
      <c r="IM90" s="65"/>
      <c r="IN90" s="65"/>
      <c r="IO90" s="65"/>
      <c r="IP90" s="65"/>
      <c r="IQ90" s="65"/>
      <c r="IR90" s="65"/>
      <c r="IS90" s="65"/>
      <c r="IT90" s="65"/>
      <c r="IU90" s="65"/>
      <c r="IV90" s="65"/>
      <c r="IW90" s="65"/>
      <c r="IX90" s="65"/>
      <c r="IY90" s="65"/>
      <c r="IZ90" s="65"/>
      <c r="JA90" s="65"/>
      <c r="JB90" s="65"/>
      <c r="JC90" s="65"/>
      <c r="JD90" s="65"/>
      <c r="JE90" s="65"/>
      <c r="JF90" s="65"/>
      <c r="JG90" s="65"/>
      <c r="JH90" s="65"/>
    </row>
    <row r="91" spans="1:268" s="66" customFormat="1">
      <c r="A91" s="89"/>
      <c r="B91" s="89"/>
      <c r="C91" s="89"/>
      <c r="D91" s="89"/>
      <c r="E91" s="89"/>
      <c r="F91" s="89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  <c r="AJ91" s="90"/>
      <c r="AK91" s="90"/>
      <c r="AL91" s="90"/>
      <c r="AM91" s="90"/>
      <c r="AN91" s="90"/>
      <c r="AO91" s="90"/>
      <c r="AP91" s="90"/>
      <c r="AQ91" s="90"/>
      <c r="AR91" s="90"/>
      <c r="AS91" s="90"/>
      <c r="AT91" s="90"/>
      <c r="AU91" s="90"/>
      <c r="AV91" s="90"/>
      <c r="AW91" s="90"/>
      <c r="AX91" s="90"/>
      <c r="AY91" s="90"/>
      <c r="AZ91" s="90"/>
      <c r="BA91" s="65"/>
      <c r="BB91" s="65"/>
      <c r="BC91" s="65"/>
      <c r="BD91" s="65"/>
      <c r="BE91" s="65"/>
      <c r="BF91" s="65"/>
      <c r="BG91" s="65"/>
      <c r="BH91" s="65"/>
      <c r="BI91" s="65"/>
      <c r="BJ91" s="65"/>
      <c r="BK91" s="65"/>
      <c r="BL91" s="65"/>
      <c r="BM91" s="65"/>
      <c r="BN91" s="65"/>
      <c r="BO91" s="65"/>
      <c r="BP91" s="65"/>
      <c r="BQ91" s="65"/>
      <c r="BR91" s="65"/>
      <c r="BS91" s="65"/>
      <c r="BT91" s="65"/>
      <c r="BU91" s="65"/>
      <c r="BV91" s="65"/>
      <c r="BW91" s="65"/>
      <c r="BX91" s="65"/>
      <c r="BY91" s="65"/>
      <c r="BZ91" s="65"/>
      <c r="CA91" s="65"/>
      <c r="CB91" s="65"/>
      <c r="CC91" s="65"/>
      <c r="CD91" s="65"/>
      <c r="CE91" s="65"/>
      <c r="CF91" s="65"/>
      <c r="CG91" s="65"/>
      <c r="CH91" s="65"/>
      <c r="CI91" s="65"/>
      <c r="CJ91" s="65"/>
      <c r="CK91" s="65"/>
      <c r="CL91" s="65"/>
      <c r="CM91" s="65"/>
      <c r="CN91" s="65"/>
      <c r="CO91" s="65"/>
      <c r="CP91" s="65"/>
      <c r="CQ91" s="65"/>
      <c r="CR91" s="65"/>
      <c r="CS91" s="65"/>
      <c r="CT91" s="65"/>
      <c r="CU91" s="65"/>
      <c r="CV91" s="65"/>
      <c r="CW91" s="65"/>
      <c r="CX91" s="65"/>
      <c r="CY91" s="65"/>
      <c r="CZ91" s="65"/>
      <c r="DA91" s="65"/>
      <c r="DB91" s="65"/>
      <c r="DC91" s="65"/>
      <c r="DD91" s="65"/>
      <c r="DE91" s="65"/>
      <c r="DF91" s="65"/>
      <c r="DG91" s="65"/>
      <c r="DH91" s="65"/>
      <c r="DI91" s="65"/>
      <c r="DJ91" s="65"/>
      <c r="DK91" s="65"/>
      <c r="DL91" s="65"/>
      <c r="DM91" s="65"/>
      <c r="DN91" s="65"/>
      <c r="DO91" s="65"/>
      <c r="DP91" s="65"/>
      <c r="DQ91" s="65"/>
      <c r="DR91" s="65"/>
      <c r="DS91" s="65"/>
      <c r="DT91" s="65"/>
      <c r="DU91" s="65"/>
      <c r="DV91" s="65"/>
      <c r="DW91" s="65"/>
      <c r="DX91" s="91"/>
      <c r="DY91" s="65"/>
      <c r="DZ91" s="65"/>
      <c r="EA91" s="65"/>
      <c r="EB91" s="65"/>
      <c r="EC91" s="65"/>
      <c r="ED91" s="65"/>
      <c r="EE91" s="65"/>
      <c r="EF91" s="65"/>
      <c r="EG91" s="65"/>
      <c r="EH91" s="65"/>
      <c r="EI91" s="65"/>
      <c r="EJ91" s="65"/>
      <c r="EK91" s="65"/>
      <c r="EL91" s="65"/>
      <c r="EM91" s="65"/>
      <c r="EN91" s="65"/>
      <c r="EO91" s="65"/>
      <c r="EP91" s="65"/>
      <c r="EQ91" s="65"/>
      <c r="ER91" s="65"/>
      <c r="ES91" s="65"/>
      <c r="ET91" s="65"/>
      <c r="EU91" s="65"/>
      <c r="EV91" s="65"/>
      <c r="EW91" s="65"/>
      <c r="EX91" s="65"/>
      <c r="EY91" s="65"/>
      <c r="EZ91" s="65"/>
      <c r="FA91" s="65"/>
      <c r="FB91" s="65"/>
      <c r="FC91" s="65"/>
      <c r="FD91" s="65"/>
      <c r="FE91" s="65"/>
      <c r="FF91" s="65"/>
      <c r="FG91" s="65"/>
      <c r="FH91" s="65"/>
      <c r="FI91" s="65"/>
      <c r="FJ91" s="65"/>
      <c r="FK91" s="65"/>
      <c r="FL91" s="65"/>
      <c r="FM91" s="65"/>
      <c r="FN91" s="65"/>
      <c r="FO91" s="65"/>
      <c r="FP91" s="65"/>
      <c r="FQ91" s="65"/>
      <c r="FR91" s="65"/>
      <c r="FS91" s="65"/>
      <c r="FT91" s="65"/>
      <c r="FU91" s="65"/>
      <c r="FV91" s="65"/>
      <c r="FW91" s="65"/>
      <c r="FX91" s="65"/>
      <c r="FY91" s="65"/>
      <c r="FZ91" s="65"/>
      <c r="GA91" s="65"/>
      <c r="GB91" s="65"/>
      <c r="GC91" s="65"/>
      <c r="GD91" s="65"/>
      <c r="GE91" s="65"/>
      <c r="GF91" s="65"/>
      <c r="GG91" s="65"/>
      <c r="GH91" s="65"/>
      <c r="GI91" s="65"/>
      <c r="GJ91" s="65"/>
      <c r="GK91" s="65"/>
      <c r="GL91" s="65"/>
      <c r="GM91" s="65"/>
      <c r="GN91" s="65"/>
      <c r="GO91" s="65"/>
      <c r="GP91" s="65"/>
      <c r="GQ91" s="65"/>
      <c r="GR91" s="65"/>
      <c r="GS91" s="65"/>
      <c r="GT91" s="65"/>
      <c r="GU91" s="65"/>
      <c r="GV91" s="65"/>
      <c r="GW91" s="65"/>
      <c r="GX91" s="65"/>
      <c r="GY91" s="65"/>
      <c r="GZ91" s="65"/>
      <c r="HA91" s="65"/>
      <c r="HB91" s="65"/>
      <c r="HC91" s="65"/>
      <c r="HD91" s="65"/>
      <c r="HE91" s="65"/>
      <c r="HF91" s="65"/>
      <c r="HG91" s="65"/>
      <c r="HH91" s="65"/>
      <c r="HI91" s="65"/>
      <c r="HJ91" s="65"/>
      <c r="HK91" s="65"/>
      <c r="HL91" s="65"/>
      <c r="HM91" s="65"/>
      <c r="HN91" s="65"/>
      <c r="HO91" s="65"/>
      <c r="HP91" s="65"/>
      <c r="HQ91" s="65"/>
      <c r="HR91" s="65"/>
      <c r="HS91" s="65"/>
      <c r="HT91" s="65"/>
      <c r="HU91" s="65"/>
      <c r="HV91" s="65"/>
      <c r="HW91" s="65"/>
      <c r="HX91" s="65"/>
      <c r="HY91" s="65"/>
      <c r="HZ91" s="65"/>
      <c r="IA91" s="65"/>
      <c r="IB91" s="65"/>
      <c r="IC91" s="65"/>
      <c r="ID91" s="65"/>
      <c r="IE91" s="65"/>
      <c r="IF91" s="65"/>
      <c r="IG91" s="65"/>
      <c r="IH91" s="65"/>
      <c r="II91" s="65"/>
      <c r="IJ91" s="65"/>
      <c r="IK91" s="65"/>
      <c r="IL91" s="65"/>
      <c r="IM91" s="65"/>
      <c r="IN91" s="65"/>
      <c r="IO91" s="65"/>
      <c r="IP91" s="65"/>
      <c r="IQ91" s="65"/>
      <c r="IR91" s="65"/>
      <c r="IS91" s="65"/>
      <c r="IT91" s="65"/>
      <c r="IU91" s="65"/>
      <c r="IV91" s="65"/>
      <c r="IW91" s="65"/>
      <c r="IX91" s="65"/>
      <c r="IY91" s="65"/>
      <c r="IZ91" s="65"/>
      <c r="JA91" s="65"/>
      <c r="JB91" s="65"/>
      <c r="JC91" s="65"/>
      <c r="JD91" s="65"/>
      <c r="JE91" s="65"/>
      <c r="JF91" s="65"/>
      <c r="JG91" s="65"/>
      <c r="JH91" s="65"/>
    </row>
    <row r="92" spans="1:268" s="66" customFormat="1">
      <c r="A92" s="89"/>
      <c r="B92" s="89"/>
      <c r="C92" s="89"/>
      <c r="D92" s="89"/>
      <c r="E92" s="89"/>
      <c r="F92" s="89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0"/>
      <c r="AZ92" s="90"/>
      <c r="BA92" s="65"/>
      <c r="BB92" s="65"/>
      <c r="BC92" s="65"/>
      <c r="BD92" s="65"/>
      <c r="BE92" s="65"/>
      <c r="BF92" s="65"/>
      <c r="BG92" s="65"/>
      <c r="BH92" s="65"/>
      <c r="BI92" s="65"/>
      <c r="BJ92" s="65"/>
      <c r="BK92" s="65"/>
      <c r="BL92" s="65"/>
      <c r="BM92" s="65"/>
      <c r="BN92" s="65"/>
      <c r="BO92" s="65"/>
      <c r="BP92" s="65"/>
      <c r="BQ92" s="65"/>
      <c r="BR92" s="65"/>
      <c r="BS92" s="65"/>
      <c r="BT92" s="65"/>
      <c r="BU92" s="65"/>
      <c r="BV92" s="65"/>
      <c r="BW92" s="65"/>
      <c r="BX92" s="65"/>
      <c r="BY92" s="65"/>
      <c r="BZ92" s="65"/>
      <c r="CA92" s="65"/>
      <c r="CB92" s="65"/>
      <c r="CC92" s="65"/>
      <c r="CD92" s="65"/>
      <c r="CE92" s="65"/>
      <c r="CF92" s="65"/>
      <c r="CG92" s="65"/>
      <c r="CH92" s="65"/>
      <c r="CI92" s="65"/>
      <c r="CJ92" s="65"/>
      <c r="CK92" s="65"/>
      <c r="CL92" s="65"/>
      <c r="CM92" s="65"/>
      <c r="CN92" s="65"/>
      <c r="CO92" s="65"/>
      <c r="CP92" s="65"/>
      <c r="CQ92" s="65"/>
      <c r="CR92" s="65"/>
      <c r="CS92" s="65"/>
      <c r="CT92" s="65"/>
      <c r="CU92" s="65"/>
      <c r="CV92" s="65"/>
      <c r="CW92" s="65"/>
      <c r="CX92" s="65"/>
      <c r="CY92" s="65"/>
      <c r="CZ92" s="65"/>
      <c r="DA92" s="65"/>
      <c r="DB92" s="65"/>
      <c r="DC92" s="65"/>
      <c r="DD92" s="65"/>
      <c r="DE92" s="65"/>
      <c r="DF92" s="65"/>
      <c r="DG92" s="65"/>
      <c r="DH92" s="65"/>
      <c r="DI92" s="65"/>
      <c r="DJ92" s="65"/>
      <c r="DK92" s="65"/>
      <c r="DL92" s="65"/>
      <c r="DM92" s="65"/>
      <c r="DN92" s="65"/>
      <c r="DO92" s="65"/>
      <c r="DP92" s="65"/>
      <c r="DQ92" s="65"/>
      <c r="DR92" s="65"/>
      <c r="DS92" s="65"/>
      <c r="DT92" s="65"/>
      <c r="DU92" s="65"/>
      <c r="DV92" s="65"/>
      <c r="DW92" s="65"/>
      <c r="DX92" s="91"/>
      <c r="DY92" s="65"/>
      <c r="DZ92" s="65"/>
      <c r="EA92" s="65"/>
      <c r="EB92" s="65"/>
      <c r="EC92" s="65"/>
      <c r="ED92" s="65"/>
      <c r="EE92" s="65"/>
      <c r="EF92" s="65"/>
      <c r="EG92" s="65"/>
      <c r="EH92" s="65"/>
      <c r="EI92" s="65"/>
      <c r="EJ92" s="65"/>
      <c r="EK92" s="65"/>
      <c r="EL92" s="65"/>
      <c r="EM92" s="65"/>
      <c r="EN92" s="65"/>
      <c r="EO92" s="65"/>
      <c r="EP92" s="65"/>
      <c r="EQ92" s="65"/>
      <c r="ER92" s="65"/>
      <c r="ES92" s="65"/>
      <c r="ET92" s="65"/>
      <c r="EU92" s="65"/>
      <c r="EV92" s="65"/>
      <c r="EW92" s="65"/>
      <c r="EX92" s="65"/>
      <c r="EY92" s="65"/>
      <c r="EZ92" s="65"/>
      <c r="FA92" s="65"/>
      <c r="FB92" s="65"/>
      <c r="FC92" s="65"/>
      <c r="FD92" s="65"/>
      <c r="FE92" s="65"/>
      <c r="FF92" s="65"/>
      <c r="FG92" s="65"/>
      <c r="FH92" s="65"/>
      <c r="FI92" s="65"/>
      <c r="FJ92" s="65"/>
      <c r="FK92" s="65"/>
      <c r="FL92" s="65"/>
      <c r="FM92" s="65"/>
      <c r="FN92" s="65"/>
      <c r="FO92" s="65"/>
      <c r="FP92" s="65"/>
      <c r="FQ92" s="65"/>
      <c r="FR92" s="65"/>
      <c r="FS92" s="65"/>
      <c r="FT92" s="65"/>
      <c r="FU92" s="65"/>
      <c r="FV92" s="65"/>
      <c r="FW92" s="65"/>
      <c r="FX92" s="65"/>
      <c r="FY92" s="65"/>
      <c r="FZ92" s="65"/>
      <c r="GA92" s="65"/>
      <c r="GB92" s="65"/>
      <c r="GC92" s="65"/>
      <c r="GD92" s="65"/>
      <c r="GE92" s="65"/>
      <c r="GF92" s="65"/>
      <c r="GG92" s="65"/>
      <c r="GH92" s="65"/>
      <c r="GI92" s="65"/>
      <c r="GJ92" s="65"/>
      <c r="GK92" s="65"/>
      <c r="GL92" s="65"/>
      <c r="GM92" s="65"/>
      <c r="GN92" s="65"/>
      <c r="GO92" s="65"/>
      <c r="GP92" s="65"/>
      <c r="GQ92" s="65"/>
      <c r="GR92" s="65"/>
      <c r="GS92" s="65"/>
      <c r="GT92" s="65"/>
      <c r="GU92" s="65"/>
      <c r="GV92" s="65"/>
      <c r="GW92" s="65"/>
      <c r="GX92" s="65"/>
      <c r="GY92" s="65"/>
      <c r="GZ92" s="65"/>
      <c r="HA92" s="65"/>
      <c r="HB92" s="65"/>
      <c r="HC92" s="65"/>
      <c r="HD92" s="65"/>
      <c r="HE92" s="65"/>
      <c r="HF92" s="65"/>
      <c r="HG92" s="65"/>
      <c r="HH92" s="65"/>
      <c r="HI92" s="65"/>
      <c r="HJ92" s="65"/>
      <c r="HK92" s="65"/>
      <c r="HL92" s="65"/>
      <c r="HM92" s="65"/>
      <c r="HN92" s="65"/>
      <c r="HO92" s="65"/>
      <c r="HP92" s="65"/>
      <c r="HQ92" s="65"/>
      <c r="HR92" s="65"/>
      <c r="HS92" s="65"/>
      <c r="HT92" s="65"/>
      <c r="HU92" s="65"/>
      <c r="HV92" s="65"/>
      <c r="HW92" s="65"/>
      <c r="HX92" s="65"/>
      <c r="HY92" s="65"/>
      <c r="HZ92" s="65"/>
      <c r="IA92" s="65"/>
      <c r="IB92" s="65"/>
      <c r="IC92" s="65"/>
      <c r="ID92" s="65"/>
      <c r="IE92" s="65"/>
      <c r="IF92" s="65"/>
      <c r="IG92" s="65"/>
      <c r="IH92" s="65"/>
      <c r="II92" s="65"/>
      <c r="IJ92" s="65"/>
      <c r="IK92" s="65"/>
      <c r="IL92" s="65"/>
      <c r="IM92" s="65"/>
      <c r="IN92" s="65"/>
      <c r="IO92" s="65"/>
      <c r="IP92" s="65"/>
      <c r="IQ92" s="65"/>
      <c r="IR92" s="65"/>
      <c r="IS92" s="65"/>
      <c r="IT92" s="65"/>
      <c r="IU92" s="65"/>
      <c r="IV92" s="65"/>
      <c r="IW92" s="65"/>
      <c r="IX92" s="65"/>
      <c r="IY92" s="65"/>
      <c r="IZ92" s="65"/>
      <c r="JA92" s="65"/>
      <c r="JB92" s="65"/>
      <c r="JC92" s="65"/>
      <c r="JD92" s="65"/>
      <c r="JE92" s="65"/>
      <c r="JF92" s="65"/>
      <c r="JG92" s="65"/>
      <c r="JH92" s="65"/>
    </row>
    <row r="93" spans="1:268" s="66" customFormat="1">
      <c r="A93" s="89"/>
      <c r="B93" s="89"/>
      <c r="C93" s="89"/>
      <c r="D93" s="89"/>
      <c r="E93" s="89"/>
      <c r="F93" s="89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  <c r="AW93" s="90"/>
      <c r="AX93" s="90"/>
      <c r="AY93" s="90"/>
      <c r="AZ93" s="90"/>
      <c r="BA93" s="65"/>
      <c r="BB93" s="65"/>
      <c r="BC93" s="65"/>
      <c r="BD93" s="65"/>
      <c r="BE93" s="65"/>
      <c r="BF93" s="65"/>
      <c r="BG93" s="65"/>
      <c r="BH93" s="65"/>
      <c r="BI93" s="65"/>
      <c r="BJ93" s="65"/>
      <c r="BK93" s="65"/>
      <c r="BL93" s="65"/>
      <c r="BM93" s="65"/>
      <c r="BN93" s="65"/>
      <c r="BO93" s="65"/>
      <c r="BP93" s="65"/>
      <c r="BQ93" s="65"/>
      <c r="BR93" s="65"/>
      <c r="BS93" s="65"/>
      <c r="BT93" s="65"/>
      <c r="BU93" s="65"/>
      <c r="BV93" s="65"/>
      <c r="BW93" s="65"/>
      <c r="BX93" s="65"/>
      <c r="BY93" s="65"/>
      <c r="BZ93" s="65"/>
      <c r="CA93" s="65"/>
      <c r="CB93" s="65"/>
      <c r="CC93" s="65"/>
      <c r="CD93" s="65"/>
      <c r="CE93" s="65"/>
      <c r="CF93" s="65"/>
      <c r="CG93" s="65"/>
      <c r="CH93" s="65"/>
      <c r="CI93" s="65"/>
      <c r="CJ93" s="65"/>
      <c r="CK93" s="65"/>
      <c r="CL93" s="65"/>
      <c r="CM93" s="65"/>
      <c r="CN93" s="65"/>
      <c r="CO93" s="65"/>
      <c r="CP93" s="65"/>
      <c r="CQ93" s="65"/>
      <c r="CR93" s="65"/>
      <c r="CS93" s="65"/>
      <c r="CT93" s="65"/>
      <c r="CU93" s="65"/>
      <c r="CV93" s="65"/>
      <c r="CW93" s="65"/>
      <c r="CX93" s="65"/>
      <c r="CY93" s="65"/>
      <c r="CZ93" s="65"/>
      <c r="DA93" s="65"/>
      <c r="DB93" s="65"/>
      <c r="DC93" s="65"/>
      <c r="DD93" s="65"/>
      <c r="DE93" s="65"/>
      <c r="DF93" s="65"/>
      <c r="DG93" s="65"/>
      <c r="DH93" s="65"/>
      <c r="DI93" s="65"/>
      <c r="DJ93" s="65"/>
      <c r="DK93" s="65"/>
      <c r="DL93" s="65"/>
      <c r="DM93" s="65"/>
      <c r="DN93" s="65"/>
      <c r="DO93" s="65"/>
      <c r="DP93" s="65"/>
      <c r="DQ93" s="65"/>
      <c r="DR93" s="65"/>
      <c r="DS93" s="65"/>
      <c r="DT93" s="65"/>
      <c r="DU93" s="65"/>
      <c r="DV93" s="65"/>
      <c r="DW93" s="65"/>
      <c r="DX93" s="91"/>
      <c r="DY93" s="65"/>
      <c r="DZ93" s="65"/>
      <c r="EA93" s="65"/>
      <c r="EB93" s="65"/>
      <c r="EC93" s="65"/>
      <c r="ED93" s="65"/>
      <c r="EE93" s="65"/>
      <c r="EF93" s="65"/>
      <c r="EG93" s="65"/>
      <c r="EH93" s="65"/>
      <c r="EI93" s="65"/>
      <c r="EJ93" s="65"/>
      <c r="EK93" s="65"/>
      <c r="EL93" s="65"/>
      <c r="EM93" s="65"/>
      <c r="EN93" s="65"/>
      <c r="EO93" s="65"/>
      <c r="EP93" s="65"/>
      <c r="EQ93" s="65"/>
      <c r="ER93" s="65"/>
      <c r="ES93" s="65"/>
      <c r="ET93" s="65"/>
      <c r="EU93" s="65"/>
      <c r="EV93" s="65"/>
      <c r="EW93" s="65"/>
      <c r="EX93" s="65"/>
      <c r="EY93" s="65"/>
      <c r="EZ93" s="65"/>
      <c r="FA93" s="65"/>
      <c r="FB93" s="65"/>
      <c r="FC93" s="65"/>
      <c r="FD93" s="65"/>
      <c r="FE93" s="65"/>
      <c r="FF93" s="65"/>
      <c r="FG93" s="65"/>
      <c r="FH93" s="65"/>
      <c r="FI93" s="65"/>
      <c r="FJ93" s="65"/>
      <c r="FK93" s="65"/>
      <c r="FL93" s="65"/>
      <c r="FM93" s="65"/>
      <c r="FN93" s="65"/>
      <c r="FO93" s="65"/>
      <c r="FP93" s="65"/>
      <c r="FQ93" s="65"/>
      <c r="FR93" s="65"/>
      <c r="FS93" s="65"/>
      <c r="FT93" s="65"/>
      <c r="FU93" s="65"/>
      <c r="FV93" s="65"/>
      <c r="FW93" s="65"/>
      <c r="FX93" s="65"/>
      <c r="FY93" s="65"/>
      <c r="FZ93" s="65"/>
      <c r="GA93" s="65"/>
      <c r="GB93" s="65"/>
      <c r="GC93" s="65"/>
      <c r="GD93" s="65"/>
      <c r="GE93" s="65"/>
      <c r="GF93" s="65"/>
      <c r="GG93" s="65"/>
      <c r="GH93" s="65"/>
      <c r="GI93" s="65"/>
      <c r="GJ93" s="65"/>
      <c r="GK93" s="65"/>
      <c r="GL93" s="65"/>
      <c r="GM93" s="65"/>
      <c r="GN93" s="65"/>
      <c r="GO93" s="65"/>
      <c r="GP93" s="65"/>
      <c r="GQ93" s="65"/>
      <c r="GR93" s="65"/>
      <c r="GS93" s="65"/>
      <c r="GT93" s="65"/>
      <c r="GU93" s="65"/>
      <c r="GV93" s="65"/>
      <c r="GW93" s="65"/>
      <c r="GX93" s="65"/>
      <c r="GY93" s="65"/>
      <c r="GZ93" s="65"/>
      <c r="HA93" s="65"/>
      <c r="HB93" s="65"/>
      <c r="HC93" s="65"/>
      <c r="HD93" s="65"/>
      <c r="HE93" s="65"/>
      <c r="HF93" s="65"/>
      <c r="HG93" s="65"/>
      <c r="HH93" s="65"/>
      <c r="HI93" s="65"/>
      <c r="HJ93" s="65"/>
      <c r="HK93" s="65"/>
      <c r="HL93" s="65"/>
      <c r="HM93" s="65"/>
      <c r="HN93" s="65"/>
      <c r="HO93" s="65"/>
      <c r="HP93" s="65"/>
      <c r="HQ93" s="65"/>
      <c r="HR93" s="65"/>
      <c r="HS93" s="65"/>
      <c r="HT93" s="65"/>
      <c r="HU93" s="65"/>
      <c r="HV93" s="65"/>
      <c r="HW93" s="65"/>
      <c r="HX93" s="65"/>
      <c r="HY93" s="65"/>
      <c r="HZ93" s="65"/>
      <c r="IA93" s="65"/>
      <c r="IB93" s="65"/>
      <c r="IC93" s="65"/>
      <c r="ID93" s="65"/>
      <c r="IE93" s="65"/>
      <c r="IF93" s="65"/>
      <c r="IG93" s="65"/>
      <c r="IH93" s="65"/>
      <c r="II93" s="65"/>
      <c r="IJ93" s="65"/>
      <c r="IK93" s="65"/>
      <c r="IL93" s="65"/>
      <c r="IM93" s="65"/>
      <c r="IN93" s="65"/>
      <c r="IO93" s="65"/>
      <c r="IP93" s="65"/>
      <c r="IQ93" s="65"/>
      <c r="IR93" s="65"/>
      <c r="IS93" s="65"/>
      <c r="IT93" s="65"/>
      <c r="IU93" s="65"/>
      <c r="IV93" s="65"/>
      <c r="IW93" s="65"/>
      <c r="IX93" s="65"/>
      <c r="IY93" s="65"/>
      <c r="IZ93" s="65"/>
      <c r="JA93" s="65"/>
      <c r="JB93" s="65"/>
      <c r="JC93" s="65"/>
      <c r="JD93" s="65"/>
      <c r="JE93" s="65"/>
      <c r="JF93" s="65"/>
      <c r="JG93" s="65"/>
      <c r="JH93" s="65"/>
    </row>
    <row r="94" spans="1:268" s="66" customFormat="1">
      <c r="A94" s="89"/>
      <c r="B94" s="89"/>
      <c r="C94" s="89"/>
      <c r="D94" s="89"/>
      <c r="E94" s="89"/>
      <c r="F94" s="89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/>
      <c r="AF94" s="90"/>
      <c r="AG94" s="90"/>
      <c r="AH94" s="90"/>
      <c r="AI94" s="90"/>
      <c r="AJ94" s="90"/>
      <c r="AK94" s="90"/>
      <c r="AL94" s="90"/>
      <c r="AM94" s="90"/>
      <c r="AN94" s="90"/>
      <c r="AO94" s="90"/>
      <c r="AP94" s="90"/>
      <c r="AQ94" s="90"/>
      <c r="AR94" s="90"/>
      <c r="AS94" s="90"/>
      <c r="AT94" s="90"/>
      <c r="AU94" s="90"/>
      <c r="AV94" s="90"/>
      <c r="AW94" s="90"/>
      <c r="AX94" s="90"/>
      <c r="AY94" s="90"/>
      <c r="AZ94" s="90"/>
      <c r="BA94" s="65"/>
      <c r="BB94" s="65"/>
      <c r="BC94" s="65"/>
      <c r="BD94" s="65"/>
      <c r="BE94" s="65"/>
      <c r="BF94" s="65"/>
      <c r="BG94" s="65"/>
      <c r="BH94" s="65"/>
      <c r="BI94" s="65"/>
      <c r="BJ94" s="65"/>
      <c r="BK94" s="65"/>
      <c r="BL94" s="65"/>
      <c r="BM94" s="65"/>
      <c r="BN94" s="65"/>
      <c r="BO94" s="65"/>
      <c r="BP94" s="65"/>
      <c r="BQ94" s="65"/>
      <c r="BR94" s="65"/>
      <c r="BS94" s="65"/>
      <c r="BT94" s="65"/>
      <c r="BU94" s="65"/>
      <c r="BV94" s="65"/>
      <c r="BW94" s="65"/>
      <c r="BX94" s="65"/>
      <c r="BY94" s="65"/>
      <c r="BZ94" s="65"/>
      <c r="CA94" s="65"/>
      <c r="CB94" s="65"/>
      <c r="CC94" s="65"/>
      <c r="CD94" s="65"/>
      <c r="CE94" s="65"/>
      <c r="CF94" s="65"/>
      <c r="CG94" s="65"/>
      <c r="CH94" s="65"/>
      <c r="CI94" s="65"/>
      <c r="CJ94" s="65"/>
      <c r="CK94" s="65"/>
      <c r="CL94" s="65"/>
      <c r="CM94" s="65"/>
      <c r="CN94" s="65"/>
      <c r="CO94" s="65"/>
      <c r="CP94" s="65"/>
      <c r="CQ94" s="65"/>
      <c r="CR94" s="65"/>
      <c r="CS94" s="65"/>
      <c r="CT94" s="65"/>
      <c r="CU94" s="65"/>
      <c r="CV94" s="65"/>
      <c r="CW94" s="65"/>
      <c r="CX94" s="65"/>
      <c r="CY94" s="65"/>
      <c r="CZ94" s="65"/>
      <c r="DA94" s="65"/>
      <c r="DB94" s="65"/>
      <c r="DC94" s="65"/>
      <c r="DD94" s="65"/>
      <c r="DE94" s="65"/>
      <c r="DF94" s="65"/>
      <c r="DG94" s="65"/>
      <c r="DH94" s="65"/>
      <c r="DI94" s="65"/>
      <c r="DJ94" s="65"/>
      <c r="DK94" s="65"/>
      <c r="DL94" s="65"/>
      <c r="DM94" s="65"/>
      <c r="DN94" s="65"/>
      <c r="DO94" s="65"/>
      <c r="DP94" s="65"/>
      <c r="DQ94" s="65"/>
      <c r="DR94" s="65"/>
      <c r="DS94" s="65"/>
      <c r="DT94" s="65"/>
      <c r="DU94" s="65"/>
      <c r="DV94" s="65"/>
      <c r="DW94" s="65"/>
      <c r="DX94" s="91"/>
      <c r="DY94" s="65"/>
      <c r="DZ94" s="65"/>
      <c r="EA94" s="65"/>
      <c r="EB94" s="65"/>
      <c r="EC94" s="65"/>
      <c r="ED94" s="65"/>
      <c r="EE94" s="65"/>
      <c r="EF94" s="65"/>
      <c r="EG94" s="65"/>
      <c r="EH94" s="65"/>
      <c r="EI94" s="65"/>
      <c r="EJ94" s="65"/>
      <c r="EK94" s="65"/>
      <c r="EL94" s="65"/>
      <c r="EM94" s="65"/>
      <c r="EN94" s="65"/>
      <c r="EO94" s="65"/>
      <c r="EP94" s="65"/>
      <c r="EQ94" s="65"/>
      <c r="ER94" s="65"/>
      <c r="ES94" s="65"/>
      <c r="ET94" s="65"/>
      <c r="EU94" s="65"/>
      <c r="EV94" s="65"/>
      <c r="EW94" s="65"/>
      <c r="EX94" s="65"/>
      <c r="EY94" s="65"/>
      <c r="EZ94" s="65"/>
      <c r="FA94" s="65"/>
      <c r="FB94" s="65"/>
      <c r="FC94" s="65"/>
      <c r="FD94" s="65"/>
      <c r="FE94" s="65"/>
      <c r="FF94" s="65"/>
      <c r="FG94" s="65"/>
      <c r="FH94" s="65"/>
      <c r="FI94" s="65"/>
      <c r="FJ94" s="65"/>
      <c r="FK94" s="65"/>
      <c r="FL94" s="65"/>
      <c r="FM94" s="65"/>
      <c r="FN94" s="65"/>
      <c r="FO94" s="65"/>
      <c r="FP94" s="65"/>
      <c r="FQ94" s="65"/>
      <c r="FR94" s="65"/>
      <c r="FS94" s="65"/>
      <c r="FT94" s="65"/>
      <c r="FU94" s="65"/>
      <c r="FV94" s="65"/>
      <c r="FW94" s="65"/>
      <c r="FX94" s="65"/>
      <c r="FY94" s="65"/>
      <c r="FZ94" s="65"/>
      <c r="GA94" s="65"/>
      <c r="GB94" s="65"/>
      <c r="GC94" s="65"/>
      <c r="GD94" s="65"/>
      <c r="GE94" s="65"/>
      <c r="GF94" s="65"/>
      <c r="GG94" s="65"/>
      <c r="GH94" s="65"/>
      <c r="GI94" s="65"/>
      <c r="GJ94" s="65"/>
      <c r="GK94" s="65"/>
      <c r="GL94" s="65"/>
      <c r="GM94" s="65"/>
      <c r="GN94" s="65"/>
      <c r="GO94" s="65"/>
      <c r="GP94" s="65"/>
      <c r="GQ94" s="65"/>
      <c r="GR94" s="65"/>
      <c r="GS94" s="65"/>
      <c r="GT94" s="65"/>
      <c r="GU94" s="65"/>
      <c r="GV94" s="65"/>
      <c r="GW94" s="65"/>
      <c r="GX94" s="65"/>
      <c r="GY94" s="65"/>
      <c r="GZ94" s="65"/>
      <c r="HA94" s="65"/>
      <c r="HB94" s="65"/>
      <c r="HC94" s="65"/>
      <c r="HD94" s="65"/>
      <c r="HE94" s="65"/>
      <c r="HF94" s="65"/>
      <c r="HG94" s="65"/>
      <c r="HH94" s="65"/>
      <c r="HI94" s="65"/>
      <c r="HJ94" s="65"/>
      <c r="HK94" s="65"/>
      <c r="HL94" s="65"/>
      <c r="HM94" s="65"/>
      <c r="HN94" s="65"/>
      <c r="HO94" s="65"/>
      <c r="HP94" s="65"/>
      <c r="HQ94" s="65"/>
      <c r="HR94" s="65"/>
      <c r="HS94" s="65"/>
      <c r="HT94" s="65"/>
      <c r="HU94" s="65"/>
      <c r="HV94" s="65"/>
      <c r="HW94" s="65"/>
      <c r="HX94" s="65"/>
      <c r="HY94" s="65"/>
      <c r="HZ94" s="65"/>
      <c r="IA94" s="65"/>
      <c r="IB94" s="65"/>
      <c r="IC94" s="65"/>
      <c r="ID94" s="65"/>
      <c r="IE94" s="65"/>
      <c r="IF94" s="65"/>
      <c r="IG94" s="65"/>
      <c r="IH94" s="65"/>
      <c r="II94" s="65"/>
      <c r="IJ94" s="65"/>
      <c r="IK94" s="65"/>
      <c r="IL94" s="65"/>
      <c r="IM94" s="65"/>
      <c r="IN94" s="65"/>
      <c r="IO94" s="65"/>
      <c r="IP94" s="65"/>
      <c r="IQ94" s="65"/>
      <c r="IR94" s="65"/>
      <c r="IS94" s="65"/>
      <c r="IT94" s="65"/>
      <c r="IU94" s="65"/>
      <c r="IV94" s="65"/>
      <c r="IW94" s="65"/>
      <c r="IX94" s="65"/>
      <c r="IY94" s="65"/>
      <c r="IZ94" s="65"/>
      <c r="JA94" s="65"/>
      <c r="JB94" s="65"/>
      <c r="JC94" s="65"/>
      <c r="JD94" s="65"/>
      <c r="JE94" s="65"/>
      <c r="JF94" s="65"/>
      <c r="JG94" s="65"/>
      <c r="JH94" s="65"/>
    </row>
    <row r="95" spans="1:268" s="66" customFormat="1">
      <c r="A95" s="89"/>
      <c r="B95" s="89"/>
      <c r="C95" s="89"/>
      <c r="D95" s="89"/>
      <c r="E95" s="89"/>
      <c r="F95" s="89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  <c r="AJ95" s="90"/>
      <c r="AK95" s="90"/>
      <c r="AL95" s="90"/>
      <c r="AM95" s="90"/>
      <c r="AN95" s="90"/>
      <c r="AO95" s="90"/>
      <c r="AP95" s="90"/>
      <c r="AQ95" s="90"/>
      <c r="AR95" s="90"/>
      <c r="AS95" s="90"/>
      <c r="AT95" s="90"/>
      <c r="AU95" s="90"/>
      <c r="AV95" s="90"/>
      <c r="AW95" s="90"/>
      <c r="AX95" s="90"/>
      <c r="AY95" s="90"/>
      <c r="AZ95" s="90"/>
      <c r="BA95" s="65"/>
      <c r="BB95" s="65"/>
      <c r="BC95" s="65"/>
      <c r="BD95" s="65"/>
      <c r="BE95" s="65"/>
      <c r="BF95" s="65"/>
      <c r="BG95" s="65"/>
      <c r="BH95" s="65"/>
      <c r="BI95" s="65"/>
      <c r="BJ95" s="65"/>
      <c r="BK95" s="65"/>
      <c r="BL95" s="65"/>
      <c r="BM95" s="65"/>
      <c r="BN95" s="65"/>
      <c r="BO95" s="65"/>
      <c r="BP95" s="65"/>
      <c r="BQ95" s="65"/>
      <c r="BR95" s="65"/>
      <c r="BS95" s="65"/>
      <c r="BT95" s="65"/>
      <c r="BU95" s="65"/>
      <c r="BV95" s="65"/>
      <c r="BW95" s="65"/>
      <c r="BX95" s="65"/>
      <c r="BY95" s="65"/>
      <c r="BZ95" s="65"/>
      <c r="CA95" s="65"/>
      <c r="CB95" s="65"/>
      <c r="CC95" s="65"/>
      <c r="CD95" s="65"/>
      <c r="CE95" s="65"/>
      <c r="CF95" s="65"/>
      <c r="CG95" s="65"/>
      <c r="CH95" s="65"/>
      <c r="CI95" s="65"/>
      <c r="CJ95" s="65"/>
      <c r="CK95" s="65"/>
      <c r="CL95" s="65"/>
      <c r="CM95" s="65"/>
      <c r="CN95" s="65"/>
      <c r="CO95" s="65"/>
      <c r="CP95" s="65"/>
      <c r="CQ95" s="65"/>
      <c r="CR95" s="65"/>
      <c r="CS95" s="65"/>
      <c r="CT95" s="65"/>
      <c r="CU95" s="65"/>
      <c r="CV95" s="65"/>
      <c r="CW95" s="65"/>
      <c r="CX95" s="65"/>
      <c r="CY95" s="65"/>
      <c r="CZ95" s="65"/>
      <c r="DA95" s="65"/>
      <c r="DB95" s="65"/>
      <c r="DC95" s="65"/>
      <c r="DD95" s="65"/>
      <c r="DE95" s="65"/>
      <c r="DF95" s="65"/>
      <c r="DG95" s="65"/>
      <c r="DH95" s="65"/>
      <c r="DI95" s="65"/>
      <c r="DJ95" s="65"/>
      <c r="DK95" s="65"/>
      <c r="DL95" s="65"/>
      <c r="DM95" s="65"/>
      <c r="DN95" s="65"/>
      <c r="DO95" s="65"/>
      <c r="DP95" s="65"/>
      <c r="DQ95" s="65"/>
      <c r="DR95" s="65"/>
      <c r="DS95" s="65"/>
      <c r="DT95" s="65"/>
      <c r="DU95" s="65"/>
      <c r="DV95" s="65"/>
      <c r="DW95" s="65"/>
      <c r="DX95" s="91"/>
      <c r="DY95" s="65"/>
      <c r="DZ95" s="65"/>
      <c r="EA95" s="65"/>
      <c r="EB95" s="65"/>
      <c r="EC95" s="65"/>
      <c r="ED95" s="65"/>
      <c r="EE95" s="65"/>
      <c r="EF95" s="65"/>
      <c r="EG95" s="65"/>
      <c r="EH95" s="65"/>
      <c r="EI95" s="65"/>
      <c r="EJ95" s="65"/>
      <c r="EK95" s="65"/>
      <c r="EL95" s="65"/>
      <c r="EM95" s="65"/>
      <c r="EN95" s="65"/>
      <c r="EO95" s="65"/>
      <c r="EP95" s="65"/>
      <c r="EQ95" s="65"/>
      <c r="ER95" s="65"/>
      <c r="ES95" s="65"/>
      <c r="ET95" s="65"/>
      <c r="EU95" s="65"/>
      <c r="EV95" s="65"/>
      <c r="EW95" s="65"/>
      <c r="EX95" s="65"/>
      <c r="EY95" s="65"/>
      <c r="EZ95" s="65"/>
      <c r="FA95" s="65"/>
      <c r="FB95" s="65"/>
      <c r="FC95" s="65"/>
      <c r="FD95" s="65"/>
      <c r="FE95" s="65"/>
      <c r="FF95" s="65"/>
      <c r="FG95" s="65"/>
      <c r="FH95" s="65"/>
      <c r="FI95" s="65"/>
      <c r="FJ95" s="65"/>
      <c r="FK95" s="65"/>
      <c r="FL95" s="65"/>
      <c r="FM95" s="65"/>
      <c r="FN95" s="65"/>
      <c r="FO95" s="65"/>
      <c r="FP95" s="65"/>
      <c r="FQ95" s="65"/>
      <c r="FR95" s="65"/>
      <c r="FS95" s="65"/>
      <c r="FT95" s="65"/>
      <c r="FU95" s="65"/>
      <c r="FV95" s="65"/>
      <c r="FW95" s="65"/>
      <c r="FX95" s="65"/>
      <c r="FY95" s="65"/>
      <c r="FZ95" s="65"/>
      <c r="GA95" s="65"/>
      <c r="GB95" s="65"/>
      <c r="GC95" s="65"/>
      <c r="GD95" s="65"/>
      <c r="GE95" s="65"/>
      <c r="GF95" s="65"/>
      <c r="GG95" s="65"/>
      <c r="GH95" s="65"/>
      <c r="GI95" s="65"/>
      <c r="GJ95" s="65"/>
      <c r="GK95" s="65"/>
      <c r="GL95" s="65"/>
      <c r="GM95" s="65"/>
      <c r="GN95" s="65"/>
      <c r="GO95" s="65"/>
      <c r="GP95" s="65"/>
      <c r="GQ95" s="65"/>
      <c r="GR95" s="65"/>
      <c r="GS95" s="65"/>
      <c r="GT95" s="65"/>
      <c r="GU95" s="65"/>
      <c r="GV95" s="65"/>
      <c r="GW95" s="65"/>
      <c r="GX95" s="65"/>
      <c r="GY95" s="65"/>
      <c r="GZ95" s="65"/>
      <c r="HA95" s="65"/>
      <c r="HB95" s="65"/>
      <c r="HC95" s="65"/>
      <c r="HD95" s="65"/>
      <c r="HE95" s="65"/>
      <c r="HF95" s="65"/>
      <c r="HG95" s="65"/>
      <c r="HH95" s="65"/>
      <c r="HI95" s="65"/>
      <c r="HJ95" s="65"/>
      <c r="HK95" s="65"/>
      <c r="HL95" s="65"/>
      <c r="HM95" s="65"/>
      <c r="HN95" s="65"/>
      <c r="HO95" s="65"/>
      <c r="HP95" s="65"/>
      <c r="HQ95" s="65"/>
      <c r="HR95" s="65"/>
      <c r="HS95" s="65"/>
      <c r="HT95" s="65"/>
      <c r="HU95" s="65"/>
      <c r="HV95" s="65"/>
      <c r="HW95" s="65"/>
      <c r="HX95" s="65"/>
      <c r="HY95" s="65"/>
      <c r="HZ95" s="65"/>
      <c r="IA95" s="65"/>
      <c r="IB95" s="65"/>
      <c r="IC95" s="65"/>
      <c r="ID95" s="65"/>
      <c r="IE95" s="65"/>
      <c r="IF95" s="65"/>
      <c r="IG95" s="65"/>
      <c r="IH95" s="65"/>
      <c r="II95" s="65"/>
      <c r="IJ95" s="65"/>
      <c r="IK95" s="65"/>
      <c r="IL95" s="65"/>
      <c r="IM95" s="65"/>
      <c r="IN95" s="65"/>
      <c r="IO95" s="65"/>
      <c r="IP95" s="65"/>
      <c r="IQ95" s="65"/>
      <c r="IR95" s="65"/>
      <c r="IS95" s="65"/>
      <c r="IT95" s="65"/>
      <c r="IU95" s="65"/>
      <c r="IV95" s="65"/>
      <c r="IW95" s="65"/>
      <c r="IX95" s="65"/>
      <c r="IY95" s="65"/>
      <c r="IZ95" s="65"/>
      <c r="JA95" s="65"/>
      <c r="JB95" s="65"/>
      <c r="JC95" s="65"/>
      <c r="JD95" s="65"/>
      <c r="JE95" s="65"/>
      <c r="JF95" s="65"/>
      <c r="JG95" s="65"/>
      <c r="JH95" s="65"/>
    </row>
    <row r="96" spans="1:268" s="66" customFormat="1">
      <c r="A96" s="89"/>
      <c r="B96" s="89"/>
      <c r="C96" s="89"/>
      <c r="D96" s="89"/>
      <c r="E96" s="89"/>
      <c r="F96" s="89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  <c r="BA96" s="65"/>
      <c r="BB96" s="65"/>
      <c r="BC96" s="65"/>
      <c r="BD96" s="65"/>
      <c r="BE96" s="65"/>
      <c r="BF96" s="65"/>
      <c r="BG96" s="65"/>
      <c r="BH96" s="65"/>
      <c r="BI96" s="65"/>
      <c r="BJ96" s="65"/>
      <c r="BK96" s="65"/>
      <c r="BL96" s="65"/>
      <c r="BM96" s="65"/>
      <c r="BN96" s="65"/>
      <c r="BO96" s="65"/>
      <c r="BP96" s="65"/>
      <c r="BQ96" s="65"/>
      <c r="BR96" s="65"/>
      <c r="BS96" s="65"/>
      <c r="BT96" s="65"/>
      <c r="BU96" s="65"/>
      <c r="BV96" s="65"/>
      <c r="BW96" s="65"/>
      <c r="BX96" s="65"/>
      <c r="BY96" s="65"/>
      <c r="BZ96" s="65"/>
      <c r="CA96" s="65"/>
      <c r="CB96" s="65"/>
      <c r="CC96" s="65"/>
      <c r="CD96" s="65"/>
      <c r="CE96" s="65"/>
      <c r="CF96" s="65"/>
      <c r="CG96" s="65"/>
      <c r="CH96" s="65"/>
      <c r="CI96" s="65"/>
      <c r="CJ96" s="65"/>
      <c r="CK96" s="65"/>
      <c r="CL96" s="65"/>
      <c r="CM96" s="65"/>
      <c r="CN96" s="65"/>
      <c r="CO96" s="65"/>
      <c r="CP96" s="65"/>
      <c r="CQ96" s="65"/>
      <c r="CR96" s="65"/>
      <c r="CS96" s="65"/>
      <c r="CT96" s="65"/>
      <c r="CU96" s="65"/>
      <c r="CV96" s="65"/>
      <c r="CW96" s="65"/>
      <c r="CX96" s="65"/>
      <c r="CY96" s="65"/>
      <c r="CZ96" s="65"/>
      <c r="DA96" s="65"/>
      <c r="DB96" s="65"/>
      <c r="DC96" s="65"/>
      <c r="DD96" s="65"/>
      <c r="DE96" s="65"/>
      <c r="DF96" s="65"/>
      <c r="DG96" s="65"/>
      <c r="DH96" s="65"/>
      <c r="DI96" s="65"/>
      <c r="DJ96" s="65"/>
      <c r="DK96" s="65"/>
      <c r="DL96" s="65"/>
      <c r="DM96" s="65"/>
      <c r="DN96" s="65"/>
      <c r="DO96" s="65"/>
      <c r="DP96" s="65"/>
      <c r="DQ96" s="65"/>
      <c r="DR96" s="65"/>
      <c r="DS96" s="65"/>
      <c r="DT96" s="65"/>
      <c r="DU96" s="65"/>
      <c r="DV96" s="65"/>
      <c r="DW96" s="65"/>
      <c r="DX96" s="91"/>
      <c r="DY96" s="65"/>
      <c r="DZ96" s="65"/>
      <c r="EA96" s="65"/>
      <c r="EB96" s="65"/>
      <c r="EC96" s="65"/>
      <c r="ED96" s="65"/>
      <c r="EE96" s="65"/>
      <c r="EF96" s="65"/>
      <c r="EG96" s="65"/>
      <c r="EH96" s="65"/>
      <c r="EI96" s="65"/>
      <c r="EJ96" s="65"/>
      <c r="EK96" s="65"/>
      <c r="EL96" s="65"/>
      <c r="EM96" s="65"/>
      <c r="EN96" s="65"/>
      <c r="EO96" s="65"/>
      <c r="EP96" s="65"/>
      <c r="EQ96" s="65"/>
      <c r="ER96" s="65"/>
      <c r="ES96" s="65"/>
      <c r="ET96" s="65"/>
      <c r="EU96" s="65"/>
      <c r="EV96" s="65"/>
      <c r="EW96" s="65"/>
      <c r="EX96" s="65"/>
      <c r="EY96" s="65"/>
      <c r="EZ96" s="65"/>
      <c r="FA96" s="65"/>
      <c r="FB96" s="65"/>
      <c r="FC96" s="65"/>
      <c r="FD96" s="65"/>
      <c r="FE96" s="65"/>
      <c r="FF96" s="65"/>
      <c r="FG96" s="65"/>
      <c r="FH96" s="65"/>
      <c r="FI96" s="65"/>
      <c r="FJ96" s="65"/>
      <c r="FK96" s="65"/>
      <c r="FL96" s="65"/>
      <c r="FM96" s="65"/>
      <c r="FN96" s="65"/>
      <c r="FO96" s="65"/>
      <c r="FP96" s="65"/>
      <c r="FQ96" s="65"/>
      <c r="FR96" s="65"/>
      <c r="FS96" s="65"/>
      <c r="FT96" s="65"/>
      <c r="FU96" s="65"/>
      <c r="FV96" s="65"/>
      <c r="FW96" s="65"/>
      <c r="FX96" s="65"/>
      <c r="FY96" s="65"/>
      <c r="FZ96" s="65"/>
      <c r="GA96" s="65"/>
      <c r="GB96" s="65"/>
      <c r="GC96" s="65"/>
      <c r="GD96" s="65"/>
      <c r="GE96" s="65"/>
      <c r="GF96" s="65"/>
      <c r="GG96" s="65"/>
      <c r="GH96" s="65"/>
      <c r="GI96" s="65"/>
      <c r="GJ96" s="65"/>
      <c r="GK96" s="65"/>
      <c r="GL96" s="65"/>
      <c r="GM96" s="65"/>
      <c r="GN96" s="65"/>
      <c r="GO96" s="65"/>
      <c r="GP96" s="65"/>
      <c r="GQ96" s="65"/>
      <c r="GR96" s="65"/>
      <c r="GS96" s="65"/>
      <c r="GT96" s="65"/>
      <c r="GU96" s="65"/>
      <c r="GV96" s="65"/>
      <c r="GW96" s="65"/>
      <c r="GX96" s="65"/>
      <c r="GY96" s="65"/>
      <c r="GZ96" s="65"/>
      <c r="HA96" s="65"/>
      <c r="HB96" s="65"/>
      <c r="HC96" s="65"/>
      <c r="HD96" s="65"/>
      <c r="HE96" s="65"/>
      <c r="HF96" s="65"/>
      <c r="HG96" s="65"/>
      <c r="HH96" s="65"/>
      <c r="HI96" s="65"/>
      <c r="HJ96" s="65"/>
      <c r="HK96" s="65"/>
      <c r="HL96" s="65"/>
      <c r="HM96" s="65"/>
      <c r="HN96" s="65"/>
      <c r="HO96" s="65"/>
      <c r="HP96" s="65"/>
      <c r="HQ96" s="65"/>
      <c r="HR96" s="65"/>
      <c r="HS96" s="65"/>
      <c r="HT96" s="65"/>
      <c r="HU96" s="65"/>
      <c r="HV96" s="65"/>
      <c r="HW96" s="65"/>
      <c r="HX96" s="65"/>
      <c r="HY96" s="65"/>
      <c r="HZ96" s="65"/>
      <c r="IA96" s="65"/>
      <c r="IB96" s="65"/>
      <c r="IC96" s="65"/>
      <c r="ID96" s="65"/>
      <c r="IE96" s="65"/>
      <c r="IF96" s="65"/>
      <c r="IG96" s="65"/>
      <c r="IH96" s="65"/>
      <c r="II96" s="65"/>
      <c r="IJ96" s="65"/>
      <c r="IK96" s="65"/>
      <c r="IL96" s="65"/>
      <c r="IM96" s="65"/>
      <c r="IN96" s="65"/>
      <c r="IO96" s="65"/>
      <c r="IP96" s="65"/>
      <c r="IQ96" s="65"/>
      <c r="IR96" s="65"/>
      <c r="IS96" s="65"/>
      <c r="IT96" s="65"/>
      <c r="IU96" s="65"/>
      <c r="IV96" s="65"/>
      <c r="IW96" s="65"/>
      <c r="IX96" s="65"/>
      <c r="IY96" s="65"/>
      <c r="IZ96" s="65"/>
      <c r="JA96" s="65"/>
      <c r="JB96" s="65"/>
      <c r="JC96" s="65"/>
      <c r="JD96" s="65"/>
      <c r="JE96" s="65"/>
      <c r="JF96" s="65"/>
      <c r="JG96" s="65"/>
      <c r="JH96" s="65"/>
    </row>
    <row r="97" spans="1:268" s="66" customFormat="1">
      <c r="A97" s="89"/>
      <c r="B97" s="89"/>
      <c r="C97" s="89"/>
      <c r="D97" s="89"/>
      <c r="E97" s="89"/>
      <c r="F97" s="89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  <c r="AJ97" s="90"/>
      <c r="AK97" s="90"/>
      <c r="AL97" s="90"/>
      <c r="AM97" s="90"/>
      <c r="AN97" s="90"/>
      <c r="AO97" s="90"/>
      <c r="AP97" s="90"/>
      <c r="AQ97" s="90"/>
      <c r="AR97" s="90"/>
      <c r="AS97" s="90"/>
      <c r="AT97" s="90"/>
      <c r="AU97" s="90"/>
      <c r="AV97" s="90"/>
      <c r="AW97" s="90"/>
      <c r="AX97" s="90"/>
      <c r="AY97" s="90"/>
      <c r="AZ97" s="90"/>
      <c r="BA97" s="65"/>
      <c r="BB97" s="65"/>
      <c r="BC97" s="65"/>
      <c r="BD97" s="65"/>
      <c r="BE97" s="65"/>
      <c r="BF97" s="65"/>
      <c r="BG97" s="65"/>
      <c r="BH97" s="65"/>
      <c r="BI97" s="65"/>
      <c r="BJ97" s="65"/>
      <c r="BK97" s="65"/>
      <c r="BL97" s="65"/>
      <c r="BM97" s="65"/>
      <c r="BN97" s="65"/>
      <c r="BO97" s="65"/>
      <c r="BP97" s="65"/>
      <c r="BQ97" s="65"/>
      <c r="BR97" s="65"/>
      <c r="BS97" s="65"/>
      <c r="BT97" s="65"/>
      <c r="BU97" s="65"/>
      <c r="BV97" s="65"/>
      <c r="BW97" s="65"/>
      <c r="BX97" s="65"/>
      <c r="BY97" s="65"/>
      <c r="BZ97" s="65"/>
      <c r="CA97" s="65"/>
      <c r="CB97" s="65"/>
      <c r="CC97" s="65"/>
      <c r="CD97" s="65"/>
      <c r="CE97" s="65"/>
      <c r="CF97" s="65"/>
      <c r="CG97" s="65"/>
      <c r="CH97" s="65"/>
      <c r="CI97" s="65"/>
      <c r="CJ97" s="65"/>
      <c r="CK97" s="65"/>
      <c r="CL97" s="65"/>
      <c r="CM97" s="65"/>
      <c r="CN97" s="65"/>
      <c r="CO97" s="65"/>
      <c r="CP97" s="65"/>
      <c r="CQ97" s="65"/>
      <c r="CR97" s="65"/>
      <c r="CS97" s="65"/>
      <c r="CT97" s="65"/>
      <c r="CU97" s="65"/>
      <c r="CV97" s="65"/>
      <c r="CW97" s="65"/>
      <c r="CX97" s="65"/>
      <c r="CY97" s="65"/>
      <c r="CZ97" s="65"/>
      <c r="DA97" s="65"/>
      <c r="DB97" s="65"/>
      <c r="DC97" s="65"/>
      <c r="DD97" s="65"/>
      <c r="DE97" s="65"/>
      <c r="DF97" s="65"/>
      <c r="DG97" s="65"/>
      <c r="DH97" s="65"/>
      <c r="DI97" s="65"/>
      <c r="DJ97" s="65"/>
      <c r="DK97" s="65"/>
      <c r="DL97" s="65"/>
      <c r="DM97" s="65"/>
      <c r="DN97" s="65"/>
      <c r="DO97" s="65"/>
      <c r="DP97" s="65"/>
      <c r="DQ97" s="65"/>
      <c r="DR97" s="65"/>
      <c r="DS97" s="65"/>
      <c r="DT97" s="65"/>
      <c r="DU97" s="65"/>
      <c r="DV97" s="65"/>
      <c r="DW97" s="65"/>
      <c r="DX97" s="91"/>
      <c r="DY97" s="65"/>
      <c r="DZ97" s="65"/>
      <c r="EA97" s="65"/>
      <c r="EB97" s="65"/>
      <c r="EC97" s="65"/>
      <c r="ED97" s="65"/>
      <c r="EE97" s="65"/>
      <c r="EF97" s="65"/>
      <c r="EG97" s="65"/>
      <c r="EH97" s="65"/>
      <c r="EI97" s="65"/>
      <c r="EJ97" s="65"/>
      <c r="EK97" s="65"/>
      <c r="EL97" s="65"/>
      <c r="EM97" s="65"/>
      <c r="EN97" s="65"/>
      <c r="EO97" s="65"/>
      <c r="EP97" s="65"/>
      <c r="EQ97" s="65"/>
      <c r="ER97" s="65"/>
      <c r="ES97" s="65"/>
      <c r="ET97" s="65"/>
      <c r="EU97" s="65"/>
      <c r="EV97" s="65"/>
      <c r="EW97" s="65"/>
      <c r="EX97" s="65"/>
      <c r="EY97" s="65"/>
      <c r="EZ97" s="65"/>
      <c r="FA97" s="65"/>
      <c r="FB97" s="65"/>
      <c r="FC97" s="65"/>
      <c r="FD97" s="65"/>
      <c r="FE97" s="65"/>
      <c r="FF97" s="65"/>
      <c r="FG97" s="65"/>
      <c r="FH97" s="65"/>
      <c r="FI97" s="65"/>
      <c r="FJ97" s="65"/>
      <c r="FK97" s="65"/>
      <c r="FL97" s="65"/>
      <c r="FM97" s="65"/>
      <c r="FN97" s="65"/>
      <c r="FO97" s="65"/>
      <c r="FP97" s="65"/>
      <c r="FQ97" s="65"/>
      <c r="FR97" s="65"/>
      <c r="FS97" s="65"/>
      <c r="FT97" s="65"/>
      <c r="FU97" s="65"/>
      <c r="FV97" s="65"/>
      <c r="FW97" s="65"/>
      <c r="FX97" s="65"/>
      <c r="FY97" s="65"/>
      <c r="FZ97" s="65"/>
      <c r="GA97" s="65"/>
      <c r="GB97" s="65"/>
      <c r="GC97" s="65"/>
      <c r="GD97" s="65"/>
      <c r="GE97" s="65"/>
      <c r="GF97" s="65"/>
      <c r="GG97" s="65"/>
      <c r="GH97" s="65"/>
      <c r="GI97" s="65"/>
      <c r="GJ97" s="65"/>
      <c r="GK97" s="65"/>
      <c r="GL97" s="65"/>
      <c r="GM97" s="65"/>
      <c r="GN97" s="65"/>
      <c r="GO97" s="65"/>
      <c r="GP97" s="65"/>
      <c r="GQ97" s="65"/>
      <c r="GR97" s="65"/>
      <c r="GS97" s="65"/>
      <c r="GT97" s="65"/>
      <c r="GU97" s="65"/>
      <c r="GV97" s="65"/>
      <c r="GW97" s="65"/>
      <c r="GX97" s="65"/>
      <c r="GY97" s="65"/>
      <c r="GZ97" s="65"/>
      <c r="HA97" s="65"/>
      <c r="HB97" s="65"/>
      <c r="HC97" s="65"/>
      <c r="HD97" s="65"/>
      <c r="HE97" s="65"/>
      <c r="HF97" s="65"/>
      <c r="HG97" s="65"/>
      <c r="HH97" s="65"/>
      <c r="HI97" s="65"/>
      <c r="HJ97" s="65"/>
      <c r="HK97" s="65"/>
      <c r="HL97" s="65"/>
      <c r="HM97" s="65"/>
      <c r="HN97" s="65"/>
      <c r="HO97" s="65"/>
      <c r="HP97" s="65"/>
      <c r="HQ97" s="65"/>
      <c r="HR97" s="65"/>
      <c r="HS97" s="65"/>
      <c r="HT97" s="65"/>
      <c r="HU97" s="65"/>
      <c r="HV97" s="65"/>
      <c r="HW97" s="65"/>
      <c r="HX97" s="65"/>
      <c r="HY97" s="65"/>
      <c r="HZ97" s="65"/>
      <c r="IA97" s="65"/>
      <c r="IB97" s="65"/>
      <c r="IC97" s="65"/>
      <c r="ID97" s="65"/>
      <c r="IE97" s="65"/>
      <c r="IF97" s="65"/>
      <c r="IG97" s="65"/>
      <c r="IH97" s="65"/>
      <c r="II97" s="65"/>
      <c r="IJ97" s="65"/>
      <c r="IK97" s="65"/>
      <c r="IL97" s="65"/>
      <c r="IM97" s="65"/>
      <c r="IN97" s="65"/>
      <c r="IO97" s="65"/>
      <c r="IP97" s="65"/>
      <c r="IQ97" s="65"/>
      <c r="IR97" s="65"/>
      <c r="IS97" s="65"/>
      <c r="IT97" s="65"/>
      <c r="IU97" s="65"/>
      <c r="IV97" s="65"/>
      <c r="IW97" s="65"/>
      <c r="IX97" s="65"/>
      <c r="IY97" s="65"/>
      <c r="IZ97" s="65"/>
      <c r="JA97" s="65"/>
      <c r="JB97" s="65"/>
      <c r="JC97" s="65"/>
      <c r="JD97" s="65"/>
      <c r="JE97" s="65"/>
      <c r="JF97" s="65"/>
      <c r="JG97" s="65"/>
      <c r="JH97" s="65"/>
    </row>
    <row r="98" spans="1:268" s="66" customFormat="1">
      <c r="A98" s="89"/>
      <c r="B98" s="89"/>
      <c r="C98" s="89"/>
      <c r="D98" s="89"/>
      <c r="E98" s="89"/>
      <c r="F98" s="89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  <c r="AJ98" s="90"/>
      <c r="AK98" s="90"/>
      <c r="AL98" s="90"/>
      <c r="AM98" s="90"/>
      <c r="AN98" s="90"/>
      <c r="AO98" s="90"/>
      <c r="AP98" s="90"/>
      <c r="AQ98" s="90"/>
      <c r="AR98" s="90"/>
      <c r="AS98" s="90"/>
      <c r="AT98" s="90"/>
      <c r="AU98" s="90"/>
      <c r="AV98" s="90"/>
      <c r="AW98" s="90"/>
      <c r="AX98" s="90"/>
      <c r="AY98" s="90"/>
      <c r="AZ98" s="90"/>
      <c r="BA98" s="65"/>
      <c r="BB98" s="65"/>
      <c r="BC98" s="65"/>
      <c r="BD98" s="65"/>
      <c r="BE98" s="65"/>
      <c r="BF98" s="65"/>
      <c r="BG98" s="65"/>
      <c r="BH98" s="65"/>
      <c r="BI98" s="65"/>
      <c r="BJ98" s="65"/>
      <c r="BK98" s="65"/>
      <c r="BL98" s="65"/>
      <c r="BM98" s="65"/>
      <c r="BN98" s="65"/>
      <c r="BO98" s="65"/>
      <c r="BP98" s="65"/>
      <c r="BQ98" s="65"/>
      <c r="BR98" s="65"/>
      <c r="BS98" s="65"/>
      <c r="BT98" s="65"/>
      <c r="BU98" s="65"/>
      <c r="BV98" s="65"/>
      <c r="BW98" s="65"/>
      <c r="BX98" s="65"/>
      <c r="BY98" s="65"/>
      <c r="BZ98" s="65"/>
      <c r="CA98" s="65"/>
      <c r="CB98" s="65"/>
      <c r="CC98" s="65"/>
      <c r="CD98" s="65"/>
      <c r="CE98" s="65"/>
      <c r="CF98" s="65"/>
      <c r="CG98" s="65"/>
      <c r="CH98" s="65"/>
      <c r="CI98" s="65"/>
      <c r="CJ98" s="65"/>
      <c r="CK98" s="65"/>
      <c r="CL98" s="65"/>
      <c r="CM98" s="65"/>
      <c r="CN98" s="65"/>
      <c r="CO98" s="65"/>
      <c r="CP98" s="65"/>
      <c r="CQ98" s="65"/>
      <c r="CR98" s="65"/>
      <c r="CS98" s="65"/>
      <c r="CT98" s="65"/>
      <c r="CU98" s="65"/>
      <c r="CV98" s="65"/>
      <c r="CW98" s="65"/>
      <c r="CX98" s="65"/>
      <c r="CY98" s="65"/>
      <c r="CZ98" s="65"/>
      <c r="DA98" s="65"/>
      <c r="DB98" s="65"/>
      <c r="DC98" s="65"/>
      <c r="DD98" s="65"/>
      <c r="DE98" s="65"/>
      <c r="DF98" s="65"/>
      <c r="DG98" s="65"/>
      <c r="DH98" s="65"/>
      <c r="DI98" s="65"/>
      <c r="DJ98" s="65"/>
      <c r="DK98" s="65"/>
      <c r="DL98" s="65"/>
      <c r="DM98" s="65"/>
      <c r="DN98" s="65"/>
      <c r="DO98" s="65"/>
      <c r="DP98" s="65"/>
      <c r="DQ98" s="65"/>
      <c r="DR98" s="65"/>
      <c r="DS98" s="65"/>
      <c r="DT98" s="65"/>
      <c r="DU98" s="65"/>
      <c r="DV98" s="65"/>
      <c r="DW98" s="65"/>
      <c r="DX98" s="91"/>
      <c r="DY98" s="65"/>
      <c r="DZ98" s="65"/>
      <c r="EA98" s="65"/>
      <c r="EB98" s="65"/>
      <c r="EC98" s="65"/>
      <c r="ED98" s="65"/>
      <c r="EE98" s="65"/>
      <c r="EF98" s="65"/>
      <c r="EG98" s="65"/>
      <c r="EH98" s="65"/>
      <c r="EI98" s="65"/>
      <c r="EJ98" s="65"/>
      <c r="EK98" s="65"/>
      <c r="EL98" s="65"/>
      <c r="EM98" s="65"/>
      <c r="EN98" s="65"/>
      <c r="EO98" s="65"/>
      <c r="EP98" s="65"/>
      <c r="EQ98" s="65"/>
      <c r="ER98" s="65"/>
      <c r="ES98" s="65"/>
      <c r="ET98" s="65"/>
      <c r="EU98" s="65"/>
      <c r="EV98" s="65"/>
      <c r="EW98" s="65"/>
      <c r="EX98" s="65"/>
      <c r="EY98" s="65"/>
      <c r="EZ98" s="65"/>
      <c r="FA98" s="65"/>
      <c r="FB98" s="65"/>
      <c r="FC98" s="65"/>
      <c r="FD98" s="65"/>
      <c r="FE98" s="65"/>
      <c r="FF98" s="65"/>
      <c r="FG98" s="65"/>
      <c r="FH98" s="65"/>
      <c r="FI98" s="65"/>
      <c r="FJ98" s="65"/>
      <c r="FK98" s="65"/>
      <c r="FL98" s="65"/>
      <c r="FM98" s="65"/>
      <c r="FN98" s="65"/>
      <c r="FO98" s="65"/>
      <c r="FP98" s="65"/>
      <c r="FQ98" s="65"/>
      <c r="FR98" s="65"/>
      <c r="FS98" s="65"/>
      <c r="FT98" s="65"/>
      <c r="FU98" s="65"/>
      <c r="FV98" s="65"/>
      <c r="FW98" s="65"/>
      <c r="FX98" s="65"/>
      <c r="FY98" s="65"/>
      <c r="FZ98" s="65"/>
      <c r="GA98" s="65"/>
      <c r="GB98" s="65"/>
      <c r="GC98" s="65"/>
      <c r="GD98" s="65"/>
      <c r="GE98" s="65"/>
      <c r="GF98" s="65"/>
      <c r="GG98" s="65"/>
      <c r="GH98" s="65"/>
      <c r="GI98" s="65"/>
      <c r="GJ98" s="65"/>
      <c r="GK98" s="65"/>
      <c r="GL98" s="65"/>
      <c r="GM98" s="65"/>
      <c r="GN98" s="65"/>
      <c r="GO98" s="65"/>
      <c r="GP98" s="65"/>
      <c r="GQ98" s="65"/>
      <c r="GR98" s="65"/>
      <c r="GS98" s="65"/>
      <c r="GT98" s="65"/>
      <c r="GU98" s="65"/>
      <c r="GV98" s="65"/>
      <c r="GW98" s="65"/>
      <c r="GX98" s="65"/>
      <c r="GY98" s="65"/>
      <c r="GZ98" s="65"/>
      <c r="HA98" s="65"/>
      <c r="HB98" s="65"/>
      <c r="HC98" s="65"/>
      <c r="HD98" s="65"/>
      <c r="HE98" s="65"/>
      <c r="HF98" s="65"/>
      <c r="HG98" s="65"/>
      <c r="HH98" s="65"/>
      <c r="HI98" s="65"/>
      <c r="HJ98" s="65"/>
      <c r="HK98" s="65"/>
      <c r="HL98" s="65"/>
      <c r="HM98" s="65"/>
      <c r="HN98" s="65"/>
      <c r="HO98" s="65"/>
      <c r="HP98" s="65"/>
      <c r="HQ98" s="65"/>
      <c r="HR98" s="65"/>
      <c r="HS98" s="65"/>
      <c r="HT98" s="65"/>
      <c r="HU98" s="65"/>
      <c r="HV98" s="65"/>
      <c r="HW98" s="65"/>
      <c r="HX98" s="65"/>
      <c r="HY98" s="65"/>
      <c r="HZ98" s="65"/>
      <c r="IA98" s="65"/>
      <c r="IB98" s="65"/>
      <c r="IC98" s="65"/>
      <c r="ID98" s="65"/>
      <c r="IE98" s="65"/>
      <c r="IF98" s="65"/>
      <c r="IG98" s="65"/>
      <c r="IH98" s="65"/>
      <c r="II98" s="65"/>
      <c r="IJ98" s="65"/>
      <c r="IK98" s="65"/>
      <c r="IL98" s="65"/>
      <c r="IM98" s="65"/>
      <c r="IN98" s="65"/>
      <c r="IO98" s="65"/>
      <c r="IP98" s="65"/>
      <c r="IQ98" s="65"/>
      <c r="IR98" s="65"/>
      <c r="IS98" s="65"/>
      <c r="IT98" s="65"/>
      <c r="IU98" s="65"/>
      <c r="IV98" s="65"/>
      <c r="IW98" s="65"/>
      <c r="IX98" s="65"/>
      <c r="IY98" s="65"/>
      <c r="IZ98" s="65"/>
      <c r="JA98" s="65"/>
      <c r="JB98" s="65"/>
      <c r="JC98" s="65"/>
      <c r="JD98" s="65"/>
      <c r="JE98" s="65"/>
      <c r="JF98" s="65"/>
      <c r="JG98" s="65"/>
      <c r="JH98" s="65"/>
    </row>
    <row r="99" spans="1:268" s="34" customFormat="1">
      <c r="A99" s="45"/>
      <c r="B99" s="45"/>
      <c r="C99" s="45"/>
      <c r="D99" s="45"/>
      <c r="E99" s="45"/>
      <c r="F99" s="45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90"/>
      <c r="AX99" s="90"/>
      <c r="AY99" s="46"/>
      <c r="AZ99" s="46"/>
      <c r="BA99" s="35"/>
      <c r="BB99" s="35"/>
      <c r="BC99" s="35"/>
      <c r="BD99" s="35"/>
      <c r="BE99" s="35"/>
      <c r="BF99" s="35"/>
      <c r="BG99" s="35"/>
      <c r="BH99" s="35"/>
      <c r="BI99" s="35"/>
      <c r="BJ99" s="35"/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  <c r="CI99" s="35"/>
      <c r="CJ99" s="35"/>
      <c r="CK99" s="35"/>
      <c r="CL99" s="35"/>
      <c r="CM99" s="35"/>
      <c r="CN99" s="35"/>
      <c r="CO99" s="35"/>
      <c r="CP99" s="35"/>
      <c r="CQ99" s="35"/>
      <c r="CR99" s="35"/>
      <c r="CS99" s="35"/>
      <c r="CT99" s="35"/>
      <c r="CU99" s="35"/>
      <c r="CV99" s="35"/>
      <c r="CW99" s="35"/>
      <c r="CX99" s="35"/>
      <c r="CY99" s="35"/>
      <c r="CZ99" s="35"/>
      <c r="DA99" s="35"/>
      <c r="DB99" s="35"/>
      <c r="DC99" s="35"/>
      <c r="DD99" s="35"/>
      <c r="DE99" s="35"/>
      <c r="DF99" s="35"/>
      <c r="DG99" s="35"/>
      <c r="DH99" s="35"/>
      <c r="DI99" s="35"/>
      <c r="DJ99" s="35"/>
      <c r="DK99" s="35"/>
      <c r="DL99" s="35"/>
      <c r="DM99" s="35"/>
      <c r="DN99" s="35"/>
      <c r="DO99" s="35"/>
      <c r="DP99" s="35"/>
      <c r="DQ99" s="35"/>
      <c r="DR99" s="35"/>
      <c r="DS99" s="35"/>
      <c r="DT99" s="35"/>
      <c r="DU99" s="35"/>
      <c r="DV99" s="35"/>
      <c r="DW99" s="35"/>
      <c r="DX99" s="47"/>
      <c r="DY99" s="35"/>
      <c r="DZ99" s="35"/>
      <c r="EA99" s="35"/>
      <c r="EB99" s="35"/>
      <c r="EC99" s="35"/>
      <c r="ED99" s="35"/>
      <c r="EE99" s="35"/>
      <c r="EF99" s="35"/>
      <c r="EG99" s="35"/>
      <c r="EH99" s="35"/>
      <c r="EI99" s="35"/>
      <c r="EJ99" s="35"/>
      <c r="EK99" s="35"/>
      <c r="EL99" s="35"/>
      <c r="EM99" s="35"/>
      <c r="EN99" s="35"/>
      <c r="EO99" s="35"/>
      <c r="EP99" s="35"/>
      <c r="EQ99" s="35"/>
      <c r="ER99" s="35"/>
      <c r="ES99" s="35"/>
      <c r="ET99" s="35"/>
      <c r="EU99" s="35"/>
      <c r="EV99" s="35"/>
      <c r="EW99" s="35"/>
      <c r="EX99" s="35"/>
      <c r="EY99" s="35"/>
      <c r="EZ99" s="35"/>
      <c r="FA99" s="35"/>
      <c r="FB99" s="35"/>
      <c r="FC99" s="35"/>
      <c r="FD99" s="35"/>
      <c r="FE99" s="35"/>
      <c r="FF99" s="35"/>
      <c r="FG99" s="35"/>
      <c r="FH99" s="35"/>
      <c r="FI99" s="35"/>
      <c r="FJ99" s="35"/>
      <c r="FK99" s="35"/>
      <c r="FL99" s="35"/>
      <c r="FM99" s="35"/>
      <c r="FN99" s="35"/>
      <c r="FO99" s="35"/>
      <c r="FP99" s="35"/>
      <c r="FQ99" s="35"/>
      <c r="FR99" s="35"/>
      <c r="FS99" s="35"/>
      <c r="FT99" s="35"/>
      <c r="FU99" s="35"/>
      <c r="FV99" s="35"/>
      <c r="FW99" s="35"/>
      <c r="FX99" s="35"/>
      <c r="FY99" s="35"/>
      <c r="FZ99" s="35"/>
      <c r="GA99" s="35"/>
      <c r="GB99" s="35"/>
      <c r="GC99" s="35"/>
      <c r="GD99" s="35"/>
      <c r="GE99" s="35"/>
      <c r="GF99" s="35"/>
      <c r="GG99" s="35"/>
      <c r="GH99" s="35"/>
      <c r="GI99" s="35"/>
      <c r="GJ99" s="35"/>
      <c r="GK99" s="35"/>
      <c r="GL99" s="35"/>
      <c r="GM99" s="35"/>
      <c r="GN99" s="35"/>
      <c r="GO99" s="35"/>
      <c r="GP99" s="35"/>
      <c r="GQ99" s="35"/>
      <c r="GR99" s="35"/>
      <c r="GS99" s="35"/>
      <c r="GT99" s="35"/>
      <c r="GU99" s="35"/>
      <c r="GV99" s="35"/>
      <c r="GW99" s="35"/>
      <c r="GX99" s="35"/>
      <c r="GY99" s="35"/>
      <c r="GZ99" s="35"/>
      <c r="HA99" s="35"/>
      <c r="HB99" s="35"/>
      <c r="HC99" s="35"/>
      <c r="HD99" s="35"/>
      <c r="HE99" s="35"/>
      <c r="HF99" s="35"/>
      <c r="HG99" s="35"/>
      <c r="HH99" s="35"/>
      <c r="HI99" s="35"/>
      <c r="HJ99" s="35"/>
      <c r="HK99" s="35"/>
      <c r="HL99" s="35"/>
      <c r="HM99" s="35"/>
      <c r="HN99" s="35"/>
      <c r="HO99" s="35"/>
      <c r="HP99" s="35"/>
      <c r="HQ99" s="35"/>
      <c r="HR99" s="35"/>
      <c r="HS99" s="35"/>
      <c r="HT99" s="35"/>
      <c r="HU99" s="35"/>
      <c r="HV99" s="35"/>
      <c r="HW99" s="35"/>
      <c r="HX99" s="35"/>
      <c r="HY99" s="35"/>
      <c r="HZ99" s="35"/>
      <c r="IA99" s="35"/>
      <c r="IB99" s="35"/>
      <c r="IC99" s="35"/>
      <c r="ID99" s="35"/>
      <c r="IE99" s="35"/>
      <c r="IF99" s="35"/>
      <c r="IG99" s="35"/>
      <c r="IH99" s="35"/>
      <c r="II99" s="35"/>
      <c r="IJ99" s="35"/>
      <c r="IK99" s="35"/>
      <c r="IL99" s="35"/>
      <c r="IM99" s="35"/>
      <c r="IN99" s="35"/>
      <c r="IO99" s="35"/>
      <c r="IP99" s="35"/>
      <c r="IQ99" s="35"/>
      <c r="IR99" s="35"/>
      <c r="IS99" s="35"/>
      <c r="IT99" s="35"/>
      <c r="IU99" s="35"/>
      <c r="IV99" s="35"/>
      <c r="IW99" s="35"/>
      <c r="IX99" s="35"/>
      <c r="IY99" s="35"/>
      <c r="IZ99" s="35"/>
      <c r="JA99" s="35"/>
      <c r="JB99" s="35"/>
      <c r="JC99" s="35"/>
      <c r="JD99" s="35"/>
      <c r="JE99" s="35"/>
      <c r="JF99" s="35"/>
      <c r="JG99" s="35"/>
      <c r="JH99" s="35"/>
    </row>
    <row r="100" spans="1:268" s="34" customFormat="1">
      <c r="A100" s="45"/>
      <c r="B100" s="45"/>
      <c r="C100" s="45"/>
      <c r="D100" s="45"/>
      <c r="E100" s="45"/>
      <c r="F100" s="45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90"/>
      <c r="AX100" s="90"/>
      <c r="AY100" s="46"/>
      <c r="AZ100" s="46"/>
      <c r="BA100" s="35"/>
      <c r="BB100" s="35"/>
      <c r="BC100" s="35"/>
      <c r="BD100" s="35"/>
      <c r="BE100" s="35"/>
      <c r="BF100" s="35"/>
      <c r="BG100" s="35"/>
      <c r="BH100" s="35"/>
      <c r="BI100" s="35"/>
      <c r="BJ100" s="35"/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  <c r="CI100" s="35"/>
      <c r="CJ100" s="35"/>
      <c r="CK100" s="35"/>
      <c r="CL100" s="35"/>
      <c r="CM100" s="35"/>
      <c r="CN100" s="35"/>
      <c r="CO100" s="35"/>
      <c r="CP100" s="35"/>
      <c r="CQ100" s="35"/>
      <c r="CR100" s="35"/>
      <c r="CS100" s="35"/>
      <c r="CT100" s="35"/>
      <c r="CU100" s="35"/>
      <c r="CV100" s="35"/>
      <c r="CW100" s="35"/>
      <c r="CX100" s="35"/>
      <c r="CY100" s="35"/>
      <c r="CZ100" s="35"/>
      <c r="DA100" s="35"/>
      <c r="DB100" s="35"/>
      <c r="DC100" s="35"/>
      <c r="DD100" s="35"/>
      <c r="DE100" s="35"/>
      <c r="DF100" s="35"/>
      <c r="DG100" s="35"/>
      <c r="DH100" s="35"/>
      <c r="DI100" s="35"/>
      <c r="DJ100" s="35"/>
      <c r="DK100" s="35"/>
      <c r="DL100" s="35"/>
      <c r="DM100" s="35"/>
      <c r="DN100" s="35"/>
      <c r="DO100" s="35"/>
      <c r="DP100" s="35"/>
      <c r="DQ100" s="35"/>
      <c r="DR100" s="35"/>
      <c r="DS100" s="35"/>
      <c r="DT100" s="35"/>
      <c r="DU100" s="35"/>
      <c r="DV100" s="35"/>
      <c r="DW100" s="35"/>
      <c r="DX100" s="47"/>
      <c r="DY100" s="35"/>
      <c r="DZ100" s="35"/>
      <c r="EA100" s="35"/>
      <c r="EB100" s="35"/>
      <c r="EC100" s="35"/>
      <c r="ED100" s="35"/>
      <c r="EE100" s="35"/>
      <c r="EF100" s="35"/>
      <c r="EG100" s="35"/>
      <c r="EH100" s="35"/>
      <c r="EI100" s="35"/>
      <c r="EJ100" s="35"/>
      <c r="EK100" s="35"/>
      <c r="EL100" s="35"/>
      <c r="EM100" s="35"/>
      <c r="EN100" s="35"/>
      <c r="EO100" s="35"/>
      <c r="EP100" s="35"/>
      <c r="EQ100" s="35"/>
      <c r="ER100" s="35"/>
      <c r="ES100" s="35"/>
      <c r="ET100" s="35"/>
      <c r="EU100" s="35"/>
      <c r="EV100" s="35"/>
      <c r="EW100" s="35"/>
      <c r="EX100" s="35"/>
      <c r="EY100" s="35"/>
      <c r="EZ100" s="35"/>
      <c r="FA100" s="35"/>
      <c r="FB100" s="35"/>
      <c r="FC100" s="35"/>
      <c r="FD100" s="35"/>
      <c r="FE100" s="35"/>
      <c r="FF100" s="35"/>
      <c r="FG100" s="35"/>
      <c r="FH100" s="35"/>
      <c r="FI100" s="35"/>
      <c r="FJ100" s="35"/>
      <c r="FK100" s="35"/>
      <c r="FL100" s="35"/>
      <c r="FM100" s="35"/>
      <c r="FN100" s="35"/>
      <c r="FO100" s="35"/>
      <c r="FP100" s="35"/>
      <c r="FQ100" s="35"/>
      <c r="FR100" s="35"/>
      <c r="FS100" s="35"/>
      <c r="FT100" s="35"/>
      <c r="FU100" s="35"/>
      <c r="FV100" s="35"/>
      <c r="FW100" s="35"/>
      <c r="FX100" s="35"/>
      <c r="FY100" s="35"/>
      <c r="FZ100" s="35"/>
      <c r="GA100" s="35"/>
      <c r="GB100" s="35"/>
      <c r="GC100" s="35"/>
      <c r="GD100" s="35"/>
      <c r="GE100" s="35"/>
      <c r="GF100" s="35"/>
      <c r="GG100" s="35"/>
      <c r="GH100" s="35"/>
      <c r="GI100" s="35"/>
      <c r="GJ100" s="35"/>
      <c r="GK100" s="35"/>
      <c r="GL100" s="35"/>
      <c r="GM100" s="35"/>
      <c r="GN100" s="35"/>
      <c r="GO100" s="35"/>
      <c r="GP100" s="35"/>
      <c r="GQ100" s="35"/>
      <c r="GR100" s="35"/>
      <c r="GS100" s="35"/>
      <c r="GT100" s="35"/>
      <c r="GU100" s="35"/>
      <c r="GV100" s="35"/>
      <c r="GW100" s="35"/>
      <c r="GX100" s="35"/>
      <c r="GY100" s="35"/>
      <c r="GZ100" s="35"/>
      <c r="HA100" s="35"/>
      <c r="HB100" s="35"/>
      <c r="HC100" s="35"/>
      <c r="HD100" s="35"/>
      <c r="HE100" s="35"/>
      <c r="HF100" s="35"/>
      <c r="HG100" s="35"/>
      <c r="HH100" s="35"/>
      <c r="HI100" s="35"/>
      <c r="HJ100" s="35"/>
      <c r="HK100" s="35"/>
      <c r="HL100" s="35"/>
      <c r="HM100" s="35"/>
      <c r="HN100" s="35"/>
      <c r="HO100" s="35"/>
      <c r="HP100" s="35"/>
      <c r="HQ100" s="35"/>
      <c r="HR100" s="35"/>
      <c r="HS100" s="35"/>
      <c r="HT100" s="35"/>
      <c r="HU100" s="35"/>
      <c r="HV100" s="35"/>
      <c r="HW100" s="35"/>
      <c r="HX100" s="35"/>
      <c r="HY100" s="35"/>
      <c r="HZ100" s="35"/>
      <c r="IA100" s="35"/>
      <c r="IB100" s="35"/>
      <c r="IC100" s="35"/>
      <c r="ID100" s="35"/>
      <c r="IE100" s="35"/>
      <c r="IF100" s="35"/>
      <c r="IG100" s="35"/>
      <c r="IH100" s="35"/>
      <c r="II100" s="35"/>
      <c r="IJ100" s="35"/>
      <c r="IK100" s="35"/>
      <c r="IL100" s="35"/>
      <c r="IM100" s="35"/>
      <c r="IN100" s="35"/>
      <c r="IO100" s="35"/>
      <c r="IP100" s="35"/>
      <c r="IQ100" s="35"/>
      <c r="IR100" s="35"/>
      <c r="IS100" s="35"/>
      <c r="IT100" s="35"/>
      <c r="IU100" s="35"/>
      <c r="IV100" s="35"/>
      <c r="IW100" s="35"/>
      <c r="IX100" s="35"/>
      <c r="IY100" s="35"/>
      <c r="IZ100" s="35"/>
      <c r="JA100" s="35"/>
      <c r="JB100" s="35"/>
      <c r="JC100" s="35"/>
      <c r="JD100" s="35"/>
      <c r="JE100" s="35"/>
      <c r="JF100" s="35"/>
      <c r="JG100" s="35"/>
      <c r="JH100" s="35"/>
    </row>
    <row r="101" spans="1:268" s="34" customFormat="1">
      <c r="A101" s="45"/>
      <c r="B101" s="45"/>
      <c r="C101" s="45"/>
      <c r="D101" s="45"/>
      <c r="E101" s="45"/>
      <c r="F101" s="45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35"/>
      <c r="BB101" s="35"/>
      <c r="BC101" s="35"/>
      <c r="BD101" s="35"/>
      <c r="BE101" s="35"/>
      <c r="BF101" s="35"/>
      <c r="BG101" s="35"/>
      <c r="BH101" s="35"/>
      <c r="BI101" s="35"/>
      <c r="BJ101" s="35"/>
      <c r="BK101" s="35"/>
      <c r="BL101" s="35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  <c r="CJ101" s="35"/>
      <c r="CK101" s="35"/>
      <c r="CL101" s="35"/>
      <c r="CM101" s="35"/>
      <c r="CN101" s="35"/>
      <c r="CO101" s="35"/>
      <c r="CP101" s="35"/>
      <c r="CQ101" s="35"/>
      <c r="CR101" s="35"/>
      <c r="CS101" s="35"/>
      <c r="CT101" s="35"/>
      <c r="CU101" s="35"/>
      <c r="CV101" s="35"/>
      <c r="CW101" s="35"/>
      <c r="CX101" s="35"/>
      <c r="CY101" s="35"/>
      <c r="CZ101" s="35"/>
      <c r="DA101" s="35"/>
      <c r="DB101" s="35"/>
      <c r="DC101" s="35"/>
      <c r="DD101" s="35"/>
      <c r="DE101" s="35"/>
      <c r="DF101" s="35"/>
      <c r="DG101" s="35"/>
      <c r="DH101" s="35"/>
      <c r="DI101" s="35"/>
      <c r="DJ101" s="35"/>
      <c r="DK101" s="35"/>
      <c r="DL101" s="35"/>
      <c r="DM101" s="35"/>
      <c r="DN101" s="35"/>
      <c r="DO101" s="35"/>
      <c r="DP101" s="35"/>
      <c r="DQ101" s="35"/>
      <c r="DR101" s="35"/>
      <c r="DS101" s="35"/>
      <c r="DT101" s="35"/>
      <c r="DU101" s="35"/>
      <c r="DV101" s="35"/>
      <c r="DW101" s="35"/>
      <c r="DX101" s="47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  <c r="EK101" s="35"/>
      <c r="EL101" s="35"/>
      <c r="EM101" s="35"/>
      <c r="EN101" s="35"/>
      <c r="EO101" s="35"/>
      <c r="EP101" s="35"/>
      <c r="EQ101" s="35"/>
      <c r="ER101" s="35"/>
      <c r="ES101" s="35"/>
      <c r="ET101" s="35"/>
      <c r="EU101" s="35"/>
      <c r="EV101" s="35"/>
      <c r="EW101" s="35"/>
      <c r="EX101" s="35"/>
      <c r="EY101" s="35"/>
      <c r="EZ101" s="35"/>
      <c r="FA101" s="35"/>
      <c r="FB101" s="35"/>
      <c r="FC101" s="35"/>
      <c r="FD101" s="35"/>
      <c r="FE101" s="35"/>
      <c r="FF101" s="35"/>
      <c r="FG101" s="35"/>
      <c r="FH101" s="35"/>
      <c r="FI101" s="35"/>
      <c r="FJ101" s="35"/>
      <c r="FK101" s="35"/>
      <c r="FL101" s="35"/>
      <c r="FM101" s="35"/>
      <c r="FN101" s="35"/>
      <c r="FO101" s="35"/>
      <c r="FP101" s="35"/>
      <c r="FQ101" s="35"/>
      <c r="FR101" s="35"/>
      <c r="FS101" s="35"/>
      <c r="FT101" s="35"/>
      <c r="FU101" s="35"/>
      <c r="FV101" s="35"/>
      <c r="FW101" s="35"/>
      <c r="FX101" s="35"/>
      <c r="FY101" s="35"/>
      <c r="FZ101" s="35"/>
      <c r="GA101" s="35"/>
      <c r="GB101" s="35"/>
      <c r="GC101" s="35"/>
      <c r="GD101" s="35"/>
      <c r="GE101" s="35"/>
      <c r="GF101" s="35"/>
      <c r="GG101" s="35"/>
      <c r="GH101" s="35"/>
      <c r="GI101" s="35"/>
      <c r="GJ101" s="35"/>
      <c r="GK101" s="35"/>
      <c r="GL101" s="35"/>
      <c r="GM101" s="35"/>
      <c r="GN101" s="35"/>
      <c r="GO101" s="35"/>
      <c r="GP101" s="35"/>
      <c r="GQ101" s="35"/>
      <c r="GR101" s="35"/>
      <c r="GS101" s="35"/>
      <c r="GT101" s="35"/>
      <c r="GU101" s="35"/>
      <c r="GV101" s="35"/>
      <c r="GW101" s="35"/>
      <c r="GX101" s="35"/>
      <c r="GY101" s="35"/>
      <c r="GZ101" s="35"/>
      <c r="HA101" s="35"/>
      <c r="HB101" s="35"/>
      <c r="HC101" s="35"/>
      <c r="HD101" s="35"/>
      <c r="HE101" s="35"/>
      <c r="HF101" s="35"/>
      <c r="HG101" s="35"/>
      <c r="HH101" s="35"/>
      <c r="HI101" s="35"/>
      <c r="HJ101" s="35"/>
      <c r="HK101" s="35"/>
      <c r="HL101" s="35"/>
      <c r="HM101" s="35"/>
      <c r="HN101" s="35"/>
      <c r="HO101" s="35"/>
      <c r="HP101" s="35"/>
      <c r="HQ101" s="35"/>
      <c r="HR101" s="35"/>
      <c r="HS101" s="35"/>
      <c r="HT101" s="35"/>
      <c r="HU101" s="35"/>
      <c r="HV101" s="35"/>
      <c r="HW101" s="35"/>
      <c r="HX101" s="35"/>
      <c r="HY101" s="35"/>
      <c r="HZ101" s="35"/>
      <c r="IA101" s="35"/>
      <c r="IB101" s="35"/>
      <c r="IC101" s="35"/>
      <c r="ID101" s="35"/>
      <c r="IE101" s="35"/>
      <c r="IF101" s="35"/>
      <c r="IG101" s="35"/>
      <c r="IH101" s="35"/>
      <c r="II101" s="35"/>
      <c r="IJ101" s="35"/>
      <c r="IK101" s="35"/>
      <c r="IL101" s="35"/>
      <c r="IM101" s="35"/>
      <c r="IN101" s="35"/>
      <c r="IO101" s="35"/>
      <c r="IP101" s="35"/>
      <c r="IQ101" s="35"/>
      <c r="IR101" s="35"/>
      <c r="IS101" s="35"/>
      <c r="IT101" s="35"/>
      <c r="IU101" s="35"/>
      <c r="IV101" s="35"/>
      <c r="IW101" s="35"/>
      <c r="IX101" s="35"/>
      <c r="IY101" s="35"/>
      <c r="IZ101" s="35"/>
      <c r="JA101" s="35"/>
      <c r="JB101" s="35"/>
      <c r="JC101" s="35"/>
      <c r="JD101" s="35"/>
      <c r="JE101" s="35"/>
      <c r="JF101" s="35"/>
      <c r="JG101" s="35"/>
      <c r="JH101" s="35"/>
    </row>
    <row r="102" spans="1:268" s="34" customFormat="1">
      <c r="A102" s="45"/>
      <c r="B102" s="45"/>
      <c r="C102" s="45"/>
      <c r="D102" s="45"/>
      <c r="E102" s="45"/>
      <c r="F102" s="45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  <c r="CJ102" s="35"/>
      <c r="CK102" s="35"/>
      <c r="CL102" s="35"/>
      <c r="CM102" s="35"/>
      <c r="CN102" s="35"/>
      <c r="CO102" s="35"/>
      <c r="CP102" s="35"/>
      <c r="CQ102" s="35"/>
      <c r="CR102" s="35"/>
      <c r="CS102" s="35"/>
      <c r="CT102" s="35"/>
      <c r="CU102" s="35"/>
      <c r="CV102" s="35"/>
      <c r="CW102" s="35"/>
      <c r="CX102" s="35"/>
      <c r="CY102" s="35"/>
      <c r="CZ102" s="35"/>
      <c r="DA102" s="35"/>
      <c r="DB102" s="35"/>
      <c r="DC102" s="35"/>
      <c r="DD102" s="35"/>
      <c r="DE102" s="35"/>
      <c r="DF102" s="35"/>
      <c r="DG102" s="35"/>
      <c r="DH102" s="35"/>
      <c r="DI102" s="35"/>
      <c r="DJ102" s="35"/>
      <c r="DK102" s="35"/>
      <c r="DL102" s="35"/>
      <c r="DM102" s="35"/>
      <c r="DN102" s="35"/>
      <c r="DO102" s="35"/>
      <c r="DP102" s="35"/>
      <c r="DQ102" s="35"/>
      <c r="DR102" s="35"/>
      <c r="DS102" s="35"/>
      <c r="DT102" s="35"/>
      <c r="DU102" s="35"/>
      <c r="DV102" s="35"/>
      <c r="DW102" s="35"/>
      <c r="DX102" s="47"/>
      <c r="DY102" s="35"/>
      <c r="DZ102" s="35"/>
      <c r="EA102" s="35"/>
      <c r="EB102" s="35"/>
      <c r="EC102" s="35"/>
      <c r="ED102" s="35"/>
      <c r="EE102" s="35"/>
      <c r="EF102" s="35"/>
      <c r="EG102" s="35"/>
      <c r="EH102" s="35"/>
      <c r="EI102" s="35"/>
      <c r="EJ102" s="35"/>
      <c r="EK102" s="35"/>
      <c r="EL102" s="35"/>
      <c r="EM102" s="35"/>
      <c r="EN102" s="35"/>
      <c r="EO102" s="35"/>
      <c r="EP102" s="35"/>
      <c r="EQ102" s="35"/>
      <c r="ER102" s="35"/>
      <c r="ES102" s="35"/>
      <c r="ET102" s="35"/>
      <c r="EU102" s="35"/>
      <c r="EV102" s="35"/>
      <c r="EW102" s="35"/>
      <c r="EX102" s="35"/>
      <c r="EY102" s="35"/>
      <c r="EZ102" s="35"/>
      <c r="FA102" s="35"/>
      <c r="FB102" s="35"/>
      <c r="FC102" s="35"/>
      <c r="FD102" s="35"/>
      <c r="FE102" s="35"/>
      <c r="FF102" s="35"/>
      <c r="FG102" s="35"/>
      <c r="FH102" s="35"/>
      <c r="FI102" s="35"/>
      <c r="FJ102" s="35"/>
      <c r="FK102" s="35"/>
      <c r="FL102" s="35"/>
      <c r="FM102" s="35"/>
      <c r="FN102" s="35"/>
      <c r="FO102" s="35"/>
      <c r="FP102" s="35"/>
      <c r="FQ102" s="35"/>
      <c r="FR102" s="35"/>
      <c r="FS102" s="35"/>
      <c r="FT102" s="35"/>
      <c r="FU102" s="35"/>
      <c r="FV102" s="35"/>
      <c r="FW102" s="35"/>
      <c r="FX102" s="35"/>
      <c r="FY102" s="35"/>
      <c r="FZ102" s="35"/>
      <c r="GA102" s="35"/>
      <c r="GB102" s="35"/>
      <c r="GC102" s="35"/>
      <c r="GD102" s="35"/>
      <c r="GE102" s="35"/>
      <c r="GF102" s="35"/>
      <c r="GG102" s="35"/>
      <c r="GH102" s="35"/>
      <c r="GI102" s="35"/>
      <c r="GJ102" s="35"/>
      <c r="GK102" s="35"/>
      <c r="GL102" s="35"/>
      <c r="GM102" s="35"/>
      <c r="GN102" s="35"/>
      <c r="GO102" s="35"/>
      <c r="GP102" s="35"/>
      <c r="GQ102" s="35"/>
      <c r="GR102" s="35"/>
      <c r="GS102" s="35"/>
      <c r="GT102" s="35"/>
      <c r="GU102" s="35"/>
      <c r="GV102" s="35"/>
      <c r="GW102" s="35"/>
      <c r="GX102" s="35"/>
      <c r="GY102" s="35"/>
      <c r="GZ102" s="35"/>
      <c r="HA102" s="35"/>
      <c r="HB102" s="35"/>
      <c r="HC102" s="35"/>
      <c r="HD102" s="35"/>
      <c r="HE102" s="35"/>
      <c r="HF102" s="35"/>
      <c r="HG102" s="35"/>
      <c r="HH102" s="35"/>
      <c r="HI102" s="35"/>
      <c r="HJ102" s="35"/>
      <c r="HK102" s="35"/>
      <c r="HL102" s="35"/>
      <c r="HM102" s="35"/>
      <c r="HN102" s="35"/>
      <c r="HO102" s="35"/>
      <c r="HP102" s="35"/>
      <c r="HQ102" s="35"/>
      <c r="HR102" s="35"/>
      <c r="HS102" s="35"/>
      <c r="HT102" s="35"/>
      <c r="HU102" s="35"/>
      <c r="HV102" s="35"/>
      <c r="HW102" s="35"/>
      <c r="HX102" s="35"/>
      <c r="HY102" s="35"/>
      <c r="HZ102" s="35"/>
      <c r="IA102" s="35"/>
      <c r="IB102" s="35"/>
      <c r="IC102" s="35"/>
      <c r="ID102" s="35"/>
      <c r="IE102" s="35"/>
      <c r="IF102" s="35"/>
      <c r="IG102" s="35"/>
      <c r="IH102" s="35"/>
      <c r="II102" s="35"/>
      <c r="IJ102" s="35"/>
      <c r="IK102" s="35"/>
      <c r="IL102" s="35"/>
      <c r="IM102" s="35"/>
      <c r="IN102" s="35"/>
      <c r="IO102" s="35"/>
      <c r="IP102" s="35"/>
      <c r="IQ102" s="35"/>
      <c r="IR102" s="35"/>
      <c r="IS102" s="35"/>
      <c r="IT102" s="35"/>
      <c r="IU102" s="35"/>
      <c r="IV102" s="35"/>
      <c r="IW102" s="35"/>
      <c r="IX102" s="35"/>
      <c r="IY102" s="35"/>
      <c r="IZ102" s="35"/>
      <c r="JA102" s="35"/>
      <c r="JB102" s="35"/>
      <c r="JC102" s="35"/>
      <c r="JD102" s="35"/>
      <c r="JE102" s="35"/>
      <c r="JF102" s="35"/>
      <c r="JG102" s="35"/>
      <c r="JH102" s="35"/>
    </row>
    <row r="103" spans="1:268" s="34" customFormat="1">
      <c r="A103" s="45"/>
      <c r="B103" s="45"/>
      <c r="C103" s="45"/>
      <c r="D103" s="45"/>
      <c r="E103" s="45"/>
      <c r="F103" s="45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  <c r="CJ103" s="35"/>
      <c r="CK103" s="35"/>
      <c r="CL103" s="35"/>
      <c r="CM103" s="35"/>
      <c r="CN103" s="35"/>
      <c r="CO103" s="35"/>
      <c r="CP103" s="35"/>
      <c r="CQ103" s="35"/>
      <c r="CR103" s="35"/>
      <c r="CS103" s="35"/>
      <c r="CT103" s="35"/>
      <c r="CU103" s="35"/>
      <c r="CV103" s="35"/>
      <c r="CW103" s="35"/>
      <c r="CX103" s="35"/>
      <c r="CY103" s="35"/>
      <c r="CZ103" s="35"/>
      <c r="DA103" s="35"/>
      <c r="DB103" s="35"/>
      <c r="DC103" s="35"/>
      <c r="DD103" s="35"/>
      <c r="DE103" s="35"/>
      <c r="DF103" s="35"/>
      <c r="DG103" s="35"/>
      <c r="DH103" s="35"/>
      <c r="DI103" s="35"/>
      <c r="DJ103" s="35"/>
      <c r="DK103" s="35"/>
      <c r="DL103" s="35"/>
      <c r="DM103" s="35"/>
      <c r="DN103" s="35"/>
      <c r="DO103" s="35"/>
      <c r="DP103" s="35"/>
      <c r="DQ103" s="35"/>
      <c r="DR103" s="35"/>
      <c r="DS103" s="35"/>
      <c r="DT103" s="35"/>
      <c r="DU103" s="35"/>
      <c r="DV103" s="35"/>
      <c r="DW103" s="35"/>
      <c r="DX103" s="47"/>
      <c r="DY103" s="35"/>
      <c r="DZ103" s="35"/>
      <c r="EA103" s="35"/>
      <c r="EB103" s="35"/>
      <c r="EC103" s="35"/>
      <c r="ED103" s="35"/>
      <c r="EE103" s="35"/>
      <c r="EF103" s="35"/>
      <c r="EG103" s="35"/>
      <c r="EH103" s="35"/>
      <c r="EI103" s="35"/>
      <c r="EJ103" s="35"/>
      <c r="EK103" s="35"/>
      <c r="EL103" s="35"/>
      <c r="EM103" s="35"/>
      <c r="EN103" s="35"/>
      <c r="EO103" s="35"/>
      <c r="EP103" s="35"/>
      <c r="EQ103" s="35"/>
      <c r="ER103" s="35"/>
      <c r="ES103" s="35"/>
      <c r="ET103" s="35"/>
      <c r="EU103" s="35"/>
      <c r="EV103" s="35"/>
      <c r="EW103" s="35"/>
      <c r="EX103" s="35"/>
      <c r="EY103" s="35"/>
      <c r="EZ103" s="35"/>
      <c r="FA103" s="35"/>
      <c r="FB103" s="35"/>
      <c r="FC103" s="35"/>
      <c r="FD103" s="35"/>
      <c r="FE103" s="35"/>
      <c r="FF103" s="35"/>
      <c r="FG103" s="35"/>
      <c r="FH103" s="35"/>
      <c r="FI103" s="35"/>
      <c r="FJ103" s="35"/>
      <c r="FK103" s="35"/>
      <c r="FL103" s="35"/>
      <c r="FM103" s="35"/>
      <c r="FN103" s="35"/>
      <c r="FO103" s="35"/>
      <c r="FP103" s="35"/>
      <c r="FQ103" s="35"/>
      <c r="FR103" s="35"/>
      <c r="FS103" s="35"/>
      <c r="FT103" s="35"/>
      <c r="FU103" s="35"/>
      <c r="FV103" s="35"/>
      <c r="FW103" s="35"/>
      <c r="FX103" s="35"/>
      <c r="FY103" s="35"/>
      <c r="FZ103" s="35"/>
      <c r="GA103" s="35"/>
      <c r="GB103" s="35"/>
      <c r="GC103" s="35"/>
      <c r="GD103" s="35"/>
      <c r="GE103" s="35"/>
      <c r="GF103" s="35"/>
      <c r="GG103" s="35"/>
      <c r="GH103" s="35"/>
      <c r="GI103" s="35"/>
      <c r="GJ103" s="35"/>
      <c r="GK103" s="35"/>
      <c r="GL103" s="35"/>
      <c r="GM103" s="35"/>
      <c r="GN103" s="35"/>
      <c r="GO103" s="35"/>
      <c r="GP103" s="35"/>
      <c r="GQ103" s="35"/>
      <c r="GR103" s="35"/>
      <c r="GS103" s="35"/>
      <c r="GT103" s="35"/>
      <c r="GU103" s="35"/>
      <c r="GV103" s="35"/>
      <c r="GW103" s="35"/>
      <c r="GX103" s="35"/>
      <c r="GY103" s="35"/>
      <c r="GZ103" s="35"/>
      <c r="HA103" s="35"/>
      <c r="HB103" s="35"/>
      <c r="HC103" s="35"/>
      <c r="HD103" s="35"/>
      <c r="HE103" s="35"/>
      <c r="HF103" s="35"/>
      <c r="HG103" s="35"/>
      <c r="HH103" s="35"/>
      <c r="HI103" s="35"/>
      <c r="HJ103" s="35"/>
      <c r="HK103" s="35"/>
      <c r="HL103" s="35"/>
      <c r="HM103" s="35"/>
      <c r="HN103" s="35"/>
      <c r="HO103" s="35"/>
      <c r="HP103" s="35"/>
      <c r="HQ103" s="35"/>
      <c r="HR103" s="35"/>
      <c r="HS103" s="35"/>
      <c r="HT103" s="35"/>
      <c r="HU103" s="35"/>
      <c r="HV103" s="35"/>
      <c r="HW103" s="35"/>
      <c r="HX103" s="35"/>
      <c r="HY103" s="35"/>
      <c r="HZ103" s="35"/>
      <c r="IA103" s="35"/>
      <c r="IB103" s="35"/>
      <c r="IC103" s="35"/>
      <c r="ID103" s="35"/>
      <c r="IE103" s="35"/>
      <c r="IF103" s="35"/>
      <c r="IG103" s="35"/>
      <c r="IH103" s="35"/>
      <c r="II103" s="35"/>
      <c r="IJ103" s="35"/>
      <c r="IK103" s="35"/>
      <c r="IL103" s="35"/>
      <c r="IM103" s="35"/>
      <c r="IN103" s="35"/>
      <c r="IO103" s="35"/>
      <c r="IP103" s="35"/>
      <c r="IQ103" s="35"/>
      <c r="IR103" s="35"/>
      <c r="IS103" s="35"/>
      <c r="IT103" s="35"/>
      <c r="IU103" s="35"/>
      <c r="IV103" s="35"/>
      <c r="IW103" s="35"/>
      <c r="IX103" s="35"/>
      <c r="IY103" s="35"/>
      <c r="IZ103" s="35"/>
      <c r="JA103" s="35"/>
      <c r="JB103" s="35"/>
      <c r="JC103" s="35"/>
      <c r="JD103" s="35"/>
      <c r="JE103" s="35"/>
      <c r="JF103" s="35"/>
      <c r="JG103" s="35"/>
      <c r="JH103" s="35"/>
    </row>
    <row r="104" spans="1:268" s="34" customFormat="1">
      <c r="A104" s="45"/>
      <c r="B104" s="45"/>
      <c r="C104" s="45"/>
      <c r="D104" s="45"/>
      <c r="E104" s="45"/>
      <c r="F104" s="45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35"/>
      <c r="BB104" s="35"/>
      <c r="BC104" s="35"/>
      <c r="BD104" s="35"/>
      <c r="BE104" s="35"/>
      <c r="BF104" s="35"/>
      <c r="BG104" s="35"/>
      <c r="BH104" s="35"/>
      <c r="BI104" s="35"/>
      <c r="BJ104" s="35"/>
      <c r="BK104" s="35"/>
      <c r="BL104" s="35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  <c r="CJ104" s="35"/>
      <c r="CK104" s="35"/>
      <c r="CL104" s="35"/>
      <c r="CM104" s="35"/>
      <c r="CN104" s="35"/>
      <c r="CO104" s="35"/>
      <c r="CP104" s="35"/>
      <c r="CQ104" s="35"/>
      <c r="CR104" s="35"/>
      <c r="CS104" s="35"/>
      <c r="CT104" s="35"/>
      <c r="CU104" s="35"/>
      <c r="CV104" s="35"/>
      <c r="CW104" s="35"/>
      <c r="CX104" s="35"/>
      <c r="CY104" s="35"/>
      <c r="CZ104" s="35"/>
      <c r="DA104" s="35"/>
      <c r="DB104" s="35"/>
      <c r="DC104" s="35"/>
      <c r="DD104" s="35"/>
      <c r="DE104" s="35"/>
      <c r="DF104" s="35"/>
      <c r="DG104" s="35"/>
      <c r="DH104" s="35"/>
      <c r="DI104" s="35"/>
      <c r="DJ104" s="35"/>
      <c r="DK104" s="35"/>
      <c r="DL104" s="35"/>
      <c r="DM104" s="35"/>
      <c r="DN104" s="35"/>
      <c r="DO104" s="35"/>
      <c r="DP104" s="35"/>
      <c r="DQ104" s="35"/>
      <c r="DR104" s="35"/>
      <c r="DS104" s="35"/>
      <c r="DT104" s="35"/>
      <c r="DU104" s="35"/>
      <c r="DV104" s="35"/>
      <c r="DW104" s="35"/>
      <c r="DX104" s="47"/>
      <c r="DY104" s="35"/>
      <c r="DZ104" s="35"/>
      <c r="EA104" s="35"/>
      <c r="EB104" s="35"/>
      <c r="EC104" s="35"/>
      <c r="ED104" s="35"/>
      <c r="EE104" s="35"/>
      <c r="EF104" s="35"/>
      <c r="EG104" s="35"/>
      <c r="EH104" s="35"/>
      <c r="EI104" s="35"/>
      <c r="EJ104" s="35"/>
      <c r="EK104" s="35"/>
      <c r="EL104" s="35"/>
      <c r="EM104" s="35"/>
      <c r="EN104" s="35"/>
      <c r="EO104" s="35"/>
      <c r="EP104" s="35"/>
      <c r="EQ104" s="35"/>
      <c r="ER104" s="35"/>
      <c r="ES104" s="35"/>
      <c r="ET104" s="35"/>
      <c r="EU104" s="35"/>
      <c r="EV104" s="35"/>
      <c r="EW104" s="35"/>
      <c r="EX104" s="35"/>
      <c r="EY104" s="35"/>
      <c r="EZ104" s="35"/>
      <c r="FA104" s="35"/>
      <c r="FB104" s="35"/>
      <c r="FC104" s="35"/>
      <c r="FD104" s="35"/>
      <c r="FE104" s="35"/>
      <c r="FF104" s="35"/>
      <c r="FG104" s="35"/>
      <c r="FH104" s="35"/>
      <c r="FI104" s="35"/>
      <c r="FJ104" s="35"/>
      <c r="FK104" s="35"/>
      <c r="FL104" s="35"/>
      <c r="FM104" s="35"/>
      <c r="FN104" s="35"/>
      <c r="FO104" s="35"/>
      <c r="FP104" s="35"/>
      <c r="FQ104" s="35"/>
      <c r="FR104" s="35"/>
      <c r="FS104" s="35"/>
      <c r="FT104" s="35"/>
      <c r="FU104" s="35"/>
      <c r="FV104" s="35"/>
      <c r="FW104" s="35"/>
      <c r="FX104" s="35"/>
      <c r="FY104" s="35"/>
      <c r="FZ104" s="35"/>
      <c r="GA104" s="35"/>
      <c r="GB104" s="35"/>
      <c r="GC104" s="35"/>
      <c r="GD104" s="35"/>
      <c r="GE104" s="35"/>
      <c r="GF104" s="35"/>
      <c r="GG104" s="35"/>
      <c r="GH104" s="35"/>
      <c r="GI104" s="35"/>
      <c r="GJ104" s="35"/>
      <c r="GK104" s="35"/>
      <c r="GL104" s="35"/>
      <c r="GM104" s="35"/>
      <c r="GN104" s="35"/>
      <c r="GO104" s="35"/>
      <c r="GP104" s="35"/>
      <c r="GQ104" s="35"/>
      <c r="GR104" s="35"/>
      <c r="GS104" s="35"/>
      <c r="GT104" s="35"/>
      <c r="GU104" s="35"/>
      <c r="GV104" s="35"/>
      <c r="GW104" s="35"/>
      <c r="GX104" s="35"/>
      <c r="GY104" s="35"/>
      <c r="GZ104" s="35"/>
      <c r="HA104" s="35"/>
      <c r="HB104" s="35"/>
      <c r="HC104" s="35"/>
      <c r="HD104" s="35"/>
      <c r="HE104" s="35"/>
      <c r="HF104" s="35"/>
      <c r="HG104" s="35"/>
      <c r="HH104" s="35"/>
      <c r="HI104" s="35"/>
      <c r="HJ104" s="35"/>
      <c r="HK104" s="35"/>
      <c r="HL104" s="35"/>
      <c r="HM104" s="35"/>
      <c r="HN104" s="35"/>
      <c r="HO104" s="35"/>
      <c r="HP104" s="35"/>
      <c r="HQ104" s="35"/>
      <c r="HR104" s="35"/>
      <c r="HS104" s="35"/>
      <c r="HT104" s="35"/>
      <c r="HU104" s="35"/>
      <c r="HV104" s="35"/>
      <c r="HW104" s="35"/>
      <c r="HX104" s="35"/>
      <c r="HY104" s="35"/>
      <c r="HZ104" s="35"/>
      <c r="IA104" s="35"/>
      <c r="IB104" s="35"/>
      <c r="IC104" s="35"/>
      <c r="ID104" s="35"/>
      <c r="IE104" s="35"/>
      <c r="IF104" s="35"/>
      <c r="IG104" s="35"/>
      <c r="IH104" s="35"/>
      <c r="II104" s="35"/>
      <c r="IJ104" s="35"/>
      <c r="IK104" s="35"/>
      <c r="IL104" s="35"/>
      <c r="IM104" s="35"/>
      <c r="IN104" s="35"/>
      <c r="IO104" s="35"/>
      <c r="IP104" s="35"/>
      <c r="IQ104" s="35"/>
      <c r="IR104" s="35"/>
      <c r="IS104" s="35"/>
      <c r="IT104" s="35"/>
      <c r="IU104" s="35"/>
      <c r="IV104" s="35"/>
      <c r="IW104" s="35"/>
      <c r="IX104" s="35"/>
      <c r="IY104" s="35"/>
      <c r="IZ104" s="35"/>
      <c r="JA104" s="35"/>
      <c r="JB104" s="35"/>
      <c r="JC104" s="35"/>
      <c r="JD104" s="35"/>
      <c r="JE104" s="35"/>
      <c r="JF104" s="35"/>
      <c r="JG104" s="35"/>
      <c r="JH104" s="35"/>
    </row>
    <row r="105" spans="1:268" s="34" customFormat="1">
      <c r="A105" s="45"/>
      <c r="B105" s="45"/>
      <c r="C105" s="45"/>
      <c r="D105" s="45"/>
      <c r="E105" s="45"/>
      <c r="F105" s="45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35"/>
      <c r="BB105" s="35"/>
      <c r="BC105" s="35"/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  <c r="CJ105" s="35"/>
      <c r="CK105" s="35"/>
      <c r="CL105" s="35"/>
      <c r="CM105" s="35"/>
      <c r="CN105" s="35"/>
      <c r="CO105" s="35"/>
      <c r="CP105" s="35"/>
      <c r="CQ105" s="35"/>
      <c r="CR105" s="35"/>
      <c r="CS105" s="35"/>
      <c r="CT105" s="35"/>
      <c r="CU105" s="35"/>
      <c r="CV105" s="35"/>
      <c r="CW105" s="35"/>
      <c r="CX105" s="35"/>
      <c r="CY105" s="35"/>
      <c r="CZ105" s="35"/>
      <c r="DA105" s="35"/>
      <c r="DB105" s="35"/>
      <c r="DC105" s="35"/>
      <c r="DD105" s="35"/>
      <c r="DE105" s="35"/>
      <c r="DF105" s="35"/>
      <c r="DG105" s="35"/>
      <c r="DH105" s="35"/>
      <c r="DI105" s="35"/>
      <c r="DJ105" s="35"/>
      <c r="DK105" s="35"/>
      <c r="DL105" s="35"/>
      <c r="DM105" s="35"/>
      <c r="DN105" s="35"/>
      <c r="DO105" s="35"/>
      <c r="DP105" s="35"/>
      <c r="DQ105" s="35"/>
      <c r="DR105" s="35"/>
      <c r="DS105" s="35"/>
      <c r="DT105" s="35"/>
      <c r="DU105" s="35"/>
      <c r="DV105" s="35"/>
      <c r="DW105" s="35"/>
      <c r="DX105" s="47"/>
      <c r="DY105" s="35"/>
      <c r="DZ105" s="35"/>
      <c r="EA105" s="35"/>
      <c r="EB105" s="35"/>
      <c r="EC105" s="35"/>
      <c r="ED105" s="35"/>
      <c r="EE105" s="35"/>
      <c r="EF105" s="35"/>
      <c r="EG105" s="35"/>
      <c r="EH105" s="35"/>
      <c r="EI105" s="35"/>
      <c r="EJ105" s="35"/>
      <c r="EK105" s="35"/>
      <c r="EL105" s="35"/>
      <c r="EM105" s="35"/>
      <c r="EN105" s="35"/>
      <c r="EO105" s="35"/>
      <c r="EP105" s="35"/>
      <c r="EQ105" s="35"/>
      <c r="ER105" s="35"/>
      <c r="ES105" s="35"/>
      <c r="ET105" s="35"/>
      <c r="EU105" s="35"/>
      <c r="EV105" s="35"/>
      <c r="EW105" s="35"/>
      <c r="EX105" s="35"/>
      <c r="EY105" s="35"/>
      <c r="EZ105" s="35"/>
      <c r="FA105" s="35"/>
      <c r="FB105" s="35"/>
      <c r="FC105" s="35"/>
      <c r="FD105" s="35"/>
      <c r="FE105" s="35"/>
      <c r="FF105" s="35"/>
      <c r="FG105" s="35"/>
      <c r="FH105" s="35"/>
      <c r="FI105" s="35"/>
      <c r="FJ105" s="35"/>
      <c r="FK105" s="35"/>
      <c r="FL105" s="35"/>
      <c r="FM105" s="35"/>
      <c r="FN105" s="35"/>
      <c r="FO105" s="35"/>
      <c r="FP105" s="35"/>
      <c r="FQ105" s="35"/>
      <c r="FR105" s="35"/>
      <c r="FS105" s="35"/>
      <c r="FT105" s="35"/>
      <c r="FU105" s="35"/>
      <c r="FV105" s="35"/>
      <c r="FW105" s="35"/>
      <c r="FX105" s="35"/>
      <c r="FY105" s="35"/>
      <c r="FZ105" s="35"/>
      <c r="GA105" s="35"/>
      <c r="GB105" s="35"/>
      <c r="GC105" s="35"/>
      <c r="GD105" s="35"/>
      <c r="GE105" s="35"/>
      <c r="GF105" s="35"/>
      <c r="GG105" s="35"/>
      <c r="GH105" s="35"/>
      <c r="GI105" s="35"/>
      <c r="GJ105" s="35"/>
      <c r="GK105" s="35"/>
      <c r="GL105" s="35"/>
      <c r="GM105" s="35"/>
      <c r="GN105" s="35"/>
      <c r="GO105" s="35"/>
      <c r="GP105" s="35"/>
      <c r="GQ105" s="35"/>
      <c r="GR105" s="35"/>
      <c r="GS105" s="35"/>
      <c r="GT105" s="35"/>
      <c r="GU105" s="35"/>
      <c r="GV105" s="35"/>
      <c r="GW105" s="35"/>
      <c r="GX105" s="35"/>
      <c r="GY105" s="35"/>
      <c r="GZ105" s="35"/>
      <c r="HA105" s="35"/>
      <c r="HB105" s="35"/>
      <c r="HC105" s="35"/>
      <c r="HD105" s="35"/>
      <c r="HE105" s="35"/>
      <c r="HF105" s="35"/>
      <c r="HG105" s="35"/>
      <c r="HH105" s="35"/>
      <c r="HI105" s="35"/>
      <c r="HJ105" s="35"/>
      <c r="HK105" s="35"/>
      <c r="HL105" s="35"/>
      <c r="HM105" s="35"/>
      <c r="HN105" s="35"/>
      <c r="HO105" s="35"/>
      <c r="HP105" s="35"/>
      <c r="HQ105" s="35"/>
      <c r="HR105" s="35"/>
      <c r="HS105" s="35"/>
      <c r="HT105" s="35"/>
      <c r="HU105" s="35"/>
      <c r="HV105" s="35"/>
      <c r="HW105" s="35"/>
      <c r="HX105" s="35"/>
      <c r="HY105" s="35"/>
      <c r="HZ105" s="35"/>
      <c r="IA105" s="35"/>
      <c r="IB105" s="35"/>
      <c r="IC105" s="35"/>
      <c r="ID105" s="35"/>
      <c r="IE105" s="35"/>
      <c r="IF105" s="35"/>
      <c r="IG105" s="35"/>
      <c r="IH105" s="35"/>
      <c r="II105" s="35"/>
      <c r="IJ105" s="35"/>
      <c r="IK105" s="35"/>
      <c r="IL105" s="35"/>
      <c r="IM105" s="35"/>
      <c r="IN105" s="35"/>
      <c r="IO105" s="35"/>
      <c r="IP105" s="35"/>
      <c r="IQ105" s="35"/>
      <c r="IR105" s="35"/>
      <c r="IS105" s="35"/>
      <c r="IT105" s="35"/>
      <c r="IU105" s="35"/>
      <c r="IV105" s="35"/>
      <c r="IW105" s="35"/>
      <c r="IX105" s="35"/>
      <c r="IY105" s="35"/>
      <c r="IZ105" s="35"/>
      <c r="JA105" s="35"/>
      <c r="JB105" s="35"/>
      <c r="JC105" s="35"/>
      <c r="JD105" s="35"/>
      <c r="JE105" s="35"/>
      <c r="JF105" s="35"/>
      <c r="JG105" s="35"/>
      <c r="JH105" s="35"/>
    </row>
    <row r="106" spans="1:268" s="34" customFormat="1">
      <c r="A106" s="45"/>
      <c r="B106" s="45"/>
      <c r="C106" s="45"/>
      <c r="D106" s="45"/>
      <c r="E106" s="45"/>
      <c r="F106" s="45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35"/>
      <c r="BB106" s="35"/>
      <c r="BC106" s="35"/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  <c r="CJ106" s="35"/>
      <c r="CK106" s="35"/>
      <c r="CL106" s="35"/>
      <c r="CM106" s="35"/>
      <c r="CN106" s="35"/>
      <c r="CO106" s="35"/>
      <c r="CP106" s="35"/>
      <c r="CQ106" s="35"/>
      <c r="CR106" s="35"/>
      <c r="CS106" s="35"/>
      <c r="CT106" s="35"/>
      <c r="CU106" s="35"/>
      <c r="CV106" s="35"/>
      <c r="CW106" s="35"/>
      <c r="CX106" s="35"/>
      <c r="CY106" s="35"/>
      <c r="CZ106" s="35"/>
      <c r="DA106" s="35"/>
      <c r="DB106" s="35"/>
      <c r="DC106" s="35"/>
      <c r="DD106" s="35"/>
      <c r="DE106" s="35"/>
      <c r="DF106" s="35"/>
      <c r="DG106" s="35"/>
      <c r="DH106" s="35"/>
      <c r="DI106" s="35"/>
      <c r="DJ106" s="35"/>
      <c r="DK106" s="35"/>
      <c r="DL106" s="35"/>
      <c r="DM106" s="35"/>
      <c r="DN106" s="35"/>
      <c r="DO106" s="35"/>
      <c r="DP106" s="35"/>
      <c r="DQ106" s="35"/>
      <c r="DR106" s="35"/>
      <c r="DS106" s="35"/>
      <c r="DT106" s="35"/>
      <c r="DU106" s="35"/>
      <c r="DV106" s="35"/>
      <c r="DW106" s="35"/>
      <c r="DX106" s="47"/>
      <c r="DY106" s="35"/>
      <c r="DZ106" s="35"/>
      <c r="EA106" s="35"/>
      <c r="EB106" s="35"/>
      <c r="EC106" s="35"/>
      <c r="ED106" s="35"/>
      <c r="EE106" s="35"/>
      <c r="EF106" s="35"/>
      <c r="EG106" s="35"/>
      <c r="EH106" s="35"/>
      <c r="EI106" s="35"/>
      <c r="EJ106" s="35"/>
      <c r="EK106" s="35"/>
      <c r="EL106" s="35"/>
      <c r="EM106" s="35"/>
      <c r="EN106" s="35"/>
      <c r="EO106" s="35"/>
      <c r="EP106" s="35"/>
      <c r="EQ106" s="35"/>
      <c r="ER106" s="35"/>
      <c r="ES106" s="35"/>
      <c r="ET106" s="35"/>
      <c r="EU106" s="35"/>
      <c r="EV106" s="35"/>
      <c r="EW106" s="35"/>
      <c r="EX106" s="35"/>
      <c r="EY106" s="35"/>
      <c r="EZ106" s="35"/>
      <c r="FA106" s="35"/>
      <c r="FB106" s="35"/>
      <c r="FC106" s="35"/>
      <c r="FD106" s="35"/>
      <c r="FE106" s="35"/>
      <c r="FF106" s="35"/>
      <c r="FG106" s="35"/>
      <c r="FH106" s="35"/>
      <c r="FI106" s="35"/>
      <c r="FJ106" s="35"/>
      <c r="FK106" s="35"/>
      <c r="FL106" s="35"/>
      <c r="FM106" s="35"/>
      <c r="FN106" s="35"/>
      <c r="FO106" s="35"/>
      <c r="FP106" s="35"/>
      <c r="FQ106" s="35"/>
      <c r="FR106" s="35"/>
      <c r="FS106" s="35"/>
      <c r="FT106" s="35"/>
      <c r="FU106" s="35"/>
      <c r="FV106" s="35"/>
      <c r="FW106" s="35"/>
      <c r="FX106" s="35"/>
      <c r="FY106" s="35"/>
      <c r="FZ106" s="35"/>
      <c r="GA106" s="35"/>
      <c r="GB106" s="35"/>
      <c r="GC106" s="35"/>
      <c r="GD106" s="35"/>
      <c r="GE106" s="35"/>
      <c r="GF106" s="35"/>
      <c r="GG106" s="35"/>
      <c r="GH106" s="35"/>
      <c r="GI106" s="35"/>
      <c r="GJ106" s="35"/>
      <c r="GK106" s="35"/>
      <c r="GL106" s="35"/>
      <c r="GM106" s="35"/>
      <c r="GN106" s="35"/>
      <c r="GO106" s="35"/>
      <c r="GP106" s="35"/>
      <c r="GQ106" s="35"/>
      <c r="GR106" s="35"/>
      <c r="GS106" s="35"/>
      <c r="GT106" s="35"/>
      <c r="GU106" s="35"/>
      <c r="GV106" s="35"/>
      <c r="GW106" s="35"/>
      <c r="GX106" s="35"/>
      <c r="GY106" s="35"/>
      <c r="GZ106" s="35"/>
      <c r="HA106" s="35"/>
      <c r="HB106" s="35"/>
      <c r="HC106" s="35"/>
      <c r="HD106" s="35"/>
      <c r="HE106" s="35"/>
      <c r="HF106" s="35"/>
      <c r="HG106" s="35"/>
      <c r="HH106" s="35"/>
      <c r="HI106" s="35"/>
      <c r="HJ106" s="35"/>
      <c r="HK106" s="35"/>
      <c r="HL106" s="35"/>
      <c r="HM106" s="35"/>
      <c r="HN106" s="35"/>
      <c r="HO106" s="35"/>
      <c r="HP106" s="35"/>
      <c r="HQ106" s="35"/>
      <c r="HR106" s="35"/>
      <c r="HS106" s="35"/>
      <c r="HT106" s="35"/>
      <c r="HU106" s="35"/>
      <c r="HV106" s="35"/>
      <c r="HW106" s="35"/>
      <c r="HX106" s="35"/>
      <c r="HY106" s="35"/>
      <c r="HZ106" s="35"/>
      <c r="IA106" s="35"/>
      <c r="IB106" s="35"/>
      <c r="IC106" s="35"/>
      <c r="ID106" s="35"/>
      <c r="IE106" s="35"/>
      <c r="IF106" s="35"/>
      <c r="IG106" s="35"/>
      <c r="IH106" s="35"/>
      <c r="II106" s="35"/>
      <c r="IJ106" s="35"/>
      <c r="IK106" s="35"/>
      <c r="IL106" s="35"/>
      <c r="IM106" s="35"/>
      <c r="IN106" s="35"/>
      <c r="IO106" s="35"/>
      <c r="IP106" s="35"/>
      <c r="IQ106" s="35"/>
      <c r="IR106" s="35"/>
      <c r="IS106" s="35"/>
      <c r="IT106" s="35"/>
      <c r="IU106" s="35"/>
      <c r="IV106" s="35"/>
      <c r="IW106" s="35"/>
      <c r="IX106" s="35"/>
      <c r="IY106" s="35"/>
      <c r="IZ106" s="35"/>
      <c r="JA106" s="35"/>
      <c r="JB106" s="35"/>
      <c r="JC106" s="35"/>
      <c r="JD106" s="35"/>
      <c r="JE106" s="35"/>
      <c r="JF106" s="35"/>
      <c r="JG106" s="35"/>
      <c r="JH106" s="35"/>
    </row>
    <row r="107" spans="1:268" s="34" customFormat="1">
      <c r="A107" s="45"/>
      <c r="B107" s="45"/>
      <c r="C107" s="45"/>
      <c r="D107" s="45"/>
      <c r="E107" s="45"/>
      <c r="F107" s="45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35"/>
      <c r="BB107" s="35"/>
      <c r="BC107" s="35"/>
      <c r="BD107" s="35"/>
      <c r="BE107" s="35"/>
      <c r="BF107" s="35"/>
      <c r="BG107" s="35"/>
      <c r="BH107" s="35"/>
      <c r="BI107" s="35"/>
      <c r="BJ107" s="35"/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  <c r="CI107" s="35"/>
      <c r="CJ107" s="35"/>
      <c r="CK107" s="35"/>
      <c r="CL107" s="35"/>
      <c r="CM107" s="35"/>
      <c r="CN107" s="35"/>
      <c r="CO107" s="35"/>
      <c r="CP107" s="35"/>
      <c r="CQ107" s="35"/>
      <c r="CR107" s="35"/>
      <c r="CS107" s="35"/>
      <c r="CT107" s="35"/>
      <c r="CU107" s="35"/>
      <c r="CV107" s="35"/>
      <c r="CW107" s="35"/>
      <c r="CX107" s="35"/>
      <c r="CY107" s="35"/>
      <c r="CZ107" s="35"/>
      <c r="DA107" s="35"/>
      <c r="DB107" s="35"/>
      <c r="DC107" s="35"/>
      <c r="DD107" s="35"/>
      <c r="DE107" s="35"/>
      <c r="DF107" s="35"/>
      <c r="DG107" s="35"/>
      <c r="DH107" s="35"/>
      <c r="DI107" s="35"/>
      <c r="DJ107" s="35"/>
      <c r="DK107" s="35"/>
      <c r="DL107" s="35"/>
      <c r="DM107" s="35"/>
      <c r="DN107" s="35"/>
      <c r="DO107" s="35"/>
      <c r="DP107" s="35"/>
      <c r="DQ107" s="35"/>
      <c r="DR107" s="35"/>
      <c r="DS107" s="35"/>
      <c r="DT107" s="35"/>
      <c r="DU107" s="35"/>
      <c r="DV107" s="35"/>
      <c r="DW107" s="35"/>
      <c r="DX107" s="47"/>
      <c r="DY107" s="35"/>
      <c r="DZ107" s="35"/>
      <c r="EA107" s="35"/>
      <c r="EB107" s="35"/>
      <c r="EC107" s="35"/>
      <c r="ED107" s="35"/>
      <c r="EE107" s="35"/>
      <c r="EF107" s="35"/>
      <c r="EG107" s="35"/>
      <c r="EH107" s="35"/>
      <c r="EI107" s="35"/>
      <c r="EJ107" s="35"/>
      <c r="EK107" s="35"/>
      <c r="EL107" s="35"/>
      <c r="EM107" s="35"/>
      <c r="EN107" s="35"/>
      <c r="EO107" s="35"/>
      <c r="EP107" s="35"/>
      <c r="EQ107" s="35"/>
      <c r="ER107" s="35"/>
      <c r="ES107" s="35"/>
      <c r="ET107" s="35"/>
      <c r="EU107" s="35"/>
      <c r="EV107" s="35"/>
      <c r="EW107" s="35"/>
      <c r="EX107" s="35"/>
      <c r="EY107" s="35"/>
      <c r="EZ107" s="35"/>
      <c r="FA107" s="35"/>
      <c r="FB107" s="35"/>
      <c r="FC107" s="35"/>
      <c r="FD107" s="35"/>
      <c r="FE107" s="35"/>
      <c r="FF107" s="35"/>
      <c r="FG107" s="35"/>
      <c r="FH107" s="35"/>
      <c r="FI107" s="35"/>
      <c r="FJ107" s="35"/>
      <c r="FK107" s="35"/>
      <c r="FL107" s="35"/>
      <c r="FM107" s="35"/>
      <c r="FN107" s="35"/>
      <c r="FO107" s="35"/>
      <c r="FP107" s="35"/>
      <c r="FQ107" s="35"/>
      <c r="FR107" s="35"/>
      <c r="FS107" s="35"/>
      <c r="FT107" s="35"/>
      <c r="FU107" s="35"/>
      <c r="FV107" s="35"/>
      <c r="FW107" s="35"/>
      <c r="FX107" s="35"/>
      <c r="FY107" s="35"/>
      <c r="FZ107" s="35"/>
      <c r="GA107" s="35"/>
      <c r="GB107" s="35"/>
      <c r="GC107" s="35"/>
      <c r="GD107" s="35"/>
      <c r="GE107" s="35"/>
      <c r="GF107" s="35"/>
      <c r="GG107" s="35"/>
      <c r="GH107" s="35"/>
      <c r="GI107" s="35"/>
      <c r="GJ107" s="35"/>
      <c r="GK107" s="35"/>
      <c r="GL107" s="35"/>
      <c r="GM107" s="35"/>
      <c r="GN107" s="35"/>
      <c r="GO107" s="35"/>
      <c r="GP107" s="35"/>
      <c r="GQ107" s="35"/>
      <c r="GR107" s="35"/>
      <c r="GS107" s="35"/>
      <c r="GT107" s="35"/>
      <c r="GU107" s="35"/>
      <c r="GV107" s="35"/>
      <c r="GW107" s="35"/>
      <c r="GX107" s="35"/>
      <c r="GY107" s="35"/>
      <c r="GZ107" s="35"/>
      <c r="HA107" s="35"/>
      <c r="HB107" s="35"/>
      <c r="HC107" s="35"/>
      <c r="HD107" s="35"/>
      <c r="HE107" s="35"/>
      <c r="HF107" s="35"/>
      <c r="HG107" s="35"/>
      <c r="HH107" s="35"/>
      <c r="HI107" s="35"/>
      <c r="HJ107" s="35"/>
      <c r="HK107" s="35"/>
      <c r="HL107" s="35"/>
      <c r="HM107" s="35"/>
      <c r="HN107" s="35"/>
      <c r="HO107" s="35"/>
      <c r="HP107" s="35"/>
      <c r="HQ107" s="35"/>
      <c r="HR107" s="35"/>
      <c r="HS107" s="35"/>
      <c r="HT107" s="35"/>
      <c r="HU107" s="35"/>
      <c r="HV107" s="35"/>
      <c r="HW107" s="35"/>
      <c r="HX107" s="35"/>
      <c r="HY107" s="35"/>
      <c r="HZ107" s="35"/>
      <c r="IA107" s="35"/>
      <c r="IB107" s="35"/>
      <c r="IC107" s="35"/>
      <c r="ID107" s="35"/>
      <c r="IE107" s="35"/>
      <c r="IF107" s="35"/>
      <c r="IG107" s="35"/>
      <c r="IH107" s="35"/>
      <c r="II107" s="35"/>
      <c r="IJ107" s="35"/>
      <c r="IK107" s="35"/>
      <c r="IL107" s="35"/>
      <c r="IM107" s="35"/>
      <c r="IN107" s="35"/>
      <c r="IO107" s="35"/>
      <c r="IP107" s="35"/>
      <c r="IQ107" s="35"/>
      <c r="IR107" s="35"/>
      <c r="IS107" s="35"/>
      <c r="IT107" s="35"/>
      <c r="IU107" s="35"/>
      <c r="IV107" s="35"/>
      <c r="IW107" s="35"/>
      <c r="IX107" s="35"/>
      <c r="IY107" s="35"/>
      <c r="IZ107" s="35"/>
      <c r="JA107" s="35"/>
      <c r="JB107" s="35"/>
      <c r="JC107" s="35"/>
      <c r="JD107" s="35"/>
      <c r="JE107" s="35"/>
      <c r="JF107" s="35"/>
      <c r="JG107" s="35"/>
      <c r="JH107" s="35"/>
    </row>
    <row r="108" spans="1:268" s="34" customFormat="1">
      <c r="A108" s="45"/>
      <c r="B108" s="45"/>
      <c r="C108" s="45"/>
      <c r="D108" s="45"/>
      <c r="E108" s="45"/>
      <c r="F108" s="45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35"/>
      <c r="BB108" s="35"/>
      <c r="BC108" s="35"/>
      <c r="BD108" s="35"/>
      <c r="BE108" s="35"/>
      <c r="BF108" s="35"/>
      <c r="BG108" s="35"/>
      <c r="BH108" s="35"/>
      <c r="BI108" s="35"/>
      <c r="BJ108" s="35"/>
      <c r="BK108" s="35"/>
      <c r="BL108" s="35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  <c r="CH108" s="35"/>
      <c r="CI108" s="35"/>
      <c r="CJ108" s="35"/>
      <c r="CK108" s="35"/>
      <c r="CL108" s="35"/>
      <c r="CM108" s="35"/>
      <c r="CN108" s="35"/>
      <c r="CO108" s="35"/>
      <c r="CP108" s="35"/>
      <c r="CQ108" s="35"/>
      <c r="CR108" s="35"/>
      <c r="CS108" s="35"/>
      <c r="CT108" s="35"/>
      <c r="CU108" s="35"/>
      <c r="CV108" s="35"/>
      <c r="CW108" s="35"/>
      <c r="CX108" s="35"/>
      <c r="CY108" s="35"/>
      <c r="CZ108" s="35"/>
      <c r="DA108" s="35"/>
      <c r="DB108" s="35"/>
      <c r="DC108" s="35"/>
      <c r="DD108" s="35"/>
      <c r="DE108" s="35"/>
      <c r="DF108" s="35"/>
      <c r="DG108" s="35"/>
      <c r="DH108" s="35"/>
      <c r="DI108" s="35"/>
      <c r="DJ108" s="35"/>
      <c r="DK108" s="35"/>
      <c r="DL108" s="35"/>
      <c r="DM108" s="35"/>
      <c r="DN108" s="35"/>
      <c r="DO108" s="35"/>
      <c r="DP108" s="35"/>
      <c r="DQ108" s="35"/>
      <c r="DR108" s="35"/>
      <c r="DS108" s="35"/>
      <c r="DT108" s="35"/>
      <c r="DU108" s="35"/>
      <c r="DV108" s="35"/>
      <c r="DW108" s="35"/>
      <c r="DX108" s="47"/>
      <c r="DY108" s="35"/>
      <c r="DZ108" s="35"/>
      <c r="EA108" s="35"/>
      <c r="EB108" s="35"/>
      <c r="EC108" s="35"/>
      <c r="ED108" s="35"/>
      <c r="EE108" s="35"/>
      <c r="EF108" s="35"/>
      <c r="EG108" s="35"/>
      <c r="EH108" s="35"/>
      <c r="EI108" s="35"/>
      <c r="EJ108" s="35"/>
      <c r="EK108" s="35"/>
      <c r="EL108" s="35"/>
      <c r="EM108" s="35"/>
      <c r="EN108" s="35"/>
      <c r="EO108" s="35"/>
      <c r="EP108" s="35"/>
      <c r="EQ108" s="35"/>
      <c r="ER108" s="35"/>
      <c r="ES108" s="35"/>
      <c r="ET108" s="35"/>
      <c r="EU108" s="35"/>
      <c r="EV108" s="35"/>
      <c r="EW108" s="35"/>
      <c r="EX108" s="35"/>
      <c r="EY108" s="35"/>
      <c r="EZ108" s="35"/>
      <c r="FA108" s="35"/>
      <c r="FB108" s="35"/>
      <c r="FC108" s="35"/>
      <c r="FD108" s="35"/>
      <c r="FE108" s="35"/>
      <c r="FF108" s="35"/>
      <c r="FG108" s="35"/>
      <c r="FH108" s="35"/>
      <c r="FI108" s="35"/>
      <c r="FJ108" s="35"/>
      <c r="FK108" s="35"/>
      <c r="FL108" s="35"/>
      <c r="FM108" s="35"/>
      <c r="FN108" s="35"/>
      <c r="FO108" s="35"/>
      <c r="FP108" s="35"/>
      <c r="FQ108" s="35"/>
      <c r="FR108" s="35"/>
      <c r="FS108" s="35"/>
      <c r="FT108" s="35"/>
      <c r="FU108" s="35"/>
      <c r="FV108" s="35"/>
      <c r="FW108" s="35"/>
      <c r="FX108" s="35"/>
      <c r="FY108" s="35"/>
      <c r="FZ108" s="35"/>
      <c r="GA108" s="35"/>
      <c r="GB108" s="35"/>
      <c r="GC108" s="35"/>
      <c r="GD108" s="35"/>
      <c r="GE108" s="35"/>
      <c r="GF108" s="35"/>
      <c r="GG108" s="35"/>
      <c r="GH108" s="35"/>
      <c r="GI108" s="35"/>
      <c r="GJ108" s="35"/>
      <c r="GK108" s="35"/>
      <c r="GL108" s="35"/>
      <c r="GM108" s="35"/>
      <c r="GN108" s="35"/>
      <c r="GO108" s="35"/>
      <c r="GP108" s="35"/>
      <c r="GQ108" s="35"/>
      <c r="GR108" s="35"/>
      <c r="GS108" s="35"/>
      <c r="GT108" s="35"/>
      <c r="GU108" s="35"/>
      <c r="GV108" s="35"/>
      <c r="GW108" s="35"/>
      <c r="GX108" s="35"/>
      <c r="GY108" s="35"/>
      <c r="GZ108" s="35"/>
      <c r="HA108" s="35"/>
      <c r="HB108" s="35"/>
      <c r="HC108" s="35"/>
      <c r="HD108" s="35"/>
      <c r="HE108" s="35"/>
      <c r="HF108" s="35"/>
      <c r="HG108" s="35"/>
      <c r="HH108" s="35"/>
      <c r="HI108" s="35"/>
      <c r="HJ108" s="35"/>
      <c r="HK108" s="35"/>
      <c r="HL108" s="35"/>
      <c r="HM108" s="35"/>
      <c r="HN108" s="35"/>
      <c r="HO108" s="35"/>
      <c r="HP108" s="35"/>
      <c r="HQ108" s="35"/>
      <c r="HR108" s="35"/>
      <c r="HS108" s="35"/>
      <c r="HT108" s="35"/>
      <c r="HU108" s="35"/>
      <c r="HV108" s="35"/>
      <c r="HW108" s="35"/>
      <c r="HX108" s="35"/>
      <c r="HY108" s="35"/>
      <c r="HZ108" s="35"/>
      <c r="IA108" s="35"/>
      <c r="IB108" s="35"/>
      <c r="IC108" s="35"/>
      <c r="ID108" s="35"/>
      <c r="IE108" s="35"/>
      <c r="IF108" s="35"/>
      <c r="IG108" s="35"/>
      <c r="IH108" s="35"/>
      <c r="II108" s="35"/>
      <c r="IJ108" s="35"/>
      <c r="IK108" s="35"/>
      <c r="IL108" s="35"/>
      <c r="IM108" s="35"/>
      <c r="IN108" s="35"/>
      <c r="IO108" s="35"/>
      <c r="IP108" s="35"/>
      <c r="IQ108" s="35"/>
      <c r="IR108" s="35"/>
      <c r="IS108" s="35"/>
      <c r="IT108" s="35"/>
      <c r="IU108" s="35"/>
      <c r="IV108" s="35"/>
      <c r="IW108" s="35"/>
      <c r="IX108" s="35"/>
      <c r="IY108" s="35"/>
      <c r="IZ108" s="35"/>
      <c r="JA108" s="35"/>
      <c r="JB108" s="35"/>
      <c r="JC108" s="35"/>
      <c r="JD108" s="35"/>
      <c r="JE108" s="35"/>
      <c r="JF108" s="35"/>
      <c r="JG108" s="35"/>
      <c r="JH108" s="35"/>
    </row>
    <row r="109" spans="1:268" s="34" customFormat="1">
      <c r="A109" s="45"/>
      <c r="B109" s="45"/>
      <c r="C109" s="45"/>
      <c r="D109" s="45"/>
      <c r="E109" s="45"/>
      <c r="F109" s="45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35"/>
      <c r="BB109" s="35"/>
      <c r="BC109" s="35"/>
      <c r="BD109" s="35"/>
      <c r="BE109" s="35"/>
      <c r="BF109" s="35"/>
      <c r="BG109" s="35"/>
      <c r="BH109" s="35"/>
      <c r="BI109" s="35"/>
      <c r="BJ109" s="35"/>
      <c r="BK109" s="35"/>
      <c r="BL109" s="35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  <c r="CF109" s="35"/>
      <c r="CG109" s="35"/>
      <c r="CH109" s="35"/>
      <c r="CI109" s="35"/>
      <c r="CJ109" s="35"/>
      <c r="CK109" s="35"/>
      <c r="CL109" s="35"/>
      <c r="CM109" s="35"/>
      <c r="CN109" s="35"/>
      <c r="CO109" s="35"/>
      <c r="CP109" s="35"/>
      <c r="CQ109" s="35"/>
      <c r="CR109" s="35"/>
      <c r="CS109" s="35"/>
      <c r="CT109" s="35"/>
      <c r="CU109" s="35"/>
      <c r="CV109" s="35"/>
      <c r="CW109" s="35"/>
      <c r="CX109" s="35"/>
      <c r="CY109" s="35"/>
      <c r="CZ109" s="35"/>
      <c r="DA109" s="35"/>
      <c r="DB109" s="35"/>
      <c r="DC109" s="35"/>
      <c r="DD109" s="35"/>
      <c r="DE109" s="35"/>
      <c r="DF109" s="35"/>
      <c r="DG109" s="35"/>
      <c r="DH109" s="35"/>
      <c r="DI109" s="35"/>
      <c r="DJ109" s="35"/>
      <c r="DK109" s="35"/>
      <c r="DL109" s="35"/>
      <c r="DM109" s="35"/>
      <c r="DN109" s="35"/>
      <c r="DO109" s="35"/>
      <c r="DP109" s="35"/>
      <c r="DQ109" s="35"/>
      <c r="DR109" s="35"/>
      <c r="DS109" s="35"/>
      <c r="DT109" s="35"/>
      <c r="DU109" s="35"/>
      <c r="DV109" s="35"/>
      <c r="DW109" s="35"/>
      <c r="DX109" s="47"/>
      <c r="DY109" s="35"/>
      <c r="DZ109" s="35"/>
      <c r="EA109" s="35"/>
      <c r="EB109" s="35"/>
      <c r="EC109" s="35"/>
      <c r="ED109" s="35"/>
      <c r="EE109" s="35"/>
      <c r="EF109" s="35"/>
      <c r="EG109" s="35"/>
      <c r="EH109" s="35"/>
      <c r="EI109" s="35"/>
      <c r="EJ109" s="35"/>
      <c r="EK109" s="35"/>
      <c r="EL109" s="35"/>
      <c r="EM109" s="35"/>
      <c r="EN109" s="35"/>
      <c r="EO109" s="35"/>
      <c r="EP109" s="35"/>
      <c r="EQ109" s="35"/>
      <c r="ER109" s="35"/>
      <c r="ES109" s="35"/>
      <c r="ET109" s="35"/>
      <c r="EU109" s="35"/>
      <c r="EV109" s="35"/>
      <c r="EW109" s="35"/>
      <c r="EX109" s="35"/>
      <c r="EY109" s="35"/>
      <c r="EZ109" s="35"/>
      <c r="FA109" s="35"/>
      <c r="FB109" s="35"/>
      <c r="FC109" s="35"/>
      <c r="FD109" s="35"/>
      <c r="FE109" s="35"/>
      <c r="FF109" s="35"/>
      <c r="FG109" s="35"/>
      <c r="FH109" s="35"/>
      <c r="FI109" s="35"/>
      <c r="FJ109" s="35"/>
      <c r="FK109" s="35"/>
      <c r="FL109" s="35"/>
      <c r="FM109" s="35"/>
      <c r="FN109" s="35"/>
      <c r="FO109" s="35"/>
      <c r="FP109" s="35"/>
      <c r="FQ109" s="35"/>
      <c r="FR109" s="35"/>
      <c r="FS109" s="35"/>
      <c r="FT109" s="35"/>
      <c r="FU109" s="35"/>
      <c r="FV109" s="35"/>
      <c r="FW109" s="35"/>
      <c r="FX109" s="35"/>
      <c r="FY109" s="35"/>
      <c r="FZ109" s="35"/>
      <c r="GA109" s="35"/>
      <c r="GB109" s="35"/>
      <c r="GC109" s="35"/>
      <c r="GD109" s="35"/>
      <c r="GE109" s="35"/>
      <c r="GF109" s="35"/>
      <c r="GG109" s="35"/>
      <c r="GH109" s="35"/>
      <c r="GI109" s="35"/>
      <c r="GJ109" s="35"/>
      <c r="GK109" s="35"/>
      <c r="GL109" s="35"/>
      <c r="GM109" s="35"/>
      <c r="GN109" s="35"/>
      <c r="GO109" s="35"/>
      <c r="GP109" s="35"/>
      <c r="GQ109" s="35"/>
      <c r="GR109" s="35"/>
      <c r="GS109" s="35"/>
      <c r="GT109" s="35"/>
      <c r="GU109" s="35"/>
      <c r="GV109" s="35"/>
      <c r="GW109" s="35"/>
      <c r="GX109" s="35"/>
      <c r="GY109" s="35"/>
      <c r="GZ109" s="35"/>
      <c r="HA109" s="35"/>
      <c r="HB109" s="35"/>
      <c r="HC109" s="35"/>
      <c r="HD109" s="35"/>
      <c r="HE109" s="35"/>
      <c r="HF109" s="35"/>
      <c r="HG109" s="35"/>
      <c r="HH109" s="35"/>
      <c r="HI109" s="35"/>
      <c r="HJ109" s="35"/>
      <c r="HK109" s="35"/>
      <c r="HL109" s="35"/>
      <c r="HM109" s="35"/>
      <c r="HN109" s="35"/>
      <c r="HO109" s="35"/>
      <c r="HP109" s="35"/>
      <c r="HQ109" s="35"/>
      <c r="HR109" s="35"/>
      <c r="HS109" s="35"/>
      <c r="HT109" s="35"/>
      <c r="HU109" s="35"/>
      <c r="HV109" s="35"/>
      <c r="HW109" s="35"/>
      <c r="HX109" s="35"/>
      <c r="HY109" s="35"/>
      <c r="HZ109" s="35"/>
      <c r="IA109" s="35"/>
      <c r="IB109" s="35"/>
      <c r="IC109" s="35"/>
      <c r="ID109" s="35"/>
      <c r="IE109" s="35"/>
      <c r="IF109" s="35"/>
      <c r="IG109" s="35"/>
      <c r="IH109" s="35"/>
      <c r="II109" s="35"/>
      <c r="IJ109" s="35"/>
      <c r="IK109" s="35"/>
      <c r="IL109" s="35"/>
      <c r="IM109" s="35"/>
      <c r="IN109" s="35"/>
      <c r="IO109" s="35"/>
      <c r="IP109" s="35"/>
      <c r="IQ109" s="35"/>
      <c r="IR109" s="35"/>
      <c r="IS109" s="35"/>
      <c r="IT109" s="35"/>
      <c r="IU109" s="35"/>
      <c r="IV109" s="35"/>
      <c r="IW109" s="35"/>
      <c r="IX109" s="35"/>
      <c r="IY109" s="35"/>
      <c r="IZ109" s="35"/>
      <c r="JA109" s="35"/>
      <c r="JB109" s="35"/>
      <c r="JC109" s="35"/>
      <c r="JD109" s="35"/>
      <c r="JE109" s="35"/>
      <c r="JF109" s="35"/>
      <c r="JG109" s="35"/>
      <c r="JH109" s="35"/>
    </row>
    <row r="110" spans="1:268" s="34" customFormat="1">
      <c r="A110" s="45"/>
      <c r="B110" s="45"/>
      <c r="C110" s="45"/>
      <c r="D110" s="45"/>
      <c r="E110" s="45"/>
      <c r="F110" s="45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35"/>
      <c r="BB110" s="35"/>
      <c r="BC110" s="35"/>
      <c r="BD110" s="35"/>
      <c r="BE110" s="35"/>
      <c r="BF110" s="35"/>
      <c r="BG110" s="35"/>
      <c r="BH110" s="35"/>
      <c r="BI110" s="35"/>
      <c r="BJ110" s="35"/>
      <c r="BK110" s="35"/>
      <c r="BL110" s="35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  <c r="CH110" s="35"/>
      <c r="CI110" s="35"/>
      <c r="CJ110" s="35"/>
      <c r="CK110" s="35"/>
      <c r="CL110" s="35"/>
      <c r="CM110" s="35"/>
      <c r="CN110" s="35"/>
      <c r="CO110" s="35"/>
      <c r="CP110" s="35"/>
      <c r="CQ110" s="35"/>
      <c r="CR110" s="35"/>
      <c r="CS110" s="35"/>
      <c r="CT110" s="35"/>
      <c r="CU110" s="35"/>
      <c r="CV110" s="35"/>
      <c r="CW110" s="35"/>
      <c r="CX110" s="35"/>
      <c r="CY110" s="35"/>
      <c r="CZ110" s="35"/>
      <c r="DA110" s="35"/>
      <c r="DB110" s="35"/>
      <c r="DC110" s="35"/>
      <c r="DD110" s="35"/>
      <c r="DE110" s="35"/>
      <c r="DF110" s="35"/>
      <c r="DG110" s="35"/>
      <c r="DH110" s="35"/>
      <c r="DI110" s="35"/>
      <c r="DJ110" s="35"/>
      <c r="DK110" s="35"/>
      <c r="DL110" s="35"/>
      <c r="DM110" s="35"/>
      <c r="DN110" s="35"/>
      <c r="DO110" s="35"/>
      <c r="DP110" s="35"/>
      <c r="DQ110" s="35"/>
      <c r="DR110" s="35"/>
      <c r="DS110" s="35"/>
      <c r="DT110" s="35"/>
      <c r="DU110" s="35"/>
      <c r="DV110" s="35"/>
      <c r="DW110" s="35"/>
      <c r="DX110" s="47"/>
      <c r="DY110" s="35"/>
      <c r="DZ110" s="35"/>
      <c r="EA110" s="35"/>
      <c r="EB110" s="35"/>
      <c r="EC110" s="35"/>
      <c r="ED110" s="35"/>
      <c r="EE110" s="35"/>
      <c r="EF110" s="35"/>
      <c r="EG110" s="35"/>
      <c r="EH110" s="35"/>
      <c r="EI110" s="35"/>
      <c r="EJ110" s="35"/>
      <c r="EK110" s="35"/>
      <c r="EL110" s="35"/>
      <c r="EM110" s="35"/>
      <c r="EN110" s="35"/>
      <c r="EO110" s="35"/>
      <c r="EP110" s="35"/>
      <c r="EQ110" s="35"/>
      <c r="ER110" s="35"/>
      <c r="ES110" s="35"/>
      <c r="ET110" s="35"/>
      <c r="EU110" s="35"/>
      <c r="EV110" s="35"/>
      <c r="EW110" s="35"/>
      <c r="EX110" s="35"/>
      <c r="EY110" s="35"/>
      <c r="EZ110" s="35"/>
      <c r="FA110" s="35"/>
      <c r="FB110" s="35"/>
      <c r="FC110" s="35"/>
      <c r="FD110" s="35"/>
      <c r="FE110" s="35"/>
      <c r="FF110" s="35"/>
      <c r="FG110" s="35"/>
      <c r="FH110" s="35"/>
      <c r="FI110" s="35"/>
      <c r="FJ110" s="35"/>
      <c r="FK110" s="35"/>
      <c r="FL110" s="35"/>
      <c r="FM110" s="35"/>
      <c r="FN110" s="35"/>
      <c r="FO110" s="35"/>
      <c r="FP110" s="35"/>
      <c r="FQ110" s="35"/>
      <c r="FR110" s="35"/>
      <c r="FS110" s="35"/>
      <c r="FT110" s="35"/>
      <c r="FU110" s="35"/>
      <c r="FV110" s="35"/>
      <c r="FW110" s="35"/>
      <c r="FX110" s="35"/>
      <c r="FY110" s="35"/>
      <c r="FZ110" s="35"/>
      <c r="GA110" s="35"/>
      <c r="GB110" s="35"/>
      <c r="GC110" s="35"/>
      <c r="GD110" s="35"/>
      <c r="GE110" s="35"/>
      <c r="GF110" s="35"/>
      <c r="GG110" s="35"/>
      <c r="GH110" s="35"/>
      <c r="GI110" s="35"/>
      <c r="GJ110" s="35"/>
      <c r="GK110" s="35"/>
      <c r="GL110" s="35"/>
      <c r="GM110" s="35"/>
      <c r="GN110" s="35"/>
      <c r="GO110" s="35"/>
      <c r="GP110" s="35"/>
      <c r="GQ110" s="35"/>
      <c r="GR110" s="35"/>
      <c r="GS110" s="35"/>
      <c r="GT110" s="35"/>
      <c r="GU110" s="35"/>
      <c r="GV110" s="35"/>
      <c r="GW110" s="35"/>
      <c r="GX110" s="35"/>
      <c r="GY110" s="35"/>
      <c r="GZ110" s="35"/>
      <c r="HA110" s="35"/>
      <c r="HB110" s="35"/>
      <c r="HC110" s="35"/>
      <c r="HD110" s="35"/>
      <c r="HE110" s="35"/>
      <c r="HF110" s="35"/>
      <c r="HG110" s="35"/>
      <c r="HH110" s="35"/>
      <c r="HI110" s="35"/>
      <c r="HJ110" s="35"/>
      <c r="HK110" s="35"/>
      <c r="HL110" s="35"/>
      <c r="HM110" s="35"/>
      <c r="HN110" s="35"/>
      <c r="HO110" s="35"/>
      <c r="HP110" s="35"/>
      <c r="HQ110" s="35"/>
      <c r="HR110" s="35"/>
      <c r="HS110" s="35"/>
      <c r="HT110" s="35"/>
      <c r="HU110" s="35"/>
      <c r="HV110" s="35"/>
      <c r="HW110" s="35"/>
      <c r="HX110" s="35"/>
      <c r="HY110" s="35"/>
      <c r="HZ110" s="35"/>
      <c r="IA110" s="35"/>
      <c r="IB110" s="35"/>
      <c r="IC110" s="35"/>
      <c r="ID110" s="35"/>
      <c r="IE110" s="35"/>
      <c r="IF110" s="35"/>
      <c r="IG110" s="35"/>
      <c r="IH110" s="35"/>
      <c r="II110" s="35"/>
      <c r="IJ110" s="35"/>
      <c r="IK110" s="35"/>
      <c r="IL110" s="35"/>
      <c r="IM110" s="35"/>
      <c r="IN110" s="35"/>
      <c r="IO110" s="35"/>
      <c r="IP110" s="35"/>
      <c r="IQ110" s="35"/>
      <c r="IR110" s="35"/>
      <c r="IS110" s="35"/>
      <c r="IT110" s="35"/>
      <c r="IU110" s="35"/>
      <c r="IV110" s="35"/>
      <c r="IW110" s="35"/>
      <c r="IX110" s="35"/>
      <c r="IY110" s="35"/>
      <c r="IZ110" s="35"/>
      <c r="JA110" s="35"/>
      <c r="JB110" s="35"/>
      <c r="JC110" s="35"/>
      <c r="JD110" s="35"/>
      <c r="JE110" s="35"/>
      <c r="JF110" s="35"/>
      <c r="JG110" s="35"/>
      <c r="JH110" s="35"/>
    </row>
    <row r="111" spans="1:268" s="34" customFormat="1">
      <c r="A111" s="45"/>
      <c r="B111" s="45"/>
      <c r="C111" s="45"/>
      <c r="D111" s="45"/>
      <c r="E111" s="45"/>
      <c r="F111" s="45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35"/>
      <c r="BB111" s="35"/>
      <c r="BC111" s="35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  <c r="CJ111" s="35"/>
      <c r="CK111" s="35"/>
      <c r="CL111" s="35"/>
      <c r="CM111" s="35"/>
      <c r="CN111" s="35"/>
      <c r="CO111" s="35"/>
      <c r="CP111" s="35"/>
      <c r="CQ111" s="35"/>
      <c r="CR111" s="35"/>
      <c r="CS111" s="35"/>
      <c r="CT111" s="35"/>
      <c r="CU111" s="35"/>
      <c r="CV111" s="35"/>
      <c r="CW111" s="35"/>
      <c r="CX111" s="35"/>
      <c r="CY111" s="35"/>
      <c r="CZ111" s="35"/>
      <c r="DA111" s="35"/>
      <c r="DB111" s="35"/>
      <c r="DC111" s="35"/>
      <c r="DD111" s="35"/>
      <c r="DE111" s="35"/>
      <c r="DF111" s="35"/>
      <c r="DG111" s="35"/>
      <c r="DH111" s="35"/>
      <c r="DI111" s="35"/>
      <c r="DJ111" s="35"/>
      <c r="DK111" s="35"/>
      <c r="DL111" s="35"/>
      <c r="DM111" s="35"/>
      <c r="DN111" s="35"/>
      <c r="DO111" s="35"/>
      <c r="DP111" s="35"/>
      <c r="DQ111" s="35"/>
      <c r="DR111" s="35"/>
      <c r="DS111" s="35"/>
      <c r="DT111" s="35"/>
      <c r="DU111" s="35"/>
      <c r="DV111" s="35"/>
      <c r="DW111" s="35"/>
      <c r="DX111" s="47"/>
      <c r="DY111" s="35"/>
      <c r="DZ111" s="35"/>
      <c r="EA111" s="35"/>
      <c r="EB111" s="35"/>
      <c r="EC111" s="35"/>
      <c r="ED111" s="35"/>
      <c r="EE111" s="35"/>
      <c r="EF111" s="35"/>
      <c r="EG111" s="35"/>
      <c r="EH111" s="35"/>
      <c r="EI111" s="35"/>
      <c r="EJ111" s="35"/>
      <c r="EK111" s="35"/>
      <c r="EL111" s="35"/>
      <c r="EM111" s="35"/>
      <c r="EN111" s="35"/>
      <c r="EO111" s="35"/>
      <c r="EP111" s="35"/>
      <c r="EQ111" s="35"/>
      <c r="ER111" s="35"/>
      <c r="ES111" s="35"/>
      <c r="ET111" s="35"/>
      <c r="EU111" s="35"/>
      <c r="EV111" s="35"/>
      <c r="EW111" s="35"/>
      <c r="EX111" s="35"/>
      <c r="EY111" s="35"/>
      <c r="EZ111" s="35"/>
      <c r="FA111" s="35"/>
      <c r="FB111" s="35"/>
      <c r="FC111" s="35"/>
      <c r="FD111" s="35"/>
      <c r="FE111" s="35"/>
      <c r="FF111" s="35"/>
      <c r="FG111" s="35"/>
      <c r="FH111" s="35"/>
      <c r="FI111" s="35"/>
      <c r="FJ111" s="35"/>
      <c r="FK111" s="35"/>
      <c r="FL111" s="35"/>
      <c r="FM111" s="35"/>
      <c r="FN111" s="35"/>
      <c r="FO111" s="35"/>
      <c r="FP111" s="35"/>
      <c r="FQ111" s="35"/>
      <c r="FR111" s="35"/>
      <c r="FS111" s="35"/>
      <c r="FT111" s="35"/>
      <c r="FU111" s="35"/>
      <c r="FV111" s="35"/>
      <c r="FW111" s="35"/>
      <c r="FX111" s="35"/>
      <c r="FY111" s="35"/>
      <c r="FZ111" s="35"/>
      <c r="GA111" s="35"/>
      <c r="GB111" s="35"/>
      <c r="GC111" s="35"/>
      <c r="GD111" s="35"/>
      <c r="GE111" s="35"/>
      <c r="GF111" s="35"/>
      <c r="GG111" s="35"/>
      <c r="GH111" s="35"/>
      <c r="GI111" s="35"/>
      <c r="GJ111" s="35"/>
      <c r="GK111" s="35"/>
      <c r="GL111" s="35"/>
      <c r="GM111" s="35"/>
      <c r="GN111" s="35"/>
      <c r="GO111" s="35"/>
      <c r="GP111" s="35"/>
      <c r="GQ111" s="35"/>
      <c r="GR111" s="35"/>
      <c r="GS111" s="35"/>
      <c r="GT111" s="35"/>
      <c r="GU111" s="35"/>
      <c r="GV111" s="35"/>
      <c r="GW111" s="35"/>
      <c r="GX111" s="35"/>
      <c r="GY111" s="35"/>
      <c r="GZ111" s="35"/>
      <c r="HA111" s="35"/>
      <c r="HB111" s="35"/>
      <c r="HC111" s="35"/>
      <c r="HD111" s="35"/>
      <c r="HE111" s="35"/>
      <c r="HF111" s="35"/>
      <c r="HG111" s="35"/>
      <c r="HH111" s="35"/>
      <c r="HI111" s="35"/>
      <c r="HJ111" s="35"/>
      <c r="HK111" s="35"/>
      <c r="HL111" s="35"/>
      <c r="HM111" s="35"/>
      <c r="HN111" s="35"/>
      <c r="HO111" s="35"/>
      <c r="HP111" s="35"/>
      <c r="HQ111" s="35"/>
      <c r="HR111" s="35"/>
      <c r="HS111" s="35"/>
      <c r="HT111" s="35"/>
      <c r="HU111" s="35"/>
      <c r="HV111" s="35"/>
      <c r="HW111" s="35"/>
      <c r="HX111" s="35"/>
      <c r="HY111" s="35"/>
      <c r="HZ111" s="35"/>
      <c r="IA111" s="35"/>
      <c r="IB111" s="35"/>
      <c r="IC111" s="35"/>
      <c r="ID111" s="35"/>
      <c r="IE111" s="35"/>
      <c r="IF111" s="35"/>
      <c r="IG111" s="35"/>
      <c r="IH111" s="35"/>
      <c r="II111" s="35"/>
      <c r="IJ111" s="35"/>
      <c r="IK111" s="35"/>
      <c r="IL111" s="35"/>
      <c r="IM111" s="35"/>
      <c r="IN111" s="35"/>
      <c r="IO111" s="35"/>
      <c r="IP111" s="35"/>
      <c r="IQ111" s="35"/>
      <c r="IR111" s="35"/>
      <c r="IS111" s="35"/>
      <c r="IT111" s="35"/>
      <c r="IU111" s="35"/>
      <c r="IV111" s="35"/>
      <c r="IW111" s="35"/>
      <c r="IX111" s="35"/>
      <c r="IY111" s="35"/>
      <c r="IZ111" s="35"/>
      <c r="JA111" s="35"/>
      <c r="JB111" s="35"/>
      <c r="JC111" s="35"/>
      <c r="JD111" s="35"/>
      <c r="JE111" s="35"/>
      <c r="JF111" s="35"/>
      <c r="JG111" s="35"/>
      <c r="JH111" s="35"/>
    </row>
    <row r="112" spans="1:268" s="34" customFormat="1">
      <c r="A112" s="45"/>
      <c r="B112" s="45"/>
      <c r="C112" s="45"/>
      <c r="D112" s="45"/>
      <c r="E112" s="45"/>
      <c r="F112" s="45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35"/>
      <c r="BB112" s="35"/>
      <c r="BC112" s="35"/>
      <c r="BD112" s="35"/>
      <c r="BE112" s="35"/>
      <c r="BF112" s="35"/>
      <c r="BG112" s="35"/>
      <c r="BH112" s="35"/>
      <c r="BI112" s="35"/>
      <c r="BJ112" s="35"/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  <c r="CI112" s="35"/>
      <c r="CJ112" s="35"/>
      <c r="CK112" s="35"/>
      <c r="CL112" s="35"/>
      <c r="CM112" s="35"/>
      <c r="CN112" s="35"/>
      <c r="CO112" s="35"/>
      <c r="CP112" s="35"/>
      <c r="CQ112" s="35"/>
      <c r="CR112" s="35"/>
      <c r="CS112" s="35"/>
      <c r="CT112" s="35"/>
      <c r="CU112" s="35"/>
      <c r="CV112" s="35"/>
      <c r="CW112" s="35"/>
      <c r="CX112" s="35"/>
      <c r="CY112" s="35"/>
      <c r="CZ112" s="35"/>
      <c r="DA112" s="35"/>
      <c r="DB112" s="35"/>
      <c r="DC112" s="35"/>
      <c r="DD112" s="35"/>
      <c r="DE112" s="35"/>
      <c r="DF112" s="35"/>
      <c r="DG112" s="35"/>
      <c r="DH112" s="35"/>
      <c r="DI112" s="35"/>
      <c r="DJ112" s="35"/>
      <c r="DK112" s="35"/>
      <c r="DL112" s="35"/>
      <c r="DM112" s="35"/>
      <c r="DN112" s="35"/>
      <c r="DO112" s="35"/>
      <c r="DP112" s="35"/>
      <c r="DQ112" s="35"/>
      <c r="DR112" s="35"/>
      <c r="DS112" s="35"/>
      <c r="DT112" s="35"/>
      <c r="DU112" s="35"/>
      <c r="DV112" s="35"/>
      <c r="DW112" s="35"/>
      <c r="DX112" s="47"/>
      <c r="DY112" s="35"/>
      <c r="DZ112" s="35"/>
      <c r="EA112" s="35"/>
      <c r="EB112" s="35"/>
      <c r="EC112" s="35"/>
      <c r="ED112" s="35"/>
      <c r="EE112" s="35"/>
      <c r="EF112" s="35"/>
      <c r="EG112" s="35"/>
      <c r="EH112" s="35"/>
      <c r="EI112" s="35"/>
      <c r="EJ112" s="35"/>
      <c r="EK112" s="35"/>
      <c r="EL112" s="35"/>
      <c r="EM112" s="35"/>
      <c r="EN112" s="35"/>
      <c r="EO112" s="35"/>
      <c r="EP112" s="35"/>
      <c r="EQ112" s="35"/>
      <c r="ER112" s="35"/>
      <c r="ES112" s="35"/>
      <c r="ET112" s="35"/>
      <c r="EU112" s="35"/>
      <c r="EV112" s="35"/>
      <c r="EW112" s="35"/>
      <c r="EX112" s="35"/>
      <c r="EY112" s="35"/>
      <c r="EZ112" s="35"/>
      <c r="FA112" s="35"/>
      <c r="FB112" s="35"/>
      <c r="FC112" s="35"/>
      <c r="FD112" s="35"/>
      <c r="FE112" s="35"/>
      <c r="FF112" s="35"/>
      <c r="FG112" s="35"/>
      <c r="FH112" s="35"/>
      <c r="FI112" s="35"/>
      <c r="FJ112" s="35"/>
      <c r="FK112" s="35"/>
      <c r="FL112" s="35"/>
      <c r="FM112" s="35"/>
      <c r="FN112" s="35"/>
      <c r="FO112" s="35"/>
      <c r="FP112" s="35"/>
      <c r="FQ112" s="35"/>
      <c r="FR112" s="35"/>
      <c r="FS112" s="35"/>
      <c r="FT112" s="35"/>
      <c r="FU112" s="35"/>
      <c r="FV112" s="35"/>
      <c r="FW112" s="35"/>
      <c r="FX112" s="35"/>
      <c r="FY112" s="35"/>
      <c r="FZ112" s="35"/>
      <c r="GA112" s="35"/>
      <c r="GB112" s="35"/>
      <c r="GC112" s="35"/>
      <c r="GD112" s="35"/>
      <c r="GE112" s="35"/>
      <c r="GF112" s="35"/>
      <c r="GG112" s="35"/>
      <c r="GH112" s="35"/>
      <c r="GI112" s="35"/>
      <c r="GJ112" s="35"/>
      <c r="GK112" s="35"/>
      <c r="GL112" s="35"/>
      <c r="GM112" s="35"/>
      <c r="GN112" s="35"/>
      <c r="GO112" s="35"/>
      <c r="GP112" s="35"/>
      <c r="GQ112" s="35"/>
      <c r="GR112" s="35"/>
      <c r="GS112" s="35"/>
      <c r="GT112" s="35"/>
      <c r="GU112" s="35"/>
      <c r="GV112" s="35"/>
      <c r="GW112" s="35"/>
      <c r="GX112" s="35"/>
      <c r="GY112" s="35"/>
      <c r="GZ112" s="35"/>
      <c r="HA112" s="35"/>
      <c r="HB112" s="35"/>
      <c r="HC112" s="35"/>
      <c r="HD112" s="35"/>
      <c r="HE112" s="35"/>
      <c r="HF112" s="35"/>
      <c r="HG112" s="35"/>
      <c r="HH112" s="35"/>
      <c r="HI112" s="35"/>
      <c r="HJ112" s="35"/>
      <c r="HK112" s="35"/>
      <c r="HL112" s="35"/>
      <c r="HM112" s="35"/>
      <c r="HN112" s="35"/>
      <c r="HO112" s="35"/>
      <c r="HP112" s="35"/>
      <c r="HQ112" s="35"/>
      <c r="HR112" s="35"/>
      <c r="HS112" s="35"/>
      <c r="HT112" s="35"/>
      <c r="HU112" s="35"/>
      <c r="HV112" s="35"/>
      <c r="HW112" s="35"/>
      <c r="HX112" s="35"/>
      <c r="HY112" s="35"/>
      <c r="HZ112" s="35"/>
      <c r="IA112" s="35"/>
      <c r="IB112" s="35"/>
      <c r="IC112" s="35"/>
      <c r="ID112" s="35"/>
      <c r="IE112" s="35"/>
      <c r="IF112" s="35"/>
      <c r="IG112" s="35"/>
      <c r="IH112" s="35"/>
      <c r="II112" s="35"/>
      <c r="IJ112" s="35"/>
      <c r="IK112" s="35"/>
      <c r="IL112" s="35"/>
      <c r="IM112" s="35"/>
      <c r="IN112" s="35"/>
      <c r="IO112" s="35"/>
      <c r="IP112" s="35"/>
      <c r="IQ112" s="35"/>
      <c r="IR112" s="35"/>
      <c r="IS112" s="35"/>
      <c r="IT112" s="35"/>
      <c r="IU112" s="35"/>
      <c r="IV112" s="35"/>
      <c r="IW112" s="35"/>
      <c r="IX112" s="35"/>
      <c r="IY112" s="35"/>
      <c r="IZ112" s="35"/>
      <c r="JA112" s="35"/>
      <c r="JB112" s="35"/>
      <c r="JC112" s="35"/>
      <c r="JD112" s="35"/>
      <c r="JE112" s="35"/>
      <c r="JF112" s="35"/>
      <c r="JG112" s="35"/>
      <c r="JH112" s="35"/>
    </row>
    <row r="113" spans="1:268" s="34" customFormat="1">
      <c r="A113" s="45"/>
      <c r="B113" s="45"/>
      <c r="C113" s="45"/>
      <c r="D113" s="45"/>
      <c r="E113" s="45"/>
      <c r="F113" s="45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35"/>
      <c r="BB113" s="35"/>
      <c r="BC113" s="35"/>
      <c r="BD113" s="35"/>
      <c r="BE113" s="35"/>
      <c r="BF113" s="35"/>
      <c r="BG113" s="35"/>
      <c r="BH113" s="35"/>
      <c r="BI113" s="35"/>
      <c r="BJ113" s="35"/>
      <c r="BK113" s="35"/>
      <c r="BL113" s="35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  <c r="CH113" s="35"/>
      <c r="CI113" s="35"/>
      <c r="CJ113" s="35"/>
      <c r="CK113" s="35"/>
      <c r="CL113" s="35"/>
      <c r="CM113" s="35"/>
      <c r="CN113" s="35"/>
      <c r="CO113" s="35"/>
      <c r="CP113" s="35"/>
      <c r="CQ113" s="35"/>
      <c r="CR113" s="35"/>
      <c r="CS113" s="35"/>
      <c r="CT113" s="35"/>
      <c r="CU113" s="35"/>
      <c r="CV113" s="35"/>
      <c r="CW113" s="35"/>
      <c r="CX113" s="35"/>
      <c r="CY113" s="35"/>
      <c r="CZ113" s="35"/>
      <c r="DA113" s="35"/>
      <c r="DB113" s="35"/>
      <c r="DC113" s="35"/>
      <c r="DD113" s="35"/>
      <c r="DE113" s="35"/>
      <c r="DF113" s="35"/>
      <c r="DG113" s="35"/>
      <c r="DH113" s="35"/>
      <c r="DI113" s="35"/>
      <c r="DJ113" s="35"/>
      <c r="DK113" s="35"/>
      <c r="DL113" s="35"/>
      <c r="DM113" s="35"/>
      <c r="DN113" s="35"/>
      <c r="DO113" s="35"/>
      <c r="DP113" s="35"/>
      <c r="DQ113" s="35"/>
      <c r="DR113" s="35"/>
      <c r="DS113" s="35"/>
      <c r="DT113" s="35"/>
      <c r="DU113" s="35"/>
      <c r="DV113" s="35"/>
      <c r="DW113" s="35"/>
      <c r="DX113" s="47"/>
      <c r="DY113" s="35"/>
      <c r="DZ113" s="35"/>
      <c r="EA113" s="35"/>
      <c r="EB113" s="35"/>
      <c r="EC113" s="35"/>
      <c r="ED113" s="35"/>
      <c r="EE113" s="35"/>
      <c r="EF113" s="35"/>
      <c r="EG113" s="35"/>
      <c r="EH113" s="35"/>
      <c r="EI113" s="35"/>
      <c r="EJ113" s="35"/>
      <c r="EK113" s="35"/>
      <c r="EL113" s="35"/>
      <c r="EM113" s="35"/>
      <c r="EN113" s="35"/>
      <c r="EO113" s="35"/>
      <c r="EP113" s="35"/>
      <c r="EQ113" s="35"/>
      <c r="ER113" s="35"/>
      <c r="ES113" s="35"/>
      <c r="ET113" s="35"/>
      <c r="EU113" s="35"/>
      <c r="EV113" s="35"/>
      <c r="EW113" s="35"/>
      <c r="EX113" s="35"/>
      <c r="EY113" s="35"/>
      <c r="EZ113" s="35"/>
      <c r="FA113" s="35"/>
      <c r="FB113" s="35"/>
      <c r="FC113" s="35"/>
      <c r="FD113" s="35"/>
      <c r="FE113" s="35"/>
      <c r="FF113" s="35"/>
      <c r="FG113" s="35"/>
      <c r="FH113" s="35"/>
      <c r="FI113" s="35"/>
      <c r="FJ113" s="35"/>
      <c r="FK113" s="35"/>
      <c r="FL113" s="35"/>
      <c r="FM113" s="35"/>
      <c r="FN113" s="35"/>
      <c r="FO113" s="35"/>
      <c r="FP113" s="35"/>
      <c r="FQ113" s="35"/>
      <c r="FR113" s="35"/>
      <c r="FS113" s="35"/>
      <c r="FT113" s="35"/>
      <c r="FU113" s="35"/>
      <c r="FV113" s="35"/>
      <c r="FW113" s="35"/>
      <c r="FX113" s="35"/>
      <c r="FY113" s="35"/>
      <c r="FZ113" s="35"/>
      <c r="GA113" s="35"/>
      <c r="GB113" s="35"/>
      <c r="GC113" s="35"/>
      <c r="GD113" s="35"/>
      <c r="GE113" s="35"/>
      <c r="GF113" s="35"/>
      <c r="GG113" s="35"/>
      <c r="GH113" s="35"/>
      <c r="GI113" s="35"/>
      <c r="GJ113" s="35"/>
      <c r="GK113" s="35"/>
      <c r="GL113" s="35"/>
      <c r="GM113" s="35"/>
      <c r="GN113" s="35"/>
      <c r="GO113" s="35"/>
      <c r="GP113" s="35"/>
      <c r="GQ113" s="35"/>
      <c r="GR113" s="35"/>
      <c r="GS113" s="35"/>
      <c r="GT113" s="35"/>
      <c r="GU113" s="35"/>
      <c r="GV113" s="35"/>
      <c r="GW113" s="35"/>
      <c r="GX113" s="35"/>
      <c r="GY113" s="35"/>
      <c r="GZ113" s="35"/>
      <c r="HA113" s="35"/>
      <c r="HB113" s="35"/>
      <c r="HC113" s="35"/>
      <c r="HD113" s="35"/>
      <c r="HE113" s="35"/>
      <c r="HF113" s="35"/>
      <c r="HG113" s="35"/>
      <c r="HH113" s="35"/>
      <c r="HI113" s="35"/>
      <c r="HJ113" s="35"/>
      <c r="HK113" s="35"/>
      <c r="HL113" s="35"/>
      <c r="HM113" s="35"/>
      <c r="HN113" s="35"/>
      <c r="HO113" s="35"/>
      <c r="HP113" s="35"/>
      <c r="HQ113" s="35"/>
      <c r="HR113" s="35"/>
      <c r="HS113" s="35"/>
      <c r="HT113" s="35"/>
      <c r="HU113" s="35"/>
      <c r="HV113" s="35"/>
      <c r="HW113" s="35"/>
      <c r="HX113" s="35"/>
      <c r="HY113" s="35"/>
      <c r="HZ113" s="35"/>
      <c r="IA113" s="35"/>
      <c r="IB113" s="35"/>
      <c r="IC113" s="35"/>
      <c r="ID113" s="35"/>
      <c r="IE113" s="35"/>
      <c r="IF113" s="35"/>
      <c r="IG113" s="35"/>
      <c r="IH113" s="35"/>
      <c r="II113" s="35"/>
      <c r="IJ113" s="35"/>
      <c r="IK113" s="35"/>
      <c r="IL113" s="35"/>
      <c r="IM113" s="35"/>
      <c r="IN113" s="35"/>
      <c r="IO113" s="35"/>
      <c r="IP113" s="35"/>
      <c r="IQ113" s="35"/>
      <c r="IR113" s="35"/>
      <c r="IS113" s="35"/>
      <c r="IT113" s="35"/>
      <c r="IU113" s="35"/>
      <c r="IV113" s="35"/>
      <c r="IW113" s="35"/>
      <c r="IX113" s="35"/>
      <c r="IY113" s="35"/>
      <c r="IZ113" s="35"/>
      <c r="JA113" s="35"/>
      <c r="JB113" s="35"/>
      <c r="JC113" s="35"/>
      <c r="JD113" s="35"/>
      <c r="JE113" s="35"/>
      <c r="JF113" s="35"/>
      <c r="JG113" s="35"/>
      <c r="JH113" s="35"/>
    </row>
    <row r="114" spans="1:268" s="34" customFormat="1">
      <c r="A114" s="45"/>
      <c r="B114" s="45"/>
      <c r="C114" s="45"/>
      <c r="D114" s="45"/>
      <c r="E114" s="45"/>
      <c r="F114" s="45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35"/>
      <c r="BB114" s="35"/>
      <c r="BC114" s="35"/>
      <c r="BD114" s="35"/>
      <c r="BE114" s="35"/>
      <c r="BF114" s="35"/>
      <c r="BG114" s="35"/>
      <c r="BH114" s="35"/>
      <c r="BI114" s="35"/>
      <c r="BJ114" s="35"/>
      <c r="BK114" s="35"/>
      <c r="BL114" s="35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  <c r="CH114" s="35"/>
      <c r="CI114" s="35"/>
      <c r="CJ114" s="35"/>
      <c r="CK114" s="35"/>
      <c r="CL114" s="35"/>
      <c r="CM114" s="35"/>
      <c r="CN114" s="35"/>
      <c r="CO114" s="35"/>
      <c r="CP114" s="35"/>
      <c r="CQ114" s="35"/>
      <c r="CR114" s="35"/>
      <c r="CS114" s="35"/>
      <c r="CT114" s="35"/>
      <c r="CU114" s="35"/>
      <c r="CV114" s="35"/>
      <c r="CW114" s="35"/>
      <c r="CX114" s="35"/>
      <c r="CY114" s="35"/>
      <c r="CZ114" s="35"/>
      <c r="DA114" s="35"/>
      <c r="DB114" s="35"/>
      <c r="DC114" s="35"/>
      <c r="DD114" s="35"/>
      <c r="DE114" s="35"/>
      <c r="DF114" s="35"/>
      <c r="DG114" s="35"/>
      <c r="DH114" s="35"/>
      <c r="DI114" s="35"/>
      <c r="DJ114" s="35"/>
      <c r="DK114" s="35"/>
      <c r="DL114" s="35"/>
      <c r="DM114" s="35"/>
      <c r="DN114" s="35"/>
      <c r="DO114" s="35"/>
      <c r="DP114" s="35"/>
      <c r="DQ114" s="35"/>
      <c r="DR114" s="35"/>
      <c r="DS114" s="35"/>
      <c r="DT114" s="35"/>
      <c r="DU114" s="35"/>
      <c r="DV114" s="35"/>
      <c r="DW114" s="35"/>
      <c r="DX114" s="47"/>
      <c r="DY114" s="35"/>
      <c r="DZ114" s="35"/>
      <c r="EA114" s="35"/>
      <c r="EB114" s="35"/>
      <c r="EC114" s="35"/>
      <c r="ED114" s="35"/>
      <c r="EE114" s="35"/>
      <c r="EF114" s="35"/>
      <c r="EG114" s="35"/>
      <c r="EH114" s="35"/>
      <c r="EI114" s="35"/>
      <c r="EJ114" s="35"/>
      <c r="EK114" s="35"/>
      <c r="EL114" s="35"/>
      <c r="EM114" s="35"/>
      <c r="EN114" s="35"/>
      <c r="EO114" s="35"/>
      <c r="EP114" s="35"/>
      <c r="EQ114" s="35"/>
      <c r="ER114" s="35"/>
      <c r="ES114" s="35"/>
      <c r="ET114" s="35"/>
      <c r="EU114" s="35"/>
      <c r="EV114" s="35"/>
      <c r="EW114" s="35"/>
      <c r="EX114" s="35"/>
      <c r="EY114" s="35"/>
      <c r="EZ114" s="35"/>
      <c r="FA114" s="35"/>
      <c r="FB114" s="35"/>
      <c r="FC114" s="35"/>
      <c r="FD114" s="35"/>
      <c r="FE114" s="35"/>
      <c r="FF114" s="35"/>
      <c r="FG114" s="35"/>
      <c r="FH114" s="35"/>
      <c r="FI114" s="35"/>
      <c r="FJ114" s="35"/>
      <c r="FK114" s="35"/>
      <c r="FL114" s="35"/>
      <c r="FM114" s="35"/>
      <c r="FN114" s="35"/>
      <c r="FO114" s="35"/>
      <c r="FP114" s="35"/>
      <c r="FQ114" s="35"/>
      <c r="FR114" s="35"/>
      <c r="FS114" s="35"/>
      <c r="FT114" s="35"/>
      <c r="FU114" s="35"/>
      <c r="FV114" s="35"/>
      <c r="FW114" s="35"/>
      <c r="FX114" s="35"/>
      <c r="FY114" s="35"/>
      <c r="FZ114" s="35"/>
      <c r="GA114" s="35"/>
      <c r="GB114" s="35"/>
      <c r="GC114" s="35"/>
      <c r="GD114" s="35"/>
      <c r="GE114" s="35"/>
      <c r="GF114" s="35"/>
      <c r="GG114" s="35"/>
      <c r="GH114" s="35"/>
      <c r="GI114" s="35"/>
      <c r="GJ114" s="35"/>
      <c r="GK114" s="35"/>
      <c r="GL114" s="35"/>
      <c r="GM114" s="35"/>
      <c r="GN114" s="35"/>
      <c r="GO114" s="35"/>
      <c r="GP114" s="35"/>
      <c r="GQ114" s="35"/>
      <c r="GR114" s="35"/>
      <c r="GS114" s="35"/>
      <c r="GT114" s="35"/>
      <c r="GU114" s="35"/>
      <c r="GV114" s="35"/>
      <c r="GW114" s="35"/>
      <c r="GX114" s="35"/>
      <c r="GY114" s="35"/>
      <c r="GZ114" s="35"/>
      <c r="HA114" s="35"/>
      <c r="HB114" s="35"/>
      <c r="HC114" s="35"/>
      <c r="HD114" s="35"/>
      <c r="HE114" s="35"/>
      <c r="HF114" s="35"/>
      <c r="HG114" s="35"/>
      <c r="HH114" s="35"/>
      <c r="HI114" s="35"/>
      <c r="HJ114" s="35"/>
      <c r="HK114" s="35"/>
      <c r="HL114" s="35"/>
      <c r="HM114" s="35"/>
      <c r="HN114" s="35"/>
      <c r="HO114" s="35"/>
      <c r="HP114" s="35"/>
      <c r="HQ114" s="35"/>
      <c r="HR114" s="35"/>
      <c r="HS114" s="35"/>
      <c r="HT114" s="35"/>
      <c r="HU114" s="35"/>
      <c r="HV114" s="35"/>
      <c r="HW114" s="35"/>
      <c r="HX114" s="35"/>
      <c r="HY114" s="35"/>
      <c r="HZ114" s="35"/>
      <c r="IA114" s="35"/>
      <c r="IB114" s="35"/>
      <c r="IC114" s="35"/>
      <c r="ID114" s="35"/>
      <c r="IE114" s="35"/>
      <c r="IF114" s="35"/>
      <c r="IG114" s="35"/>
      <c r="IH114" s="35"/>
      <c r="II114" s="35"/>
      <c r="IJ114" s="35"/>
      <c r="IK114" s="35"/>
      <c r="IL114" s="35"/>
      <c r="IM114" s="35"/>
      <c r="IN114" s="35"/>
      <c r="IO114" s="35"/>
      <c r="IP114" s="35"/>
      <c r="IQ114" s="35"/>
      <c r="IR114" s="35"/>
      <c r="IS114" s="35"/>
      <c r="IT114" s="35"/>
      <c r="IU114" s="35"/>
      <c r="IV114" s="35"/>
      <c r="IW114" s="35"/>
      <c r="IX114" s="35"/>
      <c r="IY114" s="35"/>
      <c r="IZ114" s="35"/>
      <c r="JA114" s="35"/>
      <c r="JB114" s="35"/>
      <c r="JC114" s="35"/>
      <c r="JD114" s="35"/>
      <c r="JE114" s="35"/>
      <c r="JF114" s="35"/>
      <c r="JG114" s="35"/>
      <c r="JH114" s="35"/>
    </row>
    <row r="115" spans="1:268" s="34" customFormat="1">
      <c r="A115" s="45"/>
      <c r="B115" s="45"/>
      <c r="C115" s="45"/>
      <c r="D115" s="45"/>
      <c r="E115" s="45"/>
      <c r="F115" s="45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35"/>
      <c r="BB115" s="35"/>
      <c r="BC115" s="35"/>
      <c r="BD115" s="35"/>
      <c r="BE115" s="35"/>
      <c r="BF115" s="35"/>
      <c r="BG115" s="35"/>
      <c r="BH115" s="35"/>
      <c r="BI115" s="35"/>
      <c r="BJ115" s="35"/>
      <c r="BK115" s="35"/>
      <c r="BL115" s="35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  <c r="CH115" s="35"/>
      <c r="CI115" s="35"/>
      <c r="CJ115" s="35"/>
      <c r="CK115" s="35"/>
      <c r="CL115" s="35"/>
      <c r="CM115" s="35"/>
      <c r="CN115" s="35"/>
      <c r="CO115" s="35"/>
      <c r="CP115" s="35"/>
      <c r="CQ115" s="35"/>
      <c r="CR115" s="35"/>
      <c r="CS115" s="35"/>
      <c r="CT115" s="35"/>
      <c r="CU115" s="35"/>
      <c r="CV115" s="35"/>
      <c r="CW115" s="35"/>
      <c r="CX115" s="35"/>
      <c r="CY115" s="35"/>
      <c r="CZ115" s="35"/>
      <c r="DA115" s="35"/>
      <c r="DB115" s="35"/>
      <c r="DC115" s="35"/>
      <c r="DD115" s="35"/>
      <c r="DE115" s="35"/>
      <c r="DF115" s="35"/>
      <c r="DG115" s="35"/>
      <c r="DH115" s="35"/>
      <c r="DI115" s="35"/>
      <c r="DJ115" s="35"/>
      <c r="DK115" s="35"/>
      <c r="DL115" s="35"/>
      <c r="DM115" s="35"/>
      <c r="DN115" s="35"/>
      <c r="DO115" s="35"/>
      <c r="DP115" s="35"/>
      <c r="DQ115" s="35"/>
      <c r="DR115" s="35"/>
      <c r="DS115" s="35"/>
      <c r="DT115" s="35"/>
      <c r="DU115" s="35"/>
      <c r="DV115" s="35"/>
      <c r="DW115" s="35"/>
      <c r="DX115" s="47"/>
      <c r="DY115" s="35"/>
      <c r="DZ115" s="35"/>
      <c r="EA115" s="35"/>
      <c r="EB115" s="35"/>
      <c r="EC115" s="35"/>
      <c r="ED115" s="35"/>
      <c r="EE115" s="35"/>
      <c r="EF115" s="35"/>
      <c r="EG115" s="35"/>
      <c r="EH115" s="35"/>
      <c r="EI115" s="35"/>
      <c r="EJ115" s="35"/>
      <c r="EK115" s="35"/>
      <c r="EL115" s="35"/>
      <c r="EM115" s="35"/>
      <c r="EN115" s="35"/>
      <c r="EO115" s="35"/>
      <c r="EP115" s="35"/>
      <c r="EQ115" s="35"/>
      <c r="ER115" s="35"/>
      <c r="ES115" s="35"/>
      <c r="ET115" s="35"/>
      <c r="EU115" s="35"/>
      <c r="EV115" s="35"/>
      <c r="EW115" s="35"/>
      <c r="EX115" s="35"/>
      <c r="EY115" s="35"/>
      <c r="EZ115" s="35"/>
      <c r="FA115" s="35"/>
      <c r="FB115" s="35"/>
      <c r="FC115" s="35"/>
      <c r="FD115" s="35"/>
      <c r="FE115" s="35"/>
      <c r="FF115" s="35"/>
      <c r="FG115" s="35"/>
      <c r="FH115" s="35"/>
      <c r="FI115" s="35"/>
      <c r="FJ115" s="35"/>
      <c r="FK115" s="35"/>
      <c r="FL115" s="35"/>
      <c r="FM115" s="35"/>
      <c r="FN115" s="35"/>
      <c r="FO115" s="35"/>
      <c r="FP115" s="35"/>
      <c r="FQ115" s="35"/>
      <c r="FR115" s="35"/>
      <c r="FS115" s="35"/>
      <c r="FT115" s="35"/>
      <c r="FU115" s="35"/>
      <c r="FV115" s="35"/>
      <c r="FW115" s="35"/>
      <c r="FX115" s="35"/>
      <c r="FY115" s="35"/>
      <c r="FZ115" s="35"/>
      <c r="GA115" s="35"/>
      <c r="GB115" s="35"/>
      <c r="GC115" s="35"/>
      <c r="GD115" s="35"/>
      <c r="GE115" s="35"/>
      <c r="GF115" s="35"/>
      <c r="GG115" s="35"/>
      <c r="GH115" s="35"/>
      <c r="GI115" s="35"/>
      <c r="GJ115" s="35"/>
      <c r="GK115" s="35"/>
      <c r="GL115" s="35"/>
      <c r="GM115" s="35"/>
      <c r="GN115" s="35"/>
      <c r="GO115" s="35"/>
      <c r="GP115" s="35"/>
      <c r="GQ115" s="35"/>
      <c r="GR115" s="35"/>
      <c r="GS115" s="35"/>
      <c r="GT115" s="35"/>
      <c r="GU115" s="35"/>
      <c r="GV115" s="35"/>
      <c r="GW115" s="35"/>
      <c r="GX115" s="35"/>
      <c r="GY115" s="35"/>
      <c r="GZ115" s="35"/>
      <c r="HA115" s="35"/>
      <c r="HB115" s="35"/>
      <c r="HC115" s="35"/>
      <c r="HD115" s="35"/>
      <c r="HE115" s="35"/>
      <c r="HF115" s="35"/>
      <c r="HG115" s="35"/>
      <c r="HH115" s="35"/>
      <c r="HI115" s="35"/>
      <c r="HJ115" s="35"/>
      <c r="HK115" s="35"/>
      <c r="HL115" s="35"/>
      <c r="HM115" s="35"/>
      <c r="HN115" s="35"/>
      <c r="HO115" s="35"/>
      <c r="HP115" s="35"/>
      <c r="HQ115" s="35"/>
      <c r="HR115" s="35"/>
      <c r="HS115" s="35"/>
      <c r="HT115" s="35"/>
      <c r="HU115" s="35"/>
      <c r="HV115" s="35"/>
      <c r="HW115" s="35"/>
      <c r="HX115" s="35"/>
      <c r="HY115" s="35"/>
      <c r="HZ115" s="35"/>
      <c r="IA115" s="35"/>
      <c r="IB115" s="35"/>
      <c r="IC115" s="35"/>
      <c r="ID115" s="35"/>
      <c r="IE115" s="35"/>
      <c r="IF115" s="35"/>
      <c r="IG115" s="35"/>
      <c r="IH115" s="35"/>
      <c r="II115" s="35"/>
      <c r="IJ115" s="35"/>
      <c r="IK115" s="35"/>
      <c r="IL115" s="35"/>
      <c r="IM115" s="35"/>
      <c r="IN115" s="35"/>
      <c r="IO115" s="35"/>
      <c r="IP115" s="35"/>
      <c r="IQ115" s="35"/>
      <c r="IR115" s="35"/>
      <c r="IS115" s="35"/>
      <c r="IT115" s="35"/>
      <c r="IU115" s="35"/>
      <c r="IV115" s="35"/>
      <c r="IW115" s="35"/>
      <c r="IX115" s="35"/>
      <c r="IY115" s="35"/>
      <c r="IZ115" s="35"/>
      <c r="JA115" s="35"/>
      <c r="JB115" s="35"/>
      <c r="JC115" s="35"/>
      <c r="JD115" s="35"/>
      <c r="JE115" s="35"/>
      <c r="JF115" s="35"/>
      <c r="JG115" s="35"/>
      <c r="JH115" s="35"/>
    </row>
    <row r="116" spans="1:268" s="34" customFormat="1">
      <c r="A116" s="45"/>
      <c r="B116" s="45"/>
      <c r="C116" s="45"/>
      <c r="D116" s="45"/>
      <c r="E116" s="45"/>
      <c r="F116" s="45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35"/>
      <c r="BB116" s="35"/>
      <c r="BC116" s="35"/>
      <c r="BD116" s="35"/>
      <c r="BE116" s="35"/>
      <c r="BF116" s="35"/>
      <c r="BG116" s="35"/>
      <c r="BH116" s="35"/>
      <c r="BI116" s="35"/>
      <c r="BJ116" s="35"/>
      <c r="BK116" s="35"/>
      <c r="BL116" s="35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  <c r="CH116" s="35"/>
      <c r="CI116" s="35"/>
      <c r="CJ116" s="35"/>
      <c r="CK116" s="35"/>
      <c r="CL116" s="35"/>
      <c r="CM116" s="35"/>
      <c r="CN116" s="35"/>
      <c r="CO116" s="35"/>
      <c r="CP116" s="35"/>
      <c r="CQ116" s="35"/>
      <c r="CR116" s="35"/>
      <c r="CS116" s="35"/>
      <c r="CT116" s="35"/>
      <c r="CU116" s="35"/>
      <c r="CV116" s="35"/>
      <c r="CW116" s="35"/>
      <c r="CX116" s="35"/>
      <c r="CY116" s="35"/>
      <c r="CZ116" s="35"/>
      <c r="DA116" s="35"/>
      <c r="DB116" s="35"/>
      <c r="DC116" s="35"/>
      <c r="DD116" s="35"/>
      <c r="DE116" s="35"/>
      <c r="DF116" s="35"/>
      <c r="DG116" s="35"/>
      <c r="DH116" s="35"/>
      <c r="DI116" s="35"/>
      <c r="DJ116" s="35"/>
      <c r="DK116" s="35"/>
      <c r="DL116" s="35"/>
      <c r="DM116" s="35"/>
      <c r="DN116" s="35"/>
      <c r="DO116" s="35"/>
      <c r="DP116" s="35"/>
      <c r="DQ116" s="35"/>
      <c r="DR116" s="35"/>
      <c r="DS116" s="35"/>
      <c r="DT116" s="35"/>
      <c r="DU116" s="35"/>
      <c r="DV116" s="35"/>
      <c r="DW116" s="35"/>
      <c r="DX116" s="47"/>
      <c r="DY116" s="35"/>
      <c r="DZ116" s="35"/>
      <c r="EA116" s="35"/>
      <c r="EB116" s="35"/>
      <c r="EC116" s="35"/>
      <c r="ED116" s="35"/>
      <c r="EE116" s="35"/>
      <c r="EF116" s="35"/>
      <c r="EG116" s="35"/>
      <c r="EH116" s="35"/>
      <c r="EI116" s="35"/>
      <c r="EJ116" s="35"/>
      <c r="EK116" s="35"/>
      <c r="EL116" s="35"/>
      <c r="EM116" s="35"/>
      <c r="EN116" s="35"/>
      <c r="EO116" s="35"/>
      <c r="EP116" s="35"/>
      <c r="EQ116" s="35"/>
      <c r="ER116" s="35"/>
      <c r="ES116" s="35"/>
      <c r="ET116" s="35"/>
      <c r="EU116" s="35"/>
      <c r="EV116" s="35"/>
      <c r="EW116" s="35"/>
      <c r="EX116" s="35"/>
      <c r="EY116" s="35"/>
      <c r="EZ116" s="35"/>
      <c r="FA116" s="35"/>
      <c r="FB116" s="35"/>
      <c r="FC116" s="35"/>
      <c r="FD116" s="35"/>
      <c r="FE116" s="35"/>
      <c r="FF116" s="35"/>
      <c r="FG116" s="35"/>
      <c r="FH116" s="35"/>
      <c r="FI116" s="35"/>
      <c r="FJ116" s="35"/>
      <c r="FK116" s="35"/>
      <c r="FL116" s="35"/>
      <c r="FM116" s="35"/>
      <c r="FN116" s="35"/>
      <c r="FO116" s="35"/>
      <c r="FP116" s="35"/>
      <c r="FQ116" s="35"/>
      <c r="FR116" s="35"/>
      <c r="FS116" s="35"/>
      <c r="FT116" s="35"/>
      <c r="FU116" s="35"/>
      <c r="FV116" s="35"/>
      <c r="FW116" s="35"/>
      <c r="FX116" s="35"/>
      <c r="FY116" s="35"/>
      <c r="FZ116" s="35"/>
      <c r="GA116" s="35"/>
      <c r="GB116" s="35"/>
      <c r="GC116" s="35"/>
      <c r="GD116" s="35"/>
      <c r="GE116" s="35"/>
      <c r="GF116" s="35"/>
      <c r="GG116" s="35"/>
      <c r="GH116" s="35"/>
      <c r="GI116" s="35"/>
      <c r="GJ116" s="35"/>
      <c r="GK116" s="35"/>
      <c r="GL116" s="35"/>
      <c r="GM116" s="35"/>
      <c r="GN116" s="35"/>
      <c r="GO116" s="35"/>
      <c r="GP116" s="35"/>
      <c r="GQ116" s="35"/>
      <c r="GR116" s="35"/>
      <c r="GS116" s="35"/>
      <c r="GT116" s="35"/>
      <c r="GU116" s="35"/>
      <c r="GV116" s="35"/>
      <c r="GW116" s="35"/>
      <c r="GX116" s="35"/>
      <c r="GY116" s="35"/>
      <c r="GZ116" s="35"/>
      <c r="HA116" s="35"/>
      <c r="HB116" s="35"/>
      <c r="HC116" s="35"/>
      <c r="HD116" s="35"/>
      <c r="HE116" s="35"/>
      <c r="HF116" s="35"/>
      <c r="HG116" s="35"/>
      <c r="HH116" s="35"/>
      <c r="HI116" s="35"/>
      <c r="HJ116" s="35"/>
      <c r="HK116" s="35"/>
      <c r="HL116" s="35"/>
      <c r="HM116" s="35"/>
      <c r="HN116" s="35"/>
      <c r="HO116" s="35"/>
      <c r="HP116" s="35"/>
      <c r="HQ116" s="35"/>
      <c r="HR116" s="35"/>
      <c r="HS116" s="35"/>
      <c r="HT116" s="35"/>
      <c r="HU116" s="35"/>
      <c r="HV116" s="35"/>
      <c r="HW116" s="35"/>
      <c r="HX116" s="35"/>
      <c r="HY116" s="35"/>
      <c r="HZ116" s="35"/>
      <c r="IA116" s="35"/>
      <c r="IB116" s="35"/>
      <c r="IC116" s="35"/>
      <c r="ID116" s="35"/>
      <c r="IE116" s="35"/>
      <c r="IF116" s="35"/>
      <c r="IG116" s="35"/>
      <c r="IH116" s="35"/>
      <c r="II116" s="35"/>
      <c r="IJ116" s="35"/>
      <c r="IK116" s="35"/>
      <c r="IL116" s="35"/>
      <c r="IM116" s="35"/>
      <c r="IN116" s="35"/>
      <c r="IO116" s="35"/>
      <c r="IP116" s="35"/>
      <c r="IQ116" s="35"/>
      <c r="IR116" s="35"/>
      <c r="IS116" s="35"/>
      <c r="IT116" s="35"/>
      <c r="IU116" s="35"/>
      <c r="IV116" s="35"/>
      <c r="IW116" s="35"/>
      <c r="IX116" s="35"/>
      <c r="IY116" s="35"/>
      <c r="IZ116" s="35"/>
      <c r="JA116" s="35"/>
      <c r="JB116" s="35"/>
      <c r="JC116" s="35"/>
      <c r="JD116" s="35"/>
      <c r="JE116" s="35"/>
      <c r="JF116" s="35"/>
      <c r="JG116" s="35"/>
      <c r="JH116" s="35"/>
    </row>
    <row r="117" spans="1:268" s="34" customFormat="1">
      <c r="A117" s="45"/>
      <c r="B117" s="45"/>
      <c r="C117" s="45"/>
      <c r="D117" s="45"/>
      <c r="E117" s="45"/>
      <c r="F117" s="45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35"/>
      <c r="BB117" s="35"/>
      <c r="BC117" s="35"/>
      <c r="BD117" s="35"/>
      <c r="BE117" s="35"/>
      <c r="BF117" s="35"/>
      <c r="BG117" s="35"/>
      <c r="BH117" s="35"/>
      <c r="BI117" s="35"/>
      <c r="BJ117" s="35"/>
      <c r="BK117" s="35"/>
      <c r="BL117" s="35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  <c r="CH117" s="35"/>
      <c r="CI117" s="35"/>
      <c r="CJ117" s="35"/>
      <c r="CK117" s="35"/>
      <c r="CL117" s="35"/>
      <c r="CM117" s="35"/>
      <c r="CN117" s="35"/>
      <c r="CO117" s="35"/>
      <c r="CP117" s="35"/>
      <c r="CQ117" s="35"/>
      <c r="CR117" s="35"/>
      <c r="CS117" s="35"/>
      <c r="CT117" s="35"/>
      <c r="CU117" s="35"/>
      <c r="CV117" s="35"/>
      <c r="CW117" s="35"/>
      <c r="CX117" s="35"/>
      <c r="CY117" s="35"/>
      <c r="CZ117" s="35"/>
      <c r="DA117" s="35"/>
      <c r="DB117" s="35"/>
      <c r="DC117" s="35"/>
      <c r="DD117" s="35"/>
      <c r="DE117" s="35"/>
      <c r="DF117" s="35"/>
      <c r="DG117" s="35"/>
      <c r="DH117" s="35"/>
      <c r="DI117" s="35"/>
      <c r="DJ117" s="35"/>
      <c r="DK117" s="35"/>
      <c r="DL117" s="35"/>
      <c r="DM117" s="35"/>
      <c r="DN117" s="35"/>
      <c r="DO117" s="35"/>
      <c r="DP117" s="35"/>
      <c r="DQ117" s="35"/>
      <c r="DR117" s="35"/>
      <c r="DS117" s="35"/>
      <c r="DT117" s="35"/>
      <c r="DU117" s="35"/>
      <c r="DV117" s="35"/>
      <c r="DW117" s="35"/>
      <c r="DX117" s="47"/>
      <c r="DY117" s="35"/>
      <c r="DZ117" s="35"/>
      <c r="EA117" s="35"/>
      <c r="EB117" s="35"/>
      <c r="EC117" s="35"/>
      <c r="ED117" s="35"/>
      <c r="EE117" s="35"/>
      <c r="EF117" s="35"/>
      <c r="EG117" s="35"/>
      <c r="EH117" s="35"/>
      <c r="EI117" s="35"/>
      <c r="EJ117" s="35"/>
      <c r="EK117" s="35"/>
      <c r="EL117" s="35"/>
      <c r="EM117" s="35"/>
      <c r="EN117" s="35"/>
      <c r="EO117" s="35"/>
      <c r="EP117" s="35"/>
      <c r="EQ117" s="35"/>
      <c r="ER117" s="35"/>
      <c r="ES117" s="35"/>
      <c r="ET117" s="35"/>
      <c r="EU117" s="35"/>
      <c r="EV117" s="35"/>
      <c r="EW117" s="35"/>
      <c r="EX117" s="35"/>
      <c r="EY117" s="35"/>
      <c r="EZ117" s="35"/>
      <c r="FA117" s="35"/>
      <c r="FB117" s="35"/>
      <c r="FC117" s="35"/>
      <c r="FD117" s="35"/>
      <c r="FE117" s="35"/>
      <c r="FF117" s="35"/>
      <c r="FG117" s="35"/>
      <c r="FH117" s="35"/>
      <c r="FI117" s="35"/>
      <c r="FJ117" s="35"/>
      <c r="FK117" s="35"/>
      <c r="FL117" s="35"/>
      <c r="FM117" s="35"/>
      <c r="FN117" s="35"/>
      <c r="FO117" s="35"/>
      <c r="FP117" s="35"/>
      <c r="FQ117" s="35"/>
      <c r="FR117" s="35"/>
      <c r="FS117" s="35"/>
      <c r="FT117" s="35"/>
      <c r="FU117" s="35"/>
      <c r="FV117" s="35"/>
      <c r="FW117" s="35"/>
      <c r="FX117" s="35"/>
      <c r="FY117" s="35"/>
      <c r="FZ117" s="35"/>
      <c r="GA117" s="35"/>
      <c r="GB117" s="35"/>
      <c r="GC117" s="35"/>
      <c r="GD117" s="35"/>
      <c r="GE117" s="35"/>
      <c r="GF117" s="35"/>
      <c r="GG117" s="35"/>
      <c r="GH117" s="35"/>
      <c r="GI117" s="35"/>
      <c r="GJ117" s="35"/>
      <c r="GK117" s="35"/>
      <c r="GL117" s="35"/>
      <c r="GM117" s="35"/>
      <c r="GN117" s="35"/>
      <c r="GO117" s="35"/>
      <c r="GP117" s="35"/>
      <c r="GQ117" s="35"/>
      <c r="GR117" s="35"/>
      <c r="GS117" s="35"/>
      <c r="GT117" s="35"/>
      <c r="GU117" s="35"/>
      <c r="GV117" s="35"/>
      <c r="GW117" s="35"/>
      <c r="GX117" s="35"/>
      <c r="GY117" s="35"/>
      <c r="GZ117" s="35"/>
      <c r="HA117" s="35"/>
      <c r="HB117" s="35"/>
      <c r="HC117" s="35"/>
      <c r="HD117" s="35"/>
      <c r="HE117" s="35"/>
      <c r="HF117" s="35"/>
      <c r="HG117" s="35"/>
      <c r="HH117" s="35"/>
      <c r="HI117" s="35"/>
      <c r="HJ117" s="35"/>
      <c r="HK117" s="35"/>
      <c r="HL117" s="35"/>
      <c r="HM117" s="35"/>
      <c r="HN117" s="35"/>
      <c r="HO117" s="35"/>
      <c r="HP117" s="35"/>
      <c r="HQ117" s="35"/>
      <c r="HR117" s="35"/>
      <c r="HS117" s="35"/>
      <c r="HT117" s="35"/>
      <c r="HU117" s="35"/>
      <c r="HV117" s="35"/>
      <c r="HW117" s="35"/>
      <c r="HX117" s="35"/>
      <c r="HY117" s="35"/>
      <c r="HZ117" s="35"/>
      <c r="IA117" s="35"/>
      <c r="IB117" s="35"/>
      <c r="IC117" s="35"/>
      <c r="ID117" s="35"/>
      <c r="IE117" s="35"/>
      <c r="IF117" s="35"/>
      <c r="IG117" s="35"/>
      <c r="IH117" s="35"/>
      <c r="II117" s="35"/>
      <c r="IJ117" s="35"/>
      <c r="IK117" s="35"/>
      <c r="IL117" s="35"/>
      <c r="IM117" s="35"/>
      <c r="IN117" s="35"/>
      <c r="IO117" s="35"/>
      <c r="IP117" s="35"/>
      <c r="IQ117" s="35"/>
      <c r="IR117" s="35"/>
      <c r="IS117" s="35"/>
      <c r="IT117" s="35"/>
      <c r="IU117" s="35"/>
      <c r="IV117" s="35"/>
      <c r="IW117" s="35"/>
      <c r="IX117" s="35"/>
      <c r="IY117" s="35"/>
      <c r="IZ117" s="35"/>
      <c r="JA117" s="35"/>
      <c r="JB117" s="35"/>
      <c r="JC117" s="35"/>
      <c r="JD117" s="35"/>
      <c r="JE117" s="35"/>
      <c r="JF117" s="35"/>
      <c r="JG117" s="35"/>
      <c r="JH117" s="35"/>
    </row>
    <row r="118" spans="1:268" s="34" customFormat="1">
      <c r="A118" s="45"/>
      <c r="B118" s="45"/>
      <c r="C118" s="45"/>
      <c r="D118" s="45"/>
      <c r="E118" s="45"/>
      <c r="F118" s="45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35"/>
      <c r="BB118" s="35"/>
      <c r="BC118" s="35"/>
      <c r="BD118" s="35"/>
      <c r="BE118" s="35"/>
      <c r="BF118" s="35"/>
      <c r="BG118" s="35"/>
      <c r="BH118" s="35"/>
      <c r="BI118" s="35"/>
      <c r="BJ118" s="35"/>
      <c r="BK118" s="35"/>
      <c r="BL118" s="35"/>
      <c r="BM118" s="35"/>
      <c r="BN118" s="35"/>
      <c r="BO118" s="35"/>
      <c r="BP118" s="35"/>
      <c r="BQ118" s="35"/>
      <c r="BR118" s="35"/>
      <c r="BS118" s="35"/>
      <c r="BT118" s="35"/>
      <c r="BU118" s="35"/>
      <c r="BV118" s="35"/>
      <c r="BW118" s="35"/>
      <c r="BX118" s="35"/>
      <c r="BY118" s="35"/>
      <c r="BZ118" s="35"/>
      <c r="CA118" s="35"/>
      <c r="CB118" s="35"/>
      <c r="CC118" s="35"/>
      <c r="CD118" s="35"/>
      <c r="CE118" s="35"/>
      <c r="CF118" s="35"/>
      <c r="CG118" s="35"/>
      <c r="CH118" s="35"/>
      <c r="CI118" s="35"/>
      <c r="CJ118" s="35"/>
      <c r="CK118" s="35"/>
      <c r="CL118" s="35"/>
      <c r="CM118" s="35"/>
      <c r="CN118" s="35"/>
      <c r="CO118" s="35"/>
      <c r="CP118" s="35"/>
      <c r="CQ118" s="35"/>
      <c r="CR118" s="35"/>
      <c r="CS118" s="35"/>
      <c r="CT118" s="35"/>
      <c r="CU118" s="35"/>
      <c r="CV118" s="35"/>
      <c r="CW118" s="35"/>
      <c r="CX118" s="35"/>
      <c r="CY118" s="35"/>
      <c r="CZ118" s="35"/>
      <c r="DA118" s="35"/>
      <c r="DB118" s="35"/>
      <c r="DC118" s="35"/>
      <c r="DD118" s="35"/>
      <c r="DE118" s="35"/>
      <c r="DF118" s="35"/>
      <c r="DG118" s="35"/>
      <c r="DH118" s="35"/>
      <c r="DI118" s="35"/>
      <c r="DJ118" s="35"/>
      <c r="DK118" s="35"/>
      <c r="DL118" s="35"/>
      <c r="DM118" s="35"/>
      <c r="DN118" s="35"/>
      <c r="DO118" s="35"/>
      <c r="DP118" s="35"/>
      <c r="DQ118" s="35"/>
      <c r="DR118" s="35"/>
      <c r="DS118" s="35"/>
      <c r="DT118" s="35"/>
      <c r="DU118" s="35"/>
      <c r="DV118" s="35"/>
      <c r="DW118" s="35"/>
      <c r="DX118" s="47"/>
      <c r="DY118" s="35"/>
      <c r="DZ118" s="35"/>
      <c r="EA118" s="35"/>
      <c r="EB118" s="35"/>
      <c r="EC118" s="35"/>
      <c r="ED118" s="35"/>
      <c r="EE118" s="35"/>
      <c r="EF118" s="35"/>
      <c r="EG118" s="35"/>
      <c r="EH118" s="35"/>
      <c r="EI118" s="35"/>
      <c r="EJ118" s="35"/>
      <c r="EK118" s="35"/>
      <c r="EL118" s="35"/>
      <c r="EM118" s="35"/>
      <c r="EN118" s="35"/>
      <c r="EO118" s="35"/>
      <c r="EP118" s="35"/>
      <c r="EQ118" s="35"/>
      <c r="ER118" s="35"/>
      <c r="ES118" s="35"/>
      <c r="ET118" s="35"/>
      <c r="EU118" s="35"/>
      <c r="EV118" s="35"/>
      <c r="EW118" s="35"/>
      <c r="EX118" s="35"/>
      <c r="EY118" s="35"/>
      <c r="EZ118" s="35"/>
      <c r="FA118" s="35"/>
      <c r="FB118" s="35"/>
      <c r="FC118" s="35"/>
      <c r="FD118" s="35"/>
      <c r="FE118" s="35"/>
      <c r="FF118" s="35"/>
      <c r="FG118" s="35"/>
      <c r="FH118" s="35"/>
      <c r="FI118" s="35"/>
      <c r="FJ118" s="35"/>
      <c r="FK118" s="35"/>
      <c r="FL118" s="35"/>
      <c r="FM118" s="35"/>
      <c r="FN118" s="35"/>
      <c r="FO118" s="35"/>
      <c r="FP118" s="35"/>
      <c r="FQ118" s="35"/>
      <c r="FR118" s="35"/>
      <c r="FS118" s="35"/>
      <c r="FT118" s="35"/>
      <c r="FU118" s="35"/>
      <c r="FV118" s="35"/>
      <c r="FW118" s="35"/>
      <c r="FX118" s="35"/>
      <c r="FY118" s="35"/>
      <c r="FZ118" s="35"/>
      <c r="GA118" s="35"/>
      <c r="GB118" s="35"/>
      <c r="GC118" s="35"/>
      <c r="GD118" s="35"/>
      <c r="GE118" s="35"/>
      <c r="GF118" s="35"/>
      <c r="GG118" s="35"/>
      <c r="GH118" s="35"/>
      <c r="GI118" s="35"/>
      <c r="GJ118" s="35"/>
      <c r="GK118" s="35"/>
      <c r="GL118" s="35"/>
      <c r="GM118" s="35"/>
      <c r="GN118" s="35"/>
      <c r="GO118" s="35"/>
      <c r="GP118" s="35"/>
      <c r="GQ118" s="35"/>
      <c r="GR118" s="35"/>
      <c r="GS118" s="35"/>
      <c r="GT118" s="35"/>
      <c r="GU118" s="35"/>
      <c r="GV118" s="35"/>
      <c r="GW118" s="35"/>
      <c r="GX118" s="35"/>
      <c r="GY118" s="35"/>
      <c r="GZ118" s="35"/>
      <c r="HA118" s="35"/>
      <c r="HB118" s="35"/>
      <c r="HC118" s="35"/>
      <c r="HD118" s="35"/>
      <c r="HE118" s="35"/>
      <c r="HF118" s="35"/>
      <c r="HG118" s="35"/>
      <c r="HH118" s="35"/>
      <c r="HI118" s="35"/>
      <c r="HJ118" s="35"/>
      <c r="HK118" s="35"/>
      <c r="HL118" s="35"/>
      <c r="HM118" s="35"/>
      <c r="HN118" s="35"/>
      <c r="HO118" s="35"/>
      <c r="HP118" s="35"/>
      <c r="HQ118" s="35"/>
      <c r="HR118" s="35"/>
      <c r="HS118" s="35"/>
      <c r="HT118" s="35"/>
      <c r="HU118" s="35"/>
      <c r="HV118" s="35"/>
      <c r="HW118" s="35"/>
      <c r="HX118" s="35"/>
      <c r="HY118" s="35"/>
      <c r="HZ118" s="35"/>
      <c r="IA118" s="35"/>
      <c r="IB118" s="35"/>
      <c r="IC118" s="35"/>
      <c r="ID118" s="35"/>
      <c r="IE118" s="35"/>
      <c r="IF118" s="35"/>
      <c r="IG118" s="35"/>
      <c r="IH118" s="35"/>
      <c r="II118" s="35"/>
      <c r="IJ118" s="35"/>
      <c r="IK118" s="35"/>
      <c r="IL118" s="35"/>
      <c r="IM118" s="35"/>
      <c r="IN118" s="35"/>
      <c r="IO118" s="35"/>
      <c r="IP118" s="35"/>
      <c r="IQ118" s="35"/>
      <c r="IR118" s="35"/>
      <c r="IS118" s="35"/>
      <c r="IT118" s="35"/>
      <c r="IU118" s="35"/>
      <c r="IV118" s="35"/>
      <c r="IW118" s="35"/>
      <c r="IX118" s="35"/>
      <c r="IY118" s="35"/>
      <c r="IZ118" s="35"/>
      <c r="JA118" s="35"/>
      <c r="JB118" s="35"/>
      <c r="JC118" s="35"/>
      <c r="JD118" s="35"/>
      <c r="JE118" s="35"/>
      <c r="JF118" s="35"/>
      <c r="JG118" s="35"/>
      <c r="JH118" s="35"/>
    </row>
    <row r="119" spans="1:268" s="34" customFormat="1">
      <c r="A119" s="45"/>
      <c r="B119" s="45"/>
      <c r="C119" s="45"/>
      <c r="D119" s="45"/>
      <c r="E119" s="45"/>
      <c r="F119" s="45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35"/>
      <c r="BB119" s="35"/>
      <c r="BC119" s="35"/>
      <c r="BD119" s="35"/>
      <c r="BE119" s="35"/>
      <c r="BF119" s="35"/>
      <c r="BG119" s="35"/>
      <c r="BH119" s="35"/>
      <c r="BI119" s="35"/>
      <c r="BJ119" s="35"/>
      <c r="BK119" s="35"/>
      <c r="BL119" s="35"/>
      <c r="BM119" s="35"/>
      <c r="BN119" s="35"/>
      <c r="BO119" s="35"/>
      <c r="BP119" s="35"/>
      <c r="BQ119" s="35"/>
      <c r="BR119" s="35"/>
      <c r="BS119" s="35"/>
      <c r="BT119" s="35"/>
      <c r="BU119" s="35"/>
      <c r="BV119" s="35"/>
      <c r="BW119" s="35"/>
      <c r="BX119" s="35"/>
      <c r="BY119" s="35"/>
      <c r="BZ119" s="35"/>
      <c r="CA119" s="35"/>
      <c r="CB119" s="35"/>
      <c r="CC119" s="35"/>
      <c r="CD119" s="35"/>
      <c r="CE119" s="35"/>
      <c r="CF119" s="35"/>
      <c r="CG119" s="35"/>
      <c r="CH119" s="35"/>
      <c r="CI119" s="35"/>
      <c r="CJ119" s="35"/>
      <c r="CK119" s="35"/>
      <c r="CL119" s="35"/>
      <c r="CM119" s="35"/>
      <c r="CN119" s="35"/>
      <c r="CO119" s="35"/>
      <c r="CP119" s="35"/>
      <c r="CQ119" s="35"/>
      <c r="CR119" s="35"/>
      <c r="CS119" s="35"/>
      <c r="CT119" s="35"/>
      <c r="CU119" s="35"/>
      <c r="CV119" s="35"/>
      <c r="CW119" s="35"/>
      <c r="CX119" s="35"/>
      <c r="CY119" s="35"/>
      <c r="CZ119" s="35"/>
      <c r="DA119" s="35"/>
      <c r="DB119" s="35"/>
      <c r="DC119" s="35"/>
      <c r="DD119" s="35"/>
      <c r="DE119" s="35"/>
      <c r="DF119" s="35"/>
      <c r="DG119" s="35"/>
      <c r="DH119" s="35"/>
      <c r="DI119" s="35"/>
      <c r="DJ119" s="35"/>
      <c r="DK119" s="35"/>
      <c r="DL119" s="35"/>
      <c r="DM119" s="35"/>
      <c r="DN119" s="35"/>
      <c r="DO119" s="35"/>
      <c r="DP119" s="35"/>
      <c r="DQ119" s="35"/>
      <c r="DR119" s="35"/>
      <c r="DS119" s="35"/>
      <c r="DT119" s="35"/>
      <c r="DU119" s="35"/>
      <c r="DV119" s="35"/>
      <c r="DW119" s="35"/>
      <c r="DX119" s="47"/>
      <c r="DY119" s="35"/>
      <c r="DZ119" s="35"/>
      <c r="EA119" s="35"/>
      <c r="EB119" s="35"/>
      <c r="EC119" s="35"/>
      <c r="ED119" s="35"/>
      <c r="EE119" s="35"/>
      <c r="EF119" s="35"/>
      <c r="EG119" s="35"/>
      <c r="EH119" s="35"/>
      <c r="EI119" s="35"/>
      <c r="EJ119" s="35"/>
      <c r="EK119" s="35"/>
      <c r="EL119" s="35"/>
      <c r="EM119" s="35"/>
      <c r="EN119" s="35"/>
      <c r="EO119" s="35"/>
      <c r="EP119" s="35"/>
      <c r="EQ119" s="35"/>
      <c r="ER119" s="35"/>
      <c r="ES119" s="35"/>
      <c r="ET119" s="35"/>
      <c r="EU119" s="35"/>
      <c r="EV119" s="35"/>
      <c r="EW119" s="35"/>
      <c r="EX119" s="35"/>
      <c r="EY119" s="35"/>
      <c r="EZ119" s="35"/>
      <c r="FA119" s="35"/>
      <c r="FB119" s="35"/>
      <c r="FC119" s="35"/>
      <c r="FD119" s="35"/>
      <c r="FE119" s="35"/>
      <c r="FF119" s="35"/>
      <c r="FG119" s="35"/>
      <c r="FH119" s="35"/>
      <c r="FI119" s="35"/>
      <c r="FJ119" s="35"/>
      <c r="FK119" s="35"/>
      <c r="FL119" s="35"/>
      <c r="FM119" s="35"/>
      <c r="FN119" s="35"/>
      <c r="FO119" s="35"/>
      <c r="FP119" s="35"/>
      <c r="FQ119" s="35"/>
      <c r="FR119" s="35"/>
      <c r="FS119" s="35"/>
      <c r="FT119" s="35"/>
      <c r="FU119" s="35"/>
      <c r="FV119" s="35"/>
      <c r="FW119" s="35"/>
      <c r="FX119" s="35"/>
      <c r="FY119" s="35"/>
      <c r="FZ119" s="35"/>
      <c r="GA119" s="35"/>
      <c r="GB119" s="35"/>
      <c r="GC119" s="35"/>
      <c r="GD119" s="35"/>
      <c r="GE119" s="35"/>
      <c r="GF119" s="35"/>
      <c r="GG119" s="35"/>
      <c r="GH119" s="35"/>
      <c r="GI119" s="35"/>
      <c r="GJ119" s="35"/>
      <c r="GK119" s="35"/>
      <c r="GL119" s="35"/>
      <c r="GM119" s="35"/>
      <c r="GN119" s="35"/>
      <c r="GO119" s="35"/>
      <c r="GP119" s="35"/>
      <c r="GQ119" s="35"/>
      <c r="GR119" s="35"/>
      <c r="GS119" s="35"/>
      <c r="GT119" s="35"/>
      <c r="GU119" s="35"/>
      <c r="GV119" s="35"/>
      <c r="GW119" s="35"/>
      <c r="GX119" s="35"/>
      <c r="GY119" s="35"/>
      <c r="GZ119" s="35"/>
      <c r="HA119" s="35"/>
      <c r="HB119" s="35"/>
      <c r="HC119" s="35"/>
      <c r="HD119" s="35"/>
      <c r="HE119" s="35"/>
      <c r="HF119" s="35"/>
      <c r="HG119" s="35"/>
      <c r="HH119" s="35"/>
      <c r="HI119" s="35"/>
      <c r="HJ119" s="35"/>
      <c r="HK119" s="35"/>
      <c r="HL119" s="35"/>
      <c r="HM119" s="35"/>
      <c r="HN119" s="35"/>
      <c r="HO119" s="35"/>
      <c r="HP119" s="35"/>
      <c r="HQ119" s="35"/>
      <c r="HR119" s="35"/>
      <c r="HS119" s="35"/>
      <c r="HT119" s="35"/>
      <c r="HU119" s="35"/>
      <c r="HV119" s="35"/>
      <c r="HW119" s="35"/>
      <c r="HX119" s="35"/>
      <c r="HY119" s="35"/>
      <c r="HZ119" s="35"/>
      <c r="IA119" s="35"/>
      <c r="IB119" s="35"/>
      <c r="IC119" s="35"/>
      <c r="ID119" s="35"/>
      <c r="IE119" s="35"/>
      <c r="IF119" s="35"/>
      <c r="IG119" s="35"/>
      <c r="IH119" s="35"/>
      <c r="II119" s="35"/>
      <c r="IJ119" s="35"/>
      <c r="IK119" s="35"/>
      <c r="IL119" s="35"/>
      <c r="IM119" s="35"/>
      <c r="IN119" s="35"/>
      <c r="IO119" s="35"/>
      <c r="IP119" s="35"/>
      <c r="IQ119" s="35"/>
      <c r="IR119" s="35"/>
      <c r="IS119" s="35"/>
      <c r="IT119" s="35"/>
      <c r="IU119" s="35"/>
      <c r="IV119" s="35"/>
      <c r="IW119" s="35"/>
      <c r="IX119" s="35"/>
      <c r="IY119" s="35"/>
      <c r="IZ119" s="35"/>
      <c r="JA119" s="35"/>
      <c r="JB119" s="35"/>
      <c r="JC119" s="35"/>
      <c r="JD119" s="35"/>
      <c r="JE119" s="35"/>
      <c r="JF119" s="35"/>
      <c r="JG119" s="35"/>
      <c r="JH119" s="35"/>
    </row>
    <row r="120" spans="1:268" s="34" customFormat="1">
      <c r="A120" s="45"/>
      <c r="B120" s="45"/>
      <c r="C120" s="45"/>
      <c r="D120" s="45"/>
      <c r="E120" s="45"/>
      <c r="F120" s="45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35"/>
      <c r="BB120" s="35"/>
      <c r="BC120" s="35"/>
      <c r="BD120" s="35"/>
      <c r="BE120" s="35"/>
      <c r="BF120" s="35"/>
      <c r="BG120" s="35"/>
      <c r="BH120" s="35"/>
      <c r="BI120" s="35"/>
      <c r="BJ120" s="35"/>
      <c r="BK120" s="35"/>
      <c r="BL120" s="35"/>
      <c r="BM120" s="35"/>
      <c r="BN120" s="35"/>
      <c r="BO120" s="35"/>
      <c r="BP120" s="35"/>
      <c r="BQ120" s="35"/>
      <c r="BR120" s="35"/>
      <c r="BS120" s="35"/>
      <c r="BT120" s="35"/>
      <c r="BU120" s="35"/>
      <c r="BV120" s="35"/>
      <c r="BW120" s="35"/>
      <c r="BX120" s="35"/>
      <c r="BY120" s="35"/>
      <c r="BZ120" s="35"/>
      <c r="CA120" s="35"/>
      <c r="CB120" s="35"/>
      <c r="CC120" s="35"/>
      <c r="CD120" s="35"/>
      <c r="CE120" s="35"/>
      <c r="CF120" s="35"/>
      <c r="CG120" s="35"/>
      <c r="CH120" s="35"/>
      <c r="CI120" s="35"/>
      <c r="CJ120" s="35"/>
      <c r="CK120" s="35"/>
      <c r="CL120" s="35"/>
      <c r="CM120" s="35"/>
      <c r="CN120" s="35"/>
      <c r="CO120" s="35"/>
      <c r="CP120" s="35"/>
      <c r="CQ120" s="35"/>
      <c r="CR120" s="35"/>
      <c r="CS120" s="35"/>
      <c r="CT120" s="35"/>
      <c r="CU120" s="35"/>
      <c r="CV120" s="35"/>
      <c r="CW120" s="35"/>
      <c r="CX120" s="35"/>
      <c r="CY120" s="35"/>
      <c r="CZ120" s="35"/>
      <c r="DA120" s="35"/>
      <c r="DB120" s="35"/>
      <c r="DC120" s="35"/>
      <c r="DD120" s="35"/>
      <c r="DE120" s="35"/>
      <c r="DF120" s="35"/>
      <c r="DG120" s="35"/>
      <c r="DH120" s="35"/>
      <c r="DI120" s="35"/>
      <c r="DJ120" s="35"/>
      <c r="DK120" s="35"/>
      <c r="DL120" s="35"/>
      <c r="DM120" s="35"/>
      <c r="DN120" s="35"/>
      <c r="DO120" s="35"/>
      <c r="DP120" s="35"/>
      <c r="DQ120" s="35"/>
      <c r="DR120" s="35"/>
      <c r="DS120" s="35"/>
      <c r="DT120" s="35"/>
      <c r="DU120" s="35"/>
      <c r="DV120" s="35"/>
      <c r="DW120" s="35"/>
      <c r="DX120" s="47"/>
      <c r="DY120" s="35"/>
      <c r="DZ120" s="35"/>
      <c r="EA120" s="35"/>
      <c r="EB120" s="35"/>
      <c r="EC120" s="35"/>
      <c r="ED120" s="35"/>
      <c r="EE120" s="35"/>
      <c r="EF120" s="35"/>
      <c r="EG120" s="35"/>
      <c r="EH120" s="35"/>
      <c r="EI120" s="35"/>
      <c r="EJ120" s="35"/>
      <c r="EK120" s="35"/>
      <c r="EL120" s="35"/>
      <c r="EM120" s="35"/>
      <c r="EN120" s="35"/>
      <c r="EO120" s="35"/>
      <c r="EP120" s="35"/>
      <c r="EQ120" s="35"/>
      <c r="ER120" s="35"/>
      <c r="ES120" s="35"/>
      <c r="ET120" s="35"/>
      <c r="EU120" s="35"/>
      <c r="EV120" s="35"/>
      <c r="EW120" s="35"/>
      <c r="EX120" s="35"/>
      <c r="EY120" s="35"/>
      <c r="EZ120" s="35"/>
      <c r="FA120" s="35"/>
      <c r="FB120" s="35"/>
      <c r="FC120" s="35"/>
      <c r="FD120" s="35"/>
      <c r="FE120" s="35"/>
      <c r="FF120" s="35"/>
      <c r="FG120" s="35"/>
      <c r="FH120" s="35"/>
      <c r="FI120" s="35"/>
      <c r="FJ120" s="35"/>
      <c r="FK120" s="35"/>
      <c r="FL120" s="35"/>
      <c r="FM120" s="35"/>
      <c r="FN120" s="35"/>
      <c r="FO120" s="35"/>
      <c r="FP120" s="35"/>
      <c r="FQ120" s="35"/>
      <c r="FR120" s="35"/>
      <c r="FS120" s="35"/>
      <c r="FT120" s="35"/>
      <c r="FU120" s="35"/>
      <c r="FV120" s="35"/>
      <c r="FW120" s="35"/>
      <c r="FX120" s="35"/>
      <c r="FY120" s="35"/>
      <c r="FZ120" s="35"/>
      <c r="GA120" s="35"/>
      <c r="GB120" s="35"/>
      <c r="GC120" s="35"/>
      <c r="GD120" s="35"/>
      <c r="GE120" s="35"/>
      <c r="GF120" s="35"/>
      <c r="GG120" s="35"/>
      <c r="GH120" s="35"/>
      <c r="GI120" s="35"/>
      <c r="GJ120" s="35"/>
      <c r="GK120" s="35"/>
      <c r="GL120" s="35"/>
      <c r="GM120" s="35"/>
      <c r="GN120" s="35"/>
      <c r="GO120" s="35"/>
      <c r="GP120" s="35"/>
      <c r="GQ120" s="35"/>
      <c r="GR120" s="35"/>
      <c r="GS120" s="35"/>
      <c r="GT120" s="35"/>
      <c r="GU120" s="35"/>
      <c r="GV120" s="35"/>
      <c r="GW120" s="35"/>
      <c r="GX120" s="35"/>
      <c r="GY120" s="35"/>
      <c r="GZ120" s="35"/>
      <c r="HA120" s="35"/>
      <c r="HB120" s="35"/>
      <c r="HC120" s="35"/>
      <c r="HD120" s="35"/>
      <c r="HE120" s="35"/>
      <c r="HF120" s="35"/>
      <c r="HG120" s="35"/>
      <c r="HH120" s="35"/>
      <c r="HI120" s="35"/>
      <c r="HJ120" s="35"/>
      <c r="HK120" s="35"/>
      <c r="HL120" s="35"/>
      <c r="HM120" s="35"/>
      <c r="HN120" s="35"/>
      <c r="HO120" s="35"/>
      <c r="HP120" s="35"/>
      <c r="HQ120" s="35"/>
      <c r="HR120" s="35"/>
      <c r="HS120" s="35"/>
      <c r="HT120" s="35"/>
      <c r="HU120" s="35"/>
      <c r="HV120" s="35"/>
      <c r="HW120" s="35"/>
      <c r="HX120" s="35"/>
      <c r="HY120" s="35"/>
      <c r="HZ120" s="35"/>
      <c r="IA120" s="35"/>
      <c r="IB120" s="35"/>
      <c r="IC120" s="35"/>
      <c r="ID120" s="35"/>
      <c r="IE120" s="35"/>
      <c r="IF120" s="35"/>
      <c r="IG120" s="35"/>
      <c r="IH120" s="35"/>
      <c r="II120" s="35"/>
      <c r="IJ120" s="35"/>
      <c r="IK120" s="35"/>
      <c r="IL120" s="35"/>
      <c r="IM120" s="35"/>
      <c r="IN120" s="35"/>
      <c r="IO120" s="35"/>
      <c r="IP120" s="35"/>
      <c r="IQ120" s="35"/>
      <c r="IR120" s="35"/>
      <c r="IS120" s="35"/>
      <c r="IT120" s="35"/>
      <c r="IU120" s="35"/>
      <c r="IV120" s="35"/>
      <c r="IW120" s="35"/>
      <c r="IX120" s="35"/>
      <c r="IY120" s="35"/>
      <c r="IZ120" s="35"/>
      <c r="JA120" s="35"/>
      <c r="JB120" s="35"/>
      <c r="JC120" s="35"/>
      <c r="JD120" s="35"/>
      <c r="JE120" s="35"/>
      <c r="JF120" s="35"/>
      <c r="JG120" s="35"/>
      <c r="JH120" s="35"/>
    </row>
    <row r="121" spans="1:268" s="34" customFormat="1">
      <c r="A121" s="45"/>
      <c r="B121" s="45"/>
      <c r="C121" s="45"/>
      <c r="D121" s="45"/>
      <c r="E121" s="45"/>
      <c r="F121" s="45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35"/>
      <c r="BB121" s="35"/>
      <c r="BC121" s="35"/>
      <c r="BD121" s="35"/>
      <c r="BE121" s="35"/>
      <c r="BF121" s="35"/>
      <c r="BG121" s="35"/>
      <c r="BH121" s="35"/>
      <c r="BI121" s="35"/>
      <c r="BJ121" s="35"/>
      <c r="BK121" s="35"/>
      <c r="BL121" s="35"/>
      <c r="BM121" s="35"/>
      <c r="BN121" s="35"/>
      <c r="BO121" s="35"/>
      <c r="BP121" s="35"/>
      <c r="BQ121" s="35"/>
      <c r="BR121" s="35"/>
      <c r="BS121" s="35"/>
      <c r="BT121" s="35"/>
      <c r="BU121" s="35"/>
      <c r="BV121" s="35"/>
      <c r="BW121" s="35"/>
      <c r="BX121" s="35"/>
      <c r="BY121" s="35"/>
      <c r="BZ121" s="35"/>
      <c r="CA121" s="35"/>
      <c r="CB121" s="35"/>
      <c r="CC121" s="35"/>
      <c r="CD121" s="35"/>
      <c r="CE121" s="35"/>
      <c r="CF121" s="35"/>
      <c r="CG121" s="35"/>
      <c r="CH121" s="35"/>
      <c r="CI121" s="35"/>
      <c r="CJ121" s="35"/>
      <c r="CK121" s="35"/>
      <c r="CL121" s="35"/>
      <c r="CM121" s="35"/>
      <c r="CN121" s="35"/>
      <c r="CO121" s="35"/>
      <c r="CP121" s="35"/>
      <c r="CQ121" s="35"/>
      <c r="CR121" s="35"/>
      <c r="CS121" s="35"/>
      <c r="CT121" s="35"/>
      <c r="CU121" s="35"/>
      <c r="CV121" s="35"/>
      <c r="CW121" s="35"/>
      <c r="CX121" s="35"/>
      <c r="CY121" s="35"/>
      <c r="CZ121" s="35"/>
      <c r="DA121" s="35"/>
      <c r="DB121" s="35"/>
      <c r="DC121" s="35"/>
      <c r="DD121" s="35"/>
      <c r="DE121" s="35"/>
      <c r="DF121" s="35"/>
      <c r="DG121" s="35"/>
      <c r="DH121" s="35"/>
      <c r="DI121" s="35"/>
      <c r="DJ121" s="35"/>
      <c r="DK121" s="35"/>
      <c r="DL121" s="35"/>
      <c r="DM121" s="35"/>
      <c r="DN121" s="35"/>
      <c r="DO121" s="35"/>
      <c r="DP121" s="35"/>
      <c r="DQ121" s="35"/>
      <c r="DR121" s="35"/>
      <c r="DS121" s="35"/>
      <c r="DT121" s="35"/>
      <c r="DU121" s="35"/>
      <c r="DV121" s="35"/>
      <c r="DW121" s="35"/>
      <c r="DX121" s="47"/>
      <c r="DY121" s="35"/>
      <c r="DZ121" s="35"/>
      <c r="EA121" s="35"/>
      <c r="EB121" s="35"/>
      <c r="EC121" s="35"/>
      <c r="ED121" s="35"/>
      <c r="EE121" s="35"/>
      <c r="EF121" s="35"/>
      <c r="EG121" s="35"/>
      <c r="EH121" s="35"/>
      <c r="EI121" s="35"/>
      <c r="EJ121" s="35"/>
      <c r="EK121" s="35"/>
      <c r="EL121" s="35"/>
      <c r="EM121" s="35"/>
      <c r="EN121" s="35"/>
      <c r="EO121" s="35"/>
      <c r="EP121" s="35"/>
      <c r="EQ121" s="35"/>
      <c r="ER121" s="35"/>
      <c r="ES121" s="35"/>
      <c r="ET121" s="35"/>
      <c r="EU121" s="35"/>
      <c r="EV121" s="35"/>
      <c r="EW121" s="35"/>
      <c r="EX121" s="35"/>
      <c r="EY121" s="35"/>
      <c r="EZ121" s="35"/>
      <c r="FA121" s="35"/>
      <c r="FB121" s="35"/>
      <c r="FC121" s="35"/>
      <c r="FD121" s="35"/>
      <c r="FE121" s="35"/>
      <c r="FF121" s="35"/>
      <c r="FG121" s="35"/>
      <c r="FH121" s="35"/>
      <c r="FI121" s="35"/>
      <c r="FJ121" s="35"/>
      <c r="FK121" s="35"/>
      <c r="FL121" s="35"/>
      <c r="FM121" s="35"/>
      <c r="FN121" s="35"/>
      <c r="FO121" s="35"/>
      <c r="FP121" s="35"/>
      <c r="FQ121" s="35"/>
      <c r="FR121" s="35"/>
      <c r="FS121" s="35"/>
      <c r="FT121" s="35"/>
      <c r="FU121" s="35"/>
      <c r="FV121" s="35"/>
      <c r="FW121" s="35"/>
      <c r="FX121" s="35"/>
      <c r="FY121" s="35"/>
      <c r="FZ121" s="35"/>
      <c r="GA121" s="35"/>
      <c r="GB121" s="35"/>
      <c r="GC121" s="35"/>
      <c r="GD121" s="35"/>
      <c r="GE121" s="35"/>
      <c r="GF121" s="35"/>
      <c r="GG121" s="35"/>
      <c r="GH121" s="35"/>
      <c r="GI121" s="35"/>
      <c r="GJ121" s="35"/>
      <c r="GK121" s="35"/>
      <c r="GL121" s="35"/>
      <c r="GM121" s="35"/>
      <c r="GN121" s="35"/>
      <c r="GO121" s="35"/>
      <c r="GP121" s="35"/>
      <c r="GQ121" s="35"/>
      <c r="GR121" s="35"/>
      <c r="GS121" s="35"/>
      <c r="GT121" s="35"/>
      <c r="GU121" s="35"/>
      <c r="GV121" s="35"/>
      <c r="GW121" s="35"/>
      <c r="GX121" s="35"/>
      <c r="GY121" s="35"/>
      <c r="GZ121" s="35"/>
      <c r="HA121" s="35"/>
      <c r="HB121" s="35"/>
      <c r="HC121" s="35"/>
      <c r="HD121" s="35"/>
      <c r="HE121" s="35"/>
      <c r="HF121" s="35"/>
      <c r="HG121" s="35"/>
      <c r="HH121" s="35"/>
      <c r="HI121" s="35"/>
      <c r="HJ121" s="35"/>
      <c r="HK121" s="35"/>
      <c r="HL121" s="35"/>
      <c r="HM121" s="35"/>
      <c r="HN121" s="35"/>
      <c r="HO121" s="35"/>
      <c r="HP121" s="35"/>
      <c r="HQ121" s="35"/>
      <c r="HR121" s="35"/>
      <c r="HS121" s="35"/>
      <c r="HT121" s="35"/>
      <c r="HU121" s="35"/>
      <c r="HV121" s="35"/>
      <c r="HW121" s="35"/>
      <c r="HX121" s="35"/>
      <c r="HY121" s="35"/>
      <c r="HZ121" s="35"/>
      <c r="IA121" s="35"/>
      <c r="IB121" s="35"/>
      <c r="IC121" s="35"/>
      <c r="ID121" s="35"/>
      <c r="IE121" s="35"/>
      <c r="IF121" s="35"/>
      <c r="IG121" s="35"/>
      <c r="IH121" s="35"/>
      <c r="II121" s="35"/>
      <c r="IJ121" s="35"/>
      <c r="IK121" s="35"/>
      <c r="IL121" s="35"/>
      <c r="IM121" s="35"/>
      <c r="IN121" s="35"/>
      <c r="IO121" s="35"/>
      <c r="IP121" s="35"/>
      <c r="IQ121" s="35"/>
      <c r="IR121" s="35"/>
      <c r="IS121" s="35"/>
      <c r="IT121" s="35"/>
      <c r="IU121" s="35"/>
      <c r="IV121" s="35"/>
      <c r="IW121" s="35"/>
      <c r="IX121" s="35"/>
      <c r="IY121" s="35"/>
      <c r="IZ121" s="35"/>
      <c r="JA121" s="35"/>
      <c r="JB121" s="35"/>
      <c r="JC121" s="35"/>
      <c r="JD121" s="35"/>
      <c r="JE121" s="35"/>
      <c r="JF121" s="35"/>
      <c r="JG121" s="35"/>
      <c r="JH121" s="35"/>
    </row>
    <row r="122" spans="1:268" s="34" customFormat="1">
      <c r="A122" s="45"/>
      <c r="B122" s="45"/>
      <c r="C122" s="45"/>
      <c r="D122" s="45"/>
      <c r="E122" s="45"/>
      <c r="F122" s="45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35"/>
      <c r="BB122" s="35"/>
      <c r="BC122" s="35"/>
      <c r="BD122" s="35"/>
      <c r="BE122" s="35"/>
      <c r="BF122" s="35"/>
      <c r="BG122" s="35"/>
      <c r="BH122" s="35"/>
      <c r="BI122" s="35"/>
      <c r="BJ122" s="35"/>
      <c r="BK122" s="35"/>
      <c r="BL122" s="35"/>
      <c r="BM122" s="35"/>
      <c r="BN122" s="35"/>
      <c r="BO122" s="35"/>
      <c r="BP122" s="35"/>
      <c r="BQ122" s="35"/>
      <c r="BR122" s="35"/>
      <c r="BS122" s="35"/>
      <c r="BT122" s="35"/>
      <c r="BU122" s="35"/>
      <c r="BV122" s="35"/>
      <c r="BW122" s="35"/>
      <c r="BX122" s="35"/>
      <c r="BY122" s="35"/>
      <c r="BZ122" s="35"/>
      <c r="CA122" s="35"/>
      <c r="CB122" s="35"/>
      <c r="CC122" s="35"/>
      <c r="CD122" s="35"/>
      <c r="CE122" s="35"/>
      <c r="CF122" s="35"/>
      <c r="CG122" s="35"/>
      <c r="CH122" s="35"/>
      <c r="CI122" s="35"/>
      <c r="CJ122" s="35"/>
      <c r="CK122" s="35"/>
      <c r="CL122" s="35"/>
      <c r="CM122" s="35"/>
      <c r="CN122" s="35"/>
      <c r="CO122" s="35"/>
      <c r="CP122" s="35"/>
      <c r="CQ122" s="35"/>
      <c r="CR122" s="35"/>
      <c r="CS122" s="35"/>
      <c r="CT122" s="35"/>
      <c r="CU122" s="35"/>
      <c r="CV122" s="35"/>
      <c r="CW122" s="35"/>
      <c r="CX122" s="35"/>
      <c r="CY122" s="35"/>
      <c r="CZ122" s="35"/>
      <c r="DA122" s="35"/>
      <c r="DB122" s="35"/>
      <c r="DC122" s="35"/>
      <c r="DD122" s="35"/>
      <c r="DE122" s="35"/>
      <c r="DF122" s="35"/>
      <c r="DG122" s="35"/>
      <c r="DH122" s="35"/>
      <c r="DI122" s="35"/>
      <c r="DJ122" s="35"/>
      <c r="DK122" s="35"/>
      <c r="DL122" s="35"/>
      <c r="DM122" s="35"/>
      <c r="DN122" s="35"/>
      <c r="DO122" s="35"/>
      <c r="DP122" s="35"/>
      <c r="DQ122" s="35"/>
      <c r="DR122" s="35"/>
      <c r="DS122" s="35"/>
      <c r="DT122" s="35"/>
      <c r="DU122" s="35"/>
      <c r="DV122" s="35"/>
      <c r="DW122" s="35"/>
      <c r="DX122" s="47"/>
      <c r="DY122" s="35"/>
      <c r="DZ122" s="35"/>
      <c r="EA122" s="35"/>
      <c r="EB122" s="35"/>
      <c r="EC122" s="35"/>
      <c r="ED122" s="35"/>
      <c r="EE122" s="35"/>
      <c r="EF122" s="35"/>
      <c r="EG122" s="35"/>
      <c r="EH122" s="35"/>
      <c r="EI122" s="35"/>
      <c r="EJ122" s="35"/>
      <c r="EK122" s="35"/>
      <c r="EL122" s="35"/>
      <c r="EM122" s="35"/>
      <c r="EN122" s="35"/>
      <c r="EO122" s="35"/>
      <c r="EP122" s="35"/>
      <c r="EQ122" s="35"/>
      <c r="ER122" s="35"/>
      <c r="ES122" s="35"/>
      <c r="ET122" s="35"/>
      <c r="EU122" s="35"/>
      <c r="EV122" s="35"/>
      <c r="EW122" s="35"/>
      <c r="EX122" s="35"/>
      <c r="EY122" s="35"/>
      <c r="EZ122" s="35"/>
      <c r="FA122" s="35"/>
      <c r="FB122" s="35"/>
      <c r="FC122" s="35"/>
      <c r="FD122" s="35"/>
      <c r="FE122" s="35"/>
      <c r="FF122" s="35"/>
      <c r="FG122" s="35"/>
      <c r="FH122" s="35"/>
      <c r="FI122" s="35"/>
      <c r="FJ122" s="35"/>
      <c r="FK122" s="35"/>
      <c r="FL122" s="35"/>
      <c r="FM122" s="35"/>
      <c r="FN122" s="35"/>
      <c r="FO122" s="35"/>
      <c r="FP122" s="35"/>
      <c r="FQ122" s="35"/>
      <c r="FR122" s="35"/>
      <c r="FS122" s="35"/>
      <c r="FT122" s="35"/>
      <c r="FU122" s="35"/>
      <c r="FV122" s="35"/>
      <c r="FW122" s="35"/>
      <c r="FX122" s="35"/>
      <c r="FY122" s="35"/>
      <c r="FZ122" s="35"/>
      <c r="GA122" s="35"/>
      <c r="GB122" s="35"/>
      <c r="GC122" s="35"/>
      <c r="GD122" s="35"/>
      <c r="GE122" s="35"/>
      <c r="GF122" s="35"/>
      <c r="GG122" s="35"/>
      <c r="GH122" s="35"/>
      <c r="GI122" s="35"/>
      <c r="GJ122" s="35"/>
      <c r="GK122" s="35"/>
      <c r="GL122" s="35"/>
      <c r="GM122" s="35"/>
      <c r="GN122" s="35"/>
      <c r="GO122" s="35"/>
      <c r="GP122" s="35"/>
      <c r="GQ122" s="35"/>
      <c r="GR122" s="35"/>
      <c r="GS122" s="35"/>
      <c r="GT122" s="35"/>
      <c r="GU122" s="35"/>
      <c r="GV122" s="35"/>
      <c r="GW122" s="35"/>
      <c r="GX122" s="35"/>
      <c r="GY122" s="35"/>
      <c r="GZ122" s="35"/>
      <c r="HA122" s="35"/>
      <c r="HB122" s="35"/>
      <c r="HC122" s="35"/>
      <c r="HD122" s="35"/>
      <c r="HE122" s="35"/>
      <c r="HF122" s="35"/>
      <c r="HG122" s="35"/>
      <c r="HH122" s="35"/>
      <c r="HI122" s="35"/>
      <c r="HJ122" s="35"/>
      <c r="HK122" s="35"/>
      <c r="HL122" s="35"/>
      <c r="HM122" s="35"/>
      <c r="HN122" s="35"/>
      <c r="HO122" s="35"/>
      <c r="HP122" s="35"/>
      <c r="HQ122" s="35"/>
      <c r="HR122" s="35"/>
      <c r="HS122" s="35"/>
      <c r="HT122" s="35"/>
      <c r="HU122" s="35"/>
      <c r="HV122" s="35"/>
      <c r="HW122" s="35"/>
      <c r="HX122" s="35"/>
      <c r="HY122" s="35"/>
      <c r="HZ122" s="35"/>
      <c r="IA122" s="35"/>
      <c r="IB122" s="35"/>
      <c r="IC122" s="35"/>
      <c r="ID122" s="35"/>
      <c r="IE122" s="35"/>
      <c r="IF122" s="35"/>
      <c r="IG122" s="35"/>
      <c r="IH122" s="35"/>
      <c r="II122" s="35"/>
      <c r="IJ122" s="35"/>
      <c r="IK122" s="35"/>
      <c r="IL122" s="35"/>
      <c r="IM122" s="35"/>
      <c r="IN122" s="35"/>
      <c r="IO122" s="35"/>
      <c r="IP122" s="35"/>
      <c r="IQ122" s="35"/>
      <c r="IR122" s="35"/>
      <c r="IS122" s="35"/>
      <c r="IT122" s="35"/>
      <c r="IU122" s="35"/>
      <c r="IV122" s="35"/>
      <c r="IW122" s="35"/>
      <c r="IX122" s="35"/>
      <c r="IY122" s="35"/>
      <c r="IZ122" s="35"/>
      <c r="JA122" s="35"/>
      <c r="JB122" s="35"/>
      <c r="JC122" s="35"/>
      <c r="JD122" s="35"/>
      <c r="JE122" s="35"/>
      <c r="JF122" s="35"/>
      <c r="JG122" s="35"/>
      <c r="JH122" s="35"/>
    </row>
    <row r="123" spans="1:268" s="34" customFormat="1">
      <c r="A123" s="45"/>
      <c r="B123" s="45"/>
      <c r="C123" s="45"/>
      <c r="D123" s="45"/>
      <c r="E123" s="45"/>
      <c r="F123" s="45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35"/>
      <c r="BB123" s="35"/>
      <c r="BC123" s="35"/>
      <c r="BD123" s="35"/>
      <c r="BE123" s="35"/>
      <c r="BF123" s="35"/>
      <c r="BG123" s="35"/>
      <c r="BH123" s="35"/>
      <c r="BI123" s="35"/>
      <c r="BJ123" s="35"/>
      <c r="BK123" s="35"/>
      <c r="BL123" s="35"/>
      <c r="BM123" s="35"/>
      <c r="BN123" s="35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  <c r="BY123" s="35"/>
      <c r="BZ123" s="35"/>
      <c r="CA123" s="35"/>
      <c r="CB123" s="35"/>
      <c r="CC123" s="35"/>
      <c r="CD123" s="35"/>
      <c r="CE123" s="35"/>
      <c r="CF123" s="35"/>
      <c r="CG123" s="35"/>
      <c r="CH123" s="35"/>
      <c r="CI123" s="35"/>
      <c r="CJ123" s="35"/>
      <c r="CK123" s="35"/>
      <c r="CL123" s="35"/>
      <c r="CM123" s="35"/>
      <c r="CN123" s="35"/>
      <c r="CO123" s="35"/>
      <c r="CP123" s="35"/>
      <c r="CQ123" s="35"/>
      <c r="CR123" s="35"/>
      <c r="CS123" s="35"/>
      <c r="CT123" s="35"/>
      <c r="CU123" s="35"/>
      <c r="CV123" s="35"/>
      <c r="CW123" s="35"/>
      <c r="CX123" s="35"/>
      <c r="CY123" s="35"/>
      <c r="CZ123" s="35"/>
      <c r="DA123" s="35"/>
      <c r="DB123" s="35"/>
      <c r="DC123" s="35"/>
      <c r="DD123" s="35"/>
      <c r="DE123" s="35"/>
      <c r="DF123" s="35"/>
      <c r="DG123" s="35"/>
      <c r="DH123" s="35"/>
      <c r="DI123" s="35"/>
      <c r="DJ123" s="35"/>
      <c r="DK123" s="35"/>
      <c r="DL123" s="35"/>
      <c r="DM123" s="35"/>
      <c r="DN123" s="35"/>
      <c r="DO123" s="35"/>
      <c r="DP123" s="35"/>
      <c r="DQ123" s="35"/>
      <c r="DR123" s="35"/>
      <c r="DS123" s="35"/>
      <c r="DT123" s="35"/>
      <c r="DU123" s="35"/>
      <c r="DV123" s="35"/>
      <c r="DW123" s="35"/>
      <c r="DX123" s="47"/>
      <c r="DY123" s="35"/>
      <c r="DZ123" s="35"/>
      <c r="EA123" s="35"/>
      <c r="EB123" s="35"/>
      <c r="EC123" s="35"/>
      <c r="ED123" s="35"/>
      <c r="EE123" s="35"/>
      <c r="EF123" s="35"/>
      <c r="EG123" s="35"/>
      <c r="EH123" s="35"/>
      <c r="EI123" s="35"/>
      <c r="EJ123" s="35"/>
      <c r="EK123" s="35"/>
      <c r="EL123" s="35"/>
      <c r="EM123" s="35"/>
      <c r="EN123" s="35"/>
      <c r="EO123" s="35"/>
      <c r="EP123" s="35"/>
      <c r="EQ123" s="35"/>
      <c r="ER123" s="35"/>
      <c r="ES123" s="35"/>
      <c r="ET123" s="35"/>
      <c r="EU123" s="35"/>
      <c r="EV123" s="35"/>
      <c r="EW123" s="35"/>
      <c r="EX123" s="35"/>
      <c r="EY123" s="35"/>
      <c r="EZ123" s="35"/>
      <c r="FA123" s="35"/>
      <c r="FB123" s="35"/>
      <c r="FC123" s="35"/>
      <c r="FD123" s="35"/>
      <c r="FE123" s="35"/>
      <c r="FF123" s="35"/>
      <c r="FG123" s="35"/>
      <c r="FH123" s="35"/>
      <c r="FI123" s="35"/>
      <c r="FJ123" s="35"/>
      <c r="FK123" s="35"/>
      <c r="FL123" s="35"/>
      <c r="FM123" s="35"/>
      <c r="FN123" s="35"/>
      <c r="FO123" s="35"/>
      <c r="FP123" s="35"/>
      <c r="FQ123" s="35"/>
      <c r="FR123" s="35"/>
      <c r="FS123" s="35"/>
      <c r="FT123" s="35"/>
      <c r="FU123" s="35"/>
      <c r="FV123" s="35"/>
      <c r="FW123" s="35"/>
      <c r="FX123" s="35"/>
      <c r="FY123" s="35"/>
      <c r="FZ123" s="35"/>
      <c r="GA123" s="35"/>
      <c r="GB123" s="35"/>
      <c r="GC123" s="35"/>
      <c r="GD123" s="35"/>
      <c r="GE123" s="35"/>
      <c r="GF123" s="35"/>
      <c r="GG123" s="35"/>
      <c r="GH123" s="35"/>
      <c r="GI123" s="35"/>
      <c r="GJ123" s="35"/>
      <c r="GK123" s="35"/>
      <c r="GL123" s="35"/>
      <c r="GM123" s="35"/>
      <c r="GN123" s="35"/>
      <c r="GO123" s="35"/>
      <c r="GP123" s="35"/>
      <c r="GQ123" s="35"/>
      <c r="GR123" s="35"/>
      <c r="GS123" s="35"/>
      <c r="GT123" s="35"/>
      <c r="GU123" s="35"/>
      <c r="GV123" s="35"/>
      <c r="GW123" s="35"/>
      <c r="GX123" s="35"/>
      <c r="GY123" s="35"/>
      <c r="GZ123" s="35"/>
      <c r="HA123" s="35"/>
      <c r="HB123" s="35"/>
      <c r="HC123" s="35"/>
      <c r="HD123" s="35"/>
      <c r="HE123" s="35"/>
      <c r="HF123" s="35"/>
      <c r="HG123" s="35"/>
      <c r="HH123" s="35"/>
      <c r="HI123" s="35"/>
      <c r="HJ123" s="35"/>
      <c r="HK123" s="35"/>
      <c r="HL123" s="35"/>
      <c r="HM123" s="35"/>
      <c r="HN123" s="35"/>
      <c r="HO123" s="35"/>
      <c r="HP123" s="35"/>
      <c r="HQ123" s="35"/>
      <c r="HR123" s="35"/>
      <c r="HS123" s="35"/>
      <c r="HT123" s="35"/>
      <c r="HU123" s="35"/>
      <c r="HV123" s="35"/>
      <c r="HW123" s="35"/>
      <c r="HX123" s="35"/>
      <c r="HY123" s="35"/>
      <c r="HZ123" s="35"/>
      <c r="IA123" s="35"/>
      <c r="IB123" s="35"/>
      <c r="IC123" s="35"/>
      <c r="ID123" s="35"/>
      <c r="IE123" s="35"/>
      <c r="IF123" s="35"/>
      <c r="IG123" s="35"/>
      <c r="IH123" s="35"/>
      <c r="II123" s="35"/>
      <c r="IJ123" s="35"/>
      <c r="IK123" s="35"/>
      <c r="IL123" s="35"/>
      <c r="IM123" s="35"/>
      <c r="IN123" s="35"/>
      <c r="IO123" s="35"/>
      <c r="IP123" s="35"/>
      <c r="IQ123" s="35"/>
      <c r="IR123" s="35"/>
      <c r="IS123" s="35"/>
      <c r="IT123" s="35"/>
      <c r="IU123" s="35"/>
      <c r="IV123" s="35"/>
      <c r="IW123" s="35"/>
      <c r="IX123" s="35"/>
      <c r="IY123" s="35"/>
      <c r="IZ123" s="35"/>
      <c r="JA123" s="35"/>
      <c r="JB123" s="35"/>
      <c r="JC123" s="35"/>
      <c r="JD123" s="35"/>
      <c r="JE123" s="35"/>
      <c r="JF123" s="35"/>
      <c r="JG123" s="35"/>
      <c r="JH123" s="35"/>
    </row>
    <row r="124" spans="1:268" s="34" customFormat="1">
      <c r="A124" s="45"/>
      <c r="B124" s="45"/>
      <c r="C124" s="45"/>
      <c r="D124" s="45"/>
      <c r="E124" s="45"/>
      <c r="F124" s="45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35"/>
      <c r="BB124" s="35"/>
      <c r="BC124" s="35"/>
      <c r="BD124" s="35"/>
      <c r="BE124" s="35"/>
      <c r="BF124" s="35"/>
      <c r="BG124" s="35"/>
      <c r="BH124" s="35"/>
      <c r="BI124" s="35"/>
      <c r="BJ124" s="35"/>
      <c r="BK124" s="35"/>
      <c r="BL124" s="35"/>
      <c r="BM124" s="35"/>
      <c r="BN124" s="35"/>
      <c r="BO124" s="35"/>
      <c r="BP124" s="35"/>
      <c r="BQ124" s="35"/>
      <c r="BR124" s="35"/>
      <c r="BS124" s="35"/>
      <c r="BT124" s="35"/>
      <c r="BU124" s="35"/>
      <c r="BV124" s="35"/>
      <c r="BW124" s="35"/>
      <c r="BX124" s="35"/>
      <c r="BY124" s="35"/>
      <c r="BZ124" s="35"/>
      <c r="CA124" s="35"/>
      <c r="CB124" s="35"/>
      <c r="CC124" s="35"/>
      <c r="CD124" s="35"/>
      <c r="CE124" s="35"/>
      <c r="CF124" s="35"/>
      <c r="CG124" s="35"/>
      <c r="CH124" s="35"/>
      <c r="CI124" s="35"/>
      <c r="CJ124" s="35"/>
      <c r="CK124" s="35"/>
      <c r="CL124" s="35"/>
      <c r="CM124" s="35"/>
      <c r="CN124" s="35"/>
      <c r="CO124" s="35"/>
      <c r="CP124" s="35"/>
      <c r="CQ124" s="35"/>
      <c r="CR124" s="35"/>
      <c r="CS124" s="35"/>
      <c r="CT124" s="35"/>
      <c r="CU124" s="35"/>
      <c r="CV124" s="35"/>
      <c r="CW124" s="35"/>
      <c r="CX124" s="35"/>
      <c r="CY124" s="35"/>
      <c r="CZ124" s="35"/>
      <c r="DA124" s="35"/>
      <c r="DB124" s="35"/>
      <c r="DC124" s="35"/>
      <c r="DD124" s="35"/>
      <c r="DE124" s="35"/>
      <c r="DF124" s="35"/>
      <c r="DG124" s="35"/>
      <c r="DH124" s="35"/>
      <c r="DI124" s="35"/>
      <c r="DJ124" s="35"/>
      <c r="DK124" s="35"/>
      <c r="DL124" s="35"/>
      <c r="DM124" s="35"/>
      <c r="DN124" s="35"/>
      <c r="DO124" s="35"/>
      <c r="DP124" s="35"/>
      <c r="DQ124" s="35"/>
      <c r="DR124" s="35"/>
      <c r="DS124" s="35"/>
      <c r="DT124" s="35"/>
      <c r="DU124" s="35"/>
      <c r="DV124" s="35"/>
      <c r="DW124" s="35"/>
      <c r="DX124" s="47"/>
      <c r="DY124" s="35"/>
      <c r="DZ124" s="35"/>
      <c r="EA124" s="35"/>
      <c r="EB124" s="35"/>
      <c r="EC124" s="35"/>
      <c r="ED124" s="35"/>
      <c r="EE124" s="35"/>
      <c r="EF124" s="35"/>
      <c r="EG124" s="35"/>
      <c r="EH124" s="35"/>
      <c r="EI124" s="35"/>
      <c r="EJ124" s="35"/>
      <c r="EK124" s="35"/>
      <c r="EL124" s="35"/>
      <c r="EM124" s="35"/>
      <c r="EN124" s="35"/>
      <c r="EO124" s="35"/>
      <c r="EP124" s="35"/>
      <c r="EQ124" s="35"/>
      <c r="ER124" s="35"/>
      <c r="ES124" s="35"/>
      <c r="ET124" s="35"/>
      <c r="EU124" s="35"/>
      <c r="EV124" s="35"/>
      <c r="EW124" s="35"/>
      <c r="EX124" s="35"/>
      <c r="EY124" s="35"/>
      <c r="EZ124" s="35"/>
      <c r="FA124" s="35"/>
      <c r="FB124" s="35"/>
      <c r="FC124" s="35"/>
      <c r="FD124" s="35"/>
      <c r="FE124" s="35"/>
      <c r="FF124" s="35"/>
      <c r="FG124" s="35"/>
      <c r="FH124" s="35"/>
      <c r="FI124" s="35"/>
      <c r="FJ124" s="35"/>
      <c r="FK124" s="35"/>
      <c r="FL124" s="35"/>
      <c r="FM124" s="35"/>
      <c r="FN124" s="35"/>
      <c r="FO124" s="35"/>
      <c r="FP124" s="35"/>
      <c r="FQ124" s="35"/>
      <c r="FR124" s="35"/>
      <c r="FS124" s="35"/>
      <c r="FT124" s="35"/>
      <c r="FU124" s="35"/>
      <c r="FV124" s="35"/>
      <c r="FW124" s="35"/>
      <c r="FX124" s="35"/>
      <c r="FY124" s="35"/>
      <c r="FZ124" s="35"/>
      <c r="GA124" s="35"/>
      <c r="GB124" s="35"/>
      <c r="GC124" s="35"/>
      <c r="GD124" s="35"/>
      <c r="GE124" s="35"/>
      <c r="GF124" s="35"/>
      <c r="GG124" s="35"/>
      <c r="GH124" s="35"/>
      <c r="GI124" s="35"/>
      <c r="GJ124" s="35"/>
      <c r="GK124" s="35"/>
      <c r="GL124" s="35"/>
      <c r="GM124" s="35"/>
      <c r="GN124" s="35"/>
      <c r="GO124" s="35"/>
      <c r="GP124" s="35"/>
      <c r="GQ124" s="35"/>
      <c r="GR124" s="35"/>
      <c r="GS124" s="35"/>
      <c r="GT124" s="35"/>
      <c r="GU124" s="35"/>
      <c r="GV124" s="35"/>
      <c r="GW124" s="35"/>
      <c r="GX124" s="35"/>
      <c r="GY124" s="35"/>
      <c r="GZ124" s="35"/>
      <c r="HA124" s="35"/>
      <c r="HB124" s="35"/>
      <c r="HC124" s="35"/>
      <c r="HD124" s="35"/>
      <c r="HE124" s="35"/>
      <c r="HF124" s="35"/>
      <c r="HG124" s="35"/>
      <c r="HH124" s="35"/>
      <c r="HI124" s="35"/>
      <c r="HJ124" s="35"/>
      <c r="HK124" s="35"/>
      <c r="HL124" s="35"/>
      <c r="HM124" s="35"/>
      <c r="HN124" s="35"/>
      <c r="HO124" s="35"/>
      <c r="HP124" s="35"/>
      <c r="HQ124" s="35"/>
      <c r="HR124" s="35"/>
      <c r="HS124" s="35"/>
      <c r="HT124" s="35"/>
      <c r="HU124" s="35"/>
      <c r="HV124" s="35"/>
      <c r="HW124" s="35"/>
      <c r="HX124" s="35"/>
      <c r="HY124" s="35"/>
      <c r="HZ124" s="35"/>
      <c r="IA124" s="35"/>
      <c r="IB124" s="35"/>
      <c r="IC124" s="35"/>
      <c r="ID124" s="35"/>
      <c r="IE124" s="35"/>
      <c r="IF124" s="35"/>
      <c r="IG124" s="35"/>
      <c r="IH124" s="35"/>
      <c r="II124" s="35"/>
      <c r="IJ124" s="35"/>
      <c r="IK124" s="35"/>
      <c r="IL124" s="35"/>
      <c r="IM124" s="35"/>
      <c r="IN124" s="35"/>
      <c r="IO124" s="35"/>
      <c r="IP124" s="35"/>
      <c r="IQ124" s="35"/>
      <c r="IR124" s="35"/>
      <c r="IS124" s="35"/>
      <c r="IT124" s="35"/>
      <c r="IU124" s="35"/>
      <c r="IV124" s="35"/>
      <c r="IW124" s="35"/>
      <c r="IX124" s="35"/>
      <c r="IY124" s="35"/>
      <c r="IZ124" s="35"/>
      <c r="JA124" s="35"/>
      <c r="JB124" s="35"/>
      <c r="JC124" s="35"/>
      <c r="JD124" s="35"/>
      <c r="JE124" s="35"/>
      <c r="JF124" s="35"/>
      <c r="JG124" s="35"/>
      <c r="JH124" s="35"/>
    </row>
    <row r="125" spans="1:268" s="34" customFormat="1">
      <c r="A125" s="45"/>
      <c r="B125" s="45"/>
      <c r="C125" s="45"/>
      <c r="D125" s="45"/>
      <c r="E125" s="45"/>
      <c r="F125" s="45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35"/>
      <c r="BB125" s="35"/>
      <c r="BC125" s="35"/>
      <c r="BD125" s="35"/>
      <c r="BE125" s="35"/>
      <c r="BF125" s="35"/>
      <c r="BG125" s="35"/>
      <c r="BH125" s="35"/>
      <c r="BI125" s="35"/>
      <c r="BJ125" s="35"/>
      <c r="BK125" s="35"/>
      <c r="BL125" s="35"/>
      <c r="BM125" s="35"/>
      <c r="BN125" s="35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  <c r="BY125" s="35"/>
      <c r="BZ125" s="35"/>
      <c r="CA125" s="35"/>
      <c r="CB125" s="35"/>
      <c r="CC125" s="35"/>
      <c r="CD125" s="35"/>
      <c r="CE125" s="35"/>
      <c r="CF125" s="35"/>
      <c r="CG125" s="35"/>
      <c r="CH125" s="35"/>
      <c r="CI125" s="35"/>
      <c r="CJ125" s="35"/>
      <c r="CK125" s="35"/>
      <c r="CL125" s="35"/>
      <c r="CM125" s="35"/>
      <c r="CN125" s="35"/>
      <c r="CO125" s="35"/>
      <c r="CP125" s="35"/>
      <c r="CQ125" s="35"/>
      <c r="CR125" s="35"/>
      <c r="CS125" s="35"/>
      <c r="CT125" s="35"/>
      <c r="CU125" s="35"/>
      <c r="CV125" s="35"/>
      <c r="CW125" s="35"/>
      <c r="CX125" s="35"/>
      <c r="CY125" s="35"/>
      <c r="CZ125" s="35"/>
      <c r="DA125" s="35"/>
      <c r="DB125" s="35"/>
      <c r="DC125" s="35"/>
      <c r="DD125" s="35"/>
      <c r="DE125" s="35"/>
      <c r="DF125" s="35"/>
      <c r="DG125" s="35"/>
      <c r="DH125" s="35"/>
      <c r="DI125" s="35"/>
      <c r="DJ125" s="35"/>
      <c r="DK125" s="35"/>
      <c r="DL125" s="35"/>
      <c r="DM125" s="35"/>
      <c r="DN125" s="35"/>
      <c r="DO125" s="35"/>
      <c r="DP125" s="35"/>
      <c r="DQ125" s="35"/>
      <c r="DR125" s="35"/>
      <c r="DS125" s="35"/>
      <c r="DT125" s="35"/>
      <c r="DU125" s="35"/>
      <c r="DV125" s="35"/>
      <c r="DW125" s="35"/>
      <c r="DX125" s="47"/>
      <c r="DY125" s="35"/>
      <c r="DZ125" s="35"/>
      <c r="EA125" s="35"/>
      <c r="EB125" s="35"/>
      <c r="EC125" s="35"/>
      <c r="ED125" s="35"/>
      <c r="EE125" s="35"/>
      <c r="EF125" s="35"/>
      <c r="EG125" s="35"/>
      <c r="EH125" s="35"/>
      <c r="EI125" s="35"/>
      <c r="EJ125" s="35"/>
      <c r="EK125" s="35"/>
      <c r="EL125" s="35"/>
      <c r="EM125" s="35"/>
      <c r="EN125" s="35"/>
      <c r="EO125" s="35"/>
      <c r="EP125" s="35"/>
      <c r="EQ125" s="35"/>
      <c r="ER125" s="35"/>
      <c r="ES125" s="35"/>
      <c r="ET125" s="35"/>
      <c r="EU125" s="35"/>
      <c r="EV125" s="35"/>
      <c r="EW125" s="35"/>
      <c r="EX125" s="35"/>
      <c r="EY125" s="35"/>
      <c r="EZ125" s="35"/>
      <c r="FA125" s="35"/>
      <c r="FB125" s="35"/>
      <c r="FC125" s="35"/>
      <c r="FD125" s="35"/>
      <c r="FE125" s="35"/>
      <c r="FF125" s="35"/>
      <c r="FG125" s="35"/>
      <c r="FH125" s="35"/>
      <c r="FI125" s="35"/>
      <c r="FJ125" s="35"/>
      <c r="FK125" s="35"/>
      <c r="FL125" s="35"/>
      <c r="FM125" s="35"/>
      <c r="FN125" s="35"/>
      <c r="FO125" s="35"/>
      <c r="FP125" s="35"/>
      <c r="FQ125" s="35"/>
      <c r="FR125" s="35"/>
      <c r="FS125" s="35"/>
      <c r="FT125" s="35"/>
      <c r="FU125" s="35"/>
      <c r="FV125" s="35"/>
      <c r="FW125" s="35"/>
      <c r="FX125" s="35"/>
      <c r="FY125" s="35"/>
      <c r="FZ125" s="35"/>
      <c r="GA125" s="35"/>
      <c r="GB125" s="35"/>
      <c r="GC125" s="35"/>
      <c r="GD125" s="35"/>
      <c r="GE125" s="35"/>
      <c r="GF125" s="35"/>
      <c r="GG125" s="35"/>
      <c r="GH125" s="35"/>
      <c r="GI125" s="35"/>
      <c r="GJ125" s="35"/>
      <c r="GK125" s="35"/>
      <c r="GL125" s="35"/>
      <c r="GM125" s="35"/>
      <c r="GN125" s="35"/>
      <c r="GO125" s="35"/>
      <c r="GP125" s="35"/>
      <c r="GQ125" s="35"/>
      <c r="GR125" s="35"/>
      <c r="GS125" s="35"/>
      <c r="GT125" s="35"/>
      <c r="GU125" s="35"/>
      <c r="GV125" s="35"/>
      <c r="GW125" s="35"/>
      <c r="GX125" s="35"/>
      <c r="GY125" s="35"/>
      <c r="GZ125" s="35"/>
      <c r="HA125" s="35"/>
      <c r="HB125" s="35"/>
      <c r="HC125" s="35"/>
      <c r="HD125" s="35"/>
      <c r="HE125" s="35"/>
      <c r="HF125" s="35"/>
      <c r="HG125" s="35"/>
      <c r="HH125" s="35"/>
      <c r="HI125" s="35"/>
      <c r="HJ125" s="35"/>
      <c r="HK125" s="35"/>
      <c r="HL125" s="35"/>
      <c r="HM125" s="35"/>
      <c r="HN125" s="35"/>
      <c r="HO125" s="35"/>
      <c r="HP125" s="35"/>
      <c r="HQ125" s="35"/>
      <c r="HR125" s="35"/>
      <c r="HS125" s="35"/>
      <c r="HT125" s="35"/>
      <c r="HU125" s="35"/>
      <c r="HV125" s="35"/>
      <c r="HW125" s="35"/>
      <c r="HX125" s="35"/>
      <c r="HY125" s="35"/>
      <c r="HZ125" s="35"/>
      <c r="IA125" s="35"/>
      <c r="IB125" s="35"/>
      <c r="IC125" s="35"/>
      <c r="ID125" s="35"/>
      <c r="IE125" s="35"/>
      <c r="IF125" s="35"/>
      <c r="IG125" s="35"/>
      <c r="IH125" s="35"/>
      <c r="II125" s="35"/>
      <c r="IJ125" s="35"/>
      <c r="IK125" s="35"/>
      <c r="IL125" s="35"/>
      <c r="IM125" s="35"/>
      <c r="IN125" s="35"/>
      <c r="IO125" s="35"/>
      <c r="IP125" s="35"/>
      <c r="IQ125" s="35"/>
      <c r="IR125" s="35"/>
      <c r="IS125" s="35"/>
      <c r="IT125" s="35"/>
      <c r="IU125" s="35"/>
      <c r="IV125" s="35"/>
      <c r="IW125" s="35"/>
      <c r="IX125" s="35"/>
      <c r="IY125" s="35"/>
      <c r="IZ125" s="35"/>
      <c r="JA125" s="35"/>
      <c r="JB125" s="35"/>
      <c r="JC125" s="35"/>
      <c r="JD125" s="35"/>
      <c r="JE125" s="35"/>
      <c r="JF125" s="35"/>
      <c r="JG125" s="35"/>
      <c r="JH125" s="35"/>
    </row>
    <row r="126" spans="1:268" s="34" customFormat="1">
      <c r="A126" s="45"/>
      <c r="B126" s="45"/>
      <c r="C126" s="45"/>
      <c r="D126" s="45"/>
      <c r="E126" s="45"/>
      <c r="F126" s="45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35"/>
      <c r="BB126" s="35"/>
      <c r="BC126" s="35"/>
      <c r="BD126" s="35"/>
      <c r="BE126" s="35"/>
      <c r="BF126" s="35"/>
      <c r="BG126" s="35"/>
      <c r="BH126" s="35"/>
      <c r="BI126" s="35"/>
      <c r="BJ126" s="35"/>
      <c r="BK126" s="35"/>
      <c r="BL126" s="35"/>
      <c r="BM126" s="35"/>
      <c r="BN126" s="35"/>
      <c r="BO126" s="35"/>
      <c r="BP126" s="35"/>
      <c r="BQ126" s="35"/>
      <c r="BR126" s="35"/>
      <c r="BS126" s="35"/>
      <c r="BT126" s="35"/>
      <c r="BU126" s="35"/>
      <c r="BV126" s="35"/>
      <c r="BW126" s="35"/>
      <c r="BX126" s="35"/>
      <c r="BY126" s="35"/>
      <c r="BZ126" s="35"/>
      <c r="CA126" s="35"/>
      <c r="CB126" s="35"/>
      <c r="CC126" s="35"/>
      <c r="CD126" s="35"/>
      <c r="CE126" s="35"/>
      <c r="CF126" s="35"/>
      <c r="CG126" s="35"/>
      <c r="CH126" s="35"/>
      <c r="CI126" s="35"/>
      <c r="CJ126" s="35"/>
      <c r="CK126" s="35"/>
      <c r="CL126" s="35"/>
      <c r="CM126" s="35"/>
      <c r="CN126" s="35"/>
      <c r="CO126" s="35"/>
      <c r="CP126" s="35"/>
      <c r="CQ126" s="35"/>
      <c r="CR126" s="35"/>
      <c r="CS126" s="35"/>
      <c r="CT126" s="35"/>
      <c r="CU126" s="35"/>
      <c r="CV126" s="35"/>
      <c r="CW126" s="35"/>
      <c r="CX126" s="35"/>
      <c r="CY126" s="35"/>
      <c r="CZ126" s="35"/>
      <c r="DA126" s="35"/>
      <c r="DB126" s="35"/>
      <c r="DC126" s="35"/>
      <c r="DD126" s="35"/>
      <c r="DE126" s="35"/>
      <c r="DF126" s="35"/>
      <c r="DG126" s="35"/>
      <c r="DH126" s="35"/>
      <c r="DI126" s="35"/>
      <c r="DJ126" s="35"/>
      <c r="DK126" s="35"/>
      <c r="DL126" s="35"/>
      <c r="DM126" s="35"/>
      <c r="DN126" s="35"/>
      <c r="DO126" s="35"/>
      <c r="DP126" s="35"/>
      <c r="DQ126" s="35"/>
      <c r="DR126" s="35"/>
      <c r="DS126" s="35"/>
      <c r="DT126" s="35"/>
      <c r="DU126" s="35"/>
      <c r="DV126" s="35"/>
      <c r="DW126" s="35"/>
      <c r="DX126" s="47"/>
      <c r="DY126" s="35"/>
      <c r="DZ126" s="35"/>
      <c r="EA126" s="35"/>
      <c r="EB126" s="35"/>
      <c r="EC126" s="35"/>
      <c r="ED126" s="35"/>
      <c r="EE126" s="35"/>
      <c r="EF126" s="35"/>
      <c r="EG126" s="35"/>
      <c r="EH126" s="35"/>
      <c r="EI126" s="35"/>
      <c r="EJ126" s="35"/>
      <c r="EK126" s="35"/>
      <c r="EL126" s="35"/>
      <c r="EM126" s="35"/>
      <c r="EN126" s="35"/>
      <c r="EO126" s="35"/>
      <c r="EP126" s="35"/>
      <c r="EQ126" s="35"/>
      <c r="ER126" s="35"/>
      <c r="ES126" s="35"/>
      <c r="ET126" s="35"/>
      <c r="EU126" s="35"/>
      <c r="EV126" s="35"/>
      <c r="EW126" s="35"/>
      <c r="EX126" s="35"/>
      <c r="EY126" s="35"/>
      <c r="EZ126" s="35"/>
      <c r="FA126" s="35"/>
      <c r="FB126" s="35"/>
      <c r="FC126" s="35"/>
      <c r="FD126" s="35"/>
      <c r="FE126" s="35"/>
      <c r="FF126" s="35"/>
      <c r="FG126" s="35"/>
      <c r="FH126" s="35"/>
      <c r="FI126" s="35"/>
      <c r="FJ126" s="35"/>
      <c r="FK126" s="35"/>
      <c r="FL126" s="35"/>
      <c r="FM126" s="35"/>
      <c r="FN126" s="35"/>
      <c r="FO126" s="35"/>
      <c r="FP126" s="35"/>
      <c r="FQ126" s="35"/>
      <c r="FR126" s="35"/>
      <c r="FS126" s="35"/>
      <c r="FT126" s="35"/>
      <c r="FU126" s="35"/>
      <c r="FV126" s="35"/>
      <c r="FW126" s="35"/>
      <c r="FX126" s="35"/>
      <c r="FY126" s="35"/>
      <c r="FZ126" s="35"/>
      <c r="GA126" s="35"/>
      <c r="GB126" s="35"/>
      <c r="GC126" s="35"/>
      <c r="GD126" s="35"/>
      <c r="GE126" s="35"/>
      <c r="GF126" s="35"/>
      <c r="GG126" s="35"/>
      <c r="GH126" s="35"/>
      <c r="GI126" s="35"/>
      <c r="GJ126" s="35"/>
      <c r="GK126" s="35"/>
      <c r="GL126" s="35"/>
      <c r="GM126" s="35"/>
      <c r="GN126" s="35"/>
      <c r="GO126" s="35"/>
      <c r="GP126" s="35"/>
      <c r="GQ126" s="35"/>
      <c r="GR126" s="35"/>
      <c r="GS126" s="35"/>
      <c r="GT126" s="35"/>
      <c r="GU126" s="35"/>
      <c r="GV126" s="35"/>
      <c r="GW126" s="35"/>
      <c r="GX126" s="35"/>
      <c r="GY126" s="35"/>
      <c r="GZ126" s="35"/>
      <c r="HA126" s="35"/>
      <c r="HB126" s="35"/>
      <c r="HC126" s="35"/>
      <c r="HD126" s="35"/>
      <c r="HE126" s="35"/>
      <c r="HF126" s="35"/>
      <c r="HG126" s="35"/>
      <c r="HH126" s="35"/>
      <c r="HI126" s="35"/>
      <c r="HJ126" s="35"/>
      <c r="HK126" s="35"/>
      <c r="HL126" s="35"/>
      <c r="HM126" s="35"/>
      <c r="HN126" s="35"/>
      <c r="HO126" s="35"/>
      <c r="HP126" s="35"/>
      <c r="HQ126" s="35"/>
      <c r="HR126" s="35"/>
      <c r="HS126" s="35"/>
      <c r="HT126" s="35"/>
      <c r="HU126" s="35"/>
      <c r="HV126" s="35"/>
      <c r="HW126" s="35"/>
      <c r="HX126" s="35"/>
      <c r="HY126" s="35"/>
      <c r="HZ126" s="35"/>
      <c r="IA126" s="35"/>
      <c r="IB126" s="35"/>
      <c r="IC126" s="35"/>
      <c r="ID126" s="35"/>
      <c r="IE126" s="35"/>
      <c r="IF126" s="35"/>
      <c r="IG126" s="35"/>
      <c r="IH126" s="35"/>
      <c r="II126" s="35"/>
      <c r="IJ126" s="35"/>
      <c r="IK126" s="35"/>
      <c r="IL126" s="35"/>
      <c r="IM126" s="35"/>
      <c r="IN126" s="35"/>
      <c r="IO126" s="35"/>
      <c r="IP126" s="35"/>
      <c r="IQ126" s="35"/>
      <c r="IR126" s="35"/>
      <c r="IS126" s="35"/>
      <c r="IT126" s="35"/>
      <c r="IU126" s="35"/>
      <c r="IV126" s="35"/>
      <c r="IW126" s="35"/>
      <c r="IX126" s="35"/>
      <c r="IY126" s="35"/>
      <c r="IZ126" s="35"/>
      <c r="JA126" s="35"/>
      <c r="JB126" s="35"/>
      <c r="JC126" s="35"/>
      <c r="JD126" s="35"/>
      <c r="JE126" s="35"/>
      <c r="JF126" s="35"/>
      <c r="JG126" s="35"/>
      <c r="JH126" s="35"/>
    </row>
    <row r="127" spans="1:268" s="34" customFormat="1">
      <c r="A127" s="45"/>
      <c r="B127" s="45"/>
      <c r="C127" s="45"/>
      <c r="D127" s="45"/>
      <c r="E127" s="45"/>
      <c r="F127" s="45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35"/>
      <c r="BB127" s="35"/>
      <c r="BC127" s="35"/>
      <c r="BD127" s="35"/>
      <c r="BE127" s="35"/>
      <c r="BF127" s="35"/>
      <c r="BG127" s="35"/>
      <c r="BH127" s="35"/>
      <c r="BI127" s="35"/>
      <c r="BJ127" s="35"/>
      <c r="BK127" s="35"/>
      <c r="BL127" s="35"/>
      <c r="BM127" s="35"/>
      <c r="BN127" s="35"/>
      <c r="BO127" s="35"/>
      <c r="BP127" s="35"/>
      <c r="BQ127" s="35"/>
      <c r="BR127" s="35"/>
      <c r="BS127" s="35"/>
      <c r="BT127" s="35"/>
      <c r="BU127" s="35"/>
      <c r="BV127" s="35"/>
      <c r="BW127" s="35"/>
      <c r="BX127" s="35"/>
      <c r="BY127" s="35"/>
      <c r="BZ127" s="35"/>
      <c r="CA127" s="35"/>
      <c r="CB127" s="35"/>
      <c r="CC127" s="35"/>
      <c r="CD127" s="35"/>
      <c r="CE127" s="35"/>
      <c r="CF127" s="35"/>
      <c r="CG127" s="35"/>
      <c r="CH127" s="35"/>
      <c r="CI127" s="35"/>
      <c r="CJ127" s="35"/>
      <c r="CK127" s="35"/>
      <c r="CL127" s="35"/>
      <c r="CM127" s="35"/>
      <c r="CN127" s="35"/>
      <c r="CO127" s="35"/>
      <c r="CP127" s="35"/>
      <c r="CQ127" s="35"/>
      <c r="CR127" s="35"/>
      <c r="CS127" s="35"/>
      <c r="CT127" s="35"/>
      <c r="CU127" s="35"/>
      <c r="CV127" s="35"/>
      <c r="CW127" s="35"/>
      <c r="CX127" s="35"/>
      <c r="CY127" s="35"/>
      <c r="CZ127" s="35"/>
      <c r="DA127" s="35"/>
      <c r="DB127" s="35"/>
      <c r="DC127" s="35"/>
      <c r="DD127" s="35"/>
      <c r="DE127" s="35"/>
      <c r="DF127" s="35"/>
      <c r="DG127" s="35"/>
      <c r="DH127" s="35"/>
      <c r="DI127" s="35"/>
      <c r="DJ127" s="35"/>
      <c r="DK127" s="35"/>
      <c r="DL127" s="35"/>
      <c r="DM127" s="35"/>
      <c r="DN127" s="35"/>
      <c r="DO127" s="35"/>
      <c r="DP127" s="35"/>
      <c r="DQ127" s="35"/>
      <c r="DR127" s="35"/>
      <c r="DS127" s="35"/>
      <c r="DT127" s="35"/>
      <c r="DU127" s="35"/>
      <c r="DV127" s="35"/>
      <c r="DW127" s="35"/>
      <c r="DX127" s="47"/>
      <c r="DY127" s="35"/>
      <c r="DZ127" s="35"/>
      <c r="EA127" s="35"/>
      <c r="EB127" s="35"/>
      <c r="EC127" s="35"/>
      <c r="ED127" s="35"/>
      <c r="EE127" s="35"/>
      <c r="EF127" s="35"/>
      <c r="EG127" s="35"/>
      <c r="EH127" s="35"/>
      <c r="EI127" s="35"/>
      <c r="EJ127" s="35"/>
      <c r="EK127" s="35"/>
      <c r="EL127" s="35"/>
      <c r="EM127" s="35"/>
      <c r="EN127" s="35"/>
      <c r="EO127" s="35"/>
      <c r="EP127" s="35"/>
      <c r="EQ127" s="35"/>
      <c r="ER127" s="35"/>
      <c r="ES127" s="35"/>
      <c r="ET127" s="35"/>
      <c r="EU127" s="35"/>
      <c r="EV127" s="35"/>
      <c r="EW127" s="35"/>
      <c r="EX127" s="35"/>
      <c r="EY127" s="35"/>
      <c r="EZ127" s="35"/>
      <c r="FA127" s="35"/>
      <c r="FB127" s="35"/>
      <c r="FC127" s="35"/>
      <c r="FD127" s="35"/>
      <c r="FE127" s="35"/>
      <c r="FF127" s="35"/>
      <c r="FG127" s="35"/>
      <c r="FH127" s="35"/>
      <c r="FI127" s="35"/>
      <c r="FJ127" s="35"/>
      <c r="FK127" s="35"/>
      <c r="FL127" s="35"/>
      <c r="FM127" s="35"/>
      <c r="FN127" s="35"/>
      <c r="FO127" s="35"/>
      <c r="FP127" s="35"/>
      <c r="FQ127" s="35"/>
      <c r="FR127" s="35"/>
      <c r="FS127" s="35"/>
      <c r="FT127" s="35"/>
      <c r="FU127" s="35"/>
      <c r="FV127" s="35"/>
      <c r="FW127" s="35"/>
      <c r="FX127" s="35"/>
      <c r="FY127" s="35"/>
      <c r="FZ127" s="35"/>
      <c r="GA127" s="35"/>
      <c r="GB127" s="35"/>
      <c r="GC127" s="35"/>
      <c r="GD127" s="35"/>
      <c r="GE127" s="35"/>
      <c r="GF127" s="35"/>
      <c r="GG127" s="35"/>
      <c r="GH127" s="35"/>
      <c r="GI127" s="35"/>
      <c r="GJ127" s="35"/>
      <c r="GK127" s="35"/>
      <c r="GL127" s="35"/>
      <c r="GM127" s="35"/>
      <c r="GN127" s="35"/>
      <c r="GO127" s="35"/>
      <c r="GP127" s="35"/>
      <c r="GQ127" s="35"/>
      <c r="GR127" s="35"/>
      <c r="GS127" s="35"/>
      <c r="GT127" s="35"/>
      <c r="GU127" s="35"/>
      <c r="GV127" s="35"/>
      <c r="GW127" s="35"/>
      <c r="GX127" s="35"/>
      <c r="GY127" s="35"/>
      <c r="GZ127" s="35"/>
      <c r="HA127" s="35"/>
      <c r="HB127" s="35"/>
      <c r="HC127" s="35"/>
      <c r="HD127" s="35"/>
      <c r="HE127" s="35"/>
      <c r="HF127" s="35"/>
      <c r="HG127" s="35"/>
      <c r="HH127" s="35"/>
      <c r="HI127" s="35"/>
      <c r="HJ127" s="35"/>
      <c r="HK127" s="35"/>
      <c r="HL127" s="35"/>
      <c r="HM127" s="35"/>
      <c r="HN127" s="35"/>
      <c r="HO127" s="35"/>
      <c r="HP127" s="35"/>
      <c r="HQ127" s="35"/>
      <c r="HR127" s="35"/>
      <c r="HS127" s="35"/>
      <c r="HT127" s="35"/>
      <c r="HU127" s="35"/>
      <c r="HV127" s="35"/>
      <c r="HW127" s="35"/>
      <c r="HX127" s="35"/>
      <c r="HY127" s="35"/>
      <c r="HZ127" s="35"/>
      <c r="IA127" s="35"/>
      <c r="IB127" s="35"/>
      <c r="IC127" s="35"/>
      <c r="ID127" s="35"/>
      <c r="IE127" s="35"/>
      <c r="IF127" s="35"/>
      <c r="IG127" s="35"/>
      <c r="IH127" s="35"/>
      <c r="II127" s="35"/>
      <c r="IJ127" s="35"/>
      <c r="IK127" s="35"/>
      <c r="IL127" s="35"/>
      <c r="IM127" s="35"/>
      <c r="IN127" s="35"/>
      <c r="IO127" s="35"/>
      <c r="IP127" s="35"/>
      <c r="IQ127" s="35"/>
      <c r="IR127" s="35"/>
      <c r="IS127" s="35"/>
      <c r="IT127" s="35"/>
      <c r="IU127" s="35"/>
      <c r="IV127" s="35"/>
      <c r="IW127" s="35"/>
      <c r="IX127" s="35"/>
      <c r="IY127" s="35"/>
      <c r="IZ127" s="35"/>
      <c r="JA127" s="35"/>
      <c r="JB127" s="35"/>
      <c r="JC127" s="35"/>
      <c r="JD127" s="35"/>
      <c r="JE127" s="35"/>
      <c r="JF127" s="35"/>
      <c r="JG127" s="35"/>
      <c r="JH127" s="35"/>
    </row>
    <row r="128" spans="1:268" s="34" customFormat="1">
      <c r="A128" s="45"/>
      <c r="B128" s="45"/>
      <c r="C128" s="45"/>
      <c r="D128" s="45"/>
      <c r="E128" s="45"/>
      <c r="F128" s="45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35"/>
      <c r="BB128" s="35"/>
      <c r="BC128" s="35"/>
      <c r="BD128" s="35"/>
      <c r="BE128" s="35"/>
      <c r="BF128" s="35"/>
      <c r="BG128" s="35"/>
      <c r="BH128" s="35"/>
      <c r="BI128" s="35"/>
      <c r="BJ128" s="35"/>
      <c r="BK128" s="35"/>
      <c r="BL128" s="35"/>
      <c r="BM128" s="35"/>
      <c r="BN128" s="35"/>
      <c r="BO128" s="35"/>
      <c r="BP128" s="35"/>
      <c r="BQ128" s="35"/>
      <c r="BR128" s="35"/>
      <c r="BS128" s="35"/>
      <c r="BT128" s="35"/>
      <c r="BU128" s="35"/>
      <c r="BV128" s="35"/>
      <c r="BW128" s="35"/>
      <c r="BX128" s="35"/>
      <c r="BY128" s="35"/>
      <c r="BZ128" s="35"/>
      <c r="CA128" s="35"/>
      <c r="CB128" s="35"/>
      <c r="CC128" s="35"/>
      <c r="CD128" s="35"/>
      <c r="CE128" s="35"/>
      <c r="CF128" s="35"/>
      <c r="CG128" s="35"/>
      <c r="CH128" s="35"/>
      <c r="CI128" s="35"/>
      <c r="CJ128" s="35"/>
      <c r="CK128" s="35"/>
      <c r="CL128" s="35"/>
      <c r="CM128" s="35"/>
      <c r="CN128" s="35"/>
      <c r="CO128" s="35"/>
      <c r="CP128" s="35"/>
      <c r="CQ128" s="35"/>
      <c r="CR128" s="35"/>
      <c r="CS128" s="35"/>
      <c r="CT128" s="35"/>
      <c r="CU128" s="35"/>
      <c r="CV128" s="35"/>
      <c r="CW128" s="35"/>
      <c r="CX128" s="35"/>
      <c r="CY128" s="35"/>
      <c r="CZ128" s="35"/>
      <c r="DA128" s="35"/>
      <c r="DB128" s="35"/>
      <c r="DC128" s="35"/>
      <c r="DD128" s="35"/>
      <c r="DE128" s="35"/>
      <c r="DF128" s="35"/>
      <c r="DG128" s="35"/>
      <c r="DH128" s="35"/>
      <c r="DI128" s="35"/>
      <c r="DJ128" s="35"/>
      <c r="DK128" s="35"/>
      <c r="DL128" s="35"/>
      <c r="DM128" s="35"/>
      <c r="DN128" s="35"/>
      <c r="DO128" s="35"/>
      <c r="DP128" s="35"/>
      <c r="DQ128" s="35"/>
      <c r="DR128" s="35"/>
      <c r="DS128" s="35"/>
      <c r="DT128" s="35"/>
      <c r="DU128" s="35"/>
      <c r="DV128" s="35"/>
      <c r="DW128" s="35"/>
      <c r="DX128" s="47"/>
      <c r="DY128" s="35"/>
      <c r="DZ128" s="35"/>
      <c r="EA128" s="35"/>
      <c r="EB128" s="35"/>
      <c r="EC128" s="35"/>
      <c r="ED128" s="35"/>
      <c r="EE128" s="35"/>
      <c r="EF128" s="35"/>
      <c r="EG128" s="35"/>
      <c r="EH128" s="35"/>
      <c r="EI128" s="35"/>
      <c r="EJ128" s="35"/>
      <c r="EK128" s="35"/>
      <c r="EL128" s="35"/>
      <c r="EM128" s="35"/>
      <c r="EN128" s="35"/>
      <c r="EO128" s="35"/>
      <c r="EP128" s="35"/>
      <c r="EQ128" s="35"/>
      <c r="ER128" s="35"/>
      <c r="ES128" s="35"/>
      <c r="ET128" s="35"/>
      <c r="EU128" s="35"/>
      <c r="EV128" s="35"/>
      <c r="EW128" s="35"/>
      <c r="EX128" s="35"/>
      <c r="EY128" s="35"/>
      <c r="EZ128" s="35"/>
      <c r="FA128" s="35"/>
      <c r="FB128" s="35"/>
      <c r="FC128" s="35"/>
      <c r="FD128" s="35"/>
      <c r="FE128" s="35"/>
      <c r="FF128" s="35"/>
      <c r="FG128" s="35"/>
      <c r="FH128" s="35"/>
      <c r="FI128" s="35"/>
      <c r="FJ128" s="35"/>
      <c r="FK128" s="35"/>
      <c r="FL128" s="35"/>
      <c r="FM128" s="35"/>
      <c r="FN128" s="35"/>
      <c r="FO128" s="35"/>
      <c r="FP128" s="35"/>
      <c r="FQ128" s="35"/>
      <c r="FR128" s="35"/>
      <c r="FS128" s="35"/>
      <c r="FT128" s="35"/>
      <c r="FU128" s="35"/>
      <c r="FV128" s="35"/>
      <c r="FW128" s="35"/>
      <c r="FX128" s="35"/>
      <c r="FY128" s="35"/>
      <c r="FZ128" s="35"/>
      <c r="GA128" s="35"/>
      <c r="GB128" s="35"/>
      <c r="GC128" s="35"/>
      <c r="GD128" s="35"/>
      <c r="GE128" s="35"/>
      <c r="GF128" s="35"/>
      <c r="GG128" s="35"/>
      <c r="GH128" s="35"/>
      <c r="GI128" s="35"/>
      <c r="GJ128" s="35"/>
      <c r="GK128" s="35"/>
      <c r="GL128" s="35"/>
      <c r="GM128" s="35"/>
      <c r="GN128" s="35"/>
      <c r="GO128" s="35"/>
      <c r="GP128" s="35"/>
      <c r="GQ128" s="35"/>
      <c r="GR128" s="35"/>
      <c r="GS128" s="35"/>
      <c r="GT128" s="35"/>
      <c r="GU128" s="35"/>
      <c r="GV128" s="35"/>
      <c r="GW128" s="35"/>
      <c r="GX128" s="35"/>
      <c r="GY128" s="35"/>
      <c r="GZ128" s="35"/>
      <c r="HA128" s="35"/>
      <c r="HB128" s="35"/>
      <c r="HC128" s="35"/>
      <c r="HD128" s="35"/>
      <c r="HE128" s="35"/>
      <c r="HF128" s="35"/>
      <c r="HG128" s="35"/>
      <c r="HH128" s="35"/>
      <c r="HI128" s="35"/>
      <c r="HJ128" s="35"/>
      <c r="HK128" s="35"/>
      <c r="HL128" s="35"/>
      <c r="HM128" s="35"/>
      <c r="HN128" s="35"/>
      <c r="HO128" s="35"/>
      <c r="HP128" s="35"/>
      <c r="HQ128" s="35"/>
      <c r="HR128" s="35"/>
      <c r="HS128" s="35"/>
      <c r="HT128" s="35"/>
      <c r="HU128" s="35"/>
      <c r="HV128" s="35"/>
      <c r="HW128" s="35"/>
      <c r="HX128" s="35"/>
      <c r="HY128" s="35"/>
      <c r="HZ128" s="35"/>
      <c r="IA128" s="35"/>
      <c r="IB128" s="35"/>
      <c r="IC128" s="35"/>
      <c r="ID128" s="35"/>
      <c r="IE128" s="35"/>
      <c r="IF128" s="35"/>
      <c r="IG128" s="35"/>
      <c r="IH128" s="35"/>
      <c r="II128" s="35"/>
      <c r="IJ128" s="35"/>
      <c r="IK128" s="35"/>
      <c r="IL128" s="35"/>
      <c r="IM128" s="35"/>
      <c r="IN128" s="35"/>
      <c r="IO128" s="35"/>
      <c r="IP128" s="35"/>
      <c r="IQ128" s="35"/>
      <c r="IR128" s="35"/>
      <c r="IS128" s="35"/>
      <c r="IT128" s="35"/>
      <c r="IU128" s="35"/>
      <c r="IV128" s="35"/>
      <c r="IW128" s="35"/>
      <c r="IX128" s="35"/>
      <c r="IY128" s="35"/>
      <c r="IZ128" s="35"/>
      <c r="JA128" s="35"/>
      <c r="JB128" s="35"/>
      <c r="JC128" s="35"/>
      <c r="JD128" s="35"/>
      <c r="JE128" s="35"/>
      <c r="JF128" s="35"/>
      <c r="JG128" s="35"/>
      <c r="JH128" s="35"/>
    </row>
    <row r="129" spans="1:268" s="34" customFormat="1">
      <c r="A129" s="45"/>
      <c r="B129" s="45"/>
      <c r="C129" s="45"/>
      <c r="D129" s="45"/>
      <c r="E129" s="45"/>
      <c r="F129" s="45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35"/>
      <c r="BB129" s="35"/>
      <c r="BC129" s="35"/>
      <c r="BD129" s="35"/>
      <c r="BE129" s="35"/>
      <c r="BF129" s="35"/>
      <c r="BG129" s="35"/>
      <c r="BH129" s="35"/>
      <c r="BI129" s="35"/>
      <c r="BJ129" s="35"/>
      <c r="BK129" s="35"/>
      <c r="BL129" s="35"/>
      <c r="BM129" s="35"/>
      <c r="BN129" s="35"/>
      <c r="BO129" s="35"/>
      <c r="BP129" s="35"/>
      <c r="BQ129" s="35"/>
      <c r="BR129" s="35"/>
      <c r="BS129" s="35"/>
      <c r="BT129" s="35"/>
      <c r="BU129" s="35"/>
      <c r="BV129" s="35"/>
      <c r="BW129" s="35"/>
      <c r="BX129" s="35"/>
      <c r="BY129" s="35"/>
      <c r="BZ129" s="35"/>
      <c r="CA129" s="35"/>
      <c r="CB129" s="35"/>
      <c r="CC129" s="35"/>
      <c r="CD129" s="35"/>
      <c r="CE129" s="35"/>
      <c r="CF129" s="35"/>
      <c r="CG129" s="35"/>
      <c r="CH129" s="35"/>
      <c r="CI129" s="35"/>
      <c r="CJ129" s="35"/>
      <c r="CK129" s="35"/>
      <c r="CL129" s="35"/>
      <c r="CM129" s="35"/>
      <c r="CN129" s="35"/>
      <c r="CO129" s="35"/>
      <c r="CP129" s="35"/>
      <c r="CQ129" s="35"/>
      <c r="CR129" s="35"/>
      <c r="CS129" s="35"/>
      <c r="CT129" s="35"/>
      <c r="CU129" s="35"/>
      <c r="CV129" s="35"/>
      <c r="CW129" s="35"/>
      <c r="CX129" s="35"/>
      <c r="CY129" s="35"/>
      <c r="CZ129" s="35"/>
      <c r="DA129" s="35"/>
      <c r="DB129" s="35"/>
      <c r="DC129" s="35"/>
      <c r="DD129" s="35"/>
      <c r="DE129" s="35"/>
      <c r="DF129" s="35"/>
      <c r="DG129" s="35"/>
      <c r="DH129" s="35"/>
      <c r="DI129" s="35"/>
      <c r="DJ129" s="35"/>
      <c r="DK129" s="35"/>
      <c r="DL129" s="35"/>
      <c r="DM129" s="35"/>
      <c r="DN129" s="35"/>
      <c r="DO129" s="35"/>
      <c r="DP129" s="35"/>
      <c r="DQ129" s="35"/>
      <c r="DR129" s="35"/>
      <c r="DS129" s="35"/>
      <c r="DT129" s="35"/>
      <c r="DU129" s="35"/>
      <c r="DV129" s="35"/>
      <c r="DW129" s="35"/>
      <c r="DX129" s="47"/>
      <c r="DY129" s="35"/>
      <c r="DZ129" s="35"/>
      <c r="EA129" s="35"/>
      <c r="EB129" s="35"/>
      <c r="EC129" s="35"/>
      <c r="ED129" s="35"/>
      <c r="EE129" s="35"/>
      <c r="EF129" s="35"/>
      <c r="EG129" s="35"/>
      <c r="EH129" s="35"/>
      <c r="EI129" s="35"/>
      <c r="EJ129" s="35"/>
      <c r="EK129" s="35"/>
      <c r="EL129" s="35"/>
      <c r="EM129" s="35"/>
      <c r="EN129" s="35"/>
      <c r="EO129" s="35"/>
      <c r="EP129" s="35"/>
      <c r="EQ129" s="35"/>
      <c r="ER129" s="35"/>
      <c r="ES129" s="35"/>
      <c r="ET129" s="35"/>
      <c r="EU129" s="35"/>
      <c r="EV129" s="35"/>
      <c r="EW129" s="35"/>
      <c r="EX129" s="35"/>
      <c r="EY129" s="35"/>
      <c r="EZ129" s="35"/>
      <c r="FA129" s="35"/>
      <c r="FB129" s="35"/>
      <c r="FC129" s="35"/>
      <c r="FD129" s="35"/>
      <c r="FE129" s="35"/>
      <c r="FF129" s="35"/>
      <c r="FG129" s="35"/>
      <c r="FH129" s="35"/>
      <c r="FI129" s="35"/>
      <c r="FJ129" s="35"/>
      <c r="FK129" s="35"/>
      <c r="FL129" s="35"/>
      <c r="FM129" s="35"/>
      <c r="FN129" s="35"/>
      <c r="FO129" s="35"/>
      <c r="FP129" s="35"/>
      <c r="FQ129" s="35"/>
      <c r="FR129" s="35"/>
      <c r="FS129" s="35"/>
      <c r="FT129" s="35"/>
      <c r="FU129" s="35"/>
      <c r="FV129" s="35"/>
      <c r="FW129" s="35"/>
      <c r="FX129" s="35"/>
      <c r="FY129" s="35"/>
      <c r="FZ129" s="35"/>
      <c r="GA129" s="35"/>
      <c r="GB129" s="35"/>
      <c r="GC129" s="35"/>
      <c r="GD129" s="35"/>
      <c r="GE129" s="35"/>
      <c r="GF129" s="35"/>
      <c r="GG129" s="35"/>
      <c r="GH129" s="35"/>
      <c r="GI129" s="35"/>
      <c r="GJ129" s="35"/>
      <c r="GK129" s="35"/>
      <c r="GL129" s="35"/>
      <c r="GM129" s="35"/>
      <c r="GN129" s="35"/>
      <c r="GO129" s="35"/>
      <c r="GP129" s="35"/>
      <c r="GQ129" s="35"/>
      <c r="GR129" s="35"/>
      <c r="GS129" s="35"/>
      <c r="GT129" s="35"/>
      <c r="GU129" s="35"/>
      <c r="GV129" s="35"/>
      <c r="GW129" s="35"/>
      <c r="GX129" s="35"/>
      <c r="GY129" s="35"/>
      <c r="GZ129" s="35"/>
      <c r="HA129" s="35"/>
      <c r="HB129" s="35"/>
      <c r="HC129" s="35"/>
      <c r="HD129" s="35"/>
      <c r="HE129" s="35"/>
      <c r="HF129" s="35"/>
      <c r="HG129" s="35"/>
      <c r="HH129" s="35"/>
      <c r="HI129" s="35"/>
      <c r="HJ129" s="35"/>
      <c r="HK129" s="35"/>
      <c r="HL129" s="35"/>
      <c r="HM129" s="35"/>
      <c r="HN129" s="35"/>
      <c r="HO129" s="35"/>
      <c r="HP129" s="35"/>
      <c r="HQ129" s="35"/>
      <c r="HR129" s="35"/>
      <c r="HS129" s="35"/>
      <c r="HT129" s="35"/>
      <c r="HU129" s="35"/>
      <c r="HV129" s="35"/>
      <c r="HW129" s="35"/>
      <c r="HX129" s="35"/>
      <c r="HY129" s="35"/>
      <c r="HZ129" s="35"/>
      <c r="IA129" s="35"/>
      <c r="IB129" s="35"/>
      <c r="IC129" s="35"/>
      <c r="ID129" s="35"/>
      <c r="IE129" s="35"/>
      <c r="IF129" s="35"/>
      <c r="IG129" s="35"/>
      <c r="IH129" s="35"/>
      <c r="II129" s="35"/>
      <c r="IJ129" s="35"/>
      <c r="IK129" s="35"/>
      <c r="IL129" s="35"/>
      <c r="IM129" s="35"/>
      <c r="IN129" s="35"/>
      <c r="IO129" s="35"/>
      <c r="IP129" s="35"/>
      <c r="IQ129" s="35"/>
      <c r="IR129" s="35"/>
      <c r="IS129" s="35"/>
      <c r="IT129" s="35"/>
      <c r="IU129" s="35"/>
      <c r="IV129" s="35"/>
      <c r="IW129" s="35"/>
      <c r="IX129" s="35"/>
      <c r="IY129" s="35"/>
      <c r="IZ129" s="35"/>
      <c r="JA129" s="35"/>
      <c r="JB129" s="35"/>
      <c r="JC129" s="35"/>
      <c r="JD129" s="35"/>
      <c r="JE129" s="35"/>
      <c r="JF129" s="35"/>
      <c r="JG129" s="35"/>
      <c r="JH129" s="35"/>
    </row>
    <row r="130" spans="1:268" s="34" customFormat="1">
      <c r="A130" s="45"/>
      <c r="B130" s="45"/>
      <c r="C130" s="45"/>
      <c r="D130" s="45"/>
      <c r="E130" s="45"/>
      <c r="F130" s="45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35"/>
      <c r="BB130" s="35"/>
      <c r="BC130" s="35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5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  <c r="BY130" s="35"/>
      <c r="BZ130" s="35"/>
      <c r="CA130" s="35"/>
      <c r="CB130" s="35"/>
      <c r="CC130" s="35"/>
      <c r="CD130" s="35"/>
      <c r="CE130" s="35"/>
      <c r="CF130" s="35"/>
      <c r="CG130" s="35"/>
      <c r="CH130" s="35"/>
      <c r="CI130" s="35"/>
      <c r="CJ130" s="35"/>
      <c r="CK130" s="35"/>
      <c r="CL130" s="35"/>
      <c r="CM130" s="35"/>
      <c r="CN130" s="35"/>
      <c r="CO130" s="35"/>
      <c r="CP130" s="35"/>
      <c r="CQ130" s="35"/>
      <c r="CR130" s="35"/>
      <c r="CS130" s="35"/>
      <c r="CT130" s="35"/>
      <c r="CU130" s="35"/>
      <c r="CV130" s="35"/>
      <c r="CW130" s="35"/>
      <c r="CX130" s="35"/>
      <c r="CY130" s="35"/>
      <c r="CZ130" s="35"/>
      <c r="DA130" s="35"/>
      <c r="DB130" s="35"/>
      <c r="DC130" s="35"/>
      <c r="DD130" s="35"/>
      <c r="DE130" s="35"/>
      <c r="DF130" s="35"/>
      <c r="DG130" s="35"/>
      <c r="DH130" s="35"/>
      <c r="DI130" s="35"/>
      <c r="DJ130" s="35"/>
      <c r="DK130" s="35"/>
      <c r="DL130" s="35"/>
      <c r="DM130" s="35"/>
      <c r="DN130" s="35"/>
      <c r="DO130" s="35"/>
      <c r="DP130" s="35"/>
      <c r="DQ130" s="35"/>
      <c r="DR130" s="35"/>
      <c r="DS130" s="35"/>
      <c r="DT130" s="35"/>
      <c r="DU130" s="35"/>
      <c r="DV130" s="35"/>
      <c r="DW130" s="35"/>
      <c r="DX130" s="47"/>
      <c r="DY130" s="35"/>
      <c r="DZ130" s="35"/>
      <c r="EA130" s="35"/>
      <c r="EB130" s="35"/>
      <c r="EC130" s="35"/>
      <c r="ED130" s="35"/>
      <c r="EE130" s="35"/>
      <c r="EF130" s="35"/>
      <c r="EG130" s="35"/>
      <c r="EH130" s="35"/>
      <c r="EI130" s="35"/>
      <c r="EJ130" s="35"/>
      <c r="EK130" s="35"/>
      <c r="EL130" s="35"/>
      <c r="EM130" s="35"/>
      <c r="EN130" s="35"/>
      <c r="EO130" s="35"/>
      <c r="EP130" s="35"/>
      <c r="EQ130" s="35"/>
      <c r="ER130" s="35"/>
      <c r="ES130" s="35"/>
      <c r="ET130" s="35"/>
      <c r="EU130" s="35"/>
      <c r="EV130" s="35"/>
      <c r="EW130" s="35"/>
      <c r="EX130" s="35"/>
      <c r="EY130" s="35"/>
      <c r="EZ130" s="35"/>
      <c r="FA130" s="35"/>
      <c r="FB130" s="35"/>
      <c r="FC130" s="35"/>
      <c r="FD130" s="35"/>
      <c r="FE130" s="35"/>
      <c r="FF130" s="35"/>
      <c r="FG130" s="35"/>
      <c r="FH130" s="35"/>
      <c r="FI130" s="35"/>
      <c r="FJ130" s="35"/>
      <c r="FK130" s="35"/>
      <c r="FL130" s="35"/>
      <c r="FM130" s="35"/>
      <c r="FN130" s="35"/>
      <c r="FO130" s="35"/>
      <c r="FP130" s="35"/>
      <c r="FQ130" s="35"/>
      <c r="FR130" s="35"/>
      <c r="FS130" s="35"/>
      <c r="FT130" s="35"/>
      <c r="FU130" s="35"/>
      <c r="FV130" s="35"/>
      <c r="FW130" s="35"/>
      <c r="FX130" s="35"/>
      <c r="FY130" s="35"/>
      <c r="FZ130" s="35"/>
      <c r="GA130" s="35"/>
      <c r="GB130" s="35"/>
      <c r="GC130" s="35"/>
      <c r="GD130" s="35"/>
      <c r="GE130" s="35"/>
      <c r="GF130" s="35"/>
      <c r="GG130" s="35"/>
      <c r="GH130" s="35"/>
      <c r="GI130" s="35"/>
      <c r="GJ130" s="35"/>
      <c r="GK130" s="35"/>
      <c r="GL130" s="35"/>
      <c r="GM130" s="35"/>
      <c r="GN130" s="35"/>
      <c r="GO130" s="35"/>
      <c r="GP130" s="35"/>
      <c r="GQ130" s="35"/>
      <c r="GR130" s="35"/>
      <c r="GS130" s="35"/>
      <c r="GT130" s="35"/>
      <c r="GU130" s="35"/>
      <c r="GV130" s="35"/>
      <c r="GW130" s="35"/>
      <c r="GX130" s="35"/>
      <c r="GY130" s="35"/>
      <c r="GZ130" s="35"/>
      <c r="HA130" s="35"/>
      <c r="HB130" s="35"/>
      <c r="HC130" s="35"/>
      <c r="HD130" s="35"/>
      <c r="HE130" s="35"/>
      <c r="HF130" s="35"/>
      <c r="HG130" s="35"/>
      <c r="HH130" s="35"/>
      <c r="HI130" s="35"/>
      <c r="HJ130" s="35"/>
      <c r="HK130" s="35"/>
      <c r="HL130" s="35"/>
      <c r="HM130" s="35"/>
      <c r="HN130" s="35"/>
      <c r="HO130" s="35"/>
      <c r="HP130" s="35"/>
      <c r="HQ130" s="35"/>
      <c r="HR130" s="35"/>
      <c r="HS130" s="35"/>
      <c r="HT130" s="35"/>
      <c r="HU130" s="35"/>
      <c r="HV130" s="35"/>
      <c r="HW130" s="35"/>
      <c r="HX130" s="35"/>
      <c r="HY130" s="35"/>
      <c r="HZ130" s="35"/>
      <c r="IA130" s="35"/>
      <c r="IB130" s="35"/>
      <c r="IC130" s="35"/>
      <c r="ID130" s="35"/>
      <c r="IE130" s="35"/>
      <c r="IF130" s="35"/>
      <c r="IG130" s="35"/>
      <c r="IH130" s="35"/>
      <c r="II130" s="35"/>
      <c r="IJ130" s="35"/>
      <c r="IK130" s="35"/>
      <c r="IL130" s="35"/>
      <c r="IM130" s="35"/>
      <c r="IN130" s="35"/>
      <c r="IO130" s="35"/>
      <c r="IP130" s="35"/>
      <c r="IQ130" s="35"/>
      <c r="IR130" s="35"/>
      <c r="IS130" s="35"/>
      <c r="IT130" s="35"/>
      <c r="IU130" s="35"/>
      <c r="IV130" s="35"/>
      <c r="IW130" s="35"/>
      <c r="IX130" s="35"/>
      <c r="IY130" s="35"/>
      <c r="IZ130" s="35"/>
      <c r="JA130" s="35"/>
      <c r="JB130" s="35"/>
      <c r="JC130" s="35"/>
      <c r="JD130" s="35"/>
      <c r="JE130" s="35"/>
      <c r="JF130" s="35"/>
      <c r="JG130" s="35"/>
      <c r="JH130" s="35"/>
    </row>
    <row r="131" spans="1:268" s="34" customFormat="1">
      <c r="A131" s="45"/>
      <c r="B131" s="45"/>
      <c r="C131" s="45"/>
      <c r="D131" s="45"/>
      <c r="E131" s="45"/>
      <c r="F131" s="45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35"/>
      <c r="BB131" s="35"/>
      <c r="BC131" s="35"/>
      <c r="BD131" s="35"/>
      <c r="BE131" s="35"/>
      <c r="BF131" s="35"/>
      <c r="BG131" s="35"/>
      <c r="BH131" s="35"/>
      <c r="BI131" s="35"/>
      <c r="BJ131" s="35"/>
      <c r="BK131" s="35"/>
      <c r="BL131" s="35"/>
      <c r="BM131" s="35"/>
      <c r="BN131" s="35"/>
      <c r="BO131" s="35"/>
      <c r="BP131" s="35"/>
      <c r="BQ131" s="35"/>
      <c r="BR131" s="35"/>
      <c r="BS131" s="35"/>
      <c r="BT131" s="35"/>
      <c r="BU131" s="35"/>
      <c r="BV131" s="35"/>
      <c r="BW131" s="35"/>
      <c r="BX131" s="35"/>
      <c r="BY131" s="35"/>
      <c r="BZ131" s="35"/>
      <c r="CA131" s="35"/>
      <c r="CB131" s="35"/>
      <c r="CC131" s="35"/>
      <c r="CD131" s="35"/>
      <c r="CE131" s="35"/>
      <c r="CF131" s="35"/>
      <c r="CG131" s="35"/>
      <c r="CH131" s="35"/>
      <c r="CI131" s="35"/>
      <c r="CJ131" s="35"/>
      <c r="CK131" s="35"/>
      <c r="CL131" s="35"/>
      <c r="CM131" s="35"/>
      <c r="CN131" s="35"/>
      <c r="CO131" s="35"/>
      <c r="CP131" s="35"/>
      <c r="CQ131" s="35"/>
      <c r="CR131" s="35"/>
      <c r="CS131" s="35"/>
      <c r="CT131" s="35"/>
      <c r="CU131" s="35"/>
      <c r="CV131" s="35"/>
      <c r="CW131" s="35"/>
      <c r="CX131" s="35"/>
      <c r="CY131" s="35"/>
      <c r="CZ131" s="35"/>
      <c r="DA131" s="35"/>
      <c r="DB131" s="35"/>
      <c r="DC131" s="35"/>
      <c r="DD131" s="35"/>
      <c r="DE131" s="35"/>
      <c r="DF131" s="35"/>
      <c r="DG131" s="35"/>
      <c r="DH131" s="35"/>
      <c r="DI131" s="35"/>
      <c r="DJ131" s="35"/>
      <c r="DK131" s="35"/>
      <c r="DL131" s="35"/>
      <c r="DM131" s="35"/>
      <c r="DN131" s="35"/>
      <c r="DO131" s="35"/>
      <c r="DP131" s="35"/>
      <c r="DQ131" s="35"/>
      <c r="DR131" s="35"/>
      <c r="DS131" s="35"/>
      <c r="DT131" s="35"/>
      <c r="DU131" s="35"/>
      <c r="DV131" s="35"/>
      <c r="DW131" s="35"/>
      <c r="DX131" s="47"/>
      <c r="DY131" s="35"/>
      <c r="DZ131" s="35"/>
      <c r="EA131" s="35"/>
      <c r="EB131" s="35"/>
      <c r="EC131" s="35"/>
      <c r="ED131" s="35"/>
      <c r="EE131" s="35"/>
      <c r="EF131" s="35"/>
      <c r="EG131" s="35"/>
      <c r="EH131" s="35"/>
      <c r="EI131" s="35"/>
      <c r="EJ131" s="35"/>
      <c r="EK131" s="35"/>
      <c r="EL131" s="35"/>
      <c r="EM131" s="35"/>
      <c r="EN131" s="35"/>
      <c r="EO131" s="35"/>
      <c r="EP131" s="35"/>
      <c r="EQ131" s="35"/>
      <c r="ER131" s="35"/>
      <c r="ES131" s="35"/>
      <c r="ET131" s="35"/>
      <c r="EU131" s="35"/>
      <c r="EV131" s="35"/>
      <c r="EW131" s="35"/>
      <c r="EX131" s="35"/>
      <c r="EY131" s="35"/>
      <c r="EZ131" s="35"/>
      <c r="FA131" s="35"/>
      <c r="FB131" s="35"/>
      <c r="FC131" s="35"/>
      <c r="FD131" s="35"/>
      <c r="FE131" s="35"/>
      <c r="FF131" s="35"/>
      <c r="FG131" s="35"/>
      <c r="FH131" s="35"/>
      <c r="FI131" s="35"/>
      <c r="FJ131" s="35"/>
      <c r="FK131" s="35"/>
      <c r="FL131" s="35"/>
      <c r="FM131" s="35"/>
      <c r="FN131" s="35"/>
      <c r="FO131" s="35"/>
      <c r="FP131" s="35"/>
      <c r="FQ131" s="35"/>
      <c r="FR131" s="35"/>
      <c r="FS131" s="35"/>
      <c r="FT131" s="35"/>
      <c r="FU131" s="35"/>
      <c r="FV131" s="35"/>
      <c r="FW131" s="35"/>
      <c r="FX131" s="35"/>
      <c r="FY131" s="35"/>
      <c r="FZ131" s="35"/>
      <c r="GA131" s="35"/>
      <c r="GB131" s="35"/>
      <c r="GC131" s="35"/>
      <c r="GD131" s="35"/>
      <c r="GE131" s="35"/>
      <c r="GF131" s="35"/>
      <c r="GG131" s="35"/>
      <c r="GH131" s="35"/>
      <c r="GI131" s="35"/>
      <c r="GJ131" s="35"/>
      <c r="GK131" s="35"/>
      <c r="GL131" s="35"/>
      <c r="GM131" s="35"/>
      <c r="GN131" s="35"/>
      <c r="GO131" s="35"/>
      <c r="GP131" s="35"/>
      <c r="GQ131" s="35"/>
      <c r="GR131" s="35"/>
      <c r="GS131" s="35"/>
      <c r="GT131" s="35"/>
      <c r="GU131" s="35"/>
      <c r="GV131" s="35"/>
      <c r="GW131" s="35"/>
      <c r="GX131" s="35"/>
      <c r="GY131" s="35"/>
      <c r="GZ131" s="35"/>
      <c r="HA131" s="35"/>
      <c r="HB131" s="35"/>
      <c r="HC131" s="35"/>
      <c r="HD131" s="35"/>
      <c r="HE131" s="35"/>
      <c r="HF131" s="35"/>
      <c r="HG131" s="35"/>
      <c r="HH131" s="35"/>
      <c r="HI131" s="35"/>
      <c r="HJ131" s="35"/>
      <c r="HK131" s="35"/>
      <c r="HL131" s="35"/>
      <c r="HM131" s="35"/>
      <c r="HN131" s="35"/>
      <c r="HO131" s="35"/>
      <c r="HP131" s="35"/>
      <c r="HQ131" s="35"/>
      <c r="HR131" s="35"/>
      <c r="HS131" s="35"/>
      <c r="HT131" s="35"/>
      <c r="HU131" s="35"/>
      <c r="HV131" s="35"/>
      <c r="HW131" s="35"/>
      <c r="HX131" s="35"/>
      <c r="HY131" s="35"/>
      <c r="HZ131" s="35"/>
      <c r="IA131" s="35"/>
      <c r="IB131" s="35"/>
      <c r="IC131" s="35"/>
      <c r="ID131" s="35"/>
      <c r="IE131" s="35"/>
      <c r="IF131" s="35"/>
      <c r="IG131" s="35"/>
      <c r="IH131" s="35"/>
      <c r="II131" s="35"/>
      <c r="IJ131" s="35"/>
      <c r="IK131" s="35"/>
      <c r="IL131" s="35"/>
      <c r="IM131" s="35"/>
      <c r="IN131" s="35"/>
      <c r="IO131" s="35"/>
      <c r="IP131" s="35"/>
      <c r="IQ131" s="35"/>
      <c r="IR131" s="35"/>
      <c r="IS131" s="35"/>
      <c r="IT131" s="35"/>
      <c r="IU131" s="35"/>
      <c r="IV131" s="35"/>
      <c r="IW131" s="35"/>
      <c r="IX131" s="35"/>
      <c r="IY131" s="35"/>
      <c r="IZ131" s="35"/>
      <c r="JA131" s="35"/>
      <c r="JB131" s="35"/>
      <c r="JC131" s="35"/>
      <c r="JD131" s="35"/>
      <c r="JE131" s="35"/>
      <c r="JF131" s="35"/>
      <c r="JG131" s="35"/>
      <c r="JH131" s="35"/>
    </row>
    <row r="132" spans="1:268" s="34" customFormat="1">
      <c r="A132" s="45"/>
      <c r="B132" s="45"/>
      <c r="C132" s="45"/>
      <c r="D132" s="45"/>
      <c r="E132" s="45"/>
      <c r="F132" s="45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35"/>
      <c r="BB132" s="35"/>
      <c r="BC132" s="35"/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5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  <c r="BY132" s="35"/>
      <c r="BZ132" s="35"/>
      <c r="CA132" s="35"/>
      <c r="CB132" s="35"/>
      <c r="CC132" s="35"/>
      <c r="CD132" s="35"/>
      <c r="CE132" s="35"/>
      <c r="CF132" s="35"/>
      <c r="CG132" s="35"/>
      <c r="CH132" s="35"/>
      <c r="CI132" s="35"/>
      <c r="CJ132" s="35"/>
      <c r="CK132" s="35"/>
      <c r="CL132" s="35"/>
      <c r="CM132" s="35"/>
      <c r="CN132" s="35"/>
      <c r="CO132" s="35"/>
      <c r="CP132" s="35"/>
      <c r="CQ132" s="35"/>
      <c r="CR132" s="35"/>
      <c r="CS132" s="35"/>
      <c r="CT132" s="35"/>
      <c r="CU132" s="35"/>
      <c r="CV132" s="35"/>
      <c r="CW132" s="35"/>
      <c r="CX132" s="35"/>
      <c r="CY132" s="35"/>
      <c r="CZ132" s="35"/>
      <c r="DA132" s="35"/>
      <c r="DB132" s="35"/>
      <c r="DC132" s="35"/>
      <c r="DD132" s="35"/>
      <c r="DE132" s="35"/>
      <c r="DF132" s="35"/>
      <c r="DG132" s="35"/>
      <c r="DH132" s="35"/>
      <c r="DI132" s="35"/>
      <c r="DJ132" s="35"/>
      <c r="DK132" s="35"/>
      <c r="DL132" s="35"/>
      <c r="DM132" s="35"/>
      <c r="DN132" s="35"/>
      <c r="DO132" s="35"/>
      <c r="DP132" s="35"/>
      <c r="DQ132" s="35"/>
      <c r="DR132" s="35"/>
      <c r="DS132" s="35"/>
      <c r="DT132" s="35"/>
      <c r="DU132" s="35"/>
      <c r="DV132" s="35"/>
      <c r="DW132" s="35"/>
      <c r="DX132" s="47"/>
      <c r="DY132" s="35"/>
      <c r="DZ132" s="35"/>
      <c r="EA132" s="35"/>
      <c r="EB132" s="35"/>
      <c r="EC132" s="35"/>
      <c r="ED132" s="35"/>
      <c r="EE132" s="35"/>
      <c r="EF132" s="35"/>
      <c r="EG132" s="35"/>
      <c r="EH132" s="35"/>
      <c r="EI132" s="35"/>
      <c r="EJ132" s="35"/>
      <c r="EK132" s="35"/>
      <c r="EL132" s="35"/>
      <c r="EM132" s="35"/>
      <c r="EN132" s="35"/>
      <c r="EO132" s="35"/>
      <c r="EP132" s="35"/>
      <c r="EQ132" s="35"/>
      <c r="ER132" s="35"/>
      <c r="ES132" s="35"/>
      <c r="ET132" s="35"/>
      <c r="EU132" s="35"/>
      <c r="EV132" s="35"/>
      <c r="EW132" s="35"/>
      <c r="EX132" s="35"/>
      <c r="EY132" s="35"/>
      <c r="EZ132" s="35"/>
      <c r="FA132" s="35"/>
      <c r="FB132" s="35"/>
      <c r="FC132" s="35"/>
      <c r="FD132" s="35"/>
      <c r="FE132" s="35"/>
      <c r="FF132" s="35"/>
      <c r="FG132" s="35"/>
      <c r="FH132" s="35"/>
      <c r="FI132" s="35"/>
      <c r="FJ132" s="35"/>
      <c r="FK132" s="35"/>
      <c r="FL132" s="35"/>
      <c r="FM132" s="35"/>
      <c r="FN132" s="35"/>
      <c r="FO132" s="35"/>
      <c r="FP132" s="35"/>
      <c r="FQ132" s="35"/>
      <c r="FR132" s="35"/>
      <c r="FS132" s="35"/>
      <c r="FT132" s="35"/>
      <c r="FU132" s="35"/>
      <c r="FV132" s="35"/>
      <c r="FW132" s="35"/>
      <c r="FX132" s="35"/>
      <c r="FY132" s="35"/>
      <c r="FZ132" s="35"/>
      <c r="GA132" s="35"/>
      <c r="GB132" s="35"/>
      <c r="GC132" s="35"/>
      <c r="GD132" s="35"/>
      <c r="GE132" s="35"/>
      <c r="GF132" s="35"/>
      <c r="GG132" s="35"/>
      <c r="GH132" s="35"/>
      <c r="GI132" s="35"/>
      <c r="GJ132" s="35"/>
      <c r="GK132" s="35"/>
      <c r="GL132" s="35"/>
      <c r="GM132" s="35"/>
      <c r="GN132" s="35"/>
      <c r="GO132" s="35"/>
      <c r="GP132" s="35"/>
      <c r="GQ132" s="35"/>
      <c r="GR132" s="35"/>
      <c r="GS132" s="35"/>
      <c r="GT132" s="35"/>
      <c r="GU132" s="35"/>
      <c r="GV132" s="35"/>
      <c r="GW132" s="35"/>
      <c r="GX132" s="35"/>
      <c r="GY132" s="35"/>
      <c r="GZ132" s="35"/>
      <c r="HA132" s="35"/>
      <c r="HB132" s="35"/>
      <c r="HC132" s="35"/>
      <c r="HD132" s="35"/>
      <c r="HE132" s="35"/>
      <c r="HF132" s="35"/>
      <c r="HG132" s="35"/>
      <c r="HH132" s="35"/>
      <c r="HI132" s="35"/>
      <c r="HJ132" s="35"/>
      <c r="HK132" s="35"/>
      <c r="HL132" s="35"/>
      <c r="HM132" s="35"/>
      <c r="HN132" s="35"/>
      <c r="HO132" s="35"/>
      <c r="HP132" s="35"/>
      <c r="HQ132" s="35"/>
      <c r="HR132" s="35"/>
      <c r="HS132" s="35"/>
      <c r="HT132" s="35"/>
      <c r="HU132" s="35"/>
      <c r="HV132" s="35"/>
      <c r="HW132" s="35"/>
      <c r="HX132" s="35"/>
      <c r="HY132" s="35"/>
      <c r="HZ132" s="35"/>
      <c r="IA132" s="35"/>
      <c r="IB132" s="35"/>
      <c r="IC132" s="35"/>
      <c r="ID132" s="35"/>
      <c r="IE132" s="35"/>
      <c r="IF132" s="35"/>
      <c r="IG132" s="35"/>
      <c r="IH132" s="35"/>
      <c r="II132" s="35"/>
      <c r="IJ132" s="35"/>
      <c r="IK132" s="35"/>
      <c r="IL132" s="35"/>
      <c r="IM132" s="35"/>
      <c r="IN132" s="35"/>
      <c r="IO132" s="35"/>
      <c r="IP132" s="35"/>
      <c r="IQ132" s="35"/>
      <c r="IR132" s="35"/>
      <c r="IS132" s="35"/>
      <c r="IT132" s="35"/>
      <c r="IU132" s="35"/>
      <c r="IV132" s="35"/>
      <c r="IW132" s="35"/>
      <c r="IX132" s="35"/>
      <c r="IY132" s="35"/>
      <c r="IZ132" s="35"/>
      <c r="JA132" s="35"/>
      <c r="JB132" s="35"/>
      <c r="JC132" s="35"/>
      <c r="JD132" s="35"/>
      <c r="JE132" s="35"/>
      <c r="JF132" s="35"/>
      <c r="JG132" s="35"/>
      <c r="JH132" s="35"/>
    </row>
    <row r="133" spans="1:268" s="34" customFormat="1">
      <c r="A133" s="45"/>
      <c r="B133" s="45"/>
      <c r="C133" s="45"/>
      <c r="D133" s="45"/>
      <c r="E133" s="45"/>
      <c r="F133" s="45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35"/>
      <c r="BB133" s="35"/>
      <c r="BC133" s="35"/>
      <c r="BD133" s="35"/>
      <c r="BE133" s="35"/>
      <c r="BF133" s="35"/>
      <c r="BG133" s="35"/>
      <c r="BH133" s="35"/>
      <c r="BI133" s="35"/>
      <c r="BJ133" s="35"/>
      <c r="BK133" s="35"/>
      <c r="BL133" s="35"/>
      <c r="BM133" s="35"/>
      <c r="BN133" s="35"/>
      <c r="BO133" s="35"/>
      <c r="BP133" s="35"/>
      <c r="BQ133" s="35"/>
      <c r="BR133" s="35"/>
      <c r="BS133" s="35"/>
      <c r="BT133" s="35"/>
      <c r="BU133" s="35"/>
      <c r="BV133" s="35"/>
      <c r="BW133" s="35"/>
      <c r="BX133" s="35"/>
      <c r="BY133" s="35"/>
      <c r="BZ133" s="35"/>
      <c r="CA133" s="35"/>
      <c r="CB133" s="35"/>
      <c r="CC133" s="35"/>
      <c r="CD133" s="35"/>
      <c r="CE133" s="35"/>
      <c r="CF133" s="35"/>
      <c r="CG133" s="35"/>
      <c r="CH133" s="35"/>
      <c r="CI133" s="35"/>
      <c r="CJ133" s="35"/>
      <c r="CK133" s="35"/>
      <c r="CL133" s="35"/>
      <c r="CM133" s="35"/>
      <c r="CN133" s="35"/>
      <c r="CO133" s="35"/>
      <c r="CP133" s="35"/>
      <c r="CQ133" s="35"/>
      <c r="CR133" s="35"/>
      <c r="CS133" s="35"/>
      <c r="CT133" s="35"/>
      <c r="CU133" s="35"/>
      <c r="CV133" s="35"/>
      <c r="CW133" s="35"/>
      <c r="CX133" s="35"/>
      <c r="CY133" s="35"/>
      <c r="CZ133" s="35"/>
      <c r="DA133" s="35"/>
      <c r="DB133" s="35"/>
      <c r="DC133" s="35"/>
      <c r="DD133" s="35"/>
      <c r="DE133" s="35"/>
      <c r="DF133" s="35"/>
      <c r="DG133" s="35"/>
      <c r="DH133" s="35"/>
      <c r="DI133" s="35"/>
      <c r="DJ133" s="35"/>
      <c r="DK133" s="35"/>
      <c r="DL133" s="35"/>
      <c r="DM133" s="35"/>
      <c r="DN133" s="35"/>
      <c r="DO133" s="35"/>
      <c r="DP133" s="35"/>
      <c r="DQ133" s="35"/>
      <c r="DR133" s="35"/>
      <c r="DS133" s="35"/>
      <c r="DT133" s="35"/>
      <c r="DU133" s="35"/>
      <c r="DV133" s="35"/>
      <c r="DW133" s="35"/>
      <c r="DX133" s="47"/>
      <c r="DY133" s="35"/>
      <c r="DZ133" s="35"/>
      <c r="EA133" s="35"/>
      <c r="EB133" s="35"/>
      <c r="EC133" s="35"/>
      <c r="ED133" s="35"/>
      <c r="EE133" s="35"/>
      <c r="EF133" s="35"/>
      <c r="EG133" s="35"/>
      <c r="EH133" s="35"/>
      <c r="EI133" s="35"/>
      <c r="EJ133" s="35"/>
      <c r="EK133" s="35"/>
      <c r="EL133" s="35"/>
      <c r="EM133" s="35"/>
      <c r="EN133" s="35"/>
      <c r="EO133" s="35"/>
      <c r="EP133" s="35"/>
      <c r="EQ133" s="35"/>
      <c r="ER133" s="35"/>
      <c r="ES133" s="35"/>
      <c r="ET133" s="35"/>
      <c r="EU133" s="35"/>
      <c r="EV133" s="35"/>
      <c r="EW133" s="35"/>
      <c r="EX133" s="35"/>
      <c r="EY133" s="35"/>
      <c r="EZ133" s="35"/>
      <c r="FA133" s="35"/>
      <c r="FB133" s="35"/>
      <c r="FC133" s="35"/>
      <c r="FD133" s="35"/>
      <c r="FE133" s="35"/>
      <c r="FF133" s="35"/>
      <c r="FG133" s="35"/>
      <c r="FH133" s="35"/>
      <c r="FI133" s="35"/>
      <c r="FJ133" s="35"/>
      <c r="FK133" s="35"/>
      <c r="FL133" s="35"/>
      <c r="FM133" s="35"/>
      <c r="FN133" s="35"/>
      <c r="FO133" s="35"/>
      <c r="FP133" s="35"/>
      <c r="FQ133" s="35"/>
      <c r="FR133" s="35"/>
      <c r="FS133" s="35"/>
      <c r="FT133" s="35"/>
      <c r="FU133" s="35"/>
      <c r="FV133" s="35"/>
      <c r="FW133" s="35"/>
      <c r="FX133" s="35"/>
      <c r="FY133" s="35"/>
      <c r="FZ133" s="35"/>
      <c r="GA133" s="35"/>
      <c r="GB133" s="35"/>
      <c r="GC133" s="35"/>
      <c r="GD133" s="35"/>
      <c r="GE133" s="35"/>
      <c r="GF133" s="35"/>
      <c r="GG133" s="35"/>
      <c r="GH133" s="35"/>
      <c r="GI133" s="35"/>
      <c r="GJ133" s="35"/>
      <c r="GK133" s="35"/>
      <c r="GL133" s="35"/>
      <c r="GM133" s="35"/>
      <c r="GN133" s="35"/>
      <c r="GO133" s="35"/>
      <c r="GP133" s="35"/>
      <c r="GQ133" s="35"/>
      <c r="GR133" s="35"/>
      <c r="GS133" s="35"/>
      <c r="GT133" s="35"/>
      <c r="GU133" s="35"/>
      <c r="GV133" s="35"/>
      <c r="GW133" s="35"/>
      <c r="GX133" s="35"/>
      <c r="GY133" s="35"/>
      <c r="GZ133" s="35"/>
      <c r="HA133" s="35"/>
      <c r="HB133" s="35"/>
      <c r="HC133" s="35"/>
      <c r="HD133" s="35"/>
      <c r="HE133" s="35"/>
      <c r="HF133" s="35"/>
      <c r="HG133" s="35"/>
      <c r="HH133" s="35"/>
      <c r="HI133" s="35"/>
      <c r="HJ133" s="35"/>
      <c r="HK133" s="35"/>
      <c r="HL133" s="35"/>
      <c r="HM133" s="35"/>
      <c r="HN133" s="35"/>
      <c r="HO133" s="35"/>
      <c r="HP133" s="35"/>
      <c r="HQ133" s="35"/>
      <c r="HR133" s="35"/>
      <c r="HS133" s="35"/>
      <c r="HT133" s="35"/>
      <c r="HU133" s="35"/>
      <c r="HV133" s="35"/>
      <c r="HW133" s="35"/>
      <c r="HX133" s="35"/>
      <c r="HY133" s="35"/>
      <c r="HZ133" s="35"/>
      <c r="IA133" s="35"/>
      <c r="IB133" s="35"/>
      <c r="IC133" s="35"/>
      <c r="ID133" s="35"/>
      <c r="IE133" s="35"/>
      <c r="IF133" s="35"/>
      <c r="IG133" s="35"/>
      <c r="IH133" s="35"/>
      <c r="II133" s="35"/>
      <c r="IJ133" s="35"/>
      <c r="IK133" s="35"/>
      <c r="IL133" s="35"/>
      <c r="IM133" s="35"/>
      <c r="IN133" s="35"/>
      <c r="IO133" s="35"/>
      <c r="IP133" s="35"/>
      <c r="IQ133" s="35"/>
      <c r="IR133" s="35"/>
      <c r="IS133" s="35"/>
      <c r="IT133" s="35"/>
      <c r="IU133" s="35"/>
      <c r="IV133" s="35"/>
      <c r="IW133" s="35"/>
      <c r="IX133" s="35"/>
      <c r="IY133" s="35"/>
      <c r="IZ133" s="35"/>
      <c r="JA133" s="35"/>
      <c r="JB133" s="35"/>
      <c r="JC133" s="35"/>
      <c r="JD133" s="35"/>
      <c r="JE133" s="35"/>
      <c r="JF133" s="35"/>
      <c r="JG133" s="35"/>
      <c r="JH133" s="35"/>
    </row>
    <row r="134" spans="1:268" s="34" customFormat="1">
      <c r="A134" s="45"/>
      <c r="B134" s="45"/>
      <c r="C134" s="45"/>
      <c r="D134" s="45"/>
      <c r="E134" s="45"/>
      <c r="F134" s="45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35"/>
      <c r="BB134" s="35"/>
      <c r="BC134" s="35"/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5"/>
      <c r="BO134" s="35"/>
      <c r="BP134" s="35"/>
      <c r="BQ134" s="35"/>
      <c r="BR134" s="35"/>
      <c r="BS134" s="35"/>
      <c r="BT134" s="35"/>
      <c r="BU134" s="35"/>
      <c r="BV134" s="35"/>
      <c r="BW134" s="35"/>
      <c r="BX134" s="35"/>
      <c r="BY134" s="35"/>
      <c r="BZ134" s="35"/>
      <c r="CA134" s="35"/>
      <c r="CB134" s="35"/>
      <c r="CC134" s="35"/>
      <c r="CD134" s="35"/>
      <c r="CE134" s="35"/>
      <c r="CF134" s="35"/>
      <c r="CG134" s="35"/>
      <c r="CH134" s="35"/>
      <c r="CI134" s="35"/>
      <c r="CJ134" s="35"/>
      <c r="CK134" s="35"/>
      <c r="CL134" s="35"/>
      <c r="CM134" s="35"/>
      <c r="CN134" s="35"/>
      <c r="CO134" s="35"/>
      <c r="CP134" s="35"/>
      <c r="CQ134" s="35"/>
      <c r="CR134" s="35"/>
      <c r="CS134" s="35"/>
      <c r="CT134" s="35"/>
      <c r="CU134" s="35"/>
      <c r="CV134" s="35"/>
      <c r="CW134" s="35"/>
      <c r="CX134" s="35"/>
      <c r="CY134" s="35"/>
      <c r="CZ134" s="35"/>
      <c r="DA134" s="35"/>
      <c r="DB134" s="35"/>
      <c r="DC134" s="35"/>
      <c r="DD134" s="35"/>
      <c r="DE134" s="35"/>
      <c r="DF134" s="35"/>
      <c r="DG134" s="35"/>
      <c r="DH134" s="35"/>
      <c r="DI134" s="35"/>
      <c r="DJ134" s="35"/>
      <c r="DK134" s="35"/>
      <c r="DL134" s="35"/>
      <c r="DM134" s="35"/>
      <c r="DN134" s="35"/>
      <c r="DO134" s="35"/>
      <c r="DP134" s="35"/>
      <c r="DQ134" s="35"/>
      <c r="DR134" s="35"/>
      <c r="DS134" s="35"/>
      <c r="DT134" s="35"/>
      <c r="DU134" s="35"/>
      <c r="DV134" s="35"/>
      <c r="DW134" s="35"/>
      <c r="DX134" s="47"/>
      <c r="DY134" s="35"/>
      <c r="DZ134" s="35"/>
      <c r="EA134" s="35"/>
      <c r="EB134" s="35"/>
      <c r="EC134" s="35"/>
      <c r="ED134" s="35"/>
      <c r="EE134" s="35"/>
      <c r="EF134" s="35"/>
      <c r="EG134" s="35"/>
      <c r="EH134" s="35"/>
      <c r="EI134" s="35"/>
      <c r="EJ134" s="35"/>
      <c r="EK134" s="35"/>
      <c r="EL134" s="35"/>
      <c r="EM134" s="35"/>
      <c r="EN134" s="35"/>
      <c r="EO134" s="35"/>
      <c r="EP134" s="35"/>
      <c r="EQ134" s="35"/>
      <c r="ER134" s="35"/>
      <c r="ES134" s="35"/>
      <c r="ET134" s="35"/>
      <c r="EU134" s="35"/>
      <c r="EV134" s="35"/>
      <c r="EW134" s="35"/>
      <c r="EX134" s="35"/>
      <c r="EY134" s="35"/>
      <c r="EZ134" s="35"/>
      <c r="FA134" s="35"/>
      <c r="FB134" s="35"/>
      <c r="FC134" s="35"/>
      <c r="FD134" s="35"/>
      <c r="FE134" s="35"/>
      <c r="FF134" s="35"/>
      <c r="FG134" s="35"/>
      <c r="FH134" s="35"/>
      <c r="FI134" s="35"/>
      <c r="FJ134" s="35"/>
      <c r="FK134" s="35"/>
      <c r="FL134" s="35"/>
      <c r="FM134" s="35"/>
      <c r="FN134" s="35"/>
      <c r="FO134" s="35"/>
      <c r="FP134" s="35"/>
      <c r="FQ134" s="35"/>
      <c r="FR134" s="35"/>
      <c r="FS134" s="35"/>
      <c r="FT134" s="35"/>
      <c r="FU134" s="35"/>
      <c r="FV134" s="35"/>
      <c r="FW134" s="35"/>
      <c r="FX134" s="35"/>
      <c r="FY134" s="35"/>
      <c r="FZ134" s="35"/>
      <c r="GA134" s="35"/>
      <c r="GB134" s="35"/>
      <c r="GC134" s="35"/>
      <c r="GD134" s="35"/>
      <c r="GE134" s="35"/>
      <c r="GF134" s="35"/>
      <c r="GG134" s="35"/>
      <c r="GH134" s="35"/>
      <c r="GI134" s="35"/>
      <c r="GJ134" s="35"/>
      <c r="GK134" s="35"/>
      <c r="GL134" s="35"/>
      <c r="GM134" s="35"/>
      <c r="GN134" s="35"/>
      <c r="GO134" s="35"/>
      <c r="GP134" s="35"/>
      <c r="GQ134" s="35"/>
      <c r="GR134" s="35"/>
      <c r="GS134" s="35"/>
      <c r="GT134" s="35"/>
      <c r="GU134" s="35"/>
      <c r="GV134" s="35"/>
      <c r="GW134" s="35"/>
      <c r="GX134" s="35"/>
      <c r="GY134" s="35"/>
      <c r="GZ134" s="35"/>
      <c r="HA134" s="35"/>
      <c r="HB134" s="35"/>
      <c r="HC134" s="35"/>
      <c r="HD134" s="35"/>
      <c r="HE134" s="35"/>
      <c r="HF134" s="35"/>
      <c r="HG134" s="35"/>
      <c r="HH134" s="35"/>
      <c r="HI134" s="35"/>
      <c r="HJ134" s="35"/>
      <c r="HK134" s="35"/>
      <c r="HL134" s="35"/>
      <c r="HM134" s="35"/>
      <c r="HN134" s="35"/>
      <c r="HO134" s="35"/>
      <c r="HP134" s="35"/>
      <c r="HQ134" s="35"/>
      <c r="HR134" s="35"/>
      <c r="HS134" s="35"/>
      <c r="HT134" s="35"/>
      <c r="HU134" s="35"/>
      <c r="HV134" s="35"/>
      <c r="HW134" s="35"/>
      <c r="HX134" s="35"/>
      <c r="HY134" s="35"/>
      <c r="HZ134" s="35"/>
      <c r="IA134" s="35"/>
      <c r="IB134" s="35"/>
      <c r="IC134" s="35"/>
      <c r="ID134" s="35"/>
      <c r="IE134" s="35"/>
      <c r="IF134" s="35"/>
      <c r="IG134" s="35"/>
      <c r="IH134" s="35"/>
      <c r="II134" s="35"/>
      <c r="IJ134" s="35"/>
      <c r="IK134" s="35"/>
      <c r="IL134" s="35"/>
      <c r="IM134" s="35"/>
      <c r="IN134" s="35"/>
      <c r="IO134" s="35"/>
      <c r="IP134" s="35"/>
      <c r="IQ134" s="35"/>
      <c r="IR134" s="35"/>
      <c r="IS134" s="35"/>
      <c r="IT134" s="35"/>
      <c r="IU134" s="35"/>
      <c r="IV134" s="35"/>
      <c r="IW134" s="35"/>
      <c r="IX134" s="35"/>
      <c r="IY134" s="35"/>
      <c r="IZ134" s="35"/>
      <c r="JA134" s="35"/>
      <c r="JB134" s="35"/>
      <c r="JC134" s="35"/>
      <c r="JD134" s="35"/>
      <c r="JE134" s="35"/>
      <c r="JF134" s="35"/>
      <c r="JG134" s="35"/>
      <c r="JH134" s="35"/>
    </row>
    <row r="135" spans="1:268" s="34" customFormat="1">
      <c r="A135" s="45"/>
      <c r="B135" s="45"/>
      <c r="C135" s="45"/>
      <c r="D135" s="45"/>
      <c r="E135" s="45"/>
      <c r="F135" s="45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35"/>
      <c r="BB135" s="35"/>
      <c r="BC135" s="35"/>
      <c r="BD135" s="35"/>
      <c r="BE135" s="35"/>
      <c r="BF135" s="35"/>
      <c r="BG135" s="35"/>
      <c r="BH135" s="35"/>
      <c r="BI135" s="35"/>
      <c r="BJ135" s="35"/>
      <c r="BK135" s="35"/>
      <c r="BL135" s="35"/>
      <c r="BM135" s="35"/>
      <c r="BN135" s="35"/>
      <c r="BO135" s="35"/>
      <c r="BP135" s="35"/>
      <c r="BQ135" s="35"/>
      <c r="BR135" s="35"/>
      <c r="BS135" s="35"/>
      <c r="BT135" s="35"/>
      <c r="BU135" s="35"/>
      <c r="BV135" s="35"/>
      <c r="BW135" s="35"/>
      <c r="BX135" s="35"/>
      <c r="BY135" s="35"/>
      <c r="BZ135" s="35"/>
      <c r="CA135" s="35"/>
      <c r="CB135" s="35"/>
      <c r="CC135" s="35"/>
      <c r="CD135" s="35"/>
      <c r="CE135" s="35"/>
      <c r="CF135" s="35"/>
      <c r="CG135" s="35"/>
      <c r="CH135" s="35"/>
      <c r="CI135" s="35"/>
      <c r="CJ135" s="35"/>
      <c r="CK135" s="35"/>
      <c r="CL135" s="35"/>
      <c r="CM135" s="35"/>
      <c r="CN135" s="35"/>
      <c r="CO135" s="35"/>
      <c r="CP135" s="35"/>
      <c r="CQ135" s="35"/>
      <c r="CR135" s="35"/>
      <c r="CS135" s="35"/>
      <c r="CT135" s="35"/>
      <c r="CU135" s="35"/>
      <c r="CV135" s="35"/>
      <c r="CW135" s="35"/>
      <c r="CX135" s="35"/>
      <c r="CY135" s="35"/>
      <c r="CZ135" s="35"/>
      <c r="DA135" s="35"/>
      <c r="DB135" s="35"/>
      <c r="DC135" s="35"/>
      <c r="DD135" s="35"/>
      <c r="DE135" s="35"/>
      <c r="DF135" s="35"/>
      <c r="DG135" s="35"/>
      <c r="DH135" s="35"/>
      <c r="DI135" s="35"/>
      <c r="DJ135" s="35"/>
      <c r="DK135" s="35"/>
      <c r="DL135" s="35"/>
      <c r="DM135" s="35"/>
      <c r="DN135" s="35"/>
      <c r="DO135" s="35"/>
      <c r="DP135" s="35"/>
      <c r="DQ135" s="35"/>
      <c r="DR135" s="35"/>
      <c r="DS135" s="35"/>
      <c r="DT135" s="35"/>
      <c r="DU135" s="35"/>
      <c r="DV135" s="35"/>
      <c r="DW135" s="35"/>
      <c r="DX135" s="47"/>
      <c r="DY135" s="35"/>
      <c r="DZ135" s="35"/>
      <c r="EA135" s="35"/>
      <c r="EB135" s="35"/>
      <c r="EC135" s="35"/>
      <c r="ED135" s="35"/>
      <c r="EE135" s="35"/>
      <c r="EF135" s="35"/>
      <c r="EG135" s="35"/>
      <c r="EH135" s="35"/>
      <c r="EI135" s="35"/>
      <c r="EJ135" s="35"/>
      <c r="EK135" s="35"/>
      <c r="EL135" s="35"/>
      <c r="EM135" s="35"/>
      <c r="EN135" s="35"/>
      <c r="EO135" s="35"/>
      <c r="EP135" s="35"/>
      <c r="EQ135" s="35"/>
      <c r="ER135" s="35"/>
      <c r="ES135" s="35"/>
      <c r="ET135" s="35"/>
      <c r="EU135" s="35"/>
      <c r="EV135" s="35"/>
      <c r="EW135" s="35"/>
      <c r="EX135" s="35"/>
      <c r="EY135" s="35"/>
      <c r="EZ135" s="35"/>
      <c r="FA135" s="35"/>
      <c r="FB135" s="35"/>
      <c r="FC135" s="35"/>
      <c r="FD135" s="35"/>
      <c r="FE135" s="35"/>
      <c r="FF135" s="35"/>
      <c r="FG135" s="35"/>
      <c r="FH135" s="35"/>
      <c r="FI135" s="35"/>
      <c r="FJ135" s="35"/>
      <c r="FK135" s="35"/>
      <c r="FL135" s="35"/>
      <c r="FM135" s="35"/>
      <c r="FN135" s="35"/>
      <c r="FO135" s="35"/>
      <c r="FP135" s="35"/>
      <c r="FQ135" s="35"/>
      <c r="FR135" s="35"/>
      <c r="FS135" s="35"/>
      <c r="FT135" s="35"/>
      <c r="FU135" s="35"/>
      <c r="FV135" s="35"/>
      <c r="FW135" s="35"/>
      <c r="FX135" s="35"/>
      <c r="FY135" s="35"/>
      <c r="FZ135" s="35"/>
      <c r="GA135" s="35"/>
      <c r="GB135" s="35"/>
      <c r="GC135" s="35"/>
      <c r="GD135" s="35"/>
      <c r="GE135" s="35"/>
      <c r="GF135" s="35"/>
      <c r="GG135" s="35"/>
      <c r="GH135" s="35"/>
      <c r="GI135" s="35"/>
      <c r="GJ135" s="35"/>
      <c r="GK135" s="35"/>
      <c r="GL135" s="35"/>
      <c r="GM135" s="35"/>
      <c r="GN135" s="35"/>
      <c r="GO135" s="35"/>
      <c r="GP135" s="35"/>
      <c r="GQ135" s="35"/>
      <c r="GR135" s="35"/>
      <c r="GS135" s="35"/>
      <c r="GT135" s="35"/>
      <c r="GU135" s="35"/>
      <c r="GV135" s="35"/>
      <c r="GW135" s="35"/>
      <c r="GX135" s="35"/>
      <c r="GY135" s="35"/>
      <c r="GZ135" s="35"/>
      <c r="HA135" s="35"/>
      <c r="HB135" s="35"/>
      <c r="HC135" s="35"/>
      <c r="HD135" s="35"/>
      <c r="HE135" s="35"/>
      <c r="HF135" s="35"/>
      <c r="HG135" s="35"/>
      <c r="HH135" s="35"/>
      <c r="HI135" s="35"/>
      <c r="HJ135" s="35"/>
      <c r="HK135" s="35"/>
      <c r="HL135" s="35"/>
      <c r="HM135" s="35"/>
      <c r="HN135" s="35"/>
      <c r="HO135" s="35"/>
      <c r="HP135" s="35"/>
      <c r="HQ135" s="35"/>
      <c r="HR135" s="35"/>
      <c r="HS135" s="35"/>
      <c r="HT135" s="35"/>
      <c r="HU135" s="35"/>
      <c r="HV135" s="35"/>
      <c r="HW135" s="35"/>
      <c r="HX135" s="35"/>
      <c r="HY135" s="35"/>
      <c r="HZ135" s="35"/>
      <c r="IA135" s="35"/>
      <c r="IB135" s="35"/>
      <c r="IC135" s="35"/>
      <c r="ID135" s="35"/>
      <c r="IE135" s="35"/>
      <c r="IF135" s="35"/>
      <c r="IG135" s="35"/>
      <c r="IH135" s="35"/>
      <c r="II135" s="35"/>
      <c r="IJ135" s="35"/>
      <c r="IK135" s="35"/>
      <c r="IL135" s="35"/>
      <c r="IM135" s="35"/>
      <c r="IN135" s="35"/>
      <c r="IO135" s="35"/>
      <c r="IP135" s="35"/>
      <c r="IQ135" s="35"/>
      <c r="IR135" s="35"/>
      <c r="IS135" s="35"/>
      <c r="IT135" s="35"/>
      <c r="IU135" s="35"/>
      <c r="IV135" s="35"/>
      <c r="IW135" s="35"/>
      <c r="IX135" s="35"/>
      <c r="IY135" s="35"/>
      <c r="IZ135" s="35"/>
      <c r="JA135" s="35"/>
      <c r="JB135" s="35"/>
      <c r="JC135" s="35"/>
      <c r="JD135" s="35"/>
      <c r="JE135" s="35"/>
      <c r="JF135" s="35"/>
      <c r="JG135" s="35"/>
      <c r="JH135" s="35"/>
    </row>
    <row r="136" spans="1:268" s="34" customFormat="1">
      <c r="A136" s="45"/>
      <c r="B136" s="45"/>
      <c r="C136" s="45"/>
      <c r="D136" s="45"/>
      <c r="E136" s="45"/>
      <c r="F136" s="45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35"/>
      <c r="BB136" s="35"/>
      <c r="BC136" s="35"/>
      <c r="BD136" s="35"/>
      <c r="BE136" s="35"/>
      <c r="BF136" s="35"/>
      <c r="BG136" s="35"/>
      <c r="BH136" s="35"/>
      <c r="BI136" s="35"/>
      <c r="BJ136" s="35"/>
      <c r="BK136" s="35"/>
      <c r="BL136" s="35"/>
      <c r="BM136" s="35"/>
      <c r="BN136" s="35"/>
      <c r="BO136" s="35"/>
      <c r="BP136" s="35"/>
      <c r="BQ136" s="35"/>
      <c r="BR136" s="35"/>
      <c r="BS136" s="35"/>
      <c r="BT136" s="35"/>
      <c r="BU136" s="35"/>
      <c r="BV136" s="35"/>
      <c r="BW136" s="35"/>
      <c r="BX136" s="35"/>
      <c r="BY136" s="35"/>
      <c r="BZ136" s="35"/>
      <c r="CA136" s="35"/>
      <c r="CB136" s="35"/>
      <c r="CC136" s="35"/>
      <c r="CD136" s="35"/>
      <c r="CE136" s="35"/>
      <c r="CF136" s="35"/>
      <c r="CG136" s="35"/>
      <c r="CH136" s="35"/>
      <c r="CI136" s="35"/>
      <c r="CJ136" s="35"/>
      <c r="CK136" s="35"/>
      <c r="CL136" s="35"/>
      <c r="CM136" s="35"/>
      <c r="CN136" s="35"/>
      <c r="CO136" s="35"/>
      <c r="CP136" s="35"/>
      <c r="CQ136" s="35"/>
      <c r="CR136" s="35"/>
      <c r="CS136" s="35"/>
      <c r="CT136" s="35"/>
      <c r="CU136" s="35"/>
      <c r="CV136" s="35"/>
      <c r="CW136" s="35"/>
      <c r="CX136" s="35"/>
      <c r="CY136" s="35"/>
      <c r="CZ136" s="35"/>
      <c r="DA136" s="35"/>
      <c r="DB136" s="35"/>
      <c r="DC136" s="35"/>
      <c r="DD136" s="35"/>
      <c r="DE136" s="35"/>
      <c r="DF136" s="35"/>
      <c r="DG136" s="35"/>
      <c r="DH136" s="35"/>
      <c r="DI136" s="35"/>
      <c r="DJ136" s="35"/>
      <c r="DK136" s="35"/>
      <c r="DL136" s="35"/>
      <c r="DM136" s="35"/>
      <c r="DN136" s="35"/>
      <c r="DO136" s="35"/>
      <c r="DP136" s="35"/>
      <c r="DQ136" s="35"/>
      <c r="DR136" s="35"/>
      <c r="DS136" s="35"/>
      <c r="DT136" s="35"/>
      <c r="DU136" s="35"/>
      <c r="DV136" s="35"/>
      <c r="DW136" s="35"/>
      <c r="DX136" s="47"/>
      <c r="DY136" s="35"/>
      <c r="DZ136" s="35"/>
      <c r="EA136" s="35"/>
      <c r="EB136" s="35"/>
      <c r="EC136" s="35"/>
      <c r="ED136" s="35"/>
      <c r="EE136" s="35"/>
      <c r="EF136" s="35"/>
      <c r="EG136" s="35"/>
      <c r="EH136" s="35"/>
      <c r="EI136" s="35"/>
      <c r="EJ136" s="35"/>
      <c r="EK136" s="35"/>
      <c r="EL136" s="35"/>
      <c r="EM136" s="35"/>
      <c r="EN136" s="35"/>
      <c r="EO136" s="35"/>
      <c r="EP136" s="35"/>
      <c r="EQ136" s="35"/>
      <c r="ER136" s="35"/>
      <c r="ES136" s="35"/>
      <c r="ET136" s="35"/>
      <c r="EU136" s="35"/>
      <c r="EV136" s="35"/>
      <c r="EW136" s="35"/>
      <c r="EX136" s="35"/>
      <c r="EY136" s="35"/>
      <c r="EZ136" s="35"/>
      <c r="FA136" s="35"/>
      <c r="FB136" s="35"/>
      <c r="FC136" s="35"/>
      <c r="FD136" s="35"/>
      <c r="FE136" s="35"/>
      <c r="FF136" s="35"/>
      <c r="FG136" s="35"/>
      <c r="FH136" s="35"/>
      <c r="FI136" s="35"/>
      <c r="FJ136" s="35"/>
      <c r="FK136" s="35"/>
      <c r="FL136" s="35"/>
      <c r="FM136" s="35"/>
      <c r="FN136" s="35"/>
      <c r="FO136" s="35"/>
      <c r="FP136" s="35"/>
      <c r="FQ136" s="35"/>
      <c r="FR136" s="35"/>
      <c r="FS136" s="35"/>
      <c r="FT136" s="35"/>
      <c r="FU136" s="35"/>
      <c r="FV136" s="35"/>
      <c r="FW136" s="35"/>
      <c r="FX136" s="35"/>
      <c r="FY136" s="35"/>
      <c r="FZ136" s="35"/>
      <c r="GA136" s="35"/>
      <c r="GB136" s="35"/>
      <c r="GC136" s="35"/>
      <c r="GD136" s="35"/>
      <c r="GE136" s="35"/>
      <c r="GF136" s="35"/>
      <c r="GG136" s="35"/>
      <c r="GH136" s="35"/>
      <c r="GI136" s="35"/>
      <c r="GJ136" s="35"/>
      <c r="GK136" s="35"/>
      <c r="GL136" s="35"/>
      <c r="GM136" s="35"/>
      <c r="GN136" s="35"/>
      <c r="GO136" s="35"/>
      <c r="GP136" s="35"/>
      <c r="GQ136" s="35"/>
      <c r="GR136" s="35"/>
      <c r="GS136" s="35"/>
      <c r="GT136" s="35"/>
      <c r="GU136" s="35"/>
      <c r="GV136" s="35"/>
      <c r="GW136" s="35"/>
      <c r="GX136" s="35"/>
      <c r="GY136" s="35"/>
      <c r="GZ136" s="35"/>
      <c r="HA136" s="35"/>
      <c r="HB136" s="35"/>
      <c r="HC136" s="35"/>
      <c r="HD136" s="35"/>
      <c r="HE136" s="35"/>
      <c r="HF136" s="35"/>
      <c r="HG136" s="35"/>
      <c r="HH136" s="35"/>
      <c r="HI136" s="35"/>
      <c r="HJ136" s="35"/>
      <c r="HK136" s="35"/>
      <c r="HL136" s="35"/>
      <c r="HM136" s="35"/>
      <c r="HN136" s="35"/>
      <c r="HO136" s="35"/>
      <c r="HP136" s="35"/>
      <c r="HQ136" s="35"/>
      <c r="HR136" s="35"/>
      <c r="HS136" s="35"/>
      <c r="HT136" s="35"/>
      <c r="HU136" s="35"/>
      <c r="HV136" s="35"/>
      <c r="HW136" s="35"/>
      <c r="HX136" s="35"/>
      <c r="HY136" s="35"/>
      <c r="HZ136" s="35"/>
      <c r="IA136" s="35"/>
      <c r="IB136" s="35"/>
      <c r="IC136" s="35"/>
      <c r="ID136" s="35"/>
      <c r="IE136" s="35"/>
      <c r="IF136" s="35"/>
      <c r="IG136" s="35"/>
      <c r="IH136" s="35"/>
      <c r="II136" s="35"/>
      <c r="IJ136" s="35"/>
      <c r="IK136" s="35"/>
      <c r="IL136" s="35"/>
      <c r="IM136" s="35"/>
      <c r="IN136" s="35"/>
      <c r="IO136" s="35"/>
      <c r="IP136" s="35"/>
      <c r="IQ136" s="35"/>
      <c r="IR136" s="35"/>
      <c r="IS136" s="35"/>
      <c r="IT136" s="35"/>
      <c r="IU136" s="35"/>
      <c r="IV136" s="35"/>
      <c r="IW136" s="35"/>
      <c r="IX136" s="35"/>
      <c r="IY136" s="35"/>
      <c r="IZ136" s="35"/>
      <c r="JA136" s="35"/>
      <c r="JB136" s="35"/>
      <c r="JC136" s="35"/>
      <c r="JD136" s="35"/>
      <c r="JE136" s="35"/>
      <c r="JF136" s="35"/>
      <c r="JG136" s="35"/>
      <c r="JH136" s="35"/>
    </row>
    <row r="137" spans="1:268" s="34" customFormat="1">
      <c r="A137" s="45"/>
      <c r="B137" s="45"/>
      <c r="C137" s="45"/>
      <c r="D137" s="45"/>
      <c r="E137" s="45"/>
      <c r="F137" s="45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35"/>
      <c r="BB137" s="35"/>
      <c r="BC137" s="35"/>
      <c r="BD137" s="35"/>
      <c r="BE137" s="35"/>
      <c r="BF137" s="35"/>
      <c r="BG137" s="35"/>
      <c r="BH137" s="35"/>
      <c r="BI137" s="35"/>
      <c r="BJ137" s="35"/>
      <c r="BK137" s="35"/>
      <c r="BL137" s="35"/>
      <c r="BM137" s="35"/>
      <c r="BN137" s="35"/>
      <c r="BO137" s="35"/>
      <c r="BP137" s="35"/>
      <c r="BQ137" s="35"/>
      <c r="BR137" s="35"/>
      <c r="BS137" s="35"/>
      <c r="BT137" s="35"/>
      <c r="BU137" s="35"/>
      <c r="BV137" s="35"/>
      <c r="BW137" s="35"/>
      <c r="BX137" s="35"/>
      <c r="BY137" s="35"/>
      <c r="BZ137" s="35"/>
      <c r="CA137" s="35"/>
      <c r="CB137" s="35"/>
      <c r="CC137" s="35"/>
      <c r="CD137" s="35"/>
      <c r="CE137" s="35"/>
      <c r="CF137" s="35"/>
      <c r="CG137" s="35"/>
      <c r="CH137" s="35"/>
      <c r="CI137" s="35"/>
      <c r="CJ137" s="35"/>
      <c r="CK137" s="35"/>
      <c r="CL137" s="35"/>
      <c r="CM137" s="35"/>
      <c r="CN137" s="35"/>
      <c r="CO137" s="35"/>
      <c r="CP137" s="35"/>
      <c r="CQ137" s="35"/>
      <c r="CR137" s="35"/>
      <c r="CS137" s="35"/>
      <c r="CT137" s="35"/>
      <c r="CU137" s="35"/>
      <c r="CV137" s="35"/>
      <c r="CW137" s="35"/>
      <c r="CX137" s="35"/>
      <c r="CY137" s="35"/>
      <c r="CZ137" s="35"/>
      <c r="DA137" s="35"/>
      <c r="DB137" s="35"/>
      <c r="DC137" s="35"/>
      <c r="DD137" s="35"/>
      <c r="DE137" s="35"/>
      <c r="DF137" s="35"/>
      <c r="DG137" s="35"/>
      <c r="DH137" s="35"/>
      <c r="DI137" s="35"/>
      <c r="DJ137" s="35"/>
      <c r="DK137" s="35"/>
      <c r="DL137" s="35"/>
      <c r="DM137" s="35"/>
      <c r="DN137" s="35"/>
      <c r="DO137" s="35"/>
      <c r="DP137" s="35"/>
      <c r="DQ137" s="35"/>
      <c r="DR137" s="35"/>
      <c r="DS137" s="35"/>
      <c r="DT137" s="35"/>
      <c r="DU137" s="35"/>
      <c r="DV137" s="35"/>
      <c r="DW137" s="35"/>
      <c r="DX137" s="47"/>
      <c r="DY137" s="35"/>
      <c r="DZ137" s="35"/>
      <c r="EA137" s="35"/>
      <c r="EB137" s="35"/>
      <c r="EC137" s="35"/>
      <c r="ED137" s="35"/>
      <c r="EE137" s="35"/>
      <c r="EF137" s="35"/>
      <c r="EG137" s="35"/>
      <c r="EH137" s="35"/>
      <c r="EI137" s="35"/>
      <c r="EJ137" s="35"/>
      <c r="EK137" s="35"/>
      <c r="EL137" s="35"/>
      <c r="EM137" s="35"/>
      <c r="EN137" s="35"/>
      <c r="EO137" s="35"/>
      <c r="EP137" s="35"/>
      <c r="EQ137" s="35"/>
      <c r="ER137" s="35"/>
      <c r="ES137" s="35"/>
      <c r="ET137" s="35"/>
      <c r="EU137" s="35"/>
      <c r="EV137" s="35"/>
      <c r="EW137" s="35"/>
      <c r="EX137" s="35"/>
      <c r="EY137" s="35"/>
      <c r="EZ137" s="35"/>
      <c r="FA137" s="35"/>
      <c r="FB137" s="35"/>
      <c r="FC137" s="35"/>
      <c r="FD137" s="35"/>
      <c r="FE137" s="35"/>
      <c r="FF137" s="35"/>
      <c r="FG137" s="35"/>
      <c r="FH137" s="35"/>
      <c r="FI137" s="35"/>
      <c r="FJ137" s="35"/>
      <c r="FK137" s="35"/>
      <c r="FL137" s="35"/>
      <c r="FM137" s="35"/>
      <c r="FN137" s="35"/>
      <c r="FO137" s="35"/>
      <c r="FP137" s="35"/>
      <c r="FQ137" s="35"/>
      <c r="FR137" s="35"/>
      <c r="FS137" s="35"/>
      <c r="FT137" s="35"/>
      <c r="FU137" s="35"/>
      <c r="FV137" s="35"/>
      <c r="FW137" s="35"/>
      <c r="FX137" s="35"/>
      <c r="FY137" s="35"/>
      <c r="FZ137" s="35"/>
      <c r="GA137" s="35"/>
      <c r="GB137" s="35"/>
      <c r="GC137" s="35"/>
      <c r="GD137" s="35"/>
      <c r="GE137" s="35"/>
      <c r="GF137" s="35"/>
      <c r="GG137" s="35"/>
      <c r="GH137" s="35"/>
      <c r="GI137" s="35"/>
      <c r="GJ137" s="35"/>
      <c r="GK137" s="35"/>
      <c r="GL137" s="35"/>
      <c r="GM137" s="35"/>
      <c r="GN137" s="35"/>
      <c r="GO137" s="35"/>
      <c r="GP137" s="35"/>
      <c r="GQ137" s="35"/>
      <c r="GR137" s="35"/>
      <c r="GS137" s="35"/>
      <c r="GT137" s="35"/>
      <c r="GU137" s="35"/>
      <c r="GV137" s="35"/>
      <c r="GW137" s="35"/>
      <c r="GX137" s="35"/>
      <c r="GY137" s="35"/>
      <c r="GZ137" s="35"/>
      <c r="HA137" s="35"/>
      <c r="HB137" s="35"/>
      <c r="HC137" s="35"/>
      <c r="HD137" s="35"/>
      <c r="HE137" s="35"/>
      <c r="HF137" s="35"/>
      <c r="HG137" s="35"/>
      <c r="HH137" s="35"/>
      <c r="HI137" s="35"/>
      <c r="HJ137" s="35"/>
      <c r="HK137" s="35"/>
      <c r="HL137" s="35"/>
      <c r="HM137" s="35"/>
      <c r="HN137" s="35"/>
      <c r="HO137" s="35"/>
      <c r="HP137" s="35"/>
      <c r="HQ137" s="35"/>
      <c r="HR137" s="35"/>
      <c r="HS137" s="35"/>
      <c r="HT137" s="35"/>
      <c r="HU137" s="35"/>
      <c r="HV137" s="35"/>
      <c r="HW137" s="35"/>
      <c r="HX137" s="35"/>
      <c r="HY137" s="35"/>
      <c r="HZ137" s="35"/>
      <c r="IA137" s="35"/>
      <c r="IB137" s="35"/>
      <c r="IC137" s="35"/>
      <c r="ID137" s="35"/>
      <c r="IE137" s="35"/>
      <c r="IF137" s="35"/>
      <c r="IG137" s="35"/>
      <c r="IH137" s="35"/>
      <c r="II137" s="35"/>
      <c r="IJ137" s="35"/>
      <c r="IK137" s="35"/>
      <c r="IL137" s="35"/>
      <c r="IM137" s="35"/>
      <c r="IN137" s="35"/>
      <c r="IO137" s="35"/>
      <c r="IP137" s="35"/>
      <c r="IQ137" s="35"/>
      <c r="IR137" s="35"/>
      <c r="IS137" s="35"/>
      <c r="IT137" s="35"/>
      <c r="IU137" s="35"/>
      <c r="IV137" s="35"/>
      <c r="IW137" s="35"/>
      <c r="IX137" s="35"/>
      <c r="IY137" s="35"/>
      <c r="IZ137" s="35"/>
      <c r="JA137" s="35"/>
      <c r="JB137" s="35"/>
      <c r="JC137" s="35"/>
      <c r="JD137" s="35"/>
      <c r="JE137" s="35"/>
      <c r="JF137" s="35"/>
      <c r="JG137" s="35"/>
      <c r="JH137" s="35"/>
    </row>
    <row r="138" spans="1:268" s="34" customFormat="1">
      <c r="A138" s="45"/>
      <c r="B138" s="45"/>
      <c r="C138" s="45"/>
      <c r="D138" s="45"/>
      <c r="E138" s="45"/>
      <c r="F138" s="45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35"/>
      <c r="BB138" s="35"/>
      <c r="BC138" s="35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5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  <c r="BY138" s="35"/>
      <c r="BZ138" s="35"/>
      <c r="CA138" s="35"/>
      <c r="CB138" s="35"/>
      <c r="CC138" s="35"/>
      <c r="CD138" s="35"/>
      <c r="CE138" s="35"/>
      <c r="CF138" s="35"/>
      <c r="CG138" s="35"/>
      <c r="CH138" s="35"/>
      <c r="CI138" s="35"/>
      <c r="CJ138" s="35"/>
      <c r="CK138" s="35"/>
      <c r="CL138" s="35"/>
      <c r="CM138" s="35"/>
      <c r="CN138" s="35"/>
      <c r="CO138" s="35"/>
      <c r="CP138" s="35"/>
      <c r="CQ138" s="35"/>
      <c r="CR138" s="35"/>
      <c r="CS138" s="35"/>
      <c r="CT138" s="35"/>
      <c r="CU138" s="35"/>
      <c r="CV138" s="35"/>
      <c r="CW138" s="35"/>
      <c r="CX138" s="35"/>
      <c r="CY138" s="35"/>
      <c r="CZ138" s="35"/>
      <c r="DA138" s="35"/>
      <c r="DB138" s="35"/>
      <c r="DC138" s="35"/>
      <c r="DD138" s="35"/>
      <c r="DE138" s="35"/>
      <c r="DF138" s="35"/>
      <c r="DG138" s="35"/>
      <c r="DH138" s="35"/>
      <c r="DI138" s="35"/>
      <c r="DJ138" s="35"/>
      <c r="DK138" s="35"/>
      <c r="DL138" s="35"/>
      <c r="DM138" s="35"/>
      <c r="DN138" s="35"/>
      <c r="DO138" s="35"/>
      <c r="DP138" s="35"/>
      <c r="DQ138" s="35"/>
      <c r="DR138" s="35"/>
      <c r="DS138" s="35"/>
      <c r="DT138" s="35"/>
      <c r="DU138" s="35"/>
      <c r="DV138" s="35"/>
      <c r="DW138" s="35"/>
      <c r="DX138" s="47"/>
      <c r="DY138" s="35"/>
      <c r="DZ138" s="35"/>
      <c r="EA138" s="35"/>
      <c r="EB138" s="35"/>
      <c r="EC138" s="35"/>
      <c r="ED138" s="35"/>
      <c r="EE138" s="35"/>
      <c r="EF138" s="35"/>
      <c r="EG138" s="35"/>
      <c r="EH138" s="35"/>
      <c r="EI138" s="35"/>
      <c r="EJ138" s="35"/>
      <c r="EK138" s="35"/>
      <c r="EL138" s="35"/>
      <c r="EM138" s="35"/>
      <c r="EN138" s="35"/>
      <c r="EO138" s="35"/>
      <c r="EP138" s="35"/>
      <c r="EQ138" s="35"/>
      <c r="ER138" s="35"/>
      <c r="ES138" s="35"/>
      <c r="ET138" s="35"/>
      <c r="EU138" s="35"/>
      <c r="EV138" s="35"/>
      <c r="EW138" s="35"/>
      <c r="EX138" s="35"/>
      <c r="EY138" s="35"/>
      <c r="EZ138" s="35"/>
      <c r="FA138" s="35"/>
      <c r="FB138" s="35"/>
      <c r="FC138" s="35"/>
      <c r="FD138" s="35"/>
      <c r="FE138" s="35"/>
      <c r="FF138" s="35"/>
      <c r="FG138" s="35"/>
      <c r="FH138" s="35"/>
      <c r="FI138" s="35"/>
      <c r="FJ138" s="35"/>
      <c r="FK138" s="35"/>
      <c r="FL138" s="35"/>
      <c r="FM138" s="35"/>
      <c r="FN138" s="35"/>
      <c r="FO138" s="35"/>
      <c r="FP138" s="35"/>
      <c r="FQ138" s="35"/>
      <c r="FR138" s="35"/>
      <c r="FS138" s="35"/>
      <c r="FT138" s="35"/>
      <c r="FU138" s="35"/>
      <c r="FV138" s="35"/>
      <c r="FW138" s="35"/>
      <c r="FX138" s="35"/>
      <c r="FY138" s="35"/>
      <c r="FZ138" s="35"/>
      <c r="GA138" s="35"/>
      <c r="GB138" s="35"/>
      <c r="GC138" s="35"/>
      <c r="GD138" s="35"/>
      <c r="GE138" s="35"/>
      <c r="GF138" s="35"/>
      <c r="GG138" s="35"/>
      <c r="GH138" s="35"/>
      <c r="GI138" s="35"/>
      <c r="GJ138" s="35"/>
      <c r="GK138" s="35"/>
      <c r="GL138" s="35"/>
      <c r="GM138" s="35"/>
      <c r="GN138" s="35"/>
      <c r="GO138" s="35"/>
      <c r="GP138" s="35"/>
      <c r="GQ138" s="35"/>
      <c r="GR138" s="35"/>
      <c r="GS138" s="35"/>
      <c r="GT138" s="35"/>
      <c r="GU138" s="35"/>
      <c r="GV138" s="35"/>
      <c r="GW138" s="35"/>
      <c r="GX138" s="35"/>
      <c r="GY138" s="35"/>
      <c r="GZ138" s="35"/>
      <c r="HA138" s="35"/>
      <c r="HB138" s="35"/>
      <c r="HC138" s="35"/>
      <c r="HD138" s="35"/>
      <c r="HE138" s="35"/>
      <c r="HF138" s="35"/>
      <c r="HG138" s="35"/>
      <c r="HH138" s="35"/>
      <c r="HI138" s="35"/>
      <c r="HJ138" s="35"/>
      <c r="HK138" s="35"/>
      <c r="HL138" s="35"/>
      <c r="HM138" s="35"/>
      <c r="HN138" s="35"/>
      <c r="HO138" s="35"/>
      <c r="HP138" s="35"/>
      <c r="HQ138" s="35"/>
      <c r="HR138" s="35"/>
      <c r="HS138" s="35"/>
      <c r="HT138" s="35"/>
      <c r="HU138" s="35"/>
      <c r="HV138" s="35"/>
      <c r="HW138" s="35"/>
      <c r="HX138" s="35"/>
      <c r="HY138" s="35"/>
      <c r="HZ138" s="35"/>
      <c r="IA138" s="35"/>
      <c r="IB138" s="35"/>
      <c r="IC138" s="35"/>
      <c r="ID138" s="35"/>
      <c r="IE138" s="35"/>
      <c r="IF138" s="35"/>
      <c r="IG138" s="35"/>
      <c r="IH138" s="35"/>
      <c r="II138" s="35"/>
      <c r="IJ138" s="35"/>
      <c r="IK138" s="35"/>
      <c r="IL138" s="35"/>
      <c r="IM138" s="35"/>
      <c r="IN138" s="35"/>
      <c r="IO138" s="35"/>
      <c r="IP138" s="35"/>
      <c r="IQ138" s="35"/>
      <c r="IR138" s="35"/>
      <c r="IS138" s="35"/>
      <c r="IT138" s="35"/>
      <c r="IU138" s="35"/>
      <c r="IV138" s="35"/>
      <c r="IW138" s="35"/>
      <c r="IX138" s="35"/>
      <c r="IY138" s="35"/>
      <c r="IZ138" s="35"/>
      <c r="JA138" s="35"/>
      <c r="JB138" s="35"/>
      <c r="JC138" s="35"/>
      <c r="JD138" s="35"/>
      <c r="JE138" s="35"/>
      <c r="JF138" s="35"/>
      <c r="JG138" s="35"/>
      <c r="JH138" s="35"/>
    </row>
    <row r="139" spans="1:268" s="34" customFormat="1">
      <c r="A139" s="45"/>
      <c r="B139" s="45"/>
      <c r="C139" s="45"/>
      <c r="D139" s="45"/>
      <c r="E139" s="45"/>
      <c r="F139" s="45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35"/>
      <c r="BB139" s="35"/>
      <c r="BC139" s="35"/>
      <c r="BD139" s="35"/>
      <c r="BE139" s="35"/>
      <c r="BF139" s="35"/>
      <c r="BG139" s="35"/>
      <c r="BH139" s="35"/>
      <c r="BI139" s="35"/>
      <c r="BJ139" s="35"/>
      <c r="BK139" s="35"/>
      <c r="BL139" s="35"/>
      <c r="BM139" s="35"/>
      <c r="BN139" s="35"/>
      <c r="BO139" s="35"/>
      <c r="BP139" s="35"/>
      <c r="BQ139" s="35"/>
      <c r="BR139" s="35"/>
      <c r="BS139" s="35"/>
      <c r="BT139" s="35"/>
      <c r="BU139" s="35"/>
      <c r="BV139" s="35"/>
      <c r="BW139" s="35"/>
      <c r="BX139" s="35"/>
      <c r="BY139" s="35"/>
      <c r="BZ139" s="35"/>
      <c r="CA139" s="35"/>
      <c r="CB139" s="35"/>
      <c r="CC139" s="35"/>
      <c r="CD139" s="35"/>
      <c r="CE139" s="35"/>
      <c r="CF139" s="35"/>
      <c r="CG139" s="35"/>
      <c r="CH139" s="35"/>
      <c r="CI139" s="35"/>
      <c r="CJ139" s="35"/>
      <c r="CK139" s="35"/>
      <c r="CL139" s="35"/>
      <c r="CM139" s="35"/>
      <c r="CN139" s="35"/>
      <c r="CO139" s="35"/>
      <c r="CP139" s="35"/>
      <c r="CQ139" s="35"/>
      <c r="CR139" s="35"/>
      <c r="CS139" s="35"/>
      <c r="CT139" s="35"/>
      <c r="CU139" s="35"/>
      <c r="CV139" s="35"/>
      <c r="CW139" s="35"/>
      <c r="CX139" s="35"/>
      <c r="CY139" s="35"/>
      <c r="CZ139" s="35"/>
      <c r="DA139" s="35"/>
      <c r="DB139" s="35"/>
      <c r="DC139" s="35"/>
      <c r="DD139" s="35"/>
      <c r="DE139" s="35"/>
      <c r="DF139" s="35"/>
      <c r="DG139" s="35"/>
      <c r="DH139" s="35"/>
      <c r="DI139" s="35"/>
      <c r="DJ139" s="35"/>
      <c r="DK139" s="35"/>
      <c r="DL139" s="35"/>
      <c r="DM139" s="35"/>
      <c r="DN139" s="35"/>
      <c r="DO139" s="35"/>
      <c r="DP139" s="35"/>
      <c r="DQ139" s="35"/>
      <c r="DR139" s="35"/>
      <c r="DS139" s="35"/>
      <c r="DT139" s="35"/>
      <c r="DU139" s="35"/>
      <c r="DV139" s="35"/>
      <c r="DW139" s="35"/>
      <c r="DX139" s="47"/>
      <c r="DY139" s="35"/>
      <c r="DZ139" s="35"/>
      <c r="EA139" s="35"/>
      <c r="EB139" s="35"/>
      <c r="EC139" s="35"/>
      <c r="ED139" s="35"/>
      <c r="EE139" s="35"/>
      <c r="EF139" s="35"/>
      <c r="EG139" s="35"/>
      <c r="EH139" s="35"/>
      <c r="EI139" s="35"/>
      <c r="EJ139" s="35"/>
      <c r="EK139" s="35"/>
      <c r="EL139" s="35"/>
      <c r="EM139" s="35"/>
      <c r="EN139" s="35"/>
      <c r="EO139" s="35"/>
      <c r="EP139" s="35"/>
      <c r="EQ139" s="35"/>
      <c r="ER139" s="35"/>
      <c r="ES139" s="35"/>
      <c r="ET139" s="35"/>
      <c r="EU139" s="35"/>
      <c r="EV139" s="35"/>
      <c r="EW139" s="35"/>
      <c r="EX139" s="35"/>
      <c r="EY139" s="35"/>
      <c r="EZ139" s="35"/>
      <c r="FA139" s="35"/>
      <c r="FB139" s="35"/>
      <c r="FC139" s="35"/>
      <c r="FD139" s="35"/>
      <c r="FE139" s="35"/>
      <c r="FF139" s="35"/>
      <c r="FG139" s="35"/>
      <c r="FH139" s="35"/>
      <c r="FI139" s="35"/>
      <c r="FJ139" s="35"/>
      <c r="FK139" s="35"/>
      <c r="FL139" s="35"/>
      <c r="FM139" s="35"/>
      <c r="FN139" s="35"/>
      <c r="FO139" s="35"/>
      <c r="FP139" s="35"/>
      <c r="FQ139" s="35"/>
      <c r="FR139" s="35"/>
      <c r="FS139" s="35"/>
      <c r="FT139" s="35"/>
      <c r="FU139" s="35"/>
      <c r="FV139" s="35"/>
      <c r="FW139" s="35"/>
      <c r="FX139" s="35"/>
      <c r="FY139" s="35"/>
      <c r="FZ139" s="35"/>
      <c r="GA139" s="35"/>
      <c r="GB139" s="35"/>
      <c r="GC139" s="35"/>
      <c r="GD139" s="35"/>
      <c r="GE139" s="35"/>
      <c r="GF139" s="35"/>
      <c r="GG139" s="35"/>
      <c r="GH139" s="35"/>
      <c r="GI139" s="35"/>
      <c r="GJ139" s="35"/>
      <c r="GK139" s="35"/>
      <c r="GL139" s="35"/>
      <c r="GM139" s="35"/>
      <c r="GN139" s="35"/>
      <c r="GO139" s="35"/>
      <c r="GP139" s="35"/>
      <c r="GQ139" s="35"/>
      <c r="GR139" s="35"/>
      <c r="GS139" s="35"/>
      <c r="GT139" s="35"/>
      <c r="GU139" s="35"/>
      <c r="GV139" s="35"/>
      <c r="GW139" s="35"/>
      <c r="GX139" s="35"/>
      <c r="GY139" s="35"/>
      <c r="GZ139" s="35"/>
      <c r="HA139" s="35"/>
      <c r="HB139" s="35"/>
      <c r="HC139" s="35"/>
      <c r="HD139" s="35"/>
      <c r="HE139" s="35"/>
      <c r="HF139" s="35"/>
      <c r="HG139" s="35"/>
      <c r="HH139" s="35"/>
      <c r="HI139" s="35"/>
      <c r="HJ139" s="35"/>
      <c r="HK139" s="35"/>
      <c r="HL139" s="35"/>
      <c r="HM139" s="35"/>
      <c r="HN139" s="35"/>
      <c r="HO139" s="35"/>
      <c r="HP139" s="35"/>
      <c r="HQ139" s="35"/>
      <c r="HR139" s="35"/>
      <c r="HS139" s="35"/>
      <c r="HT139" s="35"/>
      <c r="HU139" s="35"/>
      <c r="HV139" s="35"/>
      <c r="HW139" s="35"/>
      <c r="HX139" s="35"/>
      <c r="HY139" s="35"/>
      <c r="HZ139" s="35"/>
      <c r="IA139" s="35"/>
      <c r="IB139" s="35"/>
      <c r="IC139" s="35"/>
      <c r="ID139" s="35"/>
      <c r="IE139" s="35"/>
      <c r="IF139" s="35"/>
      <c r="IG139" s="35"/>
      <c r="IH139" s="35"/>
      <c r="II139" s="35"/>
      <c r="IJ139" s="35"/>
      <c r="IK139" s="35"/>
      <c r="IL139" s="35"/>
      <c r="IM139" s="35"/>
      <c r="IN139" s="35"/>
      <c r="IO139" s="35"/>
      <c r="IP139" s="35"/>
      <c r="IQ139" s="35"/>
      <c r="IR139" s="35"/>
      <c r="IS139" s="35"/>
      <c r="IT139" s="35"/>
      <c r="IU139" s="35"/>
      <c r="IV139" s="35"/>
      <c r="IW139" s="35"/>
      <c r="IX139" s="35"/>
      <c r="IY139" s="35"/>
      <c r="IZ139" s="35"/>
      <c r="JA139" s="35"/>
      <c r="JB139" s="35"/>
      <c r="JC139" s="35"/>
      <c r="JD139" s="35"/>
      <c r="JE139" s="35"/>
      <c r="JF139" s="35"/>
      <c r="JG139" s="35"/>
      <c r="JH139" s="35"/>
    </row>
    <row r="140" spans="1:268" s="34" customFormat="1">
      <c r="A140" s="45"/>
      <c r="B140" s="45"/>
      <c r="C140" s="45"/>
      <c r="D140" s="45"/>
      <c r="E140" s="45"/>
      <c r="F140" s="45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35"/>
      <c r="BB140" s="35"/>
      <c r="BC140" s="35"/>
      <c r="BD140" s="35"/>
      <c r="BE140" s="35"/>
      <c r="BF140" s="35"/>
      <c r="BG140" s="35"/>
      <c r="BH140" s="35"/>
      <c r="BI140" s="35"/>
      <c r="BJ140" s="35"/>
      <c r="BK140" s="35"/>
      <c r="BL140" s="35"/>
      <c r="BM140" s="35"/>
      <c r="BN140" s="35"/>
      <c r="BO140" s="35"/>
      <c r="BP140" s="35"/>
      <c r="BQ140" s="35"/>
      <c r="BR140" s="35"/>
      <c r="BS140" s="35"/>
      <c r="BT140" s="35"/>
      <c r="BU140" s="35"/>
      <c r="BV140" s="35"/>
      <c r="BW140" s="35"/>
      <c r="BX140" s="35"/>
      <c r="BY140" s="35"/>
      <c r="BZ140" s="35"/>
      <c r="CA140" s="35"/>
      <c r="CB140" s="35"/>
      <c r="CC140" s="35"/>
      <c r="CD140" s="35"/>
      <c r="CE140" s="35"/>
      <c r="CF140" s="35"/>
      <c r="CG140" s="35"/>
      <c r="CH140" s="35"/>
      <c r="CI140" s="35"/>
      <c r="CJ140" s="35"/>
      <c r="CK140" s="35"/>
      <c r="CL140" s="35"/>
      <c r="CM140" s="35"/>
      <c r="CN140" s="35"/>
      <c r="CO140" s="35"/>
      <c r="CP140" s="35"/>
      <c r="CQ140" s="35"/>
      <c r="CR140" s="35"/>
      <c r="CS140" s="35"/>
      <c r="CT140" s="35"/>
      <c r="CU140" s="35"/>
      <c r="CV140" s="35"/>
      <c r="CW140" s="35"/>
      <c r="CX140" s="35"/>
      <c r="CY140" s="35"/>
      <c r="CZ140" s="35"/>
      <c r="DA140" s="35"/>
      <c r="DB140" s="35"/>
      <c r="DC140" s="35"/>
      <c r="DD140" s="35"/>
      <c r="DE140" s="35"/>
      <c r="DF140" s="35"/>
      <c r="DG140" s="35"/>
      <c r="DH140" s="35"/>
      <c r="DI140" s="35"/>
      <c r="DJ140" s="35"/>
      <c r="DK140" s="35"/>
      <c r="DL140" s="35"/>
      <c r="DM140" s="35"/>
      <c r="DN140" s="35"/>
      <c r="DO140" s="35"/>
      <c r="DP140" s="35"/>
      <c r="DQ140" s="35"/>
      <c r="DR140" s="35"/>
      <c r="DS140" s="35"/>
      <c r="DT140" s="35"/>
      <c r="DU140" s="35"/>
      <c r="DV140" s="35"/>
      <c r="DW140" s="35"/>
      <c r="DX140" s="47"/>
      <c r="DY140" s="35"/>
      <c r="DZ140" s="35"/>
      <c r="EA140" s="35"/>
      <c r="EB140" s="35"/>
      <c r="EC140" s="35"/>
      <c r="ED140" s="35"/>
      <c r="EE140" s="35"/>
      <c r="EF140" s="35"/>
      <c r="EG140" s="35"/>
      <c r="EH140" s="35"/>
      <c r="EI140" s="35"/>
      <c r="EJ140" s="35"/>
      <c r="EK140" s="35"/>
      <c r="EL140" s="35"/>
      <c r="EM140" s="35"/>
      <c r="EN140" s="35"/>
      <c r="EO140" s="35"/>
      <c r="EP140" s="35"/>
      <c r="EQ140" s="35"/>
      <c r="ER140" s="35"/>
      <c r="ES140" s="35"/>
      <c r="ET140" s="35"/>
      <c r="EU140" s="35"/>
      <c r="EV140" s="35"/>
      <c r="EW140" s="35"/>
      <c r="EX140" s="35"/>
      <c r="EY140" s="35"/>
      <c r="EZ140" s="35"/>
      <c r="FA140" s="35"/>
      <c r="FB140" s="35"/>
      <c r="FC140" s="35"/>
      <c r="FD140" s="35"/>
      <c r="FE140" s="35"/>
      <c r="FF140" s="35"/>
      <c r="FG140" s="35"/>
      <c r="FH140" s="35"/>
      <c r="FI140" s="35"/>
      <c r="FJ140" s="35"/>
      <c r="FK140" s="35"/>
      <c r="FL140" s="35"/>
      <c r="FM140" s="35"/>
      <c r="FN140" s="35"/>
      <c r="FO140" s="35"/>
      <c r="FP140" s="35"/>
      <c r="FQ140" s="35"/>
      <c r="FR140" s="35"/>
      <c r="FS140" s="35"/>
      <c r="FT140" s="35"/>
      <c r="FU140" s="35"/>
      <c r="FV140" s="35"/>
      <c r="FW140" s="35"/>
      <c r="FX140" s="35"/>
      <c r="FY140" s="35"/>
      <c r="FZ140" s="35"/>
      <c r="GA140" s="35"/>
      <c r="GB140" s="35"/>
      <c r="GC140" s="35"/>
      <c r="GD140" s="35"/>
      <c r="GE140" s="35"/>
      <c r="GF140" s="35"/>
      <c r="GG140" s="35"/>
      <c r="GH140" s="35"/>
      <c r="GI140" s="35"/>
      <c r="GJ140" s="35"/>
      <c r="GK140" s="35"/>
      <c r="GL140" s="35"/>
      <c r="GM140" s="35"/>
      <c r="GN140" s="35"/>
      <c r="GO140" s="35"/>
      <c r="GP140" s="35"/>
      <c r="GQ140" s="35"/>
      <c r="GR140" s="35"/>
      <c r="GS140" s="35"/>
      <c r="GT140" s="35"/>
      <c r="GU140" s="35"/>
      <c r="GV140" s="35"/>
      <c r="GW140" s="35"/>
      <c r="GX140" s="35"/>
      <c r="GY140" s="35"/>
      <c r="GZ140" s="35"/>
      <c r="HA140" s="35"/>
      <c r="HB140" s="35"/>
      <c r="HC140" s="35"/>
      <c r="HD140" s="35"/>
      <c r="HE140" s="35"/>
      <c r="HF140" s="35"/>
      <c r="HG140" s="35"/>
      <c r="HH140" s="35"/>
      <c r="HI140" s="35"/>
      <c r="HJ140" s="35"/>
      <c r="HK140" s="35"/>
      <c r="HL140" s="35"/>
      <c r="HM140" s="35"/>
      <c r="HN140" s="35"/>
      <c r="HO140" s="35"/>
      <c r="HP140" s="35"/>
      <c r="HQ140" s="35"/>
      <c r="HR140" s="35"/>
      <c r="HS140" s="35"/>
      <c r="HT140" s="35"/>
      <c r="HU140" s="35"/>
      <c r="HV140" s="35"/>
      <c r="HW140" s="35"/>
      <c r="HX140" s="35"/>
      <c r="HY140" s="35"/>
      <c r="HZ140" s="35"/>
      <c r="IA140" s="35"/>
      <c r="IB140" s="35"/>
      <c r="IC140" s="35"/>
      <c r="ID140" s="35"/>
      <c r="IE140" s="35"/>
      <c r="IF140" s="35"/>
      <c r="IG140" s="35"/>
      <c r="IH140" s="35"/>
      <c r="II140" s="35"/>
      <c r="IJ140" s="35"/>
      <c r="IK140" s="35"/>
      <c r="IL140" s="35"/>
      <c r="IM140" s="35"/>
      <c r="IN140" s="35"/>
      <c r="IO140" s="35"/>
      <c r="IP140" s="35"/>
      <c r="IQ140" s="35"/>
      <c r="IR140" s="35"/>
      <c r="IS140" s="35"/>
      <c r="IT140" s="35"/>
      <c r="IU140" s="35"/>
      <c r="IV140" s="35"/>
      <c r="IW140" s="35"/>
      <c r="IX140" s="35"/>
      <c r="IY140" s="35"/>
      <c r="IZ140" s="35"/>
      <c r="JA140" s="35"/>
      <c r="JB140" s="35"/>
      <c r="JC140" s="35"/>
      <c r="JD140" s="35"/>
      <c r="JE140" s="35"/>
      <c r="JF140" s="35"/>
      <c r="JG140" s="35"/>
      <c r="JH140" s="35"/>
    </row>
    <row r="141" spans="1:268" s="34" customFormat="1">
      <c r="A141" s="45"/>
      <c r="B141" s="45"/>
      <c r="C141" s="45"/>
      <c r="D141" s="45"/>
      <c r="E141" s="45"/>
      <c r="F141" s="45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35"/>
      <c r="BB141" s="35"/>
      <c r="BC141" s="35"/>
      <c r="BD141" s="35"/>
      <c r="BE141" s="35"/>
      <c r="BF141" s="35"/>
      <c r="BG141" s="35"/>
      <c r="BH141" s="35"/>
      <c r="BI141" s="35"/>
      <c r="BJ141" s="35"/>
      <c r="BK141" s="35"/>
      <c r="BL141" s="35"/>
      <c r="BM141" s="35"/>
      <c r="BN141" s="35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  <c r="BY141" s="35"/>
      <c r="BZ141" s="35"/>
      <c r="CA141" s="35"/>
      <c r="CB141" s="35"/>
      <c r="CC141" s="35"/>
      <c r="CD141" s="35"/>
      <c r="CE141" s="35"/>
      <c r="CF141" s="35"/>
      <c r="CG141" s="35"/>
      <c r="CH141" s="35"/>
      <c r="CI141" s="35"/>
      <c r="CJ141" s="35"/>
      <c r="CK141" s="35"/>
      <c r="CL141" s="35"/>
      <c r="CM141" s="35"/>
      <c r="CN141" s="35"/>
      <c r="CO141" s="35"/>
      <c r="CP141" s="35"/>
      <c r="CQ141" s="35"/>
      <c r="CR141" s="35"/>
      <c r="CS141" s="35"/>
      <c r="CT141" s="35"/>
      <c r="CU141" s="35"/>
      <c r="CV141" s="35"/>
      <c r="CW141" s="35"/>
      <c r="CX141" s="35"/>
      <c r="CY141" s="35"/>
      <c r="CZ141" s="35"/>
      <c r="DA141" s="35"/>
      <c r="DB141" s="35"/>
      <c r="DC141" s="35"/>
      <c r="DD141" s="35"/>
      <c r="DE141" s="35"/>
      <c r="DF141" s="35"/>
      <c r="DG141" s="35"/>
      <c r="DH141" s="35"/>
      <c r="DI141" s="35"/>
      <c r="DJ141" s="35"/>
      <c r="DK141" s="35"/>
      <c r="DL141" s="35"/>
      <c r="DM141" s="35"/>
      <c r="DN141" s="35"/>
      <c r="DO141" s="35"/>
      <c r="DP141" s="35"/>
      <c r="DQ141" s="35"/>
      <c r="DR141" s="35"/>
      <c r="DS141" s="35"/>
      <c r="DT141" s="35"/>
      <c r="DU141" s="35"/>
      <c r="DV141" s="35"/>
      <c r="DW141" s="35"/>
      <c r="DX141" s="47"/>
      <c r="DY141" s="35"/>
      <c r="DZ141" s="35"/>
      <c r="EA141" s="35"/>
      <c r="EB141" s="35"/>
      <c r="EC141" s="35"/>
      <c r="ED141" s="35"/>
      <c r="EE141" s="35"/>
      <c r="EF141" s="35"/>
      <c r="EG141" s="35"/>
      <c r="EH141" s="35"/>
      <c r="EI141" s="35"/>
      <c r="EJ141" s="35"/>
      <c r="EK141" s="35"/>
      <c r="EL141" s="35"/>
      <c r="EM141" s="35"/>
      <c r="EN141" s="35"/>
      <c r="EO141" s="35"/>
      <c r="EP141" s="35"/>
      <c r="EQ141" s="35"/>
      <c r="ER141" s="35"/>
      <c r="ES141" s="35"/>
      <c r="ET141" s="35"/>
      <c r="EU141" s="35"/>
      <c r="EV141" s="35"/>
      <c r="EW141" s="35"/>
      <c r="EX141" s="35"/>
      <c r="EY141" s="35"/>
      <c r="EZ141" s="35"/>
      <c r="FA141" s="35"/>
      <c r="FB141" s="35"/>
      <c r="FC141" s="35"/>
      <c r="FD141" s="35"/>
      <c r="FE141" s="35"/>
      <c r="FF141" s="35"/>
      <c r="FG141" s="35"/>
      <c r="FH141" s="35"/>
      <c r="FI141" s="35"/>
      <c r="FJ141" s="35"/>
      <c r="FK141" s="35"/>
      <c r="FL141" s="35"/>
      <c r="FM141" s="35"/>
      <c r="FN141" s="35"/>
      <c r="FO141" s="35"/>
      <c r="FP141" s="35"/>
      <c r="FQ141" s="35"/>
      <c r="FR141" s="35"/>
      <c r="FS141" s="35"/>
      <c r="FT141" s="35"/>
      <c r="FU141" s="35"/>
      <c r="FV141" s="35"/>
      <c r="FW141" s="35"/>
      <c r="FX141" s="35"/>
      <c r="FY141" s="35"/>
      <c r="FZ141" s="35"/>
      <c r="GA141" s="35"/>
      <c r="GB141" s="35"/>
      <c r="GC141" s="35"/>
      <c r="GD141" s="35"/>
      <c r="GE141" s="35"/>
      <c r="GF141" s="35"/>
      <c r="GG141" s="35"/>
      <c r="GH141" s="35"/>
      <c r="GI141" s="35"/>
      <c r="GJ141" s="35"/>
      <c r="GK141" s="35"/>
      <c r="GL141" s="35"/>
      <c r="GM141" s="35"/>
      <c r="GN141" s="35"/>
      <c r="GO141" s="35"/>
      <c r="GP141" s="35"/>
      <c r="GQ141" s="35"/>
      <c r="GR141" s="35"/>
      <c r="GS141" s="35"/>
      <c r="GT141" s="35"/>
      <c r="GU141" s="35"/>
      <c r="GV141" s="35"/>
      <c r="GW141" s="35"/>
      <c r="GX141" s="35"/>
      <c r="GY141" s="35"/>
      <c r="GZ141" s="35"/>
      <c r="HA141" s="35"/>
      <c r="HB141" s="35"/>
      <c r="HC141" s="35"/>
      <c r="HD141" s="35"/>
      <c r="HE141" s="35"/>
      <c r="HF141" s="35"/>
      <c r="HG141" s="35"/>
      <c r="HH141" s="35"/>
      <c r="HI141" s="35"/>
      <c r="HJ141" s="35"/>
      <c r="HK141" s="35"/>
      <c r="HL141" s="35"/>
      <c r="HM141" s="35"/>
      <c r="HN141" s="35"/>
      <c r="HO141" s="35"/>
      <c r="HP141" s="35"/>
      <c r="HQ141" s="35"/>
      <c r="HR141" s="35"/>
      <c r="HS141" s="35"/>
      <c r="HT141" s="35"/>
      <c r="HU141" s="35"/>
      <c r="HV141" s="35"/>
      <c r="HW141" s="35"/>
      <c r="HX141" s="35"/>
      <c r="HY141" s="35"/>
      <c r="HZ141" s="35"/>
      <c r="IA141" s="35"/>
      <c r="IB141" s="35"/>
      <c r="IC141" s="35"/>
      <c r="ID141" s="35"/>
      <c r="IE141" s="35"/>
      <c r="IF141" s="35"/>
      <c r="IG141" s="35"/>
      <c r="IH141" s="35"/>
      <c r="II141" s="35"/>
      <c r="IJ141" s="35"/>
      <c r="IK141" s="35"/>
      <c r="IL141" s="35"/>
      <c r="IM141" s="35"/>
      <c r="IN141" s="35"/>
      <c r="IO141" s="35"/>
      <c r="IP141" s="35"/>
      <c r="IQ141" s="35"/>
      <c r="IR141" s="35"/>
      <c r="IS141" s="35"/>
      <c r="IT141" s="35"/>
      <c r="IU141" s="35"/>
      <c r="IV141" s="35"/>
      <c r="IW141" s="35"/>
      <c r="IX141" s="35"/>
      <c r="IY141" s="35"/>
      <c r="IZ141" s="35"/>
      <c r="JA141" s="35"/>
      <c r="JB141" s="35"/>
      <c r="JC141" s="35"/>
      <c r="JD141" s="35"/>
      <c r="JE141" s="35"/>
      <c r="JF141" s="35"/>
      <c r="JG141" s="35"/>
      <c r="JH141" s="35"/>
    </row>
    <row r="142" spans="1:268" s="34" customFormat="1">
      <c r="A142" s="45"/>
      <c r="B142" s="45"/>
      <c r="C142" s="45"/>
      <c r="D142" s="45"/>
      <c r="E142" s="45"/>
      <c r="F142" s="45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35"/>
      <c r="BB142" s="35"/>
      <c r="BC142" s="35"/>
      <c r="BD142" s="35"/>
      <c r="BE142" s="35"/>
      <c r="BF142" s="35"/>
      <c r="BG142" s="35"/>
      <c r="BH142" s="35"/>
      <c r="BI142" s="35"/>
      <c r="BJ142" s="35"/>
      <c r="BK142" s="35"/>
      <c r="BL142" s="35"/>
      <c r="BM142" s="35"/>
      <c r="BN142" s="35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  <c r="BY142" s="35"/>
      <c r="BZ142" s="35"/>
      <c r="CA142" s="35"/>
      <c r="CB142" s="35"/>
      <c r="CC142" s="35"/>
      <c r="CD142" s="35"/>
      <c r="CE142" s="35"/>
      <c r="CF142" s="35"/>
      <c r="CG142" s="35"/>
      <c r="CH142" s="35"/>
      <c r="CI142" s="35"/>
      <c r="CJ142" s="35"/>
      <c r="CK142" s="35"/>
      <c r="CL142" s="35"/>
      <c r="CM142" s="35"/>
      <c r="CN142" s="35"/>
      <c r="CO142" s="35"/>
      <c r="CP142" s="35"/>
      <c r="CQ142" s="35"/>
      <c r="CR142" s="35"/>
      <c r="CS142" s="35"/>
      <c r="CT142" s="35"/>
      <c r="CU142" s="35"/>
      <c r="CV142" s="35"/>
      <c r="CW142" s="35"/>
      <c r="CX142" s="35"/>
      <c r="CY142" s="35"/>
      <c r="CZ142" s="35"/>
      <c r="DA142" s="35"/>
      <c r="DB142" s="35"/>
      <c r="DC142" s="35"/>
      <c r="DD142" s="35"/>
      <c r="DE142" s="35"/>
      <c r="DF142" s="35"/>
      <c r="DG142" s="35"/>
      <c r="DH142" s="35"/>
      <c r="DI142" s="35"/>
      <c r="DJ142" s="35"/>
      <c r="DK142" s="35"/>
      <c r="DL142" s="35"/>
      <c r="DM142" s="35"/>
      <c r="DN142" s="35"/>
      <c r="DO142" s="35"/>
      <c r="DP142" s="35"/>
      <c r="DQ142" s="35"/>
      <c r="DR142" s="35"/>
      <c r="DS142" s="35"/>
      <c r="DT142" s="35"/>
      <c r="DU142" s="35"/>
      <c r="DV142" s="35"/>
      <c r="DW142" s="35"/>
      <c r="DX142" s="47"/>
      <c r="DY142" s="35"/>
      <c r="DZ142" s="35"/>
      <c r="EA142" s="35"/>
      <c r="EB142" s="35"/>
      <c r="EC142" s="35"/>
      <c r="ED142" s="35"/>
      <c r="EE142" s="35"/>
      <c r="EF142" s="35"/>
      <c r="EG142" s="35"/>
      <c r="EH142" s="35"/>
      <c r="EI142" s="35"/>
      <c r="EJ142" s="35"/>
      <c r="EK142" s="35"/>
      <c r="EL142" s="35"/>
      <c r="EM142" s="35"/>
      <c r="EN142" s="35"/>
      <c r="EO142" s="35"/>
      <c r="EP142" s="35"/>
      <c r="EQ142" s="35"/>
      <c r="ER142" s="35"/>
      <c r="ES142" s="35"/>
      <c r="ET142" s="35"/>
      <c r="EU142" s="35"/>
      <c r="EV142" s="35"/>
      <c r="EW142" s="35"/>
      <c r="EX142" s="35"/>
      <c r="EY142" s="35"/>
      <c r="EZ142" s="35"/>
      <c r="FA142" s="35"/>
      <c r="FB142" s="35"/>
      <c r="FC142" s="35"/>
      <c r="FD142" s="35"/>
      <c r="FE142" s="35"/>
      <c r="FF142" s="35"/>
      <c r="FG142" s="35"/>
      <c r="FH142" s="35"/>
      <c r="FI142" s="35"/>
      <c r="FJ142" s="35"/>
      <c r="FK142" s="35"/>
      <c r="FL142" s="35"/>
      <c r="FM142" s="35"/>
      <c r="FN142" s="35"/>
      <c r="FO142" s="35"/>
      <c r="FP142" s="35"/>
      <c r="FQ142" s="35"/>
      <c r="FR142" s="35"/>
      <c r="FS142" s="35"/>
      <c r="FT142" s="35"/>
      <c r="FU142" s="35"/>
      <c r="FV142" s="35"/>
      <c r="FW142" s="35"/>
      <c r="FX142" s="35"/>
      <c r="FY142" s="35"/>
      <c r="FZ142" s="35"/>
      <c r="GA142" s="35"/>
      <c r="GB142" s="35"/>
      <c r="GC142" s="35"/>
      <c r="GD142" s="35"/>
      <c r="GE142" s="35"/>
      <c r="GF142" s="35"/>
      <c r="GG142" s="35"/>
      <c r="GH142" s="35"/>
      <c r="GI142" s="35"/>
      <c r="GJ142" s="35"/>
      <c r="GK142" s="35"/>
      <c r="GL142" s="35"/>
      <c r="GM142" s="35"/>
      <c r="GN142" s="35"/>
      <c r="GO142" s="35"/>
      <c r="GP142" s="35"/>
      <c r="GQ142" s="35"/>
      <c r="GR142" s="35"/>
      <c r="GS142" s="35"/>
      <c r="GT142" s="35"/>
      <c r="GU142" s="35"/>
      <c r="GV142" s="35"/>
      <c r="GW142" s="35"/>
      <c r="GX142" s="35"/>
      <c r="GY142" s="35"/>
      <c r="GZ142" s="35"/>
      <c r="HA142" s="35"/>
      <c r="HB142" s="35"/>
      <c r="HC142" s="35"/>
      <c r="HD142" s="35"/>
      <c r="HE142" s="35"/>
      <c r="HF142" s="35"/>
      <c r="HG142" s="35"/>
      <c r="HH142" s="35"/>
      <c r="HI142" s="35"/>
      <c r="HJ142" s="35"/>
      <c r="HK142" s="35"/>
      <c r="HL142" s="35"/>
      <c r="HM142" s="35"/>
      <c r="HN142" s="35"/>
      <c r="HO142" s="35"/>
      <c r="HP142" s="35"/>
      <c r="HQ142" s="35"/>
      <c r="HR142" s="35"/>
      <c r="HS142" s="35"/>
      <c r="HT142" s="35"/>
      <c r="HU142" s="35"/>
      <c r="HV142" s="35"/>
      <c r="HW142" s="35"/>
      <c r="HX142" s="35"/>
      <c r="HY142" s="35"/>
      <c r="HZ142" s="35"/>
      <c r="IA142" s="35"/>
      <c r="IB142" s="35"/>
      <c r="IC142" s="35"/>
      <c r="ID142" s="35"/>
      <c r="IE142" s="35"/>
      <c r="IF142" s="35"/>
      <c r="IG142" s="35"/>
      <c r="IH142" s="35"/>
      <c r="II142" s="35"/>
      <c r="IJ142" s="35"/>
      <c r="IK142" s="35"/>
      <c r="IL142" s="35"/>
      <c r="IM142" s="35"/>
      <c r="IN142" s="35"/>
      <c r="IO142" s="35"/>
      <c r="IP142" s="35"/>
      <c r="IQ142" s="35"/>
      <c r="IR142" s="35"/>
      <c r="IS142" s="35"/>
      <c r="IT142" s="35"/>
      <c r="IU142" s="35"/>
      <c r="IV142" s="35"/>
      <c r="IW142" s="35"/>
      <c r="IX142" s="35"/>
      <c r="IY142" s="35"/>
      <c r="IZ142" s="35"/>
      <c r="JA142" s="35"/>
      <c r="JB142" s="35"/>
      <c r="JC142" s="35"/>
      <c r="JD142" s="35"/>
      <c r="JE142" s="35"/>
      <c r="JF142" s="35"/>
      <c r="JG142" s="35"/>
      <c r="JH142" s="35"/>
    </row>
    <row r="143" spans="1:268" s="34" customFormat="1">
      <c r="A143" s="45"/>
      <c r="B143" s="45"/>
      <c r="C143" s="45"/>
      <c r="D143" s="45"/>
      <c r="E143" s="45"/>
      <c r="F143" s="45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35"/>
      <c r="BB143" s="35"/>
      <c r="BC143" s="35"/>
      <c r="BD143" s="35"/>
      <c r="BE143" s="35"/>
      <c r="BF143" s="35"/>
      <c r="BG143" s="35"/>
      <c r="BH143" s="35"/>
      <c r="BI143" s="35"/>
      <c r="BJ143" s="35"/>
      <c r="BK143" s="35"/>
      <c r="BL143" s="35"/>
      <c r="BM143" s="35"/>
      <c r="BN143" s="35"/>
      <c r="BO143" s="35"/>
      <c r="BP143" s="35"/>
      <c r="BQ143" s="35"/>
      <c r="BR143" s="35"/>
      <c r="BS143" s="35"/>
      <c r="BT143" s="35"/>
      <c r="BU143" s="35"/>
      <c r="BV143" s="35"/>
      <c r="BW143" s="35"/>
      <c r="BX143" s="35"/>
      <c r="BY143" s="35"/>
      <c r="BZ143" s="35"/>
      <c r="CA143" s="35"/>
      <c r="CB143" s="35"/>
      <c r="CC143" s="35"/>
      <c r="CD143" s="35"/>
      <c r="CE143" s="35"/>
      <c r="CF143" s="35"/>
      <c r="CG143" s="35"/>
      <c r="CH143" s="35"/>
      <c r="CI143" s="35"/>
      <c r="CJ143" s="35"/>
      <c r="CK143" s="35"/>
      <c r="CL143" s="35"/>
      <c r="CM143" s="35"/>
      <c r="CN143" s="35"/>
      <c r="CO143" s="35"/>
      <c r="CP143" s="35"/>
      <c r="CQ143" s="35"/>
      <c r="CR143" s="35"/>
      <c r="CS143" s="35"/>
      <c r="CT143" s="35"/>
      <c r="CU143" s="35"/>
      <c r="CV143" s="35"/>
      <c r="CW143" s="35"/>
      <c r="CX143" s="35"/>
      <c r="CY143" s="35"/>
      <c r="CZ143" s="35"/>
      <c r="DA143" s="35"/>
      <c r="DB143" s="35"/>
      <c r="DC143" s="35"/>
      <c r="DD143" s="35"/>
      <c r="DE143" s="35"/>
      <c r="DF143" s="35"/>
      <c r="DG143" s="35"/>
      <c r="DH143" s="35"/>
      <c r="DI143" s="35"/>
      <c r="DJ143" s="35"/>
      <c r="DK143" s="35"/>
      <c r="DL143" s="35"/>
      <c r="DM143" s="35"/>
      <c r="DN143" s="35"/>
      <c r="DO143" s="35"/>
      <c r="DP143" s="35"/>
      <c r="DQ143" s="35"/>
      <c r="DR143" s="35"/>
      <c r="DS143" s="35"/>
      <c r="DT143" s="35"/>
      <c r="DU143" s="35"/>
      <c r="DV143" s="35"/>
      <c r="DW143" s="35"/>
      <c r="DX143" s="47"/>
      <c r="DY143" s="35"/>
      <c r="DZ143" s="35"/>
      <c r="EA143" s="35"/>
      <c r="EB143" s="35"/>
      <c r="EC143" s="35"/>
      <c r="ED143" s="35"/>
      <c r="EE143" s="35"/>
      <c r="EF143" s="35"/>
      <c r="EG143" s="35"/>
      <c r="EH143" s="35"/>
      <c r="EI143" s="35"/>
      <c r="EJ143" s="35"/>
      <c r="EK143" s="35"/>
      <c r="EL143" s="35"/>
      <c r="EM143" s="35"/>
      <c r="EN143" s="35"/>
      <c r="EO143" s="35"/>
      <c r="EP143" s="35"/>
      <c r="EQ143" s="35"/>
      <c r="ER143" s="35"/>
      <c r="ES143" s="35"/>
      <c r="ET143" s="35"/>
      <c r="EU143" s="35"/>
      <c r="EV143" s="35"/>
      <c r="EW143" s="35"/>
      <c r="EX143" s="35"/>
      <c r="EY143" s="35"/>
      <c r="EZ143" s="35"/>
      <c r="FA143" s="35"/>
      <c r="FB143" s="35"/>
      <c r="FC143" s="35"/>
      <c r="FD143" s="35"/>
      <c r="FE143" s="35"/>
      <c r="FF143" s="35"/>
      <c r="FG143" s="35"/>
      <c r="FH143" s="35"/>
      <c r="FI143" s="35"/>
      <c r="FJ143" s="35"/>
      <c r="FK143" s="35"/>
      <c r="FL143" s="35"/>
      <c r="FM143" s="35"/>
      <c r="FN143" s="35"/>
      <c r="FO143" s="35"/>
      <c r="FP143" s="35"/>
      <c r="FQ143" s="35"/>
      <c r="FR143" s="35"/>
      <c r="FS143" s="35"/>
      <c r="FT143" s="35"/>
      <c r="FU143" s="35"/>
      <c r="FV143" s="35"/>
      <c r="FW143" s="35"/>
      <c r="FX143" s="35"/>
      <c r="FY143" s="35"/>
      <c r="FZ143" s="35"/>
      <c r="GA143" s="35"/>
      <c r="GB143" s="35"/>
      <c r="GC143" s="35"/>
      <c r="GD143" s="35"/>
      <c r="GE143" s="35"/>
      <c r="GF143" s="35"/>
      <c r="GG143" s="35"/>
      <c r="GH143" s="35"/>
      <c r="GI143" s="35"/>
      <c r="GJ143" s="35"/>
      <c r="GK143" s="35"/>
      <c r="GL143" s="35"/>
      <c r="GM143" s="35"/>
      <c r="GN143" s="35"/>
      <c r="GO143" s="35"/>
      <c r="GP143" s="35"/>
      <c r="GQ143" s="35"/>
      <c r="GR143" s="35"/>
      <c r="GS143" s="35"/>
      <c r="GT143" s="35"/>
      <c r="GU143" s="35"/>
      <c r="GV143" s="35"/>
      <c r="GW143" s="35"/>
      <c r="GX143" s="35"/>
      <c r="GY143" s="35"/>
      <c r="GZ143" s="35"/>
      <c r="HA143" s="35"/>
      <c r="HB143" s="35"/>
      <c r="HC143" s="35"/>
      <c r="HD143" s="35"/>
      <c r="HE143" s="35"/>
      <c r="HF143" s="35"/>
      <c r="HG143" s="35"/>
      <c r="HH143" s="35"/>
      <c r="HI143" s="35"/>
      <c r="HJ143" s="35"/>
      <c r="HK143" s="35"/>
      <c r="HL143" s="35"/>
      <c r="HM143" s="35"/>
      <c r="HN143" s="35"/>
      <c r="HO143" s="35"/>
      <c r="HP143" s="35"/>
      <c r="HQ143" s="35"/>
      <c r="HR143" s="35"/>
      <c r="HS143" s="35"/>
      <c r="HT143" s="35"/>
      <c r="HU143" s="35"/>
      <c r="HV143" s="35"/>
      <c r="HW143" s="35"/>
      <c r="HX143" s="35"/>
      <c r="HY143" s="35"/>
      <c r="HZ143" s="35"/>
      <c r="IA143" s="35"/>
      <c r="IB143" s="35"/>
      <c r="IC143" s="35"/>
      <c r="ID143" s="35"/>
      <c r="IE143" s="35"/>
      <c r="IF143" s="35"/>
      <c r="IG143" s="35"/>
      <c r="IH143" s="35"/>
      <c r="II143" s="35"/>
      <c r="IJ143" s="35"/>
      <c r="IK143" s="35"/>
      <c r="IL143" s="35"/>
      <c r="IM143" s="35"/>
      <c r="IN143" s="35"/>
      <c r="IO143" s="35"/>
      <c r="IP143" s="35"/>
      <c r="IQ143" s="35"/>
      <c r="IR143" s="35"/>
      <c r="IS143" s="35"/>
      <c r="IT143" s="35"/>
      <c r="IU143" s="35"/>
      <c r="IV143" s="35"/>
      <c r="IW143" s="35"/>
      <c r="IX143" s="35"/>
      <c r="IY143" s="35"/>
      <c r="IZ143" s="35"/>
      <c r="JA143" s="35"/>
      <c r="JB143" s="35"/>
      <c r="JC143" s="35"/>
      <c r="JD143" s="35"/>
      <c r="JE143" s="35"/>
      <c r="JF143" s="35"/>
      <c r="JG143" s="35"/>
      <c r="JH143" s="35"/>
    </row>
    <row r="144" spans="1:268" s="34" customFormat="1">
      <c r="A144" s="45"/>
      <c r="B144" s="45"/>
      <c r="C144" s="45"/>
      <c r="D144" s="45"/>
      <c r="E144" s="45"/>
      <c r="F144" s="45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35"/>
      <c r="BB144" s="35"/>
      <c r="BC144" s="35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5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  <c r="BY144" s="35"/>
      <c r="BZ144" s="35"/>
      <c r="CA144" s="35"/>
      <c r="CB144" s="35"/>
      <c r="CC144" s="35"/>
      <c r="CD144" s="35"/>
      <c r="CE144" s="35"/>
      <c r="CF144" s="35"/>
      <c r="CG144" s="35"/>
      <c r="CH144" s="35"/>
      <c r="CI144" s="35"/>
      <c r="CJ144" s="35"/>
      <c r="CK144" s="35"/>
      <c r="CL144" s="35"/>
      <c r="CM144" s="35"/>
      <c r="CN144" s="35"/>
      <c r="CO144" s="35"/>
      <c r="CP144" s="35"/>
      <c r="CQ144" s="35"/>
      <c r="CR144" s="35"/>
      <c r="CS144" s="35"/>
      <c r="CT144" s="35"/>
      <c r="CU144" s="35"/>
      <c r="CV144" s="35"/>
      <c r="CW144" s="35"/>
      <c r="CX144" s="35"/>
      <c r="CY144" s="35"/>
      <c r="CZ144" s="35"/>
      <c r="DA144" s="35"/>
      <c r="DB144" s="35"/>
      <c r="DC144" s="35"/>
      <c r="DD144" s="35"/>
      <c r="DE144" s="35"/>
      <c r="DF144" s="35"/>
      <c r="DG144" s="35"/>
      <c r="DH144" s="35"/>
      <c r="DI144" s="35"/>
      <c r="DJ144" s="35"/>
      <c r="DK144" s="35"/>
      <c r="DL144" s="35"/>
      <c r="DM144" s="35"/>
      <c r="DN144" s="35"/>
      <c r="DO144" s="35"/>
      <c r="DP144" s="35"/>
      <c r="DQ144" s="35"/>
      <c r="DR144" s="35"/>
      <c r="DS144" s="35"/>
      <c r="DT144" s="35"/>
      <c r="DU144" s="35"/>
      <c r="DV144" s="35"/>
      <c r="DW144" s="35"/>
      <c r="DX144" s="47"/>
      <c r="DY144" s="35"/>
      <c r="DZ144" s="35"/>
      <c r="EA144" s="35"/>
      <c r="EB144" s="35"/>
      <c r="EC144" s="35"/>
      <c r="ED144" s="35"/>
      <c r="EE144" s="35"/>
      <c r="EF144" s="35"/>
      <c r="EG144" s="35"/>
      <c r="EH144" s="35"/>
      <c r="EI144" s="35"/>
      <c r="EJ144" s="35"/>
      <c r="EK144" s="35"/>
      <c r="EL144" s="35"/>
      <c r="EM144" s="35"/>
      <c r="EN144" s="35"/>
      <c r="EO144" s="35"/>
      <c r="EP144" s="35"/>
      <c r="EQ144" s="35"/>
      <c r="ER144" s="35"/>
      <c r="ES144" s="35"/>
      <c r="ET144" s="35"/>
      <c r="EU144" s="35"/>
      <c r="EV144" s="35"/>
      <c r="EW144" s="35"/>
      <c r="EX144" s="35"/>
      <c r="EY144" s="35"/>
      <c r="EZ144" s="35"/>
      <c r="FA144" s="35"/>
      <c r="FB144" s="35"/>
      <c r="FC144" s="35"/>
      <c r="FD144" s="35"/>
      <c r="FE144" s="35"/>
      <c r="FF144" s="35"/>
      <c r="FG144" s="35"/>
      <c r="FH144" s="35"/>
      <c r="FI144" s="35"/>
      <c r="FJ144" s="35"/>
      <c r="FK144" s="35"/>
      <c r="FL144" s="35"/>
      <c r="FM144" s="35"/>
      <c r="FN144" s="35"/>
      <c r="FO144" s="35"/>
      <c r="FP144" s="35"/>
      <c r="FQ144" s="35"/>
      <c r="FR144" s="35"/>
      <c r="FS144" s="35"/>
      <c r="FT144" s="35"/>
      <c r="FU144" s="35"/>
      <c r="FV144" s="35"/>
      <c r="FW144" s="35"/>
      <c r="FX144" s="35"/>
      <c r="FY144" s="35"/>
      <c r="FZ144" s="35"/>
      <c r="GA144" s="35"/>
      <c r="GB144" s="35"/>
      <c r="GC144" s="35"/>
      <c r="GD144" s="35"/>
      <c r="GE144" s="35"/>
      <c r="GF144" s="35"/>
      <c r="GG144" s="35"/>
      <c r="GH144" s="35"/>
      <c r="GI144" s="35"/>
      <c r="GJ144" s="35"/>
      <c r="GK144" s="35"/>
      <c r="GL144" s="35"/>
      <c r="GM144" s="35"/>
      <c r="GN144" s="35"/>
      <c r="GO144" s="35"/>
      <c r="GP144" s="35"/>
      <c r="GQ144" s="35"/>
      <c r="GR144" s="35"/>
      <c r="GS144" s="35"/>
      <c r="GT144" s="35"/>
      <c r="GU144" s="35"/>
      <c r="GV144" s="35"/>
      <c r="GW144" s="35"/>
      <c r="GX144" s="35"/>
      <c r="GY144" s="35"/>
      <c r="GZ144" s="35"/>
      <c r="HA144" s="35"/>
      <c r="HB144" s="35"/>
      <c r="HC144" s="35"/>
      <c r="HD144" s="35"/>
      <c r="HE144" s="35"/>
      <c r="HF144" s="35"/>
      <c r="HG144" s="35"/>
      <c r="HH144" s="35"/>
      <c r="HI144" s="35"/>
      <c r="HJ144" s="35"/>
      <c r="HK144" s="35"/>
      <c r="HL144" s="35"/>
      <c r="HM144" s="35"/>
      <c r="HN144" s="35"/>
      <c r="HO144" s="35"/>
      <c r="HP144" s="35"/>
      <c r="HQ144" s="35"/>
      <c r="HR144" s="35"/>
      <c r="HS144" s="35"/>
      <c r="HT144" s="35"/>
      <c r="HU144" s="35"/>
      <c r="HV144" s="35"/>
      <c r="HW144" s="35"/>
      <c r="HX144" s="35"/>
      <c r="HY144" s="35"/>
      <c r="HZ144" s="35"/>
      <c r="IA144" s="35"/>
      <c r="IB144" s="35"/>
      <c r="IC144" s="35"/>
      <c r="ID144" s="35"/>
      <c r="IE144" s="35"/>
      <c r="IF144" s="35"/>
      <c r="IG144" s="35"/>
      <c r="IH144" s="35"/>
      <c r="II144" s="35"/>
      <c r="IJ144" s="35"/>
      <c r="IK144" s="35"/>
      <c r="IL144" s="35"/>
      <c r="IM144" s="35"/>
      <c r="IN144" s="35"/>
      <c r="IO144" s="35"/>
      <c r="IP144" s="35"/>
      <c r="IQ144" s="35"/>
      <c r="IR144" s="35"/>
      <c r="IS144" s="35"/>
      <c r="IT144" s="35"/>
      <c r="IU144" s="35"/>
      <c r="IV144" s="35"/>
      <c r="IW144" s="35"/>
      <c r="IX144" s="35"/>
      <c r="IY144" s="35"/>
      <c r="IZ144" s="35"/>
      <c r="JA144" s="35"/>
      <c r="JB144" s="35"/>
      <c r="JC144" s="35"/>
      <c r="JD144" s="35"/>
      <c r="JE144" s="35"/>
      <c r="JF144" s="35"/>
      <c r="JG144" s="35"/>
      <c r="JH144" s="35"/>
    </row>
    <row r="145" spans="1:268" s="34" customFormat="1">
      <c r="A145" s="45"/>
      <c r="B145" s="45"/>
      <c r="C145" s="45"/>
      <c r="D145" s="45"/>
      <c r="E145" s="45"/>
      <c r="F145" s="45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35"/>
      <c r="BB145" s="35"/>
      <c r="BC145" s="35"/>
      <c r="BD145" s="35"/>
      <c r="BE145" s="35"/>
      <c r="BF145" s="35"/>
      <c r="BG145" s="35"/>
      <c r="BH145" s="35"/>
      <c r="BI145" s="35"/>
      <c r="BJ145" s="35"/>
      <c r="BK145" s="35"/>
      <c r="BL145" s="35"/>
      <c r="BM145" s="35"/>
      <c r="BN145" s="35"/>
      <c r="BO145" s="35"/>
      <c r="BP145" s="35"/>
      <c r="BQ145" s="35"/>
      <c r="BR145" s="35"/>
      <c r="BS145" s="35"/>
      <c r="BT145" s="35"/>
      <c r="BU145" s="35"/>
      <c r="BV145" s="35"/>
      <c r="BW145" s="35"/>
      <c r="BX145" s="35"/>
      <c r="BY145" s="35"/>
      <c r="BZ145" s="35"/>
      <c r="CA145" s="35"/>
      <c r="CB145" s="35"/>
      <c r="CC145" s="35"/>
      <c r="CD145" s="35"/>
      <c r="CE145" s="35"/>
      <c r="CF145" s="35"/>
      <c r="CG145" s="35"/>
      <c r="CH145" s="35"/>
      <c r="CI145" s="35"/>
      <c r="CJ145" s="35"/>
      <c r="CK145" s="35"/>
      <c r="CL145" s="35"/>
      <c r="CM145" s="35"/>
      <c r="CN145" s="35"/>
      <c r="CO145" s="35"/>
      <c r="CP145" s="35"/>
      <c r="CQ145" s="35"/>
      <c r="CR145" s="35"/>
      <c r="CS145" s="35"/>
      <c r="CT145" s="35"/>
      <c r="CU145" s="35"/>
      <c r="CV145" s="35"/>
      <c r="CW145" s="35"/>
      <c r="CX145" s="35"/>
      <c r="CY145" s="35"/>
      <c r="CZ145" s="35"/>
      <c r="DA145" s="35"/>
      <c r="DB145" s="35"/>
      <c r="DC145" s="35"/>
      <c r="DD145" s="35"/>
      <c r="DE145" s="35"/>
      <c r="DF145" s="35"/>
      <c r="DG145" s="35"/>
      <c r="DH145" s="35"/>
      <c r="DI145" s="35"/>
      <c r="DJ145" s="35"/>
      <c r="DK145" s="35"/>
      <c r="DL145" s="35"/>
      <c r="DM145" s="35"/>
      <c r="DN145" s="35"/>
      <c r="DO145" s="35"/>
      <c r="DP145" s="35"/>
      <c r="DQ145" s="35"/>
      <c r="DR145" s="35"/>
      <c r="DS145" s="35"/>
      <c r="DT145" s="35"/>
      <c r="DU145" s="35"/>
      <c r="DV145" s="35"/>
      <c r="DW145" s="35"/>
      <c r="DX145" s="47"/>
      <c r="DY145" s="35"/>
      <c r="DZ145" s="35"/>
      <c r="EA145" s="35"/>
      <c r="EB145" s="35"/>
      <c r="EC145" s="35"/>
      <c r="ED145" s="35"/>
      <c r="EE145" s="35"/>
      <c r="EF145" s="35"/>
      <c r="EG145" s="35"/>
      <c r="EH145" s="35"/>
      <c r="EI145" s="35"/>
      <c r="EJ145" s="35"/>
      <c r="EK145" s="35"/>
      <c r="EL145" s="35"/>
      <c r="EM145" s="35"/>
      <c r="EN145" s="35"/>
      <c r="EO145" s="35"/>
      <c r="EP145" s="35"/>
      <c r="EQ145" s="35"/>
      <c r="ER145" s="35"/>
      <c r="ES145" s="35"/>
      <c r="ET145" s="35"/>
      <c r="EU145" s="35"/>
      <c r="EV145" s="35"/>
      <c r="EW145" s="35"/>
      <c r="EX145" s="35"/>
      <c r="EY145" s="35"/>
      <c r="EZ145" s="35"/>
      <c r="FA145" s="35"/>
      <c r="FB145" s="35"/>
      <c r="FC145" s="35"/>
      <c r="FD145" s="35"/>
      <c r="FE145" s="35"/>
      <c r="FF145" s="35"/>
      <c r="FG145" s="35"/>
      <c r="FH145" s="35"/>
      <c r="FI145" s="35"/>
      <c r="FJ145" s="35"/>
      <c r="FK145" s="35"/>
      <c r="FL145" s="35"/>
      <c r="FM145" s="35"/>
      <c r="FN145" s="35"/>
      <c r="FO145" s="35"/>
      <c r="FP145" s="35"/>
      <c r="FQ145" s="35"/>
      <c r="FR145" s="35"/>
      <c r="FS145" s="35"/>
      <c r="FT145" s="35"/>
      <c r="FU145" s="35"/>
      <c r="FV145" s="35"/>
      <c r="FW145" s="35"/>
      <c r="FX145" s="35"/>
      <c r="FY145" s="35"/>
      <c r="FZ145" s="35"/>
      <c r="GA145" s="35"/>
      <c r="GB145" s="35"/>
      <c r="GC145" s="35"/>
      <c r="GD145" s="35"/>
      <c r="GE145" s="35"/>
      <c r="GF145" s="35"/>
      <c r="GG145" s="35"/>
      <c r="GH145" s="35"/>
      <c r="GI145" s="35"/>
      <c r="GJ145" s="35"/>
      <c r="GK145" s="35"/>
      <c r="GL145" s="35"/>
      <c r="GM145" s="35"/>
      <c r="GN145" s="35"/>
      <c r="GO145" s="35"/>
      <c r="GP145" s="35"/>
      <c r="GQ145" s="35"/>
      <c r="GR145" s="35"/>
      <c r="GS145" s="35"/>
      <c r="GT145" s="35"/>
      <c r="GU145" s="35"/>
      <c r="GV145" s="35"/>
      <c r="GW145" s="35"/>
      <c r="GX145" s="35"/>
      <c r="GY145" s="35"/>
      <c r="GZ145" s="35"/>
      <c r="HA145" s="35"/>
      <c r="HB145" s="35"/>
      <c r="HC145" s="35"/>
      <c r="HD145" s="35"/>
      <c r="HE145" s="35"/>
      <c r="HF145" s="35"/>
      <c r="HG145" s="35"/>
      <c r="HH145" s="35"/>
      <c r="HI145" s="35"/>
      <c r="HJ145" s="35"/>
      <c r="HK145" s="35"/>
      <c r="HL145" s="35"/>
      <c r="HM145" s="35"/>
      <c r="HN145" s="35"/>
      <c r="HO145" s="35"/>
      <c r="HP145" s="35"/>
      <c r="HQ145" s="35"/>
      <c r="HR145" s="35"/>
      <c r="HS145" s="35"/>
      <c r="HT145" s="35"/>
      <c r="HU145" s="35"/>
      <c r="HV145" s="35"/>
      <c r="HW145" s="35"/>
      <c r="HX145" s="35"/>
      <c r="HY145" s="35"/>
      <c r="HZ145" s="35"/>
      <c r="IA145" s="35"/>
      <c r="IB145" s="35"/>
      <c r="IC145" s="35"/>
      <c r="ID145" s="35"/>
      <c r="IE145" s="35"/>
      <c r="IF145" s="35"/>
      <c r="IG145" s="35"/>
      <c r="IH145" s="35"/>
      <c r="II145" s="35"/>
      <c r="IJ145" s="35"/>
      <c r="IK145" s="35"/>
      <c r="IL145" s="35"/>
      <c r="IM145" s="35"/>
      <c r="IN145" s="35"/>
      <c r="IO145" s="35"/>
      <c r="IP145" s="35"/>
      <c r="IQ145" s="35"/>
      <c r="IR145" s="35"/>
      <c r="IS145" s="35"/>
      <c r="IT145" s="35"/>
      <c r="IU145" s="35"/>
      <c r="IV145" s="35"/>
      <c r="IW145" s="35"/>
      <c r="IX145" s="35"/>
      <c r="IY145" s="35"/>
      <c r="IZ145" s="35"/>
      <c r="JA145" s="35"/>
      <c r="JB145" s="35"/>
      <c r="JC145" s="35"/>
      <c r="JD145" s="35"/>
      <c r="JE145" s="35"/>
      <c r="JF145" s="35"/>
      <c r="JG145" s="35"/>
      <c r="JH145" s="35"/>
    </row>
    <row r="146" spans="1:268" s="34" customFormat="1">
      <c r="A146" s="45"/>
      <c r="B146" s="45"/>
      <c r="C146" s="45"/>
      <c r="D146" s="45"/>
      <c r="E146" s="45"/>
      <c r="F146" s="45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35"/>
      <c r="BB146" s="35"/>
      <c r="BC146" s="35"/>
      <c r="BD146" s="35"/>
      <c r="BE146" s="35"/>
      <c r="BF146" s="35"/>
      <c r="BG146" s="35"/>
      <c r="BH146" s="35"/>
      <c r="BI146" s="35"/>
      <c r="BJ146" s="35"/>
      <c r="BK146" s="35"/>
      <c r="BL146" s="35"/>
      <c r="BM146" s="35"/>
      <c r="BN146" s="35"/>
      <c r="BO146" s="35"/>
      <c r="BP146" s="35"/>
      <c r="BQ146" s="35"/>
      <c r="BR146" s="35"/>
      <c r="BS146" s="35"/>
      <c r="BT146" s="35"/>
      <c r="BU146" s="35"/>
      <c r="BV146" s="35"/>
      <c r="BW146" s="35"/>
      <c r="BX146" s="35"/>
      <c r="BY146" s="35"/>
      <c r="BZ146" s="35"/>
      <c r="CA146" s="35"/>
      <c r="CB146" s="35"/>
      <c r="CC146" s="35"/>
      <c r="CD146" s="35"/>
      <c r="CE146" s="35"/>
      <c r="CF146" s="35"/>
      <c r="CG146" s="35"/>
      <c r="CH146" s="35"/>
      <c r="CI146" s="35"/>
      <c r="CJ146" s="35"/>
      <c r="CK146" s="35"/>
      <c r="CL146" s="35"/>
      <c r="CM146" s="35"/>
      <c r="CN146" s="35"/>
      <c r="CO146" s="35"/>
      <c r="CP146" s="35"/>
      <c r="CQ146" s="35"/>
      <c r="CR146" s="35"/>
      <c r="CS146" s="35"/>
      <c r="CT146" s="35"/>
      <c r="CU146" s="35"/>
      <c r="CV146" s="35"/>
      <c r="CW146" s="35"/>
      <c r="CX146" s="35"/>
      <c r="CY146" s="35"/>
      <c r="CZ146" s="35"/>
      <c r="DA146" s="35"/>
      <c r="DB146" s="35"/>
      <c r="DC146" s="35"/>
      <c r="DD146" s="35"/>
      <c r="DE146" s="35"/>
      <c r="DF146" s="35"/>
      <c r="DG146" s="35"/>
      <c r="DH146" s="35"/>
      <c r="DI146" s="35"/>
      <c r="DJ146" s="35"/>
      <c r="DK146" s="35"/>
      <c r="DL146" s="35"/>
      <c r="DM146" s="35"/>
      <c r="DN146" s="35"/>
      <c r="DO146" s="35"/>
      <c r="DP146" s="35"/>
      <c r="DQ146" s="35"/>
      <c r="DR146" s="35"/>
      <c r="DS146" s="35"/>
      <c r="DT146" s="35"/>
      <c r="DU146" s="35"/>
      <c r="DV146" s="35"/>
      <c r="DW146" s="35"/>
      <c r="DX146" s="47"/>
      <c r="DY146" s="35"/>
      <c r="DZ146" s="35"/>
      <c r="EA146" s="35"/>
      <c r="EB146" s="35"/>
      <c r="EC146" s="35"/>
      <c r="ED146" s="35"/>
      <c r="EE146" s="35"/>
      <c r="EF146" s="35"/>
      <c r="EG146" s="35"/>
      <c r="EH146" s="35"/>
      <c r="EI146" s="35"/>
      <c r="EJ146" s="35"/>
      <c r="EK146" s="35"/>
      <c r="EL146" s="35"/>
      <c r="EM146" s="35"/>
      <c r="EN146" s="35"/>
      <c r="EO146" s="35"/>
      <c r="EP146" s="35"/>
      <c r="EQ146" s="35"/>
      <c r="ER146" s="35"/>
      <c r="ES146" s="35"/>
      <c r="ET146" s="35"/>
      <c r="EU146" s="35"/>
      <c r="EV146" s="35"/>
      <c r="EW146" s="35"/>
      <c r="EX146" s="35"/>
      <c r="EY146" s="35"/>
      <c r="EZ146" s="35"/>
      <c r="FA146" s="35"/>
      <c r="FB146" s="35"/>
      <c r="FC146" s="35"/>
      <c r="FD146" s="35"/>
      <c r="FE146" s="35"/>
      <c r="FF146" s="35"/>
      <c r="FG146" s="35"/>
      <c r="FH146" s="35"/>
      <c r="FI146" s="35"/>
      <c r="FJ146" s="35"/>
      <c r="FK146" s="35"/>
      <c r="FL146" s="35"/>
      <c r="FM146" s="35"/>
      <c r="FN146" s="35"/>
      <c r="FO146" s="35"/>
      <c r="FP146" s="35"/>
      <c r="FQ146" s="35"/>
      <c r="FR146" s="35"/>
      <c r="FS146" s="35"/>
      <c r="FT146" s="35"/>
      <c r="FU146" s="35"/>
      <c r="FV146" s="35"/>
      <c r="FW146" s="35"/>
      <c r="FX146" s="35"/>
      <c r="FY146" s="35"/>
      <c r="FZ146" s="35"/>
      <c r="GA146" s="35"/>
      <c r="GB146" s="35"/>
      <c r="GC146" s="35"/>
      <c r="GD146" s="35"/>
      <c r="GE146" s="35"/>
      <c r="GF146" s="35"/>
      <c r="GG146" s="35"/>
      <c r="GH146" s="35"/>
      <c r="GI146" s="35"/>
      <c r="GJ146" s="35"/>
      <c r="GK146" s="35"/>
      <c r="GL146" s="35"/>
      <c r="GM146" s="35"/>
      <c r="GN146" s="35"/>
      <c r="GO146" s="35"/>
      <c r="GP146" s="35"/>
      <c r="GQ146" s="35"/>
      <c r="GR146" s="35"/>
      <c r="GS146" s="35"/>
      <c r="GT146" s="35"/>
      <c r="GU146" s="35"/>
      <c r="GV146" s="35"/>
      <c r="GW146" s="35"/>
      <c r="GX146" s="35"/>
      <c r="GY146" s="35"/>
      <c r="GZ146" s="35"/>
      <c r="HA146" s="35"/>
      <c r="HB146" s="35"/>
      <c r="HC146" s="35"/>
      <c r="HD146" s="35"/>
      <c r="HE146" s="35"/>
      <c r="HF146" s="35"/>
      <c r="HG146" s="35"/>
      <c r="HH146" s="35"/>
      <c r="HI146" s="35"/>
      <c r="HJ146" s="35"/>
      <c r="HK146" s="35"/>
      <c r="HL146" s="35"/>
      <c r="HM146" s="35"/>
      <c r="HN146" s="35"/>
      <c r="HO146" s="35"/>
      <c r="HP146" s="35"/>
      <c r="HQ146" s="35"/>
      <c r="HR146" s="35"/>
      <c r="HS146" s="35"/>
      <c r="HT146" s="35"/>
      <c r="HU146" s="35"/>
      <c r="HV146" s="35"/>
      <c r="HW146" s="35"/>
      <c r="HX146" s="35"/>
      <c r="HY146" s="35"/>
      <c r="HZ146" s="35"/>
      <c r="IA146" s="35"/>
      <c r="IB146" s="35"/>
      <c r="IC146" s="35"/>
      <c r="ID146" s="35"/>
      <c r="IE146" s="35"/>
      <c r="IF146" s="35"/>
      <c r="IG146" s="35"/>
      <c r="IH146" s="35"/>
      <c r="II146" s="35"/>
      <c r="IJ146" s="35"/>
      <c r="IK146" s="35"/>
      <c r="IL146" s="35"/>
      <c r="IM146" s="35"/>
      <c r="IN146" s="35"/>
      <c r="IO146" s="35"/>
      <c r="IP146" s="35"/>
      <c r="IQ146" s="35"/>
      <c r="IR146" s="35"/>
      <c r="IS146" s="35"/>
      <c r="IT146" s="35"/>
      <c r="IU146" s="35"/>
      <c r="IV146" s="35"/>
      <c r="IW146" s="35"/>
      <c r="IX146" s="35"/>
      <c r="IY146" s="35"/>
      <c r="IZ146" s="35"/>
      <c r="JA146" s="35"/>
      <c r="JB146" s="35"/>
      <c r="JC146" s="35"/>
      <c r="JD146" s="35"/>
      <c r="JE146" s="35"/>
      <c r="JF146" s="35"/>
      <c r="JG146" s="35"/>
      <c r="JH146" s="35"/>
    </row>
    <row r="147" spans="1:268" s="34" customFormat="1">
      <c r="A147" s="45"/>
      <c r="B147" s="45"/>
      <c r="C147" s="45"/>
      <c r="D147" s="45"/>
      <c r="E147" s="45"/>
      <c r="F147" s="45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35"/>
      <c r="BB147" s="35"/>
      <c r="BC147" s="35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5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  <c r="BY147" s="35"/>
      <c r="BZ147" s="35"/>
      <c r="CA147" s="35"/>
      <c r="CB147" s="35"/>
      <c r="CC147" s="35"/>
      <c r="CD147" s="35"/>
      <c r="CE147" s="35"/>
      <c r="CF147" s="35"/>
      <c r="CG147" s="35"/>
      <c r="CH147" s="35"/>
      <c r="CI147" s="35"/>
      <c r="CJ147" s="35"/>
      <c r="CK147" s="35"/>
      <c r="CL147" s="35"/>
      <c r="CM147" s="35"/>
      <c r="CN147" s="35"/>
      <c r="CO147" s="35"/>
      <c r="CP147" s="35"/>
      <c r="CQ147" s="35"/>
      <c r="CR147" s="35"/>
      <c r="CS147" s="35"/>
      <c r="CT147" s="35"/>
      <c r="CU147" s="35"/>
      <c r="CV147" s="35"/>
      <c r="CW147" s="35"/>
      <c r="CX147" s="35"/>
      <c r="CY147" s="35"/>
      <c r="CZ147" s="35"/>
      <c r="DA147" s="35"/>
      <c r="DB147" s="35"/>
      <c r="DC147" s="35"/>
      <c r="DD147" s="35"/>
      <c r="DE147" s="35"/>
      <c r="DF147" s="35"/>
      <c r="DG147" s="35"/>
      <c r="DH147" s="35"/>
      <c r="DI147" s="35"/>
      <c r="DJ147" s="35"/>
      <c r="DK147" s="35"/>
      <c r="DL147" s="35"/>
      <c r="DM147" s="35"/>
      <c r="DN147" s="35"/>
      <c r="DO147" s="35"/>
      <c r="DP147" s="35"/>
      <c r="DQ147" s="35"/>
      <c r="DR147" s="35"/>
      <c r="DS147" s="35"/>
      <c r="DT147" s="35"/>
      <c r="DU147" s="35"/>
      <c r="DV147" s="35"/>
      <c r="DW147" s="35"/>
      <c r="DX147" s="47"/>
      <c r="DY147" s="35"/>
      <c r="DZ147" s="35"/>
      <c r="EA147" s="35"/>
      <c r="EB147" s="35"/>
      <c r="EC147" s="35"/>
      <c r="ED147" s="35"/>
      <c r="EE147" s="35"/>
      <c r="EF147" s="35"/>
      <c r="EG147" s="35"/>
      <c r="EH147" s="35"/>
      <c r="EI147" s="35"/>
      <c r="EJ147" s="35"/>
      <c r="EK147" s="35"/>
      <c r="EL147" s="35"/>
      <c r="EM147" s="35"/>
      <c r="EN147" s="35"/>
      <c r="EO147" s="35"/>
      <c r="EP147" s="35"/>
      <c r="EQ147" s="35"/>
      <c r="ER147" s="35"/>
      <c r="ES147" s="35"/>
      <c r="ET147" s="35"/>
      <c r="EU147" s="35"/>
      <c r="EV147" s="35"/>
      <c r="EW147" s="35"/>
      <c r="EX147" s="35"/>
      <c r="EY147" s="35"/>
      <c r="EZ147" s="35"/>
      <c r="FA147" s="35"/>
      <c r="FB147" s="35"/>
      <c r="FC147" s="35"/>
      <c r="FD147" s="35"/>
      <c r="FE147" s="35"/>
      <c r="FF147" s="35"/>
      <c r="FG147" s="35"/>
      <c r="FH147" s="35"/>
      <c r="FI147" s="35"/>
      <c r="FJ147" s="35"/>
      <c r="FK147" s="35"/>
      <c r="FL147" s="35"/>
      <c r="FM147" s="35"/>
      <c r="FN147" s="35"/>
      <c r="FO147" s="35"/>
      <c r="FP147" s="35"/>
      <c r="FQ147" s="35"/>
      <c r="FR147" s="35"/>
      <c r="FS147" s="35"/>
      <c r="FT147" s="35"/>
      <c r="FU147" s="35"/>
      <c r="FV147" s="35"/>
      <c r="FW147" s="35"/>
      <c r="FX147" s="35"/>
      <c r="FY147" s="35"/>
      <c r="FZ147" s="35"/>
      <c r="GA147" s="35"/>
      <c r="GB147" s="35"/>
      <c r="GC147" s="35"/>
      <c r="GD147" s="35"/>
      <c r="GE147" s="35"/>
      <c r="GF147" s="35"/>
      <c r="GG147" s="35"/>
      <c r="GH147" s="35"/>
      <c r="GI147" s="35"/>
      <c r="GJ147" s="35"/>
      <c r="GK147" s="35"/>
      <c r="GL147" s="35"/>
      <c r="GM147" s="35"/>
      <c r="GN147" s="35"/>
      <c r="GO147" s="35"/>
      <c r="GP147" s="35"/>
      <c r="GQ147" s="35"/>
      <c r="GR147" s="35"/>
      <c r="GS147" s="35"/>
      <c r="GT147" s="35"/>
      <c r="GU147" s="35"/>
      <c r="GV147" s="35"/>
      <c r="GW147" s="35"/>
      <c r="GX147" s="35"/>
      <c r="GY147" s="35"/>
      <c r="GZ147" s="35"/>
      <c r="HA147" s="35"/>
      <c r="HB147" s="35"/>
      <c r="HC147" s="35"/>
      <c r="HD147" s="35"/>
      <c r="HE147" s="35"/>
      <c r="HF147" s="35"/>
      <c r="HG147" s="35"/>
      <c r="HH147" s="35"/>
      <c r="HI147" s="35"/>
      <c r="HJ147" s="35"/>
      <c r="HK147" s="35"/>
      <c r="HL147" s="35"/>
      <c r="HM147" s="35"/>
      <c r="HN147" s="35"/>
      <c r="HO147" s="35"/>
      <c r="HP147" s="35"/>
      <c r="HQ147" s="35"/>
      <c r="HR147" s="35"/>
      <c r="HS147" s="35"/>
      <c r="HT147" s="35"/>
      <c r="HU147" s="35"/>
      <c r="HV147" s="35"/>
      <c r="HW147" s="35"/>
      <c r="HX147" s="35"/>
      <c r="HY147" s="35"/>
      <c r="HZ147" s="35"/>
      <c r="IA147" s="35"/>
      <c r="IB147" s="35"/>
      <c r="IC147" s="35"/>
      <c r="ID147" s="35"/>
      <c r="IE147" s="35"/>
      <c r="IF147" s="35"/>
      <c r="IG147" s="35"/>
      <c r="IH147" s="35"/>
      <c r="II147" s="35"/>
      <c r="IJ147" s="35"/>
      <c r="IK147" s="35"/>
      <c r="IL147" s="35"/>
      <c r="IM147" s="35"/>
      <c r="IN147" s="35"/>
      <c r="IO147" s="35"/>
      <c r="IP147" s="35"/>
      <c r="IQ147" s="35"/>
      <c r="IR147" s="35"/>
      <c r="IS147" s="35"/>
      <c r="IT147" s="35"/>
      <c r="IU147" s="35"/>
      <c r="IV147" s="35"/>
      <c r="IW147" s="35"/>
      <c r="IX147" s="35"/>
      <c r="IY147" s="35"/>
      <c r="IZ147" s="35"/>
      <c r="JA147" s="35"/>
      <c r="JB147" s="35"/>
      <c r="JC147" s="35"/>
      <c r="JD147" s="35"/>
      <c r="JE147" s="35"/>
      <c r="JF147" s="35"/>
      <c r="JG147" s="35"/>
      <c r="JH147" s="35"/>
    </row>
    <row r="148" spans="1:268" s="34" customFormat="1">
      <c r="A148" s="45"/>
      <c r="B148" s="45"/>
      <c r="C148" s="45"/>
      <c r="D148" s="45"/>
      <c r="E148" s="45"/>
      <c r="F148" s="45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35"/>
      <c r="BB148" s="35"/>
      <c r="BC148" s="35"/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5"/>
      <c r="BO148" s="35"/>
      <c r="BP148" s="35"/>
      <c r="BQ148" s="35"/>
      <c r="BR148" s="35"/>
      <c r="BS148" s="35"/>
      <c r="BT148" s="35"/>
      <c r="BU148" s="35"/>
      <c r="BV148" s="35"/>
      <c r="BW148" s="35"/>
      <c r="BX148" s="35"/>
      <c r="BY148" s="35"/>
      <c r="BZ148" s="35"/>
      <c r="CA148" s="35"/>
      <c r="CB148" s="35"/>
      <c r="CC148" s="35"/>
      <c r="CD148" s="35"/>
      <c r="CE148" s="35"/>
      <c r="CF148" s="35"/>
      <c r="CG148" s="35"/>
      <c r="CH148" s="35"/>
      <c r="CI148" s="35"/>
      <c r="CJ148" s="35"/>
      <c r="CK148" s="35"/>
      <c r="CL148" s="35"/>
      <c r="CM148" s="35"/>
      <c r="CN148" s="35"/>
      <c r="CO148" s="35"/>
      <c r="CP148" s="35"/>
      <c r="CQ148" s="35"/>
      <c r="CR148" s="35"/>
      <c r="CS148" s="35"/>
      <c r="CT148" s="35"/>
      <c r="CU148" s="35"/>
      <c r="CV148" s="35"/>
      <c r="CW148" s="35"/>
      <c r="CX148" s="35"/>
      <c r="CY148" s="35"/>
      <c r="CZ148" s="35"/>
      <c r="DA148" s="35"/>
      <c r="DB148" s="35"/>
      <c r="DC148" s="35"/>
      <c r="DD148" s="35"/>
      <c r="DE148" s="35"/>
      <c r="DF148" s="35"/>
      <c r="DG148" s="35"/>
      <c r="DH148" s="35"/>
      <c r="DI148" s="35"/>
      <c r="DJ148" s="35"/>
      <c r="DK148" s="35"/>
      <c r="DL148" s="35"/>
      <c r="DM148" s="35"/>
      <c r="DN148" s="35"/>
      <c r="DO148" s="35"/>
      <c r="DP148" s="35"/>
      <c r="DQ148" s="35"/>
      <c r="DR148" s="35"/>
      <c r="DS148" s="35"/>
      <c r="DT148" s="35"/>
      <c r="DU148" s="35"/>
      <c r="DV148" s="35"/>
      <c r="DW148" s="35"/>
      <c r="DX148" s="47"/>
      <c r="DY148" s="35"/>
      <c r="DZ148" s="35"/>
      <c r="EA148" s="35"/>
      <c r="EB148" s="35"/>
      <c r="EC148" s="35"/>
      <c r="ED148" s="35"/>
      <c r="EE148" s="35"/>
      <c r="EF148" s="35"/>
      <c r="EG148" s="35"/>
      <c r="EH148" s="35"/>
      <c r="EI148" s="35"/>
      <c r="EJ148" s="35"/>
      <c r="EK148" s="35"/>
      <c r="EL148" s="35"/>
      <c r="EM148" s="35"/>
      <c r="EN148" s="35"/>
      <c r="EO148" s="35"/>
      <c r="EP148" s="35"/>
      <c r="EQ148" s="35"/>
      <c r="ER148" s="35"/>
      <c r="ES148" s="35"/>
      <c r="ET148" s="35"/>
      <c r="EU148" s="35"/>
      <c r="EV148" s="35"/>
      <c r="EW148" s="35"/>
      <c r="EX148" s="35"/>
      <c r="EY148" s="35"/>
      <c r="EZ148" s="35"/>
      <c r="FA148" s="35"/>
      <c r="FB148" s="35"/>
      <c r="FC148" s="35"/>
      <c r="FD148" s="35"/>
      <c r="FE148" s="35"/>
      <c r="FF148" s="35"/>
      <c r="FG148" s="35"/>
      <c r="FH148" s="35"/>
      <c r="FI148" s="35"/>
      <c r="FJ148" s="35"/>
      <c r="FK148" s="35"/>
      <c r="FL148" s="35"/>
      <c r="FM148" s="35"/>
      <c r="FN148" s="35"/>
      <c r="FO148" s="35"/>
      <c r="FP148" s="35"/>
      <c r="FQ148" s="35"/>
      <c r="FR148" s="35"/>
      <c r="FS148" s="35"/>
      <c r="FT148" s="35"/>
      <c r="FU148" s="35"/>
      <c r="FV148" s="35"/>
      <c r="FW148" s="35"/>
      <c r="FX148" s="35"/>
      <c r="FY148" s="35"/>
      <c r="FZ148" s="35"/>
      <c r="GA148" s="35"/>
      <c r="GB148" s="35"/>
      <c r="GC148" s="35"/>
      <c r="GD148" s="35"/>
      <c r="GE148" s="35"/>
      <c r="GF148" s="35"/>
      <c r="GG148" s="35"/>
      <c r="GH148" s="35"/>
      <c r="GI148" s="35"/>
      <c r="GJ148" s="35"/>
      <c r="GK148" s="35"/>
      <c r="GL148" s="35"/>
      <c r="GM148" s="35"/>
      <c r="GN148" s="35"/>
      <c r="GO148" s="35"/>
      <c r="GP148" s="35"/>
      <c r="GQ148" s="35"/>
      <c r="GR148" s="35"/>
      <c r="GS148" s="35"/>
      <c r="GT148" s="35"/>
      <c r="GU148" s="35"/>
      <c r="GV148" s="35"/>
      <c r="GW148" s="35"/>
      <c r="GX148" s="35"/>
      <c r="GY148" s="35"/>
      <c r="GZ148" s="35"/>
      <c r="HA148" s="35"/>
      <c r="HB148" s="35"/>
      <c r="HC148" s="35"/>
      <c r="HD148" s="35"/>
      <c r="HE148" s="35"/>
      <c r="HF148" s="35"/>
      <c r="HG148" s="35"/>
      <c r="HH148" s="35"/>
      <c r="HI148" s="35"/>
      <c r="HJ148" s="35"/>
      <c r="HK148" s="35"/>
      <c r="HL148" s="35"/>
      <c r="HM148" s="35"/>
      <c r="HN148" s="35"/>
      <c r="HO148" s="35"/>
      <c r="HP148" s="35"/>
      <c r="HQ148" s="35"/>
      <c r="HR148" s="35"/>
      <c r="HS148" s="35"/>
      <c r="HT148" s="35"/>
      <c r="HU148" s="35"/>
      <c r="HV148" s="35"/>
      <c r="HW148" s="35"/>
      <c r="HX148" s="35"/>
      <c r="HY148" s="35"/>
      <c r="HZ148" s="35"/>
      <c r="IA148" s="35"/>
      <c r="IB148" s="35"/>
      <c r="IC148" s="35"/>
      <c r="ID148" s="35"/>
      <c r="IE148" s="35"/>
      <c r="IF148" s="35"/>
      <c r="IG148" s="35"/>
      <c r="IH148" s="35"/>
      <c r="II148" s="35"/>
      <c r="IJ148" s="35"/>
      <c r="IK148" s="35"/>
      <c r="IL148" s="35"/>
      <c r="IM148" s="35"/>
      <c r="IN148" s="35"/>
      <c r="IO148" s="35"/>
      <c r="IP148" s="35"/>
      <c r="IQ148" s="35"/>
      <c r="IR148" s="35"/>
      <c r="IS148" s="35"/>
      <c r="IT148" s="35"/>
      <c r="IU148" s="35"/>
      <c r="IV148" s="35"/>
      <c r="IW148" s="35"/>
      <c r="IX148" s="35"/>
      <c r="IY148" s="35"/>
      <c r="IZ148" s="35"/>
      <c r="JA148" s="35"/>
      <c r="JB148" s="35"/>
      <c r="JC148" s="35"/>
      <c r="JD148" s="35"/>
      <c r="JE148" s="35"/>
      <c r="JF148" s="35"/>
      <c r="JG148" s="35"/>
      <c r="JH148" s="35"/>
    </row>
    <row r="149" spans="1:268" s="34" customFormat="1">
      <c r="A149" s="45"/>
      <c r="B149" s="45"/>
      <c r="C149" s="45"/>
      <c r="D149" s="45"/>
      <c r="E149" s="45"/>
      <c r="F149" s="45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35"/>
      <c r="BB149" s="35"/>
      <c r="BC149" s="35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5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  <c r="BY149" s="35"/>
      <c r="BZ149" s="35"/>
      <c r="CA149" s="35"/>
      <c r="CB149" s="35"/>
      <c r="CC149" s="35"/>
      <c r="CD149" s="35"/>
      <c r="CE149" s="35"/>
      <c r="CF149" s="35"/>
      <c r="CG149" s="35"/>
      <c r="CH149" s="35"/>
      <c r="CI149" s="35"/>
      <c r="CJ149" s="35"/>
      <c r="CK149" s="35"/>
      <c r="CL149" s="35"/>
      <c r="CM149" s="35"/>
      <c r="CN149" s="35"/>
      <c r="CO149" s="35"/>
      <c r="CP149" s="35"/>
      <c r="CQ149" s="35"/>
      <c r="CR149" s="35"/>
      <c r="CS149" s="35"/>
      <c r="CT149" s="35"/>
      <c r="CU149" s="35"/>
      <c r="CV149" s="35"/>
      <c r="CW149" s="35"/>
      <c r="CX149" s="35"/>
      <c r="CY149" s="35"/>
      <c r="CZ149" s="35"/>
      <c r="DA149" s="35"/>
      <c r="DB149" s="35"/>
      <c r="DC149" s="35"/>
      <c r="DD149" s="35"/>
      <c r="DE149" s="35"/>
      <c r="DF149" s="35"/>
      <c r="DG149" s="35"/>
      <c r="DH149" s="35"/>
      <c r="DI149" s="35"/>
      <c r="DJ149" s="35"/>
      <c r="DK149" s="35"/>
      <c r="DL149" s="35"/>
      <c r="DM149" s="35"/>
      <c r="DN149" s="35"/>
      <c r="DO149" s="35"/>
      <c r="DP149" s="35"/>
      <c r="DQ149" s="35"/>
      <c r="DR149" s="35"/>
      <c r="DS149" s="35"/>
      <c r="DT149" s="35"/>
      <c r="DU149" s="35"/>
      <c r="DV149" s="35"/>
      <c r="DW149" s="35"/>
      <c r="DX149" s="47"/>
      <c r="DY149" s="35"/>
      <c r="DZ149" s="35"/>
      <c r="EA149" s="35"/>
      <c r="EB149" s="35"/>
      <c r="EC149" s="35"/>
      <c r="ED149" s="35"/>
      <c r="EE149" s="35"/>
      <c r="EF149" s="35"/>
      <c r="EG149" s="35"/>
      <c r="EH149" s="35"/>
      <c r="EI149" s="35"/>
      <c r="EJ149" s="35"/>
      <c r="EK149" s="35"/>
      <c r="EL149" s="35"/>
      <c r="EM149" s="35"/>
      <c r="EN149" s="35"/>
      <c r="EO149" s="35"/>
      <c r="EP149" s="35"/>
      <c r="EQ149" s="35"/>
      <c r="ER149" s="35"/>
      <c r="ES149" s="35"/>
      <c r="ET149" s="35"/>
      <c r="EU149" s="35"/>
      <c r="EV149" s="35"/>
      <c r="EW149" s="35"/>
      <c r="EX149" s="35"/>
      <c r="EY149" s="35"/>
      <c r="EZ149" s="35"/>
      <c r="FA149" s="35"/>
      <c r="FB149" s="35"/>
      <c r="FC149" s="35"/>
      <c r="FD149" s="35"/>
      <c r="FE149" s="35"/>
      <c r="FF149" s="35"/>
      <c r="FG149" s="35"/>
      <c r="FH149" s="35"/>
      <c r="FI149" s="35"/>
      <c r="FJ149" s="35"/>
      <c r="FK149" s="35"/>
      <c r="FL149" s="35"/>
      <c r="FM149" s="35"/>
      <c r="FN149" s="35"/>
      <c r="FO149" s="35"/>
      <c r="FP149" s="35"/>
      <c r="FQ149" s="35"/>
      <c r="FR149" s="35"/>
      <c r="FS149" s="35"/>
      <c r="FT149" s="35"/>
      <c r="FU149" s="35"/>
      <c r="FV149" s="35"/>
      <c r="FW149" s="35"/>
      <c r="FX149" s="35"/>
      <c r="FY149" s="35"/>
      <c r="FZ149" s="35"/>
      <c r="GA149" s="35"/>
      <c r="GB149" s="35"/>
      <c r="GC149" s="35"/>
      <c r="GD149" s="35"/>
      <c r="GE149" s="35"/>
      <c r="GF149" s="35"/>
      <c r="GG149" s="35"/>
      <c r="GH149" s="35"/>
      <c r="GI149" s="35"/>
      <c r="GJ149" s="35"/>
      <c r="GK149" s="35"/>
      <c r="GL149" s="35"/>
      <c r="GM149" s="35"/>
      <c r="GN149" s="35"/>
      <c r="GO149" s="35"/>
      <c r="GP149" s="35"/>
      <c r="GQ149" s="35"/>
      <c r="GR149" s="35"/>
      <c r="GS149" s="35"/>
      <c r="GT149" s="35"/>
      <c r="GU149" s="35"/>
      <c r="GV149" s="35"/>
      <c r="GW149" s="35"/>
      <c r="GX149" s="35"/>
      <c r="GY149" s="35"/>
      <c r="GZ149" s="35"/>
      <c r="HA149" s="35"/>
      <c r="HB149" s="35"/>
      <c r="HC149" s="35"/>
      <c r="HD149" s="35"/>
      <c r="HE149" s="35"/>
      <c r="HF149" s="35"/>
      <c r="HG149" s="35"/>
      <c r="HH149" s="35"/>
      <c r="HI149" s="35"/>
      <c r="HJ149" s="35"/>
      <c r="HK149" s="35"/>
      <c r="HL149" s="35"/>
      <c r="HM149" s="35"/>
      <c r="HN149" s="35"/>
      <c r="HO149" s="35"/>
      <c r="HP149" s="35"/>
      <c r="HQ149" s="35"/>
      <c r="HR149" s="35"/>
      <c r="HS149" s="35"/>
      <c r="HT149" s="35"/>
      <c r="HU149" s="35"/>
      <c r="HV149" s="35"/>
      <c r="HW149" s="35"/>
      <c r="HX149" s="35"/>
      <c r="HY149" s="35"/>
      <c r="HZ149" s="35"/>
      <c r="IA149" s="35"/>
      <c r="IB149" s="35"/>
      <c r="IC149" s="35"/>
      <c r="ID149" s="35"/>
      <c r="IE149" s="35"/>
      <c r="IF149" s="35"/>
      <c r="IG149" s="35"/>
      <c r="IH149" s="35"/>
      <c r="II149" s="35"/>
      <c r="IJ149" s="35"/>
      <c r="IK149" s="35"/>
      <c r="IL149" s="35"/>
      <c r="IM149" s="35"/>
      <c r="IN149" s="35"/>
      <c r="IO149" s="35"/>
      <c r="IP149" s="35"/>
      <c r="IQ149" s="35"/>
      <c r="IR149" s="35"/>
      <c r="IS149" s="35"/>
      <c r="IT149" s="35"/>
      <c r="IU149" s="35"/>
      <c r="IV149" s="35"/>
      <c r="IW149" s="35"/>
      <c r="IX149" s="35"/>
      <c r="IY149" s="35"/>
      <c r="IZ149" s="35"/>
      <c r="JA149" s="35"/>
      <c r="JB149" s="35"/>
      <c r="JC149" s="35"/>
      <c r="JD149" s="35"/>
      <c r="JE149" s="35"/>
      <c r="JF149" s="35"/>
      <c r="JG149" s="35"/>
      <c r="JH149" s="35"/>
    </row>
    <row r="150" spans="1:268" s="34" customFormat="1">
      <c r="A150" s="45"/>
      <c r="B150" s="45"/>
      <c r="C150" s="45"/>
      <c r="D150" s="45"/>
      <c r="E150" s="45"/>
      <c r="F150" s="45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35"/>
      <c r="BB150" s="35"/>
      <c r="BC150" s="35"/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5"/>
      <c r="BO150" s="35"/>
      <c r="BP150" s="35"/>
      <c r="BQ150" s="35"/>
      <c r="BR150" s="35"/>
      <c r="BS150" s="35"/>
      <c r="BT150" s="35"/>
      <c r="BU150" s="35"/>
      <c r="BV150" s="35"/>
      <c r="BW150" s="35"/>
      <c r="BX150" s="35"/>
      <c r="BY150" s="35"/>
      <c r="BZ150" s="35"/>
      <c r="CA150" s="35"/>
      <c r="CB150" s="35"/>
      <c r="CC150" s="35"/>
      <c r="CD150" s="35"/>
      <c r="CE150" s="35"/>
      <c r="CF150" s="35"/>
      <c r="CG150" s="35"/>
      <c r="CH150" s="35"/>
      <c r="CI150" s="35"/>
      <c r="CJ150" s="35"/>
      <c r="CK150" s="35"/>
      <c r="CL150" s="35"/>
      <c r="CM150" s="35"/>
      <c r="CN150" s="35"/>
      <c r="CO150" s="35"/>
      <c r="CP150" s="35"/>
      <c r="CQ150" s="35"/>
      <c r="CR150" s="35"/>
      <c r="CS150" s="35"/>
      <c r="CT150" s="35"/>
      <c r="CU150" s="35"/>
      <c r="CV150" s="35"/>
      <c r="CW150" s="35"/>
      <c r="CX150" s="35"/>
      <c r="CY150" s="35"/>
      <c r="CZ150" s="35"/>
      <c r="DA150" s="35"/>
      <c r="DB150" s="35"/>
      <c r="DC150" s="35"/>
      <c r="DD150" s="35"/>
      <c r="DE150" s="35"/>
      <c r="DF150" s="35"/>
      <c r="DG150" s="35"/>
      <c r="DH150" s="35"/>
      <c r="DI150" s="35"/>
      <c r="DJ150" s="35"/>
      <c r="DK150" s="35"/>
      <c r="DL150" s="35"/>
      <c r="DM150" s="35"/>
      <c r="DN150" s="35"/>
      <c r="DO150" s="35"/>
      <c r="DP150" s="35"/>
      <c r="DQ150" s="35"/>
      <c r="DR150" s="35"/>
      <c r="DS150" s="35"/>
      <c r="DT150" s="35"/>
      <c r="DU150" s="35"/>
      <c r="DV150" s="35"/>
      <c r="DW150" s="35"/>
      <c r="DX150" s="47"/>
      <c r="DY150" s="35"/>
      <c r="DZ150" s="35"/>
      <c r="EA150" s="35"/>
      <c r="EB150" s="35"/>
      <c r="EC150" s="35"/>
      <c r="ED150" s="35"/>
      <c r="EE150" s="35"/>
      <c r="EF150" s="35"/>
      <c r="EG150" s="35"/>
      <c r="EH150" s="35"/>
      <c r="EI150" s="35"/>
      <c r="EJ150" s="35"/>
      <c r="EK150" s="35"/>
      <c r="EL150" s="35"/>
      <c r="EM150" s="35"/>
      <c r="EN150" s="35"/>
      <c r="EO150" s="35"/>
      <c r="EP150" s="35"/>
      <c r="EQ150" s="35"/>
      <c r="ER150" s="35"/>
      <c r="ES150" s="35"/>
      <c r="ET150" s="35"/>
      <c r="EU150" s="35"/>
      <c r="EV150" s="35"/>
      <c r="EW150" s="35"/>
      <c r="EX150" s="35"/>
      <c r="EY150" s="35"/>
      <c r="EZ150" s="35"/>
      <c r="FA150" s="35"/>
      <c r="FB150" s="35"/>
      <c r="FC150" s="35"/>
      <c r="FD150" s="35"/>
      <c r="FE150" s="35"/>
      <c r="FF150" s="35"/>
      <c r="FG150" s="35"/>
      <c r="FH150" s="35"/>
      <c r="FI150" s="35"/>
      <c r="FJ150" s="35"/>
      <c r="FK150" s="35"/>
      <c r="FL150" s="35"/>
      <c r="FM150" s="35"/>
      <c r="FN150" s="35"/>
      <c r="FO150" s="35"/>
      <c r="FP150" s="35"/>
      <c r="FQ150" s="35"/>
      <c r="FR150" s="35"/>
      <c r="FS150" s="35"/>
      <c r="FT150" s="35"/>
      <c r="FU150" s="35"/>
      <c r="FV150" s="35"/>
      <c r="FW150" s="35"/>
      <c r="FX150" s="35"/>
      <c r="FY150" s="35"/>
      <c r="FZ150" s="35"/>
      <c r="GA150" s="35"/>
      <c r="GB150" s="35"/>
      <c r="GC150" s="35"/>
      <c r="GD150" s="35"/>
      <c r="GE150" s="35"/>
      <c r="GF150" s="35"/>
      <c r="GG150" s="35"/>
      <c r="GH150" s="35"/>
      <c r="GI150" s="35"/>
      <c r="GJ150" s="35"/>
      <c r="GK150" s="35"/>
      <c r="GL150" s="35"/>
      <c r="GM150" s="35"/>
      <c r="GN150" s="35"/>
      <c r="GO150" s="35"/>
      <c r="GP150" s="35"/>
      <c r="GQ150" s="35"/>
      <c r="GR150" s="35"/>
      <c r="GS150" s="35"/>
      <c r="GT150" s="35"/>
      <c r="GU150" s="35"/>
      <c r="GV150" s="35"/>
      <c r="GW150" s="35"/>
      <c r="GX150" s="35"/>
      <c r="GY150" s="35"/>
      <c r="GZ150" s="35"/>
      <c r="HA150" s="35"/>
      <c r="HB150" s="35"/>
      <c r="HC150" s="35"/>
      <c r="HD150" s="35"/>
      <c r="HE150" s="35"/>
      <c r="HF150" s="35"/>
      <c r="HG150" s="35"/>
      <c r="HH150" s="35"/>
      <c r="HI150" s="35"/>
      <c r="HJ150" s="35"/>
      <c r="HK150" s="35"/>
      <c r="HL150" s="35"/>
      <c r="HM150" s="35"/>
      <c r="HN150" s="35"/>
      <c r="HO150" s="35"/>
      <c r="HP150" s="35"/>
      <c r="HQ150" s="35"/>
      <c r="HR150" s="35"/>
      <c r="HS150" s="35"/>
      <c r="HT150" s="35"/>
      <c r="HU150" s="35"/>
      <c r="HV150" s="35"/>
      <c r="HW150" s="35"/>
      <c r="HX150" s="35"/>
      <c r="HY150" s="35"/>
      <c r="HZ150" s="35"/>
      <c r="IA150" s="35"/>
      <c r="IB150" s="35"/>
      <c r="IC150" s="35"/>
      <c r="ID150" s="35"/>
      <c r="IE150" s="35"/>
      <c r="IF150" s="35"/>
      <c r="IG150" s="35"/>
      <c r="IH150" s="35"/>
      <c r="II150" s="35"/>
      <c r="IJ150" s="35"/>
      <c r="IK150" s="35"/>
      <c r="IL150" s="35"/>
      <c r="IM150" s="35"/>
      <c r="IN150" s="35"/>
      <c r="IO150" s="35"/>
      <c r="IP150" s="35"/>
      <c r="IQ150" s="35"/>
      <c r="IR150" s="35"/>
      <c r="IS150" s="35"/>
      <c r="IT150" s="35"/>
      <c r="IU150" s="35"/>
      <c r="IV150" s="35"/>
      <c r="IW150" s="35"/>
      <c r="IX150" s="35"/>
      <c r="IY150" s="35"/>
      <c r="IZ150" s="35"/>
      <c r="JA150" s="35"/>
      <c r="JB150" s="35"/>
      <c r="JC150" s="35"/>
      <c r="JD150" s="35"/>
      <c r="JE150" s="35"/>
      <c r="JF150" s="35"/>
      <c r="JG150" s="35"/>
      <c r="JH150" s="35"/>
    </row>
    <row r="151" spans="1:268" s="34" customFormat="1">
      <c r="A151" s="45"/>
      <c r="B151" s="45"/>
      <c r="C151" s="45"/>
      <c r="D151" s="45"/>
      <c r="E151" s="45"/>
      <c r="F151" s="45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35"/>
      <c r="BB151" s="35"/>
      <c r="BC151" s="35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5"/>
      <c r="BO151" s="35"/>
      <c r="BP151" s="35"/>
      <c r="BQ151" s="35"/>
      <c r="BR151" s="35"/>
      <c r="BS151" s="35"/>
      <c r="BT151" s="35"/>
      <c r="BU151" s="35"/>
      <c r="BV151" s="35"/>
      <c r="BW151" s="35"/>
      <c r="BX151" s="35"/>
      <c r="BY151" s="35"/>
      <c r="BZ151" s="35"/>
      <c r="CA151" s="35"/>
      <c r="CB151" s="35"/>
      <c r="CC151" s="35"/>
      <c r="CD151" s="35"/>
      <c r="CE151" s="35"/>
      <c r="CF151" s="35"/>
      <c r="CG151" s="35"/>
      <c r="CH151" s="35"/>
      <c r="CI151" s="35"/>
      <c r="CJ151" s="35"/>
      <c r="CK151" s="35"/>
      <c r="CL151" s="35"/>
      <c r="CM151" s="35"/>
      <c r="CN151" s="35"/>
      <c r="CO151" s="35"/>
      <c r="CP151" s="35"/>
      <c r="CQ151" s="35"/>
      <c r="CR151" s="35"/>
      <c r="CS151" s="35"/>
      <c r="CT151" s="35"/>
      <c r="CU151" s="35"/>
      <c r="CV151" s="35"/>
      <c r="CW151" s="35"/>
      <c r="CX151" s="35"/>
      <c r="CY151" s="35"/>
      <c r="CZ151" s="35"/>
      <c r="DA151" s="35"/>
      <c r="DB151" s="35"/>
      <c r="DC151" s="35"/>
      <c r="DD151" s="35"/>
      <c r="DE151" s="35"/>
      <c r="DF151" s="35"/>
      <c r="DG151" s="35"/>
      <c r="DH151" s="35"/>
      <c r="DI151" s="35"/>
      <c r="DJ151" s="35"/>
      <c r="DK151" s="35"/>
      <c r="DL151" s="35"/>
      <c r="DM151" s="35"/>
      <c r="DN151" s="35"/>
      <c r="DO151" s="35"/>
      <c r="DP151" s="35"/>
      <c r="DQ151" s="35"/>
      <c r="DR151" s="35"/>
      <c r="DS151" s="35"/>
      <c r="DT151" s="35"/>
      <c r="DU151" s="35"/>
      <c r="DV151" s="35"/>
      <c r="DW151" s="35"/>
      <c r="DX151" s="47"/>
      <c r="DY151" s="35"/>
      <c r="DZ151" s="35"/>
      <c r="EA151" s="35"/>
      <c r="EB151" s="35"/>
      <c r="EC151" s="35"/>
      <c r="ED151" s="35"/>
      <c r="EE151" s="35"/>
      <c r="EF151" s="35"/>
      <c r="EG151" s="35"/>
      <c r="EH151" s="35"/>
      <c r="EI151" s="35"/>
      <c r="EJ151" s="35"/>
      <c r="EK151" s="35"/>
      <c r="EL151" s="35"/>
      <c r="EM151" s="35"/>
      <c r="EN151" s="35"/>
      <c r="EO151" s="35"/>
      <c r="EP151" s="35"/>
      <c r="EQ151" s="35"/>
      <c r="ER151" s="35"/>
      <c r="ES151" s="35"/>
      <c r="ET151" s="35"/>
      <c r="EU151" s="35"/>
      <c r="EV151" s="35"/>
      <c r="EW151" s="35"/>
      <c r="EX151" s="35"/>
      <c r="EY151" s="35"/>
      <c r="EZ151" s="35"/>
      <c r="FA151" s="35"/>
      <c r="FB151" s="35"/>
      <c r="FC151" s="35"/>
      <c r="FD151" s="35"/>
      <c r="FE151" s="35"/>
      <c r="FF151" s="35"/>
      <c r="FG151" s="35"/>
      <c r="FH151" s="35"/>
      <c r="FI151" s="35"/>
      <c r="FJ151" s="35"/>
      <c r="FK151" s="35"/>
      <c r="FL151" s="35"/>
      <c r="FM151" s="35"/>
      <c r="FN151" s="35"/>
      <c r="FO151" s="35"/>
      <c r="FP151" s="35"/>
      <c r="FQ151" s="35"/>
      <c r="FR151" s="35"/>
      <c r="FS151" s="35"/>
      <c r="FT151" s="35"/>
      <c r="FU151" s="35"/>
      <c r="FV151" s="35"/>
      <c r="FW151" s="35"/>
      <c r="FX151" s="35"/>
      <c r="FY151" s="35"/>
      <c r="FZ151" s="35"/>
      <c r="GA151" s="35"/>
      <c r="GB151" s="35"/>
      <c r="GC151" s="35"/>
      <c r="GD151" s="35"/>
      <c r="GE151" s="35"/>
      <c r="GF151" s="35"/>
      <c r="GG151" s="35"/>
      <c r="GH151" s="35"/>
      <c r="GI151" s="35"/>
      <c r="GJ151" s="35"/>
      <c r="GK151" s="35"/>
      <c r="GL151" s="35"/>
      <c r="GM151" s="35"/>
      <c r="GN151" s="35"/>
      <c r="GO151" s="35"/>
      <c r="GP151" s="35"/>
      <c r="GQ151" s="35"/>
      <c r="GR151" s="35"/>
      <c r="GS151" s="35"/>
      <c r="GT151" s="35"/>
      <c r="GU151" s="35"/>
      <c r="GV151" s="35"/>
      <c r="GW151" s="35"/>
      <c r="GX151" s="35"/>
      <c r="GY151" s="35"/>
      <c r="GZ151" s="35"/>
      <c r="HA151" s="35"/>
      <c r="HB151" s="35"/>
      <c r="HC151" s="35"/>
      <c r="HD151" s="35"/>
      <c r="HE151" s="35"/>
      <c r="HF151" s="35"/>
      <c r="HG151" s="35"/>
      <c r="HH151" s="35"/>
      <c r="HI151" s="35"/>
      <c r="HJ151" s="35"/>
      <c r="HK151" s="35"/>
      <c r="HL151" s="35"/>
      <c r="HM151" s="35"/>
      <c r="HN151" s="35"/>
      <c r="HO151" s="35"/>
      <c r="HP151" s="35"/>
      <c r="HQ151" s="35"/>
      <c r="HR151" s="35"/>
      <c r="HS151" s="35"/>
      <c r="HT151" s="35"/>
      <c r="HU151" s="35"/>
      <c r="HV151" s="35"/>
      <c r="HW151" s="35"/>
      <c r="HX151" s="35"/>
      <c r="HY151" s="35"/>
      <c r="HZ151" s="35"/>
      <c r="IA151" s="35"/>
      <c r="IB151" s="35"/>
      <c r="IC151" s="35"/>
      <c r="ID151" s="35"/>
      <c r="IE151" s="35"/>
      <c r="IF151" s="35"/>
      <c r="IG151" s="35"/>
      <c r="IH151" s="35"/>
      <c r="II151" s="35"/>
      <c r="IJ151" s="35"/>
      <c r="IK151" s="35"/>
      <c r="IL151" s="35"/>
      <c r="IM151" s="35"/>
      <c r="IN151" s="35"/>
      <c r="IO151" s="35"/>
      <c r="IP151" s="35"/>
      <c r="IQ151" s="35"/>
      <c r="IR151" s="35"/>
      <c r="IS151" s="35"/>
      <c r="IT151" s="35"/>
      <c r="IU151" s="35"/>
      <c r="IV151" s="35"/>
      <c r="IW151" s="35"/>
      <c r="IX151" s="35"/>
      <c r="IY151" s="35"/>
      <c r="IZ151" s="35"/>
      <c r="JA151" s="35"/>
      <c r="JB151" s="35"/>
      <c r="JC151" s="35"/>
      <c r="JD151" s="35"/>
      <c r="JE151" s="35"/>
      <c r="JF151" s="35"/>
      <c r="JG151" s="35"/>
      <c r="JH151" s="35"/>
    </row>
    <row r="152" spans="1:268" s="34" customFormat="1">
      <c r="A152" s="45"/>
      <c r="B152" s="45"/>
      <c r="C152" s="45"/>
      <c r="D152" s="45"/>
      <c r="E152" s="45"/>
      <c r="F152" s="45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35"/>
      <c r="BB152" s="35"/>
      <c r="BC152" s="35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  <c r="BY152" s="35"/>
      <c r="BZ152" s="35"/>
      <c r="CA152" s="35"/>
      <c r="CB152" s="35"/>
      <c r="CC152" s="35"/>
      <c r="CD152" s="35"/>
      <c r="CE152" s="35"/>
      <c r="CF152" s="35"/>
      <c r="CG152" s="35"/>
      <c r="CH152" s="35"/>
      <c r="CI152" s="35"/>
      <c r="CJ152" s="35"/>
      <c r="CK152" s="35"/>
      <c r="CL152" s="35"/>
      <c r="CM152" s="35"/>
      <c r="CN152" s="35"/>
      <c r="CO152" s="35"/>
      <c r="CP152" s="35"/>
      <c r="CQ152" s="35"/>
      <c r="CR152" s="35"/>
      <c r="CS152" s="35"/>
      <c r="CT152" s="35"/>
      <c r="CU152" s="35"/>
      <c r="CV152" s="35"/>
      <c r="CW152" s="35"/>
      <c r="CX152" s="35"/>
      <c r="CY152" s="35"/>
      <c r="CZ152" s="35"/>
      <c r="DA152" s="35"/>
      <c r="DB152" s="35"/>
      <c r="DC152" s="35"/>
      <c r="DD152" s="35"/>
      <c r="DE152" s="35"/>
      <c r="DF152" s="35"/>
      <c r="DG152" s="35"/>
      <c r="DH152" s="35"/>
      <c r="DI152" s="35"/>
      <c r="DJ152" s="35"/>
      <c r="DK152" s="35"/>
      <c r="DL152" s="35"/>
      <c r="DM152" s="35"/>
      <c r="DN152" s="35"/>
      <c r="DO152" s="35"/>
      <c r="DP152" s="35"/>
      <c r="DQ152" s="35"/>
      <c r="DR152" s="35"/>
      <c r="DS152" s="35"/>
      <c r="DT152" s="35"/>
      <c r="DU152" s="35"/>
      <c r="DV152" s="35"/>
      <c r="DW152" s="35"/>
      <c r="DX152" s="47"/>
      <c r="DY152" s="35"/>
      <c r="DZ152" s="35"/>
      <c r="EA152" s="35"/>
      <c r="EB152" s="35"/>
      <c r="EC152" s="35"/>
      <c r="ED152" s="35"/>
      <c r="EE152" s="35"/>
      <c r="EF152" s="35"/>
      <c r="EG152" s="35"/>
      <c r="EH152" s="35"/>
      <c r="EI152" s="35"/>
      <c r="EJ152" s="35"/>
      <c r="EK152" s="35"/>
      <c r="EL152" s="35"/>
      <c r="EM152" s="35"/>
      <c r="EN152" s="35"/>
      <c r="EO152" s="35"/>
      <c r="EP152" s="35"/>
      <c r="EQ152" s="35"/>
      <c r="ER152" s="35"/>
      <c r="ES152" s="35"/>
      <c r="ET152" s="35"/>
      <c r="EU152" s="35"/>
      <c r="EV152" s="35"/>
      <c r="EW152" s="35"/>
      <c r="EX152" s="35"/>
      <c r="EY152" s="35"/>
      <c r="EZ152" s="35"/>
      <c r="FA152" s="35"/>
      <c r="FB152" s="35"/>
      <c r="FC152" s="35"/>
      <c r="FD152" s="35"/>
      <c r="FE152" s="35"/>
      <c r="FF152" s="35"/>
      <c r="FG152" s="35"/>
      <c r="FH152" s="35"/>
      <c r="FI152" s="35"/>
      <c r="FJ152" s="35"/>
      <c r="FK152" s="35"/>
      <c r="FL152" s="35"/>
      <c r="FM152" s="35"/>
      <c r="FN152" s="35"/>
      <c r="FO152" s="35"/>
      <c r="FP152" s="35"/>
      <c r="FQ152" s="35"/>
      <c r="FR152" s="35"/>
      <c r="FS152" s="35"/>
      <c r="FT152" s="35"/>
      <c r="FU152" s="35"/>
      <c r="FV152" s="35"/>
      <c r="FW152" s="35"/>
      <c r="FX152" s="35"/>
      <c r="FY152" s="35"/>
      <c r="FZ152" s="35"/>
      <c r="GA152" s="35"/>
      <c r="GB152" s="35"/>
      <c r="GC152" s="35"/>
      <c r="GD152" s="35"/>
      <c r="GE152" s="35"/>
      <c r="GF152" s="35"/>
      <c r="GG152" s="35"/>
      <c r="GH152" s="35"/>
      <c r="GI152" s="35"/>
      <c r="GJ152" s="35"/>
      <c r="GK152" s="35"/>
      <c r="GL152" s="35"/>
      <c r="GM152" s="35"/>
      <c r="GN152" s="35"/>
      <c r="GO152" s="35"/>
      <c r="GP152" s="35"/>
      <c r="GQ152" s="35"/>
      <c r="GR152" s="35"/>
      <c r="GS152" s="35"/>
      <c r="GT152" s="35"/>
      <c r="GU152" s="35"/>
      <c r="GV152" s="35"/>
      <c r="GW152" s="35"/>
      <c r="GX152" s="35"/>
      <c r="GY152" s="35"/>
      <c r="GZ152" s="35"/>
      <c r="HA152" s="35"/>
      <c r="HB152" s="35"/>
      <c r="HC152" s="35"/>
      <c r="HD152" s="35"/>
      <c r="HE152" s="35"/>
      <c r="HF152" s="35"/>
      <c r="HG152" s="35"/>
      <c r="HH152" s="35"/>
      <c r="HI152" s="35"/>
      <c r="HJ152" s="35"/>
      <c r="HK152" s="35"/>
      <c r="HL152" s="35"/>
      <c r="HM152" s="35"/>
      <c r="HN152" s="35"/>
      <c r="HO152" s="35"/>
      <c r="HP152" s="35"/>
      <c r="HQ152" s="35"/>
      <c r="HR152" s="35"/>
      <c r="HS152" s="35"/>
      <c r="HT152" s="35"/>
      <c r="HU152" s="35"/>
      <c r="HV152" s="35"/>
      <c r="HW152" s="35"/>
      <c r="HX152" s="35"/>
      <c r="HY152" s="35"/>
      <c r="HZ152" s="35"/>
      <c r="IA152" s="35"/>
      <c r="IB152" s="35"/>
      <c r="IC152" s="35"/>
      <c r="ID152" s="35"/>
      <c r="IE152" s="35"/>
      <c r="IF152" s="35"/>
      <c r="IG152" s="35"/>
      <c r="IH152" s="35"/>
      <c r="II152" s="35"/>
      <c r="IJ152" s="35"/>
      <c r="IK152" s="35"/>
      <c r="IL152" s="35"/>
      <c r="IM152" s="35"/>
      <c r="IN152" s="35"/>
      <c r="IO152" s="35"/>
      <c r="IP152" s="35"/>
      <c r="IQ152" s="35"/>
      <c r="IR152" s="35"/>
      <c r="IS152" s="35"/>
      <c r="IT152" s="35"/>
      <c r="IU152" s="35"/>
      <c r="IV152" s="35"/>
      <c r="IW152" s="35"/>
      <c r="IX152" s="35"/>
      <c r="IY152" s="35"/>
      <c r="IZ152" s="35"/>
      <c r="JA152" s="35"/>
      <c r="JB152" s="35"/>
      <c r="JC152" s="35"/>
      <c r="JD152" s="35"/>
      <c r="JE152" s="35"/>
      <c r="JF152" s="35"/>
      <c r="JG152" s="35"/>
      <c r="JH152" s="35"/>
    </row>
    <row r="153" spans="1:268" s="34" customFormat="1">
      <c r="A153" s="45"/>
      <c r="B153" s="45"/>
      <c r="C153" s="45"/>
      <c r="D153" s="45"/>
      <c r="E153" s="45"/>
      <c r="F153" s="45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35"/>
      <c r="BB153" s="35"/>
      <c r="BC153" s="35"/>
      <c r="BD153" s="35"/>
      <c r="BE153" s="35"/>
      <c r="BF153" s="35"/>
      <c r="BG153" s="35"/>
      <c r="BH153" s="35"/>
      <c r="BI153" s="35"/>
      <c r="BJ153" s="35"/>
      <c r="BK153" s="35"/>
      <c r="BL153" s="35"/>
      <c r="BM153" s="35"/>
      <c r="BN153" s="35"/>
      <c r="BO153" s="35"/>
      <c r="BP153" s="35"/>
      <c r="BQ153" s="35"/>
      <c r="BR153" s="35"/>
      <c r="BS153" s="35"/>
      <c r="BT153" s="35"/>
      <c r="BU153" s="35"/>
      <c r="BV153" s="35"/>
      <c r="BW153" s="35"/>
      <c r="BX153" s="35"/>
      <c r="BY153" s="35"/>
      <c r="BZ153" s="35"/>
      <c r="CA153" s="35"/>
      <c r="CB153" s="35"/>
      <c r="CC153" s="35"/>
      <c r="CD153" s="35"/>
      <c r="CE153" s="35"/>
      <c r="CF153" s="35"/>
      <c r="CG153" s="35"/>
      <c r="CH153" s="35"/>
      <c r="CI153" s="35"/>
      <c r="CJ153" s="35"/>
      <c r="CK153" s="35"/>
      <c r="CL153" s="35"/>
      <c r="CM153" s="35"/>
      <c r="CN153" s="35"/>
      <c r="CO153" s="35"/>
      <c r="CP153" s="35"/>
      <c r="CQ153" s="35"/>
      <c r="CR153" s="35"/>
      <c r="CS153" s="35"/>
      <c r="CT153" s="35"/>
      <c r="CU153" s="35"/>
      <c r="CV153" s="35"/>
      <c r="CW153" s="35"/>
      <c r="CX153" s="35"/>
      <c r="CY153" s="35"/>
      <c r="CZ153" s="35"/>
      <c r="DA153" s="35"/>
      <c r="DB153" s="35"/>
      <c r="DC153" s="35"/>
      <c r="DD153" s="35"/>
      <c r="DE153" s="35"/>
      <c r="DF153" s="35"/>
      <c r="DG153" s="35"/>
      <c r="DH153" s="35"/>
      <c r="DI153" s="35"/>
      <c r="DJ153" s="35"/>
      <c r="DK153" s="35"/>
      <c r="DL153" s="35"/>
      <c r="DM153" s="35"/>
      <c r="DN153" s="35"/>
      <c r="DO153" s="35"/>
      <c r="DP153" s="35"/>
      <c r="DQ153" s="35"/>
      <c r="DR153" s="35"/>
      <c r="DS153" s="35"/>
      <c r="DT153" s="35"/>
      <c r="DU153" s="35"/>
      <c r="DV153" s="35"/>
      <c r="DW153" s="35"/>
      <c r="DX153" s="47"/>
      <c r="DY153" s="35"/>
      <c r="DZ153" s="35"/>
      <c r="EA153" s="35"/>
      <c r="EB153" s="35"/>
      <c r="EC153" s="35"/>
      <c r="ED153" s="35"/>
      <c r="EE153" s="35"/>
      <c r="EF153" s="35"/>
      <c r="EG153" s="35"/>
      <c r="EH153" s="35"/>
      <c r="EI153" s="35"/>
      <c r="EJ153" s="35"/>
      <c r="EK153" s="35"/>
      <c r="EL153" s="35"/>
      <c r="EM153" s="35"/>
      <c r="EN153" s="35"/>
      <c r="EO153" s="35"/>
      <c r="EP153" s="35"/>
      <c r="EQ153" s="35"/>
      <c r="ER153" s="35"/>
      <c r="ES153" s="35"/>
      <c r="ET153" s="35"/>
      <c r="EU153" s="35"/>
      <c r="EV153" s="35"/>
      <c r="EW153" s="35"/>
      <c r="EX153" s="35"/>
      <c r="EY153" s="35"/>
      <c r="EZ153" s="35"/>
      <c r="FA153" s="35"/>
      <c r="FB153" s="35"/>
      <c r="FC153" s="35"/>
      <c r="FD153" s="35"/>
      <c r="FE153" s="35"/>
      <c r="FF153" s="35"/>
      <c r="FG153" s="35"/>
      <c r="FH153" s="35"/>
      <c r="FI153" s="35"/>
      <c r="FJ153" s="35"/>
      <c r="FK153" s="35"/>
      <c r="FL153" s="35"/>
      <c r="FM153" s="35"/>
      <c r="FN153" s="35"/>
      <c r="FO153" s="35"/>
      <c r="FP153" s="35"/>
      <c r="FQ153" s="35"/>
      <c r="FR153" s="35"/>
      <c r="FS153" s="35"/>
      <c r="FT153" s="35"/>
      <c r="FU153" s="35"/>
      <c r="FV153" s="35"/>
      <c r="FW153" s="35"/>
      <c r="FX153" s="35"/>
      <c r="FY153" s="35"/>
      <c r="FZ153" s="35"/>
      <c r="GA153" s="35"/>
      <c r="GB153" s="35"/>
      <c r="GC153" s="35"/>
      <c r="GD153" s="35"/>
      <c r="GE153" s="35"/>
      <c r="GF153" s="35"/>
      <c r="GG153" s="35"/>
      <c r="GH153" s="35"/>
      <c r="GI153" s="35"/>
      <c r="GJ153" s="35"/>
      <c r="GK153" s="35"/>
      <c r="GL153" s="35"/>
      <c r="GM153" s="35"/>
      <c r="GN153" s="35"/>
      <c r="GO153" s="35"/>
      <c r="GP153" s="35"/>
      <c r="GQ153" s="35"/>
      <c r="GR153" s="35"/>
      <c r="GS153" s="35"/>
      <c r="GT153" s="35"/>
      <c r="GU153" s="35"/>
      <c r="GV153" s="35"/>
      <c r="GW153" s="35"/>
      <c r="GX153" s="35"/>
      <c r="GY153" s="35"/>
      <c r="GZ153" s="35"/>
      <c r="HA153" s="35"/>
      <c r="HB153" s="35"/>
      <c r="HC153" s="35"/>
      <c r="HD153" s="35"/>
      <c r="HE153" s="35"/>
      <c r="HF153" s="35"/>
      <c r="HG153" s="35"/>
      <c r="HH153" s="35"/>
      <c r="HI153" s="35"/>
      <c r="HJ153" s="35"/>
      <c r="HK153" s="35"/>
      <c r="HL153" s="35"/>
      <c r="HM153" s="35"/>
      <c r="HN153" s="35"/>
      <c r="HO153" s="35"/>
      <c r="HP153" s="35"/>
      <c r="HQ153" s="35"/>
      <c r="HR153" s="35"/>
      <c r="HS153" s="35"/>
      <c r="HT153" s="35"/>
      <c r="HU153" s="35"/>
      <c r="HV153" s="35"/>
      <c r="HW153" s="35"/>
      <c r="HX153" s="35"/>
      <c r="HY153" s="35"/>
      <c r="HZ153" s="35"/>
      <c r="IA153" s="35"/>
      <c r="IB153" s="35"/>
      <c r="IC153" s="35"/>
      <c r="ID153" s="35"/>
      <c r="IE153" s="35"/>
      <c r="IF153" s="35"/>
      <c r="IG153" s="35"/>
      <c r="IH153" s="35"/>
      <c r="II153" s="35"/>
      <c r="IJ153" s="35"/>
      <c r="IK153" s="35"/>
      <c r="IL153" s="35"/>
      <c r="IM153" s="35"/>
      <c r="IN153" s="35"/>
      <c r="IO153" s="35"/>
      <c r="IP153" s="35"/>
      <c r="IQ153" s="35"/>
      <c r="IR153" s="35"/>
      <c r="IS153" s="35"/>
      <c r="IT153" s="35"/>
      <c r="IU153" s="35"/>
      <c r="IV153" s="35"/>
      <c r="IW153" s="35"/>
      <c r="IX153" s="35"/>
      <c r="IY153" s="35"/>
      <c r="IZ153" s="35"/>
      <c r="JA153" s="35"/>
      <c r="JB153" s="35"/>
      <c r="JC153" s="35"/>
      <c r="JD153" s="35"/>
      <c r="JE153" s="35"/>
      <c r="JF153" s="35"/>
      <c r="JG153" s="35"/>
      <c r="JH153" s="35"/>
    </row>
    <row r="154" spans="1:268" s="34" customFormat="1">
      <c r="A154" s="45"/>
      <c r="B154" s="45"/>
      <c r="C154" s="45"/>
      <c r="D154" s="45"/>
      <c r="E154" s="45"/>
      <c r="F154" s="45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35"/>
      <c r="BB154" s="35"/>
      <c r="BC154" s="35"/>
      <c r="BD154" s="35"/>
      <c r="BE154" s="35"/>
      <c r="BF154" s="35"/>
      <c r="BG154" s="35"/>
      <c r="BH154" s="35"/>
      <c r="BI154" s="35"/>
      <c r="BJ154" s="35"/>
      <c r="BK154" s="35"/>
      <c r="BL154" s="35"/>
      <c r="BM154" s="35"/>
      <c r="BN154" s="35"/>
      <c r="BO154" s="35"/>
      <c r="BP154" s="35"/>
      <c r="BQ154" s="35"/>
      <c r="BR154" s="35"/>
      <c r="BS154" s="35"/>
      <c r="BT154" s="35"/>
      <c r="BU154" s="35"/>
      <c r="BV154" s="35"/>
      <c r="BW154" s="35"/>
      <c r="BX154" s="35"/>
      <c r="BY154" s="35"/>
      <c r="BZ154" s="35"/>
      <c r="CA154" s="35"/>
      <c r="CB154" s="35"/>
      <c r="CC154" s="35"/>
      <c r="CD154" s="35"/>
      <c r="CE154" s="35"/>
      <c r="CF154" s="35"/>
      <c r="CG154" s="35"/>
      <c r="CH154" s="35"/>
      <c r="CI154" s="35"/>
      <c r="CJ154" s="35"/>
      <c r="CK154" s="35"/>
      <c r="CL154" s="35"/>
      <c r="CM154" s="35"/>
      <c r="CN154" s="35"/>
      <c r="CO154" s="35"/>
      <c r="CP154" s="35"/>
      <c r="CQ154" s="35"/>
      <c r="CR154" s="35"/>
      <c r="CS154" s="35"/>
      <c r="CT154" s="35"/>
      <c r="CU154" s="35"/>
      <c r="CV154" s="35"/>
      <c r="CW154" s="35"/>
      <c r="CX154" s="35"/>
      <c r="CY154" s="35"/>
      <c r="CZ154" s="35"/>
      <c r="DA154" s="35"/>
      <c r="DB154" s="35"/>
      <c r="DC154" s="35"/>
      <c r="DD154" s="35"/>
      <c r="DE154" s="35"/>
      <c r="DF154" s="35"/>
      <c r="DG154" s="35"/>
      <c r="DH154" s="35"/>
      <c r="DI154" s="35"/>
      <c r="DJ154" s="35"/>
      <c r="DK154" s="35"/>
      <c r="DL154" s="35"/>
      <c r="DM154" s="35"/>
      <c r="DN154" s="35"/>
      <c r="DO154" s="35"/>
      <c r="DP154" s="35"/>
      <c r="DQ154" s="35"/>
      <c r="DR154" s="35"/>
      <c r="DS154" s="35"/>
      <c r="DT154" s="35"/>
      <c r="DU154" s="35"/>
      <c r="DV154" s="35"/>
      <c r="DW154" s="35"/>
      <c r="DX154" s="47"/>
      <c r="DY154" s="35"/>
      <c r="DZ154" s="35"/>
      <c r="EA154" s="35"/>
      <c r="EB154" s="35"/>
      <c r="EC154" s="35"/>
      <c r="ED154" s="35"/>
      <c r="EE154" s="35"/>
      <c r="EF154" s="35"/>
      <c r="EG154" s="35"/>
      <c r="EH154" s="35"/>
      <c r="EI154" s="35"/>
      <c r="EJ154" s="35"/>
      <c r="EK154" s="35"/>
      <c r="EL154" s="35"/>
      <c r="EM154" s="35"/>
      <c r="EN154" s="35"/>
      <c r="EO154" s="35"/>
      <c r="EP154" s="35"/>
      <c r="EQ154" s="35"/>
      <c r="ER154" s="35"/>
      <c r="ES154" s="35"/>
      <c r="ET154" s="35"/>
      <c r="EU154" s="35"/>
      <c r="EV154" s="35"/>
      <c r="EW154" s="35"/>
      <c r="EX154" s="35"/>
      <c r="EY154" s="35"/>
      <c r="EZ154" s="35"/>
      <c r="FA154" s="35"/>
      <c r="FB154" s="35"/>
      <c r="FC154" s="35"/>
      <c r="FD154" s="35"/>
      <c r="FE154" s="35"/>
      <c r="FF154" s="35"/>
      <c r="FG154" s="35"/>
      <c r="FH154" s="35"/>
      <c r="FI154" s="35"/>
      <c r="FJ154" s="35"/>
      <c r="FK154" s="35"/>
      <c r="FL154" s="35"/>
      <c r="FM154" s="35"/>
      <c r="FN154" s="35"/>
      <c r="FO154" s="35"/>
      <c r="FP154" s="35"/>
      <c r="FQ154" s="35"/>
      <c r="FR154" s="35"/>
      <c r="FS154" s="35"/>
      <c r="FT154" s="35"/>
      <c r="FU154" s="35"/>
      <c r="FV154" s="35"/>
      <c r="FW154" s="35"/>
      <c r="FX154" s="35"/>
      <c r="FY154" s="35"/>
      <c r="FZ154" s="35"/>
      <c r="GA154" s="35"/>
      <c r="GB154" s="35"/>
      <c r="GC154" s="35"/>
      <c r="GD154" s="35"/>
      <c r="GE154" s="35"/>
      <c r="GF154" s="35"/>
      <c r="GG154" s="35"/>
      <c r="GH154" s="35"/>
      <c r="GI154" s="35"/>
      <c r="GJ154" s="35"/>
      <c r="GK154" s="35"/>
      <c r="GL154" s="35"/>
      <c r="GM154" s="35"/>
      <c r="GN154" s="35"/>
      <c r="GO154" s="35"/>
      <c r="GP154" s="35"/>
      <c r="GQ154" s="35"/>
      <c r="GR154" s="35"/>
      <c r="GS154" s="35"/>
      <c r="GT154" s="35"/>
      <c r="GU154" s="35"/>
      <c r="GV154" s="35"/>
      <c r="GW154" s="35"/>
      <c r="GX154" s="35"/>
      <c r="GY154" s="35"/>
      <c r="GZ154" s="35"/>
      <c r="HA154" s="35"/>
      <c r="HB154" s="35"/>
      <c r="HC154" s="35"/>
      <c r="HD154" s="35"/>
      <c r="HE154" s="35"/>
      <c r="HF154" s="35"/>
      <c r="HG154" s="35"/>
      <c r="HH154" s="35"/>
      <c r="HI154" s="35"/>
      <c r="HJ154" s="35"/>
      <c r="HK154" s="35"/>
      <c r="HL154" s="35"/>
      <c r="HM154" s="35"/>
      <c r="HN154" s="35"/>
      <c r="HO154" s="35"/>
      <c r="HP154" s="35"/>
      <c r="HQ154" s="35"/>
      <c r="HR154" s="35"/>
      <c r="HS154" s="35"/>
      <c r="HT154" s="35"/>
      <c r="HU154" s="35"/>
      <c r="HV154" s="35"/>
      <c r="HW154" s="35"/>
      <c r="HX154" s="35"/>
      <c r="HY154" s="35"/>
      <c r="HZ154" s="35"/>
      <c r="IA154" s="35"/>
      <c r="IB154" s="35"/>
      <c r="IC154" s="35"/>
      <c r="ID154" s="35"/>
      <c r="IE154" s="35"/>
      <c r="IF154" s="35"/>
      <c r="IG154" s="35"/>
      <c r="IH154" s="35"/>
      <c r="II154" s="35"/>
      <c r="IJ154" s="35"/>
      <c r="IK154" s="35"/>
      <c r="IL154" s="35"/>
      <c r="IM154" s="35"/>
      <c r="IN154" s="35"/>
      <c r="IO154" s="35"/>
      <c r="IP154" s="35"/>
      <c r="IQ154" s="35"/>
      <c r="IR154" s="35"/>
      <c r="IS154" s="35"/>
      <c r="IT154" s="35"/>
      <c r="IU154" s="35"/>
      <c r="IV154" s="35"/>
      <c r="IW154" s="35"/>
      <c r="IX154" s="35"/>
      <c r="IY154" s="35"/>
      <c r="IZ154" s="35"/>
      <c r="JA154" s="35"/>
      <c r="JB154" s="35"/>
      <c r="JC154" s="35"/>
      <c r="JD154" s="35"/>
      <c r="JE154" s="35"/>
      <c r="JF154" s="35"/>
      <c r="JG154" s="35"/>
      <c r="JH154" s="35"/>
    </row>
    <row r="155" spans="1:268" s="34" customFormat="1">
      <c r="A155" s="45"/>
      <c r="B155" s="45"/>
      <c r="C155" s="45"/>
      <c r="D155" s="45"/>
      <c r="E155" s="45"/>
      <c r="F155" s="45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35"/>
      <c r="BB155" s="35"/>
      <c r="BC155" s="35"/>
      <c r="BD155" s="35"/>
      <c r="BE155" s="35"/>
      <c r="BF155" s="35"/>
      <c r="BG155" s="35"/>
      <c r="BH155" s="35"/>
      <c r="BI155" s="35"/>
      <c r="BJ155" s="35"/>
      <c r="BK155" s="35"/>
      <c r="BL155" s="35"/>
      <c r="BM155" s="35"/>
      <c r="BN155" s="35"/>
      <c r="BO155" s="35"/>
      <c r="BP155" s="35"/>
      <c r="BQ155" s="35"/>
      <c r="BR155" s="35"/>
      <c r="BS155" s="35"/>
      <c r="BT155" s="35"/>
      <c r="BU155" s="35"/>
      <c r="BV155" s="35"/>
      <c r="BW155" s="35"/>
      <c r="BX155" s="35"/>
      <c r="BY155" s="35"/>
      <c r="BZ155" s="35"/>
      <c r="CA155" s="35"/>
      <c r="CB155" s="35"/>
      <c r="CC155" s="35"/>
      <c r="CD155" s="35"/>
      <c r="CE155" s="35"/>
      <c r="CF155" s="35"/>
      <c r="CG155" s="35"/>
      <c r="CH155" s="35"/>
      <c r="CI155" s="35"/>
      <c r="CJ155" s="35"/>
      <c r="CK155" s="35"/>
      <c r="CL155" s="35"/>
      <c r="CM155" s="35"/>
      <c r="CN155" s="35"/>
      <c r="CO155" s="35"/>
      <c r="CP155" s="35"/>
      <c r="CQ155" s="35"/>
      <c r="CR155" s="35"/>
      <c r="CS155" s="35"/>
      <c r="CT155" s="35"/>
      <c r="CU155" s="35"/>
      <c r="CV155" s="35"/>
      <c r="CW155" s="35"/>
      <c r="CX155" s="35"/>
      <c r="CY155" s="35"/>
      <c r="CZ155" s="35"/>
      <c r="DA155" s="35"/>
      <c r="DB155" s="35"/>
      <c r="DC155" s="35"/>
      <c r="DD155" s="35"/>
      <c r="DE155" s="35"/>
      <c r="DF155" s="35"/>
      <c r="DG155" s="35"/>
      <c r="DH155" s="35"/>
      <c r="DI155" s="35"/>
      <c r="DJ155" s="35"/>
      <c r="DK155" s="35"/>
      <c r="DL155" s="35"/>
      <c r="DM155" s="35"/>
      <c r="DN155" s="35"/>
      <c r="DO155" s="35"/>
      <c r="DP155" s="35"/>
      <c r="DQ155" s="35"/>
      <c r="DR155" s="35"/>
      <c r="DS155" s="35"/>
      <c r="DT155" s="35"/>
      <c r="DU155" s="35"/>
      <c r="DV155" s="35"/>
      <c r="DW155" s="35"/>
      <c r="DX155" s="47"/>
      <c r="DY155" s="35"/>
      <c r="DZ155" s="35"/>
      <c r="EA155" s="35"/>
      <c r="EB155" s="35"/>
      <c r="EC155" s="35"/>
      <c r="ED155" s="35"/>
      <c r="EE155" s="35"/>
      <c r="EF155" s="35"/>
      <c r="EG155" s="35"/>
      <c r="EH155" s="35"/>
      <c r="EI155" s="35"/>
      <c r="EJ155" s="35"/>
      <c r="EK155" s="35"/>
      <c r="EL155" s="35"/>
      <c r="EM155" s="35"/>
      <c r="EN155" s="35"/>
      <c r="EO155" s="35"/>
      <c r="EP155" s="35"/>
      <c r="EQ155" s="35"/>
      <c r="ER155" s="35"/>
      <c r="ES155" s="35"/>
      <c r="ET155" s="35"/>
      <c r="EU155" s="35"/>
      <c r="EV155" s="35"/>
      <c r="EW155" s="35"/>
      <c r="EX155" s="35"/>
      <c r="EY155" s="35"/>
      <c r="EZ155" s="35"/>
      <c r="FA155" s="35"/>
      <c r="FB155" s="35"/>
      <c r="FC155" s="35"/>
      <c r="FD155" s="35"/>
      <c r="FE155" s="35"/>
      <c r="FF155" s="35"/>
      <c r="FG155" s="35"/>
      <c r="FH155" s="35"/>
      <c r="FI155" s="35"/>
      <c r="FJ155" s="35"/>
      <c r="FK155" s="35"/>
      <c r="FL155" s="35"/>
      <c r="FM155" s="35"/>
      <c r="FN155" s="35"/>
      <c r="FO155" s="35"/>
      <c r="FP155" s="35"/>
      <c r="FQ155" s="35"/>
      <c r="FR155" s="35"/>
      <c r="FS155" s="35"/>
      <c r="FT155" s="35"/>
      <c r="FU155" s="35"/>
      <c r="FV155" s="35"/>
      <c r="FW155" s="35"/>
      <c r="FX155" s="35"/>
      <c r="FY155" s="35"/>
      <c r="FZ155" s="35"/>
      <c r="GA155" s="35"/>
      <c r="GB155" s="35"/>
      <c r="GC155" s="35"/>
      <c r="GD155" s="35"/>
      <c r="GE155" s="35"/>
      <c r="GF155" s="35"/>
      <c r="GG155" s="35"/>
      <c r="GH155" s="35"/>
      <c r="GI155" s="35"/>
      <c r="GJ155" s="35"/>
      <c r="GK155" s="35"/>
      <c r="GL155" s="35"/>
      <c r="GM155" s="35"/>
      <c r="GN155" s="35"/>
      <c r="GO155" s="35"/>
      <c r="GP155" s="35"/>
      <c r="GQ155" s="35"/>
      <c r="GR155" s="35"/>
      <c r="GS155" s="35"/>
      <c r="GT155" s="35"/>
      <c r="GU155" s="35"/>
      <c r="GV155" s="35"/>
      <c r="GW155" s="35"/>
      <c r="GX155" s="35"/>
      <c r="GY155" s="35"/>
      <c r="GZ155" s="35"/>
      <c r="HA155" s="35"/>
      <c r="HB155" s="35"/>
      <c r="HC155" s="35"/>
      <c r="HD155" s="35"/>
      <c r="HE155" s="35"/>
      <c r="HF155" s="35"/>
      <c r="HG155" s="35"/>
      <c r="HH155" s="35"/>
      <c r="HI155" s="35"/>
      <c r="HJ155" s="35"/>
      <c r="HK155" s="35"/>
      <c r="HL155" s="35"/>
      <c r="HM155" s="35"/>
      <c r="HN155" s="35"/>
      <c r="HO155" s="35"/>
      <c r="HP155" s="35"/>
      <c r="HQ155" s="35"/>
      <c r="HR155" s="35"/>
      <c r="HS155" s="35"/>
      <c r="HT155" s="35"/>
      <c r="HU155" s="35"/>
      <c r="HV155" s="35"/>
      <c r="HW155" s="35"/>
      <c r="HX155" s="35"/>
      <c r="HY155" s="35"/>
      <c r="HZ155" s="35"/>
      <c r="IA155" s="35"/>
      <c r="IB155" s="35"/>
      <c r="IC155" s="35"/>
      <c r="ID155" s="35"/>
      <c r="IE155" s="35"/>
      <c r="IF155" s="35"/>
      <c r="IG155" s="35"/>
      <c r="IH155" s="35"/>
      <c r="II155" s="35"/>
      <c r="IJ155" s="35"/>
      <c r="IK155" s="35"/>
      <c r="IL155" s="35"/>
      <c r="IM155" s="35"/>
      <c r="IN155" s="35"/>
      <c r="IO155" s="35"/>
      <c r="IP155" s="35"/>
      <c r="IQ155" s="35"/>
      <c r="IR155" s="35"/>
      <c r="IS155" s="35"/>
      <c r="IT155" s="35"/>
      <c r="IU155" s="35"/>
      <c r="IV155" s="35"/>
      <c r="IW155" s="35"/>
      <c r="IX155" s="35"/>
      <c r="IY155" s="35"/>
      <c r="IZ155" s="35"/>
      <c r="JA155" s="35"/>
      <c r="JB155" s="35"/>
      <c r="JC155" s="35"/>
      <c r="JD155" s="35"/>
      <c r="JE155" s="35"/>
      <c r="JF155" s="35"/>
      <c r="JG155" s="35"/>
      <c r="JH155" s="35"/>
    </row>
    <row r="156" spans="1:268" s="34" customFormat="1">
      <c r="A156" s="45"/>
      <c r="B156" s="45"/>
      <c r="C156" s="45"/>
      <c r="D156" s="45"/>
      <c r="E156" s="45"/>
      <c r="F156" s="45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  <c r="BY156" s="35"/>
      <c r="BZ156" s="35"/>
      <c r="CA156" s="35"/>
      <c r="CB156" s="35"/>
      <c r="CC156" s="35"/>
      <c r="CD156" s="35"/>
      <c r="CE156" s="35"/>
      <c r="CF156" s="35"/>
      <c r="CG156" s="35"/>
      <c r="CH156" s="35"/>
      <c r="CI156" s="35"/>
      <c r="CJ156" s="35"/>
      <c r="CK156" s="35"/>
      <c r="CL156" s="35"/>
      <c r="CM156" s="35"/>
      <c r="CN156" s="35"/>
      <c r="CO156" s="35"/>
      <c r="CP156" s="35"/>
      <c r="CQ156" s="35"/>
      <c r="CR156" s="35"/>
      <c r="CS156" s="35"/>
      <c r="CT156" s="35"/>
      <c r="CU156" s="35"/>
      <c r="CV156" s="35"/>
      <c r="CW156" s="35"/>
      <c r="CX156" s="35"/>
      <c r="CY156" s="35"/>
      <c r="CZ156" s="35"/>
      <c r="DA156" s="35"/>
      <c r="DB156" s="35"/>
      <c r="DC156" s="35"/>
      <c r="DD156" s="35"/>
      <c r="DE156" s="35"/>
      <c r="DF156" s="35"/>
      <c r="DG156" s="35"/>
      <c r="DH156" s="35"/>
      <c r="DI156" s="35"/>
      <c r="DJ156" s="35"/>
      <c r="DK156" s="35"/>
      <c r="DL156" s="35"/>
      <c r="DM156" s="35"/>
      <c r="DN156" s="35"/>
      <c r="DO156" s="35"/>
      <c r="DP156" s="35"/>
      <c r="DQ156" s="35"/>
      <c r="DR156" s="35"/>
      <c r="DS156" s="35"/>
      <c r="DT156" s="35"/>
      <c r="DU156" s="35"/>
      <c r="DV156" s="35"/>
      <c r="DW156" s="35"/>
      <c r="DX156" s="47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35"/>
      <c r="EV156" s="35"/>
      <c r="EW156" s="35"/>
      <c r="EX156" s="35"/>
      <c r="EY156" s="35"/>
      <c r="EZ156" s="35"/>
      <c r="FA156" s="35"/>
      <c r="FB156" s="35"/>
      <c r="FC156" s="35"/>
      <c r="FD156" s="35"/>
      <c r="FE156" s="35"/>
      <c r="FF156" s="35"/>
      <c r="FG156" s="35"/>
      <c r="FH156" s="35"/>
      <c r="FI156" s="35"/>
      <c r="FJ156" s="35"/>
      <c r="FK156" s="35"/>
      <c r="FL156" s="35"/>
      <c r="FM156" s="35"/>
      <c r="FN156" s="35"/>
      <c r="FO156" s="35"/>
      <c r="FP156" s="35"/>
      <c r="FQ156" s="35"/>
      <c r="FR156" s="35"/>
      <c r="FS156" s="35"/>
      <c r="FT156" s="35"/>
      <c r="FU156" s="35"/>
      <c r="FV156" s="35"/>
      <c r="FW156" s="35"/>
      <c r="FX156" s="35"/>
      <c r="FY156" s="35"/>
      <c r="FZ156" s="35"/>
      <c r="GA156" s="35"/>
      <c r="GB156" s="35"/>
      <c r="GC156" s="35"/>
      <c r="GD156" s="35"/>
      <c r="GE156" s="35"/>
      <c r="GF156" s="35"/>
      <c r="GG156" s="35"/>
      <c r="GH156" s="35"/>
      <c r="GI156" s="35"/>
      <c r="GJ156" s="35"/>
      <c r="GK156" s="35"/>
      <c r="GL156" s="35"/>
      <c r="GM156" s="35"/>
      <c r="GN156" s="35"/>
      <c r="GO156" s="35"/>
      <c r="GP156" s="35"/>
      <c r="GQ156" s="35"/>
      <c r="GR156" s="35"/>
      <c r="GS156" s="35"/>
      <c r="GT156" s="35"/>
      <c r="GU156" s="35"/>
      <c r="GV156" s="35"/>
      <c r="GW156" s="35"/>
      <c r="GX156" s="35"/>
      <c r="GY156" s="35"/>
      <c r="GZ156" s="35"/>
      <c r="HA156" s="35"/>
      <c r="HB156" s="35"/>
      <c r="HC156" s="35"/>
      <c r="HD156" s="35"/>
      <c r="HE156" s="35"/>
      <c r="HF156" s="35"/>
      <c r="HG156" s="35"/>
      <c r="HH156" s="35"/>
      <c r="HI156" s="35"/>
      <c r="HJ156" s="35"/>
      <c r="HK156" s="35"/>
      <c r="HL156" s="35"/>
      <c r="HM156" s="35"/>
      <c r="HN156" s="35"/>
      <c r="HO156" s="35"/>
      <c r="HP156" s="35"/>
      <c r="HQ156" s="35"/>
      <c r="HR156" s="35"/>
      <c r="HS156" s="35"/>
      <c r="HT156" s="35"/>
      <c r="HU156" s="35"/>
      <c r="HV156" s="35"/>
      <c r="HW156" s="35"/>
      <c r="HX156" s="35"/>
      <c r="HY156" s="35"/>
      <c r="HZ156" s="35"/>
      <c r="IA156" s="35"/>
      <c r="IB156" s="35"/>
      <c r="IC156" s="35"/>
      <c r="ID156" s="35"/>
      <c r="IE156" s="35"/>
      <c r="IF156" s="35"/>
      <c r="IG156" s="35"/>
      <c r="IH156" s="35"/>
      <c r="II156" s="35"/>
      <c r="IJ156" s="35"/>
      <c r="IK156" s="35"/>
      <c r="IL156" s="35"/>
      <c r="IM156" s="35"/>
      <c r="IN156" s="35"/>
      <c r="IO156" s="35"/>
      <c r="IP156" s="35"/>
      <c r="IQ156" s="35"/>
      <c r="IR156" s="35"/>
      <c r="IS156" s="35"/>
      <c r="IT156" s="35"/>
      <c r="IU156" s="35"/>
      <c r="IV156" s="35"/>
      <c r="IW156" s="35"/>
      <c r="IX156" s="35"/>
      <c r="IY156" s="35"/>
      <c r="IZ156" s="35"/>
      <c r="JA156" s="35"/>
      <c r="JB156" s="35"/>
      <c r="JC156" s="35"/>
      <c r="JD156" s="35"/>
      <c r="JE156" s="35"/>
      <c r="JF156" s="35"/>
      <c r="JG156" s="35"/>
      <c r="JH156" s="35"/>
    </row>
    <row r="157" spans="1:268" s="34" customFormat="1">
      <c r="A157" s="45"/>
      <c r="B157" s="45"/>
      <c r="C157" s="45"/>
      <c r="D157" s="45"/>
      <c r="E157" s="45"/>
      <c r="F157" s="45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  <c r="BY157" s="35"/>
      <c r="BZ157" s="35"/>
      <c r="CA157" s="35"/>
      <c r="CB157" s="35"/>
      <c r="CC157" s="35"/>
      <c r="CD157" s="35"/>
      <c r="CE157" s="35"/>
      <c r="CF157" s="35"/>
      <c r="CG157" s="35"/>
      <c r="CH157" s="35"/>
      <c r="CI157" s="35"/>
      <c r="CJ157" s="35"/>
      <c r="CK157" s="35"/>
      <c r="CL157" s="35"/>
      <c r="CM157" s="35"/>
      <c r="CN157" s="35"/>
      <c r="CO157" s="35"/>
      <c r="CP157" s="35"/>
      <c r="CQ157" s="35"/>
      <c r="CR157" s="35"/>
      <c r="CS157" s="35"/>
      <c r="CT157" s="35"/>
      <c r="CU157" s="35"/>
      <c r="CV157" s="35"/>
      <c r="CW157" s="35"/>
      <c r="CX157" s="35"/>
      <c r="CY157" s="35"/>
      <c r="CZ157" s="35"/>
      <c r="DA157" s="35"/>
      <c r="DB157" s="35"/>
      <c r="DC157" s="35"/>
      <c r="DD157" s="35"/>
      <c r="DE157" s="35"/>
      <c r="DF157" s="35"/>
      <c r="DG157" s="35"/>
      <c r="DH157" s="35"/>
      <c r="DI157" s="35"/>
      <c r="DJ157" s="35"/>
      <c r="DK157" s="35"/>
      <c r="DL157" s="35"/>
      <c r="DM157" s="35"/>
      <c r="DN157" s="35"/>
      <c r="DO157" s="35"/>
      <c r="DP157" s="35"/>
      <c r="DQ157" s="35"/>
      <c r="DR157" s="35"/>
      <c r="DS157" s="35"/>
      <c r="DT157" s="35"/>
      <c r="DU157" s="35"/>
      <c r="DV157" s="35"/>
      <c r="DW157" s="35"/>
      <c r="DX157" s="47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/>
      <c r="ET157" s="35"/>
      <c r="EU157" s="35"/>
      <c r="EV157" s="35"/>
      <c r="EW157" s="35"/>
      <c r="EX157" s="35"/>
      <c r="EY157" s="35"/>
      <c r="EZ157" s="35"/>
      <c r="FA157" s="35"/>
      <c r="FB157" s="35"/>
      <c r="FC157" s="35"/>
      <c r="FD157" s="35"/>
      <c r="FE157" s="35"/>
      <c r="FF157" s="35"/>
      <c r="FG157" s="35"/>
      <c r="FH157" s="35"/>
      <c r="FI157" s="35"/>
      <c r="FJ157" s="35"/>
      <c r="FK157" s="35"/>
      <c r="FL157" s="35"/>
      <c r="FM157" s="35"/>
      <c r="FN157" s="35"/>
      <c r="FO157" s="35"/>
      <c r="FP157" s="35"/>
      <c r="FQ157" s="35"/>
      <c r="FR157" s="35"/>
      <c r="FS157" s="35"/>
      <c r="FT157" s="35"/>
      <c r="FU157" s="35"/>
      <c r="FV157" s="35"/>
      <c r="FW157" s="35"/>
      <c r="FX157" s="35"/>
      <c r="FY157" s="35"/>
      <c r="FZ157" s="35"/>
      <c r="GA157" s="35"/>
      <c r="GB157" s="35"/>
      <c r="GC157" s="35"/>
      <c r="GD157" s="35"/>
      <c r="GE157" s="35"/>
      <c r="GF157" s="35"/>
      <c r="GG157" s="35"/>
      <c r="GH157" s="35"/>
      <c r="GI157" s="35"/>
      <c r="GJ157" s="35"/>
      <c r="GK157" s="35"/>
      <c r="GL157" s="35"/>
      <c r="GM157" s="35"/>
      <c r="GN157" s="35"/>
      <c r="GO157" s="35"/>
      <c r="GP157" s="35"/>
      <c r="GQ157" s="35"/>
      <c r="GR157" s="35"/>
      <c r="GS157" s="35"/>
      <c r="GT157" s="35"/>
      <c r="GU157" s="35"/>
      <c r="GV157" s="35"/>
      <c r="GW157" s="35"/>
      <c r="GX157" s="35"/>
      <c r="GY157" s="35"/>
      <c r="GZ157" s="35"/>
      <c r="HA157" s="35"/>
      <c r="HB157" s="35"/>
      <c r="HC157" s="35"/>
      <c r="HD157" s="35"/>
      <c r="HE157" s="35"/>
      <c r="HF157" s="35"/>
      <c r="HG157" s="35"/>
      <c r="HH157" s="35"/>
      <c r="HI157" s="35"/>
      <c r="HJ157" s="35"/>
      <c r="HK157" s="35"/>
      <c r="HL157" s="35"/>
      <c r="HM157" s="35"/>
      <c r="HN157" s="35"/>
      <c r="HO157" s="35"/>
      <c r="HP157" s="35"/>
      <c r="HQ157" s="35"/>
      <c r="HR157" s="35"/>
      <c r="HS157" s="35"/>
      <c r="HT157" s="35"/>
      <c r="HU157" s="35"/>
      <c r="HV157" s="35"/>
      <c r="HW157" s="35"/>
      <c r="HX157" s="35"/>
      <c r="HY157" s="35"/>
      <c r="HZ157" s="35"/>
      <c r="IA157" s="35"/>
      <c r="IB157" s="35"/>
      <c r="IC157" s="35"/>
      <c r="ID157" s="35"/>
      <c r="IE157" s="35"/>
      <c r="IF157" s="35"/>
      <c r="IG157" s="35"/>
      <c r="IH157" s="35"/>
      <c r="II157" s="35"/>
      <c r="IJ157" s="35"/>
      <c r="IK157" s="35"/>
      <c r="IL157" s="35"/>
      <c r="IM157" s="35"/>
      <c r="IN157" s="35"/>
      <c r="IO157" s="35"/>
      <c r="IP157" s="35"/>
      <c r="IQ157" s="35"/>
      <c r="IR157" s="35"/>
      <c r="IS157" s="35"/>
      <c r="IT157" s="35"/>
      <c r="IU157" s="35"/>
      <c r="IV157" s="35"/>
      <c r="IW157" s="35"/>
      <c r="IX157" s="35"/>
      <c r="IY157" s="35"/>
      <c r="IZ157" s="35"/>
      <c r="JA157" s="35"/>
      <c r="JB157" s="35"/>
      <c r="JC157" s="35"/>
      <c r="JD157" s="35"/>
      <c r="JE157" s="35"/>
      <c r="JF157" s="35"/>
      <c r="JG157" s="35"/>
      <c r="JH157" s="35"/>
    </row>
    <row r="158" spans="1:268" s="34" customFormat="1">
      <c r="A158" s="45"/>
      <c r="B158" s="45"/>
      <c r="C158" s="45"/>
      <c r="D158" s="45"/>
      <c r="E158" s="45"/>
      <c r="F158" s="45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  <c r="BY158" s="35"/>
      <c r="BZ158" s="35"/>
      <c r="CA158" s="35"/>
      <c r="CB158" s="35"/>
      <c r="CC158" s="35"/>
      <c r="CD158" s="35"/>
      <c r="CE158" s="35"/>
      <c r="CF158" s="35"/>
      <c r="CG158" s="35"/>
      <c r="CH158" s="35"/>
      <c r="CI158" s="35"/>
      <c r="CJ158" s="35"/>
      <c r="CK158" s="35"/>
      <c r="CL158" s="35"/>
      <c r="CM158" s="35"/>
      <c r="CN158" s="35"/>
      <c r="CO158" s="35"/>
      <c r="CP158" s="35"/>
      <c r="CQ158" s="35"/>
      <c r="CR158" s="35"/>
      <c r="CS158" s="35"/>
      <c r="CT158" s="35"/>
      <c r="CU158" s="35"/>
      <c r="CV158" s="35"/>
      <c r="CW158" s="35"/>
      <c r="CX158" s="35"/>
      <c r="CY158" s="35"/>
      <c r="CZ158" s="35"/>
      <c r="DA158" s="35"/>
      <c r="DB158" s="35"/>
      <c r="DC158" s="35"/>
      <c r="DD158" s="35"/>
      <c r="DE158" s="35"/>
      <c r="DF158" s="35"/>
      <c r="DG158" s="35"/>
      <c r="DH158" s="35"/>
      <c r="DI158" s="35"/>
      <c r="DJ158" s="35"/>
      <c r="DK158" s="35"/>
      <c r="DL158" s="35"/>
      <c r="DM158" s="35"/>
      <c r="DN158" s="35"/>
      <c r="DO158" s="35"/>
      <c r="DP158" s="35"/>
      <c r="DQ158" s="35"/>
      <c r="DR158" s="35"/>
      <c r="DS158" s="35"/>
      <c r="DT158" s="35"/>
      <c r="DU158" s="35"/>
      <c r="DV158" s="35"/>
      <c r="DW158" s="35"/>
      <c r="DX158" s="47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  <c r="FL158" s="35"/>
      <c r="FM158" s="35"/>
      <c r="FN158" s="35"/>
      <c r="FO158" s="35"/>
      <c r="FP158" s="35"/>
      <c r="FQ158" s="35"/>
      <c r="FR158" s="35"/>
      <c r="FS158" s="35"/>
      <c r="FT158" s="35"/>
      <c r="FU158" s="35"/>
      <c r="FV158" s="35"/>
      <c r="FW158" s="35"/>
      <c r="FX158" s="35"/>
      <c r="FY158" s="35"/>
      <c r="FZ158" s="35"/>
      <c r="GA158" s="35"/>
      <c r="GB158" s="35"/>
      <c r="GC158" s="35"/>
      <c r="GD158" s="35"/>
      <c r="GE158" s="35"/>
      <c r="GF158" s="35"/>
      <c r="GG158" s="35"/>
      <c r="GH158" s="35"/>
      <c r="GI158" s="35"/>
      <c r="GJ158" s="35"/>
      <c r="GK158" s="35"/>
      <c r="GL158" s="35"/>
      <c r="GM158" s="35"/>
      <c r="GN158" s="35"/>
      <c r="GO158" s="35"/>
      <c r="GP158" s="35"/>
      <c r="GQ158" s="35"/>
      <c r="GR158" s="35"/>
      <c r="GS158" s="35"/>
      <c r="GT158" s="35"/>
      <c r="GU158" s="35"/>
      <c r="GV158" s="35"/>
      <c r="GW158" s="35"/>
      <c r="GX158" s="35"/>
      <c r="GY158" s="35"/>
      <c r="GZ158" s="35"/>
      <c r="HA158" s="35"/>
      <c r="HB158" s="35"/>
      <c r="HC158" s="35"/>
      <c r="HD158" s="35"/>
      <c r="HE158" s="35"/>
      <c r="HF158" s="35"/>
      <c r="HG158" s="35"/>
      <c r="HH158" s="35"/>
      <c r="HI158" s="35"/>
      <c r="HJ158" s="35"/>
      <c r="HK158" s="35"/>
      <c r="HL158" s="35"/>
      <c r="HM158" s="35"/>
      <c r="HN158" s="35"/>
      <c r="HO158" s="35"/>
      <c r="HP158" s="35"/>
      <c r="HQ158" s="35"/>
      <c r="HR158" s="35"/>
      <c r="HS158" s="35"/>
      <c r="HT158" s="35"/>
      <c r="HU158" s="35"/>
      <c r="HV158" s="35"/>
      <c r="HW158" s="35"/>
      <c r="HX158" s="35"/>
      <c r="HY158" s="35"/>
      <c r="HZ158" s="35"/>
      <c r="IA158" s="35"/>
      <c r="IB158" s="35"/>
      <c r="IC158" s="35"/>
      <c r="ID158" s="35"/>
      <c r="IE158" s="35"/>
      <c r="IF158" s="35"/>
      <c r="IG158" s="35"/>
      <c r="IH158" s="35"/>
      <c r="II158" s="35"/>
      <c r="IJ158" s="35"/>
      <c r="IK158" s="35"/>
      <c r="IL158" s="35"/>
      <c r="IM158" s="35"/>
      <c r="IN158" s="35"/>
      <c r="IO158" s="35"/>
      <c r="IP158" s="35"/>
      <c r="IQ158" s="35"/>
      <c r="IR158" s="35"/>
      <c r="IS158" s="35"/>
      <c r="IT158" s="35"/>
      <c r="IU158" s="35"/>
      <c r="IV158" s="35"/>
      <c r="IW158" s="35"/>
      <c r="IX158" s="35"/>
      <c r="IY158" s="35"/>
      <c r="IZ158" s="35"/>
      <c r="JA158" s="35"/>
      <c r="JB158" s="35"/>
      <c r="JC158" s="35"/>
      <c r="JD158" s="35"/>
      <c r="JE158" s="35"/>
      <c r="JF158" s="35"/>
      <c r="JG158" s="35"/>
      <c r="JH158" s="35"/>
    </row>
    <row r="159" spans="1:268" s="34" customFormat="1">
      <c r="A159" s="45"/>
      <c r="B159" s="45"/>
      <c r="C159" s="45"/>
      <c r="D159" s="45"/>
      <c r="E159" s="45"/>
      <c r="F159" s="45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35"/>
      <c r="BB159" s="35"/>
      <c r="BC159" s="35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  <c r="BY159" s="35"/>
      <c r="BZ159" s="35"/>
      <c r="CA159" s="35"/>
      <c r="CB159" s="35"/>
      <c r="CC159" s="35"/>
      <c r="CD159" s="35"/>
      <c r="CE159" s="35"/>
      <c r="CF159" s="35"/>
      <c r="CG159" s="35"/>
      <c r="CH159" s="35"/>
      <c r="CI159" s="35"/>
      <c r="CJ159" s="35"/>
      <c r="CK159" s="35"/>
      <c r="CL159" s="35"/>
      <c r="CM159" s="35"/>
      <c r="CN159" s="35"/>
      <c r="CO159" s="35"/>
      <c r="CP159" s="35"/>
      <c r="CQ159" s="35"/>
      <c r="CR159" s="35"/>
      <c r="CS159" s="35"/>
      <c r="CT159" s="35"/>
      <c r="CU159" s="35"/>
      <c r="CV159" s="35"/>
      <c r="CW159" s="35"/>
      <c r="CX159" s="35"/>
      <c r="CY159" s="35"/>
      <c r="CZ159" s="35"/>
      <c r="DA159" s="35"/>
      <c r="DB159" s="35"/>
      <c r="DC159" s="35"/>
      <c r="DD159" s="35"/>
      <c r="DE159" s="35"/>
      <c r="DF159" s="35"/>
      <c r="DG159" s="35"/>
      <c r="DH159" s="35"/>
      <c r="DI159" s="35"/>
      <c r="DJ159" s="35"/>
      <c r="DK159" s="35"/>
      <c r="DL159" s="35"/>
      <c r="DM159" s="35"/>
      <c r="DN159" s="35"/>
      <c r="DO159" s="35"/>
      <c r="DP159" s="35"/>
      <c r="DQ159" s="35"/>
      <c r="DR159" s="35"/>
      <c r="DS159" s="35"/>
      <c r="DT159" s="35"/>
      <c r="DU159" s="35"/>
      <c r="DV159" s="35"/>
      <c r="DW159" s="35"/>
      <c r="DX159" s="47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/>
      <c r="ET159" s="35"/>
      <c r="EU159" s="35"/>
      <c r="EV159" s="35"/>
      <c r="EW159" s="35"/>
      <c r="EX159" s="35"/>
      <c r="EY159" s="35"/>
      <c r="EZ159" s="35"/>
      <c r="FA159" s="35"/>
      <c r="FB159" s="35"/>
      <c r="FC159" s="35"/>
      <c r="FD159" s="35"/>
      <c r="FE159" s="35"/>
      <c r="FF159" s="35"/>
      <c r="FG159" s="35"/>
      <c r="FH159" s="35"/>
      <c r="FI159" s="35"/>
      <c r="FJ159" s="35"/>
      <c r="FK159" s="35"/>
      <c r="FL159" s="35"/>
      <c r="FM159" s="35"/>
      <c r="FN159" s="35"/>
      <c r="FO159" s="35"/>
      <c r="FP159" s="35"/>
      <c r="FQ159" s="35"/>
      <c r="FR159" s="35"/>
      <c r="FS159" s="35"/>
      <c r="FT159" s="35"/>
      <c r="FU159" s="35"/>
      <c r="FV159" s="35"/>
      <c r="FW159" s="35"/>
      <c r="FX159" s="35"/>
      <c r="FY159" s="35"/>
      <c r="FZ159" s="35"/>
      <c r="GA159" s="35"/>
      <c r="GB159" s="35"/>
      <c r="GC159" s="35"/>
      <c r="GD159" s="35"/>
      <c r="GE159" s="35"/>
      <c r="GF159" s="35"/>
      <c r="GG159" s="35"/>
      <c r="GH159" s="35"/>
      <c r="GI159" s="35"/>
      <c r="GJ159" s="35"/>
      <c r="GK159" s="35"/>
      <c r="GL159" s="35"/>
      <c r="GM159" s="35"/>
      <c r="GN159" s="35"/>
      <c r="GO159" s="35"/>
      <c r="GP159" s="35"/>
      <c r="GQ159" s="35"/>
      <c r="GR159" s="35"/>
      <c r="GS159" s="35"/>
      <c r="GT159" s="35"/>
      <c r="GU159" s="35"/>
      <c r="GV159" s="35"/>
      <c r="GW159" s="35"/>
      <c r="GX159" s="35"/>
      <c r="GY159" s="35"/>
      <c r="GZ159" s="35"/>
      <c r="HA159" s="35"/>
      <c r="HB159" s="35"/>
      <c r="HC159" s="35"/>
      <c r="HD159" s="35"/>
      <c r="HE159" s="35"/>
      <c r="HF159" s="35"/>
      <c r="HG159" s="35"/>
      <c r="HH159" s="35"/>
      <c r="HI159" s="35"/>
      <c r="HJ159" s="35"/>
      <c r="HK159" s="35"/>
      <c r="HL159" s="35"/>
      <c r="HM159" s="35"/>
      <c r="HN159" s="35"/>
      <c r="HO159" s="35"/>
      <c r="HP159" s="35"/>
      <c r="HQ159" s="35"/>
      <c r="HR159" s="35"/>
      <c r="HS159" s="35"/>
      <c r="HT159" s="35"/>
      <c r="HU159" s="35"/>
      <c r="HV159" s="35"/>
      <c r="HW159" s="35"/>
      <c r="HX159" s="35"/>
      <c r="HY159" s="35"/>
      <c r="HZ159" s="35"/>
      <c r="IA159" s="35"/>
      <c r="IB159" s="35"/>
      <c r="IC159" s="35"/>
      <c r="ID159" s="35"/>
      <c r="IE159" s="35"/>
      <c r="IF159" s="35"/>
      <c r="IG159" s="35"/>
      <c r="IH159" s="35"/>
      <c r="II159" s="35"/>
      <c r="IJ159" s="35"/>
      <c r="IK159" s="35"/>
      <c r="IL159" s="35"/>
      <c r="IM159" s="35"/>
      <c r="IN159" s="35"/>
      <c r="IO159" s="35"/>
      <c r="IP159" s="35"/>
      <c r="IQ159" s="35"/>
      <c r="IR159" s="35"/>
      <c r="IS159" s="35"/>
      <c r="IT159" s="35"/>
      <c r="IU159" s="35"/>
      <c r="IV159" s="35"/>
      <c r="IW159" s="35"/>
      <c r="IX159" s="35"/>
      <c r="IY159" s="35"/>
      <c r="IZ159" s="35"/>
      <c r="JA159" s="35"/>
      <c r="JB159" s="35"/>
      <c r="JC159" s="35"/>
      <c r="JD159" s="35"/>
      <c r="JE159" s="35"/>
      <c r="JF159" s="35"/>
      <c r="JG159" s="35"/>
      <c r="JH159" s="35"/>
    </row>
    <row r="160" spans="1:268" s="34" customFormat="1">
      <c r="A160" s="45"/>
      <c r="B160" s="45"/>
      <c r="C160" s="45"/>
      <c r="D160" s="45"/>
      <c r="E160" s="45"/>
      <c r="F160" s="45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  <c r="CE160" s="35"/>
      <c r="CF160" s="35"/>
      <c r="CG160" s="35"/>
      <c r="CH160" s="35"/>
      <c r="CI160" s="35"/>
      <c r="CJ160" s="35"/>
      <c r="CK160" s="35"/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  <c r="CX160" s="35"/>
      <c r="CY160" s="35"/>
      <c r="CZ160" s="35"/>
      <c r="DA160" s="35"/>
      <c r="DB160" s="35"/>
      <c r="DC160" s="35"/>
      <c r="DD160" s="35"/>
      <c r="DE160" s="35"/>
      <c r="DF160" s="35"/>
      <c r="DG160" s="35"/>
      <c r="DH160" s="35"/>
      <c r="DI160" s="35"/>
      <c r="DJ160" s="35"/>
      <c r="DK160" s="35"/>
      <c r="DL160" s="35"/>
      <c r="DM160" s="35"/>
      <c r="DN160" s="35"/>
      <c r="DO160" s="35"/>
      <c r="DP160" s="35"/>
      <c r="DQ160" s="35"/>
      <c r="DR160" s="35"/>
      <c r="DS160" s="35"/>
      <c r="DT160" s="35"/>
      <c r="DU160" s="35"/>
      <c r="DV160" s="35"/>
      <c r="DW160" s="35"/>
      <c r="DX160" s="47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  <c r="EX160" s="35"/>
      <c r="EY160" s="35"/>
      <c r="EZ160" s="35"/>
      <c r="FA160" s="35"/>
      <c r="FB160" s="35"/>
      <c r="FC160" s="35"/>
      <c r="FD160" s="35"/>
      <c r="FE160" s="35"/>
      <c r="FF160" s="35"/>
      <c r="FG160" s="35"/>
      <c r="FH160" s="35"/>
      <c r="FI160" s="35"/>
      <c r="FJ160" s="35"/>
      <c r="FK160" s="35"/>
      <c r="FL160" s="35"/>
      <c r="FM160" s="35"/>
      <c r="FN160" s="35"/>
      <c r="FO160" s="35"/>
      <c r="FP160" s="35"/>
      <c r="FQ160" s="35"/>
      <c r="FR160" s="35"/>
      <c r="FS160" s="35"/>
      <c r="FT160" s="35"/>
      <c r="FU160" s="35"/>
      <c r="FV160" s="35"/>
      <c r="FW160" s="35"/>
      <c r="FX160" s="35"/>
      <c r="FY160" s="35"/>
      <c r="FZ160" s="35"/>
      <c r="GA160" s="35"/>
      <c r="GB160" s="35"/>
      <c r="GC160" s="35"/>
      <c r="GD160" s="35"/>
      <c r="GE160" s="35"/>
      <c r="GF160" s="35"/>
      <c r="GG160" s="35"/>
      <c r="GH160" s="35"/>
      <c r="GI160" s="35"/>
      <c r="GJ160" s="35"/>
      <c r="GK160" s="35"/>
      <c r="GL160" s="35"/>
      <c r="GM160" s="35"/>
      <c r="GN160" s="35"/>
      <c r="GO160" s="35"/>
      <c r="GP160" s="35"/>
      <c r="GQ160" s="35"/>
      <c r="GR160" s="35"/>
      <c r="GS160" s="35"/>
      <c r="GT160" s="35"/>
      <c r="GU160" s="35"/>
      <c r="GV160" s="35"/>
      <c r="GW160" s="35"/>
      <c r="GX160" s="35"/>
      <c r="GY160" s="35"/>
      <c r="GZ160" s="35"/>
      <c r="HA160" s="35"/>
      <c r="HB160" s="35"/>
      <c r="HC160" s="35"/>
      <c r="HD160" s="35"/>
      <c r="HE160" s="35"/>
      <c r="HF160" s="35"/>
      <c r="HG160" s="35"/>
      <c r="HH160" s="35"/>
      <c r="HI160" s="35"/>
      <c r="HJ160" s="35"/>
      <c r="HK160" s="35"/>
      <c r="HL160" s="35"/>
      <c r="HM160" s="35"/>
      <c r="HN160" s="35"/>
      <c r="HO160" s="35"/>
      <c r="HP160" s="35"/>
      <c r="HQ160" s="35"/>
      <c r="HR160" s="35"/>
      <c r="HS160" s="35"/>
      <c r="HT160" s="35"/>
      <c r="HU160" s="35"/>
      <c r="HV160" s="35"/>
      <c r="HW160" s="35"/>
      <c r="HX160" s="35"/>
      <c r="HY160" s="35"/>
      <c r="HZ160" s="35"/>
      <c r="IA160" s="35"/>
      <c r="IB160" s="35"/>
      <c r="IC160" s="35"/>
      <c r="ID160" s="35"/>
      <c r="IE160" s="35"/>
      <c r="IF160" s="35"/>
      <c r="IG160" s="35"/>
      <c r="IH160" s="35"/>
      <c r="II160" s="35"/>
      <c r="IJ160" s="35"/>
      <c r="IK160" s="35"/>
      <c r="IL160" s="35"/>
      <c r="IM160" s="35"/>
      <c r="IN160" s="35"/>
      <c r="IO160" s="35"/>
      <c r="IP160" s="35"/>
      <c r="IQ160" s="35"/>
      <c r="IR160" s="35"/>
      <c r="IS160" s="35"/>
      <c r="IT160" s="35"/>
      <c r="IU160" s="35"/>
      <c r="IV160" s="35"/>
      <c r="IW160" s="35"/>
      <c r="IX160" s="35"/>
      <c r="IY160" s="35"/>
      <c r="IZ160" s="35"/>
      <c r="JA160" s="35"/>
      <c r="JB160" s="35"/>
      <c r="JC160" s="35"/>
      <c r="JD160" s="35"/>
      <c r="JE160" s="35"/>
      <c r="JF160" s="35"/>
      <c r="JG160" s="35"/>
      <c r="JH160" s="35"/>
    </row>
    <row r="161" spans="1:268" s="34" customFormat="1">
      <c r="A161" s="45"/>
      <c r="B161" s="45"/>
      <c r="C161" s="45"/>
      <c r="D161" s="45"/>
      <c r="E161" s="45"/>
      <c r="F161" s="45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35"/>
      <c r="BB161" s="35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  <c r="BY161" s="35"/>
      <c r="BZ161" s="35"/>
      <c r="CA161" s="35"/>
      <c r="CB161" s="35"/>
      <c r="CC161" s="35"/>
      <c r="CD161" s="35"/>
      <c r="CE161" s="35"/>
      <c r="CF161" s="35"/>
      <c r="CG161" s="35"/>
      <c r="CH161" s="35"/>
      <c r="CI161" s="35"/>
      <c r="CJ161" s="35"/>
      <c r="CK161" s="35"/>
      <c r="CL161" s="35"/>
      <c r="CM161" s="35"/>
      <c r="CN161" s="35"/>
      <c r="CO161" s="35"/>
      <c r="CP161" s="35"/>
      <c r="CQ161" s="35"/>
      <c r="CR161" s="35"/>
      <c r="CS161" s="35"/>
      <c r="CT161" s="35"/>
      <c r="CU161" s="35"/>
      <c r="CV161" s="35"/>
      <c r="CW161" s="35"/>
      <c r="CX161" s="35"/>
      <c r="CY161" s="35"/>
      <c r="CZ161" s="35"/>
      <c r="DA161" s="35"/>
      <c r="DB161" s="35"/>
      <c r="DC161" s="35"/>
      <c r="DD161" s="35"/>
      <c r="DE161" s="35"/>
      <c r="DF161" s="35"/>
      <c r="DG161" s="35"/>
      <c r="DH161" s="35"/>
      <c r="DI161" s="35"/>
      <c r="DJ161" s="35"/>
      <c r="DK161" s="35"/>
      <c r="DL161" s="35"/>
      <c r="DM161" s="35"/>
      <c r="DN161" s="35"/>
      <c r="DO161" s="35"/>
      <c r="DP161" s="35"/>
      <c r="DQ161" s="35"/>
      <c r="DR161" s="35"/>
      <c r="DS161" s="35"/>
      <c r="DT161" s="35"/>
      <c r="DU161" s="35"/>
      <c r="DV161" s="35"/>
      <c r="DW161" s="35"/>
      <c r="DX161" s="47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5"/>
      <c r="FJ161" s="35"/>
      <c r="FK161" s="35"/>
      <c r="FL161" s="35"/>
      <c r="FM161" s="35"/>
      <c r="FN161" s="35"/>
      <c r="FO161" s="35"/>
      <c r="FP161" s="35"/>
      <c r="FQ161" s="35"/>
      <c r="FR161" s="35"/>
      <c r="FS161" s="35"/>
      <c r="FT161" s="35"/>
      <c r="FU161" s="35"/>
      <c r="FV161" s="35"/>
      <c r="FW161" s="35"/>
      <c r="FX161" s="35"/>
      <c r="FY161" s="35"/>
      <c r="FZ161" s="35"/>
      <c r="GA161" s="35"/>
      <c r="GB161" s="35"/>
      <c r="GC161" s="35"/>
      <c r="GD161" s="35"/>
      <c r="GE161" s="35"/>
      <c r="GF161" s="35"/>
      <c r="GG161" s="35"/>
      <c r="GH161" s="35"/>
      <c r="GI161" s="35"/>
      <c r="GJ161" s="35"/>
      <c r="GK161" s="35"/>
      <c r="GL161" s="35"/>
      <c r="GM161" s="35"/>
      <c r="GN161" s="35"/>
      <c r="GO161" s="35"/>
      <c r="GP161" s="35"/>
      <c r="GQ161" s="35"/>
      <c r="GR161" s="35"/>
      <c r="GS161" s="35"/>
      <c r="GT161" s="35"/>
      <c r="GU161" s="35"/>
      <c r="GV161" s="35"/>
      <c r="GW161" s="35"/>
      <c r="GX161" s="35"/>
      <c r="GY161" s="35"/>
      <c r="GZ161" s="35"/>
      <c r="HA161" s="35"/>
      <c r="HB161" s="35"/>
      <c r="HC161" s="35"/>
      <c r="HD161" s="35"/>
      <c r="HE161" s="35"/>
      <c r="HF161" s="35"/>
      <c r="HG161" s="35"/>
      <c r="HH161" s="35"/>
      <c r="HI161" s="35"/>
      <c r="HJ161" s="35"/>
      <c r="HK161" s="35"/>
      <c r="HL161" s="35"/>
      <c r="HM161" s="35"/>
      <c r="HN161" s="35"/>
      <c r="HO161" s="35"/>
      <c r="HP161" s="35"/>
      <c r="HQ161" s="35"/>
      <c r="HR161" s="35"/>
      <c r="HS161" s="35"/>
      <c r="HT161" s="35"/>
      <c r="HU161" s="35"/>
      <c r="HV161" s="35"/>
      <c r="HW161" s="35"/>
      <c r="HX161" s="35"/>
      <c r="HY161" s="35"/>
      <c r="HZ161" s="35"/>
      <c r="IA161" s="35"/>
      <c r="IB161" s="35"/>
      <c r="IC161" s="35"/>
      <c r="ID161" s="35"/>
      <c r="IE161" s="35"/>
      <c r="IF161" s="35"/>
      <c r="IG161" s="35"/>
      <c r="IH161" s="35"/>
      <c r="II161" s="35"/>
      <c r="IJ161" s="35"/>
      <c r="IK161" s="35"/>
      <c r="IL161" s="35"/>
      <c r="IM161" s="35"/>
      <c r="IN161" s="35"/>
      <c r="IO161" s="35"/>
      <c r="IP161" s="35"/>
      <c r="IQ161" s="35"/>
      <c r="IR161" s="35"/>
      <c r="IS161" s="35"/>
      <c r="IT161" s="35"/>
      <c r="IU161" s="35"/>
      <c r="IV161" s="35"/>
      <c r="IW161" s="35"/>
      <c r="IX161" s="35"/>
      <c r="IY161" s="35"/>
      <c r="IZ161" s="35"/>
      <c r="JA161" s="35"/>
      <c r="JB161" s="35"/>
      <c r="JC161" s="35"/>
      <c r="JD161" s="35"/>
      <c r="JE161" s="35"/>
      <c r="JF161" s="35"/>
      <c r="JG161" s="35"/>
      <c r="JH161" s="35"/>
    </row>
    <row r="162" spans="1:268" s="34" customFormat="1">
      <c r="A162" s="45"/>
      <c r="B162" s="45"/>
      <c r="C162" s="45"/>
      <c r="D162" s="45"/>
      <c r="E162" s="45"/>
      <c r="F162" s="45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35"/>
      <c r="BB162" s="35"/>
      <c r="BC162" s="35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5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  <c r="BY162" s="35"/>
      <c r="BZ162" s="35"/>
      <c r="CA162" s="35"/>
      <c r="CB162" s="35"/>
      <c r="CC162" s="35"/>
      <c r="CD162" s="35"/>
      <c r="CE162" s="35"/>
      <c r="CF162" s="35"/>
      <c r="CG162" s="35"/>
      <c r="CH162" s="35"/>
      <c r="CI162" s="35"/>
      <c r="CJ162" s="35"/>
      <c r="CK162" s="35"/>
      <c r="CL162" s="35"/>
      <c r="CM162" s="35"/>
      <c r="CN162" s="35"/>
      <c r="CO162" s="35"/>
      <c r="CP162" s="35"/>
      <c r="CQ162" s="35"/>
      <c r="CR162" s="35"/>
      <c r="CS162" s="35"/>
      <c r="CT162" s="35"/>
      <c r="CU162" s="35"/>
      <c r="CV162" s="35"/>
      <c r="CW162" s="35"/>
      <c r="CX162" s="35"/>
      <c r="CY162" s="35"/>
      <c r="CZ162" s="35"/>
      <c r="DA162" s="35"/>
      <c r="DB162" s="35"/>
      <c r="DC162" s="35"/>
      <c r="DD162" s="35"/>
      <c r="DE162" s="35"/>
      <c r="DF162" s="35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35"/>
      <c r="DW162" s="35"/>
      <c r="DX162" s="47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  <c r="EX162" s="35"/>
      <c r="EY162" s="35"/>
      <c r="EZ162" s="35"/>
      <c r="FA162" s="35"/>
      <c r="FB162" s="35"/>
      <c r="FC162" s="35"/>
      <c r="FD162" s="35"/>
      <c r="FE162" s="35"/>
      <c r="FF162" s="35"/>
      <c r="FG162" s="35"/>
      <c r="FH162" s="35"/>
      <c r="FI162" s="35"/>
      <c r="FJ162" s="35"/>
      <c r="FK162" s="35"/>
      <c r="FL162" s="35"/>
      <c r="FM162" s="35"/>
      <c r="FN162" s="35"/>
      <c r="FO162" s="35"/>
      <c r="FP162" s="35"/>
      <c r="FQ162" s="35"/>
      <c r="FR162" s="35"/>
      <c r="FS162" s="35"/>
      <c r="FT162" s="35"/>
      <c r="FU162" s="35"/>
      <c r="FV162" s="35"/>
      <c r="FW162" s="35"/>
      <c r="FX162" s="35"/>
      <c r="FY162" s="35"/>
      <c r="FZ162" s="35"/>
      <c r="GA162" s="35"/>
      <c r="GB162" s="35"/>
      <c r="GC162" s="35"/>
      <c r="GD162" s="35"/>
      <c r="GE162" s="35"/>
      <c r="GF162" s="35"/>
      <c r="GG162" s="35"/>
      <c r="GH162" s="35"/>
      <c r="GI162" s="35"/>
      <c r="GJ162" s="35"/>
      <c r="GK162" s="35"/>
      <c r="GL162" s="35"/>
      <c r="GM162" s="35"/>
      <c r="GN162" s="35"/>
      <c r="GO162" s="35"/>
      <c r="GP162" s="35"/>
      <c r="GQ162" s="35"/>
      <c r="GR162" s="35"/>
      <c r="GS162" s="35"/>
      <c r="GT162" s="35"/>
      <c r="GU162" s="35"/>
      <c r="GV162" s="35"/>
      <c r="GW162" s="35"/>
      <c r="GX162" s="35"/>
      <c r="GY162" s="35"/>
      <c r="GZ162" s="35"/>
      <c r="HA162" s="35"/>
      <c r="HB162" s="35"/>
      <c r="HC162" s="35"/>
      <c r="HD162" s="35"/>
      <c r="HE162" s="35"/>
      <c r="HF162" s="35"/>
      <c r="HG162" s="35"/>
      <c r="HH162" s="35"/>
      <c r="HI162" s="35"/>
      <c r="HJ162" s="35"/>
      <c r="HK162" s="35"/>
      <c r="HL162" s="35"/>
      <c r="HM162" s="35"/>
      <c r="HN162" s="35"/>
      <c r="HO162" s="35"/>
      <c r="HP162" s="35"/>
      <c r="HQ162" s="35"/>
      <c r="HR162" s="35"/>
      <c r="HS162" s="35"/>
      <c r="HT162" s="35"/>
      <c r="HU162" s="35"/>
      <c r="HV162" s="35"/>
      <c r="HW162" s="35"/>
      <c r="HX162" s="35"/>
      <c r="HY162" s="35"/>
      <c r="HZ162" s="35"/>
      <c r="IA162" s="35"/>
      <c r="IB162" s="35"/>
      <c r="IC162" s="35"/>
      <c r="ID162" s="35"/>
      <c r="IE162" s="35"/>
      <c r="IF162" s="35"/>
      <c r="IG162" s="35"/>
      <c r="IH162" s="35"/>
      <c r="II162" s="35"/>
      <c r="IJ162" s="35"/>
      <c r="IK162" s="35"/>
      <c r="IL162" s="35"/>
      <c r="IM162" s="35"/>
      <c r="IN162" s="35"/>
      <c r="IO162" s="35"/>
      <c r="IP162" s="35"/>
      <c r="IQ162" s="35"/>
      <c r="IR162" s="35"/>
      <c r="IS162" s="35"/>
      <c r="IT162" s="35"/>
      <c r="IU162" s="35"/>
      <c r="IV162" s="35"/>
      <c r="IW162" s="35"/>
      <c r="IX162" s="35"/>
      <c r="IY162" s="35"/>
      <c r="IZ162" s="35"/>
      <c r="JA162" s="35"/>
      <c r="JB162" s="35"/>
      <c r="JC162" s="35"/>
      <c r="JD162" s="35"/>
      <c r="JE162" s="35"/>
      <c r="JF162" s="35"/>
      <c r="JG162" s="35"/>
      <c r="JH162" s="35"/>
    </row>
    <row r="163" spans="1:268" s="34" customFormat="1">
      <c r="A163" s="45"/>
      <c r="B163" s="45"/>
      <c r="C163" s="45"/>
      <c r="D163" s="45"/>
      <c r="E163" s="45"/>
      <c r="F163" s="45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35"/>
      <c r="BB163" s="35"/>
      <c r="BC163" s="35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5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  <c r="BY163" s="35"/>
      <c r="BZ163" s="35"/>
      <c r="CA163" s="35"/>
      <c r="CB163" s="35"/>
      <c r="CC163" s="35"/>
      <c r="CD163" s="35"/>
      <c r="CE163" s="35"/>
      <c r="CF163" s="35"/>
      <c r="CG163" s="35"/>
      <c r="CH163" s="35"/>
      <c r="CI163" s="35"/>
      <c r="CJ163" s="35"/>
      <c r="CK163" s="35"/>
      <c r="CL163" s="35"/>
      <c r="CM163" s="35"/>
      <c r="CN163" s="35"/>
      <c r="CO163" s="35"/>
      <c r="CP163" s="35"/>
      <c r="CQ163" s="35"/>
      <c r="CR163" s="35"/>
      <c r="CS163" s="35"/>
      <c r="CT163" s="35"/>
      <c r="CU163" s="35"/>
      <c r="CV163" s="35"/>
      <c r="CW163" s="35"/>
      <c r="CX163" s="35"/>
      <c r="CY163" s="35"/>
      <c r="CZ163" s="35"/>
      <c r="DA163" s="35"/>
      <c r="DB163" s="35"/>
      <c r="DC163" s="35"/>
      <c r="DD163" s="35"/>
      <c r="DE163" s="35"/>
      <c r="DF163" s="35"/>
      <c r="DG163" s="35"/>
      <c r="DH163" s="35"/>
      <c r="DI163" s="35"/>
      <c r="DJ163" s="35"/>
      <c r="DK163" s="35"/>
      <c r="DL163" s="35"/>
      <c r="DM163" s="35"/>
      <c r="DN163" s="35"/>
      <c r="DO163" s="35"/>
      <c r="DP163" s="35"/>
      <c r="DQ163" s="35"/>
      <c r="DR163" s="35"/>
      <c r="DS163" s="35"/>
      <c r="DT163" s="35"/>
      <c r="DU163" s="35"/>
      <c r="DV163" s="35"/>
      <c r="DW163" s="35"/>
      <c r="DX163" s="47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/>
      <c r="FG163" s="35"/>
      <c r="FH163" s="35"/>
      <c r="FI163" s="35"/>
      <c r="FJ163" s="35"/>
      <c r="FK163" s="35"/>
      <c r="FL163" s="35"/>
      <c r="FM163" s="35"/>
      <c r="FN163" s="35"/>
      <c r="FO163" s="35"/>
      <c r="FP163" s="35"/>
      <c r="FQ163" s="35"/>
      <c r="FR163" s="35"/>
      <c r="FS163" s="35"/>
      <c r="FT163" s="35"/>
      <c r="FU163" s="35"/>
      <c r="FV163" s="35"/>
      <c r="FW163" s="35"/>
      <c r="FX163" s="35"/>
      <c r="FY163" s="35"/>
      <c r="FZ163" s="35"/>
      <c r="GA163" s="35"/>
      <c r="GB163" s="35"/>
      <c r="GC163" s="35"/>
      <c r="GD163" s="35"/>
      <c r="GE163" s="35"/>
      <c r="GF163" s="35"/>
      <c r="GG163" s="35"/>
      <c r="GH163" s="35"/>
      <c r="GI163" s="35"/>
      <c r="GJ163" s="35"/>
      <c r="GK163" s="35"/>
      <c r="GL163" s="35"/>
      <c r="GM163" s="35"/>
      <c r="GN163" s="35"/>
      <c r="GO163" s="35"/>
      <c r="GP163" s="35"/>
      <c r="GQ163" s="35"/>
      <c r="GR163" s="35"/>
      <c r="GS163" s="35"/>
      <c r="GT163" s="35"/>
      <c r="GU163" s="35"/>
      <c r="GV163" s="35"/>
      <c r="GW163" s="35"/>
      <c r="GX163" s="35"/>
      <c r="GY163" s="35"/>
      <c r="GZ163" s="35"/>
      <c r="HA163" s="35"/>
      <c r="HB163" s="35"/>
      <c r="HC163" s="35"/>
      <c r="HD163" s="35"/>
      <c r="HE163" s="35"/>
      <c r="HF163" s="35"/>
      <c r="HG163" s="35"/>
      <c r="HH163" s="35"/>
      <c r="HI163" s="35"/>
      <c r="HJ163" s="35"/>
      <c r="HK163" s="35"/>
      <c r="HL163" s="35"/>
      <c r="HM163" s="35"/>
      <c r="HN163" s="35"/>
      <c r="HO163" s="35"/>
      <c r="HP163" s="35"/>
      <c r="HQ163" s="35"/>
      <c r="HR163" s="35"/>
      <c r="HS163" s="35"/>
      <c r="HT163" s="35"/>
      <c r="HU163" s="35"/>
      <c r="HV163" s="35"/>
      <c r="HW163" s="35"/>
      <c r="HX163" s="35"/>
      <c r="HY163" s="35"/>
      <c r="HZ163" s="35"/>
      <c r="IA163" s="35"/>
      <c r="IB163" s="35"/>
      <c r="IC163" s="35"/>
      <c r="ID163" s="35"/>
      <c r="IE163" s="35"/>
      <c r="IF163" s="35"/>
      <c r="IG163" s="35"/>
      <c r="IH163" s="35"/>
      <c r="II163" s="35"/>
      <c r="IJ163" s="35"/>
      <c r="IK163" s="35"/>
      <c r="IL163" s="35"/>
      <c r="IM163" s="35"/>
      <c r="IN163" s="35"/>
      <c r="IO163" s="35"/>
      <c r="IP163" s="35"/>
      <c r="IQ163" s="35"/>
      <c r="IR163" s="35"/>
      <c r="IS163" s="35"/>
      <c r="IT163" s="35"/>
      <c r="IU163" s="35"/>
      <c r="IV163" s="35"/>
      <c r="IW163" s="35"/>
      <c r="IX163" s="35"/>
      <c r="IY163" s="35"/>
      <c r="IZ163" s="35"/>
      <c r="JA163" s="35"/>
      <c r="JB163" s="35"/>
      <c r="JC163" s="35"/>
      <c r="JD163" s="35"/>
      <c r="JE163" s="35"/>
      <c r="JF163" s="35"/>
      <c r="JG163" s="35"/>
      <c r="JH163" s="35"/>
    </row>
    <row r="164" spans="1:268" s="34" customFormat="1">
      <c r="A164" s="45"/>
      <c r="B164" s="45"/>
      <c r="C164" s="45"/>
      <c r="D164" s="45"/>
      <c r="E164" s="45"/>
      <c r="F164" s="45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35"/>
      <c r="BB164" s="35"/>
      <c r="BC164" s="35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  <c r="BY164" s="35"/>
      <c r="BZ164" s="35"/>
      <c r="CA164" s="35"/>
      <c r="CB164" s="35"/>
      <c r="CC164" s="35"/>
      <c r="CD164" s="35"/>
      <c r="CE164" s="35"/>
      <c r="CF164" s="35"/>
      <c r="CG164" s="35"/>
      <c r="CH164" s="35"/>
      <c r="CI164" s="35"/>
      <c r="CJ164" s="35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  <c r="CZ164" s="35"/>
      <c r="DA164" s="35"/>
      <c r="DB164" s="35"/>
      <c r="DC164" s="35"/>
      <c r="DD164" s="35"/>
      <c r="DE164" s="35"/>
      <c r="DF164" s="35"/>
      <c r="DG164" s="35"/>
      <c r="DH164" s="35"/>
      <c r="DI164" s="35"/>
      <c r="DJ164" s="35"/>
      <c r="DK164" s="35"/>
      <c r="DL164" s="35"/>
      <c r="DM164" s="35"/>
      <c r="DN164" s="35"/>
      <c r="DO164" s="35"/>
      <c r="DP164" s="35"/>
      <c r="DQ164" s="35"/>
      <c r="DR164" s="35"/>
      <c r="DS164" s="35"/>
      <c r="DT164" s="35"/>
      <c r="DU164" s="35"/>
      <c r="DV164" s="35"/>
      <c r="DW164" s="35"/>
      <c r="DX164" s="47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  <c r="EX164" s="35"/>
      <c r="EY164" s="35"/>
      <c r="EZ164" s="35"/>
      <c r="FA164" s="35"/>
      <c r="FB164" s="35"/>
      <c r="FC164" s="35"/>
      <c r="FD164" s="35"/>
      <c r="FE164" s="35"/>
      <c r="FF164" s="35"/>
      <c r="FG164" s="35"/>
      <c r="FH164" s="35"/>
      <c r="FI164" s="35"/>
      <c r="FJ164" s="35"/>
      <c r="FK164" s="35"/>
      <c r="FL164" s="35"/>
      <c r="FM164" s="35"/>
      <c r="FN164" s="35"/>
      <c r="FO164" s="35"/>
      <c r="FP164" s="35"/>
      <c r="FQ164" s="35"/>
      <c r="FR164" s="35"/>
      <c r="FS164" s="35"/>
      <c r="FT164" s="35"/>
      <c r="FU164" s="35"/>
      <c r="FV164" s="35"/>
      <c r="FW164" s="35"/>
      <c r="FX164" s="35"/>
      <c r="FY164" s="35"/>
      <c r="FZ164" s="35"/>
      <c r="GA164" s="35"/>
      <c r="GB164" s="35"/>
      <c r="GC164" s="35"/>
      <c r="GD164" s="35"/>
      <c r="GE164" s="35"/>
      <c r="GF164" s="35"/>
      <c r="GG164" s="35"/>
      <c r="GH164" s="35"/>
      <c r="GI164" s="35"/>
      <c r="GJ164" s="35"/>
      <c r="GK164" s="35"/>
      <c r="GL164" s="35"/>
      <c r="GM164" s="35"/>
      <c r="GN164" s="35"/>
      <c r="GO164" s="35"/>
      <c r="GP164" s="35"/>
      <c r="GQ164" s="35"/>
      <c r="GR164" s="35"/>
      <c r="GS164" s="35"/>
      <c r="GT164" s="35"/>
      <c r="GU164" s="35"/>
      <c r="GV164" s="35"/>
      <c r="GW164" s="35"/>
      <c r="GX164" s="35"/>
      <c r="GY164" s="35"/>
      <c r="GZ164" s="35"/>
      <c r="HA164" s="35"/>
      <c r="HB164" s="35"/>
      <c r="HC164" s="35"/>
      <c r="HD164" s="35"/>
      <c r="HE164" s="35"/>
      <c r="HF164" s="35"/>
      <c r="HG164" s="35"/>
      <c r="HH164" s="35"/>
      <c r="HI164" s="35"/>
      <c r="HJ164" s="35"/>
      <c r="HK164" s="35"/>
      <c r="HL164" s="35"/>
      <c r="HM164" s="35"/>
      <c r="HN164" s="35"/>
      <c r="HO164" s="35"/>
      <c r="HP164" s="35"/>
      <c r="HQ164" s="35"/>
      <c r="HR164" s="35"/>
      <c r="HS164" s="35"/>
      <c r="HT164" s="35"/>
      <c r="HU164" s="35"/>
      <c r="HV164" s="35"/>
      <c r="HW164" s="35"/>
      <c r="HX164" s="35"/>
      <c r="HY164" s="35"/>
      <c r="HZ164" s="35"/>
      <c r="IA164" s="35"/>
      <c r="IB164" s="35"/>
      <c r="IC164" s="35"/>
      <c r="ID164" s="35"/>
      <c r="IE164" s="35"/>
      <c r="IF164" s="35"/>
      <c r="IG164" s="35"/>
      <c r="IH164" s="35"/>
      <c r="II164" s="35"/>
      <c r="IJ164" s="35"/>
      <c r="IK164" s="35"/>
      <c r="IL164" s="35"/>
      <c r="IM164" s="35"/>
      <c r="IN164" s="35"/>
      <c r="IO164" s="35"/>
      <c r="IP164" s="35"/>
      <c r="IQ164" s="35"/>
      <c r="IR164" s="35"/>
      <c r="IS164" s="35"/>
      <c r="IT164" s="35"/>
      <c r="IU164" s="35"/>
      <c r="IV164" s="35"/>
      <c r="IW164" s="35"/>
      <c r="IX164" s="35"/>
      <c r="IY164" s="35"/>
      <c r="IZ164" s="35"/>
      <c r="JA164" s="35"/>
      <c r="JB164" s="35"/>
      <c r="JC164" s="35"/>
      <c r="JD164" s="35"/>
      <c r="JE164" s="35"/>
      <c r="JF164" s="35"/>
      <c r="JG164" s="35"/>
      <c r="JH164" s="35"/>
    </row>
    <row r="165" spans="1:268" s="34" customFormat="1">
      <c r="A165" s="45"/>
      <c r="B165" s="45"/>
      <c r="C165" s="45"/>
      <c r="D165" s="45"/>
      <c r="E165" s="45"/>
      <c r="F165" s="45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  <c r="CZ165" s="35"/>
      <c r="DA165" s="35"/>
      <c r="DB165" s="35"/>
      <c r="DC165" s="35"/>
      <c r="DD165" s="35"/>
      <c r="DE165" s="35"/>
      <c r="DF165" s="35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/>
      <c r="DS165" s="35"/>
      <c r="DT165" s="35"/>
      <c r="DU165" s="35"/>
      <c r="DV165" s="35"/>
      <c r="DW165" s="35"/>
      <c r="DX165" s="47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  <c r="FL165" s="35"/>
      <c r="FM165" s="35"/>
      <c r="FN165" s="35"/>
      <c r="FO165" s="35"/>
      <c r="FP165" s="35"/>
      <c r="FQ165" s="35"/>
      <c r="FR165" s="35"/>
      <c r="FS165" s="35"/>
      <c r="FT165" s="35"/>
      <c r="FU165" s="35"/>
      <c r="FV165" s="35"/>
      <c r="FW165" s="35"/>
      <c r="FX165" s="35"/>
      <c r="FY165" s="35"/>
      <c r="FZ165" s="35"/>
      <c r="GA165" s="35"/>
      <c r="GB165" s="35"/>
      <c r="GC165" s="35"/>
      <c r="GD165" s="35"/>
      <c r="GE165" s="35"/>
      <c r="GF165" s="35"/>
      <c r="GG165" s="35"/>
      <c r="GH165" s="35"/>
      <c r="GI165" s="35"/>
      <c r="GJ165" s="35"/>
      <c r="GK165" s="35"/>
      <c r="GL165" s="35"/>
      <c r="GM165" s="35"/>
      <c r="GN165" s="35"/>
      <c r="GO165" s="35"/>
      <c r="GP165" s="35"/>
      <c r="GQ165" s="35"/>
      <c r="GR165" s="35"/>
      <c r="GS165" s="35"/>
      <c r="GT165" s="35"/>
      <c r="GU165" s="35"/>
      <c r="GV165" s="35"/>
      <c r="GW165" s="35"/>
      <c r="GX165" s="35"/>
      <c r="GY165" s="35"/>
      <c r="GZ165" s="35"/>
      <c r="HA165" s="35"/>
      <c r="HB165" s="35"/>
      <c r="HC165" s="35"/>
      <c r="HD165" s="35"/>
      <c r="HE165" s="35"/>
      <c r="HF165" s="35"/>
      <c r="HG165" s="35"/>
      <c r="HH165" s="35"/>
      <c r="HI165" s="35"/>
      <c r="HJ165" s="35"/>
      <c r="HK165" s="35"/>
      <c r="HL165" s="35"/>
      <c r="HM165" s="35"/>
      <c r="HN165" s="35"/>
      <c r="HO165" s="35"/>
      <c r="HP165" s="35"/>
      <c r="HQ165" s="35"/>
      <c r="HR165" s="35"/>
      <c r="HS165" s="35"/>
      <c r="HT165" s="35"/>
      <c r="HU165" s="35"/>
      <c r="HV165" s="35"/>
      <c r="HW165" s="35"/>
      <c r="HX165" s="35"/>
      <c r="HY165" s="35"/>
      <c r="HZ165" s="35"/>
      <c r="IA165" s="35"/>
      <c r="IB165" s="35"/>
      <c r="IC165" s="35"/>
      <c r="ID165" s="35"/>
      <c r="IE165" s="35"/>
      <c r="IF165" s="35"/>
      <c r="IG165" s="35"/>
      <c r="IH165" s="35"/>
      <c r="II165" s="35"/>
      <c r="IJ165" s="35"/>
      <c r="IK165" s="35"/>
      <c r="IL165" s="35"/>
      <c r="IM165" s="35"/>
      <c r="IN165" s="35"/>
      <c r="IO165" s="35"/>
      <c r="IP165" s="35"/>
      <c r="IQ165" s="35"/>
      <c r="IR165" s="35"/>
      <c r="IS165" s="35"/>
      <c r="IT165" s="35"/>
      <c r="IU165" s="35"/>
      <c r="IV165" s="35"/>
      <c r="IW165" s="35"/>
      <c r="IX165" s="35"/>
      <c r="IY165" s="35"/>
      <c r="IZ165" s="35"/>
      <c r="JA165" s="35"/>
      <c r="JB165" s="35"/>
      <c r="JC165" s="35"/>
      <c r="JD165" s="35"/>
      <c r="JE165" s="35"/>
      <c r="JF165" s="35"/>
      <c r="JG165" s="35"/>
      <c r="JH165" s="35"/>
    </row>
    <row r="166" spans="1:268" s="34" customFormat="1">
      <c r="A166" s="45"/>
      <c r="B166" s="45"/>
      <c r="C166" s="45"/>
      <c r="D166" s="45"/>
      <c r="E166" s="45"/>
      <c r="F166" s="45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  <c r="BY166" s="35"/>
      <c r="BZ166" s="35"/>
      <c r="CA166" s="35"/>
      <c r="CB166" s="35"/>
      <c r="CC166" s="35"/>
      <c r="CD166" s="35"/>
      <c r="CE166" s="35"/>
      <c r="CF166" s="35"/>
      <c r="CG166" s="35"/>
      <c r="CH166" s="35"/>
      <c r="CI166" s="35"/>
      <c r="CJ166" s="35"/>
      <c r="CK166" s="35"/>
      <c r="CL166" s="35"/>
      <c r="CM166" s="35"/>
      <c r="CN166" s="35"/>
      <c r="CO166" s="35"/>
      <c r="CP166" s="35"/>
      <c r="CQ166" s="35"/>
      <c r="CR166" s="35"/>
      <c r="CS166" s="35"/>
      <c r="CT166" s="35"/>
      <c r="CU166" s="35"/>
      <c r="CV166" s="35"/>
      <c r="CW166" s="35"/>
      <c r="CX166" s="35"/>
      <c r="CY166" s="35"/>
      <c r="CZ166" s="35"/>
      <c r="DA166" s="35"/>
      <c r="DB166" s="35"/>
      <c r="DC166" s="35"/>
      <c r="DD166" s="35"/>
      <c r="DE166" s="35"/>
      <c r="DF166" s="35"/>
      <c r="DG166" s="35"/>
      <c r="DH166" s="35"/>
      <c r="DI166" s="35"/>
      <c r="DJ166" s="35"/>
      <c r="DK166" s="35"/>
      <c r="DL166" s="35"/>
      <c r="DM166" s="35"/>
      <c r="DN166" s="35"/>
      <c r="DO166" s="35"/>
      <c r="DP166" s="35"/>
      <c r="DQ166" s="35"/>
      <c r="DR166" s="35"/>
      <c r="DS166" s="35"/>
      <c r="DT166" s="35"/>
      <c r="DU166" s="35"/>
      <c r="DV166" s="35"/>
      <c r="DW166" s="35"/>
      <c r="DX166" s="47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  <c r="EX166" s="35"/>
      <c r="EY166" s="35"/>
      <c r="EZ166" s="35"/>
      <c r="FA166" s="35"/>
      <c r="FB166" s="35"/>
      <c r="FC166" s="35"/>
      <c r="FD166" s="35"/>
      <c r="FE166" s="35"/>
      <c r="FF166" s="35"/>
      <c r="FG166" s="35"/>
      <c r="FH166" s="35"/>
      <c r="FI166" s="35"/>
      <c r="FJ166" s="35"/>
      <c r="FK166" s="35"/>
      <c r="FL166" s="35"/>
      <c r="FM166" s="35"/>
      <c r="FN166" s="35"/>
      <c r="FO166" s="35"/>
      <c r="FP166" s="35"/>
      <c r="FQ166" s="35"/>
      <c r="FR166" s="35"/>
      <c r="FS166" s="35"/>
      <c r="FT166" s="35"/>
      <c r="FU166" s="35"/>
      <c r="FV166" s="35"/>
      <c r="FW166" s="35"/>
      <c r="FX166" s="35"/>
      <c r="FY166" s="35"/>
      <c r="FZ166" s="35"/>
      <c r="GA166" s="35"/>
      <c r="GB166" s="35"/>
      <c r="GC166" s="35"/>
      <c r="GD166" s="35"/>
      <c r="GE166" s="35"/>
      <c r="GF166" s="35"/>
      <c r="GG166" s="35"/>
      <c r="GH166" s="35"/>
      <c r="GI166" s="35"/>
      <c r="GJ166" s="35"/>
      <c r="GK166" s="35"/>
      <c r="GL166" s="35"/>
      <c r="GM166" s="35"/>
      <c r="GN166" s="35"/>
      <c r="GO166" s="35"/>
      <c r="GP166" s="35"/>
      <c r="GQ166" s="35"/>
      <c r="GR166" s="35"/>
      <c r="GS166" s="35"/>
      <c r="GT166" s="35"/>
      <c r="GU166" s="35"/>
      <c r="GV166" s="35"/>
      <c r="GW166" s="35"/>
      <c r="GX166" s="35"/>
      <c r="GY166" s="35"/>
      <c r="GZ166" s="35"/>
      <c r="HA166" s="35"/>
      <c r="HB166" s="35"/>
      <c r="HC166" s="35"/>
      <c r="HD166" s="35"/>
      <c r="HE166" s="35"/>
      <c r="HF166" s="35"/>
      <c r="HG166" s="35"/>
      <c r="HH166" s="35"/>
      <c r="HI166" s="35"/>
      <c r="HJ166" s="35"/>
      <c r="HK166" s="35"/>
      <c r="HL166" s="35"/>
      <c r="HM166" s="35"/>
      <c r="HN166" s="35"/>
      <c r="HO166" s="35"/>
      <c r="HP166" s="35"/>
      <c r="HQ166" s="35"/>
      <c r="HR166" s="35"/>
      <c r="HS166" s="35"/>
      <c r="HT166" s="35"/>
      <c r="HU166" s="35"/>
      <c r="HV166" s="35"/>
      <c r="HW166" s="35"/>
      <c r="HX166" s="35"/>
      <c r="HY166" s="35"/>
      <c r="HZ166" s="35"/>
      <c r="IA166" s="35"/>
      <c r="IB166" s="35"/>
      <c r="IC166" s="35"/>
      <c r="ID166" s="35"/>
      <c r="IE166" s="35"/>
      <c r="IF166" s="35"/>
      <c r="IG166" s="35"/>
      <c r="IH166" s="35"/>
      <c r="II166" s="35"/>
      <c r="IJ166" s="35"/>
      <c r="IK166" s="35"/>
      <c r="IL166" s="35"/>
      <c r="IM166" s="35"/>
      <c r="IN166" s="35"/>
      <c r="IO166" s="35"/>
      <c r="IP166" s="35"/>
      <c r="IQ166" s="35"/>
      <c r="IR166" s="35"/>
      <c r="IS166" s="35"/>
      <c r="IT166" s="35"/>
      <c r="IU166" s="35"/>
      <c r="IV166" s="35"/>
      <c r="IW166" s="35"/>
      <c r="IX166" s="35"/>
      <c r="IY166" s="35"/>
      <c r="IZ166" s="35"/>
      <c r="JA166" s="35"/>
      <c r="JB166" s="35"/>
      <c r="JC166" s="35"/>
      <c r="JD166" s="35"/>
      <c r="JE166" s="35"/>
      <c r="JF166" s="35"/>
      <c r="JG166" s="35"/>
      <c r="JH166" s="35"/>
    </row>
    <row r="167" spans="1:268" s="34" customFormat="1">
      <c r="A167" s="45"/>
      <c r="B167" s="45"/>
      <c r="C167" s="45"/>
      <c r="D167" s="45"/>
      <c r="E167" s="45"/>
      <c r="F167" s="45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  <c r="BY167" s="35"/>
      <c r="BZ167" s="35"/>
      <c r="CA167" s="35"/>
      <c r="CB167" s="35"/>
      <c r="CC167" s="35"/>
      <c r="CD167" s="35"/>
      <c r="CE167" s="35"/>
      <c r="CF167" s="35"/>
      <c r="CG167" s="35"/>
      <c r="CH167" s="35"/>
      <c r="CI167" s="35"/>
      <c r="CJ167" s="35"/>
      <c r="CK167" s="35"/>
      <c r="CL167" s="35"/>
      <c r="CM167" s="35"/>
      <c r="CN167" s="35"/>
      <c r="CO167" s="35"/>
      <c r="CP167" s="35"/>
      <c r="CQ167" s="35"/>
      <c r="CR167" s="35"/>
      <c r="CS167" s="35"/>
      <c r="CT167" s="35"/>
      <c r="CU167" s="35"/>
      <c r="CV167" s="35"/>
      <c r="CW167" s="35"/>
      <c r="CX167" s="35"/>
      <c r="CY167" s="35"/>
      <c r="CZ167" s="35"/>
      <c r="DA167" s="35"/>
      <c r="DB167" s="35"/>
      <c r="DC167" s="35"/>
      <c r="DD167" s="35"/>
      <c r="DE167" s="35"/>
      <c r="DF167" s="35"/>
      <c r="DG167" s="35"/>
      <c r="DH167" s="35"/>
      <c r="DI167" s="35"/>
      <c r="DJ167" s="35"/>
      <c r="DK167" s="35"/>
      <c r="DL167" s="35"/>
      <c r="DM167" s="35"/>
      <c r="DN167" s="35"/>
      <c r="DO167" s="35"/>
      <c r="DP167" s="35"/>
      <c r="DQ167" s="35"/>
      <c r="DR167" s="35"/>
      <c r="DS167" s="35"/>
      <c r="DT167" s="35"/>
      <c r="DU167" s="35"/>
      <c r="DV167" s="35"/>
      <c r="DW167" s="35"/>
      <c r="DX167" s="47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/>
      <c r="FA167" s="35"/>
      <c r="FB167" s="35"/>
      <c r="FC167" s="35"/>
      <c r="FD167" s="35"/>
      <c r="FE167" s="35"/>
      <c r="FF167" s="35"/>
      <c r="FG167" s="35"/>
      <c r="FH167" s="35"/>
      <c r="FI167" s="35"/>
      <c r="FJ167" s="35"/>
      <c r="FK167" s="35"/>
      <c r="FL167" s="35"/>
      <c r="FM167" s="35"/>
      <c r="FN167" s="35"/>
      <c r="FO167" s="35"/>
      <c r="FP167" s="35"/>
      <c r="FQ167" s="35"/>
      <c r="FR167" s="35"/>
      <c r="FS167" s="35"/>
      <c r="FT167" s="35"/>
      <c r="FU167" s="35"/>
      <c r="FV167" s="35"/>
      <c r="FW167" s="35"/>
      <c r="FX167" s="35"/>
      <c r="FY167" s="35"/>
      <c r="FZ167" s="35"/>
      <c r="GA167" s="35"/>
      <c r="GB167" s="35"/>
      <c r="GC167" s="35"/>
      <c r="GD167" s="35"/>
      <c r="GE167" s="35"/>
      <c r="GF167" s="35"/>
      <c r="GG167" s="35"/>
      <c r="GH167" s="35"/>
      <c r="GI167" s="35"/>
      <c r="GJ167" s="35"/>
      <c r="GK167" s="35"/>
      <c r="GL167" s="35"/>
      <c r="GM167" s="35"/>
      <c r="GN167" s="35"/>
      <c r="GO167" s="35"/>
      <c r="GP167" s="35"/>
      <c r="GQ167" s="35"/>
      <c r="GR167" s="35"/>
      <c r="GS167" s="35"/>
      <c r="GT167" s="35"/>
      <c r="GU167" s="35"/>
      <c r="GV167" s="35"/>
      <c r="GW167" s="35"/>
      <c r="GX167" s="35"/>
      <c r="GY167" s="35"/>
      <c r="GZ167" s="35"/>
      <c r="HA167" s="35"/>
      <c r="HB167" s="35"/>
      <c r="HC167" s="35"/>
      <c r="HD167" s="35"/>
      <c r="HE167" s="35"/>
      <c r="HF167" s="35"/>
      <c r="HG167" s="35"/>
      <c r="HH167" s="35"/>
      <c r="HI167" s="35"/>
      <c r="HJ167" s="35"/>
      <c r="HK167" s="35"/>
      <c r="HL167" s="35"/>
      <c r="HM167" s="35"/>
      <c r="HN167" s="35"/>
      <c r="HO167" s="35"/>
      <c r="HP167" s="35"/>
      <c r="HQ167" s="35"/>
      <c r="HR167" s="35"/>
      <c r="HS167" s="35"/>
      <c r="HT167" s="35"/>
      <c r="HU167" s="35"/>
      <c r="HV167" s="35"/>
      <c r="HW167" s="35"/>
      <c r="HX167" s="35"/>
      <c r="HY167" s="35"/>
      <c r="HZ167" s="35"/>
      <c r="IA167" s="35"/>
      <c r="IB167" s="35"/>
      <c r="IC167" s="35"/>
      <c r="ID167" s="35"/>
      <c r="IE167" s="35"/>
      <c r="IF167" s="35"/>
      <c r="IG167" s="35"/>
      <c r="IH167" s="35"/>
      <c r="II167" s="35"/>
      <c r="IJ167" s="35"/>
      <c r="IK167" s="35"/>
      <c r="IL167" s="35"/>
      <c r="IM167" s="35"/>
      <c r="IN167" s="35"/>
      <c r="IO167" s="35"/>
      <c r="IP167" s="35"/>
      <c r="IQ167" s="35"/>
      <c r="IR167" s="35"/>
      <c r="IS167" s="35"/>
      <c r="IT167" s="35"/>
      <c r="IU167" s="35"/>
      <c r="IV167" s="35"/>
      <c r="IW167" s="35"/>
      <c r="IX167" s="35"/>
      <c r="IY167" s="35"/>
      <c r="IZ167" s="35"/>
      <c r="JA167" s="35"/>
      <c r="JB167" s="35"/>
      <c r="JC167" s="35"/>
      <c r="JD167" s="35"/>
      <c r="JE167" s="35"/>
      <c r="JF167" s="35"/>
      <c r="JG167" s="35"/>
      <c r="JH167" s="35"/>
    </row>
    <row r="168" spans="1:268" s="34" customFormat="1">
      <c r="A168" s="45"/>
      <c r="B168" s="45"/>
      <c r="C168" s="45"/>
      <c r="D168" s="45"/>
      <c r="E168" s="45"/>
      <c r="F168" s="45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35"/>
      <c r="CA168" s="35"/>
      <c r="CB168" s="35"/>
      <c r="CC168" s="35"/>
      <c r="CD168" s="35"/>
      <c r="CE168" s="35"/>
      <c r="CF168" s="35"/>
      <c r="CG168" s="35"/>
      <c r="CH168" s="35"/>
      <c r="CI168" s="35"/>
      <c r="CJ168" s="35"/>
      <c r="CK168" s="35"/>
      <c r="CL168" s="35"/>
      <c r="CM168" s="35"/>
      <c r="CN168" s="35"/>
      <c r="CO168" s="35"/>
      <c r="CP168" s="35"/>
      <c r="CQ168" s="35"/>
      <c r="CR168" s="35"/>
      <c r="CS168" s="35"/>
      <c r="CT168" s="35"/>
      <c r="CU168" s="35"/>
      <c r="CV168" s="35"/>
      <c r="CW168" s="35"/>
      <c r="CX168" s="35"/>
      <c r="CY168" s="35"/>
      <c r="CZ168" s="35"/>
      <c r="DA168" s="35"/>
      <c r="DB168" s="35"/>
      <c r="DC168" s="35"/>
      <c r="DD168" s="35"/>
      <c r="DE168" s="35"/>
      <c r="DF168" s="35"/>
      <c r="DG168" s="35"/>
      <c r="DH168" s="35"/>
      <c r="DI168" s="35"/>
      <c r="DJ168" s="35"/>
      <c r="DK168" s="35"/>
      <c r="DL168" s="35"/>
      <c r="DM168" s="35"/>
      <c r="DN168" s="35"/>
      <c r="DO168" s="35"/>
      <c r="DP168" s="35"/>
      <c r="DQ168" s="35"/>
      <c r="DR168" s="35"/>
      <c r="DS168" s="35"/>
      <c r="DT168" s="35"/>
      <c r="DU168" s="35"/>
      <c r="DV168" s="35"/>
      <c r="DW168" s="35"/>
      <c r="DX168" s="47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  <c r="FL168" s="35"/>
      <c r="FM168" s="35"/>
      <c r="FN168" s="35"/>
      <c r="FO168" s="35"/>
      <c r="FP168" s="35"/>
      <c r="FQ168" s="35"/>
      <c r="FR168" s="35"/>
      <c r="FS168" s="35"/>
      <c r="FT168" s="35"/>
      <c r="FU168" s="35"/>
      <c r="FV168" s="35"/>
      <c r="FW168" s="35"/>
      <c r="FX168" s="35"/>
      <c r="FY168" s="35"/>
      <c r="FZ168" s="35"/>
      <c r="GA168" s="35"/>
      <c r="GB168" s="35"/>
      <c r="GC168" s="35"/>
      <c r="GD168" s="35"/>
      <c r="GE168" s="35"/>
      <c r="GF168" s="35"/>
      <c r="GG168" s="35"/>
      <c r="GH168" s="35"/>
      <c r="GI168" s="35"/>
      <c r="GJ168" s="35"/>
      <c r="GK168" s="35"/>
      <c r="GL168" s="35"/>
      <c r="GM168" s="35"/>
      <c r="GN168" s="35"/>
      <c r="GO168" s="35"/>
      <c r="GP168" s="35"/>
      <c r="GQ168" s="35"/>
      <c r="GR168" s="35"/>
      <c r="GS168" s="35"/>
      <c r="GT168" s="35"/>
      <c r="GU168" s="35"/>
      <c r="GV168" s="35"/>
      <c r="GW168" s="35"/>
      <c r="GX168" s="35"/>
      <c r="GY168" s="35"/>
      <c r="GZ168" s="35"/>
      <c r="HA168" s="35"/>
      <c r="HB168" s="35"/>
      <c r="HC168" s="35"/>
      <c r="HD168" s="35"/>
      <c r="HE168" s="35"/>
      <c r="HF168" s="35"/>
      <c r="HG168" s="35"/>
      <c r="HH168" s="35"/>
      <c r="HI168" s="35"/>
      <c r="HJ168" s="35"/>
      <c r="HK168" s="35"/>
      <c r="HL168" s="35"/>
      <c r="HM168" s="35"/>
      <c r="HN168" s="35"/>
      <c r="HO168" s="35"/>
      <c r="HP168" s="35"/>
      <c r="HQ168" s="35"/>
      <c r="HR168" s="35"/>
      <c r="HS168" s="35"/>
      <c r="HT168" s="35"/>
      <c r="HU168" s="35"/>
      <c r="HV168" s="35"/>
      <c r="HW168" s="35"/>
      <c r="HX168" s="35"/>
      <c r="HY168" s="35"/>
      <c r="HZ168" s="35"/>
      <c r="IA168" s="35"/>
      <c r="IB168" s="35"/>
      <c r="IC168" s="35"/>
      <c r="ID168" s="35"/>
      <c r="IE168" s="35"/>
      <c r="IF168" s="35"/>
      <c r="IG168" s="35"/>
      <c r="IH168" s="35"/>
      <c r="II168" s="35"/>
      <c r="IJ168" s="35"/>
      <c r="IK168" s="35"/>
      <c r="IL168" s="35"/>
      <c r="IM168" s="35"/>
      <c r="IN168" s="35"/>
      <c r="IO168" s="35"/>
      <c r="IP168" s="35"/>
      <c r="IQ168" s="35"/>
      <c r="IR168" s="35"/>
      <c r="IS168" s="35"/>
      <c r="IT168" s="35"/>
      <c r="IU168" s="35"/>
      <c r="IV168" s="35"/>
      <c r="IW168" s="35"/>
      <c r="IX168" s="35"/>
      <c r="IY168" s="35"/>
      <c r="IZ168" s="35"/>
      <c r="JA168" s="35"/>
      <c r="JB168" s="35"/>
      <c r="JC168" s="35"/>
      <c r="JD168" s="35"/>
      <c r="JE168" s="35"/>
      <c r="JF168" s="35"/>
      <c r="JG168" s="35"/>
      <c r="JH168" s="35"/>
    </row>
    <row r="169" spans="1:268" s="34" customFormat="1">
      <c r="A169" s="45"/>
      <c r="B169" s="45"/>
      <c r="C169" s="45"/>
      <c r="D169" s="45"/>
      <c r="E169" s="45"/>
      <c r="F169" s="45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  <c r="BY169" s="35"/>
      <c r="BZ169" s="35"/>
      <c r="CA169" s="35"/>
      <c r="CB169" s="35"/>
      <c r="CC169" s="35"/>
      <c r="CD169" s="35"/>
      <c r="CE169" s="35"/>
      <c r="CF169" s="35"/>
      <c r="CG169" s="35"/>
      <c r="CH169" s="35"/>
      <c r="CI169" s="35"/>
      <c r="CJ169" s="35"/>
      <c r="CK169" s="35"/>
      <c r="CL169" s="35"/>
      <c r="CM169" s="35"/>
      <c r="CN169" s="35"/>
      <c r="CO169" s="35"/>
      <c r="CP169" s="35"/>
      <c r="CQ169" s="35"/>
      <c r="CR169" s="35"/>
      <c r="CS169" s="35"/>
      <c r="CT169" s="35"/>
      <c r="CU169" s="35"/>
      <c r="CV169" s="35"/>
      <c r="CW169" s="35"/>
      <c r="CX169" s="35"/>
      <c r="CY169" s="35"/>
      <c r="CZ169" s="35"/>
      <c r="DA169" s="35"/>
      <c r="DB169" s="35"/>
      <c r="DC169" s="35"/>
      <c r="DD169" s="35"/>
      <c r="DE169" s="35"/>
      <c r="DF169" s="35"/>
      <c r="DG169" s="35"/>
      <c r="DH169" s="35"/>
      <c r="DI169" s="35"/>
      <c r="DJ169" s="35"/>
      <c r="DK169" s="35"/>
      <c r="DL169" s="35"/>
      <c r="DM169" s="35"/>
      <c r="DN169" s="35"/>
      <c r="DO169" s="35"/>
      <c r="DP169" s="35"/>
      <c r="DQ169" s="35"/>
      <c r="DR169" s="35"/>
      <c r="DS169" s="35"/>
      <c r="DT169" s="35"/>
      <c r="DU169" s="35"/>
      <c r="DV169" s="35"/>
      <c r="DW169" s="35"/>
      <c r="DX169" s="47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  <c r="FL169" s="35"/>
      <c r="FM169" s="35"/>
      <c r="FN169" s="35"/>
      <c r="FO169" s="35"/>
      <c r="FP169" s="35"/>
      <c r="FQ169" s="35"/>
      <c r="FR169" s="35"/>
      <c r="FS169" s="35"/>
      <c r="FT169" s="35"/>
      <c r="FU169" s="35"/>
      <c r="FV169" s="35"/>
      <c r="FW169" s="35"/>
      <c r="FX169" s="35"/>
      <c r="FY169" s="35"/>
      <c r="FZ169" s="35"/>
      <c r="GA169" s="35"/>
      <c r="GB169" s="35"/>
      <c r="GC169" s="35"/>
      <c r="GD169" s="35"/>
      <c r="GE169" s="35"/>
      <c r="GF169" s="35"/>
      <c r="GG169" s="35"/>
      <c r="GH169" s="35"/>
      <c r="GI169" s="35"/>
      <c r="GJ169" s="35"/>
      <c r="GK169" s="35"/>
      <c r="GL169" s="35"/>
      <c r="GM169" s="35"/>
      <c r="GN169" s="35"/>
      <c r="GO169" s="35"/>
      <c r="GP169" s="35"/>
      <c r="GQ169" s="35"/>
      <c r="GR169" s="35"/>
      <c r="GS169" s="35"/>
      <c r="GT169" s="35"/>
      <c r="GU169" s="35"/>
      <c r="GV169" s="35"/>
      <c r="GW169" s="35"/>
      <c r="GX169" s="35"/>
      <c r="GY169" s="35"/>
      <c r="GZ169" s="35"/>
      <c r="HA169" s="35"/>
      <c r="HB169" s="35"/>
      <c r="HC169" s="35"/>
      <c r="HD169" s="35"/>
      <c r="HE169" s="35"/>
      <c r="HF169" s="35"/>
      <c r="HG169" s="35"/>
      <c r="HH169" s="35"/>
      <c r="HI169" s="35"/>
      <c r="HJ169" s="35"/>
      <c r="HK169" s="35"/>
      <c r="HL169" s="35"/>
      <c r="HM169" s="35"/>
      <c r="HN169" s="35"/>
      <c r="HO169" s="35"/>
      <c r="HP169" s="35"/>
      <c r="HQ169" s="35"/>
      <c r="HR169" s="35"/>
      <c r="HS169" s="35"/>
      <c r="HT169" s="35"/>
      <c r="HU169" s="35"/>
      <c r="HV169" s="35"/>
      <c r="HW169" s="35"/>
      <c r="HX169" s="35"/>
      <c r="HY169" s="35"/>
      <c r="HZ169" s="35"/>
      <c r="IA169" s="35"/>
      <c r="IB169" s="35"/>
      <c r="IC169" s="35"/>
      <c r="ID169" s="35"/>
      <c r="IE169" s="35"/>
      <c r="IF169" s="35"/>
      <c r="IG169" s="35"/>
      <c r="IH169" s="35"/>
      <c r="II169" s="35"/>
      <c r="IJ169" s="35"/>
      <c r="IK169" s="35"/>
      <c r="IL169" s="35"/>
      <c r="IM169" s="35"/>
      <c r="IN169" s="35"/>
      <c r="IO169" s="35"/>
      <c r="IP169" s="35"/>
      <c r="IQ169" s="35"/>
      <c r="IR169" s="35"/>
      <c r="IS169" s="35"/>
      <c r="IT169" s="35"/>
      <c r="IU169" s="35"/>
      <c r="IV169" s="35"/>
      <c r="IW169" s="35"/>
      <c r="IX169" s="35"/>
      <c r="IY169" s="35"/>
      <c r="IZ169" s="35"/>
      <c r="JA169" s="35"/>
      <c r="JB169" s="35"/>
      <c r="JC169" s="35"/>
      <c r="JD169" s="35"/>
      <c r="JE169" s="35"/>
      <c r="JF169" s="35"/>
      <c r="JG169" s="35"/>
      <c r="JH169" s="35"/>
    </row>
    <row r="170" spans="1:268" s="34" customFormat="1">
      <c r="A170" s="45"/>
      <c r="B170" s="45"/>
      <c r="C170" s="45"/>
      <c r="D170" s="45"/>
      <c r="E170" s="45"/>
      <c r="F170" s="45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35"/>
      <c r="BB170" s="35"/>
      <c r="BC170" s="35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  <c r="BY170" s="35"/>
      <c r="BZ170" s="35"/>
      <c r="CA170" s="35"/>
      <c r="CB170" s="35"/>
      <c r="CC170" s="35"/>
      <c r="CD170" s="35"/>
      <c r="CE170" s="35"/>
      <c r="CF170" s="35"/>
      <c r="CG170" s="35"/>
      <c r="CH170" s="35"/>
      <c r="CI170" s="35"/>
      <c r="CJ170" s="35"/>
      <c r="CK170" s="35"/>
      <c r="CL170" s="35"/>
      <c r="CM170" s="35"/>
      <c r="CN170" s="35"/>
      <c r="CO170" s="35"/>
      <c r="CP170" s="35"/>
      <c r="CQ170" s="35"/>
      <c r="CR170" s="35"/>
      <c r="CS170" s="35"/>
      <c r="CT170" s="35"/>
      <c r="CU170" s="35"/>
      <c r="CV170" s="35"/>
      <c r="CW170" s="35"/>
      <c r="CX170" s="35"/>
      <c r="CY170" s="35"/>
      <c r="CZ170" s="35"/>
      <c r="DA170" s="35"/>
      <c r="DB170" s="35"/>
      <c r="DC170" s="35"/>
      <c r="DD170" s="35"/>
      <c r="DE170" s="35"/>
      <c r="DF170" s="35"/>
      <c r="DG170" s="35"/>
      <c r="DH170" s="35"/>
      <c r="DI170" s="35"/>
      <c r="DJ170" s="35"/>
      <c r="DK170" s="35"/>
      <c r="DL170" s="35"/>
      <c r="DM170" s="35"/>
      <c r="DN170" s="35"/>
      <c r="DO170" s="35"/>
      <c r="DP170" s="35"/>
      <c r="DQ170" s="35"/>
      <c r="DR170" s="35"/>
      <c r="DS170" s="35"/>
      <c r="DT170" s="35"/>
      <c r="DU170" s="35"/>
      <c r="DV170" s="35"/>
      <c r="DW170" s="35"/>
      <c r="DX170" s="47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/>
      <c r="FG170" s="35"/>
      <c r="FH170" s="35"/>
      <c r="FI170" s="35"/>
      <c r="FJ170" s="35"/>
      <c r="FK170" s="35"/>
      <c r="FL170" s="35"/>
      <c r="FM170" s="35"/>
      <c r="FN170" s="35"/>
      <c r="FO170" s="35"/>
      <c r="FP170" s="35"/>
      <c r="FQ170" s="35"/>
      <c r="FR170" s="35"/>
      <c r="FS170" s="35"/>
      <c r="FT170" s="35"/>
      <c r="FU170" s="35"/>
      <c r="FV170" s="35"/>
      <c r="FW170" s="35"/>
      <c r="FX170" s="35"/>
      <c r="FY170" s="35"/>
      <c r="FZ170" s="35"/>
      <c r="GA170" s="35"/>
      <c r="GB170" s="35"/>
      <c r="GC170" s="35"/>
      <c r="GD170" s="35"/>
      <c r="GE170" s="35"/>
      <c r="GF170" s="35"/>
      <c r="GG170" s="35"/>
      <c r="GH170" s="35"/>
      <c r="GI170" s="35"/>
      <c r="GJ170" s="35"/>
      <c r="GK170" s="35"/>
      <c r="GL170" s="35"/>
      <c r="GM170" s="35"/>
      <c r="GN170" s="35"/>
      <c r="GO170" s="35"/>
      <c r="GP170" s="35"/>
      <c r="GQ170" s="35"/>
      <c r="GR170" s="35"/>
      <c r="GS170" s="35"/>
      <c r="GT170" s="35"/>
      <c r="GU170" s="35"/>
      <c r="GV170" s="35"/>
      <c r="GW170" s="35"/>
      <c r="GX170" s="35"/>
      <c r="GY170" s="35"/>
      <c r="GZ170" s="35"/>
      <c r="HA170" s="35"/>
      <c r="HB170" s="35"/>
      <c r="HC170" s="35"/>
      <c r="HD170" s="35"/>
      <c r="HE170" s="35"/>
      <c r="HF170" s="35"/>
      <c r="HG170" s="35"/>
      <c r="HH170" s="35"/>
      <c r="HI170" s="35"/>
      <c r="HJ170" s="35"/>
      <c r="HK170" s="35"/>
      <c r="HL170" s="35"/>
      <c r="HM170" s="35"/>
      <c r="HN170" s="35"/>
      <c r="HO170" s="35"/>
      <c r="HP170" s="35"/>
      <c r="HQ170" s="35"/>
      <c r="HR170" s="35"/>
      <c r="HS170" s="35"/>
      <c r="HT170" s="35"/>
      <c r="HU170" s="35"/>
      <c r="HV170" s="35"/>
      <c r="HW170" s="35"/>
      <c r="HX170" s="35"/>
      <c r="HY170" s="35"/>
      <c r="HZ170" s="35"/>
      <c r="IA170" s="35"/>
      <c r="IB170" s="35"/>
      <c r="IC170" s="35"/>
      <c r="ID170" s="35"/>
      <c r="IE170" s="35"/>
      <c r="IF170" s="35"/>
      <c r="IG170" s="35"/>
      <c r="IH170" s="35"/>
      <c r="II170" s="35"/>
      <c r="IJ170" s="35"/>
      <c r="IK170" s="35"/>
      <c r="IL170" s="35"/>
      <c r="IM170" s="35"/>
      <c r="IN170" s="35"/>
      <c r="IO170" s="35"/>
      <c r="IP170" s="35"/>
      <c r="IQ170" s="35"/>
      <c r="IR170" s="35"/>
      <c r="IS170" s="35"/>
      <c r="IT170" s="35"/>
      <c r="IU170" s="35"/>
      <c r="IV170" s="35"/>
      <c r="IW170" s="35"/>
      <c r="IX170" s="35"/>
      <c r="IY170" s="35"/>
      <c r="IZ170" s="35"/>
      <c r="JA170" s="35"/>
      <c r="JB170" s="35"/>
      <c r="JC170" s="35"/>
      <c r="JD170" s="35"/>
      <c r="JE170" s="35"/>
      <c r="JF170" s="35"/>
      <c r="JG170" s="35"/>
      <c r="JH170" s="35"/>
    </row>
    <row r="171" spans="1:268" s="34" customFormat="1">
      <c r="A171" s="45"/>
      <c r="B171" s="45"/>
      <c r="C171" s="45"/>
      <c r="D171" s="45"/>
      <c r="E171" s="45"/>
      <c r="F171" s="45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35"/>
      <c r="BB171" s="35"/>
      <c r="BC171" s="35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  <c r="BY171" s="35"/>
      <c r="BZ171" s="35"/>
      <c r="CA171" s="35"/>
      <c r="CB171" s="35"/>
      <c r="CC171" s="35"/>
      <c r="CD171" s="35"/>
      <c r="CE171" s="35"/>
      <c r="CF171" s="35"/>
      <c r="CG171" s="35"/>
      <c r="CH171" s="35"/>
      <c r="CI171" s="35"/>
      <c r="CJ171" s="35"/>
      <c r="CK171" s="35"/>
      <c r="CL171" s="35"/>
      <c r="CM171" s="35"/>
      <c r="CN171" s="35"/>
      <c r="CO171" s="35"/>
      <c r="CP171" s="35"/>
      <c r="CQ171" s="35"/>
      <c r="CR171" s="35"/>
      <c r="CS171" s="35"/>
      <c r="CT171" s="35"/>
      <c r="CU171" s="35"/>
      <c r="CV171" s="35"/>
      <c r="CW171" s="35"/>
      <c r="CX171" s="35"/>
      <c r="CY171" s="35"/>
      <c r="CZ171" s="35"/>
      <c r="DA171" s="35"/>
      <c r="DB171" s="35"/>
      <c r="DC171" s="35"/>
      <c r="DD171" s="35"/>
      <c r="DE171" s="35"/>
      <c r="DF171" s="35"/>
      <c r="DG171" s="35"/>
      <c r="DH171" s="35"/>
      <c r="DI171" s="35"/>
      <c r="DJ171" s="35"/>
      <c r="DK171" s="35"/>
      <c r="DL171" s="35"/>
      <c r="DM171" s="35"/>
      <c r="DN171" s="35"/>
      <c r="DO171" s="35"/>
      <c r="DP171" s="35"/>
      <c r="DQ171" s="35"/>
      <c r="DR171" s="35"/>
      <c r="DS171" s="35"/>
      <c r="DT171" s="35"/>
      <c r="DU171" s="35"/>
      <c r="DV171" s="35"/>
      <c r="DW171" s="35"/>
      <c r="DX171" s="47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  <c r="FL171" s="35"/>
      <c r="FM171" s="35"/>
      <c r="FN171" s="35"/>
      <c r="FO171" s="35"/>
      <c r="FP171" s="35"/>
      <c r="FQ171" s="35"/>
      <c r="FR171" s="35"/>
      <c r="FS171" s="35"/>
      <c r="FT171" s="35"/>
      <c r="FU171" s="35"/>
      <c r="FV171" s="35"/>
      <c r="FW171" s="35"/>
      <c r="FX171" s="35"/>
      <c r="FY171" s="35"/>
      <c r="FZ171" s="35"/>
      <c r="GA171" s="35"/>
      <c r="GB171" s="35"/>
      <c r="GC171" s="35"/>
      <c r="GD171" s="35"/>
      <c r="GE171" s="35"/>
      <c r="GF171" s="35"/>
      <c r="GG171" s="35"/>
      <c r="GH171" s="35"/>
      <c r="GI171" s="35"/>
      <c r="GJ171" s="35"/>
      <c r="GK171" s="35"/>
      <c r="GL171" s="35"/>
      <c r="GM171" s="35"/>
      <c r="GN171" s="35"/>
      <c r="GO171" s="35"/>
      <c r="GP171" s="35"/>
      <c r="GQ171" s="35"/>
      <c r="GR171" s="35"/>
      <c r="GS171" s="35"/>
      <c r="GT171" s="35"/>
      <c r="GU171" s="35"/>
      <c r="GV171" s="35"/>
      <c r="GW171" s="35"/>
      <c r="GX171" s="35"/>
      <c r="GY171" s="35"/>
      <c r="GZ171" s="35"/>
      <c r="HA171" s="35"/>
      <c r="HB171" s="35"/>
      <c r="HC171" s="35"/>
      <c r="HD171" s="35"/>
      <c r="HE171" s="35"/>
      <c r="HF171" s="35"/>
      <c r="HG171" s="35"/>
      <c r="HH171" s="35"/>
      <c r="HI171" s="35"/>
      <c r="HJ171" s="35"/>
      <c r="HK171" s="35"/>
      <c r="HL171" s="35"/>
      <c r="HM171" s="35"/>
      <c r="HN171" s="35"/>
      <c r="HO171" s="35"/>
      <c r="HP171" s="35"/>
      <c r="HQ171" s="35"/>
      <c r="HR171" s="35"/>
      <c r="HS171" s="35"/>
      <c r="HT171" s="35"/>
      <c r="HU171" s="35"/>
      <c r="HV171" s="35"/>
      <c r="HW171" s="35"/>
      <c r="HX171" s="35"/>
      <c r="HY171" s="35"/>
      <c r="HZ171" s="35"/>
      <c r="IA171" s="35"/>
      <c r="IB171" s="35"/>
      <c r="IC171" s="35"/>
      <c r="ID171" s="35"/>
      <c r="IE171" s="35"/>
      <c r="IF171" s="35"/>
      <c r="IG171" s="35"/>
      <c r="IH171" s="35"/>
      <c r="II171" s="35"/>
      <c r="IJ171" s="35"/>
      <c r="IK171" s="35"/>
      <c r="IL171" s="35"/>
      <c r="IM171" s="35"/>
      <c r="IN171" s="35"/>
      <c r="IO171" s="35"/>
      <c r="IP171" s="35"/>
      <c r="IQ171" s="35"/>
      <c r="IR171" s="35"/>
      <c r="IS171" s="35"/>
      <c r="IT171" s="35"/>
      <c r="IU171" s="35"/>
      <c r="IV171" s="35"/>
      <c r="IW171" s="35"/>
      <c r="IX171" s="35"/>
      <c r="IY171" s="35"/>
      <c r="IZ171" s="35"/>
      <c r="JA171" s="35"/>
      <c r="JB171" s="35"/>
      <c r="JC171" s="35"/>
      <c r="JD171" s="35"/>
      <c r="JE171" s="35"/>
      <c r="JF171" s="35"/>
      <c r="JG171" s="35"/>
      <c r="JH171" s="35"/>
    </row>
    <row r="172" spans="1:268" s="34" customFormat="1">
      <c r="A172" s="45"/>
      <c r="B172" s="45"/>
      <c r="C172" s="45"/>
      <c r="D172" s="45"/>
      <c r="E172" s="45"/>
      <c r="F172" s="45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  <c r="BY172" s="35"/>
      <c r="BZ172" s="35"/>
      <c r="CA172" s="35"/>
      <c r="CB172" s="35"/>
      <c r="CC172" s="35"/>
      <c r="CD172" s="35"/>
      <c r="CE172" s="35"/>
      <c r="CF172" s="35"/>
      <c r="CG172" s="35"/>
      <c r="CH172" s="35"/>
      <c r="CI172" s="35"/>
      <c r="CJ172" s="35"/>
      <c r="CK172" s="35"/>
      <c r="CL172" s="35"/>
      <c r="CM172" s="35"/>
      <c r="CN172" s="35"/>
      <c r="CO172" s="35"/>
      <c r="CP172" s="35"/>
      <c r="CQ172" s="35"/>
      <c r="CR172" s="35"/>
      <c r="CS172" s="35"/>
      <c r="CT172" s="35"/>
      <c r="CU172" s="35"/>
      <c r="CV172" s="35"/>
      <c r="CW172" s="35"/>
      <c r="CX172" s="35"/>
      <c r="CY172" s="35"/>
      <c r="CZ172" s="35"/>
      <c r="DA172" s="35"/>
      <c r="DB172" s="35"/>
      <c r="DC172" s="35"/>
      <c r="DD172" s="35"/>
      <c r="DE172" s="35"/>
      <c r="DF172" s="35"/>
      <c r="DG172" s="35"/>
      <c r="DH172" s="35"/>
      <c r="DI172" s="35"/>
      <c r="DJ172" s="35"/>
      <c r="DK172" s="35"/>
      <c r="DL172" s="35"/>
      <c r="DM172" s="35"/>
      <c r="DN172" s="35"/>
      <c r="DO172" s="35"/>
      <c r="DP172" s="35"/>
      <c r="DQ172" s="35"/>
      <c r="DR172" s="35"/>
      <c r="DS172" s="35"/>
      <c r="DT172" s="35"/>
      <c r="DU172" s="35"/>
      <c r="DV172" s="35"/>
      <c r="DW172" s="35"/>
      <c r="DX172" s="47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  <c r="FL172" s="35"/>
      <c r="FM172" s="35"/>
      <c r="FN172" s="35"/>
      <c r="FO172" s="35"/>
      <c r="FP172" s="35"/>
      <c r="FQ172" s="35"/>
      <c r="FR172" s="35"/>
      <c r="FS172" s="35"/>
      <c r="FT172" s="35"/>
      <c r="FU172" s="35"/>
      <c r="FV172" s="35"/>
      <c r="FW172" s="35"/>
      <c r="FX172" s="35"/>
      <c r="FY172" s="35"/>
      <c r="FZ172" s="35"/>
      <c r="GA172" s="35"/>
      <c r="GB172" s="35"/>
      <c r="GC172" s="35"/>
      <c r="GD172" s="35"/>
      <c r="GE172" s="35"/>
      <c r="GF172" s="35"/>
      <c r="GG172" s="35"/>
      <c r="GH172" s="35"/>
      <c r="GI172" s="35"/>
      <c r="GJ172" s="35"/>
      <c r="GK172" s="35"/>
      <c r="GL172" s="35"/>
      <c r="GM172" s="35"/>
      <c r="GN172" s="35"/>
      <c r="GO172" s="35"/>
      <c r="GP172" s="35"/>
      <c r="GQ172" s="35"/>
      <c r="GR172" s="35"/>
      <c r="GS172" s="35"/>
      <c r="GT172" s="35"/>
      <c r="GU172" s="35"/>
      <c r="GV172" s="35"/>
      <c r="GW172" s="35"/>
      <c r="GX172" s="35"/>
      <c r="GY172" s="35"/>
      <c r="GZ172" s="35"/>
      <c r="HA172" s="35"/>
      <c r="HB172" s="35"/>
      <c r="HC172" s="35"/>
      <c r="HD172" s="35"/>
      <c r="HE172" s="35"/>
      <c r="HF172" s="35"/>
      <c r="HG172" s="35"/>
      <c r="HH172" s="35"/>
      <c r="HI172" s="35"/>
      <c r="HJ172" s="35"/>
      <c r="HK172" s="35"/>
      <c r="HL172" s="35"/>
      <c r="HM172" s="35"/>
      <c r="HN172" s="35"/>
      <c r="HO172" s="35"/>
      <c r="HP172" s="35"/>
      <c r="HQ172" s="35"/>
      <c r="HR172" s="35"/>
      <c r="HS172" s="35"/>
      <c r="HT172" s="35"/>
      <c r="HU172" s="35"/>
      <c r="HV172" s="35"/>
      <c r="HW172" s="35"/>
      <c r="HX172" s="35"/>
      <c r="HY172" s="35"/>
      <c r="HZ172" s="35"/>
      <c r="IA172" s="35"/>
      <c r="IB172" s="35"/>
      <c r="IC172" s="35"/>
      <c r="ID172" s="35"/>
      <c r="IE172" s="35"/>
      <c r="IF172" s="35"/>
      <c r="IG172" s="35"/>
      <c r="IH172" s="35"/>
      <c r="II172" s="35"/>
      <c r="IJ172" s="35"/>
      <c r="IK172" s="35"/>
      <c r="IL172" s="35"/>
      <c r="IM172" s="35"/>
      <c r="IN172" s="35"/>
      <c r="IO172" s="35"/>
      <c r="IP172" s="35"/>
      <c r="IQ172" s="35"/>
      <c r="IR172" s="35"/>
      <c r="IS172" s="35"/>
      <c r="IT172" s="35"/>
      <c r="IU172" s="35"/>
      <c r="IV172" s="35"/>
      <c r="IW172" s="35"/>
      <c r="IX172" s="35"/>
      <c r="IY172" s="35"/>
      <c r="IZ172" s="35"/>
      <c r="JA172" s="35"/>
      <c r="JB172" s="35"/>
      <c r="JC172" s="35"/>
      <c r="JD172" s="35"/>
      <c r="JE172" s="35"/>
      <c r="JF172" s="35"/>
      <c r="JG172" s="35"/>
      <c r="JH172" s="35"/>
    </row>
    <row r="173" spans="1:268" s="34" customFormat="1">
      <c r="A173" s="45"/>
      <c r="B173" s="45"/>
      <c r="C173" s="45"/>
      <c r="D173" s="45"/>
      <c r="E173" s="45"/>
      <c r="F173" s="45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47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  <c r="GA173" s="35"/>
      <c r="GB173" s="35"/>
      <c r="GC173" s="35"/>
      <c r="GD173" s="35"/>
      <c r="GE173" s="35"/>
      <c r="GF173" s="35"/>
      <c r="GG173" s="35"/>
      <c r="GH173" s="35"/>
      <c r="GI173" s="35"/>
      <c r="GJ173" s="35"/>
      <c r="GK173" s="35"/>
      <c r="GL173" s="35"/>
      <c r="GM173" s="35"/>
      <c r="GN173" s="35"/>
      <c r="GO173" s="35"/>
      <c r="GP173" s="35"/>
      <c r="GQ173" s="35"/>
      <c r="GR173" s="35"/>
      <c r="GS173" s="35"/>
      <c r="GT173" s="35"/>
      <c r="GU173" s="35"/>
      <c r="GV173" s="35"/>
      <c r="GW173" s="35"/>
      <c r="GX173" s="35"/>
      <c r="GY173" s="35"/>
      <c r="GZ173" s="35"/>
      <c r="HA173" s="35"/>
      <c r="HB173" s="35"/>
      <c r="HC173" s="35"/>
      <c r="HD173" s="35"/>
      <c r="HE173" s="35"/>
      <c r="HF173" s="35"/>
      <c r="HG173" s="35"/>
      <c r="HH173" s="35"/>
      <c r="HI173" s="35"/>
      <c r="HJ173" s="35"/>
      <c r="HK173" s="35"/>
      <c r="HL173" s="35"/>
      <c r="HM173" s="35"/>
      <c r="HN173" s="35"/>
      <c r="HO173" s="35"/>
      <c r="HP173" s="35"/>
      <c r="HQ173" s="35"/>
      <c r="HR173" s="35"/>
      <c r="HS173" s="35"/>
      <c r="HT173" s="35"/>
      <c r="HU173" s="35"/>
      <c r="HV173" s="35"/>
      <c r="HW173" s="35"/>
      <c r="HX173" s="35"/>
      <c r="HY173" s="35"/>
      <c r="HZ173" s="35"/>
      <c r="IA173" s="35"/>
      <c r="IB173" s="35"/>
      <c r="IC173" s="35"/>
      <c r="ID173" s="35"/>
      <c r="IE173" s="35"/>
      <c r="IF173" s="35"/>
      <c r="IG173" s="35"/>
      <c r="IH173" s="35"/>
      <c r="II173" s="35"/>
      <c r="IJ173" s="35"/>
      <c r="IK173" s="35"/>
      <c r="IL173" s="35"/>
      <c r="IM173" s="35"/>
      <c r="IN173" s="35"/>
      <c r="IO173" s="35"/>
      <c r="IP173" s="35"/>
      <c r="IQ173" s="35"/>
      <c r="IR173" s="35"/>
      <c r="IS173" s="35"/>
      <c r="IT173" s="35"/>
      <c r="IU173" s="35"/>
      <c r="IV173" s="35"/>
      <c r="IW173" s="35"/>
      <c r="IX173" s="35"/>
      <c r="IY173" s="35"/>
      <c r="IZ173" s="35"/>
      <c r="JA173" s="35"/>
      <c r="JB173" s="35"/>
      <c r="JC173" s="35"/>
      <c r="JD173" s="35"/>
      <c r="JE173" s="35"/>
      <c r="JF173" s="35"/>
      <c r="JG173" s="35"/>
      <c r="JH173" s="35"/>
    </row>
    <row r="174" spans="1:268" s="34" customFormat="1">
      <c r="A174" s="45"/>
      <c r="B174" s="45"/>
      <c r="C174" s="45"/>
      <c r="D174" s="45"/>
      <c r="E174" s="45"/>
      <c r="F174" s="45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47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  <c r="GA174" s="35"/>
      <c r="GB174" s="35"/>
      <c r="GC174" s="35"/>
      <c r="GD174" s="35"/>
      <c r="GE174" s="35"/>
      <c r="GF174" s="35"/>
      <c r="GG174" s="35"/>
      <c r="GH174" s="35"/>
      <c r="GI174" s="35"/>
      <c r="GJ174" s="35"/>
      <c r="GK174" s="35"/>
      <c r="GL174" s="35"/>
      <c r="GM174" s="35"/>
      <c r="GN174" s="35"/>
      <c r="GO174" s="35"/>
      <c r="GP174" s="35"/>
      <c r="GQ174" s="35"/>
      <c r="GR174" s="35"/>
      <c r="GS174" s="35"/>
      <c r="GT174" s="35"/>
      <c r="GU174" s="35"/>
      <c r="GV174" s="35"/>
      <c r="GW174" s="35"/>
      <c r="GX174" s="35"/>
      <c r="GY174" s="35"/>
      <c r="GZ174" s="35"/>
      <c r="HA174" s="35"/>
      <c r="HB174" s="35"/>
      <c r="HC174" s="35"/>
      <c r="HD174" s="35"/>
      <c r="HE174" s="35"/>
      <c r="HF174" s="35"/>
      <c r="HG174" s="35"/>
      <c r="HH174" s="35"/>
      <c r="HI174" s="35"/>
      <c r="HJ174" s="35"/>
      <c r="HK174" s="35"/>
      <c r="HL174" s="35"/>
      <c r="HM174" s="35"/>
      <c r="HN174" s="35"/>
      <c r="HO174" s="35"/>
      <c r="HP174" s="35"/>
      <c r="HQ174" s="35"/>
      <c r="HR174" s="35"/>
      <c r="HS174" s="35"/>
      <c r="HT174" s="35"/>
      <c r="HU174" s="35"/>
      <c r="HV174" s="35"/>
      <c r="HW174" s="35"/>
      <c r="HX174" s="35"/>
      <c r="HY174" s="35"/>
      <c r="HZ174" s="35"/>
      <c r="IA174" s="35"/>
      <c r="IB174" s="35"/>
      <c r="IC174" s="35"/>
      <c r="ID174" s="35"/>
      <c r="IE174" s="35"/>
      <c r="IF174" s="35"/>
      <c r="IG174" s="35"/>
      <c r="IH174" s="35"/>
      <c r="II174" s="35"/>
      <c r="IJ174" s="35"/>
      <c r="IK174" s="35"/>
      <c r="IL174" s="35"/>
      <c r="IM174" s="35"/>
      <c r="IN174" s="35"/>
      <c r="IO174" s="35"/>
      <c r="IP174" s="35"/>
      <c r="IQ174" s="35"/>
      <c r="IR174" s="35"/>
      <c r="IS174" s="35"/>
      <c r="IT174" s="35"/>
      <c r="IU174" s="35"/>
      <c r="IV174" s="35"/>
      <c r="IW174" s="35"/>
      <c r="IX174" s="35"/>
      <c r="IY174" s="35"/>
      <c r="IZ174" s="35"/>
      <c r="JA174" s="35"/>
      <c r="JB174" s="35"/>
      <c r="JC174" s="35"/>
      <c r="JD174" s="35"/>
      <c r="JE174" s="35"/>
      <c r="JF174" s="35"/>
      <c r="JG174" s="35"/>
      <c r="JH174" s="35"/>
    </row>
    <row r="175" spans="1:268" s="34" customFormat="1">
      <c r="A175" s="45"/>
      <c r="B175" s="45"/>
      <c r="C175" s="45"/>
      <c r="D175" s="45"/>
      <c r="E175" s="45"/>
      <c r="F175" s="45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47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  <c r="GY175" s="35"/>
      <c r="GZ175" s="35"/>
      <c r="HA175" s="35"/>
      <c r="HB175" s="35"/>
      <c r="HC175" s="35"/>
      <c r="HD175" s="35"/>
      <c r="HE175" s="35"/>
      <c r="HF175" s="35"/>
      <c r="HG175" s="35"/>
      <c r="HH175" s="35"/>
      <c r="HI175" s="35"/>
      <c r="HJ175" s="35"/>
      <c r="HK175" s="35"/>
      <c r="HL175" s="35"/>
      <c r="HM175" s="35"/>
      <c r="HN175" s="35"/>
      <c r="HO175" s="35"/>
      <c r="HP175" s="35"/>
      <c r="HQ175" s="35"/>
      <c r="HR175" s="35"/>
      <c r="HS175" s="35"/>
      <c r="HT175" s="35"/>
      <c r="HU175" s="35"/>
      <c r="HV175" s="35"/>
      <c r="HW175" s="35"/>
      <c r="HX175" s="35"/>
      <c r="HY175" s="35"/>
      <c r="HZ175" s="35"/>
      <c r="IA175" s="35"/>
      <c r="IB175" s="35"/>
      <c r="IC175" s="35"/>
      <c r="ID175" s="35"/>
      <c r="IE175" s="35"/>
      <c r="IF175" s="35"/>
      <c r="IG175" s="35"/>
      <c r="IH175" s="35"/>
      <c r="II175" s="35"/>
      <c r="IJ175" s="35"/>
      <c r="IK175" s="35"/>
      <c r="IL175" s="35"/>
      <c r="IM175" s="35"/>
      <c r="IN175" s="35"/>
      <c r="IO175" s="35"/>
      <c r="IP175" s="35"/>
      <c r="IQ175" s="35"/>
      <c r="IR175" s="35"/>
      <c r="IS175" s="35"/>
      <c r="IT175" s="35"/>
      <c r="IU175" s="35"/>
      <c r="IV175" s="35"/>
      <c r="IW175" s="35"/>
      <c r="IX175" s="35"/>
      <c r="IY175" s="35"/>
      <c r="IZ175" s="35"/>
      <c r="JA175" s="35"/>
      <c r="JB175" s="35"/>
      <c r="JC175" s="35"/>
      <c r="JD175" s="35"/>
      <c r="JE175" s="35"/>
      <c r="JF175" s="35"/>
      <c r="JG175" s="35"/>
      <c r="JH175" s="35"/>
    </row>
    <row r="176" spans="1:268" s="34" customFormat="1">
      <c r="A176" s="45"/>
      <c r="B176" s="45"/>
      <c r="C176" s="45"/>
      <c r="D176" s="45"/>
      <c r="E176" s="45"/>
      <c r="F176" s="45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47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  <c r="GY176" s="35"/>
      <c r="GZ176" s="35"/>
      <c r="HA176" s="35"/>
      <c r="HB176" s="35"/>
      <c r="HC176" s="35"/>
      <c r="HD176" s="35"/>
      <c r="HE176" s="35"/>
      <c r="HF176" s="35"/>
      <c r="HG176" s="35"/>
      <c r="HH176" s="35"/>
      <c r="HI176" s="35"/>
      <c r="HJ176" s="35"/>
      <c r="HK176" s="35"/>
      <c r="HL176" s="35"/>
      <c r="HM176" s="35"/>
      <c r="HN176" s="35"/>
      <c r="HO176" s="35"/>
      <c r="HP176" s="35"/>
      <c r="HQ176" s="35"/>
      <c r="HR176" s="35"/>
      <c r="HS176" s="35"/>
      <c r="HT176" s="35"/>
      <c r="HU176" s="35"/>
      <c r="HV176" s="35"/>
      <c r="HW176" s="35"/>
      <c r="HX176" s="35"/>
      <c r="HY176" s="35"/>
      <c r="HZ176" s="35"/>
      <c r="IA176" s="35"/>
      <c r="IB176" s="35"/>
      <c r="IC176" s="35"/>
      <c r="ID176" s="35"/>
      <c r="IE176" s="35"/>
      <c r="IF176" s="35"/>
      <c r="IG176" s="35"/>
      <c r="IH176" s="35"/>
      <c r="II176" s="35"/>
      <c r="IJ176" s="35"/>
      <c r="IK176" s="35"/>
      <c r="IL176" s="35"/>
      <c r="IM176" s="35"/>
      <c r="IN176" s="35"/>
      <c r="IO176" s="35"/>
      <c r="IP176" s="35"/>
      <c r="IQ176" s="35"/>
      <c r="IR176" s="35"/>
      <c r="IS176" s="35"/>
      <c r="IT176" s="35"/>
      <c r="IU176" s="35"/>
      <c r="IV176" s="35"/>
      <c r="IW176" s="35"/>
      <c r="IX176" s="35"/>
      <c r="IY176" s="35"/>
      <c r="IZ176" s="35"/>
      <c r="JA176" s="35"/>
      <c r="JB176" s="35"/>
      <c r="JC176" s="35"/>
      <c r="JD176" s="35"/>
      <c r="JE176" s="35"/>
      <c r="JF176" s="35"/>
      <c r="JG176" s="35"/>
      <c r="JH176" s="35"/>
    </row>
    <row r="177" spans="1:268" s="34" customFormat="1">
      <c r="A177" s="45"/>
      <c r="B177" s="45"/>
      <c r="C177" s="45"/>
      <c r="D177" s="45"/>
      <c r="E177" s="45"/>
      <c r="F177" s="45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47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  <c r="GY177" s="35"/>
      <c r="GZ177" s="35"/>
      <c r="HA177" s="35"/>
      <c r="HB177" s="35"/>
      <c r="HC177" s="35"/>
      <c r="HD177" s="35"/>
      <c r="HE177" s="35"/>
      <c r="HF177" s="35"/>
      <c r="HG177" s="35"/>
      <c r="HH177" s="35"/>
      <c r="HI177" s="35"/>
      <c r="HJ177" s="35"/>
      <c r="HK177" s="35"/>
      <c r="HL177" s="35"/>
      <c r="HM177" s="35"/>
      <c r="HN177" s="35"/>
      <c r="HO177" s="35"/>
      <c r="HP177" s="35"/>
      <c r="HQ177" s="35"/>
      <c r="HR177" s="35"/>
      <c r="HS177" s="35"/>
      <c r="HT177" s="35"/>
      <c r="HU177" s="35"/>
      <c r="HV177" s="35"/>
      <c r="HW177" s="35"/>
      <c r="HX177" s="35"/>
      <c r="HY177" s="35"/>
      <c r="HZ177" s="35"/>
      <c r="IA177" s="35"/>
      <c r="IB177" s="35"/>
      <c r="IC177" s="35"/>
      <c r="ID177" s="35"/>
      <c r="IE177" s="35"/>
      <c r="IF177" s="35"/>
      <c r="IG177" s="35"/>
      <c r="IH177" s="35"/>
      <c r="II177" s="35"/>
      <c r="IJ177" s="35"/>
      <c r="IK177" s="35"/>
      <c r="IL177" s="35"/>
      <c r="IM177" s="35"/>
      <c r="IN177" s="35"/>
      <c r="IO177" s="35"/>
      <c r="IP177" s="35"/>
      <c r="IQ177" s="35"/>
      <c r="IR177" s="35"/>
      <c r="IS177" s="35"/>
      <c r="IT177" s="35"/>
      <c r="IU177" s="35"/>
      <c r="IV177" s="35"/>
      <c r="IW177" s="35"/>
      <c r="IX177" s="35"/>
      <c r="IY177" s="35"/>
      <c r="IZ177" s="35"/>
      <c r="JA177" s="35"/>
      <c r="JB177" s="35"/>
      <c r="JC177" s="35"/>
      <c r="JD177" s="35"/>
      <c r="JE177" s="35"/>
      <c r="JF177" s="35"/>
      <c r="JG177" s="35"/>
      <c r="JH177" s="35"/>
    </row>
    <row r="178" spans="1:268" s="34" customFormat="1">
      <c r="A178" s="45"/>
      <c r="B178" s="45"/>
      <c r="C178" s="45"/>
      <c r="D178" s="45"/>
      <c r="E178" s="45"/>
      <c r="F178" s="45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47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  <c r="GY178" s="35"/>
      <c r="GZ178" s="35"/>
      <c r="HA178" s="35"/>
      <c r="HB178" s="35"/>
      <c r="HC178" s="35"/>
      <c r="HD178" s="35"/>
      <c r="HE178" s="35"/>
      <c r="HF178" s="35"/>
      <c r="HG178" s="35"/>
      <c r="HH178" s="35"/>
      <c r="HI178" s="35"/>
      <c r="HJ178" s="35"/>
      <c r="HK178" s="35"/>
      <c r="HL178" s="35"/>
      <c r="HM178" s="35"/>
      <c r="HN178" s="35"/>
      <c r="HO178" s="35"/>
      <c r="HP178" s="35"/>
      <c r="HQ178" s="35"/>
      <c r="HR178" s="35"/>
      <c r="HS178" s="35"/>
      <c r="HT178" s="35"/>
      <c r="HU178" s="35"/>
      <c r="HV178" s="35"/>
      <c r="HW178" s="35"/>
      <c r="HX178" s="35"/>
      <c r="HY178" s="35"/>
      <c r="HZ178" s="35"/>
      <c r="IA178" s="35"/>
      <c r="IB178" s="35"/>
      <c r="IC178" s="35"/>
      <c r="ID178" s="35"/>
      <c r="IE178" s="35"/>
      <c r="IF178" s="35"/>
      <c r="IG178" s="35"/>
      <c r="IH178" s="35"/>
      <c r="II178" s="35"/>
      <c r="IJ178" s="35"/>
      <c r="IK178" s="35"/>
      <c r="IL178" s="35"/>
      <c r="IM178" s="35"/>
      <c r="IN178" s="35"/>
      <c r="IO178" s="35"/>
      <c r="IP178" s="35"/>
      <c r="IQ178" s="35"/>
      <c r="IR178" s="35"/>
      <c r="IS178" s="35"/>
      <c r="IT178" s="35"/>
      <c r="IU178" s="35"/>
      <c r="IV178" s="35"/>
      <c r="IW178" s="35"/>
      <c r="IX178" s="35"/>
      <c r="IY178" s="35"/>
      <c r="IZ178" s="35"/>
      <c r="JA178" s="35"/>
      <c r="JB178" s="35"/>
      <c r="JC178" s="35"/>
      <c r="JD178" s="35"/>
      <c r="JE178" s="35"/>
      <c r="JF178" s="35"/>
      <c r="JG178" s="35"/>
      <c r="JH178" s="35"/>
    </row>
    <row r="179" spans="1:268" s="34" customFormat="1">
      <c r="A179" s="45"/>
      <c r="B179" s="45"/>
      <c r="C179" s="45"/>
      <c r="D179" s="45"/>
      <c r="E179" s="45"/>
      <c r="F179" s="45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47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  <c r="GY179" s="35"/>
      <c r="GZ179" s="35"/>
      <c r="HA179" s="35"/>
      <c r="HB179" s="35"/>
      <c r="HC179" s="35"/>
      <c r="HD179" s="35"/>
      <c r="HE179" s="35"/>
      <c r="HF179" s="35"/>
      <c r="HG179" s="35"/>
      <c r="HH179" s="35"/>
      <c r="HI179" s="35"/>
      <c r="HJ179" s="35"/>
      <c r="HK179" s="35"/>
      <c r="HL179" s="35"/>
      <c r="HM179" s="35"/>
      <c r="HN179" s="35"/>
      <c r="HO179" s="35"/>
      <c r="HP179" s="35"/>
      <c r="HQ179" s="35"/>
      <c r="HR179" s="35"/>
      <c r="HS179" s="35"/>
      <c r="HT179" s="35"/>
      <c r="HU179" s="35"/>
      <c r="HV179" s="35"/>
      <c r="HW179" s="35"/>
      <c r="HX179" s="35"/>
      <c r="HY179" s="35"/>
      <c r="HZ179" s="35"/>
      <c r="IA179" s="35"/>
      <c r="IB179" s="35"/>
      <c r="IC179" s="35"/>
      <c r="ID179" s="35"/>
      <c r="IE179" s="35"/>
      <c r="IF179" s="35"/>
      <c r="IG179" s="35"/>
      <c r="IH179" s="35"/>
      <c r="II179" s="35"/>
      <c r="IJ179" s="35"/>
      <c r="IK179" s="35"/>
      <c r="IL179" s="35"/>
      <c r="IM179" s="35"/>
      <c r="IN179" s="35"/>
      <c r="IO179" s="35"/>
      <c r="IP179" s="35"/>
      <c r="IQ179" s="35"/>
      <c r="IR179" s="35"/>
      <c r="IS179" s="35"/>
      <c r="IT179" s="35"/>
      <c r="IU179" s="35"/>
      <c r="IV179" s="35"/>
      <c r="IW179" s="35"/>
      <c r="IX179" s="35"/>
      <c r="IY179" s="35"/>
      <c r="IZ179" s="35"/>
      <c r="JA179" s="35"/>
      <c r="JB179" s="35"/>
      <c r="JC179" s="35"/>
      <c r="JD179" s="35"/>
      <c r="JE179" s="35"/>
      <c r="JF179" s="35"/>
      <c r="JG179" s="35"/>
      <c r="JH179" s="35"/>
    </row>
    <row r="180" spans="1:268" s="34" customFormat="1">
      <c r="A180" s="45"/>
      <c r="B180" s="45"/>
      <c r="C180" s="45"/>
      <c r="D180" s="45"/>
      <c r="E180" s="45"/>
      <c r="F180" s="45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47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  <c r="GY180" s="35"/>
      <c r="GZ180" s="35"/>
      <c r="HA180" s="35"/>
      <c r="HB180" s="35"/>
      <c r="HC180" s="35"/>
      <c r="HD180" s="35"/>
      <c r="HE180" s="35"/>
      <c r="HF180" s="35"/>
      <c r="HG180" s="35"/>
      <c r="HH180" s="35"/>
      <c r="HI180" s="35"/>
      <c r="HJ180" s="35"/>
      <c r="HK180" s="35"/>
      <c r="HL180" s="35"/>
      <c r="HM180" s="35"/>
      <c r="HN180" s="35"/>
      <c r="HO180" s="35"/>
      <c r="HP180" s="35"/>
      <c r="HQ180" s="35"/>
      <c r="HR180" s="35"/>
      <c r="HS180" s="35"/>
      <c r="HT180" s="35"/>
      <c r="HU180" s="35"/>
      <c r="HV180" s="35"/>
      <c r="HW180" s="35"/>
      <c r="HX180" s="35"/>
      <c r="HY180" s="35"/>
      <c r="HZ180" s="35"/>
      <c r="IA180" s="35"/>
      <c r="IB180" s="35"/>
      <c r="IC180" s="35"/>
      <c r="ID180" s="35"/>
      <c r="IE180" s="35"/>
      <c r="IF180" s="35"/>
      <c r="IG180" s="35"/>
      <c r="IH180" s="35"/>
      <c r="II180" s="35"/>
      <c r="IJ180" s="35"/>
      <c r="IK180" s="35"/>
      <c r="IL180" s="35"/>
      <c r="IM180" s="35"/>
      <c r="IN180" s="35"/>
      <c r="IO180" s="35"/>
      <c r="IP180" s="35"/>
      <c r="IQ180" s="35"/>
      <c r="IR180" s="35"/>
      <c r="IS180" s="35"/>
      <c r="IT180" s="35"/>
      <c r="IU180" s="35"/>
      <c r="IV180" s="35"/>
      <c r="IW180" s="35"/>
      <c r="IX180" s="35"/>
      <c r="IY180" s="35"/>
      <c r="IZ180" s="35"/>
      <c r="JA180" s="35"/>
      <c r="JB180" s="35"/>
      <c r="JC180" s="35"/>
      <c r="JD180" s="35"/>
      <c r="JE180" s="35"/>
      <c r="JF180" s="35"/>
      <c r="JG180" s="35"/>
      <c r="JH180" s="35"/>
    </row>
    <row r="181" spans="1:268" s="34" customFormat="1">
      <c r="A181" s="45"/>
      <c r="B181" s="45"/>
      <c r="C181" s="45"/>
      <c r="D181" s="45"/>
      <c r="E181" s="45"/>
      <c r="F181" s="45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47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  <c r="GY181" s="35"/>
      <c r="GZ181" s="35"/>
      <c r="HA181" s="35"/>
      <c r="HB181" s="35"/>
      <c r="HC181" s="35"/>
      <c r="HD181" s="35"/>
      <c r="HE181" s="35"/>
      <c r="HF181" s="35"/>
      <c r="HG181" s="35"/>
      <c r="HH181" s="35"/>
      <c r="HI181" s="35"/>
      <c r="HJ181" s="35"/>
      <c r="HK181" s="35"/>
      <c r="HL181" s="35"/>
      <c r="HM181" s="35"/>
      <c r="HN181" s="35"/>
      <c r="HO181" s="35"/>
      <c r="HP181" s="35"/>
      <c r="HQ181" s="35"/>
      <c r="HR181" s="35"/>
      <c r="HS181" s="35"/>
      <c r="HT181" s="35"/>
      <c r="HU181" s="35"/>
      <c r="HV181" s="35"/>
      <c r="HW181" s="35"/>
      <c r="HX181" s="35"/>
      <c r="HY181" s="35"/>
      <c r="HZ181" s="35"/>
      <c r="IA181" s="35"/>
      <c r="IB181" s="35"/>
      <c r="IC181" s="35"/>
      <c r="ID181" s="35"/>
      <c r="IE181" s="35"/>
      <c r="IF181" s="35"/>
      <c r="IG181" s="35"/>
      <c r="IH181" s="35"/>
      <c r="II181" s="35"/>
      <c r="IJ181" s="35"/>
      <c r="IK181" s="35"/>
      <c r="IL181" s="35"/>
      <c r="IM181" s="35"/>
      <c r="IN181" s="35"/>
      <c r="IO181" s="35"/>
      <c r="IP181" s="35"/>
      <c r="IQ181" s="35"/>
      <c r="IR181" s="35"/>
      <c r="IS181" s="35"/>
      <c r="IT181" s="35"/>
      <c r="IU181" s="35"/>
      <c r="IV181" s="35"/>
      <c r="IW181" s="35"/>
      <c r="IX181" s="35"/>
      <c r="IY181" s="35"/>
      <c r="IZ181" s="35"/>
      <c r="JA181" s="35"/>
      <c r="JB181" s="35"/>
      <c r="JC181" s="35"/>
      <c r="JD181" s="35"/>
      <c r="JE181" s="35"/>
      <c r="JF181" s="35"/>
      <c r="JG181" s="35"/>
      <c r="JH181" s="35"/>
    </row>
    <row r="182" spans="1:268" s="34" customFormat="1">
      <c r="A182" s="45"/>
      <c r="B182" s="45"/>
      <c r="C182" s="45"/>
      <c r="D182" s="45"/>
      <c r="E182" s="45"/>
      <c r="F182" s="45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47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  <c r="GY182" s="35"/>
      <c r="GZ182" s="35"/>
      <c r="HA182" s="35"/>
      <c r="HB182" s="35"/>
      <c r="HC182" s="35"/>
      <c r="HD182" s="35"/>
      <c r="HE182" s="35"/>
      <c r="HF182" s="35"/>
      <c r="HG182" s="35"/>
      <c r="HH182" s="35"/>
      <c r="HI182" s="35"/>
      <c r="HJ182" s="35"/>
      <c r="HK182" s="35"/>
      <c r="HL182" s="35"/>
      <c r="HM182" s="35"/>
      <c r="HN182" s="35"/>
      <c r="HO182" s="35"/>
      <c r="HP182" s="35"/>
      <c r="HQ182" s="35"/>
      <c r="HR182" s="35"/>
      <c r="HS182" s="35"/>
      <c r="HT182" s="35"/>
      <c r="HU182" s="35"/>
      <c r="HV182" s="35"/>
      <c r="HW182" s="35"/>
      <c r="HX182" s="35"/>
      <c r="HY182" s="35"/>
      <c r="HZ182" s="35"/>
      <c r="IA182" s="35"/>
      <c r="IB182" s="35"/>
      <c r="IC182" s="35"/>
      <c r="ID182" s="35"/>
      <c r="IE182" s="35"/>
      <c r="IF182" s="35"/>
      <c r="IG182" s="35"/>
      <c r="IH182" s="35"/>
      <c r="II182" s="35"/>
      <c r="IJ182" s="35"/>
      <c r="IK182" s="35"/>
      <c r="IL182" s="35"/>
      <c r="IM182" s="35"/>
      <c r="IN182" s="35"/>
      <c r="IO182" s="35"/>
      <c r="IP182" s="35"/>
      <c r="IQ182" s="35"/>
      <c r="IR182" s="35"/>
      <c r="IS182" s="35"/>
      <c r="IT182" s="35"/>
      <c r="IU182" s="35"/>
      <c r="IV182" s="35"/>
      <c r="IW182" s="35"/>
      <c r="IX182" s="35"/>
      <c r="IY182" s="35"/>
      <c r="IZ182" s="35"/>
      <c r="JA182" s="35"/>
      <c r="JB182" s="35"/>
      <c r="JC182" s="35"/>
      <c r="JD182" s="35"/>
      <c r="JE182" s="35"/>
      <c r="JF182" s="35"/>
      <c r="JG182" s="35"/>
      <c r="JH182" s="35"/>
    </row>
    <row r="183" spans="1:268" s="34" customFormat="1">
      <c r="A183" s="45"/>
      <c r="B183" s="45"/>
      <c r="C183" s="45"/>
      <c r="D183" s="45"/>
      <c r="E183" s="45"/>
      <c r="F183" s="45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47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  <c r="GY183" s="35"/>
      <c r="GZ183" s="35"/>
      <c r="HA183" s="35"/>
      <c r="HB183" s="35"/>
      <c r="HC183" s="35"/>
      <c r="HD183" s="35"/>
      <c r="HE183" s="35"/>
      <c r="HF183" s="35"/>
      <c r="HG183" s="35"/>
      <c r="HH183" s="35"/>
      <c r="HI183" s="35"/>
      <c r="HJ183" s="35"/>
      <c r="HK183" s="35"/>
      <c r="HL183" s="35"/>
      <c r="HM183" s="35"/>
      <c r="HN183" s="35"/>
      <c r="HO183" s="35"/>
      <c r="HP183" s="35"/>
      <c r="HQ183" s="35"/>
      <c r="HR183" s="35"/>
      <c r="HS183" s="35"/>
      <c r="HT183" s="35"/>
      <c r="HU183" s="35"/>
      <c r="HV183" s="35"/>
      <c r="HW183" s="35"/>
      <c r="HX183" s="35"/>
      <c r="HY183" s="35"/>
      <c r="HZ183" s="35"/>
      <c r="IA183" s="35"/>
      <c r="IB183" s="35"/>
      <c r="IC183" s="35"/>
      <c r="ID183" s="35"/>
      <c r="IE183" s="35"/>
      <c r="IF183" s="35"/>
      <c r="IG183" s="35"/>
      <c r="IH183" s="35"/>
      <c r="II183" s="35"/>
      <c r="IJ183" s="35"/>
      <c r="IK183" s="35"/>
      <c r="IL183" s="35"/>
      <c r="IM183" s="35"/>
      <c r="IN183" s="35"/>
      <c r="IO183" s="35"/>
      <c r="IP183" s="35"/>
      <c r="IQ183" s="35"/>
      <c r="IR183" s="35"/>
      <c r="IS183" s="35"/>
      <c r="IT183" s="35"/>
      <c r="IU183" s="35"/>
      <c r="IV183" s="35"/>
      <c r="IW183" s="35"/>
      <c r="IX183" s="35"/>
      <c r="IY183" s="35"/>
      <c r="IZ183" s="35"/>
      <c r="JA183" s="35"/>
      <c r="JB183" s="35"/>
      <c r="JC183" s="35"/>
      <c r="JD183" s="35"/>
      <c r="JE183" s="35"/>
      <c r="JF183" s="35"/>
      <c r="JG183" s="35"/>
      <c r="JH183" s="35"/>
    </row>
    <row r="184" spans="1:268" s="34" customFormat="1">
      <c r="A184" s="45"/>
      <c r="B184" s="45"/>
      <c r="C184" s="45"/>
      <c r="D184" s="45"/>
      <c r="E184" s="45"/>
      <c r="F184" s="45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47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  <c r="GY184" s="35"/>
      <c r="GZ184" s="35"/>
      <c r="HA184" s="35"/>
      <c r="HB184" s="35"/>
      <c r="HC184" s="35"/>
      <c r="HD184" s="35"/>
      <c r="HE184" s="35"/>
      <c r="HF184" s="35"/>
      <c r="HG184" s="35"/>
      <c r="HH184" s="35"/>
      <c r="HI184" s="35"/>
      <c r="HJ184" s="35"/>
      <c r="HK184" s="35"/>
      <c r="HL184" s="35"/>
      <c r="HM184" s="35"/>
      <c r="HN184" s="35"/>
      <c r="HO184" s="35"/>
      <c r="HP184" s="35"/>
      <c r="HQ184" s="35"/>
      <c r="HR184" s="35"/>
      <c r="HS184" s="35"/>
      <c r="HT184" s="35"/>
      <c r="HU184" s="35"/>
      <c r="HV184" s="35"/>
      <c r="HW184" s="35"/>
      <c r="HX184" s="35"/>
      <c r="HY184" s="35"/>
      <c r="HZ184" s="35"/>
      <c r="IA184" s="35"/>
      <c r="IB184" s="35"/>
      <c r="IC184" s="35"/>
      <c r="ID184" s="35"/>
      <c r="IE184" s="35"/>
      <c r="IF184" s="35"/>
      <c r="IG184" s="35"/>
      <c r="IH184" s="35"/>
      <c r="II184" s="35"/>
      <c r="IJ184" s="35"/>
      <c r="IK184" s="35"/>
      <c r="IL184" s="35"/>
      <c r="IM184" s="35"/>
      <c r="IN184" s="35"/>
      <c r="IO184" s="35"/>
      <c r="IP184" s="35"/>
      <c r="IQ184" s="35"/>
      <c r="IR184" s="35"/>
      <c r="IS184" s="35"/>
      <c r="IT184" s="35"/>
      <c r="IU184" s="35"/>
      <c r="IV184" s="35"/>
      <c r="IW184" s="35"/>
      <c r="IX184" s="35"/>
      <c r="IY184" s="35"/>
      <c r="IZ184" s="35"/>
      <c r="JA184" s="35"/>
      <c r="JB184" s="35"/>
      <c r="JC184" s="35"/>
      <c r="JD184" s="35"/>
      <c r="JE184" s="35"/>
      <c r="JF184" s="35"/>
      <c r="JG184" s="35"/>
      <c r="JH184" s="35"/>
    </row>
    <row r="185" spans="1:268" s="34" customFormat="1">
      <c r="A185" s="45"/>
      <c r="B185" s="45"/>
      <c r="C185" s="45"/>
      <c r="D185" s="45"/>
      <c r="E185" s="45"/>
      <c r="F185" s="45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47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  <c r="GY185" s="35"/>
      <c r="GZ185" s="35"/>
      <c r="HA185" s="35"/>
      <c r="HB185" s="35"/>
      <c r="HC185" s="35"/>
      <c r="HD185" s="35"/>
      <c r="HE185" s="35"/>
      <c r="HF185" s="35"/>
      <c r="HG185" s="35"/>
      <c r="HH185" s="35"/>
      <c r="HI185" s="35"/>
      <c r="HJ185" s="35"/>
      <c r="HK185" s="35"/>
      <c r="HL185" s="35"/>
      <c r="HM185" s="35"/>
      <c r="HN185" s="35"/>
      <c r="HO185" s="35"/>
      <c r="HP185" s="35"/>
      <c r="HQ185" s="35"/>
      <c r="HR185" s="35"/>
      <c r="HS185" s="35"/>
      <c r="HT185" s="35"/>
      <c r="HU185" s="35"/>
      <c r="HV185" s="35"/>
      <c r="HW185" s="35"/>
      <c r="HX185" s="35"/>
      <c r="HY185" s="35"/>
      <c r="HZ185" s="35"/>
      <c r="IA185" s="35"/>
      <c r="IB185" s="35"/>
      <c r="IC185" s="35"/>
      <c r="ID185" s="35"/>
      <c r="IE185" s="35"/>
      <c r="IF185" s="35"/>
      <c r="IG185" s="35"/>
      <c r="IH185" s="35"/>
      <c r="II185" s="35"/>
      <c r="IJ185" s="35"/>
      <c r="IK185" s="35"/>
      <c r="IL185" s="35"/>
      <c r="IM185" s="35"/>
      <c r="IN185" s="35"/>
      <c r="IO185" s="35"/>
      <c r="IP185" s="35"/>
      <c r="IQ185" s="35"/>
      <c r="IR185" s="35"/>
      <c r="IS185" s="35"/>
      <c r="IT185" s="35"/>
      <c r="IU185" s="35"/>
      <c r="IV185" s="35"/>
      <c r="IW185" s="35"/>
      <c r="IX185" s="35"/>
      <c r="IY185" s="35"/>
      <c r="IZ185" s="35"/>
      <c r="JA185" s="35"/>
      <c r="JB185" s="35"/>
      <c r="JC185" s="35"/>
      <c r="JD185" s="35"/>
      <c r="JE185" s="35"/>
      <c r="JF185" s="35"/>
      <c r="JG185" s="35"/>
      <c r="JH185" s="35"/>
    </row>
    <row r="186" spans="1:268" s="34" customFormat="1">
      <c r="A186" s="45"/>
      <c r="B186" s="45"/>
      <c r="C186" s="45"/>
      <c r="D186" s="45"/>
      <c r="E186" s="45"/>
      <c r="F186" s="45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47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  <c r="GY186" s="35"/>
      <c r="GZ186" s="35"/>
      <c r="HA186" s="35"/>
      <c r="HB186" s="35"/>
      <c r="HC186" s="35"/>
      <c r="HD186" s="35"/>
      <c r="HE186" s="35"/>
      <c r="HF186" s="35"/>
      <c r="HG186" s="35"/>
      <c r="HH186" s="35"/>
      <c r="HI186" s="35"/>
      <c r="HJ186" s="35"/>
      <c r="HK186" s="35"/>
      <c r="HL186" s="35"/>
      <c r="HM186" s="35"/>
      <c r="HN186" s="35"/>
      <c r="HO186" s="35"/>
      <c r="HP186" s="35"/>
      <c r="HQ186" s="35"/>
      <c r="HR186" s="35"/>
      <c r="HS186" s="35"/>
      <c r="HT186" s="35"/>
      <c r="HU186" s="35"/>
      <c r="HV186" s="35"/>
      <c r="HW186" s="35"/>
      <c r="HX186" s="35"/>
      <c r="HY186" s="35"/>
      <c r="HZ186" s="35"/>
      <c r="IA186" s="35"/>
      <c r="IB186" s="35"/>
      <c r="IC186" s="35"/>
      <c r="ID186" s="35"/>
      <c r="IE186" s="35"/>
      <c r="IF186" s="35"/>
      <c r="IG186" s="35"/>
      <c r="IH186" s="35"/>
      <c r="II186" s="35"/>
      <c r="IJ186" s="35"/>
      <c r="IK186" s="35"/>
      <c r="IL186" s="35"/>
      <c r="IM186" s="35"/>
      <c r="IN186" s="35"/>
      <c r="IO186" s="35"/>
      <c r="IP186" s="35"/>
      <c r="IQ186" s="35"/>
      <c r="IR186" s="35"/>
      <c r="IS186" s="35"/>
      <c r="IT186" s="35"/>
      <c r="IU186" s="35"/>
      <c r="IV186" s="35"/>
      <c r="IW186" s="35"/>
      <c r="IX186" s="35"/>
      <c r="IY186" s="35"/>
      <c r="IZ186" s="35"/>
      <c r="JA186" s="35"/>
      <c r="JB186" s="35"/>
      <c r="JC186" s="35"/>
      <c r="JD186" s="35"/>
      <c r="JE186" s="35"/>
      <c r="JF186" s="35"/>
      <c r="JG186" s="35"/>
      <c r="JH186" s="35"/>
    </row>
    <row r="187" spans="1:268" s="34" customFormat="1">
      <c r="A187" s="45"/>
      <c r="B187" s="45"/>
      <c r="C187" s="45"/>
      <c r="D187" s="45"/>
      <c r="E187" s="45"/>
      <c r="F187" s="45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47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  <c r="GY187" s="35"/>
      <c r="GZ187" s="35"/>
      <c r="HA187" s="35"/>
      <c r="HB187" s="35"/>
      <c r="HC187" s="35"/>
      <c r="HD187" s="35"/>
      <c r="HE187" s="35"/>
      <c r="HF187" s="35"/>
      <c r="HG187" s="35"/>
      <c r="HH187" s="35"/>
      <c r="HI187" s="35"/>
      <c r="HJ187" s="35"/>
      <c r="HK187" s="35"/>
      <c r="HL187" s="35"/>
      <c r="HM187" s="35"/>
      <c r="HN187" s="35"/>
      <c r="HO187" s="35"/>
      <c r="HP187" s="35"/>
      <c r="HQ187" s="35"/>
      <c r="HR187" s="35"/>
      <c r="HS187" s="35"/>
      <c r="HT187" s="35"/>
      <c r="HU187" s="35"/>
      <c r="HV187" s="35"/>
      <c r="HW187" s="35"/>
      <c r="HX187" s="35"/>
      <c r="HY187" s="35"/>
      <c r="HZ187" s="35"/>
      <c r="IA187" s="35"/>
      <c r="IB187" s="35"/>
      <c r="IC187" s="35"/>
      <c r="ID187" s="35"/>
      <c r="IE187" s="35"/>
      <c r="IF187" s="35"/>
      <c r="IG187" s="35"/>
      <c r="IH187" s="35"/>
      <c r="II187" s="35"/>
      <c r="IJ187" s="35"/>
      <c r="IK187" s="35"/>
      <c r="IL187" s="35"/>
      <c r="IM187" s="35"/>
      <c r="IN187" s="35"/>
      <c r="IO187" s="35"/>
      <c r="IP187" s="35"/>
      <c r="IQ187" s="35"/>
      <c r="IR187" s="35"/>
      <c r="IS187" s="35"/>
      <c r="IT187" s="35"/>
      <c r="IU187" s="35"/>
      <c r="IV187" s="35"/>
      <c r="IW187" s="35"/>
      <c r="IX187" s="35"/>
      <c r="IY187" s="35"/>
      <c r="IZ187" s="35"/>
      <c r="JA187" s="35"/>
      <c r="JB187" s="35"/>
      <c r="JC187" s="35"/>
      <c r="JD187" s="35"/>
      <c r="JE187" s="35"/>
      <c r="JF187" s="35"/>
      <c r="JG187" s="35"/>
      <c r="JH187" s="35"/>
    </row>
    <row r="188" spans="1:268" s="34" customFormat="1">
      <c r="A188" s="45"/>
      <c r="B188" s="45"/>
      <c r="C188" s="45"/>
      <c r="D188" s="45"/>
      <c r="E188" s="45"/>
      <c r="F188" s="45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47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  <c r="GY188" s="35"/>
      <c r="GZ188" s="35"/>
      <c r="HA188" s="35"/>
      <c r="HB188" s="35"/>
      <c r="HC188" s="35"/>
      <c r="HD188" s="35"/>
      <c r="HE188" s="35"/>
      <c r="HF188" s="35"/>
      <c r="HG188" s="35"/>
      <c r="HH188" s="35"/>
      <c r="HI188" s="35"/>
      <c r="HJ188" s="35"/>
      <c r="HK188" s="35"/>
      <c r="HL188" s="35"/>
      <c r="HM188" s="35"/>
      <c r="HN188" s="35"/>
      <c r="HO188" s="35"/>
      <c r="HP188" s="35"/>
      <c r="HQ188" s="35"/>
      <c r="HR188" s="35"/>
      <c r="HS188" s="35"/>
      <c r="HT188" s="35"/>
      <c r="HU188" s="35"/>
      <c r="HV188" s="35"/>
      <c r="HW188" s="35"/>
      <c r="HX188" s="35"/>
      <c r="HY188" s="35"/>
      <c r="HZ188" s="35"/>
      <c r="IA188" s="35"/>
      <c r="IB188" s="35"/>
      <c r="IC188" s="35"/>
      <c r="ID188" s="35"/>
      <c r="IE188" s="35"/>
      <c r="IF188" s="35"/>
      <c r="IG188" s="35"/>
      <c r="IH188" s="35"/>
      <c r="II188" s="35"/>
      <c r="IJ188" s="35"/>
      <c r="IK188" s="35"/>
      <c r="IL188" s="35"/>
      <c r="IM188" s="35"/>
      <c r="IN188" s="35"/>
      <c r="IO188" s="35"/>
      <c r="IP188" s="35"/>
      <c r="IQ188" s="35"/>
      <c r="IR188" s="35"/>
      <c r="IS188" s="35"/>
      <c r="IT188" s="35"/>
      <c r="IU188" s="35"/>
      <c r="IV188" s="35"/>
      <c r="IW188" s="35"/>
      <c r="IX188" s="35"/>
      <c r="IY188" s="35"/>
      <c r="IZ188" s="35"/>
      <c r="JA188" s="35"/>
      <c r="JB188" s="35"/>
      <c r="JC188" s="35"/>
      <c r="JD188" s="35"/>
      <c r="JE188" s="35"/>
      <c r="JF188" s="35"/>
      <c r="JG188" s="35"/>
      <c r="JH188" s="35"/>
    </row>
    <row r="189" spans="1:268" s="34" customFormat="1">
      <c r="A189" s="45"/>
      <c r="B189" s="45"/>
      <c r="C189" s="45"/>
      <c r="D189" s="45"/>
      <c r="E189" s="45"/>
      <c r="F189" s="45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47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  <c r="GY189" s="35"/>
      <c r="GZ189" s="35"/>
      <c r="HA189" s="35"/>
      <c r="HB189" s="35"/>
      <c r="HC189" s="35"/>
      <c r="HD189" s="35"/>
      <c r="HE189" s="35"/>
      <c r="HF189" s="35"/>
      <c r="HG189" s="35"/>
      <c r="HH189" s="35"/>
      <c r="HI189" s="35"/>
      <c r="HJ189" s="35"/>
      <c r="HK189" s="35"/>
      <c r="HL189" s="35"/>
      <c r="HM189" s="35"/>
      <c r="HN189" s="35"/>
      <c r="HO189" s="35"/>
      <c r="HP189" s="35"/>
      <c r="HQ189" s="35"/>
      <c r="HR189" s="35"/>
      <c r="HS189" s="35"/>
      <c r="HT189" s="35"/>
      <c r="HU189" s="35"/>
      <c r="HV189" s="35"/>
      <c r="HW189" s="35"/>
      <c r="HX189" s="35"/>
      <c r="HY189" s="35"/>
      <c r="HZ189" s="35"/>
      <c r="IA189" s="35"/>
      <c r="IB189" s="35"/>
      <c r="IC189" s="35"/>
      <c r="ID189" s="35"/>
      <c r="IE189" s="35"/>
      <c r="IF189" s="35"/>
      <c r="IG189" s="35"/>
      <c r="IH189" s="35"/>
      <c r="II189" s="35"/>
      <c r="IJ189" s="35"/>
      <c r="IK189" s="35"/>
      <c r="IL189" s="35"/>
      <c r="IM189" s="35"/>
      <c r="IN189" s="35"/>
      <c r="IO189" s="35"/>
      <c r="IP189" s="35"/>
      <c r="IQ189" s="35"/>
      <c r="IR189" s="35"/>
      <c r="IS189" s="35"/>
      <c r="IT189" s="35"/>
      <c r="IU189" s="35"/>
      <c r="IV189" s="35"/>
      <c r="IW189" s="35"/>
      <c r="IX189" s="35"/>
      <c r="IY189" s="35"/>
      <c r="IZ189" s="35"/>
      <c r="JA189" s="35"/>
      <c r="JB189" s="35"/>
      <c r="JC189" s="35"/>
      <c r="JD189" s="35"/>
      <c r="JE189" s="35"/>
      <c r="JF189" s="35"/>
      <c r="JG189" s="35"/>
      <c r="JH189" s="35"/>
    </row>
    <row r="190" spans="1:268" s="34" customFormat="1">
      <c r="A190" s="45"/>
      <c r="B190" s="45"/>
      <c r="C190" s="45"/>
      <c r="D190" s="45"/>
      <c r="E190" s="45"/>
      <c r="F190" s="45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47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  <c r="GY190" s="35"/>
      <c r="GZ190" s="35"/>
      <c r="HA190" s="35"/>
      <c r="HB190" s="35"/>
      <c r="HC190" s="35"/>
      <c r="HD190" s="35"/>
      <c r="HE190" s="35"/>
      <c r="HF190" s="35"/>
      <c r="HG190" s="35"/>
      <c r="HH190" s="35"/>
      <c r="HI190" s="35"/>
      <c r="HJ190" s="35"/>
      <c r="HK190" s="35"/>
      <c r="HL190" s="35"/>
      <c r="HM190" s="35"/>
      <c r="HN190" s="35"/>
      <c r="HO190" s="35"/>
      <c r="HP190" s="35"/>
      <c r="HQ190" s="35"/>
      <c r="HR190" s="35"/>
      <c r="HS190" s="35"/>
      <c r="HT190" s="35"/>
      <c r="HU190" s="35"/>
      <c r="HV190" s="35"/>
      <c r="HW190" s="35"/>
      <c r="HX190" s="35"/>
      <c r="HY190" s="35"/>
      <c r="HZ190" s="35"/>
      <c r="IA190" s="35"/>
      <c r="IB190" s="35"/>
      <c r="IC190" s="35"/>
      <c r="ID190" s="35"/>
      <c r="IE190" s="35"/>
      <c r="IF190" s="35"/>
      <c r="IG190" s="35"/>
      <c r="IH190" s="35"/>
      <c r="II190" s="35"/>
      <c r="IJ190" s="35"/>
      <c r="IK190" s="35"/>
      <c r="IL190" s="35"/>
      <c r="IM190" s="35"/>
      <c r="IN190" s="35"/>
      <c r="IO190" s="35"/>
      <c r="IP190" s="35"/>
      <c r="IQ190" s="35"/>
      <c r="IR190" s="35"/>
      <c r="IS190" s="35"/>
      <c r="IT190" s="35"/>
      <c r="IU190" s="35"/>
      <c r="IV190" s="35"/>
      <c r="IW190" s="35"/>
      <c r="IX190" s="35"/>
      <c r="IY190" s="35"/>
      <c r="IZ190" s="35"/>
      <c r="JA190" s="35"/>
      <c r="JB190" s="35"/>
      <c r="JC190" s="35"/>
      <c r="JD190" s="35"/>
      <c r="JE190" s="35"/>
      <c r="JF190" s="35"/>
      <c r="JG190" s="35"/>
      <c r="JH190" s="35"/>
    </row>
    <row r="191" spans="1:268" s="34" customFormat="1">
      <c r="A191" s="45"/>
      <c r="B191" s="45"/>
      <c r="C191" s="45"/>
      <c r="D191" s="45"/>
      <c r="E191" s="45"/>
      <c r="F191" s="45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47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  <c r="GY191" s="35"/>
      <c r="GZ191" s="35"/>
      <c r="HA191" s="35"/>
      <c r="HB191" s="35"/>
      <c r="HC191" s="35"/>
      <c r="HD191" s="35"/>
      <c r="HE191" s="35"/>
      <c r="HF191" s="35"/>
      <c r="HG191" s="35"/>
      <c r="HH191" s="35"/>
      <c r="HI191" s="35"/>
      <c r="HJ191" s="35"/>
      <c r="HK191" s="35"/>
      <c r="HL191" s="35"/>
      <c r="HM191" s="35"/>
      <c r="HN191" s="35"/>
      <c r="HO191" s="35"/>
      <c r="HP191" s="35"/>
      <c r="HQ191" s="35"/>
      <c r="HR191" s="35"/>
      <c r="HS191" s="35"/>
      <c r="HT191" s="35"/>
      <c r="HU191" s="35"/>
      <c r="HV191" s="35"/>
      <c r="HW191" s="35"/>
      <c r="HX191" s="35"/>
      <c r="HY191" s="35"/>
      <c r="HZ191" s="35"/>
      <c r="IA191" s="35"/>
      <c r="IB191" s="35"/>
      <c r="IC191" s="35"/>
      <c r="ID191" s="35"/>
      <c r="IE191" s="35"/>
      <c r="IF191" s="35"/>
      <c r="IG191" s="35"/>
      <c r="IH191" s="35"/>
      <c r="II191" s="35"/>
      <c r="IJ191" s="35"/>
      <c r="IK191" s="35"/>
      <c r="IL191" s="35"/>
      <c r="IM191" s="35"/>
      <c r="IN191" s="35"/>
      <c r="IO191" s="35"/>
      <c r="IP191" s="35"/>
      <c r="IQ191" s="35"/>
      <c r="IR191" s="35"/>
      <c r="IS191" s="35"/>
      <c r="IT191" s="35"/>
      <c r="IU191" s="35"/>
      <c r="IV191" s="35"/>
      <c r="IW191" s="35"/>
      <c r="IX191" s="35"/>
      <c r="IY191" s="35"/>
      <c r="IZ191" s="35"/>
      <c r="JA191" s="35"/>
      <c r="JB191" s="35"/>
      <c r="JC191" s="35"/>
      <c r="JD191" s="35"/>
      <c r="JE191" s="35"/>
      <c r="JF191" s="35"/>
      <c r="JG191" s="35"/>
      <c r="JH191" s="35"/>
    </row>
    <row r="192" spans="1:268" s="34" customFormat="1">
      <c r="A192" s="45"/>
      <c r="B192" s="45"/>
      <c r="C192" s="45"/>
      <c r="D192" s="45"/>
      <c r="E192" s="45"/>
      <c r="F192" s="45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47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  <c r="GY192" s="35"/>
      <c r="GZ192" s="35"/>
      <c r="HA192" s="35"/>
      <c r="HB192" s="35"/>
      <c r="HC192" s="35"/>
      <c r="HD192" s="35"/>
      <c r="HE192" s="35"/>
      <c r="HF192" s="35"/>
      <c r="HG192" s="35"/>
      <c r="HH192" s="35"/>
      <c r="HI192" s="35"/>
      <c r="HJ192" s="35"/>
      <c r="HK192" s="35"/>
      <c r="HL192" s="35"/>
      <c r="HM192" s="35"/>
      <c r="HN192" s="35"/>
      <c r="HO192" s="35"/>
      <c r="HP192" s="35"/>
      <c r="HQ192" s="35"/>
      <c r="HR192" s="35"/>
      <c r="HS192" s="35"/>
      <c r="HT192" s="35"/>
      <c r="HU192" s="35"/>
      <c r="HV192" s="35"/>
      <c r="HW192" s="35"/>
      <c r="HX192" s="35"/>
      <c r="HY192" s="35"/>
      <c r="HZ192" s="35"/>
      <c r="IA192" s="35"/>
      <c r="IB192" s="35"/>
      <c r="IC192" s="35"/>
      <c r="ID192" s="35"/>
      <c r="IE192" s="35"/>
      <c r="IF192" s="35"/>
      <c r="IG192" s="35"/>
      <c r="IH192" s="35"/>
      <c r="II192" s="35"/>
      <c r="IJ192" s="35"/>
      <c r="IK192" s="35"/>
      <c r="IL192" s="35"/>
      <c r="IM192" s="35"/>
      <c r="IN192" s="35"/>
      <c r="IO192" s="35"/>
      <c r="IP192" s="35"/>
      <c r="IQ192" s="35"/>
      <c r="IR192" s="35"/>
      <c r="IS192" s="35"/>
      <c r="IT192" s="35"/>
      <c r="IU192" s="35"/>
      <c r="IV192" s="35"/>
      <c r="IW192" s="35"/>
      <c r="IX192" s="35"/>
      <c r="IY192" s="35"/>
      <c r="IZ192" s="35"/>
      <c r="JA192" s="35"/>
      <c r="JB192" s="35"/>
      <c r="JC192" s="35"/>
      <c r="JD192" s="35"/>
      <c r="JE192" s="35"/>
      <c r="JF192" s="35"/>
      <c r="JG192" s="35"/>
      <c r="JH192" s="35"/>
    </row>
    <row r="193" spans="1:268" s="34" customFormat="1">
      <c r="A193" s="45"/>
      <c r="B193" s="45"/>
      <c r="C193" s="45"/>
      <c r="D193" s="45"/>
      <c r="E193" s="45"/>
      <c r="F193" s="45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47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  <c r="GY193" s="35"/>
      <c r="GZ193" s="35"/>
      <c r="HA193" s="35"/>
      <c r="HB193" s="35"/>
      <c r="HC193" s="35"/>
      <c r="HD193" s="35"/>
      <c r="HE193" s="35"/>
      <c r="HF193" s="35"/>
      <c r="HG193" s="35"/>
      <c r="HH193" s="35"/>
      <c r="HI193" s="35"/>
      <c r="HJ193" s="35"/>
      <c r="HK193" s="35"/>
      <c r="HL193" s="35"/>
      <c r="HM193" s="35"/>
      <c r="HN193" s="35"/>
      <c r="HO193" s="35"/>
      <c r="HP193" s="35"/>
      <c r="HQ193" s="35"/>
      <c r="HR193" s="35"/>
      <c r="HS193" s="35"/>
      <c r="HT193" s="35"/>
      <c r="HU193" s="35"/>
      <c r="HV193" s="35"/>
      <c r="HW193" s="35"/>
      <c r="HX193" s="35"/>
      <c r="HY193" s="35"/>
      <c r="HZ193" s="35"/>
      <c r="IA193" s="35"/>
      <c r="IB193" s="35"/>
      <c r="IC193" s="35"/>
      <c r="ID193" s="35"/>
      <c r="IE193" s="35"/>
      <c r="IF193" s="35"/>
      <c r="IG193" s="35"/>
      <c r="IH193" s="35"/>
      <c r="II193" s="35"/>
      <c r="IJ193" s="35"/>
      <c r="IK193" s="35"/>
      <c r="IL193" s="35"/>
      <c r="IM193" s="35"/>
      <c r="IN193" s="35"/>
      <c r="IO193" s="35"/>
      <c r="IP193" s="35"/>
      <c r="IQ193" s="35"/>
      <c r="IR193" s="35"/>
      <c r="IS193" s="35"/>
      <c r="IT193" s="35"/>
      <c r="IU193" s="35"/>
      <c r="IV193" s="35"/>
      <c r="IW193" s="35"/>
      <c r="IX193" s="35"/>
      <c r="IY193" s="35"/>
      <c r="IZ193" s="35"/>
      <c r="JA193" s="35"/>
      <c r="JB193" s="35"/>
      <c r="JC193" s="35"/>
      <c r="JD193" s="35"/>
      <c r="JE193" s="35"/>
      <c r="JF193" s="35"/>
      <c r="JG193" s="35"/>
      <c r="JH193" s="35"/>
    </row>
    <row r="194" spans="1:268" s="34" customFormat="1">
      <c r="A194" s="45"/>
      <c r="B194" s="45"/>
      <c r="C194" s="45"/>
      <c r="D194" s="45"/>
      <c r="E194" s="45"/>
      <c r="F194" s="45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47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  <c r="GY194" s="35"/>
      <c r="GZ194" s="35"/>
      <c r="HA194" s="35"/>
      <c r="HB194" s="35"/>
      <c r="HC194" s="35"/>
      <c r="HD194" s="35"/>
      <c r="HE194" s="35"/>
      <c r="HF194" s="35"/>
      <c r="HG194" s="35"/>
      <c r="HH194" s="35"/>
      <c r="HI194" s="35"/>
      <c r="HJ194" s="35"/>
      <c r="HK194" s="35"/>
      <c r="HL194" s="35"/>
      <c r="HM194" s="35"/>
      <c r="HN194" s="35"/>
      <c r="HO194" s="35"/>
      <c r="HP194" s="35"/>
      <c r="HQ194" s="35"/>
      <c r="HR194" s="35"/>
      <c r="HS194" s="35"/>
      <c r="HT194" s="35"/>
      <c r="HU194" s="35"/>
      <c r="HV194" s="35"/>
      <c r="HW194" s="35"/>
      <c r="HX194" s="35"/>
      <c r="HY194" s="35"/>
      <c r="HZ194" s="35"/>
      <c r="IA194" s="35"/>
      <c r="IB194" s="35"/>
      <c r="IC194" s="35"/>
      <c r="ID194" s="35"/>
      <c r="IE194" s="35"/>
      <c r="IF194" s="35"/>
      <c r="IG194" s="35"/>
      <c r="IH194" s="35"/>
      <c r="II194" s="35"/>
      <c r="IJ194" s="35"/>
      <c r="IK194" s="35"/>
      <c r="IL194" s="35"/>
      <c r="IM194" s="35"/>
      <c r="IN194" s="35"/>
      <c r="IO194" s="35"/>
      <c r="IP194" s="35"/>
      <c r="IQ194" s="35"/>
      <c r="IR194" s="35"/>
      <c r="IS194" s="35"/>
      <c r="IT194" s="35"/>
      <c r="IU194" s="35"/>
      <c r="IV194" s="35"/>
      <c r="IW194" s="35"/>
      <c r="IX194" s="35"/>
      <c r="IY194" s="35"/>
      <c r="IZ194" s="35"/>
      <c r="JA194" s="35"/>
      <c r="JB194" s="35"/>
      <c r="JC194" s="35"/>
      <c r="JD194" s="35"/>
      <c r="JE194" s="35"/>
      <c r="JF194" s="35"/>
      <c r="JG194" s="35"/>
      <c r="JH194" s="35"/>
    </row>
    <row r="195" spans="1:268" s="34" customFormat="1">
      <c r="A195" s="45"/>
      <c r="B195" s="45"/>
      <c r="C195" s="45"/>
      <c r="D195" s="45"/>
      <c r="E195" s="45"/>
      <c r="F195" s="45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47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  <c r="GY195" s="35"/>
      <c r="GZ195" s="35"/>
      <c r="HA195" s="35"/>
      <c r="HB195" s="35"/>
      <c r="HC195" s="35"/>
      <c r="HD195" s="35"/>
      <c r="HE195" s="35"/>
      <c r="HF195" s="35"/>
      <c r="HG195" s="35"/>
      <c r="HH195" s="35"/>
      <c r="HI195" s="35"/>
      <c r="HJ195" s="35"/>
      <c r="HK195" s="35"/>
      <c r="HL195" s="35"/>
      <c r="HM195" s="35"/>
      <c r="HN195" s="35"/>
      <c r="HO195" s="35"/>
      <c r="HP195" s="35"/>
      <c r="HQ195" s="35"/>
      <c r="HR195" s="35"/>
      <c r="HS195" s="35"/>
      <c r="HT195" s="35"/>
      <c r="HU195" s="35"/>
      <c r="HV195" s="35"/>
      <c r="HW195" s="35"/>
      <c r="HX195" s="35"/>
      <c r="HY195" s="35"/>
      <c r="HZ195" s="35"/>
      <c r="IA195" s="35"/>
      <c r="IB195" s="35"/>
      <c r="IC195" s="35"/>
      <c r="ID195" s="35"/>
      <c r="IE195" s="35"/>
      <c r="IF195" s="35"/>
      <c r="IG195" s="35"/>
      <c r="IH195" s="35"/>
      <c r="II195" s="35"/>
      <c r="IJ195" s="35"/>
      <c r="IK195" s="35"/>
      <c r="IL195" s="35"/>
      <c r="IM195" s="35"/>
      <c r="IN195" s="35"/>
      <c r="IO195" s="35"/>
      <c r="IP195" s="35"/>
      <c r="IQ195" s="35"/>
      <c r="IR195" s="35"/>
      <c r="IS195" s="35"/>
      <c r="IT195" s="35"/>
      <c r="IU195" s="35"/>
      <c r="IV195" s="35"/>
      <c r="IW195" s="35"/>
      <c r="IX195" s="35"/>
      <c r="IY195" s="35"/>
      <c r="IZ195" s="35"/>
      <c r="JA195" s="35"/>
      <c r="JB195" s="35"/>
      <c r="JC195" s="35"/>
      <c r="JD195" s="35"/>
      <c r="JE195" s="35"/>
      <c r="JF195" s="35"/>
      <c r="JG195" s="35"/>
      <c r="JH195" s="35"/>
    </row>
    <row r="196" spans="1:268" s="34" customFormat="1">
      <c r="A196" s="45"/>
      <c r="B196" s="45"/>
      <c r="C196" s="45"/>
      <c r="D196" s="45"/>
      <c r="E196" s="45"/>
      <c r="F196" s="45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47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  <c r="GY196" s="35"/>
      <c r="GZ196" s="35"/>
      <c r="HA196" s="35"/>
      <c r="HB196" s="35"/>
      <c r="HC196" s="35"/>
      <c r="HD196" s="35"/>
      <c r="HE196" s="35"/>
      <c r="HF196" s="35"/>
      <c r="HG196" s="35"/>
      <c r="HH196" s="35"/>
      <c r="HI196" s="35"/>
      <c r="HJ196" s="35"/>
      <c r="HK196" s="35"/>
      <c r="HL196" s="35"/>
      <c r="HM196" s="35"/>
      <c r="HN196" s="35"/>
      <c r="HO196" s="35"/>
      <c r="HP196" s="35"/>
      <c r="HQ196" s="35"/>
      <c r="HR196" s="35"/>
      <c r="HS196" s="35"/>
      <c r="HT196" s="35"/>
      <c r="HU196" s="35"/>
      <c r="HV196" s="35"/>
      <c r="HW196" s="35"/>
      <c r="HX196" s="35"/>
      <c r="HY196" s="35"/>
      <c r="HZ196" s="35"/>
      <c r="IA196" s="35"/>
      <c r="IB196" s="35"/>
      <c r="IC196" s="35"/>
      <c r="ID196" s="35"/>
      <c r="IE196" s="35"/>
      <c r="IF196" s="35"/>
      <c r="IG196" s="35"/>
      <c r="IH196" s="35"/>
      <c r="II196" s="35"/>
      <c r="IJ196" s="35"/>
      <c r="IK196" s="35"/>
      <c r="IL196" s="35"/>
      <c r="IM196" s="35"/>
      <c r="IN196" s="35"/>
      <c r="IO196" s="35"/>
      <c r="IP196" s="35"/>
      <c r="IQ196" s="35"/>
      <c r="IR196" s="35"/>
      <c r="IS196" s="35"/>
      <c r="IT196" s="35"/>
      <c r="IU196" s="35"/>
      <c r="IV196" s="35"/>
      <c r="IW196" s="35"/>
      <c r="IX196" s="35"/>
      <c r="IY196" s="35"/>
      <c r="IZ196" s="35"/>
      <c r="JA196" s="35"/>
      <c r="JB196" s="35"/>
      <c r="JC196" s="35"/>
      <c r="JD196" s="35"/>
      <c r="JE196" s="35"/>
      <c r="JF196" s="35"/>
      <c r="JG196" s="35"/>
      <c r="JH196" s="35"/>
    </row>
    <row r="197" spans="1:268" s="34" customFormat="1">
      <c r="A197" s="45"/>
      <c r="B197" s="45"/>
      <c r="C197" s="45"/>
      <c r="D197" s="45"/>
      <c r="E197" s="45"/>
      <c r="F197" s="45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47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  <c r="GY197" s="35"/>
      <c r="GZ197" s="35"/>
      <c r="HA197" s="35"/>
      <c r="HB197" s="35"/>
      <c r="HC197" s="35"/>
      <c r="HD197" s="35"/>
      <c r="HE197" s="35"/>
      <c r="HF197" s="35"/>
      <c r="HG197" s="35"/>
      <c r="HH197" s="35"/>
      <c r="HI197" s="35"/>
      <c r="HJ197" s="35"/>
      <c r="HK197" s="35"/>
      <c r="HL197" s="35"/>
      <c r="HM197" s="35"/>
      <c r="HN197" s="35"/>
      <c r="HO197" s="35"/>
      <c r="HP197" s="35"/>
      <c r="HQ197" s="35"/>
      <c r="HR197" s="35"/>
      <c r="HS197" s="35"/>
      <c r="HT197" s="35"/>
      <c r="HU197" s="35"/>
      <c r="HV197" s="35"/>
      <c r="HW197" s="35"/>
      <c r="HX197" s="35"/>
      <c r="HY197" s="35"/>
      <c r="HZ197" s="35"/>
      <c r="IA197" s="35"/>
      <c r="IB197" s="35"/>
      <c r="IC197" s="35"/>
      <c r="ID197" s="35"/>
      <c r="IE197" s="35"/>
      <c r="IF197" s="35"/>
      <c r="IG197" s="35"/>
      <c r="IH197" s="35"/>
      <c r="II197" s="35"/>
      <c r="IJ197" s="35"/>
      <c r="IK197" s="35"/>
      <c r="IL197" s="35"/>
      <c r="IM197" s="35"/>
      <c r="IN197" s="35"/>
      <c r="IO197" s="35"/>
      <c r="IP197" s="35"/>
      <c r="IQ197" s="35"/>
      <c r="IR197" s="35"/>
      <c r="IS197" s="35"/>
      <c r="IT197" s="35"/>
      <c r="IU197" s="35"/>
      <c r="IV197" s="35"/>
      <c r="IW197" s="35"/>
      <c r="IX197" s="35"/>
      <c r="IY197" s="35"/>
      <c r="IZ197" s="35"/>
      <c r="JA197" s="35"/>
      <c r="JB197" s="35"/>
      <c r="JC197" s="35"/>
      <c r="JD197" s="35"/>
      <c r="JE197" s="35"/>
      <c r="JF197" s="35"/>
      <c r="JG197" s="35"/>
      <c r="JH197" s="35"/>
    </row>
    <row r="198" spans="1:268" s="34" customFormat="1">
      <c r="A198" s="45"/>
      <c r="B198" s="45"/>
      <c r="C198" s="45"/>
      <c r="D198" s="45"/>
      <c r="E198" s="45"/>
      <c r="F198" s="45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47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  <c r="GY198" s="35"/>
      <c r="GZ198" s="35"/>
      <c r="HA198" s="35"/>
      <c r="HB198" s="35"/>
      <c r="HC198" s="35"/>
      <c r="HD198" s="35"/>
      <c r="HE198" s="35"/>
      <c r="HF198" s="35"/>
      <c r="HG198" s="35"/>
      <c r="HH198" s="35"/>
      <c r="HI198" s="35"/>
      <c r="HJ198" s="35"/>
      <c r="HK198" s="35"/>
      <c r="HL198" s="35"/>
      <c r="HM198" s="35"/>
      <c r="HN198" s="35"/>
      <c r="HO198" s="35"/>
      <c r="HP198" s="35"/>
      <c r="HQ198" s="35"/>
      <c r="HR198" s="35"/>
      <c r="HS198" s="35"/>
      <c r="HT198" s="35"/>
      <c r="HU198" s="35"/>
      <c r="HV198" s="35"/>
      <c r="HW198" s="35"/>
      <c r="HX198" s="35"/>
      <c r="HY198" s="35"/>
      <c r="HZ198" s="35"/>
      <c r="IA198" s="35"/>
      <c r="IB198" s="35"/>
      <c r="IC198" s="35"/>
      <c r="ID198" s="35"/>
      <c r="IE198" s="35"/>
      <c r="IF198" s="35"/>
      <c r="IG198" s="35"/>
      <c r="IH198" s="35"/>
      <c r="II198" s="35"/>
      <c r="IJ198" s="35"/>
      <c r="IK198" s="35"/>
      <c r="IL198" s="35"/>
      <c r="IM198" s="35"/>
      <c r="IN198" s="35"/>
      <c r="IO198" s="35"/>
      <c r="IP198" s="35"/>
      <c r="IQ198" s="35"/>
      <c r="IR198" s="35"/>
      <c r="IS198" s="35"/>
      <c r="IT198" s="35"/>
      <c r="IU198" s="35"/>
      <c r="IV198" s="35"/>
      <c r="IW198" s="35"/>
      <c r="IX198" s="35"/>
      <c r="IY198" s="35"/>
      <c r="IZ198" s="35"/>
      <c r="JA198" s="35"/>
      <c r="JB198" s="35"/>
      <c r="JC198" s="35"/>
      <c r="JD198" s="35"/>
      <c r="JE198" s="35"/>
      <c r="JF198" s="35"/>
      <c r="JG198" s="35"/>
      <c r="JH198" s="35"/>
    </row>
    <row r="199" spans="1:268" s="34" customFormat="1">
      <c r="A199" s="45"/>
      <c r="B199" s="45"/>
      <c r="C199" s="45"/>
      <c r="D199" s="45"/>
      <c r="E199" s="45"/>
      <c r="F199" s="45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47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  <c r="GY199" s="35"/>
      <c r="GZ199" s="35"/>
      <c r="HA199" s="35"/>
      <c r="HB199" s="35"/>
      <c r="HC199" s="35"/>
      <c r="HD199" s="35"/>
      <c r="HE199" s="35"/>
      <c r="HF199" s="35"/>
      <c r="HG199" s="35"/>
      <c r="HH199" s="35"/>
      <c r="HI199" s="35"/>
      <c r="HJ199" s="35"/>
      <c r="HK199" s="35"/>
      <c r="HL199" s="35"/>
      <c r="HM199" s="35"/>
      <c r="HN199" s="35"/>
      <c r="HO199" s="35"/>
      <c r="HP199" s="35"/>
      <c r="HQ199" s="35"/>
      <c r="HR199" s="35"/>
      <c r="HS199" s="35"/>
      <c r="HT199" s="35"/>
      <c r="HU199" s="35"/>
      <c r="HV199" s="35"/>
      <c r="HW199" s="35"/>
      <c r="HX199" s="35"/>
      <c r="HY199" s="35"/>
      <c r="HZ199" s="35"/>
      <c r="IA199" s="35"/>
      <c r="IB199" s="35"/>
      <c r="IC199" s="35"/>
      <c r="ID199" s="35"/>
      <c r="IE199" s="35"/>
      <c r="IF199" s="35"/>
      <c r="IG199" s="35"/>
      <c r="IH199" s="35"/>
      <c r="II199" s="35"/>
      <c r="IJ199" s="35"/>
      <c r="IK199" s="35"/>
      <c r="IL199" s="35"/>
      <c r="IM199" s="35"/>
      <c r="IN199" s="35"/>
      <c r="IO199" s="35"/>
      <c r="IP199" s="35"/>
      <c r="IQ199" s="35"/>
      <c r="IR199" s="35"/>
      <c r="IS199" s="35"/>
      <c r="IT199" s="35"/>
      <c r="IU199" s="35"/>
      <c r="IV199" s="35"/>
      <c r="IW199" s="35"/>
      <c r="IX199" s="35"/>
      <c r="IY199" s="35"/>
      <c r="IZ199" s="35"/>
      <c r="JA199" s="35"/>
      <c r="JB199" s="35"/>
      <c r="JC199" s="35"/>
      <c r="JD199" s="35"/>
      <c r="JE199" s="35"/>
      <c r="JF199" s="35"/>
      <c r="JG199" s="35"/>
      <c r="JH199" s="35"/>
    </row>
    <row r="200" spans="1:268" s="34" customFormat="1">
      <c r="A200" s="45"/>
      <c r="B200" s="45"/>
      <c r="C200" s="45"/>
      <c r="D200" s="45"/>
      <c r="E200" s="45"/>
      <c r="F200" s="45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47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  <c r="GY200" s="35"/>
      <c r="GZ200" s="35"/>
      <c r="HA200" s="35"/>
      <c r="HB200" s="35"/>
      <c r="HC200" s="35"/>
      <c r="HD200" s="35"/>
      <c r="HE200" s="35"/>
      <c r="HF200" s="35"/>
      <c r="HG200" s="35"/>
      <c r="HH200" s="35"/>
      <c r="HI200" s="35"/>
      <c r="HJ200" s="35"/>
      <c r="HK200" s="35"/>
      <c r="HL200" s="35"/>
      <c r="HM200" s="35"/>
      <c r="HN200" s="35"/>
      <c r="HO200" s="35"/>
      <c r="HP200" s="35"/>
      <c r="HQ200" s="35"/>
      <c r="HR200" s="35"/>
      <c r="HS200" s="35"/>
      <c r="HT200" s="35"/>
      <c r="HU200" s="35"/>
      <c r="HV200" s="35"/>
      <c r="HW200" s="35"/>
      <c r="HX200" s="35"/>
      <c r="HY200" s="35"/>
      <c r="HZ200" s="35"/>
      <c r="IA200" s="35"/>
      <c r="IB200" s="35"/>
      <c r="IC200" s="35"/>
      <c r="ID200" s="35"/>
      <c r="IE200" s="35"/>
      <c r="IF200" s="35"/>
      <c r="IG200" s="35"/>
      <c r="IH200" s="35"/>
      <c r="II200" s="35"/>
      <c r="IJ200" s="35"/>
      <c r="IK200" s="35"/>
      <c r="IL200" s="35"/>
      <c r="IM200" s="35"/>
      <c r="IN200" s="35"/>
      <c r="IO200" s="35"/>
      <c r="IP200" s="35"/>
      <c r="IQ200" s="35"/>
      <c r="IR200" s="35"/>
      <c r="IS200" s="35"/>
      <c r="IT200" s="35"/>
      <c r="IU200" s="35"/>
      <c r="IV200" s="35"/>
      <c r="IW200" s="35"/>
      <c r="IX200" s="35"/>
      <c r="IY200" s="35"/>
      <c r="IZ200" s="35"/>
      <c r="JA200" s="35"/>
      <c r="JB200" s="35"/>
      <c r="JC200" s="35"/>
      <c r="JD200" s="35"/>
      <c r="JE200" s="35"/>
      <c r="JF200" s="35"/>
      <c r="JG200" s="35"/>
      <c r="JH200" s="35"/>
    </row>
    <row r="201" spans="1:268" s="34" customFormat="1">
      <c r="A201" s="45"/>
      <c r="B201" s="45"/>
      <c r="C201" s="45"/>
      <c r="D201" s="45"/>
      <c r="E201" s="45"/>
      <c r="F201" s="45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47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  <c r="GY201" s="35"/>
      <c r="GZ201" s="35"/>
      <c r="HA201" s="35"/>
      <c r="HB201" s="35"/>
      <c r="HC201" s="35"/>
      <c r="HD201" s="35"/>
      <c r="HE201" s="35"/>
      <c r="HF201" s="35"/>
      <c r="HG201" s="35"/>
      <c r="HH201" s="35"/>
      <c r="HI201" s="35"/>
      <c r="HJ201" s="35"/>
      <c r="HK201" s="35"/>
      <c r="HL201" s="35"/>
      <c r="HM201" s="35"/>
      <c r="HN201" s="35"/>
      <c r="HO201" s="35"/>
      <c r="HP201" s="35"/>
      <c r="HQ201" s="35"/>
      <c r="HR201" s="35"/>
      <c r="HS201" s="35"/>
      <c r="HT201" s="35"/>
      <c r="HU201" s="35"/>
      <c r="HV201" s="35"/>
      <c r="HW201" s="35"/>
      <c r="HX201" s="35"/>
      <c r="HY201" s="35"/>
      <c r="HZ201" s="35"/>
      <c r="IA201" s="35"/>
      <c r="IB201" s="35"/>
      <c r="IC201" s="35"/>
      <c r="ID201" s="35"/>
      <c r="IE201" s="35"/>
      <c r="IF201" s="35"/>
      <c r="IG201" s="35"/>
      <c r="IH201" s="35"/>
      <c r="II201" s="35"/>
      <c r="IJ201" s="35"/>
      <c r="IK201" s="35"/>
      <c r="IL201" s="35"/>
      <c r="IM201" s="35"/>
      <c r="IN201" s="35"/>
      <c r="IO201" s="35"/>
      <c r="IP201" s="35"/>
      <c r="IQ201" s="35"/>
      <c r="IR201" s="35"/>
      <c r="IS201" s="35"/>
      <c r="IT201" s="35"/>
      <c r="IU201" s="35"/>
      <c r="IV201" s="35"/>
      <c r="IW201" s="35"/>
      <c r="IX201" s="35"/>
      <c r="IY201" s="35"/>
      <c r="IZ201" s="35"/>
      <c r="JA201" s="35"/>
      <c r="JB201" s="35"/>
      <c r="JC201" s="35"/>
      <c r="JD201" s="35"/>
      <c r="JE201" s="35"/>
      <c r="JF201" s="35"/>
      <c r="JG201" s="35"/>
      <c r="JH201" s="35"/>
    </row>
    <row r="202" spans="1:268" s="34" customFormat="1">
      <c r="A202" s="45"/>
      <c r="B202" s="45"/>
      <c r="C202" s="45"/>
      <c r="D202" s="45"/>
      <c r="E202" s="45"/>
      <c r="F202" s="45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47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  <c r="GY202" s="35"/>
      <c r="GZ202" s="35"/>
      <c r="HA202" s="35"/>
      <c r="HB202" s="35"/>
      <c r="HC202" s="35"/>
      <c r="HD202" s="35"/>
      <c r="HE202" s="35"/>
      <c r="HF202" s="35"/>
      <c r="HG202" s="35"/>
      <c r="HH202" s="35"/>
      <c r="HI202" s="35"/>
      <c r="HJ202" s="35"/>
      <c r="HK202" s="35"/>
      <c r="HL202" s="35"/>
      <c r="HM202" s="35"/>
      <c r="HN202" s="35"/>
      <c r="HO202" s="35"/>
      <c r="HP202" s="35"/>
      <c r="HQ202" s="35"/>
      <c r="HR202" s="35"/>
      <c r="HS202" s="35"/>
      <c r="HT202" s="35"/>
      <c r="HU202" s="35"/>
      <c r="HV202" s="35"/>
      <c r="HW202" s="35"/>
      <c r="HX202" s="35"/>
      <c r="HY202" s="35"/>
      <c r="HZ202" s="35"/>
      <c r="IA202" s="35"/>
      <c r="IB202" s="35"/>
      <c r="IC202" s="35"/>
      <c r="ID202" s="35"/>
      <c r="IE202" s="35"/>
      <c r="IF202" s="35"/>
      <c r="IG202" s="35"/>
      <c r="IH202" s="35"/>
      <c r="II202" s="35"/>
      <c r="IJ202" s="35"/>
      <c r="IK202" s="35"/>
      <c r="IL202" s="35"/>
      <c r="IM202" s="35"/>
      <c r="IN202" s="35"/>
      <c r="IO202" s="35"/>
      <c r="IP202" s="35"/>
      <c r="IQ202" s="35"/>
      <c r="IR202" s="35"/>
      <c r="IS202" s="35"/>
      <c r="IT202" s="35"/>
      <c r="IU202" s="35"/>
      <c r="IV202" s="35"/>
      <c r="IW202" s="35"/>
      <c r="IX202" s="35"/>
      <c r="IY202" s="35"/>
      <c r="IZ202" s="35"/>
      <c r="JA202" s="35"/>
      <c r="JB202" s="35"/>
      <c r="JC202" s="35"/>
      <c r="JD202" s="35"/>
      <c r="JE202" s="35"/>
      <c r="JF202" s="35"/>
      <c r="JG202" s="35"/>
      <c r="JH202" s="35"/>
    </row>
    <row r="203" spans="1:268" s="34" customFormat="1">
      <c r="A203" s="45"/>
      <c r="B203" s="45"/>
      <c r="C203" s="45"/>
      <c r="D203" s="45"/>
      <c r="E203" s="45"/>
      <c r="F203" s="45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47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  <c r="GY203" s="35"/>
      <c r="GZ203" s="35"/>
      <c r="HA203" s="35"/>
      <c r="HB203" s="35"/>
      <c r="HC203" s="35"/>
      <c r="HD203" s="35"/>
      <c r="HE203" s="35"/>
      <c r="HF203" s="35"/>
      <c r="HG203" s="35"/>
      <c r="HH203" s="35"/>
      <c r="HI203" s="35"/>
      <c r="HJ203" s="35"/>
      <c r="HK203" s="35"/>
      <c r="HL203" s="35"/>
      <c r="HM203" s="35"/>
      <c r="HN203" s="35"/>
      <c r="HO203" s="35"/>
      <c r="HP203" s="35"/>
      <c r="HQ203" s="35"/>
      <c r="HR203" s="35"/>
      <c r="HS203" s="35"/>
      <c r="HT203" s="35"/>
      <c r="HU203" s="35"/>
      <c r="HV203" s="35"/>
      <c r="HW203" s="35"/>
      <c r="HX203" s="35"/>
      <c r="HY203" s="35"/>
      <c r="HZ203" s="35"/>
      <c r="IA203" s="35"/>
      <c r="IB203" s="35"/>
      <c r="IC203" s="35"/>
      <c r="ID203" s="35"/>
      <c r="IE203" s="35"/>
      <c r="IF203" s="35"/>
      <c r="IG203" s="35"/>
      <c r="IH203" s="35"/>
      <c r="II203" s="35"/>
      <c r="IJ203" s="35"/>
      <c r="IK203" s="35"/>
      <c r="IL203" s="35"/>
      <c r="IM203" s="35"/>
      <c r="IN203" s="35"/>
      <c r="IO203" s="35"/>
      <c r="IP203" s="35"/>
      <c r="IQ203" s="35"/>
      <c r="IR203" s="35"/>
      <c r="IS203" s="35"/>
      <c r="IT203" s="35"/>
      <c r="IU203" s="35"/>
      <c r="IV203" s="35"/>
      <c r="IW203" s="35"/>
      <c r="IX203" s="35"/>
      <c r="IY203" s="35"/>
      <c r="IZ203" s="35"/>
      <c r="JA203" s="35"/>
      <c r="JB203" s="35"/>
      <c r="JC203" s="35"/>
      <c r="JD203" s="35"/>
      <c r="JE203" s="35"/>
      <c r="JF203" s="35"/>
      <c r="JG203" s="35"/>
      <c r="JH203" s="35"/>
    </row>
    <row r="204" spans="1:268" s="34" customFormat="1">
      <c r="A204" s="45"/>
      <c r="B204" s="45"/>
      <c r="C204" s="45"/>
      <c r="D204" s="45"/>
      <c r="E204" s="45"/>
      <c r="F204" s="45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47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  <c r="GY204" s="35"/>
      <c r="GZ204" s="35"/>
      <c r="HA204" s="35"/>
      <c r="HB204" s="35"/>
      <c r="HC204" s="35"/>
      <c r="HD204" s="35"/>
      <c r="HE204" s="35"/>
      <c r="HF204" s="35"/>
      <c r="HG204" s="35"/>
      <c r="HH204" s="35"/>
      <c r="HI204" s="35"/>
      <c r="HJ204" s="35"/>
      <c r="HK204" s="35"/>
      <c r="HL204" s="35"/>
      <c r="HM204" s="35"/>
      <c r="HN204" s="35"/>
      <c r="HO204" s="35"/>
      <c r="HP204" s="35"/>
      <c r="HQ204" s="35"/>
      <c r="HR204" s="35"/>
      <c r="HS204" s="35"/>
      <c r="HT204" s="35"/>
      <c r="HU204" s="35"/>
      <c r="HV204" s="35"/>
      <c r="HW204" s="35"/>
      <c r="HX204" s="35"/>
      <c r="HY204" s="35"/>
      <c r="HZ204" s="35"/>
      <c r="IA204" s="35"/>
      <c r="IB204" s="35"/>
      <c r="IC204" s="35"/>
      <c r="ID204" s="35"/>
      <c r="IE204" s="35"/>
      <c r="IF204" s="35"/>
      <c r="IG204" s="35"/>
      <c r="IH204" s="35"/>
      <c r="II204" s="35"/>
      <c r="IJ204" s="35"/>
      <c r="IK204" s="35"/>
      <c r="IL204" s="35"/>
      <c r="IM204" s="35"/>
      <c r="IN204" s="35"/>
      <c r="IO204" s="35"/>
      <c r="IP204" s="35"/>
      <c r="IQ204" s="35"/>
      <c r="IR204" s="35"/>
      <c r="IS204" s="35"/>
      <c r="IT204" s="35"/>
      <c r="IU204" s="35"/>
      <c r="IV204" s="35"/>
      <c r="IW204" s="35"/>
      <c r="IX204" s="35"/>
      <c r="IY204" s="35"/>
      <c r="IZ204" s="35"/>
      <c r="JA204" s="35"/>
      <c r="JB204" s="35"/>
      <c r="JC204" s="35"/>
      <c r="JD204" s="35"/>
      <c r="JE204" s="35"/>
      <c r="JF204" s="35"/>
      <c r="JG204" s="35"/>
      <c r="JH204" s="35"/>
    </row>
    <row r="205" spans="1:268" s="34" customFormat="1">
      <c r="A205" s="45"/>
      <c r="B205" s="45"/>
      <c r="C205" s="45"/>
      <c r="D205" s="45"/>
      <c r="E205" s="45"/>
      <c r="F205" s="45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47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  <c r="GY205" s="35"/>
      <c r="GZ205" s="35"/>
      <c r="HA205" s="35"/>
      <c r="HB205" s="35"/>
      <c r="HC205" s="35"/>
      <c r="HD205" s="35"/>
      <c r="HE205" s="35"/>
      <c r="HF205" s="35"/>
      <c r="HG205" s="35"/>
      <c r="HH205" s="35"/>
      <c r="HI205" s="35"/>
      <c r="HJ205" s="35"/>
      <c r="HK205" s="35"/>
      <c r="HL205" s="35"/>
      <c r="HM205" s="35"/>
      <c r="HN205" s="35"/>
      <c r="HO205" s="35"/>
      <c r="HP205" s="35"/>
      <c r="HQ205" s="35"/>
      <c r="HR205" s="35"/>
      <c r="HS205" s="35"/>
      <c r="HT205" s="35"/>
      <c r="HU205" s="35"/>
      <c r="HV205" s="35"/>
      <c r="HW205" s="35"/>
      <c r="HX205" s="35"/>
      <c r="HY205" s="35"/>
      <c r="HZ205" s="35"/>
      <c r="IA205" s="35"/>
      <c r="IB205" s="35"/>
      <c r="IC205" s="35"/>
      <c r="ID205" s="35"/>
      <c r="IE205" s="35"/>
      <c r="IF205" s="35"/>
      <c r="IG205" s="35"/>
      <c r="IH205" s="35"/>
      <c r="II205" s="35"/>
      <c r="IJ205" s="35"/>
      <c r="IK205" s="35"/>
      <c r="IL205" s="35"/>
      <c r="IM205" s="35"/>
      <c r="IN205" s="35"/>
      <c r="IO205" s="35"/>
      <c r="IP205" s="35"/>
      <c r="IQ205" s="35"/>
      <c r="IR205" s="35"/>
      <c r="IS205" s="35"/>
      <c r="IT205" s="35"/>
      <c r="IU205" s="35"/>
      <c r="IV205" s="35"/>
      <c r="IW205" s="35"/>
      <c r="IX205" s="35"/>
      <c r="IY205" s="35"/>
      <c r="IZ205" s="35"/>
      <c r="JA205" s="35"/>
      <c r="JB205" s="35"/>
      <c r="JC205" s="35"/>
      <c r="JD205" s="35"/>
      <c r="JE205" s="35"/>
      <c r="JF205" s="35"/>
      <c r="JG205" s="35"/>
      <c r="JH205" s="35"/>
    </row>
    <row r="206" spans="1:268" s="34" customFormat="1">
      <c r="A206" s="45"/>
      <c r="B206" s="45"/>
      <c r="C206" s="45"/>
      <c r="D206" s="45"/>
      <c r="E206" s="45"/>
      <c r="F206" s="45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47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  <c r="GY206" s="35"/>
      <c r="GZ206" s="35"/>
      <c r="HA206" s="35"/>
      <c r="HB206" s="35"/>
      <c r="HC206" s="35"/>
      <c r="HD206" s="35"/>
      <c r="HE206" s="35"/>
      <c r="HF206" s="35"/>
      <c r="HG206" s="35"/>
      <c r="HH206" s="35"/>
      <c r="HI206" s="35"/>
      <c r="HJ206" s="35"/>
      <c r="HK206" s="35"/>
      <c r="HL206" s="35"/>
      <c r="HM206" s="35"/>
      <c r="HN206" s="35"/>
      <c r="HO206" s="35"/>
      <c r="HP206" s="35"/>
      <c r="HQ206" s="35"/>
      <c r="HR206" s="35"/>
      <c r="HS206" s="35"/>
      <c r="HT206" s="35"/>
      <c r="HU206" s="35"/>
      <c r="HV206" s="35"/>
      <c r="HW206" s="35"/>
      <c r="HX206" s="35"/>
      <c r="HY206" s="35"/>
      <c r="HZ206" s="35"/>
      <c r="IA206" s="35"/>
      <c r="IB206" s="35"/>
      <c r="IC206" s="35"/>
      <c r="ID206" s="35"/>
      <c r="IE206" s="35"/>
      <c r="IF206" s="35"/>
      <c r="IG206" s="35"/>
      <c r="IH206" s="35"/>
      <c r="II206" s="35"/>
      <c r="IJ206" s="35"/>
      <c r="IK206" s="35"/>
      <c r="IL206" s="35"/>
      <c r="IM206" s="35"/>
      <c r="IN206" s="35"/>
      <c r="IO206" s="35"/>
      <c r="IP206" s="35"/>
      <c r="IQ206" s="35"/>
      <c r="IR206" s="35"/>
      <c r="IS206" s="35"/>
      <c r="IT206" s="35"/>
      <c r="IU206" s="35"/>
      <c r="IV206" s="35"/>
      <c r="IW206" s="35"/>
      <c r="IX206" s="35"/>
      <c r="IY206" s="35"/>
      <c r="IZ206" s="35"/>
      <c r="JA206" s="35"/>
      <c r="JB206" s="35"/>
      <c r="JC206" s="35"/>
      <c r="JD206" s="35"/>
      <c r="JE206" s="35"/>
      <c r="JF206" s="35"/>
      <c r="JG206" s="35"/>
      <c r="JH206" s="35"/>
    </row>
    <row r="207" spans="1:268" s="34" customFormat="1">
      <c r="A207" s="45"/>
      <c r="B207" s="45"/>
      <c r="C207" s="45"/>
      <c r="D207" s="45"/>
      <c r="E207" s="45"/>
      <c r="F207" s="45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47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  <c r="GY207" s="35"/>
      <c r="GZ207" s="35"/>
      <c r="HA207" s="35"/>
      <c r="HB207" s="35"/>
      <c r="HC207" s="35"/>
      <c r="HD207" s="35"/>
      <c r="HE207" s="35"/>
      <c r="HF207" s="35"/>
      <c r="HG207" s="35"/>
      <c r="HH207" s="35"/>
      <c r="HI207" s="35"/>
      <c r="HJ207" s="35"/>
      <c r="HK207" s="35"/>
      <c r="HL207" s="35"/>
      <c r="HM207" s="35"/>
      <c r="HN207" s="35"/>
      <c r="HO207" s="35"/>
      <c r="HP207" s="35"/>
      <c r="HQ207" s="35"/>
      <c r="HR207" s="35"/>
      <c r="HS207" s="35"/>
      <c r="HT207" s="35"/>
      <c r="HU207" s="35"/>
      <c r="HV207" s="35"/>
      <c r="HW207" s="35"/>
      <c r="HX207" s="35"/>
      <c r="HY207" s="35"/>
      <c r="HZ207" s="35"/>
      <c r="IA207" s="35"/>
      <c r="IB207" s="35"/>
      <c r="IC207" s="35"/>
      <c r="ID207" s="35"/>
      <c r="IE207" s="35"/>
      <c r="IF207" s="35"/>
      <c r="IG207" s="35"/>
      <c r="IH207" s="35"/>
      <c r="II207" s="35"/>
      <c r="IJ207" s="35"/>
      <c r="IK207" s="35"/>
      <c r="IL207" s="35"/>
      <c r="IM207" s="35"/>
      <c r="IN207" s="35"/>
      <c r="IO207" s="35"/>
      <c r="IP207" s="35"/>
      <c r="IQ207" s="35"/>
      <c r="IR207" s="35"/>
      <c r="IS207" s="35"/>
      <c r="IT207" s="35"/>
      <c r="IU207" s="35"/>
      <c r="IV207" s="35"/>
      <c r="IW207" s="35"/>
      <c r="IX207" s="35"/>
      <c r="IY207" s="35"/>
      <c r="IZ207" s="35"/>
      <c r="JA207" s="35"/>
      <c r="JB207" s="35"/>
      <c r="JC207" s="35"/>
      <c r="JD207" s="35"/>
      <c r="JE207" s="35"/>
      <c r="JF207" s="35"/>
      <c r="JG207" s="35"/>
      <c r="JH207" s="35"/>
    </row>
    <row r="208" spans="1:268" s="2" customFormat="1">
      <c r="A208" s="48"/>
      <c r="B208" s="48"/>
      <c r="C208" s="48"/>
      <c r="D208" s="48"/>
      <c r="E208" s="48"/>
      <c r="F208" s="48"/>
      <c r="G208" s="49"/>
      <c r="H208" s="49"/>
      <c r="I208" s="49"/>
      <c r="J208" s="49"/>
      <c r="K208" s="49"/>
      <c r="L208" s="49"/>
      <c r="M208" s="49"/>
      <c r="N208" s="49"/>
      <c r="O208" s="49"/>
      <c r="P208" s="49"/>
      <c r="Q208" s="49"/>
      <c r="R208" s="49"/>
      <c r="S208" s="49"/>
      <c r="T208" s="49"/>
      <c r="U208" s="49"/>
      <c r="V208" s="49"/>
      <c r="W208" s="49"/>
      <c r="X208" s="49"/>
      <c r="Y208" s="49"/>
      <c r="Z208" s="49"/>
      <c r="AA208" s="49"/>
      <c r="AB208" s="49"/>
      <c r="AC208" s="49"/>
      <c r="AD208" s="49"/>
      <c r="AE208" s="49"/>
      <c r="AF208" s="49"/>
      <c r="AG208" s="49"/>
      <c r="AH208" s="49"/>
      <c r="AI208" s="49"/>
      <c r="AJ208" s="49"/>
      <c r="AK208" s="49"/>
      <c r="AL208" s="49"/>
      <c r="AM208" s="49"/>
      <c r="AN208" s="49"/>
      <c r="AO208" s="49"/>
      <c r="AP208" s="49"/>
      <c r="AQ208" s="49"/>
      <c r="AR208" s="49"/>
      <c r="AS208" s="49"/>
      <c r="AT208" s="49"/>
      <c r="AU208" s="49"/>
      <c r="AV208" s="49"/>
      <c r="AW208" s="46"/>
      <c r="AX208" s="46"/>
      <c r="AY208" s="49"/>
      <c r="AZ208" s="49"/>
      <c r="DX208" s="1"/>
    </row>
    <row r="209" spans="1:128" s="2" customFormat="1">
      <c r="A209" s="48"/>
      <c r="B209" s="48"/>
      <c r="C209" s="48"/>
      <c r="D209" s="48"/>
      <c r="E209" s="48"/>
      <c r="F209" s="48"/>
      <c r="G209" s="49"/>
      <c r="H209" s="49"/>
      <c r="I209" s="49"/>
      <c r="J209" s="49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49"/>
      <c r="Z209" s="49"/>
      <c r="AA209" s="49"/>
      <c r="AB209" s="49"/>
      <c r="AC209" s="49"/>
      <c r="AD209" s="49"/>
      <c r="AE209" s="49"/>
      <c r="AF209" s="49"/>
      <c r="AG209" s="49"/>
      <c r="AH209" s="49"/>
      <c r="AI209" s="49"/>
      <c r="AJ209" s="49"/>
      <c r="AK209" s="49"/>
      <c r="AL209" s="49"/>
      <c r="AM209" s="49"/>
      <c r="AN209" s="49"/>
      <c r="AO209" s="49"/>
      <c r="AP209" s="49"/>
      <c r="AQ209" s="49"/>
      <c r="AR209" s="49"/>
      <c r="AS209" s="49"/>
      <c r="AT209" s="49"/>
      <c r="AU209" s="49"/>
      <c r="AV209" s="49"/>
      <c r="AW209" s="46"/>
      <c r="AX209" s="46"/>
      <c r="AY209" s="49"/>
      <c r="AZ209" s="49"/>
      <c r="DX209" s="1"/>
    </row>
    <row r="210" spans="1:128" s="2" customFormat="1">
      <c r="A210" s="48"/>
      <c r="B210" s="48"/>
      <c r="C210" s="48"/>
      <c r="D210" s="48"/>
      <c r="E210" s="48"/>
      <c r="F210" s="48"/>
      <c r="G210" s="49"/>
      <c r="H210" s="49"/>
      <c r="I210" s="49"/>
      <c r="J210" s="49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49"/>
      <c r="Z210" s="49"/>
      <c r="AA210" s="49"/>
      <c r="AB210" s="49"/>
      <c r="AC210" s="49"/>
      <c r="AD210" s="49"/>
      <c r="AE210" s="49"/>
      <c r="AF210" s="49"/>
      <c r="AG210" s="49"/>
      <c r="AH210" s="49"/>
      <c r="AI210" s="49"/>
      <c r="AJ210" s="49"/>
      <c r="AK210" s="49"/>
      <c r="AL210" s="49"/>
      <c r="AM210" s="49"/>
      <c r="AN210" s="49"/>
      <c r="AO210" s="49"/>
      <c r="AP210" s="49"/>
      <c r="AQ210" s="49"/>
      <c r="AR210" s="49"/>
      <c r="AS210" s="49"/>
      <c r="AT210" s="49"/>
      <c r="AU210" s="49"/>
      <c r="AV210" s="49"/>
      <c r="AW210" s="49"/>
      <c r="AX210" s="49"/>
      <c r="AY210" s="49"/>
      <c r="AZ210" s="49"/>
      <c r="DX210" s="1"/>
    </row>
    <row r="211" spans="1:128" s="2" customFormat="1">
      <c r="A211" s="48"/>
      <c r="B211" s="48"/>
      <c r="C211" s="48"/>
      <c r="D211" s="48"/>
      <c r="E211" s="48"/>
      <c r="F211" s="48"/>
      <c r="G211" s="49"/>
      <c r="H211" s="49"/>
      <c r="I211" s="49"/>
      <c r="J211" s="4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49"/>
      <c r="Z211" s="49"/>
      <c r="AA211" s="49"/>
      <c r="AB211" s="49"/>
      <c r="AC211" s="49"/>
      <c r="AD211" s="49"/>
      <c r="AE211" s="49"/>
      <c r="AF211" s="49"/>
      <c r="AG211" s="49"/>
      <c r="AH211" s="49"/>
      <c r="AI211" s="49"/>
      <c r="AJ211" s="49"/>
      <c r="AK211" s="49"/>
      <c r="AL211" s="49"/>
      <c r="AM211" s="49"/>
      <c r="AN211" s="49"/>
      <c r="AO211" s="49"/>
      <c r="AP211" s="49"/>
      <c r="AQ211" s="49"/>
      <c r="AR211" s="49"/>
      <c r="AS211" s="49"/>
      <c r="AT211" s="49"/>
      <c r="AU211" s="49"/>
      <c r="AV211" s="49"/>
      <c r="AW211" s="49"/>
      <c r="AX211" s="49"/>
      <c r="AY211" s="49"/>
      <c r="AZ211" s="49"/>
      <c r="DX211" s="1"/>
    </row>
    <row r="212" spans="1:128" s="2" customFormat="1">
      <c r="A212" s="48"/>
      <c r="B212" s="48"/>
      <c r="C212" s="48"/>
      <c r="D212" s="48"/>
      <c r="E212" s="48"/>
      <c r="F212" s="48"/>
      <c r="G212" s="49"/>
      <c r="H212" s="49"/>
      <c r="I212" s="49"/>
      <c r="J212" s="4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49"/>
      <c r="Z212" s="49"/>
      <c r="AA212" s="49"/>
      <c r="AB212" s="49"/>
      <c r="AC212" s="49"/>
      <c r="AD212" s="49"/>
      <c r="AE212" s="49"/>
      <c r="AF212" s="49"/>
      <c r="AG212" s="49"/>
      <c r="AH212" s="49"/>
      <c r="AI212" s="49"/>
      <c r="AJ212" s="49"/>
      <c r="AK212" s="49"/>
      <c r="AL212" s="49"/>
      <c r="AM212" s="49"/>
      <c r="AN212" s="49"/>
      <c r="AO212" s="49"/>
      <c r="AP212" s="49"/>
      <c r="AQ212" s="49"/>
      <c r="AR212" s="49"/>
      <c r="AS212" s="49"/>
      <c r="AT212" s="49"/>
      <c r="AU212" s="49"/>
      <c r="AV212" s="49"/>
      <c r="AW212" s="49"/>
      <c r="AX212" s="49"/>
      <c r="AY212" s="49"/>
      <c r="AZ212" s="49"/>
      <c r="DX212" s="1"/>
    </row>
    <row r="213" spans="1:128" s="2" customFormat="1">
      <c r="A213" s="48"/>
      <c r="B213" s="48"/>
      <c r="C213" s="48"/>
      <c r="D213" s="48"/>
      <c r="E213" s="48"/>
      <c r="F213" s="48"/>
      <c r="G213" s="49"/>
      <c r="H213" s="49"/>
      <c r="I213" s="49"/>
      <c r="J213" s="4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  <c r="AA213" s="49"/>
      <c r="AB213" s="49"/>
      <c r="AC213" s="49"/>
      <c r="AD213" s="49"/>
      <c r="AE213" s="49"/>
      <c r="AF213" s="49"/>
      <c r="AG213" s="49"/>
      <c r="AH213" s="49"/>
      <c r="AI213" s="49"/>
      <c r="AJ213" s="49"/>
      <c r="AK213" s="49"/>
      <c r="AL213" s="49"/>
      <c r="AM213" s="49"/>
      <c r="AN213" s="49"/>
      <c r="AO213" s="49"/>
      <c r="AP213" s="49"/>
      <c r="AQ213" s="49"/>
      <c r="AR213" s="49"/>
      <c r="AS213" s="49"/>
      <c r="AT213" s="49"/>
      <c r="AU213" s="49"/>
      <c r="AV213" s="49"/>
      <c r="AW213" s="49"/>
      <c r="AX213" s="49"/>
      <c r="AY213" s="49"/>
      <c r="AZ213" s="49"/>
      <c r="DX213" s="1"/>
    </row>
    <row r="214" spans="1:128" s="2" customFormat="1">
      <c r="A214" s="48"/>
      <c r="B214" s="48"/>
      <c r="C214" s="48"/>
      <c r="D214" s="48"/>
      <c r="E214" s="48"/>
      <c r="F214" s="48"/>
      <c r="G214" s="49"/>
      <c r="H214" s="49"/>
      <c r="I214" s="49"/>
      <c r="J214" s="49"/>
      <c r="K214" s="49"/>
      <c r="L214" s="49"/>
      <c r="M214" s="49"/>
      <c r="N214" s="49"/>
      <c r="O214" s="49"/>
      <c r="P214" s="49"/>
      <c r="Q214" s="49"/>
      <c r="R214" s="49"/>
      <c r="S214" s="49"/>
      <c r="T214" s="49"/>
      <c r="U214" s="49"/>
      <c r="V214" s="49"/>
      <c r="W214" s="49"/>
      <c r="X214" s="49"/>
      <c r="Y214" s="49"/>
      <c r="Z214" s="49"/>
      <c r="AA214" s="49"/>
      <c r="AB214" s="49"/>
      <c r="AC214" s="49"/>
      <c r="AD214" s="49"/>
      <c r="AE214" s="49"/>
      <c r="AF214" s="49"/>
      <c r="AG214" s="49"/>
      <c r="AH214" s="49"/>
      <c r="AI214" s="49"/>
      <c r="AJ214" s="49"/>
      <c r="AK214" s="49"/>
      <c r="AL214" s="49"/>
      <c r="AM214" s="49"/>
      <c r="AN214" s="49"/>
      <c r="AO214" s="49"/>
      <c r="AP214" s="49"/>
      <c r="AQ214" s="49"/>
      <c r="AR214" s="49"/>
      <c r="AS214" s="49"/>
      <c r="AT214" s="49"/>
      <c r="AU214" s="49"/>
      <c r="AV214" s="49"/>
      <c r="AW214" s="49"/>
      <c r="AX214" s="49"/>
      <c r="AY214" s="49"/>
      <c r="AZ214" s="49"/>
      <c r="DX214" s="1"/>
    </row>
    <row r="215" spans="1:128" s="2" customFormat="1">
      <c r="A215" s="48"/>
      <c r="B215" s="48"/>
      <c r="C215" s="48"/>
      <c r="D215" s="48"/>
      <c r="E215" s="48"/>
      <c r="F215" s="48"/>
      <c r="G215" s="49"/>
      <c r="H215" s="49"/>
      <c r="I215" s="49"/>
      <c r="J215" s="49"/>
      <c r="K215" s="49"/>
      <c r="L215" s="49"/>
      <c r="M215" s="49"/>
      <c r="N215" s="49"/>
      <c r="O215" s="49"/>
      <c r="P215" s="49"/>
      <c r="Q215" s="49"/>
      <c r="R215" s="49"/>
      <c r="S215" s="49"/>
      <c r="T215" s="49"/>
      <c r="U215" s="49"/>
      <c r="V215" s="49"/>
      <c r="W215" s="49"/>
      <c r="X215" s="49"/>
      <c r="Y215" s="49"/>
      <c r="Z215" s="49"/>
      <c r="AA215" s="49"/>
      <c r="AB215" s="49"/>
      <c r="AC215" s="49"/>
      <c r="AD215" s="49"/>
      <c r="AE215" s="49"/>
      <c r="AF215" s="49"/>
      <c r="AG215" s="49"/>
      <c r="AH215" s="49"/>
      <c r="AI215" s="49"/>
      <c r="AJ215" s="49"/>
      <c r="AK215" s="49"/>
      <c r="AL215" s="49"/>
      <c r="AM215" s="49"/>
      <c r="AN215" s="49"/>
      <c r="AO215" s="49"/>
      <c r="AP215" s="49"/>
      <c r="AQ215" s="49"/>
      <c r="AR215" s="49"/>
      <c r="AS215" s="49"/>
      <c r="AT215" s="49"/>
      <c r="AU215" s="49"/>
      <c r="AV215" s="49"/>
      <c r="AW215" s="49"/>
      <c r="AX215" s="49"/>
      <c r="AY215" s="49"/>
      <c r="AZ215" s="49"/>
      <c r="DX215" s="1"/>
    </row>
    <row r="216" spans="1:128" s="2" customFormat="1">
      <c r="A216" s="48"/>
      <c r="B216" s="48"/>
      <c r="C216" s="48"/>
      <c r="D216" s="48"/>
      <c r="E216" s="48"/>
      <c r="F216" s="48"/>
      <c r="G216" s="49"/>
      <c r="H216" s="49"/>
      <c r="I216" s="49"/>
      <c r="J216" s="49"/>
      <c r="K216" s="49"/>
      <c r="L216" s="49"/>
      <c r="M216" s="49"/>
      <c r="N216" s="49"/>
      <c r="O216" s="49"/>
      <c r="P216" s="49"/>
      <c r="Q216" s="49"/>
      <c r="R216" s="49"/>
      <c r="S216" s="49"/>
      <c r="T216" s="49"/>
      <c r="U216" s="49"/>
      <c r="V216" s="49"/>
      <c r="W216" s="49"/>
      <c r="X216" s="49"/>
      <c r="Y216" s="49"/>
      <c r="Z216" s="49"/>
      <c r="AA216" s="49"/>
      <c r="AB216" s="49"/>
      <c r="AC216" s="49"/>
      <c r="AD216" s="49"/>
      <c r="AE216" s="49"/>
      <c r="AF216" s="49"/>
      <c r="AG216" s="49"/>
      <c r="AH216" s="49"/>
      <c r="AI216" s="49"/>
      <c r="AJ216" s="49"/>
      <c r="AK216" s="49"/>
      <c r="AL216" s="49"/>
      <c r="AM216" s="49"/>
      <c r="AN216" s="49"/>
      <c r="AO216" s="49"/>
      <c r="AP216" s="49"/>
      <c r="AQ216" s="49"/>
      <c r="AR216" s="49"/>
      <c r="AS216" s="49"/>
      <c r="AT216" s="49"/>
      <c r="AU216" s="49"/>
      <c r="AV216" s="49"/>
      <c r="AW216" s="49"/>
      <c r="AX216" s="49"/>
      <c r="AY216" s="49"/>
      <c r="AZ216" s="49"/>
      <c r="DX216" s="1"/>
    </row>
    <row r="217" spans="1:128" s="2" customFormat="1">
      <c r="A217" s="48"/>
      <c r="B217" s="48"/>
      <c r="C217" s="48"/>
      <c r="D217" s="48"/>
      <c r="E217" s="48"/>
      <c r="F217" s="48"/>
      <c r="G217" s="49"/>
      <c r="H217" s="49"/>
      <c r="I217" s="49"/>
      <c r="J217" s="49"/>
      <c r="K217" s="49"/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  <c r="W217" s="49"/>
      <c r="X217" s="49"/>
      <c r="Y217" s="49"/>
      <c r="Z217" s="49"/>
      <c r="AA217" s="49"/>
      <c r="AB217" s="49"/>
      <c r="AC217" s="49"/>
      <c r="AD217" s="49"/>
      <c r="AE217" s="49"/>
      <c r="AF217" s="49"/>
      <c r="AG217" s="49"/>
      <c r="AH217" s="49"/>
      <c r="AI217" s="49"/>
      <c r="AJ217" s="49"/>
      <c r="AK217" s="49"/>
      <c r="AL217" s="49"/>
      <c r="AM217" s="49"/>
      <c r="AN217" s="49"/>
      <c r="AO217" s="49"/>
      <c r="AP217" s="49"/>
      <c r="AQ217" s="49"/>
      <c r="AR217" s="49"/>
      <c r="AS217" s="49"/>
      <c r="AT217" s="49"/>
      <c r="AU217" s="49"/>
      <c r="AV217" s="49"/>
      <c r="AW217" s="49"/>
      <c r="AX217" s="49"/>
      <c r="AY217" s="49"/>
      <c r="AZ217" s="49"/>
      <c r="DX217" s="1"/>
    </row>
    <row r="218" spans="1:128" s="2" customFormat="1">
      <c r="A218" s="48"/>
      <c r="B218" s="48"/>
      <c r="C218" s="48"/>
      <c r="D218" s="48"/>
      <c r="E218" s="48"/>
      <c r="F218" s="48"/>
      <c r="G218" s="49"/>
      <c r="H218" s="49"/>
      <c r="I218" s="49"/>
      <c r="J218" s="49"/>
      <c r="K218" s="49"/>
      <c r="L218" s="49"/>
      <c r="M218" s="49"/>
      <c r="N218" s="49"/>
      <c r="O218" s="49"/>
      <c r="P218" s="49"/>
      <c r="Q218" s="49"/>
      <c r="R218" s="49"/>
      <c r="S218" s="49"/>
      <c r="T218" s="49"/>
      <c r="U218" s="49"/>
      <c r="V218" s="49"/>
      <c r="W218" s="49"/>
      <c r="X218" s="49"/>
      <c r="Y218" s="49"/>
      <c r="Z218" s="49"/>
      <c r="AA218" s="49"/>
      <c r="AB218" s="49"/>
      <c r="AC218" s="49"/>
      <c r="AD218" s="49"/>
      <c r="AE218" s="49"/>
      <c r="AF218" s="49"/>
      <c r="AG218" s="49"/>
      <c r="AH218" s="49"/>
      <c r="AI218" s="49"/>
      <c r="AJ218" s="49"/>
      <c r="AK218" s="49"/>
      <c r="AL218" s="49"/>
      <c r="AM218" s="49"/>
      <c r="AN218" s="49"/>
      <c r="AO218" s="49"/>
      <c r="AP218" s="49"/>
      <c r="AQ218" s="49"/>
      <c r="AR218" s="49"/>
      <c r="AS218" s="49"/>
      <c r="AT218" s="49"/>
      <c r="AU218" s="49"/>
      <c r="AV218" s="49"/>
      <c r="AW218" s="49"/>
      <c r="AX218" s="49"/>
      <c r="AY218" s="49"/>
      <c r="AZ218" s="49"/>
      <c r="DX218" s="1"/>
    </row>
    <row r="219" spans="1:128" s="2" customFormat="1">
      <c r="A219" s="48"/>
      <c r="B219" s="48"/>
      <c r="C219" s="48"/>
      <c r="D219" s="48"/>
      <c r="E219" s="48"/>
      <c r="F219" s="48"/>
      <c r="G219" s="49"/>
      <c r="H219" s="49"/>
      <c r="I219" s="49"/>
      <c r="J219" s="49"/>
      <c r="K219" s="49"/>
      <c r="L219" s="49"/>
      <c r="M219" s="49"/>
      <c r="N219" s="49"/>
      <c r="O219" s="49"/>
      <c r="P219" s="49"/>
      <c r="Q219" s="49"/>
      <c r="R219" s="49"/>
      <c r="S219" s="49"/>
      <c r="T219" s="49"/>
      <c r="U219" s="49"/>
      <c r="V219" s="49"/>
      <c r="W219" s="49"/>
      <c r="X219" s="49"/>
      <c r="Y219" s="49"/>
      <c r="Z219" s="49"/>
      <c r="AA219" s="49"/>
      <c r="AB219" s="49"/>
      <c r="AC219" s="49"/>
      <c r="AD219" s="49"/>
      <c r="AE219" s="49"/>
      <c r="AF219" s="49"/>
      <c r="AG219" s="49"/>
      <c r="AH219" s="49"/>
      <c r="AI219" s="49"/>
      <c r="AJ219" s="49"/>
      <c r="AK219" s="49"/>
      <c r="AL219" s="49"/>
      <c r="AM219" s="49"/>
      <c r="AN219" s="49"/>
      <c r="AO219" s="49"/>
      <c r="AP219" s="49"/>
      <c r="AQ219" s="49"/>
      <c r="AR219" s="49"/>
      <c r="AS219" s="49"/>
      <c r="AT219" s="49"/>
      <c r="AU219" s="49"/>
      <c r="AV219" s="49"/>
      <c r="AW219" s="49"/>
      <c r="AX219" s="49"/>
      <c r="AY219" s="49"/>
      <c r="AZ219" s="49"/>
      <c r="DX219" s="1"/>
    </row>
    <row r="220" spans="1:128" s="2" customFormat="1">
      <c r="A220" s="48"/>
      <c r="B220" s="48"/>
      <c r="C220" s="48"/>
      <c r="D220" s="48"/>
      <c r="E220" s="48"/>
      <c r="F220" s="48"/>
      <c r="G220" s="49"/>
      <c r="H220" s="49"/>
      <c r="I220" s="49"/>
      <c r="J220" s="49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49"/>
      <c r="Z220" s="49"/>
      <c r="AA220" s="49"/>
      <c r="AB220" s="49"/>
      <c r="AC220" s="49"/>
      <c r="AD220" s="49"/>
      <c r="AE220" s="49"/>
      <c r="AF220" s="49"/>
      <c r="AG220" s="49"/>
      <c r="AH220" s="49"/>
      <c r="AI220" s="49"/>
      <c r="AJ220" s="49"/>
      <c r="AK220" s="49"/>
      <c r="AL220" s="49"/>
      <c r="AM220" s="49"/>
      <c r="AN220" s="49"/>
      <c r="AO220" s="49"/>
      <c r="AP220" s="49"/>
      <c r="AQ220" s="49"/>
      <c r="AR220" s="49"/>
      <c r="AS220" s="49"/>
      <c r="AT220" s="49"/>
      <c r="AU220" s="49"/>
      <c r="AV220" s="49"/>
      <c r="AW220" s="49"/>
      <c r="AX220" s="49"/>
      <c r="AY220" s="49"/>
      <c r="AZ220" s="49"/>
      <c r="DX220" s="1"/>
    </row>
    <row r="221" spans="1:128" s="2" customFormat="1">
      <c r="A221" s="48"/>
      <c r="B221" s="48"/>
      <c r="C221" s="48"/>
      <c r="D221" s="48"/>
      <c r="E221" s="48"/>
      <c r="F221" s="48"/>
      <c r="G221" s="49"/>
      <c r="H221" s="49"/>
      <c r="I221" s="49"/>
      <c r="J221" s="49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49"/>
      <c r="Z221" s="49"/>
      <c r="AA221" s="49"/>
      <c r="AB221" s="49"/>
      <c r="AC221" s="49"/>
      <c r="AD221" s="49"/>
      <c r="AE221" s="49"/>
      <c r="AF221" s="49"/>
      <c r="AG221" s="49"/>
      <c r="AH221" s="49"/>
      <c r="AI221" s="49"/>
      <c r="AJ221" s="49"/>
      <c r="AK221" s="49"/>
      <c r="AL221" s="49"/>
      <c r="AM221" s="49"/>
      <c r="AN221" s="49"/>
      <c r="AO221" s="49"/>
      <c r="AP221" s="49"/>
      <c r="AQ221" s="49"/>
      <c r="AR221" s="49"/>
      <c r="AS221" s="49"/>
      <c r="AT221" s="49"/>
      <c r="AU221" s="49"/>
      <c r="AV221" s="49"/>
      <c r="AW221" s="49"/>
      <c r="AX221" s="49"/>
      <c r="AY221" s="49"/>
      <c r="AZ221" s="49"/>
      <c r="DX221" s="1"/>
    </row>
    <row r="222" spans="1:128" s="2" customFormat="1">
      <c r="A222" s="48"/>
      <c r="B222" s="48"/>
      <c r="C222" s="48"/>
      <c r="D222" s="48"/>
      <c r="E222" s="48"/>
      <c r="F222" s="48"/>
      <c r="G222" s="49"/>
      <c r="H222" s="49"/>
      <c r="I222" s="49"/>
      <c r="J222" s="49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49"/>
      <c r="Z222" s="49"/>
      <c r="AA222" s="49"/>
      <c r="AB222" s="49"/>
      <c r="AC222" s="49"/>
      <c r="AD222" s="49"/>
      <c r="AE222" s="49"/>
      <c r="AF222" s="49"/>
      <c r="AG222" s="49"/>
      <c r="AH222" s="49"/>
      <c r="AI222" s="49"/>
      <c r="AJ222" s="49"/>
      <c r="AK222" s="49"/>
      <c r="AL222" s="49"/>
      <c r="AM222" s="49"/>
      <c r="AN222" s="49"/>
      <c r="AO222" s="49"/>
      <c r="AP222" s="49"/>
      <c r="AQ222" s="49"/>
      <c r="AR222" s="49"/>
      <c r="AS222" s="49"/>
      <c r="AT222" s="49"/>
      <c r="AU222" s="49"/>
      <c r="AV222" s="49"/>
      <c r="AW222" s="49"/>
      <c r="AX222" s="49"/>
      <c r="AY222" s="49"/>
      <c r="AZ222" s="49"/>
      <c r="DX222" s="1"/>
    </row>
    <row r="223" spans="1:128" s="2" customFormat="1">
      <c r="A223" s="48"/>
      <c r="B223" s="48"/>
      <c r="C223" s="48"/>
      <c r="D223" s="48"/>
      <c r="E223" s="48"/>
      <c r="F223" s="48"/>
      <c r="G223" s="49"/>
      <c r="H223" s="49"/>
      <c r="I223" s="49"/>
      <c r="J223" s="49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49"/>
      <c r="Z223" s="49"/>
      <c r="AA223" s="49"/>
      <c r="AB223" s="49"/>
      <c r="AC223" s="49"/>
      <c r="AD223" s="49"/>
      <c r="AE223" s="49"/>
      <c r="AF223" s="49"/>
      <c r="AG223" s="49"/>
      <c r="AH223" s="49"/>
      <c r="AI223" s="49"/>
      <c r="AJ223" s="49"/>
      <c r="AK223" s="49"/>
      <c r="AL223" s="49"/>
      <c r="AM223" s="49"/>
      <c r="AN223" s="49"/>
      <c r="AO223" s="49"/>
      <c r="AP223" s="49"/>
      <c r="AQ223" s="49"/>
      <c r="AR223" s="49"/>
      <c r="AS223" s="49"/>
      <c r="AT223" s="49"/>
      <c r="AU223" s="49"/>
      <c r="AV223" s="49"/>
      <c r="AW223" s="49"/>
      <c r="AX223" s="49"/>
      <c r="AY223" s="49"/>
      <c r="AZ223" s="49"/>
      <c r="DX223" s="1"/>
    </row>
    <row r="224" spans="1:128" s="2" customFormat="1">
      <c r="A224" s="48"/>
      <c r="B224" s="48"/>
      <c r="C224" s="48"/>
      <c r="D224" s="48"/>
      <c r="E224" s="48"/>
      <c r="F224" s="48"/>
      <c r="G224" s="49"/>
      <c r="H224" s="49"/>
      <c r="I224" s="49"/>
      <c r="J224" s="49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49"/>
      <c r="Z224" s="49"/>
      <c r="AA224" s="49"/>
      <c r="AB224" s="49"/>
      <c r="AC224" s="49"/>
      <c r="AD224" s="49"/>
      <c r="AE224" s="49"/>
      <c r="AF224" s="49"/>
      <c r="AG224" s="49"/>
      <c r="AH224" s="49"/>
      <c r="AI224" s="49"/>
      <c r="AJ224" s="49"/>
      <c r="AK224" s="49"/>
      <c r="AL224" s="49"/>
      <c r="AM224" s="49"/>
      <c r="AN224" s="49"/>
      <c r="AO224" s="49"/>
      <c r="AP224" s="49"/>
      <c r="AQ224" s="49"/>
      <c r="AR224" s="49"/>
      <c r="AS224" s="49"/>
      <c r="AT224" s="49"/>
      <c r="AU224" s="49"/>
      <c r="AV224" s="49"/>
      <c r="AW224" s="49"/>
      <c r="AX224" s="49"/>
      <c r="AY224" s="49"/>
      <c r="AZ224" s="49"/>
      <c r="DX224" s="1"/>
    </row>
    <row r="225" spans="1:128" s="2" customFormat="1">
      <c r="A225" s="48"/>
      <c r="B225" s="48"/>
      <c r="C225" s="48"/>
      <c r="D225" s="48"/>
      <c r="E225" s="48"/>
      <c r="F225" s="48"/>
      <c r="G225" s="49"/>
      <c r="H225" s="49"/>
      <c r="I225" s="49"/>
      <c r="J225" s="49"/>
      <c r="K225" s="49"/>
      <c r="L225" s="49"/>
      <c r="M225" s="49"/>
      <c r="N225" s="49"/>
      <c r="O225" s="49"/>
      <c r="P225" s="49"/>
      <c r="Q225" s="49"/>
      <c r="R225" s="49"/>
      <c r="S225" s="49"/>
      <c r="T225" s="49"/>
      <c r="U225" s="49"/>
      <c r="V225" s="49"/>
      <c r="W225" s="49"/>
      <c r="X225" s="49"/>
      <c r="Y225" s="49"/>
      <c r="Z225" s="49"/>
      <c r="AA225" s="49"/>
      <c r="AB225" s="49"/>
      <c r="AC225" s="49"/>
      <c r="AD225" s="49"/>
      <c r="AE225" s="49"/>
      <c r="AF225" s="49"/>
      <c r="AG225" s="49"/>
      <c r="AH225" s="49"/>
      <c r="AI225" s="49"/>
      <c r="AJ225" s="49"/>
      <c r="AK225" s="49"/>
      <c r="AL225" s="49"/>
      <c r="AM225" s="49"/>
      <c r="AN225" s="49"/>
      <c r="AO225" s="49"/>
      <c r="AP225" s="49"/>
      <c r="AQ225" s="49"/>
      <c r="AR225" s="49"/>
      <c r="AS225" s="49"/>
      <c r="AT225" s="49"/>
      <c r="AU225" s="49"/>
      <c r="AV225" s="49"/>
      <c r="AW225" s="49"/>
      <c r="AX225" s="49"/>
      <c r="AY225" s="49"/>
      <c r="AZ225" s="49"/>
      <c r="DX225" s="1"/>
    </row>
    <row r="226" spans="1:128" s="2" customFormat="1">
      <c r="A226" s="48"/>
      <c r="B226" s="48"/>
      <c r="C226" s="48"/>
      <c r="D226" s="48"/>
      <c r="E226" s="48"/>
      <c r="F226" s="48"/>
      <c r="G226" s="49"/>
      <c r="H226" s="49"/>
      <c r="I226" s="49"/>
      <c r="J226" s="49"/>
      <c r="K226" s="49"/>
      <c r="L226" s="49"/>
      <c r="M226" s="49"/>
      <c r="N226" s="49"/>
      <c r="O226" s="49"/>
      <c r="P226" s="49"/>
      <c r="Q226" s="49"/>
      <c r="R226" s="49"/>
      <c r="S226" s="49"/>
      <c r="T226" s="49"/>
      <c r="U226" s="49"/>
      <c r="V226" s="49"/>
      <c r="W226" s="49"/>
      <c r="X226" s="49"/>
      <c r="Y226" s="49"/>
      <c r="Z226" s="49"/>
      <c r="AA226" s="49"/>
      <c r="AB226" s="49"/>
      <c r="AC226" s="49"/>
      <c r="AD226" s="49"/>
      <c r="AE226" s="49"/>
      <c r="AF226" s="49"/>
      <c r="AG226" s="49"/>
      <c r="AH226" s="49"/>
      <c r="AI226" s="49"/>
      <c r="AJ226" s="49"/>
      <c r="AK226" s="49"/>
      <c r="AL226" s="49"/>
      <c r="AM226" s="49"/>
      <c r="AN226" s="49"/>
      <c r="AO226" s="49"/>
      <c r="AP226" s="49"/>
      <c r="AQ226" s="49"/>
      <c r="AR226" s="49"/>
      <c r="AS226" s="49"/>
      <c r="AT226" s="49"/>
      <c r="AU226" s="49"/>
      <c r="AV226" s="49"/>
      <c r="AW226" s="49"/>
      <c r="AX226" s="49"/>
      <c r="AY226" s="49"/>
      <c r="AZ226" s="49"/>
      <c r="DX226" s="1"/>
    </row>
    <row r="227" spans="1:128" s="2" customFormat="1">
      <c r="A227" s="48"/>
      <c r="B227" s="48"/>
      <c r="C227" s="48"/>
      <c r="D227" s="48"/>
      <c r="E227" s="48"/>
      <c r="F227" s="48"/>
      <c r="G227" s="49"/>
      <c r="H227" s="49"/>
      <c r="I227" s="49"/>
      <c r="J227" s="49"/>
      <c r="K227" s="49"/>
      <c r="L227" s="49"/>
      <c r="M227" s="49"/>
      <c r="N227" s="49"/>
      <c r="O227" s="49"/>
      <c r="P227" s="49"/>
      <c r="Q227" s="49"/>
      <c r="R227" s="49"/>
      <c r="S227" s="49"/>
      <c r="T227" s="49"/>
      <c r="U227" s="49"/>
      <c r="V227" s="49"/>
      <c r="W227" s="49"/>
      <c r="X227" s="49"/>
      <c r="Y227" s="49"/>
      <c r="Z227" s="49"/>
      <c r="AA227" s="49"/>
      <c r="AB227" s="49"/>
      <c r="AC227" s="49"/>
      <c r="AD227" s="49"/>
      <c r="AE227" s="49"/>
      <c r="AF227" s="49"/>
      <c r="AG227" s="49"/>
      <c r="AH227" s="49"/>
      <c r="AI227" s="49"/>
      <c r="AJ227" s="49"/>
      <c r="AK227" s="49"/>
      <c r="AL227" s="49"/>
      <c r="AM227" s="49"/>
      <c r="AN227" s="49"/>
      <c r="AO227" s="49"/>
      <c r="AP227" s="49"/>
      <c r="AQ227" s="49"/>
      <c r="AR227" s="49"/>
      <c r="AS227" s="49"/>
      <c r="AT227" s="49"/>
      <c r="AU227" s="49"/>
      <c r="AV227" s="49"/>
      <c r="AW227" s="49"/>
      <c r="AX227" s="49"/>
      <c r="AY227" s="49"/>
      <c r="AZ227" s="49"/>
      <c r="DX227" s="1"/>
    </row>
    <row r="228" spans="1:128" s="2" customFormat="1">
      <c r="A228" s="48"/>
      <c r="B228" s="48"/>
      <c r="C228" s="48"/>
      <c r="D228" s="48"/>
      <c r="E228" s="48"/>
      <c r="F228" s="48"/>
      <c r="G228" s="49"/>
      <c r="H228" s="49"/>
      <c r="I228" s="49"/>
      <c r="J228" s="49"/>
      <c r="K228" s="49"/>
      <c r="L228" s="49"/>
      <c r="M228" s="49"/>
      <c r="N228" s="49"/>
      <c r="O228" s="49"/>
      <c r="P228" s="49"/>
      <c r="Q228" s="49"/>
      <c r="R228" s="49"/>
      <c r="S228" s="49"/>
      <c r="T228" s="49"/>
      <c r="U228" s="49"/>
      <c r="V228" s="49"/>
      <c r="W228" s="49"/>
      <c r="X228" s="49"/>
      <c r="Y228" s="49"/>
      <c r="Z228" s="49"/>
      <c r="AA228" s="49"/>
      <c r="AB228" s="49"/>
      <c r="AC228" s="49"/>
      <c r="AD228" s="49"/>
      <c r="AE228" s="49"/>
      <c r="AF228" s="49"/>
      <c r="AG228" s="49"/>
      <c r="AH228" s="49"/>
      <c r="AI228" s="49"/>
      <c r="AJ228" s="49"/>
      <c r="AK228" s="49"/>
      <c r="AL228" s="49"/>
      <c r="AM228" s="49"/>
      <c r="AN228" s="49"/>
      <c r="AO228" s="49"/>
      <c r="AP228" s="49"/>
      <c r="AQ228" s="49"/>
      <c r="AR228" s="49"/>
      <c r="AS228" s="49"/>
      <c r="AT228" s="49"/>
      <c r="AU228" s="49"/>
      <c r="AV228" s="49"/>
      <c r="AW228" s="49"/>
      <c r="AX228" s="49"/>
      <c r="AY228" s="49"/>
      <c r="AZ228" s="49"/>
      <c r="DX228" s="1"/>
    </row>
    <row r="229" spans="1:128" s="2" customFormat="1">
      <c r="A229" s="48"/>
      <c r="B229" s="48"/>
      <c r="C229" s="48"/>
      <c r="D229" s="48"/>
      <c r="E229" s="48"/>
      <c r="F229" s="48"/>
      <c r="G229" s="49"/>
      <c r="H229" s="49"/>
      <c r="I229" s="49"/>
      <c r="J229" s="49"/>
      <c r="K229" s="49"/>
      <c r="L229" s="49"/>
      <c r="M229" s="49"/>
      <c r="N229" s="49"/>
      <c r="O229" s="49"/>
      <c r="P229" s="49"/>
      <c r="Q229" s="49"/>
      <c r="R229" s="49"/>
      <c r="S229" s="49"/>
      <c r="T229" s="49"/>
      <c r="U229" s="49"/>
      <c r="V229" s="49"/>
      <c r="W229" s="49"/>
      <c r="X229" s="49"/>
      <c r="Y229" s="49"/>
      <c r="Z229" s="49"/>
      <c r="AA229" s="49"/>
      <c r="AB229" s="49"/>
      <c r="AC229" s="49"/>
      <c r="AD229" s="49"/>
      <c r="AE229" s="49"/>
      <c r="AF229" s="49"/>
      <c r="AG229" s="49"/>
      <c r="AH229" s="49"/>
      <c r="AI229" s="49"/>
      <c r="AJ229" s="49"/>
      <c r="AK229" s="49"/>
      <c r="AL229" s="49"/>
      <c r="AM229" s="49"/>
      <c r="AN229" s="49"/>
      <c r="AO229" s="49"/>
      <c r="AP229" s="49"/>
      <c r="AQ229" s="49"/>
      <c r="AR229" s="49"/>
      <c r="AS229" s="49"/>
      <c r="AT229" s="49"/>
      <c r="AU229" s="49"/>
      <c r="AV229" s="49"/>
      <c r="AW229" s="49"/>
      <c r="AX229" s="49"/>
      <c r="AY229" s="49"/>
      <c r="AZ229" s="49"/>
      <c r="DX229" s="1"/>
    </row>
    <row r="230" spans="1:128" s="2" customFormat="1">
      <c r="A230" s="48"/>
      <c r="B230" s="48"/>
      <c r="C230" s="48"/>
      <c r="D230" s="48"/>
      <c r="E230" s="48"/>
      <c r="F230" s="48"/>
      <c r="G230" s="49"/>
      <c r="H230" s="49"/>
      <c r="I230" s="49"/>
      <c r="J230" s="49"/>
      <c r="K230" s="49"/>
      <c r="L230" s="49"/>
      <c r="M230" s="49"/>
      <c r="N230" s="49"/>
      <c r="O230" s="49"/>
      <c r="P230" s="49"/>
      <c r="Q230" s="49"/>
      <c r="R230" s="49"/>
      <c r="S230" s="49"/>
      <c r="T230" s="49"/>
      <c r="U230" s="49"/>
      <c r="V230" s="49"/>
      <c r="W230" s="49"/>
      <c r="X230" s="49"/>
      <c r="Y230" s="49"/>
      <c r="Z230" s="49"/>
      <c r="AA230" s="49"/>
      <c r="AB230" s="49"/>
      <c r="AC230" s="49"/>
      <c r="AD230" s="49"/>
      <c r="AE230" s="49"/>
      <c r="AF230" s="49"/>
      <c r="AG230" s="49"/>
      <c r="AH230" s="49"/>
      <c r="AI230" s="49"/>
      <c r="AJ230" s="49"/>
      <c r="AK230" s="49"/>
      <c r="AL230" s="49"/>
      <c r="AM230" s="49"/>
      <c r="AN230" s="49"/>
      <c r="AO230" s="49"/>
      <c r="AP230" s="49"/>
      <c r="AQ230" s="49"/>
      <c r="AR230" s="49"/>
      <c r="AS230" s="49"/>
      <c r="AT230" s="49"/>
      <c r="AU230" s="49"/>
      <c r="AV230" s="49"/>
      <c r="AW230" s="49"/>
      <c r="AX230" s="49"/>
      <c r="AY230" s="49"/>
      <c r="AZ230" s="49"/>
      <c r="DX230" s="1"/>
    </row>
    <row r="231" spans="1:128" s="2" customFormat="1">
      <c r="A231" s="48"/>
      <c r="B231" s="48"/>
      <c r="C231" s="48"/>
      <c r="D231" s="48"/>
      <c r="E231" s="48"/>
      <c r="F231" s="48"/>
      <c r="G231" s="49"/>
      <c r="H231" s="49"/>
      <c r="I231" s="49"/>
      <c r="J231" s="49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49"/>
      <c r="Z231" s="49"/>
      <c r="AA231" s="49"/>
      <c r="AB231" s="49"/>
      <c r="AC231" s="49"/>
      <c r="AD231" s="49"/>
      <c r="AE231" s="49"/>
      <c r="AF231" s="49"/>
      <c r="AG231" s="49"/>
      <c r="AH231" s="49"/>
      <c r="AI231" s="49"/>
      <c r="AJ231" s="49"/>
      <c r="AK231" s="49"/>
      <c r="AL231" s="49"/>
      <c r="AM231" s="49"/>
      <c r="AN231" s="49"/>
      <c r="AO231" s="49"/>
      <c r="AP231" s="49"/>
      <c r="AQ231" s="49"/>
      <c r="AR231" s="49"/>
      <c r="AS231" s="49"/>
      <c r="AT231" s="49"/>
      <c r="AU231" s="49"/>
      <c r="AV231" s="49"/>
      <c r="AW231" s="49"/>
      <c r="AX231" s="49"/>
      <c r="AY231" s="49"/>
      <c r="AZ231" s="49"/>
      <c r="DX231" s="1"/>
    </row>
    <row r="232" spans="1:128" s="2" customFormat="1">
      <c r="A232" s="48"/>
      <c r="B232" s="48"/>
      <c r="C232" s="48"/>
      <c r="D232" s="48"/>
      <c r="E232" s="48"/>
      <c r="F232" s="48"/>
      <c r="G232" s="49"/>
      <c r="H232" s="49"/>
      <c r="I232" s="49"/>
      <c r="J232" s="49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49"/>
      <c r="Z232" s="49"/>
      <c r="AA232" s="49"/>
      <c r="AB232" s="49"/>
      <c r="AC232" s="49"/>
      <c r="AD232" s="49"/>
      <c r="AE232" s="49"/>
      <c r="AF232" s="49"/>
      <c r="AG232" s="49"/>
      <c r="AH232" s="49"/>
      <c r="AI232" s="49"/>
      <c r="AJ232" s="49"/>
      <c r="AK232" s="49"/>
      <c r="AL232" s="49"/>
      <c r="AM232" s="49"/>
      <c r="AN232" s="49"/>
      <c r="AO232" s="49"/>
      <c r="AP232" s="49"/>
      <c r="AQ232" s="49"/>
      <c r="AR232" s="49"/>
      <c r="AS232" s="49"/>
      <c r="AT232" s="49"/>
      <c r="AU232" s="49"/>
      <c r="AV232" s="49"/>
      <c r="AW232" s="49"/>
      <c r="AX232" s="49"/>
      <c r="AY232" s="49"/>
      <c r="AZ232" s="49"/>
      <c r="DX232" s="1"/>
    </row>
    <row r="233" spans="1:128" s="2" customFormat="1">
      <c r="A233" s="48"/>
      <c r="B233" s="48"/>
      <c r="C233" s="48"/>
      <c r="D233" s="48"/>
      <c r="E233" s="48"/>
      <c r="F233" s="48"/>
      <c r="G233" s="49"/>
      <c r="H233" s="49"/>
      <c r="I233" s="49"/>
      <c r="J233" s="4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49"/>
      <c r="Z233" s="49"/>
      <c r="AA233" s="49"/>
      <c r="AB233" s="49"/>
      <c r="AC233" s="49"/>
      <c r="AD233" s="49"/>
      <c r="AE233" s="49"/>
      <c r="AF233" s="49"/>
      <c r="AG233" s="49"/>
      <c r="AH233" s="49"/>
      <c r="AI233" s="49"/>
      <c r="AJ233" s="49"/>
      <c r="AK233" s="49"/>
      <c r="AL233" s="49"/>
      <c r="AM233" s="49"/>
      <c r="AN233" s="49"/>
      <c r="AO233" s="49"/>
      <c r="AP233" s="49"/>
      <c r="AQ233" s="49"/>
      <c r="AR233" s="49"/>
      <c r="AS233" s="49"/>
      <c r="AT233" s="49"/>
      <c r="AU233" s="49"/>
      <c r="AV233" s="49"/>
      <c r="AW233" s="49"/>
      <c r="AX233" s="49"/>
      <c r="AY233" s="49"/>
      <c r="AZ233" s="49"/>
      <c r="DX233" s="1"/>
    </row>
    <row r="234" spans="1:128" s="2" customFormat="1">
      <c r="A234" s="48"/>
      <c r="B234" s="48"/>
      <c r="C234" s="48"/>
      <c r="D234" s="48"/>
      <c r="E234" s="48"/>
      <c r="F234" s="48"/>
      <c r="G234" s="49"/>
      <c r="H234" s="49"/>
      <c r="I234" s="49"/>
      <c r="J234" s="4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49"/>
      <c r="Z234" s="49"/>
      <c r="AA234" s="49"/>
      <c r="AB234" s="49"/>
      <c r="AC234" s="49"/>
      <c r="AD234" s="49"/>
      <c r="AE234" s="49"/>
      <c r="AF234" s="49"/>
      <c r="AG234" s="49"/>
      <c r="AH234" s="49"/>
      <c r="AI234" s="49"/>
      <c r="AJ234" s="49"/>
      <c r="AK234" s="49"/>
      <c r="AL234" s="49"/>
      <c r="AM234" s="49"/>
      <c r="AN234" s="49"/>
      <c r="AO234" s="49"/>
      <c r="AP234" s="49"/>
      <c r="AQ234" s="49"/>
      <c r="AR234" s="49"/>
      <c r="AS234" s="49"/>
      <c r="AT234" s="49"/>
      <c r="AU234" s="49"/>
      <c r="AV234" s="49"/>
      <c r="AW234" s="49"/>
      <c r="AX234" s="49"/>
      <c r="AY234" s="49"/>
      <c r="AZ234" s="49"/>
      <c r="DX234" s="1"/>
    </row>
    <row r="235" spans="1:128" s="2" customFormat="1">
      <c r="A235" s="48"/>
      <c r="B235" s="48"/>
      <c r="C235" s="48"/>
      <c r="D235" s="48"/>
      <c r="E235" s="48"/>
      <c r="F235" s="48"/>
      <c r="G235" s="49"/>
      <c r="H235" s="49"/>
      <c r="I235" s="49"/>
      <c r="J235" s="4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49"/>
      <c r="Z235" s="49"/>
      <c r="AA235" s="49"/>
      <c r="AB235" s="49"/>
      <c r="AC235" s="49"/>
      <c r="AD235" s="49"/>
      <c r="AE235" s="49"/>
      <c r="AF235" s="49"/>
      <c r="AG235" s="49"/>
      <c r="AH235" s="49"/>
      <c r="AI235" s="49"/>
      <c r="AJ235" s="49"/>
      <c r="AK235" s="49"/>
      <c r="AL235" s="49"/>
      <c r="AM235" s="49"/>
      <c r="AN235" s="49"/>
      <c r="AO235" s="49"/>
      <c r="AP235" s="49"/>
      <c r="AQ235" s="49"/>
      <c r="AR235" s="49"/>
      <c r="AS235" s="49"/>
      <c r="AT235" s="49"/>
      <c r="AU235" s="49"/>
      <c r="AV235" s="49"/>
      <c r="AW235" s="49"/>
      <c r="AX235" s="49"/>
      <c r="AY235" s="49"/>
      <c r="AZ235" s="49"/>
      <c r="DX235" s="1"/>
    </row>
    <row r="236" spans="1:128" s="2" customFormat="1">
      <c r="A236" s="48"/>
      <c r="B236" s="48"/>
      <c r="C236" s="48"/>
      <c r="D236" s="48"/>
      <c r="E236" s="48"/>
      <c r="F236" s="48"/>
      <c r="G236" s="49"/>
      <c r="H236" s="49"/>
      <c r="I236" s="49"/>
      <c r="J236" s="49"/>
      <c r="K236" s="49"/>
      <c r="L236" s="49"/>
      <c r="M236" s="49"/>
      <c r="N236" s="49"/>
      <c r="O236" s="49"/>
      <c r="P236" s="49"/>
      <c r="Q236" s="49"/>
      <c r="R236" s="49"/>
      <c r="S236" s="49"/>
      <c r="T236" s="49"/>
      <c r="U236" s="49"/>
      <c r="V236" s="49"/>
      <c r="W236" s="49"/>
      <c r="X236" s="49"/>
      <c r="Y236" s="49"/>
      <c r="Z236" s="49"/>
      <c r="AA236" s="49"/>
      <c r="AB236" s="49"/>
      <c r="AC236" s="49"/>
      <c r="AD236" s="49"/>
      <c r="AE236" s="49"/>
      <c r="AF236" s="49"/>
      <c r="AG236" s="49"/>
      <c r="AH236" s="49"/>
      <c r="AI236" s="49"/>
      <c r="AJ236" s="49"/>
      <c r="AK236" s="49"/>
      <c r="AL236" s="49"/>
      <c r="AM236" s="49"/>
      <c r="AN236" s="49"/>
      <c r="AO236" s="49"/>
      <c r="AP236" s="49"/>
      <c r="AQ236" s="49"/>
      <c r="AR236" s="49"/>
      <c r="AS236" s="49"/>
      <c r="AT236" s="49"/>
      <c r="AU236" s="49"/>
      <c r="AV236" s="49"/>
      <c r="AW236" s="49"/>
      <c r="AX236" s="49"/>
      <c r="AY236" s="49"/>
      <c r="AZ236" s="49"/>
      <c r="DX236" s="1"/>
    </row>
    <row r="237" spans="1:128" s="2" customFormat="1">
      <c r="A237" s="48"/>
      <c r="B237" s="48"/>
      <c r="C237" s="48"/>
      <c r="D237" s="48"/>
      <c r="E237" s="48"/>
      <c r="F237" s="48"/>
      <c r="G237" s="49"/>
      <c r="H237" s="49"/>
      <c r="I237" s="49"/>
      <c r="J237" s="49"/>
      <c r="K237" s="49"/>
      <c r="L237" s="49"/>
      <c r="M237" s="49"/>
      <c r="N237" s="49"/>
      <c r="O237" s="49"/>
      <c r="P237" s="49"/>
      <c r="Q237" s="49"/>
      <c r="R237" s="49"/>
      <c r="S237" s="49"/>
      <c r="T237" s="49"/>
      <c r="U237" s="49"/>
      <c r="V237" s="49"/>
      <c r="W237" s="49"/>
      <c r="X237" s="49"/>
      <c r="Y237" s="49"/>
      <c r="Z237" s="49"/>
      <c r="AA237" s="49"/>
      <c r="AB237" s="49"/>
      <c r="AC237" s="49"/>
      <c r="AD237" s="49"/>
      <c r="AE237" s="49"/>
      <c r="AF237" s="49"/>
      <c r="AG237" s="49"/>
      <c r="AH237" s="49"/>
      <c r="AI237" s="49"/>
      <c r="AJ237" s="49"/>
      <c r="AK237" s="49"/>
      <c r="AL237" s="49"/>
      <c r="AM237" s="49"/>
      <c r="AN237" s="49"/>
      <c r="AO237" s="49"/>
      <c r="AP237" s="49"/>
      <c r="AQ237" s="49"/>
      <c r="AR237" s="49"/>
      <c r="AS237" s="49"/>
      <c r="AT237" s="49"/>
      <c r="AU237" s="49"/>
      <c r="AV237" s="49"/>
      <c r="AW237" s="49"/>
      <c r="AX237" s="49"/>
      <c r="AY237" s="49"/>
      <c r="AZ237" s="49"/>
      <c r="DX237" s="1"/>
    </row>
    <row r="238" spans="1:128" s="2" customFormat="1">
      <c r="A238" s="48"/>
      <c r="B238" s="48"/>
      <c r="C238" s="48"/>
      <c r="D238" s="48"/>
      <c r="E238" s="48"/>
      <c r="F238" s="48"/>
      <c r="G238" s="49"/>
      <c r="H238" s="49"/>
      <c r="I238" s="49"/>
      <c r="J238" s="49"/>
      <c r="K238" s="49"/>
      <c r="L238" s="49"/>
      <c r="M238" s="49"/>
      <c r="N238" s="49"/>
      <c r="O238" s="49"/>
      <c r="P238" s="49"/>
      <c r="Q238" s="49"/>
      <c r="R238" s="49"/>
      <c r="S238" s="49"/>
      <c r="T238" s="49"/>
      <c r="U238" s="49"/>
      <c r="V238" s="49"/>
      <c r="W238" s="49"/>
      <c r="X238" s="49"/>
      <c r="Y238" s="49"/>
      <c r="Z238" s="49"/>
      <c r="AA238" s="49"/>
      <c r="AB238" s="49"/>
      <c r="AC238" s="49"/>
      <c r="AD238" s="49"/>
      <c r="AE238" s="49"/>
      <c r="AF238" s="49"/>
      <c r="AG238" s="49"/>
      <c r="AH238" s="49"/>
      <c r="AI238" s="49"/>
      <c r="AJ238" s="49"/>
      <c r="AK238" s="49"/>
      <c r="AL238" s="49"/>
      <c r="AM238" s="49"/>
      <c r="AN238" s="49"/>
      <c r="AO238" s="49"/>
      <c r="AP238" s="49"/>
      <c r="AQ238" s="49"/>
      <c r="AR238" s="49"/>
      <c r="AS238" s="49"/>
      <c r="AT238" s="49"/>
      <c r="AU238" s="49"/>
      <c r="AV238" s="49"/>
      <c r="AW238" s="49"/>
      <c r="AX238" s="49"/>
      <c r="AY238" s="49"/>
      <c r="AZ238" s="49"/>
      <c r="DX238" s="1"/>
    </row>
    <row r="239" spans="1:128" s="2" customFormat="1">
      <c r="A239" s="48"/>
      <c r="B239" s="48"/>
      <c r="C239" s="48"/>
      <c r="D239" s="48"/>
      <c r="E239" s="48"/>
      <c r="F239" s="48"/>
      <c r="G239" s="49"/>
      <c r="H239" s="49"/>
      <c r="I239" s="49"/>
      <c r="J239" s="49"/>
      <c r="K239" s="49"/>
      <c r="L239" s="49"/>
      <c r="M239" s="49"/>
      <c r="N239" s="49"/>
      <c r="O239" s="49"/>
      <c r="P239" s="49"/>
      <c r="Q239" s="49"/>
      <c r="R239" s="49"/>
      <c r="S239" s="49"/>
      <c r="T239" s="49"/>
      <c r="U239" s="49"/>
      <c r="V239" s="49"/>
      <c r="W239" s="49"/>
      <c r="X239" s="49"/>
      <c r="Y239" s="49"/>
      <c r="Z239" s="49"/>
      <c r="AA239" s="49"/>
      <c r="AB239" s="49"/>
      <c r="AC239" s="49"/>
      <c r="AD239" s="49"/>
      <c r="AE239" s="49"/>
      <c r="AF239" s="49"/>
      <c r="AG239" s="49"/>
      <c r="AH239" s="49"/>
      <c r="AI239" s="49"/>
      <c r="AJ239" s="49"/>
      <c r="AK239" s="49"/>
      <c r="AL239" s="49"/>
      <c r="AM239" s="49"/>
      <c r="AN239" s="49"/>
      <c r="AO239" s="49"/>
      <c r="AP239" s="49"/>
      <c r="AQ239" s="49"/>
      <c r="AR239" s="49"/>
      <c r="AS239" s="49"/>
      <c r="AT239" s="49"/>
      <c r="AU239" s="49"/>
      <c r="AV239" s="49"/>
      <c r="AW239" s="49"/>
      <c r="AX239" s="49"/>
      <c r="AY239" s="49"/>
      <c r="AZ239" s="49"/>
      <c r="DX239" s="1"/>
    </row>
    <row r="240" spans="1:128" s="2" customFormat="1">
      <c r="A240" s="48"/>
      <c r="B240" s="48"/>
      <c r="C240" s="48"/>
      <c r="D240" s="48"/>
      <c r="E240" s="48"/>
      <c r="F240" s="48"/>
      <c r="G240" s="49"/>
      <c r="H240" s="49"/>
      <c r="I240" s="49"/>
      <c r="J240" s="49"/>
      <c r="K240" s="49"/>
      <c r="L240" s="49"/>
      <c r="M240" s="49"/>
      <c r="N240" s="49"/>
      <c r="O240" s="49"/>
      <c r="P240" s="49"/>
      <c r="Q240" s="49"/>
      <c r="R240" s="49"/>
      <c r="S240" s="49"/>
      <c r="T240" s="49"/>
      <c r="U240" s="49"/>
      <c r="V240" s="49"/>
      <c r="W240" s="49"/>
      <c r="X240" s="49"/>
      <c r="Y240" s="49"/>
      <c r="Z240" s="49"/>
      <c r="AA240" s="49"/>
      <c r="AB240" s="49"/>
      <c r="AC240" s="49"/>
      <c r="AD240" s="49"/>
      <c r="AE240" s="49"/>
      <c r="AF240" s="49"/>
      <c r="AG240" s="49"/>
      <c r="AH240" s="49"/>
      <c r="AI240" s="49"/>
      <c r="AJ240" s="49"/>
      <c r="AK240" s="49"/>
      <c r="AL240" s="49"/>
      <c r="AM240" s="49"/>
      <c r="AN240" s="49"/>
      <c r="AO240" s="49"/>
      <c r="AP240" s="49"/>
      <c r="AQ240" s="49"/>
      <c r="AR240" s="49"/>
      <c r="AS240" s="49"/>
      <c r="AT240" s="49"/>
      <c r="AU240" s="49"/>
      <c r="AV240" s="49"/>
      <c r="AW240" s="49"/>
      <c r="AX240" s="49"/>
      <c r="AY240" s="49"/>
      <c r="AZ240" s="49"/>
      <c r="DX240" s="1"/>
    </row>
    <row r="241" spans="1:128" s="2" customFormat="1">
      <c r="A241" s="48"/>
      <c r="B241" s="48"/>
      <c r="C241" s="48"/>
      <c r="D241" s="48"/>
      <c r="E241" s="48"/>
      <c r="F241" s="48"/>
      <c r="G241" s="49"/>
      <c r="H241" s="49"/>
      <c r="I241" s="49"/>
      <c r="J241" s="49"/>
      <c r="K241" s="49"/>
      <c r="L241" s="49"/>
      <c r="M241" s="49"/>
      <c r="N241" s="49"/>
      <c r="O241" s="49"/>
      <c r="P241" s="49"/>
      <c r="Q241" s="49"/>
      <c r="R241" s="49"/>
      <c r="S241" s="49"/>
      <c r="T241" s="49"/>
      <c r="U241" s="49"/>
      <c r="V241" s="49"/>
      <c r="W241" s="49"/>
      <c r="X241" s="49"/>
      <c r="Y241" s="49"/>
      <c r="Z241" s="49"/>
      <c r="AA241" s="49"/>
      <c r="AB241" s="49"/>
      <c r="AC241" s="49"/>
      <c r="AD241" s="49"/>
      <c r="AE241" s="49"/>
      <c r="AF241" s="49"/>
      <c r="AG241" s="49"/>
      <c r="AH241" s="49"/>
      <c r="AI241" s="49"/>
      <c r="AJ241" s="49"/>
      <c r="AK241" s="49"/>
      <c r="AL241" s="49"/>
      <c r="AM241" s="49"/>
      <c r="AN241" s="49"/>
      <c r="AO241" s="49"/>
      <c r="AP241" s="49"/>
      <c r="AQ241" s="49"/>
      <c r="AR241" s="49"/>
      <c r="AS241" s="49"/>
      <c r="AT241" s="49"/>
      <c r="AU241" s="49"/>
      <c r="AV241" s="49"/>
      <c r="AW241" s="49"/>
      <c r="AX241" s="49"/>
      <c r="AY241" s="49"/>
      <c r="AZ241" s="49"/>
      <c r="DX241" s="1"/>
    </row>
    <row r="242" spans="1:128" s="2" customFormat="1">
      <c r="A242" s="48"/>
      <c r="B242" s="48"/>
      <c r="C242" s="48"/>
      <c r="D242" s="48"/>
      <c r="E242" s="48"/>
      <c r="F242" s="48"/>
      <c r="G242" s="49"/>
      <c r="H242" s="49"/>
      <c r="I242" s="49"/>
      <c r="J242" s="49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49"/>
      <c r="Z242" s="49"/>
      <c r="AA242" s="49"/>
      <c r="AB242" s="49"/>
      <c r="AC242" s="49"/>
      <c r="AD242" s="49"/>
      <c r="AE242" s="49"/>
      <c r="AF242" s="49"/>
      <c r="AG242" s="49"/>
      <c r="AH242" s="49"/>
      <c r="AI242" s="49"/>
      <c r="AJ242" s="49"/>
      <c r="AK242" s="49"/>
      <c r="AL242" s="49"/>
      <c r="AM242" s="49"/>
      <c r="AN242" s="49"/>
      <c r="AO242" s="49"/>
      <c r="AP242" s="49"/>
      <c r="AQ242" s="49"/>
      <c r="AR242" s="49"/>
      <c r="AS242" s="49"/>
      <c r="AT242" s="49"/>
      <c r="AU242" s="49"/>
      <c r="AV242" s="49"/>
      <c r="AW242" s="49"/>
      <c r="AX242" s="49"/>
      <c r="AY242" s="49"/>
      <c r="AZ242" s="49"/>
      <c r="DX242" s="1"/>
    </row>
    <row r="243" spans="1:128" s="2" customFormat="1">
      <c r="A243" s="48"/>
      <c r="B243" s="48"/>
      <c r="C243" s="48"/>
      <c r="D243" s="48"/>
      <c r="E243" s="48"/>
      <c r="F243" s="48"/>
      <c r="G243" s="49"/>
      <c r="H243" s="49"/>
      <c r="I243" s="49"/>
      <c r="J243" s="49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49"/>
      <c r="Z243" s="49"/>
      <c r="AA243" s="49"/>
      <c r="AB243" s="49"/>
      <c r="AC243" s="49"/>
      <c r="AD243" s="49"/>
      <c r="AE243" s="49"/>
      <c r="AF243" s="49"/>
      <c r="AG243" s="49"/>
      <c r="AH243" s="49"/>
      <c r="AI243" s="49"/>
      <c r="AJ243" s="49"/>
      <c r="AK243" s="49"/>
      <c r="AL243" s="49"/>
      <c r="AM243" s="49"/>
      <c r="AN243" s="49"/>
      <c r="AO243" s="49"/>
      <c r="AP243" s="49"/>
      <c r="AQ243" s="49"/>
      <c r="AR243" s="49"/>
      <c r="AS243" s="49"/>
      <c r="AT243" s="49"/>
      <c r="AU243" s="49"/>
      <c r="AV243" s="49"/>
      <c r="AW243" s="49"/>
      <c r="AX243" s="49"/>
      <c r="AY243" s="49"/>
      <c r="AZ243" s="49"/>
      <c r="DX243" s="1"/>
    </row>
    <row r="244" spans="1:128" s="2" customFormat="1">
      <c r="A244" s="48"/>
      <c r="B244" s="48"/>
      <c r="C244" s="48"/>
      <c r="D244" s="48"/>
      <c r="E244" s="48"/>
      <c r="F244" s="48"/>
      <c r="G244" s="49"/>
      <c r="H244" s="49"/>
      <c r="I244" s="49"/>
      <c r="J244" s="49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49"/>
      <c r="Z244" s="49"/>
      <c r="AA244" s="49"/>
      <c r="AB244" s="49"/>
      <c r="AC244" s="49"/>
      <c r="AD244" s="49"/>
      <c r="AE244" s="49"/>
      <c r="AF244" s="49"/>
      <c r="AG244" s="49"/>
      <c r="AH244" s="49"/>
      <c r="AI244" s="49"/>
      <c r="AJ244" s="49"/>
      <c r="AK244" s="49"/>
      <c r="AL244" s="49"/>
      <c r="AM244" s="49"/>
      <c r="AN244" s="49"/>
      <c r="AO244" s="49"/>
      <c r="AP244" s="49"/>
      <c r="AQ244" s="49"/>
      <c r="AR244" s="49"/>
      <c r="AS244" s="49"/>
      <c r="AT244" s="49"/>
      <c r="AU244" s="49"/>
      <c r="AV244" s="49"/>
      <c r="AW244" s="49"/>
      <c r="AX244" s="49"/>
      <c r="AY244" s="49"/>
      <c r="AZ244" s="49"/>
      <c r="DX244" s="1"/>
    </row>
    <row r="245" spans="1:128" s="2" customFormat="1">
      <c r="A245" s="48"/>
      <c r="B245" s="48"/>
      <c r="C245" s="48"/>
      <c r="D245" s="48"/>
      <c r="E245" s="48"/>
      <c r="F245" s="48"/>
      <c r="G245" s="49"/>
      <c r="H245" s="49"/>
      <c r="I245" s="49"/>
      <c r="J245" s="49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49"/>
      <c r="Z245" s="49"/>
      <c r="AA245" s="49"/>
      <c r="AB245" s="49"/>
      <c r="AC245" s="49"/>
      <c r="AD245" s="49"/>
      <c r="AE245" s="49"/>
      <c r="AF245" s="49"/>
      <c r="AG245" s="49"/>
      <c r="AH245" s="49"/>
      <c r="AI245" s="49"/>
      <c r="AJ245" s="49"/>
      <c r="AK245" s="49"/>
      <c r="AL245" s="49"/>
      <c r="AM245" s="49"/>
      <c r="AN245" s="49"/>
      <c r="AO245" s="49"/>
      <c r="AP245" s="49"/>
      <c r="AQ245" s="49"/>
      <c r="AR245" s="49"/>
      <c r="AS245" s="49"/>
      <c r="AT245" s="49"/>
      <c r="AU245" s="49"/>
      <c r="AV245" s="49"/>
      <c r="AW245" s="49"/>
      <c r="AX245" s="49"/>
      <c r="AY245" s="49"/>
      <c r="AZ245" s="49"/>
      <c r="DX245" s="1"/>
    </row>
    <row r="246" spans="1:128" s="2" customFormat="1">
      <c r="A246" s="48"/>
      <c r="B246" s="48"/>
      <c r="C246" s="48"/>
      <c r="D246" s="48"/>
      <c r="E246" s="48"/>
      <c r="F246" s="48"/>
      <c r="G246" s="49"/>
      <c r="H246" s="49"/>
      <c r="I246" s="49"/>
      <c r="J246" s="49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49"/>
      <c r="Z246" s="49"/>
      <c r="AA246" s="49"/>
      <c r="AB246" s="49"/>
      <c r="AC246" s="49"/>
      <c r="AD246" s="49"/>
      <c r="AE246" s="49"/>
      <c r="AF246" s="49"/>
      <c r="AG246" s="49"/>
      <c r="AH246" s="49"/>
      <c r="AI246" s="49"/>
      <c r="AJ246" s="49"/>
      <c r="AK246" s="49"/>
      <c r="AL246" s="49"/>
      <c r="AM246" s="49"/>
      <c r="AN246" s="49"/>
      <c r="AO246" s="49"/>
      <c r="AP246" s="49"/>
      <c r="AQ246" s="49"/>
      <c r="AR246" s="49"/>
      <c r="AS246" s="49"/>
      <c r="AT246" s="49"/>
      <c r="AU246" s="49"/>
      <c r="AV246" s="49"/>
      <c r="AW246" s="49"/>
      <c r="AX246" s="49"/>
      <c r="AY246" s="49"/>
      <c r="AZ246" s="49"/>
      <c r="DX246" s="1"/>
    </row>
    <row r="247" spans="1:128" s="2" customFormat="1">
      <c r="A247" s="48"/>
      <c r="B247" s="48"/>
      <c r="C247" s="48"/>
      <c r="D247" s="48"/>
      <c r="E247" s="48"/>
      <c r="F247" s="48"/>
      <c r="G247" s="49"/>
      <c r="H247" s="49"/>
      <c r="I247" s="49"/>
      <c r="J247" s="49"/>
      <c r="K247" s="49"/>
      <c r="L247" s="49"/>
      <c r="M247" s="49"/>
      <c r="N247" s="49"/>
      <c r="O247" s="49"/>
      <c r="P247" s="49"/>
      <c r="Q247" s="49"/>
      <c r="R247" s="49"/>
      <c r="S247" s="49"/>
      <c r="T247" s="49"/>
      <c r="U247" s="49"/>
      <c r="V247" s="49"/>
      <c r="W247" s="49"/>
      <c r="X247" s="49"/>
      <c r="Y247" s="49"/>
      <c r="Z247" s="49"/>
      <c r="AA247" s="49"/>
      <c r="AB247" s="49"/>
      <c r="AC247" s="49"/>
      <c r="AD247" s="49"/>
      <c r="AE247" s="49"/>
      <c r="AF247" s="49"/>
      <c r="AG247" s="49"/>
      <c r="AH247" s="49"/>
      <c r="AI247" s="49"/>
      <c r="AJ247" s="49"/>
      <c r="AK247" s="49"/>
      <c r="AL247" s="49"/>
      <c r="AM247" s="49"/>
      <c r="AN247" s="49"/>
      <c r="AO247" s="49"/>
      <c r="AP247" s="49"/>
      <c r="AQ247" s="49"/>
      <c r="AR247" s="49"/>
      <c r="AS247" s="49"/>
      <c r="AT247" s="49"/>
      <c r="AU247" s="49"/>
      <c r="AV247" s="49"/>
      <c r="AW247" s="49"/>
      <c r="AX247" s="49"/>
      <c r="AY247" s="49"/>
      <c r="AZ247" s="49"/>
      <c r="DX247" s="1"/>
    </row>
    <row r="248" spans="1:128" s="2" customFormat="1">
      <c r="A248" s="48"/>
      <c r="B248" s="48"/>
      <c r="C248" s="48"/>
      <c r="D248" s="48"/>
      <c r="E248" s="48"/>
      <c r="F248" s="48"/>
      <c r="G248" s="49"/>
      <c r="H248" s="49"/>
      <c r="I248" s="49"/>
      <c r="J248" s="49"/>
      <c r="K248" s="49"/>
      <c r="L248" s="49"/>
      <c r="M248" s="49"/>
      <c r="N248" s="49"/>
      <c r="O248" s="49"/>
      <c r="P248" s="49"/>
      <c r="Q248" s="49"/>
      <c r="R248" s="49"/>
      <c r="S248" s="49"/>
      <c r="T248" s="49"/>
      <c r="U248" s="49"/>
      <c r="V248" s="49"/>
      <c r="W248" s="49"/>
      <c r="X248" s="49"/>
      <c r="Y248" s="49"/>
      <c r="Z248" s="49"/>
      <c r="AA248" s="49"/>
      <c r="AB248" s="49"/>
      <c r="AC248" s="49"/>
      <c r="AD248" s="49"/>
      <c r="AE248" s="49"/>
      <c r="AF248" s="49"/>
      <c r="AG248" s="49"/>
      <c r="AH248" s="49"/>
      <c r="AI248" s="49"/>
      <c r="AJ248" s="49"/>
      <c r="AK248" s="49"/>
      <c r="AL248" s="49"/>
      <c r="AM248" s="49"/>
      <c r="AN248" s="49"/>
      <c r="AO248" s="49"/>
      <c r="AP248" s="49"/>
      <c r="AQ248" s="49"/>
      <c r="AR248" s="49"/>
      <c r="AS248" s="49"/>
      <c r="AT248" s="49"/>
      <c r="AU248" s="49"/>
      <c r="AV248" s="49"/>
      <c r="AW248" s="49"/>
      <c r="AX248" s="49"/>
      <c r="AY248" s="49"/>
      <c r="AZ248" s="49"/>
      <c r="DX248" s="1"/>
    </row>
    <row r="249" spans="1:128">
      <c r="AW249" s="49"/>
      <c r="AX249" s="49"/>
    </row>
    <row r="250" spans="1:128">
      <c r="AW250" s="49"/>
      <c r="AX250" s="49"/>
    </row>
  </sheetData>
  <sheetProtection formatColumns="0" formatRows="0"/>
  <mergeCells count="101">
    <mergeCell ref="A44:B44"/>
    <mergeCell ref="A46:B46"/>
    <mergeCell ref="A12:B12"/>
    <mergeCell ref="A13:B13"/>
    <mergeCell ref="A15:B15"/>
    <mergeCell ref="E3:DT3"/>
    <mergeCell ref="E4:DT4"/>
    <mergeCell ref="DU2:DX5"/>
    <mergeCell ref="DM8:DN8"/>
    <mergeCell ref="CU8:CV8"/>
    <mergeCell ref="DA8:DB8"/>
    <mergeCell ref="DG8:DH8"/>
    <mergeCell ref="CC8:CD8"/>
    <mergeCell ref="CI8:CJ8"/>
    <mergeCell ref="CO8:CP8"/>
    <mergeCell ref="CY8:CZ8"/>
    <mergeCell ref="DC8:DD8"/>
    <mergeCell ref="DE8:DF8"/>
    <mergeCell ref="DI8:DJ8"/>
    <mergeCell ref="CQ8:CR8"/>
    <mergeCell ref="BS8:BT8"/>
    <mergeCell ref="BU8:BV8"/>
    <mergeCell ref="BY8:BZ8"/>
    <mergeCell ref="CA8:CB8"/>
    <mergeCell ref="A1:T1"/>
    <mergeCell ref="E6:F6"/>
    <mergeCell ref="G6:AZ6"/>
    <mergeCell ref="E7:F8"/>
    <mergeCell ref="G7:H8"/>
    <mergeCell ref="I7:AZ7"/>
    <mergeCell ref="BA7:BB8"/>
    <mergeCell ref="BI8:BJ8"/>
    <mergeCell ref="BO8:BP8"/>
    <mergeCell ref="O8:P8"/>
    <mergeCell ref="Q8:R8"/>
    <mergeCell ref="AY8:AZ8"/>
    <mergeCell ref="BE8:BF8"/>
    <mergeCell ref="BG8:BH8"/>
    <mergeCell ref="M8:N8"/>
    <mergeCell ref="U8:V8"/>
    <mergeCell ref="AC8:AD8"/>
    <mergeCell ref="AG8:AH8"/>
    <mergeCell ref="AO8:AP8"/>
    <mergeCell ref="AS8:AT8"/>
    <mergeCell ref="AW8:AX8"/>
    <mergeCell ref="BA6:DX6"/>
    <mergeCell ref="DU1:DX1"/>
    <mergeCell ref="BM8:BN8"/>
    <mergeCell ref="CS8:CT8"/>
    <mergeCell ref="DU7:DV8"/>
    <mergeCell ref="DQ8:DR8"/>
    <mergeCell ref="CW8:CX8"/>
    <mergeCell ref="CE8:CF8"/>
    <mergeCell ref="CG8:CH8"/>
    <mergeCell ref="BW8:BX8"/>
    <mergeCell ref="AQ8:AR8"/>
    <mergeCell ref="AU8:AV8"/>
    <mergeCell ref="DS7:DT8"/>
    <mergeCell ref="I8:J8"/>
    <mergeCell ref="K8:L8"/>
    <mergeCell ref="S8:T8"/>
    <mergeCell ref="W8:X8"/>
    <mergeCell ref="AA8:AB8"/>
    <mergeCell ref="AE8:AF8"/>
    <mergeCell ref="AI8:AJ8"/>
    <mergeCell ref="AM8:AN8"/>
    <mergeCell ref="AK8:AL8"/>
    <mergeCell ref="BC7:BD8"/>
    <mergeCell ref="BE7:DR7"/>
    <mergeCell ref="DK8:DL8"/>
    <mergeCell ref="DO8:DP8"/>
    <mergeCell ref="BK8:BL8"/>
    <mergeCell ref="Y8:Z8"/>
    <mergeCell ref="BQ8:BR8"/>
    <mergeCell ref="CK8:CL8"/>
    <mergeCell ref="CM8:CN8"/>
    <mergeCell ref="DW7:DX8"/>
    <mergeCell ref="A19:B19"/>
    <mergeCell ref="A22:B22"/>
    <mergeCell ref="A23:B23"/>
    <mergeCell ref="A24:B24"/>
    <mergeCell ref="A47:B47"/>
    <mergeCell ref="A49:B49"/>
    <mergeCell ref="A51:B51"/>
    <mergeCell ref="A6:B9"/>
    <mergeCell ref="A10:B10"/>
    <mergeCell ref="A26:B26"/>
    <mergeCell ref="A32:B32"/>
    <mergeCell ref="A33:B33"/>
    <mergeCell ref="A37:B37"/>
    <mergeCell ref="A38:B38"/>
    <mergeCell ref="A41:B41"/>
    <mergeCell ref="A43:B43"/>
    <mergeCell ref="A16:B16"/>
    <mergeCell ref="A18:B18"/>
    <mergeCell ref="A52:B52"/>
    <mergeCell ref="A53:B53"/>
    <mergeCell ref="A54:B54"/>
    <mergeCell ref="C6:D6"/>
    <mergeCell ref="C7:D8"/>
    <mergeCell ref="A45:B45"/>
  </mergeCells>
  <printOptions horizontalCentered="1"/>
  <pageMargins left="0.15748031496062992" right="0.15748031496062992" top="0.27559055118110237" bottom="0.15748031496062992" header="0.19685039370078741" footer="0.15748031496062992"/>
  <pageSetup paperSize="9" scale="57" fitToWidth="3" fitToHeight="5" orientation="landscape" r:id="rId1"/>
  <headerFooter differentFirst="1" alignWithMargins="0"/>
  <rowBreaks count="1" manualBreakCount="1">
    <brk id="43" max="127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H305"/>
  <sheetViews>
    <sheetView zoomScale="70" zoomScaleNormal="70" zoomScaleSheetLayoutView="75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E27" sqref="E27"/>
    </sheetView>
  </sheetViews>
  <sheetFormatPr defaultRowHeight="15"/>
  <cols>
    <col min="1" max="1" width="60.6640625" style="50" customWidth="1"/>
    <col min="2" max="2" width="5.5" style="50" customWidth="1"/>
    <col min="3" max="4" width="12.33203125" style="50" customWidth="1"/>
    <col min="5" max="50" width="12.33203125" style="51" customWidth="1"/>
    <col min="51" max="53" width="12.33203125" style="3" customWidth="1"/>
    <col min="54" max="54" width="12.33203125" style="2" customWidth="1"/>
    <col min="55" max="125" width="12.33203125" style="3" customWidth="1"/>
    <col min="126" max="126" width="12.33203125" style="8" customWidth="1"/>
    <col min="127" max="128" width="12.33203125" style="1" customWidth="1"/>
    <col min="129" max="149" width="12.33203125" style="2" customWidth="1"/>
    <col min="150" max="268" width="9.33203125" style="2"/>
    <col min="269" max="16384" width="9.33203125" style="3"/>
  </cols>
  <sheetData>
    <row r="1" spans="1:268" ht="19.5" customHeight="1">
      <c r="C1" s="303" t="s">
        <v>0</v>
      </c>
      <c r="D1" s="303"/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303"/>
      <c r="DH1" s="303"/>
      <c r="DI1" s="303"/>
      <c r="DJ1" s="303"/>
      <c r="DK1" s="303"/>
      <c r="DL1" s="303"/>
      <c r="DM1" s="303"/>
      <c r="DN1" s="303"/>
      <c r="DO1" s="303"/>
      <c r="DP1" s="303"/>
      <c r="DQ1" s="303"/>
      <c r="DR1" s="303"/>
      <c r="DS1" s="303"/>
      <c r="DT1" s="303"/>
      <c r="DU1" s="303"/>
      <c r="DV1" s="303"/>
    </row>
    <row r="2" spans="1:268" ht="15.75" customHeight="1">
      <c r="C2" s="303" t="s">
        <v>1</v>
      </c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303"/>
      <c r="DH2" s="303"/>
      <c r="DI2" s="303"/>
      <c r="DJ2" s="303"/>
      <c r="DK2" s="303"/>
      <c r="DL2" s="303"/>
      <c r="DM2" s="303"/>
      <c r="DN2" s="303"/>
      <c r="DO2" s="303"/>
      <c r="DP2" s="303"/>
      <c r="DQ2" s="303"/>
      <c r="DR2" s="303"/>
      <c r="DS2" s="303"/>
      <c r="DT2" s="303"/>
      <c r="DU2" s="303"/>
      <c r="DV2" s="303"/>
    </row>
    <row r="3" spans="1:268" ht="15" customHeight="1">
      <c r="A3" s="4"/>
      <c r="B3" s="4"/>
      <c r="C3" s="4"/>
      <c r="D3" s="4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C3" s="6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U3" s="7" t="s">
        <v>2</v>
      </c>
    </row>
    <row r="4" spans="1:268" ht="15.75" customHeight="1">
      <c r="A4" s="286" t="s">
        <v>3</v>
      </c>
      <c r="B4" s="287"/>
      <c r="C4" s="292" t="s">
        <v>4</v>
      </c>
      <c r="D4" s="293"/>
      <c r="E4" s="294" t="s">
        <v>5</v>
      </c>
      <c r="F4" s="294"/>
      <c r="G4" s="294"/>
      <c r="H4" s="294"/>
      <c r="I4" s="294"/>
      <c r="J4" s="294"/>
      <c r="K4" s="294"/>
      <c r="L4" s="294"/>
      <c r="M4" s="294"/>
      <c r="N4" s="294"/>
      <c r="O4" s="294"/>
      <c r="P4" s="294"/>
      <c r="Q4" s="294"/>
      <c r="R4" s="294"/>
      <c r="S4" s="294"/>
      <c r="T4" s="294"/>
      <c r="U4" s="294"/>
      <c r="V4" s="294"/>
      <c r="W4" s="294"/>
      <c r="X4" s="294"/>
      <c r="Y4" s="294"/>
      <c r="Z4" s="294"/>
      <c r="AA4" s="294"/>
      <c r="AB4" s="294"/>
      <c r="AC4" s="294"/>
      <c r="AD4" s="294"/>
      <c r="AE4" s="294"/>
      <c r="AF4" s="294"/>
      <c r="AG4" s="294"/>
      <c r="AH4" s="294"/>
      <c r="AI4" s="294"/>
      <c r="AJ4" s="294"/>
      <c r="AK4" s="294"/>
      <c r="AL4" s="294"/>
      <c r="AM4" s="294"/>
      <c r="AN4" s="294"/>
      <c r="AO4" s="294"/>
      <c r="AP4" s="294"/>
      <c r="AQ4" s="294"/>
      <c r="AR4" s="294"/>
      <c r="AS4" s="294"/>
      <c r="AT4" s="294"/>
      <c r="AU4" s="294"/>
      <c r="AV4" s="294"/>
      <c r="AW4" s="294"/>
      <c r="AX4" s="294"/>
      <c r="AY4" s="294" t="s">
        <v>6</v>
      </c>
      <c r="AZ4" s="294"/>
      <c r="BA4" s="294"/>
      <c r="BB4" s="294"/>
      <c r="BC4" s="294"/>
      <c r="BD4" s="294"/>
      <c r="BE4" s="294"/>
      <c r="BF4" s="294"/>
      <c r="BG4" s="294"/>
      <c r="BH4" s="294"/>
      <c r="BI4" s="294"/>
      <c r="BJ4" s="294"/>
      <c r="BK4" s="294"/>
      <c r="BL4" s="294"/>
      <c r="BM4" s="294"/>
      <c r="BN4" s="294"/>
      <c r="BO4" s="294"/>
      <c r="BP4" s="294"/>
      <c r="BQ4" s="294"/>
      <c r="BR4" s="294"/>
      <c r="BS4" s="294"/>
      <c r="BT4" s="294"/>
      <c r="BU4" s="294"/>
      <c r="BV4" s="294"/>
      <c r="BW4" s="294"/>
      <c r="BX4" s="294"/>
      <c r="BY4" s="294"/>
      <c r="BZ4" s="294"/>
      <c r="CA4" s="294"/>
      <c r="CB4" s="294"/>
      <c r="CC4" s="294"/>
      <c r="CD4" s="294"/>
      <c r="CE4" s="294"/>
      <c r="CF4" s="294"/>
      <c r="CG4" s="294"/>
      <c r="CH4" s="294"/>
      <c r="CI4" s="294"/>
      <c r="CJ4" s="294"/>
      <c r="CK4" s="294"/>
      <c r="CL4" s="294"/>
      <c r="CM4" s="294"/>
      <c r="CN4" s="294"/>
      <c r="CO4" s="294"/>
      <c r="CP4" s="294"/>
      <c r="CQ4" s="294"/>
      <c r="CR4" s="294"/>
      <c r="CS4" s="294"/>
      <c r="CT4" s="294"/>
      <c r="CU4" s="294"/>
      <c r="CV4" s="294"/>
      <c r="CW4" s="294"/>
      <c r="CX4" s="294"/>
      <c r="CY4" s="294"/>
      <c r="CZ4" s="294"/>
      <c r="DA4" s="294"/>
      <c r="DB4" s="294"/>
      <c r="DC4" s="294"/>
      <c r="DD4" s="294"/>
      <c r="DE4" s="294"/>
      <c r="DF4" s="294"/>
      <c r="DG4" s="294"/>
      <c r="DH4" s="294"/>
      <c r="DI4" s="294"/>
      <c r="DJ4" s="294"/>
      <c r="DK4" s="294"/>
      <c r="DL4" s="294"/>
      <c r="DM4" s="294"/>
      <c r="DN4" s="294"/>
      <c r="DO4" s="294"/>
      <c r="DP4" s="294"/>
      <c r="DQ4" s="294"/>
      <c r="DR4" s="294"/>
      <c r="DS4" s="294"/>
      <c r="DT4" s="294"/>
      <c r="DU4" s="294"/>
      <c r="DV4" s="294"/>
      <c r="DW4" s="9"/>
    </row>
    <row r="5" spans="1:268" s="120" customFormat="1" ht="16.5" customHeight="1">
      <c r="A5" s="288"/>
      <c r="B5" s="289"/>
      <c r="C5" s="295" t="s">
        <v>113</v>
      </c>
      <c r="D5" s="295"/>
      <c r="E5" s="295" t="s">
        <v>7</v>
      </c>
      <c r="F5" s="295"/>
      <c r="G5" s="295" t="s">
        <v>8</v>
      </c>
      <c r="H5" s="295"/>
      <c r="I5" s="295"/>
      <c r="J5" s="295"/>
      <c r="K5" s="295"/>
      <c r="L5" s="295"/>
      <c r="M5" s="295"/>
      <c r="N5" s="295"/>
      <c r="O5" s="295"/>
      <c r="P5" s="295"/>
      <c r="Q5" s="295"/>
      <c r="R5" s="295"/>
      <c r="S5" s="295"/>
      <c r="T5" s="295"/>
      <c r="U5" s="295"/>
      <c r="V5" s="295"/>
      <c r="W5" s="295"/>
      <c r="X5" s="295"/>
      <c r="Y5" s="295"/>
      <c r="Z5" s="295"/>
      <c r="AA5" s="295"/>
      <c r="AB5" s="295"/>
      <c r="AC5" s="295"/>
      <c r="AD5" s="295"/>
      <c r="AE5" s="295"/>
      <c r="AF5" s="295"/>
      <c r="AG5" s="295"/>
      <c r="AH5" s="295"/>
      <c r="AI5" s="295"/>
      <c r="AJ5" s="295"/>
      <c r="AK5" s="295"/>
      <c r="AL5" s="295"/>
      <c r="AM5" s="295"/>
      <c r="AN5" s="295"/>
      <c r="AO5" s="295"/>
      <c r="AP5" s="295"/>
      <c r="AQ5" s="295"/>
      <c r="AR5" s="295"/>
      <c r="AS5" s="295"/>
      <c r="AT5" s="295"/>
      <c r="AU5" s="295"/>
      <c r="AV5" s="295"/>
      <c r="AW5" s="295"/>
      <c r="AX5" s="295"/>
      <c r="AY5" s="295" t="s">
        <v>9</v>
      </c>
      <c r="AZ5" s="295"/>
      <c r="BA5" s="356" t="s">
        <v>96</v>
      </c>
      <c r="BB5" s="356"/>
      <c r="BC5" s="285" t="s">
        <v>10</v>
      </c>
      <c r="BD5" s="285"/>
      <c r="BE5" s="285"/>
      <c r="BF5" s="285"/>
      <c r="BG5" s="285"/>
      <c r="BH5" s="285"/>
      <c r="BI5" s="285"/>
      <c r="BJ5" s="285"/>
      <c r="BK5" s="285"/>
      <c r="BL5" s="285"/>
      <c r="BM5" s="285"/>
      <c r="BN5" s="285"/>
      <c r="BO5" s="285"/>
      <c r="BP5" s="285"/>
      <c r="BQ5" s="285"/>
      <c r="BR5" s="285"/>
      <c r="BS5" s="285"/>
      <c r="BT5" s="285"/>
      <c r="BU5" s="285"/>
      <c r="BV5" s="285"/>
      <c r="BW5" s="285"/>
      <c r="BX5" s="285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85"/>
      <c r="CK5" s="285"/>
      <c r="CL5" s="285"/>
      <c r="CM5" s="285"/>
      <c r="CN5" s="285"/>
      <c r="CO5" s="285"/>
      <c r="CP5" s="285"/>
      <c r="CQ5" s="285"/>
      <c r="CR5" s="285"/>
      <c r="CS5" s="285"/>
      <c r="CT5" s="285"/>
      <c r="CU5" s="285"/>
      <c r="CV5" s="285"/>
      <c r="CW5" s="285"/>
      <c r="CX5" s="285"/>
      <c r="CY5" s="285"/>
      <c r="CZ5" s="285"/>
      <c r="DA5" s="285"/>
      <c r="DB5" s="285"/>
      <c r="DC5" s="285"/>
      <c r="DD5" s="285"/>
      <c r="DE5" s="285"/>
      <c r="DF5" s="285"/>
      <c r="DG5" s="285"/>
      <c r="DH5" s="285"/>
      <c r="DI5" s="285"/>
      <c r="DJ5" s="285"/>
      <c r="DK5" s="285"/>
      <c r="DL5" s="285"/>
      <c r="DM5" s="285"/>
      <c r="DN5" s="285"/>
      <c r="DO5" s="285"/>
      <c r="DP5" s="285"/>
      <c r="DQ5" s="298" t="s">
        <v>125</v>
      </c>
      <c r="DR5" s="299"/>
      <c r="DS5" s="355" t="s">
        <v>126</v>
      </c>
      <c r="DT5" s="355"/>
      <c r="DU5" s="355" t="s">
        <v>96</v>
      </c>
      <c r="DV5" s="355"/>
      <c r="DW5" s="10"/>
      <c r="DX5" s="118"/>
      <c r="DY5" s="119"/>
      <c r="DZ5" s="119"/>
      <c r="EA5" s="119"/>
      <c r="EB5" s="119"/>
      <c r="EC5" s="119"/>
      <c r="ED5" s="119"/>
      <c r="EE5" s="119"/>
      <c r="EF5" s="119"/>
      <c r="EG5" s="119"/>
      <c r="EH5" s="119"/>
      <c r="EI5" s="119"/>
      <c r="EJ5" s="119"/>
      <c r="EK5" s="119"/>
      <c r="EL5" s="119"/>
      <c r="EM5" s="119"/>
      <c r="EN5" s="119"/>
      <c r="EO5" s="119"/>
      <c r="EP5" s="119"/>
      <c r="EQ5" s="119"/>
      <c r="ER5" s="119"/>
      <c r="ES5" s="119"/>
      <c r="ET5" s="119"/>
      <c r="EU5" s="119"/>
      <c r="EV5" s="119"/>
      <c r="EW5" s="119"/>
      <c r="EX5" s="119"/>
      <c r="EY5" s="119"/>
      <c r="EZ5" s="119"/>
      <c r="FA5" s="119"/>
      <c r="FB5" s="119"/>
      <c r="FC5" s="119"/>
      <c r="FD5" s="119"/>
      <c r="FE5" s="119"/>
      <c r="FF5" s="119"/>
      <c r="FG5" s="119"/>
      <c r="FH5" s="119"/>
      <c r="FI5" s="119"/>
      <c r="FJ5" s="119"/>
      <c r="FK5" s="119"/>
      <c r="FL5" s="119"/>
      <c r="FM5" s="119"/>
      <c r="FN5" s="119"/>
      <c r="FO5" s="119"/>
      <c r="FP5" s="119"/>
      <c r="FQ5" s="119"/>
      <c r="FR5" s="119"/>
      <c r="FS5" s="119"/>
      <c r="FT5" s="119"/>
      <c r="FU5" s="119"/>
      <c r="FV5" s="119"/>
      <c r="FW5" s="119"/>
      <c r="FX5" s="119"/>
      <c r="FY5" s="119"/>
      <c r="FZ5" s="119"/>
      <c r="GA5" s="119"/>
      <c r="GB5" s="119"/>
      <c r="GC5" s="119"/>
      <c r="GD5" s="119"/>
      <c r="GE5" s="119"/>
      <c r="GF5" s="119"/>
      <c r="GG5" s="119"/>
      <c r="GH5" s="119"/>
      <c r="GI5" s="119"/>
      <c r="GJ5" s="119"/>
      <c r="GK5" s="119"/>
      <c r="GL5" s="119"/>
      <c r="GM5" s="119"/>
      <c r="GN5" s="119"/>
      <c r="GO5" s="119"/>
      <c r="GP5" s="119"/>
      <c r="GQ5" s="119"/>
      <c r="GR5" s="119"/>
      <c r="GS5" s="119"/>
      <c r="GT5" s="119"/>
      <c r="GU5" s="119"/>
      <c r="GV5" s="119"/>
      <c r="GW5" s="119"/>
      <c r="GX5" s="119"/>
      <c r="GY5" s="119"/>
      <c r="GZ5" s="119"/>
      <c r="HA5" s="119"/>
      <c r="HB5" s="119"/>
      <c r="HC5" s="119"/>
      <c r="HD5" s="119"/>
      <c r="HE5" s="119"/>
      <c r="HF5" s="119"/>
      <c r="HG5" s="119"/>
      <c r="HH5" s="119"/>
      <c r="HI5" s="119"/>
      <c r="HJ5" s="119"/>
      <c r="HK5" s="119"/>
      <c r="HL5" s="119"/>
      <c r="HM5" s="119"/>
      <c r="HN5" s="119"/>
      <c r="HO5" s="119"/>
      <c r="HP5" s="119"/>
      <c r="HQ5" s="119"/>
      <c r="HR5" s="119"/>
      <c r="HS5" s="119"/>
      <c r="HT5" s="119"/>
      <c r="HU5" s="119"/>
      <c r="HV5" s="119"/>
      <c r="HW5" s="119"/>
      <c r="HX5" s="119"/>
      <c r="HY5" s="119"/>
      <c r="HZ5" s="119"/>
      <c r="IA5" s="119"/>
      <c r="IB5" s="119"/>
      <c r="IC5" s="119"/>
      <c r="ID5" s="119"/>
      <c r="IE5" s="119"/>
      <c r="IF5" s="119"/>
      <c r="IG5" s="119"/>
      <c r="IH5" s="119"/>
      <c r="II5" s="119"/>
      <c r="IJ5" s="119"/>
      <c r="IK5" s="119"/>
      <c r="IL5" s="119"/>
      <c r="IM5" s="119"/>
      <c r="IN5" s="119"/>
      <c r="IO5" s="119"/>
      <c r="IP5" s="119"/>
      <c r="IQ5" s="119"/>
      <c r="IR5" s="119"/>
      <c r="IS5" s="119"/>
      <c r="IT5" s="119"/>
      <c r="IU5" s="119"/>
      <c r="IV5" s="119"/>
      <c r="IW5" s="119"/>
      <c r="IX5" s="119"/>
      <c r="IY5" s="119"/>
      <c r="IZ5" s="119"/>
      <c r="JA5" s="119"/>
      <c r="JB5" s="119"/>
      <c r="JC5" s="119"/>
      <c r="JD5" s="119"/>
      <c r="JE5" s="119"/>
      <c r="JF5" s="119"/>
      <c r="JG5" s="119"/>
      <c r="JH5" s="119"/>
    </row>
    <row r="6" spans="1:268" s="120" customFormat="1" ht="36.75" customHeight="1">
      <c r="A6" s="288"/>
      <c r="B6" s="289"/>
      <c r="C6" s="295"/>
      <c r="D6" s="295"/>
      <c r="E6" s="295"/>
      <c r="F6" s="295"/>
      <c r="G6" s="279" t="s">
        <v>11</v>
      </c>
      <c r="H6" s="279"/>
      <c r="I6" s="279" t="s">
        <v>12</v>
      </c>
      <c r="J6" s="279"/>
      <c r="K6" s="279" t="s">
        <v>70</v>
      </c>
      <c r="L6" s="279"/>
      <c r="M6" s="279" t="s">
        <v>13</v>
      </c>
      <c r="N6" s="279"/>
      <c r="O6" s="279" t="s">
        <v>14</v>
      </c>
      <c r="P6" s="279"/>
      <c r="Q6" s="279" t="s">
        <v>15</v>
      </c>
      <c r="R6" s="279"/>
      <c r="S6" s="279" t="s">
        <v>81</v>
      </c>
      <c r="T6" s="279"/>
      <c r="U6" s="279" t="s">
        <v>16</v>
      </c>
      <c r="V6" s="279"/>
      <c r="W6" s="279" t="s">
        <v>82</v>
      </c>
      <c r="X6" s="279"/>
      <c r="Y6" s="279" t="s">
        <v>17</v>
      </c>
      <c r="Z6" s="279"/>
      <c r="AA6" s="279" t="s">
        <v>83</v>
      </c>
      <c r="AB6" s="279"/>
      <c r="AC6" s="279" t="s">
        <v>18</v>
      </c>
      <c r="AD6" s="279"/>
      <c r="AE6" s="279" t="s">
        <v>84</v>
      </c>
      <c r="AF6" s="279"/>
      <c r="AG6" s="279" t="s">
        <v>19</v>
      </c>
      <c r="AH6" s="279"/>
      <c r="AI6" s="279" t="s">
        <v>85</v>
      </c>
      <c r="AJ6" s="279"/>
      <c r="AK6" s="279" t="s">
        <v>20</v>
      </c>
      <c r="AL6" s="279"/>
      <c r="AM6" s="279" t="s">
        <v>86</v>
      </c>
      <c r="AN6" s="279"/>
      <c r="AO6" s="279" t="s">
        <v>21</v>
      </c>
      <c r="AP6" s="279"/>
      <c r="AQ6" s="279" t="s">
        <v>87</v>
      </c>
      <c r="AR6" s="279"/>
      <c r="AS6" s="279" t="s">
        <v>22</v>
      </c>
      <c r="AT6" s="279"/>
      <c r="AU6" s="279" t="s">
        <v>88</v>
      </c>
      <c r="AV6" s="279"/>
      <c r="AW6" s="279" t="s">
        <v>23</v>
      </c>
      <c r="AX6" s="279"/>
      <c r="AY6" s="295"/>
      <c r="AZ6" s="295"/>
      <c r="BA6" s="356"/>
      <c r="BB6" s="356"/>
      <c r="BC6" s="279" t="s">
        <v>11</v>
      </c>
      <c r="BD6" s="279"/>
      <c r="BE6" s="279" t="s">
        <v>12</v>
      </c>
      <c r="BF6" s="279"/>
      <c r="BG6" s="279" t="s">
        <v>70</v>
      </c>
      <c r="BH6" s="279"/>
      <c r="BI6" s="353" t="s">
        <v>96</v>
      </c>
      <c r="BJ6" s="354"/>
      <c r="BK6" s="279" t="s">
        <v>13</v>
      </c>
      <c r="BL6" s="279"/>
      <c r="BM6" s="279" t="s">
        <v>14</v>
      </c>
      <c r="BN6" s="279"/>
      <c r="BO6" s="353" t="s">
        <v>96</v>
      </c>
      <c r="BP6" s="354"/>
      <c r="BQ6" s="279" t="s">
        <v>15</v>
      </c>
      <c r="BR6" s="279"/>
      <c r="BS6" s="279" t="s">
        <v>81</v>
      </c>
      <c r="BT6" s="279"/>
      <c r="BU6" s="353" t="s">
        <v>96</v>
      </c>
      <c r="BV6" s="354"/>
      <c r="BW6" s="279" t="s">
        <v>141</v>
      </c>
      <c r="BX6" s="279"/>
      <c r="BY6" s="279" t="s">
        <v>82</v>
      </c>
      <c r="BZ6" s="279"/>
      <c r="CA6" s="353" t="s">
        <v>96</v>
      </c>
      <c r="CB6" s="354"/>
      <c r="CC6" s="279" t="s">
        <v>17</v>
      </c>
      <c r="CD6" s="279"/>
      <c r="CE6" s="279" t="s">
        <v>83</v>
      </c>
      <c r="CF6" s="279"/>
      <c r="CG6" s="353" t="s">
        <v>96</v>
      </c>
      <c r="CH6" s="354"/>
      <c r="CI6" s="279" t="s">
        <v>18</v>
      </c>
      <c r="CJ6" s="279"/>
      <c r="CK6" s="279" t="s">
        <v>84</v>
      </c>
      <c r="CL6" s="279"/>
      <c r="CM6" s="353" t="s">
        <v>96</v>
      </c>
      <c r="CN6" s="354"/>
      <c r="CO6" s="279" t="s">
        <v>19</v>
      </c>
      <c r="CP6" s="279"/>
      <c r="CQ6" s="279" t="s">
        <v>85</v>
      </c>
      <c r="CR6" s="279"/>
      <c r="CS6" s="353" t="s">
        <v>96</v>
      </c>
      <c r="CT6" s="354"/>
      <c r="CU6" s="279" t="s">
        <v>20</v>
      </c>
      <c r="CV6" s="279"/>
      <c r="CW6" s="279" t="s">
        <v>86</v>
      </c>
      <c r="CX6" s="279"/>
      <c r="CY6" s="353" t="s">
        <v>96</v>
      </c>
      <c r="CZ6" s="354"/>
      <c r="DA6" s="279" t="s">
        <v>21</v>
      </c>
      <c r="DB6" s="279"/>
      <c r="DC6" s="279" t="s">
        <v>87</v>
      </c>
      <c r="DD6" s="279"/>
      <c r="DE6" s="353" t="s">
        <v>96</v>
      </c>
      <c r="DF6" s="354"/>
      <c r="DG6" s="279" t="s">
        <v>22</v>
      </c>
      <c r="DH6" s="279"/>
      <c r="DI6" s="279" t="s">
        <v>88</v>
      </c>
      <c r="DJ6" s="279"/>
      <c r="DK6" s="353" t="s">
        <v>96</v>
      </c>
      <c r="DL6" s="354"/>
      <c r="DM6" s="279" t="s">
        <v>23</v>
      </c>
      <c r="DN6" s="279"/>
      <c r="DO6" s="280" t="s">
        <v>117</v>
      </c>
      <c r="DP6" s="280"/>
      <c r="DQ6" s="300"/>
      <c r="DR6" s="301"/>
      <c r="DS6" s="355"/>
      <c r="DT6" s="355"/>
      <c r="DU6" s="355"/>
      <c r="DV6" s="355"/>
      <c r="DW6" s="11"/>
      <c r="DX6" s="118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G6" s="119"/>
      <c r="FH6" s="119"/>
      <c r="FI6" s="119"/>
      <c r="FJ6" s="119"/>
      <c r="FK6" s="119"/>
      <c r="FL6" s="119"/>
      <c r="FM6" s="119"/>
      <c r="FN6" s="119"/>
      <c r="FO6" s="119"/>
      <c r="FP6" s="119"/>
      <c r="FQ6" s="119"/>
      <c r="FR6" s="119"/>
      <c r="FS6" s="119"/>
      <c r="FT6" s="119"/>
      <c r="FU6" s="119"/>
      <c r="FV6" s="119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  <c r="GJ6" s="119"/>
      <c r="GK6" s="119"/>
      <c r="GL6" s="119"/>
      <c r="GM6" s="119"/>
      <c r="GN6" s="119"/>
      <c r="GO6" s="119"/>
      <c r="GP6" s="119"/>
      <c r="GQ6" s="119"/>
      <c r="GR6" s="119"/>
      <c r="GS6" s="119"/>
      <c r="GT6" s="119"/>
      <c r="GU6" s="119"/>
      <c r="GV6" s="119"/>
      <c r="GW6" s="119"/>
      <c r="GX6" s="119"/>
      <c r="GY6" s="119"/>
      <c r="GZ6" s="119"/>
      <c r="HA6" s="119"/>
      <c r="HB6" s="119"/>
      <c r="HC6" s="119"/>
      <c r="HD6" s="119"/>
      <c r="HE6" s="119"/>
      <c r="HF6" s="119"/>
      <c r="HG6" s="119"/>
      <c r="HH6" s="119"/>
      <c r="HI6" s="119"/>
      <c r="HJ6" s="119"/>
      <c r="HK6" s="119"/>
      <c r="HL6" s="119"/>
      <c r="HM6" s="119"/>
      <c r="HN6" s="119"/>
      <c r="HO6" s="119"/>
      <c r="HP6" s="119"/>
      <c r="HQ6" s="119"/>
      <c r="HR6" s="119"/>
      <c r="HS6" s="119"/>
      <c r="HT6" s="119"/>
      <c r="HU6" s="119"/>
      <c r="HV6" s="119"/>
      <c r="HW6" s="119"/>
      <c r="HX6" s="119"/>
      <c r="HY6" s="119"/>
      <c r="HZ6" s="119"/>
      <c r="IA6" s="119"/>
      <c r="IB6" s="119"/>
      <c r="IC6" s="119"/>
      <c r="ID6" s="119"/>
      <c r="IE6" s="119"/>
      <c r="IF6" s="119"/>
      <c r="IG6" s="119"/>
      <c r="IH6" s="119"/>
      <c r="II6" s="119"/>
      <c r="IJ6" s="119"/>
      <c r="IK6" s="119"/>
      <c r="IL6" s="119"/>
      <c r="IM6" s="119"/>
      <c r="IN6" s="119"/>
      <c r="IO6" s="119"/>
      <c r="IP6" s="119"/>
      <c r="IQ6" s="119"/>
      <c r="IR6" s="119"/>
      <c r="IS6" s="119"/>
      <c r="IT6" s="119"/>
      <c r="IU6" s="119"/>
      <c r="IV6" s="119"/>
      <c r="IW6" s="119"/>
      <c r="IX6" s="119"/>
      <c r="IY6" s="119"/>
      <c r="IZ6" s="119"/>
      <c r="JA6" s="119"/>
      <c r="JB6" s="119"/>
      <c r="JC6" s="119"/>
      <c r="JD6" s="119"/>
      <c r="JE6" s="119"/>
      <c r="JF6" s="119"/>
      <c r="JG6" s="119"/>
      <c r="JH6" s="119"/>
    </row>
    <row r="7" spans="1:268" s="12" customFormat="1" ht="52.5" customHeight="1">
      <c r="A7" s="290"/>
      <c r="B7" s="291"/>
      <c r="C7" s="95" t="s">
        <v>26</v>
      </c>
      <c r="D7" s="95" t="s">
        <v>24</v>
      </c>
      <c r="E7" s="95" t="s">
        <v>26</v>
      </c>
      <c r="F7" s="95" t="s">
        <v>24</v>
      </c>
      <c r="G7" s="95" t="str">
        <f>E7</f>
        <v>консолиди-                       рованный бюджет района</v>
      </c>
      <c r="H7" s="95" t="str">
        <f>F7</f>
        <v>в т.ч. бюджет района</v>
      </c>
      <c r="I7" s="95" t="str">
        <f t="shared" ref="I7:AX7" si="0">G7</f>
        <v>консолиди-                       рованный бюджет района</v>
      </c>
      <c r="J7" s="95" t="str">
        <f t="shared" si="0"/>
        <v>в т.ч. бюджет района</v>
      </c>
      <c r="K7" s="95" t="str">
        <f t="shared" si="0"/>
        <v>консолиди-                       рованный бюджет района</v>
      </c>
      <c r="L7" s="95" t="str">
        <f t="shared" si="0"/>
        <v>в т.ч. бюджет района</v>
      </c>
      <c r="M7" s="95" t="str">
        <f t="shared" si="0"/>
        <v>консолиди-                       рованный бюджет района</v>
      </c>
      <c r="N7" s="95" t="str">
        <f t="shared" si="0"/>
        <v>в т.ч. бюджет района</v>
      </c>
      <c r="O7" s="95" t="str">
        <f t="shared" si="0"/>
        <v>консолиди-                       рованный бюджет района</v>
      </c>
      <c r="P7" s="95" t="str">
        <f t="shared" si="0"/>
        <v>в т.ч. бюджет района</v>
      </c>
      <c r="Q7" s="95" t="str">
        <f t="shared" si="0"/>
        <v>консолиди-                       рованный бюджет района</v>
      </c>
      <c r="R7" s="95" t="str">
        <f t="shared" si="0"/>
        <v>в т.ч. бюджет района</v>
      </c>
      <c r="S7" s="95" t="str">
        <f t="shared" si="0"/>
        <v>консолиди-                       рованный бюджет района</v>
      </c>
      <c r="T7" s="95" t="str">
        <f t="shared" si="0"/>
        <v>в т.ч. бюджет района</v>
      </c>
      <c r="U7" s="95" t="str">
        <f t="shared" si="0"/>
        <v>консолиди-                       рованный бюджет района</v>
      </c>
      <c r="V7" s="95" t="str">
        <f t="shared" si="0"/>
        <v>в т.ч. бюджет района</v>
      </c>
      <c r="W7" s="95" t="str">
        <f t="shared" si="0"/>
        <v>консолиди-                       рованный бюджет района</v>
      </c>
      <c r="X7" s="95" t="str">
        <f t="shared" si="0"/>
        <v>в т.ч. бюджет района</v>
      </c>
      <c r="Y7" s="95" t="str">
        <f t="shared" si="0"/>
        <v>консолиди-                       рованный бюджет района</v>
      </c>
      <c r="Z7" s="95" t="str">
        <f t="shared" si="0"/>
        <v>в т.ч. бюджет района</v>
      </c>
      <c r="AA7" s="95" t="str">
        <f t="shared" si="0"/>
        <v>консолиди-                       рованный бюджет района</v>
      </c>
      <c r="AB7" s="95" t="str">
        <f t="shared" si="0"/>
        <v>в т.ч. бюджет района</v>
      </c>
      <c r="AC7" s="95" t="str">
        <f t="shared" si="0"/>
        <v>консолиди-                       рованный бюджет района</v>
      </c>
      <c r="AD7" s="95" t="str">
        <f t="shared" si="0"/>
        <v>в т.ч. бюджет района</v>
      </c>
      <c r="AE7" s="95" t="str">
        <f t="shared" si="0"/>
        <v>консолиди-                       рованный бюджет района</v>
      </c>
      <c r="AF7" s="95" t="str">
        <f t="shared" si="0"/>
        <v>в т.ч. бюджет района</v>
      </c>
      <c r="AG7" s="95" t="str">
        <f t="shared" si="0"/>
        <v>консолиди-                       рованный бюджет района</v>
      </c>
      <c r="AH7" s="95" t="str">
        <f t="shared" si="0"/>
        <v>в т.ч. бюджет района</v>
      </c>
      <c r="AI7" s="95" t="str">
        <f t="shared" si="0"/>
        <v>консолиди-                       рованный бюджет района</v>
      </c>
      <c r="AJ7" s="95" t="str">
        <f t="shared" si="0"/>
        <v>в т.ч. бюджет района</v>
      </c>
      <c r="AK7" s="95" t="str">
        <f t="shared" si="0"/>
        <v>консолиди-                       рованный бюджет района</v>
      </c>
      <c r="AL7" s="95" t="str">
        <f t="shared" si="0"/>
        <v>в т.ч. бюджет района</v>
      </c>
      <c r="AM7" s="95" t="str">
        <f t="shared" si="0"/>
        <v>консолиди-                       рованный бюджет района</v>
      </c>
      <c r="AN7" s="95" t="str">
        <f t="shared" si="0"/>
        <v>в т.ч. бюджет района</v>
      </c>
      <c r="AO7" s="95" t="str">
        <f t="shared" si="0"/>
        <v>консолиди-                       рованный бюджет района</v>
      </c>
      <c r="AP7" s="95" t="str">
        <f t="shared" si="0"/>
        <v>в т.ч. бюджет района</v>
      </c>
      <c r="AQ7" s="95" t="str">
        <f t="shared" si="0"/>
        <v>консолиди-                       рованный бюджет района</v>
      </c>
      <c r="AR7" s="95" t="str">
        <f t="shared" si="0"/>
        <v>в т.ч. бюджет района</v>
      </c>
      <c r="AS7" s="95" t="str">
        <f t="shared" si="0"/>
        <v>консолиди-                       рованный бюджет района</v>
      </c>
      <c r="AT7" s="95" t="str">
        <f t="shared" si="0"/>
        <v>в т.ч. бюджет района</v>
      </c>
      <c r="AU7" s="95" t="str">
        <f t="shared" si="0"/>
        <v>консолиди-                       рованный бюджет района</v>
      </c>
      <c r="AV7" s="95" t="str">
        <f t="shared" si="0"/>
        <v>в т.ч. бюджет района</v>
      </c>
      <c r="AW7" s="95" t="str">
        <f t="shared" si="0"/>
        <v>консолиди-                       рованный бюджет района</v>
      </c>
      <c r="AX7" s="95" t="str">
        <f t="shared" si="0"/>
        <v>в т.ч. бюджет района</v>
      </c>
      <c r="AY7" s="95" t="str">
        <f>E7</f>
        <v>консолиди-                       рованный бюджет района</v>
      </c>
      <c r="AZ7" s="95" t="s">
        <v>24</v>
      </c>
      <c r="BA7" s="95" t="str">
        <f>AY7</f>
        <v>консолиди-                       рованный бюджет района</v>
      </c>
      <c r="BB7" s="95" t="s">
        <v>25</v>
      </c>
      <c r="BC7" s="95" t="s">
        <v>27</v>
      </c>
      <c r="BD7" s="95" t="s">
        <v>24</v>
      </c>
      <c r="BE7" s="95" t="s">
        <v>27</v>
      </c>
      <c r="BF7" s="95" t="s">
        <v>24</v>
      </c>
      <c r="BG7" s="95" t="str">
        <f t="shared" ref="BG7:BJ7" si="1">BE7</f>
        <v>консолидированный бюджет района</v>
      </c>
      <c r="BH7" s="95" t="str">
        <f t="shared" si="1"/>
        <v>в т.ч. бюджет района</v>
      </c>
      <c r="BI7" s="95" t="str">
        <f t="shared" si="1"/>
        <v>консолидированный бюджет района</v>
      </c>
      <c r="BJ7" s="95" t="str">
        <f t="shared" si="1"/>
        <v>в т.ч. бюджет района</v>
      </c>
      <c r="BK7" s="95" t="s">
        <v>27</v>
      </c>
      <c r="BL7" s="95" t="s">
        <v>24</v>
      </c>
      <c r="BM7" s="95" t="str">
        <f t="shared" ref="BM7:BP7" si="2">BK7</f>
        <v>консолидированный бюджет района</v>
      </c>
      <c r="BN7" s="95" t="str">
        <f t="shared" si="2"/>
        <v>в т.ч. бюджет района</v>
      </c>
      <c r="BO7" s="95" t="str">
        <f t="shared" si="2"/>
        <v>консолидированный бюджет района</v>
      </c>
      <c r="BP7" s="95" t="str">
        <f t="shared" si="2"/>
        <v>в т.ч. бюджет района</v>
      </c>
      <c r="BQ7" s="95" t="str">
        <f t="shared" ref="BQ7:BR7" si="3">BM7</f>
        <v>консолидированный бюджет района</v>
      </c>
      <c r="BR7" s="95" t="str">
        <f t="shared" si="3"/>
        <v>в т.ч. бюджет района</v>
      </c>
      <c r="BS7" s="95" t="str">
        <f t="shared" ref="BS7:BV7" si="4">BQ7</f>
        <v>консолидированный бюджет района</v>
      </c>
      <c r="BT7" s="95" t="str">
        <f t="shared" si="4"/>
        <v>в т.ч. бюджет района</v>
      </c>
      <c r="BU7" s="95" t="str">
        <f t="shared" si="4"/>
        <v>консолидированный бюджет района</v>
      </c>
      <c r="BV7" s="95" t="str">
        <f t="shared" si="4"/>
        <v>в т.ч. бюджет района</v>
      </c>
      <c r="BW7" s="95" t="str">
        <f t="shared" ref="BW7:BX7" si="5">BS7</f>
        <v>консолидированный бюджет района</v>
      </c>
      <c r="BX7" s="95" t="str">
        <f t="shared" si="5"/>
        <v>в т.ч. бюджет района</v>
      </c>
      <c r="BY7" s="95" t="str">
        <f t="shared" ref="BY7:CB7" si="6">BW7</f>
        <v>консолидированный бюджет района</v>
      </c>
      <c r="BZ7" s="95" t="str">
        <f t="shared" si="6"/>
        <v>в т.ч. бюджет района</v>
      </c>
      <c r="CA7" s="95" t="str">
        <f t="shared" si="6"/>
        <v>консолидированный бюджет района</v>
      </c>
      <c r="CB7" s="95" t="str">
        <f t="shared" si="6"/>
        <v>в т.ч. бюджет района</v>
      </c>
      <c r="CC7" s="95" t="str">
        <f t="shared" ref="CC7:CD7" si="7">BY7</f>
        <v>консолидированный бюджет района</v>
      </c>
      <c r="CD7" s="95" t="str">
        <f t="shared" si="7"/>
        <v>в т.ч. бюджет района</v>
      </c>
      <c r="CE7" s="95" t="str">
        <f t="shared" ref="CE7:CH7" si="8">CC7</f>
        <v>консолидированный бюджет района</v>
      </c>
      <c r="CF7" s="95" t="str">
        <f t="shared" si="8"/>
        <v>в т.ч. бюджет района</v>
      </c>
      <c r="CG7" s="95" t="str">
        <f t="shared" si="8"/>
        <v>консолидированный бюджет района</v>
      </c>
      <c r="CH7" s="95" t="str">
        <f t="shared" si="8"/>
        <v>в т.ч. бюджет района</v>
      </c>
      <c r="CI7" s="95" t="str">
        <f t="shared" ref="CI7:CJ7" si="9">CE7</f>
        <v>консолидированный бюджет района</v>
      </c>
      <c r="CJ7" s="95" t="str">
        <f t="shared" si="9"/>
        <v>в т.ч. бюджет района</v>
      </c>
      <c r="CK7" s="95" t="str">
        <f t="shared" ref="CK7:CN7" si="10">CI7</f>
        <v>консолидированный бюджет района</v>
      </c>
      <c r="CL7" s="95" t="str">
        <f t="shared" si="10"/>
        <v>в т.ч. бюджет района</v>
      </c>
      <c r="CM7" s="95" t="str">
        <f t="shared" si="10"/>
        <v>консолидированный бюджет района</v>
      </c>
      <c r="CN7" s="95" t="str">
        <f t="shared" si="10"/>
        <v>в т.ч. бюджет района</v>
      </c>
      <c r="CO7" s="95" t="str">
        <f t="shared" ref="CO7:CP7" si="11">CK7</f>
        <v>консолидированный бюджет района</v>
      </c>
      <c r="CP7" s="95" t="str">
        <f t="shared" si="11"/>
        <v>в т.ч. бюджет района</v>
      </c>
      <c r="CQ7" s="95" t="str">
        <f t="shared" ref="CQ7:CT7" si="12">CO7</f>
        <v>консолидированный бюджет района</v>
      </c>
      <c r="CR7" s="95" t="str">
        <f t="shared" si="12"/>
        <v>в т.ч. бюджет района</v>
      </c>
      <c r="CS7" s="95" t="str">
        <f t="shared" si="12"/>
        <v>консолидированный бюджет района</v>
      </c>
      <c r="CT7" s="95" t="str">
        <f t="shared" si="12"/>
        <v>в т.ч. бюджет района</v>
      </c>
      <c r="CU7" s="95" t="str">
        <f t="shared" ref="CU7:CV7" si="13">CQ7</f>
        <v>консолидированный бюджет района</v>
      </c>
      <c r="CV7" s="95" t="str">
        <f t="shared" si="13"/>
        <v>в т.ч. бюджет района</v>
      </c>
      <c r="CW7" s="95" t="str">
        <f t="shared" ref="CW7:CZ7" si="14">CU7</f>
        <v>консолидированный бюджет района</v>
      </c>
      <c r="CX7" s="95" t="str">
        <f t="shared" si="14"/>
        <v>в т.ч. бюджет района</v>
      </c>
      <c r="CY7" s="95" t="str">
        <f t="shared" si="14"/>
        <v>консолидированный бюджет района</v>
      </c>
      <c r="CZ7" s="95" t="str">
        <f t="shared" si="14"/>
        <v>в т.ч. бюджет района</v>
      </c>
      <c r="DA7" s="95" t="str">
        <f t="shared" ref="DA7:DB7" si="15">CW7</f>
        <v>консолидированный бюджет района</v>
      </c>
      <c r="DB7" s="95" t="str">
        <f t="shared" si="15"/>
        <v>в т.ч. бюджет района</v>
      </c>
      <c r="DC7" s="95" t="str">
        <f t="shared" ref="DC7:DF7" si="16">DA7</f>
        <v>консолидированный бюджет района</v>
      </c>
      <c r="DD7" s="95" t="str">
        <f t="shared" si="16"/>
        <v>в т.ч. бюджет района</v>
      </c>
      <c r="DE7" s="95" t="str">
        <f t="shared" si="16"/>
        <v>консолидированный бюджет района</v>
      </c>
      <c r="DF7" s="95" t="str">
        <f t="shared" si="16"/>
        <v>в т.ч. бюджет района</v>
      </c>
      <c r="DG7" s="95" t="str">
        <f t="shared" ref="DG7:DH7" si="17">DC7</f>
        <v>консолидированный бюджет района</v>
      </c>
      <c r="DH7" s="95" t="str">
        <f t="shared" si="17"/>
        <v>в т.ч. бюджет района</v>
      </c>
      <c r="DI7" s="95" t="str">
        <f t="shared" ref="DI7:DL7" si="18">DG7</f>
        <v>консолидированный бюджет района</v>
      </c>
      <c r="DJ7" s="95" t="str">
        <f t="shared" si="18"/>
        <v>в т.ч. бюджет района</v>
      </c>
      <c r="DK7" s="95" t="str">
        <f t="shared" si="18"/>
        <v>консолидированный бюджет района</v>
      </c>
      <c r="DL7" s="95" t="str">
        <f t="shared" si="18"/>
        <v>в т.ч. бюджет района</v>
      </c>
      <c r="DM7" s="95" t="str">
        <f t="shared" ref="DM7:DN7" si="19">DI7</f>
        <v>консолидированный бюджет района</v>
      </c>
      <c r="DN7" s="95" t="str">
        <f t="shared" si="19"/>
        <v>в т.ч. бюджет района</v>
      </c>
      <c r="DO7" s="95" t="s">
        <v>27</v>
      </c>
      <c r="DP7" s="95" t="s">
        <v>24</v>
      </c>
      <c r="DQ7" s="95" t="s">
        <v>27</v>
      </c>
      <c r="DR7" s="95" t="s">
        <v>24</v>
      </c>
      <c r="DS7" s="95" t="s">
        <v>28</v>
      </c>
      <c r="DT7" s="13" t="s">
        <v>25</v>
      </c>
      <c r="DU7" s="95" t="s">
        <v>28</v>
      </c>
      <c r="DV7" s="13" t="s">
        <v>25</v>
      </c>
      <c r="DW7" s="14"/>
      <c r="DX7" s="15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  <c r="HQ7" s="16"/>
      <c r="HR7" s="16"/>
      <c r="HS7" s="16"/>
      <c r="HT7" s="16"/>
      <c r="HU7" s="16"/>
      <c r="HV7" s="16"/>
      <c r="HW7" s="16"/>
      <c r="HX7" s="16"/>
      <c r="HY7" s="16"/>
      <c r="HZ7" s="16"/>
      <c r="IA7" s="16"/>
      <c r="IB7" s="16"/>
      <c r="IC7" s="16"/>
      <c r="ID7" s="16"/>
      <c r="IE7" s="16"/>
      <c r="IF7" s="16"/>
      <c r="IG7" s="16"/>
      <c r="IH7" s="16"/>
      <c r="II7" s="16"/>
      <c r="IJ7" s="16"/>
      <c r="IK7" s="16"/>
      <c r="IL7" s="16"/>
      <c r="IM7" s="16"/>
      <c r="IN7" s="16"/>
      <c r="IO7" s="16"/>
      <c r="IP7" s="16"/>
      <c r="IQ7" s="16"/>
      <c r="IR7" s="16"/>
      <c r="IS7" s="16"/>
      <c r="IT7" s="16"/>
      <c r="IU7" s="16"/>
      <c r="IV7" s="16"/>
      <c r="IW7" s="16"/>
      <c r="IX7" s="16"/>
      <c r="IY7" s="16"/>
      <c r="IZ7" s="16"/>
      <c r="JA7" s="16"/>
      <c r="JB7" s="16"/>
      <c r="JC7" s="16"/>
      <c r="JD7" s="16"/>
      <c r="JE7" s="16"/>
      <c r="JF7" s="16"/>
      <c r="JG7" s="16"/>
      <c r="JH7" s="16"/>
    </row>
    <row r="8" spans="1:268" s="18" customFormat="1" ht="23.25" customHeight="1">
      <c r="A8" s="249" t="s">
        <v>29</v>
      </c>
      <c r="B8" s="250"/>
      <c r="C8" s="17">
        <f>C9+C26</f>
        <v>756840.60000000009</v>
      </c>
      <c r="D8" s="17">
        <f t="shared" ref="D8:AX8" si="20">D9+D26</f>
        <v>649487.05000000005</v>
      </c>
      <c r="E8" s="17">
        <f t="shared" si="20"/>
        <v>826145.5</v>
      </c>
      <c r="F8" s="17">
        <f t="shared" si="20"/>
        <v>727624.8</v>
      </c>
      <c r="G8" s="17">
        <f t="shared" si="20"/>
        <v>34369.699999999997</v>
      </c>
      <c r="H8" s="17">
        <f t="shared" si="20"/>
        <v>29911.299999999996</v>
      </c>
      <c r="I8" s="17">
        <f t="shared" si="20"/>
        <v>79814</v>
      </c>
      <c r="J8" s="17">
        <f t="shared" si="20"/>
        <v>70031.199999999997</v>
      </c>
      <c r="K8" s="17">
        <f t="shared" si="20"/>
        <v>114183.69999999998</v>
      </c>
      <c r="L8" s="17">
        <f t="shared" si="20"/>
        <v>99942.5</v>
      </c>
      <c r="M8" s="17">
        <f t="shared" si="20"/>
        <v>59020.2</v>
      </c>
      <c r="N8" s="17">
        <f t="shared" si="20"/>
        <v>49649.399999999994</v>
      </c>
      <c r="O8" s="17">
        <f t="shared" si="20"/>
        <v>173203.89999999997</v>
      </c>
      <c r="P8" s="17">
        <f t="shared" si="20"/>
        <v>149591.9</v>
      </c>
      <c r="Q8" s="17">
        <f t="shared" si="20"/>
        <v>66559.199999999997</v>
      </c>
      <c r="R8" s="17">
        <f t="shared" si="20"/>
        <v>59250.41</v>
      </c>
      <c r="S8" s="17">
        <f t="shared" si="20"/>
        <v>239763.10000000003</v>
      </c>
      <c r="T8" s="17">
        <f t="shared" si="20"/>
        <v>208842.31</v>
      </c>
      <c r="U8" s="17">
        <f t="shared" si="20"/>
        <v>76321.000000000015</v>
      </c>
      <c r="V8" s="17">
        <f t="shared" si="20"/>
        <v>68711.899999999994</v>
      </c>
      <c r="W8" s="17">
        <f t="shared" si="20"/>
        <v>316084.10000000003</v>
      </c>
      <c r="X8" s="17">
        <f t="shared" si="20"/>
        <v>277554.21000000002</v>
      </c>
      <c r="Y8" s="17">
        <f t="shared" si="20"/>
        <v>111825.09999999999</v>
      </c>
      <c r="Z8" s="17">
        <f t="shared" si="20"/>
        <v>104940.59999999999</v>
      </c>
      <c r="AA8" s="17">
        <f t="shared" si="20"/>
        <v>427909.19999999995</v>
      </c>
      <c r="AB8" s="17">
        <f t="shared" si="20"/>
        <v>382494.81</v>
      </c>
      <c r="AC8" s="17">
        <f t="shared" si="20"/>
        <v>67007.600000000006</v>
      </c>
      <c r="AD8" s="17">
        <f t="shared" si="20"/>
        <v>59214.700000000004</v>
      </c>
      <c r="AE8" s="17">
        <f t="shared" si="20"/>
        <v>494916.80000000005</v>
      </c>
      <c r="AF8" s="17">
        <f t="shared" si="20"/>
        <v>441709.51</v>
      </c>
      <c r="AG8" s="17">
        <f t="shared" si="20"/>
        <v>43655.500000000015</v>
      </c>
      <c r="AH8" s="17">
        <f t="shared" si="20"/>
        <v>36125.589999999997</v>
      </c>
      <c r="AI8" s="17">
        <f t="shared" si="20"/>
        <v>538572.30000000005</v>
      </c>
      <c r="AJ8" s="17">
        <f t="shared" si="20"/>
        <v>477835.1</v>
      </c>
      <c r="AK8" s="17">
        <f t="shared" si="20"/>
        <v>63077.499999999971</v>
      </c>
      <c r="AL8" s="17">
        <f t="shared" si="20"/>
        <v>54159.300000000017</v>
      </c>
      <c r="AM8" s="17">
        <f t="shared" si="20"/>
        <v>601649.80000000005</v>
      </c>
      <c r="AN8" s="17">
        <f t="shared" si="20"/>
        <v>531994.4</v>
      </c>
      <c r="AO8" s="17">
        <f t="shared" si="20"/>
        <v>67487.300000000032</v>
      </c>
      <c r="AP8" s="17">
        <f t="shared" si="20"/>
        <v>56747.600000000042</v>
      </c>
      <c r="AQ8" s="17">
        <f t="shared" si="20"/>
        <v>669137.10000000009</v>
      </c>
      <c r="AR8" s="17">
        <f t="shared" si="20"/>
        <v>588742</v>
      </c>
      <c r="AS8" s="17">
        <f t="shared" si="20"/>
        <v>62196.800000000003</v>
      </c>
      <c r="AT8" s="17">
        <f t="shared" si="20"/>
        <v>54028.1</v>
      </c>
      <c r="AU8" s="17">
        <f t="shared" si="20"/>
        <v>731333.89999999991</v>
      </c>
      <c r="AV8" s="17">
        <f t="shared" si="20"/>
        <v>642770.10000000009</v>
      </c>
      <c r="AW8" s="17">
        <f t="shared" si="20"/>
        <v>94811.6</v>
      </c>
      <c r="AX8" s="17">
        <f t="shared" si="20"/>
        <v>84854.7</v>
      </c>
      <c r="AY8" s="17">
        <f>AY9+AY26</f>
        <v>787889.8</v>
      </c>
      <c r="AZ8" s="17">
        <f>AZ9+AZ26</f>
        <v>669386</v>
      </c>
      <c r="BA8" s="19">
        <f>IF(E8=0,1,AY8/E8-1)</f>
        <v>-4.6306249928130039E-2</v>
      </c>
      <c r="BB8" s="19">
        <f>IF(F8=0,1,AZ8/F8-1)</f>
        <v>-8.0039602828270939E-2</v>
      </c>
      <c r="BC8" s="17">
        <f t="shared" ref="BC8:BH8" si="21">BC9+BC26</f>
        <v>35984.300000000003</v>
      </c>
      <c r="BD8" s="17">
        <f t="shared" si="21"/>
        <v>29454</v>
      </c>
      <c r="BE8" s="17">
        <f t="shared" si="21"/>
        <v>60355</v>
      </c>
      <c r="BF8" s="17">
        <f t="shared" si="21"/>
        <v>52229.100000000006</v>
      </c>
      <c r="BG8" s="17">
        <f t="shared" si="21"/>
        <v>96339.299999999988</v>
      </c>
      <c r="BH8" s="17">
        <f t="shared" si="21"/>
        <v>81683.100000000006</v>
      </c>
      <c r="BI8" s="19">
        <f t="shared" ref="BI8:BJ39" si="22">IF(K8=0,1,BG8/K8-1)</f>
        <v>-0.15627799764765016</v>
      </c>
      <c r="BJ8" s="19">
        <f t="shared" si="22"/>
        <v>-0.18269905195487401</v>
      </c>
      <c r="BK8" s="17">
        <f t="shared" ref="BK8:DJ8" si="23">BK9+BK26</f>
        <v>60527.199999999997</v>
      </c>
      <c r="BL8" s="17">
        <f t="shared" si="23"/>
        <v>54054.3</v>
      </c>
      <c r="BM8" s="17">
        <f t="shared" si="23"/>
        <v>156866.5</v>
      </c>
      <c r="BN8" s="17">
        <f t="shared" si="23"/>
        <v>135737.40000000002</v>
      </c>
      <c r="BO8" s="19">
        <f t="shared" ref="BO8:BP39" si="24">IF(O8=0,1,BM8/O8-1)</f>
        <v>-9.4324665899555238E-2</v>
      </c>
      <c r="BP8" s="19">
        <f t="shared" si="24"/>
        <v>-9.2615308716581413E-2</v>
      </c>
      <c r="BQ8" s="17">
        <f t="shared" si="23"/>
        <v>0</v>
      </c>
      <c r="BR8" s="17">
        <f t="shared" si="23"/>
        <v>0</v>
      </c>
      <c r="BS8" s="17">
        <f t="shared" si="23"/>
        <v>156866.5</v>
      </c>
      <c r="BT8" s="17">
        <f t="shared" si="23"/>
        <v>135737.40000000002</v>
      </c>
      <c r="BU8" s="19">
        <f t="shared" ref="BU8:BV39" si="25">IF(S8=0,1,BS8/S8-1)</f>
        <v>-0.34574377792078936</v>
      </c>
      <c r="BV8" s="19">
        <f t="shared" si="25"/>
        <v>-0.35004836903020264</v>
      </c>
      <c r="BW8" s="17">
        <f t="shared" ref="BW8:BX8" si="26">BW9+BW26</f>
        <v>0</v>
      </c>
      <c r="BX8" s="17">
        <f t="shared" si="26"/>
        <v>0</v>
      </c>
      <c r="BY8" s="17">
        <f t="shared" si="23"/>
        <v>156866.5</v>
      </c>
      <c r="BZ8" s="17">
        <f t="shared" si="23"/>
        <v>135737.40000000002</v>
      </c>
      <c r="CA8" s="19">
        <f t="shared" ref="CA8:CB39" si="27">IF(W8=0,1,BY8/W8-1)</f>
        <v>-0.50371910513689244</v>
      </c>
      <c r="CB8" s="19">
        <f t="shared" si="27"/>
        <v>-0.51095175245225066</v>
      </c>
      <c r="CC8" s="17">
        <f t="shared" ref="CC8:CD8" si="28">CC9+CC26</f>
        <v>0</v>
      </c>
      <c r="CD8" s="17">
        <f t="shared" si="28"/>
        <v>0</v>
      </c>
      <c r="CE8" s="17">
        <f t="shared" si="23"/>
        <v>156866.5</v>
      </c>
      <c r="CF8" s="17">
        <f t="shared" si="23"/>
        <v>135737.40000000002</v>
      </c>
      <c r="CG8" s="19">
        <f t="shared" ref="CG8:CH39" si="29">IF(AA8=0,1,CE8/AA8-1)</f>
        <v>-0.6334117144478314</v>
      </c>
      <c r="CH8" s="19">
        <f t="shared" si="29"/>
        <v>-0.64512616524130084</v>
      </c>
      <c r="CI8" s="17">
        <f t="shared" ref="CI8:CJ8" si="30">CI9+CI26</f>
        <v>0</v>
      </c>
      <c r="CJ8" s="17">
        <f t="shared" si="30"/>
        <v>0</v>
      </c>
      <c r="CK8" s="17">
        <f t="shared" si="23"/>
        <v>156866.5</v>
      </c>
      <c r="CL8" s="17">
        <f t="shared" si="23"/>
        <v>135737.40000000002</v>
      </c>
      <c r="CM8" s="19">
        <f t="shared" ref="CM8:CN39" si="31">IF(AE8=0,1,CK8/AE8-1)</f>
        <v>-0.68304470569598774</v>
      </c>
      <c r="CN8" s="19">
        <f t="shared" si="31"/>
        <v>-0.69269984701031229</v>
      </c>
      <c r="CO8" s="17">
        <f t="shared" ref="CO8:CP8" si="32">CO9+CO26</f>
        <v>0</v>
      </c>
      <c r="CP8" s="17">
        <f t="shared" si="32"/>
        <v>0</v>
      </c>
      <c r="CQ8" s="17">
        <f t="shared" si="23"/>
        <v>156866.5</v>
      </c>
      <c r="CR8" s="17">
        <f t="shared" si="23"/>
        <v>135737.40000000002</v>
      </c>
      <c r="CS8" s="19">
        <f t="shared" ref="CS8:CT39" si="33">IF(AI8=0,1,CQ8/AI8-1)</f>
        <v>-0.70873641291986234</v>
      </c>
      <c r="CT8" s="19">
        <f t="shared" si="33"/>
        <v>-0.71593254660446659</v>
      </c>
      <c r="CU8" s="17">
        <f t="shared" ref="CU8:CV8" si="34">CU9+CU26</f>
        <v>0</v>
      </c>
      <c r="CV8" s="17">
        <f t="shared" si="34"/>
        <v>0</v>
      </c>
      <c r="CW8" s="17">
        <f t="shared" si="23"/>
        <v>156866.5</v>
      </c>
      <c r="CX8" s="17">
        <f t="shared" si="23"/>
        <v>135737.40000000002</v>
      </c>
      <c r="CY8" s="19">
        <f t="shared" ref="CY8:CZ39" si="35">IF(AM8=0,1,CW8/AM8-1)</f>
        <v>-0.73927274637172657</v>
      </c>
      <c r="CZ8" s="19">
        <f t="shared" si="35"/>
        <v>-0.74485182550793771</v>
      </c>
      <c r="DA8" s="17">
        <f t="shared" ref="DA8:DB8" si="36">DA9+DA26</f>
        <v>0</v>
      </c>
      <c r="DB8" s="17">
        <f t="shared" si="36"/>
        <v>0</v>
      </c>
      <c r="DC8" s="17">
        <f t="shared" si="23"/>
        <v>156866.5</v>
      </c>
      <c r="DD8" s="17">
        <f t="shared" si="23"/>
        <v>135737.40000000002</v>
      </c>
      <c r="DE8" s="19">
        <f t="shared" ref="DE8:DF39" si="37">IF(AQ8=0,1,DC8/AQ8-1)</f>
        <v>-0.76556896934873286</v>
      </c>
      <c r="DF8" s="19">
        <f t="shared" si="37"/>
        <v>-0.76944502005972049</v>
      </c>
      <c r="DG8" s="17">
        <f t="shared" ref="DG8:DH8" si="38">DG9+DG26</f>
        <v>0</v>
      </c>
      <c r="DH8" s="17">
        <f t="shared" si="38"/>
        <v>0</v>
      </c>
      <c r="DI8" s="17">
        <f t="shared" si="23"/>
        <v>156866.5</v>
      </c>
      <c r="DJ8" s="17">
        <f t="shared" si="23"/>
        <v>135737.40000000002</v>
      </c>
      <c r="DK8" s="19">
        <f t="shared" ref="DK8:DL39" si="39">IF(AU8=0,1,DI8/AU8-1)</f>
        <v>-0.78550631934332593</v>
      </c>
      <c r="DL8" s="19">
        <f t="shared" si="39"/>
        <v>-0.7888243401489895</v>
      </c>
      <c r="DM8" s="17">
        <f t="shared" ref="DM8:DN8" si="40">DM9+DM26</f>
        <v>0</v>
      </c>
      <c r="DN8" s="17">
        <f t="shared" si="40"/>
        <v>0</v>
      </c>
      <c r="DO8" s="17">
        <f>DO9+DO26</f>
        <v>0</v>
      </c>
      <c r="DP8" s="17">
        <f>DP9+DP26</f>
        <v>0</v>
      </c>
      <c r="DQ8" s="17">
        <f>DQ9+DQ26</f>
        <v>726075.3</v>
      </c>
      <c r="DR8" s="17">
        <f>DR9+DR26</f>
        <v>611651.1</v>
      </c>
      <c r="DS8" s="19">
        <f>IF($AY$8=0,1,DQ8/$AY$8-1)</f>
        <v>-7.8455768814369775E-2</v>
      </c>
      <c r="DT8" s="19">
        <f>IF($AZ$8=0,1,DR8/$AZ$8-1)</f>
        <v>-8.6250534071522278E-2</v>
      </c>
      <c r="DU8" s="19">
        <f>IF($E$8=0,1,DQ8/$E$8-1)</f>
        <v>-0.12112902630347799</v>
      </c>
      <c r="DV8" s="19">
        <f>IF($E$8=0,1,DR8/$E$8-1)</f>
        <v>-0.2596327160288352</v>
      </c>
      <c r="DW8" s="21"/>
      <c r="DX8" s="22"/>
      <c r="DY8" s="22"/>
      <c r="DZ8" s="22"/>
      <c r="EA8" s="22"/>
      <c r="EB8" s="22"/>
      <c r="EC8" s="22"/>
      <c r="ED8" s="22"/>
      <c r="EE8" s="22"/>
      <c r="EF8" s="22"/>
      <c r="EG8" s="22"/>
      <c r="EH8" s="22"/>
      <c r="EI8" s="22"/>
      <c r="EJ8" s="22"/>
      <c r="EK8" s="22"/>
      <c r="EL8" s="22"/>
      <c r="EM8" s="22"/>
      <c r="EN8" s="22"/>
      <c r="EO8" s="22"/>
      <c r="EP8" s="22"/>
      <c r="EQ8" s="22"/>
      <c r="ER8" s="22"/>
      <c r="ES8" s="22"/>
      <c r="ET8" s="22"/>
      <c r="EU8" s="22"/>
      <c r="EV8" s="22"/>
      <c r="EW8" s="22"/>
      <c r="EX8" s="22"/>
      <c r="EY8" s="22"/>
      <c r="EZ8" s="22"/>
      <c r="FA8" s="22"/>
      <c r="FB8" s="22"/>
      <c r="FC8" s="22"/>
      <c r="FD8" s="22"/>
      <c r="FE8" s="22"/>
      <c r="FF8" s="22"/>
      <c r="FG8" s="22"/>
      <c r="FH8" s="22"/>
      <c r="FI8" s="22"/>
      <c r="FJ8" s="22"/>
      <c r="FK8" s="22"/>
      <c r="FL8" s="22"/>
      <c r="FM8" s="22"/>
      <c r="FN8" s="22"/>
      <c r="FO8" s="22"/>
      <c r="FP8" s="22"/>
      <c r="FQ8" s="22"/>
      <c r="FR8" s="22"/>
      <c r="FS8" s="22"/>
      <c r="FT8" s="22"/>
      <c r="FU8" s="22"/>
      <c r="FV8" s="22"/>
      <c r="FW8" s="22"/>
      <c r="FX8" s="22"/>
      <c r="FY8" s="22"/>
      <c r="FZ8" s="22"/>
      <c r="GA8" s="22"/>
      <c r="GB8" s="22"/>
      <c r="GC8" s="22"/>
      <c r="GD8" s="22"/>
      <c r="GE8" s="22"/>
      <c r="GF8" s="22"/>
      <c r="GG8" s="22"/>
      <c r="GH8" s="22"/>
      <c r="GI8" s="22"/>
      <c r="GJ8" s="22"/>
      <c r="GK8" s="22"/>
      <c r="GL8" s="22"/>
      <c r="GM8" s="22"/>
      <c r="GN8" s="22"/>
      <c r="GO8" s="22"/>
      <c r="GP8" s="22"/>
      <c r="GQ8" s="22"/>
      <c r="GR8" s="22"/>
      <c r="GS8" s="22"/>
      <c r="GT8" s="22"/>
      <c r="GU8" s="22"/>
      <c r="GV8" s="22"/>
      <c r="GW8" s="22"/>
      <c r="GX8" s="22"/>
      <c r="GY8" s="22"/>
      <c r="GZ8" s="22"/>
      <c r="HA8" s="22"/>
      <c r="HB8" s="22"/>
      <c r="HC8" s="22"/>
      <c r="HD8" s="22"/>
      <c r="HE8" s="22"/>
      <c r="HF8" s="22"/>
      <c r="HG8" s="22"/>
      <c r="HH8" s="22"/>
      <c r="HI8" s="22"/>
      <c r="HJ8" s="22"/>
      <c r="HK8" s="22"/>
      <c r="HL8" s="22"/>
      <c r="HM8" s="22"/>
      <c r="HN8" s="22"/>
      <c r="HO8" s="22"/>
      <c r="HP8" s="22"/>
      <c r="HQ8" s="22"/>
      <c r="HR8" s="22"/>
      <c r="HS8" s="22"/>
      <c r="HT8" s="22"/>
      <c r="HU8" s="22"/>
      <c r="HV8" s="22"/>
      <c r="HW8" s="22"/>
      <c r="HX8" s="22"/>
      <c r="HY8" s="22"/>
      <c r="HZ8" s="22"/>
      <c r="IA8" s="22"/>
      <c r="IB8" s="22"/>
      <c r="IC8" s="22"/>
      <c r="ID8" s="22"/>
      <c r="IE8" s="22"/>
      <c r="IF8" s="22"/>
      <c r="IG8" s="22"/>
      <c r="IH8" s="22"/>
      <c r="II8" s="22"/>
      <c r="IJ8" s="22"/>
      <c r="IK8" s="22"/>
      <c r="IL8" s="22"/>
      <c r="IM8" s="22"/>
      <c r="IN8" s="22"/>
      <c r="IO8" s="22"/>
      <c r="IP8" s="22"/>
      <c r="IQ8" s="22"/>
      <c r="IR8" s="22"/>
      <c r="IS8" s="22"/>
      <c r="IT8" s="22"/>
      <c r="IU8" s="22"/>
      <c r="IV8" s="22"/>
      <c r="IW8" s="22"/>
      <c r="IX8" s="22"/>
      <c r="IY8" s="22"/>
      <c r="IZ8" s="22"/>
      <c r="JA8" s="22"/>
      <c r="JB8" s="22"/>
      <c r="JC8" s="22"/>
      <c r="JD8" s="22"/>
      <c r="JE8" s="22"/>
      <c r="JF8" s="22"/>
      <c r="JG8" s="22"/>
      <c r="JH8" s="22"/>
    </row>
    <row r="9" spans="1:268" s="59" customFormat="1" ht="18" customHeight="1">
      <c r="A9" s="351" t="s">
        <v>30</v>
      </c>
      <c r="B9" s="352"/>
      <c r="C9" s="23">
        <f t="shared" ref="C9" si="41">C10+C12+C13+C14+C15+C16+C17+C18+C19+C20+C21+C22+C24+C25+C23</f>
        <v>388115.60000000003</v>
      </c>
      <c r="D9" s="23">
        <f t="shared" ref="D9" si="42">D10+D12+D13+D16+D17+D18+D19+D20+D21+D22+D24+D25+D23</f>
        <v>280088.65999999997</v>
      </c>
      <c r="E9" s="23">
        <f t="shared" ref="E9" si="43">E10+E12+E13+E14+E15+E16+E17+E18+E19+E20+E21+E22+E24+E25+E23</f>
        <v>402069.69999999995</v>
      </c>
      <c r="F9" s="23">
        <f t="shared" ref="F9" si="44">F10+F12+F13+F16+F17+F18+F19+F20+F21+F22+F24+F25+F23</f>
        <v>302563.10000000003</v>
      </c>
      <c r="G9" s="23">
        <f t="shared" ref="G9" si="45">G10+G12+G13+G14+G15+G16+G17+G18+G19+G20+G21+G22+G24+G25+G23</f>
        <v>21193.200000000001</v>
      </c>
      <c r="H9" s="23">
        <f>H10+H12+H13+H16+H17+H18+H19+H20+H21+H22+H24+H25+H23</f>
        <v>16713.599999999999</v>
      </c>
      <c r="I9" s="23">
        <f t="shared" ref="I9" si="46">I10+I12+I13+I14+I15+I16+I17+I18+I19+I20+I21+I22+I24+I25+I23</f>
        <v>55658.399999999994</v>
      </c>
      <c r="J9" s="23">
        <f>J10+J12+J13+J16+J17+J18+J19+J20+J21+J22+J24+J25+J23</f>
        <v>45795.1</v>
      </c>
      <c r="K9" s="23">
        <f t="shared" ref="K9" si="47">K10+K12+K13+K14+K15+K16+K17+K18+K19+K20+K21+K22+K24+K25+K23</f>
        <v>76851.599999999991</v>
      </c>
      <c r="L9" s="23">
        <f t="shared" ref="L9" si="48">L10+L12+L13+L16+L17+L18+L19+L20+L21+L22+L24+L25+L23</f>
        <v>62508.700000000004</v>
      </c>
      <c r="M9" s="23">
        <f t="shared" ref="M9" si="49">M10+M12+M13+M14+M15+M16+M17+M18+M19+M20+M21+M22+M24+M25+M23</f>
        <v>31184.800000000003</v>
      </c>
      <c r="N9" s="23">
        <f t="shared" ref="N9" si="50">N10+N12+N13+N16+N17+N18+N19+N20+N21+N22+N24+N25+N23</f>
        <v>21676.7</v>
      </c>
      <c r="O9" s="23">
        <f t="shared" ref="O9" si="51">O10+O12+O13+O14+O15+O16+O17+O18+O19+O20+O21+O22+O24+O25+O23</f>
        <v>108036.39999999998</v>
      </c>
      <c r="P9" s="23">
        <f t="shared" ref="P9" si="52">P10+P12+P13+P16+P17+P18+P19+P20+P21+P22+P24+P25+P23</f>
        <v>84185.4</v>
      </c>
      <c r="Q9" s="23">
        <f t="shared" ref="Q9" si="53">Q10+Q12+Q13+Q14+Q15+Q16+Q17+Q18+Q19+Q20+Q21+Q22+Q24+Q25+Q23</f>
        <v>34234.899999999994</v>
      </c>
      <c r="R9" s="23">
        <f t="shared" ref="R9" si="54">R10+R12+R13+R16+R17+R18+R19+R20+R21+R22+R24+R25+R23</f>
        <v>26874.510000000002</v>
      </c>
      <c r="S9" s="23">
        <f t="shared" ref="S9" si="55">S10+S12+S13+S14+S15+S16+S17+S18+S19+S20+S21+S22+S24+S25+S23</f>
        <v>142271.30000000002</v>
      </c>
      <c r="T9" s="23">
        <f t="shared" ref="T9" si="56">T10+T12+T13+T16+T17+T18+T19+T20+T21+T22+T24+T25+T23</f>
        <v>111059.90999999999</v>
      </c>
      <c r="U9" s="23">
        <f t="shared" ref="U9" si="57">U10+U12+U13+U14+U15+U16+U17+U18+U19+U20+U21+U22+U24+U25+U23</f>
        <v>35862.6</v>
      </c>
      <c r="V9" s="23">
        <f t="shared" ref="V9" si="58">V10+V12+V13+V16+V17+V18+V19+V20+V21+V22+V24+V25+V23</f>
        <v>28244.400000000001</v>
      </c>
      <c r="W9" s="23">
        <f t="shared" ref="W9" si="59">W10+W12+W13+W14+W15+W16+W17+W18+W19+W20+W21+W22+W24+W25+W23</f>
        <v>178133.90000000002</v>
      </c>
      <c r="X9" s="23">
        <f t="shared" ref="X9" si="60">X10+X12+X13+X16+X17+X18+X19+X20+X21+X22+X24+X25+X23</f>
        <v>139304.31000000003</v>
      </c>
      <c r="Y9" s="23">
        <f t="shared" ref="Y9" si="61">Y10+Y12+Y13+Y14+Y15+Y16+Y17+Y18+Y19+Y20+Y21+Y22+Y24+Y25+Y23</f>
        <v>26016.400000000005</v>
      </c>
      <c r="Z9" s="23">
        <f t="shared" ref="Z9" si="62">Z10+Z12+Z13+Z16+Z17+Z18+Z19+Z20+Z21+Z22+Z24+Z25+Z23</f>
        <v>18973.2</v>
      </c>
      <c r="AA9" s="23">
        <f t="shared" ref="AA9" si="63">AA10+AA12+AA13+AA14+AA15+AA16+AA17+AA18+AA19+AA20+AA21+AA22+AA24+AA25+AA23</f>
        <v>204150.30000000002</v>
      </c>
      <c r="AB9" s="23">
        <f t="shared" ref="AB9" si="64">AB10+AB12+AB13+AB16+AB17+AB18+AB19+AB20+AB21+AB22+AB24+AB25+AB23</f>
        <v>158277.51</v>
      </c>
      <c r="AC9" s="23">
        <f t="shared" ref="AC9" si="65">AC10+AC12+AC13+AC14+AC15+AC16+AC17+AC18+AC19+AC20+AC21+AC22+AC24+AC25+AC23</f>
        <v>37321</v>
      </c>
      <c r="AD9" s="23">
        <f t="shared" ref="AD9" si="66">AD10+AD12+AD13+AD16+AD17+AD18+AD19+AD20+AD21+AD22+AD24+AD25+AD23</f>
        <v>29336.100000000006</v>
      </c>
      <c r="AE9" s="23">
        <f t="shared" ref="AE9" si="67">AE10+AE12+AE13+AE14+AE15+AE16+AE17+AE18+AE19+AE20+AE21+AE22+AE24+AE25+AE23</f>
        <v>241471.30000000002</v>
      </c>
      <c r="AF9" s="23">
        <f t="shared" ref="AF9" si="68">AF10+AF12+AF13+AF16+AF17+AF18+AF19+AF20+AF21+AF22+AF24+AF25+AF23</f>
        <v>187613.61000000002</v>
      </c>
      <c r="AG9" s="23">
        <f t="shared" ref="AG9" si="69">AG10+AG12+AG13+AG14+AG15+AG16+AG17+AG18+AG19+AG20+AG21+AG22+AG24+AG25+AG23</f>
        <v>25612.40000000002</v>
      </c>
      <c r="AH9" s="23">
        <f t="shared" ref="AH9" si="70">AH10+AH12+AH13+AH16+AH17+AH18+AH19+AH20+AH21+AH22+AH24+AH25+AH23</f>
        <v>17990.789999999986</v>
      </c>
      <c r="AI9" s="23">
        <f t="shared" ref="AI9" si="71">AI10+AI12+AI13+AI14+AI15+AI16+AI17+AI18+AI19+AI20+AI21+AI22+AI24+AI25+AI23</f>
        <v>267083.7</v>
      </c>
      <c r="AJ9" s="23">
        <f t="shared" ref="AJ9" si="72">AJ10+AJ12+AJ13+AJ16+AJ17+AJ18+AJ19+AJ20+AJ21+AJ22+AJ24+AJ25+AJ23</f>
        <v>205604.4</v>
      </c>
      <c r="AK9" s="23">
        <f t="shared" ref="AK9" si="73">AK10+AK12+AK13+AK14+AK15+AK16+AK17+AK18+AK19+AK20+AK21+AK22+AK24+AK25+AK23</f>
        <v>32101.799999999981</v>
      </c>
      <c r="AL9" s="23">
        <f t="shared" ref="AL9" si="74">AL10+AL12+AL13+AL16+AL17+AL18+AL19+AL20+AL21+AL22+AL24+AL25+AL23</f>
        <v>23077.600000000028</v>
      </c>
      <c r="AM9" s="23">
        <f t="shared" ref="AM9" si="75">AM10+AM12+AM13+AM14+AM15+AM16+AM17+AM18+AM19+AM20+AM21+AM22+AM24+AM25+AM23</f>
        <v>299185.5</v>
      </c>
      <c r="AN9" s="23">
        <f t="shared" ref="AN9" si="76">AN10+AN12+AN13+AN16+AN17+AN18+AN19+AN20+AN21+AN22+AN24+AN25+AN23</f>
        <v>228682.00000000006</v>
      </c>
      <c r="AO9" s="23">
        <f t="shared" ref="AO9" si="77">AO10+AO12+AO13+AO14+AO15+AO16+AO17+AO18+AO19+AO20+AO21+AO22+AO24+AO25+AO23</f>
        <v>37130.399999999994</v>
      </c>
      <c r="AP9" s="23">
        <f t="shared" ref="AP9" si="78">AP10+AP12+AP13+AP16+AP17+AP18+AP19+AP20+AP21+AP22+AP24+AP25+AP23</f>
        <v>26464.700000000023</v>
      </c>
      <c r="AQ9" s="23">
        <f t="shared" ref="AQ9" si="79">AQ10+AQ12+AQ13+AQ14+AQ15+AQ16+AQ17+AQ18+AQ19+AQ20+AQ21+AQ22+AQ24+AQ25+AQ23</f>
        <v>336315.9</v>
      </c>
      <c r="AR9" s="23">
        <f t="shared" ref="AR9" si="80">AR10+AR12+AR13+AR16+AR17+AR18+AR19+AR20+AR21+AR22+AR24+AR25+AR23</f>
        <v>255146.70000000004</v>
      </c>
      <c r="AS9" s="23">
        <f t="shared" ref="AS9" si="81">AS10+AS12+AS13+AS14+AS15+AS16+AS17+AS18+AS19+AS20+AS21+AS22+AS24+AS25+AS23</f>
        <v>29257.9</v>
      </c>
      <c r="AT9" s="23">
        <f t="shared" ref="AT9" si="82">AT10+AT12+AT13+AT16+AT17+AT18+AT19+AT20+AT21+AT22+AT24+AT25+AT23</f>
        <v>20998.400000000001</v>
      </c>
      <c r="AU9" s="23">
        <f t="shared" ref="AU9" si="83">AU10+AU12+AU13+AU14+AU15+AU16+AU17+AU18+AU19+AU20+AU21+AU22+AU24+AU25+AU23</f>
        <v>365573.79999999993</v>
      </c>
      <c r="AV9" s="23">
        <f t="shared" ref="AV9" si="84">AV10+AV12+AV13+AV16+AV17+AV18+AV19+AV20+AV21+AV22+AV24+AV25+AV23</f>
        <v>276145.10000000009</v>
      </c>
      <c r="AW9" s="23">
        <f t="shared" ref="AW9" si="85">AW10+AW12+AW13+AW14+AW15+AW16+AW17+AW18+AW19+AW20+AW21+AW22+AW24+AW25+AW23</f>
        <v>36495.9</v>
      </c>
      <c r="AX9" s="23">
        <f t="shared" ref="AX9" si="86">AX10+AX12+AX13+AX16+AX17+AX18+AX19+AX20+AX21+AX22+AX24+AX25+AX23</f>
        <v>26418</v>
      </c>
      <c r="AY9" s="23">
        <f>AY10+AY12+AY13+AY14+AY15+AY16+AY17+AY18+AY19+AY20+AY21+AY22+AY24+AY25</f>
        <v>464777.6</v>
      </c>
      <c r="AZ9" s="23">
        <f>AZ10+AZ12+AZ13+AZ16+AZ17+AZ18+AZ19+AZ20+AZ21+AZ22+AZ24+AZ25</f>
        <v>345413</v>
      </c>
      <c r="BA9" s="54">
        <f>IF(E9=0,1,AY9/E9-1)</f>
        <v>0.15596275969067053</v>
      </c>
      <c r="BB9" s="54">
        <f>IF(F9=0,1,AZ9/F9-1)</f>
        <v>0.14162302012373607</v>
      </c>
      <c r="BC9" s="23">
        <f t="shared" ref="BC9:DQ9" si="87">BC10+BC12+BC13+BC14+BC15+BC16+BC17+BC18+BC19+BC20+BC21+BC22+BC24+BC25+BC23</f>
        <v>24934.799999999999</v>
      </c>
      <c r="BD9" s="23">
        <f>BD10+BD12+BD13+BD16+BD17+BD18+BD19+BD20+BD21+BD22+BD24+BD25+BD23</f>
        <v>18404.900000000001</v>
      </c>
      <c r="BE9" s="23">
        <f t="shared" si="87"/>
        <v>32889.1</v>
      </c>
      <c r="BF9" s="23">
        <f t="shared" ref="BF9" si="88">BF10+BF12+BF13+BF16+BF17+BF18+BF19+BF20+BF21+BF22+BF24+BF25+BF23</f>
        <v>24670.9</v>
      </c>
      <c r="BG9" s="23">
        <f t="shared" si="87"/>
        <v>57823.899999999994</v>
      </c>
      <c r="BH9" s="23">
        <f t="shared" ref="BH9" si="89">BH10+BH12+BH13+BH16+BH17+BH18+BH19+BH20+BH21+BH22+BH24+BH25+BH23</f>
        <v>43075.8</v>
      </c>
      <c r="BI9" s="54">
        <f>IF(K9=0,1,BG9/K9-1)</f>
        <v>-0.24759016077739437</v>
      </c>
      <c r="BJ9" s="54">
        <f>IF(L9=0,1,BH9/L9-1)</f>
        <v>-0.31088312506899041</v>
      </c>
      <c r="BK9" s="23">
        <f t="shared" si="87"/>
        <v>31827.200000000001</v>
      </c>
      <c r="BL9" s="23">
        <f t="shared" ref="BL9" si="90">BL10+BL12+BL13+BL16+BL17+BL18+BL19+BL20+BL21+BL22+BL24+BL25+BL23</f>
        <v>25894.500000000004</v>
      </c>
      <c r="BM9" s="23">
        <f t="shared" si="87"/>
        <v>89651.099999999991</v>
      </c>
      <c r="BN9" s="23">
        <f t="shared" ref="BN9" si="91">BN10+BN12+BN13+BN16+BN17+BN18+BN19+BN20+BN21+BN22+BN24+BN25+BN23</f>
        <v>68970.300000000017</v>
      </c>
      <c r="BO9" s="54">
        <f t="shared" si="24"/>
        <v>-0.17017690333998536</v>
      </c>
      <c r="BP9" s="54">
        <f t="shared" si="24"/>
        <v>-0.18073323878012071</v>
      </c>
      <c r="BQ9" s="23">
        <f t="shared" si="87"/>
        <v>0</v>
      </c>
      <c r="BR9" s="23">
        <f t="shared" ref="BR9" si="92">BR10+BR12+BR13+BR16+BR17+BR18+BR19+BR20+BR21+BR22+BR24+BR25+BR23</f>
        <v>0</v>
      </c>
      <c r="BS9" s="23">
        <f t="shared" si="87"/>
        <v>89651.099999999991</v>
      </c>
      <c r="BT9" s="23">
        <f t="shared" ref="BT9" si="93">BT10+BT12+BT13+BT16+BT17+BT18+BT19+BT20+BT21+BT22+BT24+BT25+BT23</f>
        <v>68970.300000000017</v>
      </c>
      <c r="BU9" s="54">
        <f t="shared" si="25"/>
        <v>-0.36985815129263611</v>
      </c>
      <c r="BV9" s="54">
        <f t="shared" si="25"/>
        <v>-0.37898112829372876</v>
      </c>
      <c r="BW9" s="23">
        <f t="shared" si="87"/>
        <v>0</v>
      </c>
      <c r="BX9" s="23">
        <f t="shared" ref="BX9" si="94">BX10+BX12+BX13+BX16+BX17+BX18+BX19+BX20+BX21+BX22+BX24+BX25+BX23</f>
        <v>0</v>
      </c>
      <c r="BY9" s="23">
        <f t="shared" si="87"/>
        <v>89651.099999999991</v>
      </c>
      <c r="BZ9" s="23">
        <f t="shared" ref="BZ9" si="95">BZ10+BZ12+BZ13+BZ16+BZ17+BZ18+BZ19+BZ20+BZ21+BZ22+BZ24+BZ25+BZ23</f>
        <v>68970.300000000017</v>
      </c>
      <c r="CA9" s="54">
        <f t="shared" si="27"/>
        <v>-0.49672072525218403</v>
      </c>
      <c r="CB9" s="54">
        <f t="shared" si="27"/>
        <v>-0.50489471574856504</v>
      </c>
      <c r="CC9" s="23">
        <f t="shared" si="87"/>
        <v>0</v>
      </c>
      <c r="CD9" s="23">
        <f t="shared" ref="CD9" si="96">CD10+CD12+CD13+CD16+CD17+CD18+CD19+CD20+CD21+CD22+CD24+CD25+CD23</f>
        <v>0</v>
      </c>
      <c r="CE9" s="23">
        <f t="shared" si="87"/>
        <v>89651.099999999991</v>
      </c>
      <c r="CF9" s="23">
        <f t="shared" ref="CF9" si="97">CF10+CF12+CF13+CF16+CF17+CF18+CF19+CF20+CF21+CF22+CF24+CF25+CF23</f>
        <v>68970.300000000017</v>
      </c>
      <c r="CG9" s="54">
        <f t="shared" si="29"/>
        <v>-0.56085736832128097</v>
      </c>
      <c r="CH9" s="54">
        <f>IF(AB9=0,1,CF9/AB9-1)</f>
        <v>-0.5642444716245536</v>
      </c>
      <c r="CI9" s="23">
        <f t="shared" si="87"/>
        <v>0</v>
      </c>
      <c r="CJ9" s="23">
        <f t="shared" ref="CJ9" si="98">CJ10+CJ12+CJ13+CJ16+CJ17+CJ18+CJ19+CJ20+CJ21+CJ22+CJ24+CJ25+CJ23</f>
        <v>0</v>
      </c>
      <c r="CK9" s="23">
        <f t="shared" si="87"/>
        <v>89651.099999999991</v>
      </c>
      <c r="CL9" s="23">
        <f t="shared" ref="CL9" si="99">CL10+CL12+CL13+CL16+CL17+CL18+CL19+CL20+CL21+CL22+CL24+CL25+CL23</f>
        <v>68970.300000000017</v>
      </c>
      <c r="CM9" s="54">
        <f t="shared" si="31"/>
        <v>-0.62872979107662075</v>
      </c>
      <c r="CN9" s="54">
        <f t="shared" si="31"/>
        <v>-0.63238114761503705</v>
      </c>
      <c r="CO9" s="23">
        <f t="shared" si="87"/>
        <v>0</v>
      </c>
      <c r="CP9" s="23">
        <f t="shared" ref="CP9" si="100">CP10+CP12+CP13+CP16+CP17+CP18+CP19+CP20+CP21+CP22+CP24+CP25+CP23</f>
        <v>0</v>
      </c>
      <c r="CQ9" s="23">
        <f t="shared" si="87"/>
        <v>89651.099999999991</v>
      </c>
      <c r="CR9" s="23">
        <f t="shared" ref="CR9" si="101">CR10+CR12+CR13+CR16+CR17+CR18+CR19+CR20+CR21+CR22+CR24+CR25+CR23</f>
        <v>68970.300000000017</v>
      </c>
      <c r="CS9" s="54">
        <f t="shared" si="33"/>
        <v>-0.66433331573585364</v>
      </c>
      <c r="CT9" s="54">
        <f t="shared" si="33"/>
        <v>-0.66454852133514641</v>
      </c>
      <c r="CU9" s="23">
        <f t="shared" si="87"/>
        <v>0</v>
      </c>
      <c r="CV9" s="23">
        <f t="shared" ref="CV9" si="102">CV10+CV12+CV13+CV16+CV17+CV18+CV19+CV20+CV21+CV22+CV24+CV25+CV23</f>
        <v>0</v>
      </c>
      <c r="CW9" s="23">
        <f t="shared" si="87"/>
        <v>89651.099999999991</v>
      </c>
      <c r="CX9" s="23">
        <f t="shared" ref="CX9" si="103">CX10+CX12+CX13+CX16+CX17+CX18+CX19+CX20+CX21+CX22+CX24+CX25+CX23</f>
        <v>68970.300000000017</v>
      </c>
      <c r="CY9" s="54">
        <f t="shared" si="35"/>
        <v>-0.70034944875336547</v>
      </c>
      <c r="CZ9" s="54">
        <f t="shared" si="35"/>
        <v>-0.69840083609553871</v>
      </c>
      <c r="DA9" s="23">
        <f t="shared" si="87"/>
        <v>0</v>
      </c>
      <c r="DB9" s="23">
        <f t="shared" ref="DB9" si="104">DB10+DB12+DB13+DB16+DB17+DB18+DB19+DB20+DB21+DB22+DB24+DB25+DB23</f>
        <v>0</v>
      </c>
      <c r="DC9" s="23">
        <f t="shared" si="87"/>
        <v>89651.099999999991</v>
      </c>
      <c r="DD9" s="23">
        <f t="shared" ref="DD9" si="105">DD10+DD12+DD13+DD16+DD17+DD18+DD19+DD20+DD21+DD22+DD24+DD25+DD23</f>
        <v>68970.300000000017</v>
      </c>
      <c r="DE9" s="54">
        <f t="shared" si="37"/>
        <v>-0.73343187164210799</v>
      </c>
      <c r="DF9" s="54">
        <f t="shared" si="37"/>
        <v>-0.72968374664457736</v>
      </c>
      <c r="DG9" s="23">
        <f t="shared" si="87"/>
        <v>0</v>
      </c>
      <c r="DH9" s="23">
        <f t="shared" ref="DH9" si="106">DH10+DH12+DH13+DH16+DH17+DH18+DH19+DH20+DH21+DH22+DH24+DH25+DH23</f>
        <v>0</v>
      </c>
      <c r="DI9" s="23">
        <f t="shared" si="87"/>
        <v>89651.099999999991</v>
      </c>
      <c r="DJ9" s="23">
        <f t="shared" ref="DJ9" si="107">DJ10+DJ12+DJ13+DJ16+DJ17+DJ18+DJ19+DJ20+DJ21+DJ22+DJ24+DJ25+DJ23</f>
        <v>68970.300000000017</v>
      </c>
      <c r="DK9" s="54">
        <f t="shared" si="39"/>
        <v>-0.75476606912202127</v>
      </c>
      <c r="DL9" s="54">
        <f t="shared" si="39"/>
        <v>-0.75023891425196387</v>
      </c>
      <c r="DM9" s="23">
        <f t="shared" si="87"/>
        <v>0</v>
      </c>
      <c r="DN9" s="23">
        <f t="shared" ref="DN9:DR9" si="108">DN10+DN12+DN13+DN16+DN17+DN18+DN19+DN20+DN21+DN22+DN24+DN25+DN23</f>
        <v>0</v>
      </c>
      <c r="DO9" s="23">
        <f t="shared" si="87"/>
        <v>0</v>
      </c>
      <c r="DP9" s="23">
        <f t="shared" si="108"/>
        <v>0</v>
      </c>
      <c r="DQ9" s="23">
        <f t="shared" si="87"/>
        <v>404325.1</v>
      </c>
      <c r="DR9" s="23">
        <f t="shared" si="108"/>
        <v>289040.09999999998</v>
      </c>
      <c r="DS9" s="54">
        <f>IF($AY$9=0,1,DQ9/$AY$9-1)</f>
        <v>-0.13006758501270288</v>
      </c>
      <c r="DT9" s="54">
        <f>IF($AZ$9=0,1,DR9/$AZ$9-1)</f>
        <v>-0.16320433799538525</v>
      </c>
      <c r="DU9" s="54">
        <f>IF($E$9=0,1,DQ9/$E$9-1)</f>
        <v>5.6094751730857428E-3</v>
      </c>
      <c r="DV9" s="54">
        <f>IF($E$9=0,1,DR9/$E$9-1)</f>
        <v>-0.28111941785217831</v>
      </c>
      <c r="DW9" s="52"/>
      <c r="DX9" s="58"/>
      <c r="DY9" s="58"/>
      <c r="DZ9" s="58"/>
      <c r="EA9" s="58"/>
      <c r="EB9" s="58"/>
      <c r="EC9" s="58"/>
      <c r="ED9" s="58"/>
      <c r="EE9" s="58"/>
      <c r="EF9" s="58"/>
      <c r="EG9" s="58"/>
      <c r="EH9" s="58"/>
      <c r="EI9" s="58"/>
      <c r="EJ9" s="58"/>
      <c r="EK9" s="58"/>
      <c r="EL9" s="58"/>
      <c r="EM9" s="58"/>
      <c r="EN9" s="58"/>
      <c r="EO9" s="58"/>
      <c r="EP9" s="58"/>
      <c r="EQ9" s="58"/>
      <c r="ER9" s="58"/>
      <c r="ES9" s="58"/>
      <c r="ET9" s="58"/>
      <c r="EU9" s="58"/>
      <c r="EV9" s="58"/>
      <c r="EW9" s="58"/>
      <c r="EX9" s="58"/>
      <c r="EY9" s="58"/>
      <c r="EZ9" s="58"/>
      <c r="FA9" s="58"/>
      <c r="FB9" s="58"/>
      <c r="FC9" s="58"/>
      <c r="FD9" s="58"/>
      <c r="FE9" s="58"/>
      <c r="FF9" s="58"/>
      <c r="FG9" s="58"/>
      <c r="FH9" s="58"/>
      <c r="FI9" s="58"/>
      <c r="FJ9" s="58"/>
      <c r="FK9" s="58"/>
      <c r="FL9" s="58"/>
      <c r="FM9" s="58"/>
      <c r="FN9" s="58"/>
      <c r="FO9" s="58"/>
      <c r="FP9" s="58"/>
      <c r="FQ9" s="58"/>
      <c r="FR9" s="58"/>
      <c r="FS9" s="58"/>
      <c r="FT9" s="58"/>
      <c r="FU9" s="58"/>
      <c r="FV9" s="58"/>
      <c r="FW9" s="58"/>
      <c r="FX9" s="58"/>
      <c r="FY9" s="58"/>
      <c r="FZ9" s="58"/>
      <c r="GA9" s="58"/>
      <c r="GB9" s="58"/>
      <c r="GC9" s="58"/>
      <c r="GD9" s="58"/>
      <c r="GE9" s="58"/>
      <c r="GF9" s="58"/>
      <c r="GG9" s="58"/>
      <c r="GH9" s="58"/>
      <c r="GI9" s="58"/>
      <c r="GJ9" s="58"/>
      <c r="GK9" s="58"/>
      <c r="GL9" s="58"/>
      <c r="GM9" s="58"/>
      <c r="GN9" s="58"/>
      <c r="GO9" s="58"/>
      <c r="GP9" s="58"/>
      <c r="GQ9" s="58"/>
      <c r="GR9" s="58"/>
      <c r="GS9" s="58"/>
      <c r="GT9" s="58"/>
      <c r="GU9" s="58"/>
      <c r="GV9" s="58"/>
      <c r="GW9" s="58"/>
      <c r="GX9" s="58"/>
      <c r="GY9" s="58"/>
      <c r="GZ9" s="58"/>
      <c r="HA9" s="58"/>
      <c r="HB9" s="58"/>
      <c r="HC9" s="58"/>
      <c r="HD9" s="58"/>
      <c r="HE9" s="58"/>
      <c r="HF9" s="58"/>
      <c r="HG9" s="58"/>
      <c r="HH9" s="58"/>
      <c r="HI9" s="58"/>
      <c r="HJ9" s="58"/>
      <c r="HK9" s="58"/>
      <c r="HL9" s="58"/>
      <c r="HM9" s="58"/>
      <c r="HN9" s="58"/>
      <c r="HO9" s="58"/>
      <c r="HP9" s="58"/>
      <c r="HQ9" s="58"/>
      <c r="HR9" s="58"/>
      <c r="HS9" s="58"/>
      <c r="HT9" s="58"/>
      <c r="HU9" s="58"/>
      <c r="HV9" s="58"/>
      <c r="HW9" s="58"/>
      <c r="HX9" s="58"/>
      <c r="HY9" s="58"/>
      <c r="HZ9" s="58"/>
      <c r="IA9" s="58"/>
      <c r="IB9" s="58"/>
      <c r="IC9" s="58"/>
      <c r="ID9" s="58"/>
      <c r="IE9" s="58"/>
      <c r="IF9" s="58"/>
      <c r="IG9" s="58"/>
      <c r="IH9" s="58"/>
      <c r="II9" s="58"/>
      <c r="IJ9" s="58"/>
      <c r="IK9" s="58"/>
      <c r="IL9" s="58"/>
      <c r="IM9" s="58"/>
      <c r="IN9" s="58"/>
      <c r="IO9" s="58"/>
      <c r="IP9" s="58"/>
      <c r="IQ9" s="58"/>
      <c r="IR9" s="58"/>
      <c r="IS9" s="58"/>
      <c r="IT9" s="58"/>
      <c r="IU9" s="58"/>
      <c r="IV9" s="58"/>
      <c r="IW9" s="58"/>
      <c r="IX9" s="58"/>
      <c r="IY9" s="58"/>
      <c r="IZ9" s="58"/>
      <c r="JA9" s="58"/>
      <c r="JB9" s="58"/>
      <c r="JC9" s="58"/>
      <c r="JD9" s="58"/>
      <c r="JE9" s="58"/>
      <c r="JF9" s="58"/>
      <c r="JG9" s="58"/>
      <c r="JH9" s="58"/>
    </row>
    <row r="10" spans="1:268" s="62" customFormat="1" ht="18" customHeight="1">
      <c r="A10" s="349" t="s">
        <v>31</v>
      </c>
      <c r="B10" s="350"/>
      <c r="C10" s="26">
        <f>'[1]прогноз '!B18</f>
        <v>208697.3</v>
      </c>
      <c r="D10" s="26">
        <f>'[1]прогноз '!C18</f>
        <v>150494.9</v>
      </c>
      <c r="E10" s="26">
        <f>G10+I10+M10+Q10+U10+Y10+AC10+AG10+AK10+AO10+AS10+AW10</f>
        <v>206610.39999999994</v>
      </c>
      <c r="F10" s="26">
        <f>H10+J10+N10+R10+V10+Z10+AD10+AH10+AL10+AP10+AT10+AX10</f>
        <v>153713.90000000002</v>
      </c>
      <c r="G10" s="26">
        <v>8913.1</v>
      </c>
      <c r="H10" s="26">
        <v>6592.9</v>
      </c>
      <c r="I10" s="26">
        <f>27441.1-G10</f>
        <v>18528</v>
      </c>
      <c r="J10" s="26">
        <v>13672.9</v>
      </c>
      <c r="K10" s="26">
        <f>G10+I10</f>
        <v>27441.1</v>
      </c>
      <c r="L10" s="26">
        <f>H10+J10</f>
        <v>20265.8</v>
      </c>
      <c r="M10" s="26">
        <f>43594.2-G10-I10</f>
        <v>16153.099999999999</v>
      </c>
      <c r="N10" s="26">
        <v>11919.4</v>
      </c>
      <c r="O10" s="26">
        <f>K10+M10</f>
        <v>43594.2</v>
      </c>
      <c r="P10" s="26">
        <f>L10+N10</f>
        <v>32185.199999999997</v>
      </c>
      <c r="Q10" s="26">
        <f>58557.2-M10-G10-I10</f>
        <v>14963</v>
      </c>
      <c r="R10" s="26">
        <v>11049.2</v>
      </c>
      <c r="S10" s="26">
        <f>O10+Q10</f>
        <v>58557.2</v>
      </c>
      <c r="T10" s="26">
        <f>P10+R10</f>
        <v>43234.399999999994</v>
      </c>
      <c r="U10" s="26">
        <f>83223.5-G10-I10-M10-Q10</f>
        <v>24666.299999999996</v>
      </c>
      <c r="V10" s="26">
        <v>19609.900000000001</v>
      </c>
      <c r="W10" s="26">
        <f>S10+U10</f>
        <v>83223.5</v>
      </c>
      <c r="X10" s="26">
        <f>T10+V10</f>
        <v>62844.299999999996</v>
      </c>
      <c r="Y10" s="26">
        <f>100134.2-G10-I10-M10-Q10-U10</f>
        <v>16910.699999999997</v>
      </c>
      <c r="Z10" s="26">
        <v>12575.9</v>
      </c>
      <c r="AA10" s="26">
        <f>W10+Y10</f>
        <v>100134.2</v>
      </c>
      <c r="AB10" s="26">
        <f>X10+Z10</f>
        <v>75420.2</v>
      </c>
      <c r="AC10" s="26">
        <v>17589.2</v>
      </c>
      <c r="AD10" s="26">
        <v>12987.6</v>
      </c>
      <c r="AE10" s="26">
        <f>AA10+AC10</f>
        <v>117723.4</v>
      </c>
      <c r="AF10" s="26">
        <f>AB10+AD10</f>
        <v>88407.8</v>
      </c>
      <c r="AG10" s="26">
        <f>133734.9-AC10-Y10-U10-Q10-M10-I10-G10</f>
        <v>16011.500000000013</v>
      </c>
      <c r="AH10" s="26">
        <f>100180.4-AD10-Z10-V10-R10-N10-J10-H10</f>
        <v>11772.599999999986</v>
      </c>
      <c r="AI10" s="26">
        <f>AE10+AG10</f>
        <v>133734.9</v>
      </c>
      <c r="AJ10" s="26">
        <f>AF10+AH10</f>
        <v>100180.4</v>
      </c>
      <c r="AK10" s="26">
        <f>149871-G10-I10-M10-Q10-U10-Y10-AC10-AG10</f>
        <v>16136.099999999989</v>
      </c>
      <c r="AL10" s="23">
        <f>112067.7-H10-J10-N10-R10-V10-Z10-AD10-AH10</f>
        <v>11887.30000000003</v>
      </c>
      <c r="AM10" s="26">
        <f>AI10+AK10</f>
        <v>149870.99999999997</v>
      </c>
      <c r="AN10" s="26">
        <f>AJ10+AL10</f>
        <v>112067.70000000003</v>
      </c>
      <c r="AO10" s="26">
        <f>167273.3-G10-I10-M10-Q10-U10-Y10-AC10-AG10-AK10</f>
        <v>17402.299999999988</v>
      </c>
      <c r="AP10" s="26">
        <f>124835.6-H10-J10-N10-R10-V10-Z10-AD10-AH10-AL10</f>
        <v>12767.900000000011</v>
      </c>
      <c r="AQ10" s="26">
        <f>AM10+AO10</f>
        <v>167273.29999999996</v>
      </c>
      <c r="AR10" s="26">
        <f>AN10+AP10</f>
        <v>124835.60000000003</v>
      </c>
      <c r="AS10" s="26">
        <v>16487.8</v>
      </c>
      <c r="AT10" s="26">
        <v>12154</v>
      </c>
      <c r="AU10" s="26">
        <f>AQ10+AS10</f>
        <v>183761.09999999995</v>
      </c>
      <c r="AV10" s="26">
        <f>AR10+AT10</f>
        <v>136989.60000000003</v>
      </c>
      <c r="AW10" s="26">
        <f>6125+AX10</f>
        <v>22849.3</v>
      </c>
      <c r="AX10" s="26">
        <v>16724.3</v>
      </c>
      <c r="AY10" s="26">
        <v>230884.9</v>
      </c>
      <c r="AZ10" s="26">
        <v>171633</v>
      </c>
      <c r="BA10" s="55">
        <f t="shared" ref="BA10:BB25" si="109">IF(E10=0,1,AY10/E10-1)</f>
        <v>0.11748924545908657</v>
      </c>
      <c r="BB10" s="55">
        <f t="shared" si="109"/>
        <v>0.11657436315128278</v>
      </c>
      <c r="BC10" s="26">
        <v>12363.4</v>
      </c>
      <c r="BD10" s="26">
        <v>9132.1</v>
      </c>
      <c r="BE10" s="26">
        <v>14956.2</v>
      </c>
      <c r="BF10" s="26">
        <v>11109.6</v>
      </c>
      <c r="BG10" s="26">
        <f>BC10+BE10</f>
        <v>27319.599999999999</v>
      </c>
      <c r="BH10" s="26">
        <f>BD10+BF10</f>
        <v>20241.7</v>
      </c>
      <c r="BI10" s="55">
        <f t="shared" si="22"/>
        <v>-4.4276650717354205E-3</v>
      </c>
      <c r="BJ10" s="55">
        <f t="shared" si="22"/>
        <v>-1.1891955906008222E-3</v>
      </c>
      <c r="BK10" s="26">
        <f>170+151.9+603.4+3536.2+25+BL10</f>
        <v>20462.7</v>
      </c>
      <c r="BL10" s="26">
        <v>15976.2</v>
      </c>
      <c r="BM10" s="26">
        <f>BG10+BK10</f>
        <v>47782.3</v>
      </c>
      <c r="BN10" s="26">
        <f>BH10+BL10</f>
        <v>36217.9</v>
      </c>
      <c r="BO10" s="55">
        <f t="shared" si="24"/>
        <v>9.6070119419555899E-2</v>
      </c>
      <c r="BP10" s="55">
        <f t="shared" si="24"/>
        <v>0.1252967202316595</v>
      </c>
      <c r="BQ10" s="26"/>
      <c r="BR10" s="26"/>
      <c r="BS10" s="26">
        <f>BM10+BQ10</f>
        <v>47782.3</v>
      </c>
      <c r="BT10" s="26">
        <f>BN10+BR10</f>
        <v>36217.9</v>
      </c>
      <c r="BU10" s="55">
        <f t="shared" si="25"/>
        <v>-0.18400640741019025</v>
      </c>
      <c r="BV10" s="55">
        <f t="shared" si="25"/>
        <v>-0.16228975075402907</v>
      </c>
      <c r="BW10" s="26"/>
      <c r="BX10" s="26"/>
      <c r="BY10" s="26">
        <f>BS10+BW10</f>
        <v>47782.3</v>
      </c>
      <c r="BZ10" s="26">
        <f>BT10+BX10</f>
        <v>36217.9</v>
      </c>
      <c r="CA10" s="55">
        <f t="shared" si="27"/>
        <v>-0.42585567778331834</v>
      </c>
      <c r="CB10" s="55">
        <f t="shared" si="27"/>
        <v>-0.42368838542238507</v>
      </c>
      <c r="CC10" s="26"/>
      <c r="CD10" s="26"/>
      <c r="CE10" s="26">
        <f>BY10+CC10</f>
        <v>47782.3</v>
      </c>
      <c r="CF10" s="26">
        <f>BZ10+CD10</f>
        <v>36217.9</v>
      </c>
      <c r="CG10" s="55">
        <f t="shared" si="29"/>
        <v>-0.52281737907727832</v>
      </c>
      <c r="CH10" s="55">
        <f t="shared" si="29"/>
        <v>-0.51978515039737361</v>
      </c>
      <c r="CI10" s="26"/>
      <c r="CJ10" s="26"/>
      <c r="CK10" s="26">
        <f>CE10+CI10</f>
        <v>47782.3</v>
      </c>
      <c r="CL10" s="26">
        <f>CF10+CJ10</f>
        <v>36217.9</v>
      </c>
      <c r="CM10" s="55">
        <f t="shared" si="31"/>
        <v>-0.59411382953601399</v>
      </c>
      <c r="CN10" s="55">
        <f t="shared" si="31"/>
        <v>-0.59033139609853436</v>
      </c>
      <c r="CO10" s="26"/>
      <c r="CP10" s="26"/>
      <c r="CQ10" s="26">
        <f>CK10+CO10</f>
        <v>47782.3</v>
      </c>
      <c r="CR10" s="26">
        <f>CL10+CP10</f>
        <v>36217.9</v>
      </c>
      <c r="CS10" s="55">
        <f t="shared" si="33"/>
        <v>-0.64270882170622623</v>
      </c>
      <c r="CT10" s="55">
        <f>IF(AJ10=0,1,CR10/AJ10-1)</f>
        <v>-0.63847319435737926</v>
      </c>
      <c r="CU10" s="26"/>
      <c r="CV10" s="26"/>
      <c r="CW10" s="26">
        <f>CQ10+CU10</f>
        <v>47782.3</v>
      </c>
      <c r="CX10" s="26">
        <f>CR10+CV10</f>
        <v>36217.9</v>
      </c>
      <c r="CY10" s="55">
        <f t="shared" si="35"/>
        <v>-0.68117714567861687</v>
      </c>
      <c r="CZ10" s="55">
        <f t="shared" si="35"/>
        <v>-0.67682124287372725</v>
      </c>
      <c r="DA10" s="26"/>
      <c r="DB10" s="26"/>
      <c r="DC10" s="26">
        <f>CW10+DA10</f>
        <v>47782.3</v>
      </c>
      <c r="DD10" s="26">
        <f>CX10+DB10</f>
        <v>36217.9</v>
      </c>
      <c r="DE10" s="55">
        <f t="shared" si="37"/>
        <v>-0.71434592370689165</v>
      </c>
      <c r="DF10" s="55">
        <f t="shared" si="37"/>
        <v>-0.70987522789973379</v>
      </c>
      <c r="DG10" s="26"/>
      <c r="DH10" s="26"/>
      <c r="DI10" s="26">
        <f>DC10+DG10</f>
        <v>47782.3</v>
      </c>
      <c r="DJ10" s="26">
        <f>DD10+DH10</f>
        <v>36217.9</v>
      </c>
      <c r="DK10" s="55">
        <f>IF(AU10=0,1,DI10/AU10-1)</f>
        <v>-0.73997597968231577</v>
      </c>
      <c r="DL10" s="55">
        <f>IF(AV10=0,1,DJ10/AV10-1)</f>
        <v>-0.73561569637403135</v>
      </c>
      <c r="DM10" s="26"/>
      <c r="DN10" s="26"/>
      <c r="DO10" s="26"/>
      <c r="DP10" s="26"/>
      <c r="DQ10" s="26">
        <v>215285</v>
      </c>
      <c r="DR10" s="26">
        <v>160133</v>
      </c>
      <c r="DS10" s="55">
        <f>IF($AY$10=0,1,DQ10/$AY$10-1)</f>
        <v>-6.7565700485393343E-2</v>
      </c>
      <c r="DT10" s="55">
        <f>IF($AZ$10=0,1,DR10/$AZ$10-1)</f>
        <v>-6.7003431740982222E-2</v>
      </c>
      <c r="DU10" s="55">
        <f>IF($E$10=0,1,DQ10/$E$10-1)</f>
        <v>4.1985301804749797E-2</v>
      </c>
      <c r="DV10" s="55">
        <f>IF($E$10=0,1,DR10/$E$10-1)</f>
        <v>-0.22495189012750549</v>
      </c>
      <c r="DW10" s="25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1"/>
      <c r="EL10" s="61"/>
      <c r="EM10" s="61"/>
      <c r="EN10" s="61"/>
      <c r="EO10" s="61"/>
      <c r="EP10" s="61"/>
      <c r="EQ10" s="61"/>
      <c r="ER10" s="61"/>
      <c r="ES10" s="61"/>
      <c r="ET10" s="61"/>
      <c r="EU10" s="61"/>
      <c r="EV10" s="61"/>
      <c r="EW10" s="61"/>
      <c r="EX10" s="61"/>
      <c r="EY10" s="61"/>
      <c r="EZ10" s="61"/>
      <c r="FA10" s="61"/>
      <c r="FB10" s="61"/>
      <c r="FC10" s="61"/>
      <c r="FD10" s="61"/>
      <c r="FE10" s="61"/>
      <c r="FF10" s="61"/>
      <c r="FG10" s="61"/>
      <c r="FH10" s="61"/>
      <c r="FI10" s="61"/>
      <c r="FJ10" s="61"/>
      <c r="FK10" s="61"/>
      <c r="FL10" s="61"/>
      <c r="FM10" s="61"/>
      <c r="FN10" s="61"/>
      <c r="FO10" s="61"/>
      <c r="FP10" s="61"/>
      <c r="FQ10" s="61"/>
      <c r="FR10" s="61"/>
      <c r="FS10" s="61"/>
      <c r="FT10" s="61"/>
      <c r="FU10" s="61"/>
      <c r="FV10" s="61"/>
      <c r="FW10" s="61"/>
      <c r="FX10" s="61"/>
      <c r="FY10" s="61"/>
      <c r="FZ10" s="61"/>
      <c r="GA10" s="61"/>
      <c r="GB10" s="61"/>
      <c r="GC10" s="61"/>
      <c r="GD10" s="61"/>
      <c r="GE10" s="61"/>
      <c r="GF10" s="61"/>
      <c r="GG10" s="61"/>
      <c r="GH10" s="61"/>
      <c r="GI10" s="61"/>
      <c r="GJ10" s="61"/>
      <c r="GK10" s="61"/>
      <c r="GL10" s="61"/>
      <c r="GM10" s="61"/>
      <c r="GN10" s="61"/>
      <c r="GO10" s="61"/>
      <c r="GP10" s="61"/>
      <c r="GQ10" s="61"/>
      <c r="GR10" s="61"/>
      <c r="GS10" s="61"/>
      <c r="GT10" s="61"/>
      <c r="GU10" s="61"/>
      <c r="GV10" s="61"/>
      <c r="GW10" s="61"/>
      <c r="GX10" s="61"/>
      <c r="GY10" s="61"/>
      <c r="GZ10" s="61"/>
      <c r="HA10" s="61"/>
      <c r="HB10" s="61"/>
      <c r="HC10" s="61"/>
      <c r="HD10" s="61"/>
      <c r="HE10" s="61"/>
      <c r="HF10" s="61"/>
      <c r="HG10" s="61"/>
      <c r="HH10" s="61"/>
      <c r="HI10" s="61"/>
      <c r="HJ10" s="61"/>
      <c r="HK10" s="61"/>
      <c r="HL10" s="61"/>
      <c r="HM10" s="61"/>
      <c r="HN10" s="61"/>
      <c r="HO10" s="61"/>
      <c r="HP10" s="61"/>
      <c r="HQ10" s="61"/>
      <c r="HR10" s="61"/>
      <c r="HS10" s="61"/>
      <c r="HT10" s="61"/>
      <c r="HU10" s="61"/>
      <c r="HV10" s="61"/>
      <c r="HW10" s="61"/>
      <c r="HX10" s="61"/>
      <c r="HY10" s="61"/>
      <c r="HZ10" s="61"/>
      <c r="IA10" s="61"/>
      <c r="IB10" s="61"/>
      <c r="IC10" s="61"/>
      <c r="ID10" s="61"/>
      <c r="IE10" s="61"/>
      <c r="IF10" s="61"/>
      <c r="IG10" s="61"/>
      <c r="IH10" s="61"/>
      <c r="II10" s="61"/>
      <c r="IJ10" s="61"/>
      <c r="IK10" s="61"/>
      <c r="IL10" s="61"/>
      <c r="IM10" s="61"/>
      <c r="IN10" s="61"/>
      <c r="IO10" s="61"/>
      <c r="IP10" s="61"/>
      <c r="IQ10" s="61"/>
      <c r="IR10" s="61"/>
      <c r="IS10" s="61"/>
      <c r="IT10" s="61"/>
      <c r="IU10" s="61"/>
      <c r="IV10" s="61"/>
      <c r="IW10" s="61"/>
      <c r="IX10" s="61"/>
      <c r="IY10" s="61"/>
      <c r="IZ10" s="61"/>
      <c r="JA10" s="61"/>
      <c r="JB10" s="61"/>
      <c r="JC10" s="61"/>
      <c r="JD10" s="61"/>
      <c r="JE10" s="61"/>
      <c r="JF10" s="61"/>
      <c r="JG10" s="61"/>
      <c r="JH10" s="61"/>
    </row>
    <row r="11" spans="1:268" s="62" customFormat="1" ht="18" customHeight="1">
      <c r="A11" s="114" t="s">
        <v>130</v>
      </c>
      <c r="B11" s="113" t="s">
        <v>128</v>
      </c>
      <c r="C11" s="26">
        <f>'[1]прогноз '!B19</f>
        <v>0</v>
      </c>
      <c r="D11" s="26">
        <f>'[1]прогноз '!C19</f>
        <v>0</v>
      </c>
      <c r="E11" s="26">
        <f t="shared" ref="E11:F35" si="110">G11+I11+M11+Q11+U11+Y11+AC11+AG11+AK11+AO11+AS11+AW11</f>
        <v>0</v>
      </c>
      <c r="F11" s="26">
        <f>H11+J11+N11+R11+V11+Z11+AD11+AH11+AL11+AP11+AT11+AX11</f>
        <v>0</v>
      </c>
      <c r="G11" s="26">
        <v>0</v>
      </c>
      <c r="H11" s="26">
        <v>0</v>
      </c>
      <c r="I11" s="26">
        <v>0</v>
      </c>
      <c r="J11" s="26">
        <v>0</v>
      </c>
      <c r="K11" s="26">
        <f t="shared" ref="K11:L38" si="111">G11+I11</f>
        <v>0</v>
      </c>
      <c r="L11" s="26">
        <f t="shared" si="111"/>
        <v>0</v>
      </c>
      <c r="M11" s="26">
        <v>0</v>
      </c>
      <c r="N11" s="26">
        <v>0</v>
      </c>
      <c r="O11" s="26">
        <f t="shared" ref="O11:P41" si="112">K11+M11</f>
        <v>0</v>
      </c>
      <c r="P11" s="26">
        <f t="shared" si="112"/>
        <v>0</v>
      </c>
      <c r="Q11" s="26">
        <v>0</v>
      </c>
      <c r="R11" s="26">
        <v>0</v>
      </c>
      <c r="S11" s="26">
        <f t="shared" ref="S11:T41" si="113">O11+Q11</f>
        <v>0</v>
      </c>
      <c r="T11" s="26">
        <f t="shared" si="113"/>
        <v>0</v>
      </c>
      <c r="U11" s="26">
        <v>0</v>
      </c>
      <c r="V11" s="26">
        <v>0</v>
      </c>
      <c r="W11" s="26">
        <f t="shared" ref="W11:X41" si="114">S11+U11</f>
        <v>0</v>
      </c>
      <c r="X11" s="26">
        <f t="shared" si="114"/>
        <v>0</v>
      </c>
      <c r="Y11" s="26"/>
      <c r="Z11" s="26">
        <v>0</v>
      </c>
      <c r="AA11" s="26">
        <f t="shared" ref="AA11:AB41" si="115">W11+Y11</f>
        <v>0</v>
      </c>
      <c r="AB11" s="26">
        <f t="shared" si="115"/>
        <v>0</v>
      </c>
      <c r="AC11" s="26">
        <v>0</v>
      </c>
      <c r="AD11" s="26">
        <v>0</v>
      </c>
      <c r="AE11" s="26">
        <f t="shared" ref="AE11:AF41" si="116">AA11+AC11</f>
        <v>0</v>
      </c>
      <c r="AF11" s="26">
        <f t="shared" si="116"/>
        <v>0</v>
      </c>
      <c r="AG11" s="26">
        <v>0</v>
      </c>
      <c r="AH11" s="26">
        <v>0</v>
      </c>
      <c r="AI11" s="26">
        <f t="shared" ref="AI11:AJ25" si="117">AE11+AG11</f>
        <v>0</v>
      </c>
      <c r="AJ11" s="26">
        <f t="shared" si="117"/>
        <v>0</v>
      </c>
      <c r="AK11" s="26">
        <v>0</v>
      </c>
      <c r="AL11" s="23">
        <v>0</v>
      </c>
      <c r="AM11" s="26">
        <f t="shared" ref="AM11:AN25" si="118">AI11+AK11</f>
        <v>0</v>
      </c>
      <c r="AN11" s="26">
        <f t="shared" si="118"/>
        <v>0</v>
      </c>
      <c r="AO11" s="26">
        <v>0</v>
      </c>
      <c r="AP11" s="26">
        <v>0</v>
      </c>
      <c r="AQ11" s="26">
        <f t="shared" ref="AQ11:AR25" si="119">AM11+AO11</f>
        <v>0</v>
      </c>
      <c r="AR11" s="26">
        <f t="shared" si="119"/>
        <v>0</v>
      </c>
      <c r="AS11" s="26">
        <v>0</v>
      </c>
      <c r="AT11" s="26">
        <v>0</v>
      </c>
      <c r="AU11" s="26">
        <f t="shared" ref="AU11:AV25" si="120">AQ11+AS11</f>
        <v>0</v>
      </c>
      <c r="AV11" s="26">
        <f t="shared" si="120"/>
        <v>0</v>
      </c>
      <c r="AW11" s="26">
        <v>0</v>
      </c>
      <c r="AX11" s="26">
        <v>0</v>
      </c>
      <c r="AY11" s="26">
        <f>AY10*$B$11/(43+$B$11)</f>
        <v>5247.3840909090904</v>
      </c>
      <c r="AZ11" s="26">
        <f>AY11</f>
        <v>5247.3840909090904</v>
      </c>
      <c r="BA11" s="55">
        <f t="shared" si="109"/>
        <v>1</v>
      </c>
      <c r="BB11" s="55">
        <f t="shared" si="109"/>
        <v>1</v>
      </c>
      <c r="BC11" s="26">
        <f t="shared" ref="BC11" si="121">BC10*$B$11/(43+$B$11)</f>
        <v>280.98636363636365</v>
      </c>
      <c r="BD11" s="26">
        <f t="shared" ref="BD11" si="122">BC11</f>
        <v>280.98636363636365</v>
      </c>
      <c r="BE11" s="26">
        <f t="shared" ref="BE11" si="123">BE10*$B$11/(43+$B$11)</f>
        <v>339.91363636363639</v>
      </c>
      <c r="BF11" s="26">
        <f t="shared" ref="BF11" si="124">BE11</f>
        <v>339.91363636363639</v>
      </c>
      <c r="BG11" s="26">
        <f t="shared" ref="BG11:BH25" si="125">BC11+BE11</f>
        <v>620.90000000000009</v>
      </c>
      <c r="BH11" s="26">
        <f t="shared" si="125"/>
        <v>620.90000000000009</v>
      </c>
      <c r="BI11" s="55">
        <f t="shared" si="22"/>
        <v>1</v>
      </c>
      <c r="BJ11" s="55">
        <f t="shared" si="22"/>
        <v>1</v>
      </c>
      <c r="BK11" s="26">
        <f>BK10*$B$11/(43+$B$11)</f>
        <v>465.06136363636364</v>
      </c>
      <c r="BL11" s="26">
        <f>BK11</f>
        <v>465.06136363636364</v>
      </c>
      <c r="BM11" s="26">
        <f t="shared" ref="BM11:BN25" si="126">BG11+BK11</f>
        <v>1085.9613636363638</v>
      </c>
      <c r="BN11" s="26">
        <f t="shared" si="126"/>
        <v>1085.9613636363638</v>
      </c>
      <c r="BO11" s="55">
        <f t="shared" si="24"/>
        <v>1</v>
      </c>
      <c r="BP11" s="55">
        <f t="shared" si="24"/>
        <v>1</v>
      </c>
      <c r="BQ11" s="26">
        <f>BQ10*$B$11/(43+$B$11)</f>
        <v>0</v>
      </c>
      <c r="BR11" s="26">
        <f>BQ11</f>
        <v>0</v>
      </c>
      <c r="BS11" s="26">
        <f t="shared" ref="BS11:BT25" si="127">BM11+BQ11</f>
        <v>1085.9613636363638</v>
      </c>
      <c r="BT11" s="26">
        <f t="shared" si="127"/>
        <v>1085.9613636363638</v>
      </c>
      <c r="BU11" s="55">
        <f t="shared" si="25"/>
        <v>1</v>
      </c>
      <c r="BV11" s="55">
        <f t="shared" si="25"/>
        <v>1</v>
      </c>
      <c r="BW11" s="26">
        <f>BW10*$B$11/(43+$B$11)</f>
        <v>0</v>
      </c>
      <c r="BX11" s="26">
        <f>BW11</f>
        <v>0</v>
      </c>
      <c r="BY11" s="26">
        <f t="shared" ref="BY11:BZ25" si="128">BS11+BW11</f>
        <v>1085.9613636363638</v>
      </c>
      <c r="BZ11" s="26">
        <f t="shared" si="128"/>
        <v>1085.9613636363638</v>
      </c>
      <c r="CA11" s="55">
        <f t="shared" si="27"/>
        <v>1</v>
      </c>
      <c r="CB11" s="55">
        <f t="shared" si="27"/>
        <v>1</v>
      </c>
      <c r="CC11" s="26">
        <f>CC10*$B$11/(43+$B$11)</f>
        <v>0</v>
      </c>
      <c r="CD11" s="26">
        <f>CC11</f>
        <v>0</v>
      </c>
      <c r="CE11" s="26">
        <f t="shared" ref="CE11:CF25" si="129">BY11+CC11</f>
        <v>1085.9613636363638</v>
      </c>
      <c r="CF11" s="26">
        <f t="shared" si="129"/>
        <v>1085.9613636363638</v>
      </c>
      <c r="CG11" s="55">
        <f t="shared" si="29"/>
        <v>1</v>
      </c>
      <c r="CH11" s="55">
        <f t="shared" si="29"/>
        <v>1</v>
      </c>
      <c r="CI11" s="26">
        <f>CI10*$B$11/(43+$B$11)</f>
        <v>0</v>
      </c>
      <c r="CJ11" s="26">
        <f>CI11</f>
        <v>0</v>
      </c>
      <c r="CK11" s="26">
        <f t="shared" ref="CK11:CL25" si="130">CE11+CI11</f>
        <v>1085.9613636363638</v>
      </c>
      <c r="CL11" s="26">
        <f t="shared" si="130"/>
        <v>1085.9613636363638</v>
      </c>
      <c r="CM11" s="55">
        <f t="shared" si="31"/>
        <v>1</v>
      </c>
      <c r="CN11" s="55">
        <f t="shared" si="31"/>
        <v>1</v>
      </c>
      <c r="CO11" s="26">
        <f>CO10*$B$11/(43+$B$11)</f>
        <v>0</v>
      </c>
      <c r="CP11" s="26">
        <f>CO11</f>
        <v>0</v>
      </c>
      <c r="CQ11" s="26">
        <f t="shared" ref="CQ11:CR25" si="131">CK11+CO11</f>
        <v>1085.9613636363638</v>
      </c>
      <c r="CR11" s="26">
        <f t="shared" si="131"/>
        <v>1085.9613636363638</v>
      </c>
      <c r="CS11" s="55">
        <f t="shared" si="33"/>
        <v>1</v>
      </c>
      <c r="CT11" s="55">
        <f t="shared" si="33"/>
        <v>1</v>
      </c>
      <c r="CU11" s="26">
        <f>CU10*$B$11/(43+$B$11)</f>
        <v>0</v>
      </c>
      <c r="CV11" s="26">
        <f>CU11</f>
        <v>0</v>
      </c>
      <c r="CW11" s="26">
        <f t="shared" ref="CW11:CX25" si="132">CQ11+CU11</f>
        <v>1085.9613636363638</v>
      </c>
      <c r="CX11" s="26">
        <f t="shared" si="132"/>
        <v>1085.9613636363638</v>
      </c>
      <c r="CY11" s="55">
        <f t="shared" si="35"/>
        <v>1</v>
      </c>
      <c r="CZ11" s="55">
        <f t="shared" si="35"/>
        <v>1</v>
      </c>
      <c r="DA11" s="26">
        <f>DA10*$B$11/(43+$B$11)</f>
        <v>0</v>
      </c>
      <c r="DB11" s="26">
        <f>DA11</f>
        <v>0</v>
      </c>
      <c r="DC11" s="26">
        <f t="shared" ref="DC11:DD25" si="133">CW11+DA11</f>
        <v>1085.9613636363638</v>
      </c>
      <c r="DD11" s="26">
        <f t="shared" si="133"/>
        <v>1085.9613636363638</v>
      </c>
      <c r="DE11" s="55">
        <f t="shared" si="37"/>
        <v>1</v>
      </c>
      <c r="DF11" s="55">
        <f t="shared" si="37"/>
        <v>1</v>
      </c>
      <c r="DG11" s="26">
        <f>DG10*$B$11/(43+$B$11)</f>
        <v>0</v>
      </c>
      <c r="DH11" s="26">
        <f>DG11</f>
        <v>0</v>
      </c>
      <c r="DI11" s="26">
        <f t="shared" ref="DI11:DJ25" si="134">DC11+DG11</f>
        <v>1085.9613636363638</v>
      </c>
      <c r="DJ11" s="26">
        <f t="shared" si="134"/>
        <v>1085.9613636363638</v>
      </c>
      <c r="DK11" s="55">
        <f t="shared" si="39"/>
        <v>1</v>
      </c>
      <c r="DL11" s="55">
        <f t="shared" si="39"/>
        <v>1</v>
      </c>
      <c r="DM11" s="26">
        <f>DM10*$B$11/(43+$B$11)</f>
        <v>0</v>
      </c>
      <c r="DN11" s="26">
        <f>DM11</f>
        <v>0</v>
      </c>
      <c r="DO11" s="26">
        <f>DO10*$B$11/(43+$B$11)</f>
        <v>0</v>
      </c>
      <c r="DP11" s="26">
        <f>DO11</f>
        <v>0</v>
      </c>
      <c r="DQ11" s="26">
        <f>DQ10*$B$11/(43+$B$11)</f>
        <v>4892.840909090909</v>
      </c>
      <c r="DR11" s="26">
        <f>DQ11</f>
        <v>4892.840909090909</v>
      </c>
      <c r="DS11" s="55">
        <f>IF($AY$11=0,1,DQ11/$AY$11-1)</f>
        <v>-6.7565700485393343E-2</v>
      </c>
      <c r="DT11" s="55">
        <f>IF($AZ$11=0,1,DR11/$AZ$11-1)</f>
        <v>-6.7565700485393343E-2</v>
      </c>
      <c r="DU11" s="55">
        <f>IF($E$11=0,1,DQ11/$E$11-1)</f>
        <v>1</v>
      </c>
      <c r="DV11" s="55">
        <f>IF($E$11=0,1,DR11/$E$11-1)</f>
        <v>1</v>
      </c>
      <c r="DW11" s="25"/>
      <c r="DX11" s="60"/>
      <c r="DY11" s="60"/>
      <c r="DZ11" s="60"/>
      <c r="EA11" s="60"/>
      <c r="EB11" s="60"/>
      <c r="EC11" s="60"/>
      <c r="ED11" s="60"/>
      <c r="EE11" s="60"/>
      <c r="EF11" s="60"/>
      <c r="EG11" s="60"/>
      <c r="EH11" s="60"/>
      <c r="EI11" s="60"/>
      <c r="EJ11" s="60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  <c r="GP11" s="61"/>
      <c r="GQ11" s="61"/>
      <c r="GR11" s="61"/>
      <c r="GS11" s="61"/>
      <c r="GT11" s="61"/>
      <c r="GU11" s="61"/>
      <c r="GV11" s="61"/>
      <c r="GW11" s="61"/>
      <c r="GX11" s="61"/>
      <c r="GY11" s="61"/>
      <c r="GZ11" s="61"/>
      <c r="HA11" s="61"/>
      <c r="HB11" s="61"/>
      <c r="HC11" s="61"/>
      <c r="HD11" s="61"/>
      <c r="HE11" s="61"/>
      <c r="HF11" s="61"/>
      <c r="HG11" s="61"/>
      <c r="HH11" s="61"/>
      <c r="HI11" s="61"/>
      <c r="HJ11" s="61"/>
      <c r="HK11" s="61"/>
      <c r="HL11" s="61"/>
      <c r="HM11" s="61"/>
      <c r="HN11" s="61"/>
      <c r="HO11" s="61"/>
      <c r="HP11" s="61"/>
      <c r="HQ11" s="61"/>
      <c r="HR11" s="61"/>
      <c r="HS11" s="61"/>
      <c r="HT11" s="61"/>
      <c r="HU11" s="61"/>
      <c r="HV11" s="61"/>
      <c r="HW11" s="61"/>
      <c r="HX11" s="61"/>
      <c r="HY11" s="61"/>
      <c r="HZ11" s="61"/>
      <c r="IA11" s="61"/>
      <c r="IB11" s="61"/>
      <c r="IC11" s="61"/>
      <c r="ID11" s="61"/>
      <c r="IE11" s="61"/>
      <c r="IF11" s="61"/>
      <c r="IG11" s="61"/>
      <c r="IH11" s="61"/>
      <c r="II11" s="61"/>
      <c r="IJ11" s="61"/>
      <c r="IK11" s="61"/>
      <c r="IL11" s="61"/>
      <c r="IM11" s="61"/>
      <c r="IN11" s="61"/>
      <c r="IO11" s="61"/>
      <c r="IP11" s="61"/>
      <c r="IQ11" s="61"/>
      <c r="IR11" s="61"/>
      <c r="IS11" s="61"/>
      <c r="IT11" s="61"/>
      <c r="IU11" s="61"/>
      <c r="IV11" s="61"/>
      <c r="IW11" s="61"/>
      <c r="IX11" s="61"/>
      <c r="IY11" s="61"/>
      <c r="IZ11" s="61"/>
      <c r="JA11" s="61"/>
      <c r="JB11" s="61"/>
      <c r="JC11" s="61"/>
      <c r="JD11" s="61"/>
      <c r="JE11" s="61"/>
      <c r="JF11" s="61"/>
      <c r="JG11" s="61"/>
      <c r="JH11" s="61"/>
    </row>
    <row r="12" spans="1:268" s="62" customFormat="1" ht="18" customHeight="1">
      <c r="A12" s="349" t="s">
        <v>32</v>
      </c>
      <c r="B12" s="350"/>
      <c r="C12" s="26">
        <f>'[1]прогноз '!B20</f>
        <v>32353.800000000003</v>
      </c>
      <c r="D12" s="26">
        <f>'[1]прогноз '!C20</f>
        <v>32353.599999999999</v>
      </c>
      <c r="E12" s="26">
        <f t="shared" si="110"/>
        <v>31023</v>
      </c>
      <c r="F12" s="26">
        <f>H12+J12+N12+R12+V12+Z12+AD12+AH12+AL12+AP12+AT12+AX12</f>
        <v>31023.199999999997</v>
      </c>
      <c r="G12" s="26">
        <v>5526.8</v>
      </c>
      <c r="H12" s="26">
        <v>5526.8</v>
      </c>
      <c r="I12" s="26">
        <f>7429.2-G12</f>
        <v>1902.3999999999996</v>
      </c>
      <c r="J12" s="26">
        <v>1902</v>
      </c>
      <c r="K12" s="26">
        <f t="shared" si="111"/>
        <v>7429.2</v>
      </c>
      <c r="L12" s="26">
        <f t="shared" si="111"/>
        <v>7428.8</v>
      </c>
      <c r="M12" s="26">
        <f>7817.1-G12-I12</f>
        <v>387.90000000000055</v>
      </c>
      <c r="N12" s="26">
        <v>387.9</v>
      </c>
      <c r="O12" s="26">
        <f t="shared" si="112"/>
        <v>7817.1</v>
      </c>
      <c r="P12" s="26">
        <f t="shared" si="112"/>
        <v>7816.7</v>
      </c>
      <c r="Q12" s="26">
        <f>13400.8-G12-I12-M12</f>
        <v>5583.6999999999989</v>
      </c>
      <c r="R12" s="26">
        <v>5583.6</v>
      </c>
      <c r="S12" s="26">
        <f t="shared" si="113"/>
        <v>13400.8</v>
      </c>
      <c r="T12" s="26">
        <f t="shared" si="113"/>
        <v>13400.3</v>
      </c>
      <c r="U12" s="26">
        <f>14787.1-G12-I12-M12-Q12</f>
        <v>1386.3000000000002</v>
      </c>
      <c r="V12" s="26">
        <v>1386.3</v>
      </c>
      <c r="W12" s="26">
        <f t="shared" si="114"/>
        <v>14787.099999999999</v>
      </c>
      <c r="X12" s="26">
        <f t="shared" si="114"/>
        <v>14786.599999999999</v>
      </c>
      <c r="Y12" s="26">
        <f>15589.4-G12-I12-M12-Q12-U12</f>
        <v>802.29999999999927</v>
      </c>
      <c r="Z12" s="26">
        <v>802.3</v>
      </c>
      <c r="AA12" s="26">
        <f t="shared" si="115"/>
        <v>15589.399999999998</v>
      </c>
      <c r="AB12" s="26">
        <f t="shared" si="115"/>
        <v>15588.899999999998</v>
      </c>
      <c r="AC12" s="26">
        <v>5902</v>
      </c>
      <c r="AD12" s="26">
        <v>5901.8</v>
      </c>
      <c r="AE12" s="26">
        <f t="shared" si="116"/>
        <v>21491.399999999998</v>
      </c>
      <c r="AF12" s="26">
        <f t="shared" si="116"/>
        <v>21490.699999999997</v>
      </c>
      <c r="AG12" s="26">
        <f>22393.8-G12-I12-M12-Q12-U12-Y12-AC12</f>
        <v>902.40000000000236</v>
      </c>
      <c r="AH12" s="26">
        <f>22393.8-H12-J12-N12-R12-V12-Z12-AD12</f>
        <v>903.09999999999945</v>
      </c>
      <c r="AI12" s="26">
        <f t="shared" si="117"/>
        <v>22393.8</v>
      </c>
      <c r="AJ12" s="26">
        <f t="shared" si="117"/>
        <v>22393.799999999996</v>
      </c>
      <c r="AK12" s="26">
        <f>23147.3-G12-I12-M12-Q12-U12-Y12-AC12-AG12</f>
        <v>753.49999999999909</v>
      </c>
      <c r="AL12" s="23">
        <f>23147.3-H12-J12-N12-R12-V12-Z12-AD12-AH12</f>
        <v>753.50000000000091</v>
      </c>
      <c r="AM12" s="26">
        <f t="shared" si="118"/>
        <v>23147.3</v>
      </c>
      <c r="AN12" s="26">
        <f t="shared" si="118"/>
        <v>23147.299999999996</v>
      </c>
      <c r="AO12" s="26">
        <f>29028-G12-I12-M12-Q12-U12-Y12-AC12-AG12-AK12</f>
        <v>5880.7000000000007</v>
      </c>
      <c r="AP12" s="26">
        <f>29028-H12-J12-N12-R12-V12-Z12-AD12-AH12-AL12</f>
        <v>5880.7</v>
      </c>
      <c r="AQ12" s="26">
        <f t="shared" si="119"/>
        <v>29028</v>
      </c>
      <c r="AR12" s="26">
        <f t="shared" si="119"/>
        <v>29027.999999999996</v>
      </c>
      <c r="AS12" s="26">
        <v>1257</v>
      </c>
      <c r="AT12" s="26">
        <v>1256.9000000000001</v>
      </c>
      <c r="AU12" s="26">
        <f t="shared" si="120"/>
        <v>30285</v>
      </c>
      <c r="AV12" s="26">
        <f t="shared" si="120"/>
        <v>30284.899999999998</v>
      </c>
      <c r="AW12" s="26">
        <v>738</v>
      </c>
      <c r="AX12" s="26">
        <v>738.3</v>
      </c>
      <c r="AY12" s="26">
        <v>32768</v>
      </c>
      <c r="AZ12" s="26">
        <v>32768</v>
      </c>
      <c r="BA12" s="55">
        <f t="shared" si="109"/>
        <v>5.6248589755987455E-2</v>
      </c>
      <c r="BB12" s="55">
        <f t="shared" si="109"/>
        <v>5.6241780345032133E-2</v>
      </c>
      <c r="BC12" s="26">
        <v>5424</v>
      </c>
      <c r="BD12" s="26">
        <v>5423.8</v>
      </c>
      <c r="BE12" s="26">
        <v>1639.5</v>
      </c>
      <c r="BF12" s="26">
        <v>1639.5</v>
      </c>
      <c r="BG12" s="26">
        <f t="shared" si="125"/>
        <v>7063.5</v>
      </c>
      <c r="BH12" s="26">
        <f t="shared" si="125"/>
        <v>7063.3</v>
      </c>
      <c r="BI12" s="55">
        <f t="shared" si="22"/>
        <v>-4.9224680988531722E-2</v>
      </c>
      <c r="BJ12" s="55">
        <f t="shared" si="22"/>
        <v>-4.9200409218177921E-2</v>
      </c>
      <c r="BK12" s="26">
        <v>550</v>
      </c>
      <c r="BL12" s="26">
        <v>274.2</v>
      </c>
      <c r="BM12" s="26">
        <f t="shared" si="126"/>
        <v>7613.5</v>
      </c>
      <c r="BN12" s="26">
        <f t="shared" si="126"/>
        <v>7337.5</v>
      </c>
      <c r="BO12" s="55">
        <f t="shared" si="24"/>
        <v>-2.6045464430543341E-2</v>
      </c>
      <c r="BP12" s="55">
        <f t="shared" si="24"/>
        <v>-6.1304642624125272E-2</v>
      </c>
      <c r="BQ12" s="26"/>
      <c r="BR12" s="26"/>
      <c r="BS12" s="26">
        <f t="shared" si="127"/>
        <v>7613.5</v>
      </c>
      <c r="BT12" s="26">
        <f t="shared" si="127"/>
        <v>7337.5</v>
      </c>
      <c r="BU12" s="55">
        <f t="shared" si="25"/>
        <v>-0.43186227687899226</v>
      </c>
      <c r="BV12" s="55">
        <f t="shared" si="25"/>
        <v>-0.45243763199331355</v>
      </c>
      <c r="BW12" s="26"/>
      <c r="BX12" s="26"/>
      <c r="BY12" s="26">
        <f t="shared" si="128"/>
        <v>7613.5</v>
      </c>
      <c r="BZ12" s="26">
        <f t="shared" si="128"/>
        <v>7337.5</v>
      </c>
      <c r="CA12" s="55">
        <f t="shared" si="27"/>
        <v>-0.48512554862008095</v>
      </c>
      <c r="CB12" s="55">
        <f t="shared" si="27"/>
        <v>-0.50377368698686642</v>
      </c>
      <c r="CC12" s="26"/>
      <c r="CD12" s="26"/>
      <c r="CE12" s="26">
        <f t="shared" si="129"/>
        <v>7613.5</v>
      </c>
      <c r="CF12" s="26">
        <f t="shared" si="129"/>
        <v>7337.5</v>
      </c>
      <c r="CG12" s="55">
        <f t="shared" si="29"/>
        <v>-0.51162328248681788</v>
      </c>
      <c r="CH12" s="55">
        <f t="shared" si="29"/>
        <v>-0.52931252365465165</v>
      </c>
      <c r="CI12" s="26"/>
      <c r="CJ12" s="26"/>
      <c r="CK12" s="26">
        <f t="shared" si="130"/>
        <v>7613.5</v>
      </c>
      <c r="CL12" s="26">
        <f t="shared" si="130"/>
        <v>7337.5</v>
      </c>
      <c r="CM12" s="55">
        <f t="shared" si="31"/>
        <v>-0.64574201773732742</v>
      </c>
      <c r="CN12" s="55">
        <f t="shared" si="31"/>
        <v>-0.65857324330989675</v>
      </c>
      <c r="CO12" s="26"/>
      <c r="CP12" s="26"/>
      <c r="CQ12" s="26">
        <f t="shared" si="131"/>
        <v>7613.5</v>
      </c>
      <c r="CR12" s="26">
        <f t="shared" si="131"/>
        <v>7337.5</v>
      </c>
      <c r="CS12" s="55">
        <f t="shared" si="33"/>
        <v>-0.66001750484509103</v>
      </c>
      <c r="CT12" s="55">
        <f t="shared" si="33"/>
        <v>-0.67234234475613786</v>
      </c>
      <c r="CU12" s="26"/>
      <c r="CV12" s="26"/>
      <c r="CW12" s="26">
        <f t="shared" si="132"/>
        <v>7613.5</v>
      </c>
      <c r="CX12" s="26">
        <f t="shared" si="132"/>
        <v>7337.5</v>
      </c>
      <c r="CY12" s="55">
        <f t="shared" si="35"/>
        <v>-0.67108474854518674</v>
      </c>
      <c r="CZ12" s="55">
        <f t="shared" si="35"/>
        <v>-0.68300838542724196</v>
      </c>
      <c r="DA12" s="26"/>
      <c r="DB12" s="26"/>
      <c r="DC12" s="26">
        <f t="shared" si="133"/>
        <v>7613.5</v>
      </c>
      <c r="DD12" s="26">
        <f t="shared" si="133"/>
        <v>7337.5</v>
      </c>
      <c r="DE12" s="55">
        <f t="shared" si="37"/>
        <v>-0.73771875430618716</v>
      </c>
      <c r="DF12" s="55">
        <f t="shared" si="37"/>
        <v>-0.74722681548849379</v>
      </c>
      <c r="DG12" s="26"/>
      <c r="DH12" s="26"/>
      <c r="DI12" s="26">
        <f t="shared" si="134"/>
        <v>7613.5</v>
      </c>
      <c r="DJ12" s="26">
        <f t="shared" si="134"/>
        <v>7337.5</v>
      </c>
      <c r="DK12" s="55">
        <f t="shared" si="39"/>
        <v>-0.74860491992735678</v>
      </c>
      <c r="DL12" s="55">
        <f t="shared" si="39"/>
        <v>-0.75771754240562128</v>
      </c>
      <c r="DM12" s="26"/>
      <c r="DN12" s="26"/>
      <c r="DO12" s="26"/>
      <c r="DP12" s="26"/>
      <c r="DQ12" s="26">
        <v>32768</v>
      </c>
      <c r="DR12" s="26">
        <v>32768</v>
      </c>
      <c r="DS12" s="55">
        <f>IF($AY$12=0,1,DQ12/$AY$12-1)</f>
        <v>0</v>
      </c>
      <c r="DT12" s="55">
        <f>IF($AZ$12=0,1,DR12/$AZ$12-1)</f>
        <v>0</v>
      </c>
      <c r="DU12" s="55">
        <f>IF($E$12=0,1,DQ12/$E$12-1)</f>
        <v>5.6248589755987455E-2</v>
      </c>
      <c r="DV12" s="55">
        <f>IF($E$12=0,1,DR12/$E$12-1)</f>
        <v>5.6248589755987455E-2</v>
      </c>
      <c r="DW12" s="25"/>
      <c r="DX12" s="60"/>
      <c r="DY12" s="60"/>
      <c r="DZ12" s="60"/>
      <c r="EA12" s="60"/>
      <c r="EB12" s="60"/>
      <c r="EC12" s="60"/>
      <c r="ED12" s="60"/>
      <c r="EE12" s="60"/>
      <c r="EF12" s="60"/>
      <c r="EG12" s="60"/>
      <c r="EH12" s="60"/>
      <c r="EI12" s="60"/>
      <c r="EJ12" s="60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61"/>
      <c r="GX12" s="61"/>
      <c r="GY12" s="61"/>
      <c r="GZ12" s="61"/>
      <c r="HA12" s="61"/>
      <c r="HB12" s="61"/>
      <c r="HC12" s="61"/>
      <c r="HD12" s="61"/>
      <c r="HE12" s="61"/>
      <c r="HF12" s="61"/>
      <c r="HG12" s="61"/>
      <c r="HH12" s="61"/>
      <c r="HI12" s="61"/>
      <c r="HJ12" s="61"/>
      <c r="HK12" s="61"/>
      <c r="HL12" s="61"/>
      <c r="HM12" s="61"/>
      <c r="HN12" s="61"/>
      <c r="HO12" s="61"/>
      <c r="HP12" s="61"/>
      <c r="HQ12" s="61"/>
      <c r="HR12" s="61"/>
      <c r="HS12" s="61"/>
      <c r="HT12" s="61"/>
      <c r="HU12" s="61"/>
      <c r="HV12" s="61"/>
      <c r="HW12" s="61"/>
      <c r="HX12" s="61"/>
      <c r="HY12" s="61"/>
      <c r="HZ12" s="61"/>
      <c r="IA12" s="61"/>
      <c r="IB12" s="61"/>
      <c r="IC12" s="61"/>
      <c r="ID12" s="61"/>
      <c r="IE12" s="61"/>
      <c r="IF12" s="61"/>
      <c r="IG12" s="61"/>
      <c r="IH12" s="61"/>
      <c r="II12" s="61"/>
      <c r="IJ12" s="61"/>
      <c r="IK12" s="61"/>
      <c r="IL12" s="61"/>
      <c r="IM12" s="61"/>
      <c r="IN12" s="61"/>
      <c r="IO12" s="61"/>
      <c r="IP12" s="61"/>
      <c r="IQ12" s="61"/>
      <c r="IR12" s="61"/>
      <c r="IS12" s="61"/>
      <c r="IT12" s="61"/>
      <c r="IU12" s="61"/>
      <c r="IV12" s="61"/>
      <c r="IW12" s="61"/>
      <c r="IX12" s="61"/>
      <c r="IY12" s="61"/>
      <c r="IZ12" s="61"/>
      <c r="JA12" s="61"/>
      <c r="JB12" s="61"/>
      <c r="JC12" s="61"/>
      <c r="JD12" s="61"/>
      <c r="JE12" s="61"/>
      <c r="JF12" s="61"/>
      <c r="JG12" s="61"/>
      <c r="JH12" s="61"/>
    </row>
    <row r="13" spans="1:268" s="62" customFormat="1" ht="18" customHeight="1">
      <c r="A13" s="349" t="s">
        <v>80</v>
      </c>
      <c r="B13" s="350"/>
      <c r="C13" s="26">
        <f>'[1]прогноз '!B21</f>
        <v>48.5</v>
      </c>
      <c r="D13" s="26">
        <f>'[1]прогноз '!C21</f>
        <v>24.270000000000003</v>
      </c>
      <c r="E13" s="26">
        <f t="shared" si="110"/>
        <v>45.900000000000006</v>
      </c>
      <c r="F13" s="26">
        <f>H13+J13+N13+R13+V13+Z13+AD13+AH13+AL13+AP13+AT13+AX13</f>
        <v>26.8</v>
      </c>
      <c r="G13" s="26">
        <v>0</v>
      </c>
      <c r="H13" s="26">
        <v>0</v>
      </c>
      <c r="I13" s="26">
        <f>41-G13</f>
        <v>41</v>
      </c>
      <c r="J13" s="26">
        <v>23.9</v>
      </c>
      <c r="K13" s="26">
        <f t="shared" si="111"/>
        <v>41</v>
      </c>
      <c r="L13" s="26">
        <f t="shared" si="111"/>
        <v>23.9</v>
      </c>
      <c r="M13" s="26">
        <f>42.2-I13</f>
        <v>1.2000000000000028</v>
      </c>
      <c r="N13" s="26">
        <v>0.6</v>
      </c>
      <c r="O13" s="26">
        <f t="shared" si="112"/>
        <v>42.2</v>
      </c>
      <c r="P13" s="26">
        <f t="shared" si="112"/>
        <v>24.5</v>
      </c>
      <c r="Q13" s="26">
        <f>45.3-G13-I13-M13</f>
        <v>3.0999999999999943</v>
      </c>
      <c r="R13" s="26">
        <v>2.2000000000000002</v>
      </c>
      <c r="S13" s="26">
        <f t="shared" si="113"/>
        <v>45.3</v>
      </c>
      <c r="T13" s="26">
        <f t="shared" si="113"/>
        <v>26.7</v>
      </c>
      <c r="U13" s="26">
        <f>45.3-G13-I13-M13-Q13</f>
        <v>0</v>
      </c>
      <c r="V13" s="26">
        <v>0</v>
      </c>
      <c r="W13" s="26">
        <f t="shared" si="114"/>
        <v>45.3</v>
      </c>
      <c r="X13" s="26">
        <f t="shared" si="114"/>
        <v>26.7</v>
      </c>
      <c r="Y13" s="26">
        <v>0</v>
      </c>
      <c r="Z13" s="26">
        <v>0</v>
      </c>
      <c r="AA13" s="26">
        <f t="shared" si="115"/>
        <v>45.3</v>
      </c>
      <c r="AB13" s="26">
        <f t="shared" si="115"/>
        <v>26.7</v>
      </c>
      <c r="AC13" s="26">
        <v>0</v>
      </c>
      <c r="AD13" s="26">
        <v>0</v>
      </c>
      <c r="AE13" s="26">
        <f t="shared" si="116"/>
        <v>45.3</v>
      </c>
      <c r="AF13" s="26">
        <f t="shared" si="116"/>
        <v>26.7</v>
      </c>
      <c r="AG13" s="26">
        <f>45.3-G13-I13-M13-Q13-U13-Y13-AC13</f>
        <v>0</v>
      </c>
      <c r="AH13" s="26">
        <f>27-H13-J13-N13-R13-V13-Z13-AD13</f>
        <v>0.30000000000000115</v>
      </c>
      <c r="AI13" s="26">
        <f t="shared" si="117"/>
        <v>45.3</v>
      </c>
      <c r="AJ13" s="26">
        <f t="shared" si="117"/>
        <v>27</v>
      </c>
      <c r="AK13" s="26">
        <f>45.3-G13-I13-M13-Q13-U13-Y13-AC13-AG13</f>
        <v>0</v>
      </c>
      <c r="AL13" s="23">
        <f>26.7-H13-J13-N13-R13-V13-Z13-AD13-AH13</f>
        <v>-0.30000000000000071</v>
      </c>
      <c r="AM13" s="26">
        <f t="shared" si="118"/>
        <v>45.3</v>
      </c>
      <c r="AN13" s="26">
        <f t="shared" si="118"/>
        <v>26.7</v>
      </c>
      <c r="AO13" s="26">
        <f>45.7-G13-I13-M13-Q13-U13-Y13-AC13-AG13-AK13</f>
        <v>0.40000000000000568</v>
      </c>
      <c r="AP13" s="26">
        <f>26.8-H13-J13-N13-R13-V13-Z13-AD13-AH13-AL13</f>
        <v>0.10000000000000142</v>
      </c>
      <c r="AQ13" s="26">
        <f t="shared" si="119"/>
        <v>45.7</v>
      </c>
      <c r="AR13" s="26">
        <f t="shared" si="119"/>
        <v>26.8</v>
      </c>
      <c r="AS13" s="26">
        <v>0</v>
      </c>
      <c r="AT13" s="26">
        <v>0</v>
      </c>
      <c r="AU13" s="26">
        <f t="shared" si="120"/>
        <v>45.7</v>
      </c>
      <c r="AV13" s="26">
        <f t="shared" si="120"/>
        <v>26.8</v>
      </c>
      <c r="AW13" s="26">
        <v>0.2</v>
      </c>
      <c r="AX13" s="26">
        <v>0</v>
      </c>
      <c r="AY13" s="26">
        <v>46.7</v>
      </c>
      <c r="AZ13" s="26">
        <v>23</v>
      </c>
      <c r="BA13" s="55">
        <f t="shared" si="109"/>
        <v>1.7429193899782147E-2</v>
      </c>
      <c r="BB13" s="55">
        <f t="shared" si="109"/>
        <v>-0.14179104477611948</v>
      </c>
      <c r="BC13" s="26">
        <v>20</v>
      </c>
      <c r="BD13" s="26">
        <v>10.3</v>
      </c>
      <c r="BE13" s="26">
        <v>72</v>
      </c>
      <c r="BF13" s="26">
        <v>41.1</v>
      </c>
      <c r="BG13" s="26">
        <f t="shared" si="125"/>
        <v>92</v>
      </c>
      <c r="BH13" s="26">
        <f t="shared" si="125"/>
        <v>51.400000000000006</v>
      </c>
      <c r="BI13" s="55">
        <f t="shared" si="22"/>
        <v>1.2439024390243905</v>
      </c>
      <c r="BJ13" s="55">
        <f t="shared" si="22"/>
        <v>1.1506276150627617</v>
      </c>
      <c r="BK13" s="26">
        <f>1.6+10</f>
        <v>11.6</v>
      </c>
      <c r="BL13" s="26">
        <v>4</v>
      </c>
      <c r="BM13" s="26">
        <f t="shared" si="126"/>
        <v>103.6</v>
      </c>
      <c r="BN13" s="26">
        <f t="shared" si="126"/>
        <v>55.400000000000006</v>
      </c>
      <c r="BO13" s="55">
        <f t="shared" si="24"/>
        <v>1.4549763033175354</v>
      </c>
      <c r="BP13" s="55">
        <f t="shared" si="24"/>
        <v>1.2612244897959184</v>
      </c>
      <c r="BQ13" s="26"/>
      <c r="BR13" s="26"/>
      <c r="BS13" s="26">
        <f t="shared" si="127"/>
        <v>103.6</v>
      </c>
      <c r="BT13" s="26">
        <f t="shared" si="127"/>
        <v>55.400000000000006</v>
      </c>
      <c r="BU13" s="55">
        <f t="shared" si="25"/>
        <v>1.2869757174392937</v>
      </c>
      <c r="BV13" s="55">
        <f t="shared" si="25"/>
        <v>1.0749063670411987</v>
      </c>
      <c r="BW13" s="26"/>
      <c r="BX13" s="26"/>
      <c r="BY13" s="26">
        <f t="shared" si="128"/>
        <v>103.6</v>
      </c>
      <c r="BZ13" s="26">
        <f t="shared" si="128"/>
        <v>55.400000000000006</v>
      </c>
      <c r="CA13" s="55">
        <f t="shared" si="27"/>
        <v>1.2869757174392937</v>
      </c>
      <c r="CB13" s="55">
        <f t="shared" si="27"/>
        <v>1.0749063670411987</v>
      </c>
      <c r="CC13" s="26"/>
      <c r="CD13" s="26"/>
      <c r="CE13" s="26">
        <f t="shared" si="129"/>
        <v>103.6</v>
      </c>
      <c r="CF13" s="26">
        <f t="shared" si="129"/>
        <v>55.400000000000006</v>
      </c>
      <c r="CG13" s="55">
        <f t="shared" si="29"/>
        <v>1.2869757174392937</v>
      </c>
      <c r="CH13" s="55">
        <f t="shared" si="29"/>
        <v>1.0749063670411987</v>
      </c>
      <c r="CI13" s="26"/>
      <c r="CJ13" s="26"/>
      <c r="CK13" s="26">
        <f t="shared" si="130"/>
        <v>103.6</v>
      </c>
      <c r="CL13" s="26">
        <f t="shared" si="130"/>
        <v>55.400000000000006</v>
      </c>
      <c r="CM13" s="55">
        <f t="shared" si="31"/>
        <v>1.2869757174392937</v>
      </c>
      <c r="CN13" s="55">
        <f t="shared" si="31"/>
        <v>1.0749063670411987</v>
      </c>
      <c r="CO13" s="26"/>
      <c r="CP13" s="26"/>
      <c r="CQ13" s="26">
        <f t="shared" si="131"/>
        <v>103.6</v>
      </c>
      <c r="CR13" s="26">
        <f t="shared" si="131"/>
        <v>55.400000000000006</v>
      </c>
      <c r="CS13" s="55">
        <f t="shared" si="33"/>
        <v>1.2869757174392937</v>
      </c>
      <c r="CT13" s="55">
        <f t="shared" si="33"/>
        <v>1.0518518518518523</v>
      </c>
      <c r="CU13" s="26"/>
      <c r="CV13" s="26"/>
      <c r="CW13" s="26">
        <f t="shared" si="132"/>
        <v>103.6</v>
      </c>
      <c r="CX13" s="26">
        <f t="shared" si="132"/>
        <v>55.400000000000006</v>
      </c>
      <c r="CY13" s="55">
        <f t="shared" si="35"/>
        <v>1.2869757174392937</v>
      </c>
      <c r="CZ13" s="55">
        <f t="shared" si="35"/>
        <v>1.0749063670411987</v>
      </c>
      <c r="DA13" s="26"/>
      <c r="DB13" s="26"/>
      <c r="DC13" s="26">
        <f t="shared" si="133"/>
        <v>103.6</v>
      </c>
      <c r="DD13" s="26">
        <f t="shared" si="133"/>
        <v>55.400000000000006</v>
      </c>
      <c r="DE13" s="55">
        <f t="shared" si="37"/>
        <v>1.2669584245076582</v>
      </c>
      <c r="DF13" s="55">
        <f t="shared" si="37"/>
        <v>1.0671641791044779</v>
      </c>
      <c r="DG13" s="26"/>
      <c r="DH13" s="26"/>
      <c r="DI13" s="26">
        <f t="shared" si="134"/>
        <v>103.6</v>
      </c>
      <c r="DJ13" s="26">
        <f t="shared" si="134"/>
        <v>55.400000000000006</v>
      </c>
      <c r="DK13" s="55">
        <f t="shared" si="39"/>
        <v>1.2669584245076582</v>
      </c>
      <c r="DL13" s="55">
        <f t="shared" si="39"/>
        <v>1.0671641791044779</v>
      </c>
      <c r="DM13" s="26"/>
      <c r="DN13" s="26"/>
      <c r="DO13" s="26"/>
      <c r="DP13" s="26"/>
      <c r="DQ13" s="26">
        <v>100</v>
      </c>
      <c r="DR13" s="26">
        <v>55</v>
      </c>
      <c r="DS13" s="55">
        <f>IF($AY$13=0,1,DQ13/$AY$13-1)</f>
        <v>1.1413276231263381</v>
      </c>
      <c r="DT13" s="55">
        <f>IF($AZ$13=0,1,DR13/$AZ$13-1)</f>
        <v>1.3913043478260869</v>
      </c>
      <c r="DU13" s="55">
        <f>IF($E$13=0,1,DQ13/$E$13-1)</f>
        <v>1.1786492374727664</v>
      </c>
      <c r="DV13" s="55">
        <f>IF($E$13=0,1,DR13/$E$13-1)</f>
        <v>0.19825708061002167</v>
      </c>
      <c r="DW13" s="25"/>
      <c r="DX13" s="60"/>
      <c r="DY13" s="60"/>
      <c r="DZ13" s="60"/>
      <c r="EA13" s="60"/>
      <c r="EB13" s="60"/>
      <c r="EC13" s="60"/>
      <c r="ED13" s="60"/>
      <c r="EE13" s="60"/>
      <c r="EF13" s="60"/>
      <c r="EG13" s="60"/>
      <c r="EH13" s="60"/>
      <c r="EI13" s="60"/>
      <c r="EJ13" s="60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  <c r="GY13" s="61"/>
      <c r="GZ13" s="61"/>
      <c r="HA13" s="61"/>
      <c r="HB13" s="61"/>
      <c r="HC13" s="61"/>
      <c r="HD13" s="61"/>
      <c r="HE13" s="61"/>
      <c r="HF13" s="61"/>
      <c r="HG13" s="61"/>
      <c r="HH13" s="61"/>
      <c r="HI13" s="61"/>
      <c r="HJ13" s="61"/>
      <c r="HK13" s="61"/>
      <c r="HL13" s="61"/>
      <c r="HM13" s="61"/>
      <c r="HN13" s="61"/>
      <c r="HO13" s="61"/>
      <c r="HP13" s="61"/>
      <c r="HQ13" s="61"/>
      <c r="HR13" s="61"/>
      <c r="HS13" s="61"/>
      <c r="HT13" s="61"/>
      <c r="HU13" s="61"/>
      <c r="HV13" s="61"/>
      <c r="HW13" s="61"/>
      <c r="HX13" s="61"/>
      <c r="HY13" s="61"/>
      <c r="HZ13" s="61"/>
      <c r="IA13" s="61"/>
      <c r="IB13" s="61"/>
      <c r="IC13" s="61"/>
      <c r="ID13" s="61"/>
      <c r="IE13" s="61"/>
      <c r="IF13" s="61"/>
      <c r="IG13" s="61"/>
      <c r="IH13" s="61"/>
      <c r="II13" s="61"/>
      <c r="IJ13" s="61"/>
      <c r="IK13" s="61"/>
      <c r="IL13" s="61"/>
      <c r="IM13" s="61"/>
      <c r="IN13" s="61"/>
      <c r="IO13" s="61"/>
      <c r="IP13" s="61"/>
      <c r="IQ13" s="61"/>
      <c r="IR13" s="61"/>
      <c r="IS13" s="61"/>
      <c r="IT13" s="61"/>
      <c r="IU13" s="61"/>
      <c r="IV13" s="61"/>
      <c r="IW13" s="61"/>
      <c r="IX13" s="61"/>
      <c r="IY13" s="61"/>
      <c r="IZ13" s="61"/>
      <c r="JA13" s="61"/>
      <c r="JB13" s="61"/>
      <c r="JC13" s="61"/>
      <c r="JD13" s="61"/>
      <c r="JE13" s="61"/>
      <c r="JF13" s="61"/>
      <c r="JG13" s="61"/>
      <c r="JH13" s="61"/>
    </row>
    <row r="14" spans="1:268" s="62" customFormat="1" ht="18" customHeight="1">
      <c r="A14" s="349" t="s">
        <v>33</v>
      </c>
      <c r="B14" s="350"/>
      <c r="C14" s="26">
        <f>'[1]прогноз '!B22</f>
        <v>1988</v>
      </c>
      <c r="D14" s="26" t="s">
        <v>34</v>
      </c>
      <c r="E14" s="26">
        <f t="shared" si="110"/>
        <v>1268.9999999999998</v>
      </c>
      <c r="F14" s="26" t="s">
        <v>34</v>
      </c>
      <c r="G14" s="26">
        <v>0.9</v>
      </c>
      <c r="H14" s="26" t="s">
        <v>34</v>
      </c>
      <c r="I14" s="26">
        <f>35.3-G14</f>
        <v>34.4</v>
      </c>
      <c r="J14" s="26" t="s">
        <v>34</v>
      </c>
      <c r="K14" s="26">
        <f t="shared" si="111"/>
        <v>35.299999999999997</v>
      </c>
      <c r="L14" s="26" t="s">
        <v>34</v>
      </c>
      <c r="M14" s="26">
        <f>58.4-G14-I14</f>
        <v>23.1</v>
      </c>
      <c r="N14" s="26" t="s">
        <v>34</v>
      </c>
      <c r="O14" s="26">
        <f t="shared" si="112"/>
        <v>58.4</v>
      </c>
      <c r="P14" s="26" t="s">
        <v>34</v>
      </c>
      <c r="Q14" s="26">
        <f>69.3-G14-I14-M14</f>
        <v>10.899999999999991</v>
      </c>
      <c r="R14" s="26" t="s">
        <v>34</v>
      </c>
      <c r="S14" s="26">
        <f t="shared" si="113"/>
        <v>69.299999999999983</v>
      </c>
      <c r="T14" s="26" t="s">
        <v>34</v>
      </c>
      <c r="U14" s="26">
        <f>6.2-G14-I14-M14-Q14</f>
        <v>-63.099999999999994</v>
      </c>
      <c r="V14" s="26" t="s">
        <v>34</v>
      </c>
      <c r="W14" s="26">
        <f t="shared" si="114"/>
        <v>6.1999999999999886</v>
      </c>
      <c r="X14" s="26" t="s">
        <v>34</v>
      </c>
      <c r="Y14" s="26">
        <f>20.8-G14-I14-M14-Q14-U14</f>
        <v>14.600000000000009</v>
      </c>
      <c r="Z14" s="26" t="s">
        <v>34</v>
      </c>
      <c r="AA14" s="26">
        <f t="shared" si="115"/>
        <v>20.799999999999997</v>
      </c>
      <c r="AB14" s="26" t="s">
        <v>34</v>
      </c>
      <c r="AC14" s="26">
        <v>24.5</v>
      </c>
      <c r="AD14" s="26" t="s">
        <v>34</v>
      </c>
      <c r="AE14" s="26">
        <f t="shared" si="116"/>
        <v>45.3</v>
      </c>
      <c r="AF14" s="26" t="s">
        <v>34</v>
      </c>
      <c r="AG14" s="26">
        <f>177-G14-I14-M14-Q14-U14-Y14-AC14</f>
        <v>131.69999999999999</v>
      </c>
      <c r="AH14" s="26" t="s">
        <v>34</v>
      </c>
      <c r="AI14" s="26">
        <f t="shared" si="117"/>
        <v>177</v>
      </c>
      <c r="AJ14" s="26" t="s">
        <v>34</v>
      </c>
      <c r="AK14" s="26">
        <f>711.5-G14-I14-M14-Q14-U14-Y14-AC14-AG14</f>
        <v>534.5</v>
      </c>
      <c r="AL14" s="23">
        <v>0</v>
      </c>
      <c r="AM14" s="26">
        <f t="shared" si="118"/>
        <v>711.5</v>
      </c>
      <c r="AN14" s="26" t="s">
        <v>34</v>
      </c>
      <c r="AO14" s="26">
        <f>1119.3-G14-I14-M14-Q14-U14-Y14-AC14-AG14-AK14</f>
        <v>407.79999999999973</v>
      </c>
      <c r="AP14" s="26">
        <v>0</v>
      </c>
      <c r="AQ14" s="26">
        <f t="shared" si="119"/>
        <v>1119.2999999999997</v>
      </c>
      <c r="AR14" s="26" t="s">
        <v>34</v>
      </c>
      <c r="AS14" s="26">
        <v>81.900000000000006</v>
      </c>
      <c r="AT14" s="26">
        <v>0</v>
      </c>
      <c r="AU14" s="26">
        <f t="shared" si="120"/>
        <v>1201.1999999999998</v>
      </c>
      <c r="AV14" s="26" t="s">
        <v>34</v>
      </c>
      <c r="AW14" s="26">
        <v>67.8</v>
      </c>
      <c r="AX14" s="26">
        <v>0</v>
      </c>
      <c r="AY14" s="26">
        <v>1701</v>
      </c>
      <c r="AZ14" s="26" t="s">
        <v>34</v>
      </c>
      <c r="BA14" s="55">
        <f t="shared" si="109"/>
        <v>0.34042553191489389</v>
      </c>
      <c r="BB14" s="55" t="s">
        <v>34</v>
      </c>
      <c r="BC14" s="26">
        <v>6.2</v>
      </c>
      <c r="BD14" s="26">
        <v>0</v>
      </c>
      <c r="BE14" s="26">
        <v>15.4</v>
      </c>
      <c r="BF14" s="26">
        <v>0</v>
      </c>
      <c r="BG14" s="26">
        <f t="shared" si="125"/>
        <v>21.6</v>
      </c>
      <c r="BH14" s="26" t="s">
        <v>34</v>
      </c>
      <c r="BI14" s="55">
        <f t="shared" si="22"/>
        <v>-0.38810198300283272</v>
      </c>
      <c r="BJ14" s="55" t="s">
        <v>34</v>
      </c>
      <c r="BK14" s="26">
        <f>1+22.3+23.2+1</f>
        <v>47.5</v>
      </c>
      <c r="BL14" s="26">
        <v>0</v>
      </c>
      <c r="BM14" s="26">
        <f t="shared" si="126"/>
        <v>69.099999999999994</v>
      </c>
      <c r="BN14" s="26" t="s">
        <v>34</v>
      </c>
      <c r="BO14" s="55">
        <f t="shared" si="24"/>
        <v>0.18321917808219168</v>
      </c>
      <c r="BP14" s="55" t="s">
        <v>34</v>
      </c>
      <c r="BQ14" s="26"/>
      <c r="BR14" s="26"/>
      <c r="BS14" s="26">
        <f t="shared" si="127"/>
        <v>69.099999999999994</v>
      </c>
      <c r="BT14" s="26" t="s">
        <v>34</v>
      </c>
      <c r="BU14" s="55">
        <f t="shared" si="25"/>
        <v>-2.8860028860027143E-3</v>
      </c>
      <c r="BV14" s="55" t="s">
        <v>34</v>
      </c>
      <c r="BW14" s="26"/>
      <c r="BX14" s="26"/>
      <c r="BY14" s="26">
        <f t="shared" si="128"/>
        <v>69.099999999999994</v>
      </c>
      <c r="BZ14" s="26" t="s">
        <v>34</v>
      </c>
      <c r="CA14" s="55">
        <f t="shared" si="27"/>
        <v>10.1451612903226</v>
      </c>
      <c r="CB14" s="55" t="s">
        <v>34</v>
      </c>
      <c r="CC14" s="26"/>
      <c r="CD14" s="26"/>
      <c r="CE14" s="26">
        <f t="shared" si="129"/>
        <v>69.099999999999994</v>
      </c>
      <c r="CF14" s="26" t="s">
        <v>34</v>
      </c>
      <c r="CG14" s="55">
        <f t="shared" si="29"/>
        <v>2.3221153846153846</v>
      </c>
      <c r="CH14" s="55" t="s">
        <v>34</v>
      </c>
      <c r="CI14" s="26"/>
      <c r="CJ14" s="26"/>
      <c r="CK14" s="26">
        <f t="shared" si="130"/>
        <v>69.099999999999994</v>
      </c>
      <c r="CL14" s="26" t="s">
        <v>34</v>
      </c>
      <c r="CM14" s="55">
        <f t="shared" si="31"/>
        <v>0.52538631346578368</v>
      </c>
      <c r="CN14" s="55" t="s">
        <v>34</v>
      </c>
      <c r="CO14" s="26"/>
      <c r="CP14" s="26"/>
      <c r="CQ14" s="26">
        <f t="shared" si="131"/>
        <v>69.099999999999994</v>
      </c>
      <c r="CR14" s="26" t="s">
        <v>34</v>
      </c>
      <c r="CS14" s="55">
        <f t="shared" si="33"/>
        <v>-0.60960451977401131</v>
      </c>
      <c r="CT14" s="55" t="s">
        <v>34</v>
      </c>
      <c r="CU14" s="26"/>
      <c r="CV14" s="26"/>
      <c r="CW14" s="26">
        <f t="shared" si="132"/>
        <v>69.099999999999994</v>
      </c>
      <c r="CX14" s="26" t="s">
        <v>34</v>
      </c>
      <c r="CY14" s="55">
        <f t="shared" si="35"/>
        <v>-0.9028812368236121</v>
      </c>
      <c r="CZ14" s="55" t="s">
        <v>34</v>
      </c>
      <c r="DA14" s="26"/>
      <c r="DB14" s="26"/>
      <c r="DC14" s="26">
        <f t="shared" si="133"/>
        <v>69.099999999999994</v>
      </c>
      <c r="DD14" s="26" t="s">
        <v>34</v>
      </c>
      <c r="DE14" s="55">
        <f t="shared" si="37"/>
        <v>-0.9382649870454749</v>
      </c>
      <c r="DF14" s="55" t="s">
        <v>34</v>
      </c>
      <c r="DG14" s="26"/>
      <c r="DH14" s="26"/>
      <c r="DI14" s="26">
        <f t="shared" si="134"/>
        <v>69.099999999999994</v>
      </c>
      <c r="DJ14" s="26" t="s">
        <v>34</v>
      </c>
      <c r="DK14" s="55">
        <f t="shared" si="39"/>
        <v>-0.94247419247419251</v>
      </c>
      <c r="DL14" s="55" t="s">
        <v>34</v>
      </c>
      <c r="DM14" s="26"/>
      <c r="DN14" s="26"/>
      <c r="DO14" s="26"/>
      <c r="DP14" s="26"/>
      <c r="DQ14" s="26">
        <v>1701</v>
      </c>
      <c r="DR14" s="26" t="s">
        <v>34</v>
      </c>
      <c r="DS14" s="55">
        <f>IF($AY$14=0,1,DQ14/$AY$14-1)</f>
        <v>0</v>
      </c>
      <c r="DT14" s="55" t="s">
        <v>34</v>
      </c>
      <c r="DU14" s="55">
        <f>IF($E$14=0,1,DQ14/$E$14-1)</f>
        <v>0.34042553191489389</v>
      </c>
      <c r="DV14" s="55" t="s">
        <v>34</v>
      </c>
      <c r="DW14" s="25"/>
      <c r="DX14" s="60"/>
      <c r="DY14" s="60"/>
      <c r="DZ14" s="60"/>
      <c r="EA14" s="60"/>
      <c r="EB14" s="60"/>
      <c r="EC14" s="60"/>
      <c r="ED14" s="60"/>
      <c r="EE14" s="60"/>
      <c r="EF14" s="60"/>
      <c r="EG14" s="60"/>
      <c r="EH14" s="60"/>
      <c r="EI14" s="60"/>
      <c r="EJ14" s="60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  <c r="FQ14" s="61"/>
      <c r="FR14" s="61"/>
      <c r="FS14" s="61"/>
      <c r="FT14" s="61"/>
      <c r="FU14" s="61"/>
      <c r="FV14" s="61"/>
      <c r="FW14" s="61"/>
      <c r="FX14" s="61"/>
      <c r="FY14" s="61"/>
      <c r="FZ14" s="61"/>
      <c r="GA14" s="61"/>
      <c r="GB14" s="61"/>
      <c r="GC14" s="61"/>
      <c r="GD14" s="61"/>
      <c r="GE14" s="61"/>
      <c r="GF14" s="61"/>
      <c r="GG14" s="61"/>
      <c r="GH14" s="61"/>
      <c r="GI14" s="61"/>
      <c r="GJ14" s="61"/>
      <c r="GK14" s="61"/>
      <c r="GL14" s="61"/>
      <c r="GM14" s="61"/>
      <c r="GN14" s="61"/>
      <c r="GO14" s="61"/>
      <c r="GP14" s="61"/>
      <c r="GQ14" s="61"/>
      <c r="GR14" s="61"/>
      <c r="GS14" s="61"/>
      <c r="GT14" s="61"/>
      <c r="GU14" s="61"/>
      <c r="GV14" s="61"/>
      <c r="GW14" s="61"/>
      <c r="GX14" s="61"/>
      <c r="GY14" s="61"/>
      <c r="GZ14" s="61"/>
      <c r="HA14" s="61"/>
      <c r="HB14" s="61"/>
      <c r="HC14" s="61"/>
      <c r="HD14" s="61"/>
      <c r="HE14" s="61"/>
      <c r="HF14" s="61"/>
      <c r="HG14" s="61"/>
      <c r="HH14" s="61"/>
      <c r="HI14" s="61"/>
      <c r="HJ14" s="61"/>
      <c r="HK14" s="61"/>
      <c r="HL14" s="61"/>
      <c r="HM14" s="61"/>
      <c r="HN14" s="61"/>
      <c r="HO14" s="61"/>
      <c r="HP14" s="61"/>
      <c r="HQ14" s="61"/>
      <c r="HR14" s="61"/>
      <c r="HS14" s="61"/>
      <c r="HT14" s="61"/>
      <c r="HU14" s="61"/>
      <c r="HV14" s="61"/>
      <c r="HW14" s="61"/>
      <c r="HX14" s="61"/>
      <c r="HY14" s="61"/>
      <c r="HZ14" s="61"/>
      <c r="IA14" s="61"/>
      <c r="IB14" s="61"/>
      <c r="IC14" s="61"/>
      <c r="ID14" s="61"/>
      <c r="IE14" s="61"/>
      <c r="IF14" s="61"/>
      <c r="IG14" s="61"/>
      <c r="IH14" s="61"/>
      <c r="II14" s="61"/>
      <c r="IJ14" s="61"/>
      <c r="IK14" s="61"/>
      <c r="IL14" s="61"/>
      <c r="IM14" s="61"/>
      <c r="IN14" s="61"/>
      <c r="IO14" s="61"/>
      <c r="IP14" s="61"/>
      <c r="IQ14" s="61"/>
      <c r="IR14" s="61"/>
      <c r="IS14" s="61"/>
      <c r="IT14" s="61"/>
      <c r="IU14" s="61"/>
      <c r="IV14" s="61"/>
      <c r="IW14" s="61"/>
      <c r="IX14" s="61"/>
      <c r="IY14" s="61"/>
      <c r="IZ14" s="61"/>
      <c r="JA14" s="61"/>
      <c r="JB14" s="61"/>
      <c r="JC14" s="61"/>
      <c r="JD14" s="61"/>
      <c r="JE14" s="61"/>
      <c r="JF14" s="61"/>
      <c r="JG14" s="61"/>
      <c r="JH14" s="61"/>
    </row>
    <row r="15" spans="1:268" s="62" customFormat="1" ht="18" customHeight="1">
      <c r="A15" s="349" t="s">
        <v>35</v>
      </c>
      <c r="B15" s="350"/>
      <c r="C15" s="26">
        <f>'[1]прогноз '!B23</f>
        <v>11676.9</v>
      </c>
      <c r="D15" s="26" t="s">
        <v>34</v>
      </c>
      <c r="E15" s="26">
        <f t="shared" si="110"/>
        <v>20268.899999999998</v>
      </c>
      <c r="F15" s="26" t="s">
        <v>34</v>
      </c>
      <c r="G15" s="26">
        <v>980.3</v>
      </c>
      <c r="H15" s="26" t="s">
        <v>34</v>
      </c>
      <c r="I15" s="26">
        <f>4101.8-G15</f>
        <v>3121.5</v>
      </c>
      <c r="J15" s="26" t="s">
        <v>34</v>
      </c>
      <c r="K15" s="26">
        <f t="shared" si="111"/>
        <v>4101.8</v>
      </c>
      <c r="L15" s="26" t="s">
        <v>34</v>
      </c>
      <c r="M15" s="26">
        <f>6587.9-G15-I15-54.4</f>
        <v>2431.6999999999994</v>
      </c>
      <c r="N15" s="26" t="s">
        <v>34</v>
      </c>
      <c r="O15" s="26">
        <f t="shared" si="112"/>
        <v>6533.5</v>
      </c>
      <c r="P15" s="26" t="s">
        <v>34</v>
      </c>
      <c r="Q15" s="26">
        <f>7947.8-G15-I15-M15-54.4</f>
        <v>1359.9000000000005</v>
      </c>
      <c r="R15" s="26" t="s">
        <v>34</v>
      </c>
      <c r="S15" s="26">
        <f t="shared" si="113"/>
        <v>7893.4000000000005</v>
      </c>
      <c r="T15" s="26" t="s">
        <v>34</v>
      </c>
      <c r="U15" s="26">
        <f>8291.1-G15-I15-M15-Q15</f>
        <v>397.70000000000027</v>
      </c>
      <c r="V15" s="26" t="s">
        <v>34</v>
      </c>
      <c r="W15" s="26">
        <f t="shared" si="114"/>
        <v>8291.1</v>
      </c>
      <c r="X15" s="26" t="s">
        <v>34</v>
      </c>
      <c r="Y15" s="26">
        <f>9248.9-G15-I15-M15-Q15-U15</f>
        <v>957.80000000000018</v>
      </c>
      <c r="Z15" s="26" t="s">
        <v>34</v>
      </c>
      <c r="AA15" s="26">
        <f t="shared" si="115"/>
        <v>9248.9000000000015</v>
      </c>
      <c r="AB15" s="26" t="s">
        <v>34</v>
      </c>
      <c r="AC15" s="26">
        <f>1275.8-54</f>
        <v>1221.8</v>
      </c>
      <c r="AD15" s="26" t="s">
        <v>34</v>
      </c>
      <c r="AE15" s="26">
        <f t="shared" si="116"/>
        <v>10470.700000000001</v>
      </c>
      <c r="AF15" s="26" t="s">
        <v>34</v>
      </c>
      <c r="AG15" s="26">
        <f>11731-G15-I15-M15-Q15-U15-Y15-AC15-54</f>
        <v>1206.3000000000009</v>
      </c>
      <c r="AH15" s="26" t="s">
        <v>34</v>
      </c>
      <c r="AI15" s="26">
        <f t="shared" si="117"/>
        <v>11677.000000000002</v>
      </c>
      <c r="AJ15" s="26" t="s">
        <v>34</v>
      </c>
      <c r="AK15" s="26">
        <f>14033-G15-I15-M15-Q15-U15-Y15-AC15-AG15-54</f>
        <v>2302</v>
      </c>
      <c r="AL15" s="23">
        <v>0</v>
      </c>
      <c r="AM15" s="26">
        <f t="shared" si="118"/>
        <v>13979.000000000002</v>
      </c>
      <c r="AN15" s="26" t="s">
        <v>34</v>
      </c>
      <c r="AO15" s="26">
        <f>17242.1-G15-I15-M15-Q15-U15-Y15-AC15-AG15-AK15-54</f>
        <v>3209.0999999999985</v>
      </c>
      <c r="AP15" s="26">
        <v>0</v>
      </c>
      <c r="AQ15" s="26">
        <f t="shared" si="119"/>
        <v>17188.099999999999</v>
      </c>
      <c r="AR15" s="26" t="s">
        <v>34</v>
      </c>
      <c r="AS15" s="26">
        <v>2015.5</v>
      </c>
      <c r="AT15" s="26">
        <v>0</v>
      </c>
      <c r="AU15" s="26">
        <f t="shared" si="120"/>
        <v>19203.599999999999</v>
      </c>
      <c r="AV15" s="26" t="s">
        <v>34</v>
      </c>
      <c r="AW15" s="26">
        <f>1065.3</f>
        <v>1065.3</v>
      </c>
      <c r="AX15" s="26">
        <v>0</v>
      </c>
      <c r="AY15" s="26">
        <v>21278</v>
      </c>
      <c r="AZ15" s="26" t="s">
        <v>34</v>
      </c>
      <c r="BA15" s="55">
        <f t="shared" si="109"/>
        <v>4.9785632175401773E-2</v>
      </c>
      <c r="BB15" s="55" t="s">
        <v>34</v>
      </c>
      <c r="BC15" s="26">
        <v>1925</v>
      </c>
      <c r="BD15" s="26">
        <v>0</v>
      </c>
      <c r="BE15" s="26">
        <v>2199.8000000000002</v>
      </c>
      <c r="BF15" s="26">
        <v>0</v>
      </c>
      <c r="BG15" s="26">
        <f t="shared" si="125"/>
        <v>4124.8</v>
      </c>
      <c r="BH15" s="26" t="s">
        <v>34</v>
      </c>
      <c r="BI15" s="55">
        <f t="shared" si="22"/>
        <v>5.6072943585743218E-3</v>
      </c>
      <c r="BJ15" s="55" t="s">
        <v>34</v>
      </c>
      <c r="BK15" s="26">
        <f>200+168.8+2199.6+21</f>
        <v>2589.4</v>
      </c>
      <c r="BL15" s="26">
        <v>0</v>
      </c>
      <c r="BM15" s="26">
        <f t="shared" si="126"/>
        <v>6714.2000000000007</v>
      </c>
      <c r="BN15" s="26" t="s">
        <v>34</v>
      </c>
      <c r="BO15" s="55">
        <f t="shared" si="24"/>
        <v>2.765745771791539E-2</v>
      </c>
      <c r="BP15" s="55" t="s">
        <v>34</v>
      </c>
      <c r="BQ15" s="26"/>
      <c r="BR15" s="26"/>
      <c r="BS15" s="26">
        <f t="shared" si="127"/>
        <v>6714.2000000000007</v>
      </c>
      <c r="BT15" s="26" t="s">
        <v>34</v>
      </c>
      <c r="BU15" s="55">
        <f t="shared" si="25"/>
        <v>-0.14939063014670484</v>
      </c>
      <c r="BV15" s="55" t="s">
        <v>34</v>
      </c>
      <c r="BW15" s="26"/>
      <c r="BX15" s="26"/>
      <c r="BY15" s="26">
        <f t="shared" si="128"/>
        <v>6714.2000000000007</v>
      </c>
      <c r="BZ15" s="26" t="s">
        <v>34</v>
      </c>
      <c r="CA15" s="55">
        <f t="shared" si="27"/>
        <v>-0.19019189251124691</v>
      </c>
      <c r="CB15" s="55" t="s">
        <v>34</v>
      </c>
      <c r="CC15" s="26"/>
      <c r="CD15" s="26"/>
      <c r="CE15" s="26">
        <f t="shared" si="129"/>
        <v>6714.2000000000007</v>
      </c>
      <c r="CF15" s="26" t="s">
        <v>34</v>
      </c>
      <c r="CG15" s="55">
        <f t="shared" si="29"/>
        <v>-0.27405421185222034</v>
      </c>
      <c r="CH15" s="55" t="s">
        <v>34</v>
      </c>
      <c r="CI15" s="26"/>
      <c r="CJ15" s="26"/>
      <c r="CK15" s="26">
        <f t="shared" si="130"/>
        <v>6714.2000000000007</v>
      </c>
      <c r="CL15" s="26" t="s">
        <v>34</v>
      </c>
      <c r="CM15" s="55">
        <f t="shared" si="31"/>
        <v>-0.35876302443962671</v>
      </c>
      <c r="CN15" s="55" t="s">
        <v>34</v>
      </c>
      <c r="CO15" s="26"/>
      <c r="CP15" s="26"/>
      <c r="CQ15" s="26">
        <f t="shared" si="131"/>
        <v>6714.2000000000007</v>
      </c>
      <c r="CR15" s="26" t="s">
        <v>34</v>
      </c>
      <c r="CS15" s="55">
        <f t="shared" si="33"/>
        <v>-0.42500642288258972</v>
      </c>
      <c r="CT15" s="55" t="s">
        <v>34</v>
      </c>
      <c r="CU15" s="26"/>
      <c r="CV15" s="26"/>
      <c r="CW15" s="26">
        <f t="shared" si="132"/>
        <v>6714.2000000000007</v>
      </c>
      <c r="CX15" s="26" t="s">
        <v>34</v>
      </c>
      <c r="CY15" s="55">
        <f t="shared" si="35"/>
        <v>-0.51969382645396667</v>
      </c>
      <c r="CZ15" s="55" t="s">
        <v>34</v>
      </c>
      <c r="DA15" s="26"/>
      <c r="DB15" s="26"/>
      <c r="DC15" s="26">
        <f t="shared" si="133"/>
        <v>6714.2000000000007</v>
      </c>
      <c r="DD15" s="26" t="s">
        <v>34</v>
      </c>
      <c r="DE15" s="55">
        <f t="shared" si="37"/>
        <v>-0.60936927292719956</v>
      </c>
      <c r="DF15" s="55" t="s">
        <v>34</v>
      </c>
      <c r="DG15" s="26"/>
      <c r="DH15" s="26"/>
      <c r="DI15" s="26">
        <f t="shared" si="134"/>
        <v>6714.2000000000007</v>
      </c>
      <c r="DJ15" s="26" t="s">
        <v>34</v>
      </c>
      <c r="DK15" s="55">
        <f t="shared" si="39"/>
        <v>-0.65036763940094566</v>
      </c>
      <c r="DL15" s="55" t="s">
        <v>34</v>
      </c>
      <c r="DM15" s="26"/>
      <c r="DN15" s="26"/>
      <c r="DO15" s="26"/>
      <c r="DP15" s="26"/>
      <c r="DQ15" s="26">
        <v>21278</v>
      </c>
      <c r="DR15" s="26" t="s">
        <v>34</v>
      </c>
      <c r="DS15" s="55">
        <f>IF($AY$15=0,1,DQ15/$AY$15-1)</f>
        <v>0</v>
      </c>
      <c r="DT15" s="55" t="s">
        <v>34</v>
      </c>
      <c r="DU15" s="55">
        <f>IF($E$15=0,1,DQ15/$E$15-1)</f>
        <v>4.9785632175401773E-2</v>
      </c>
      <c r="DV15" s="55" t="s">
        <v>34</v>
      </c>
      <c r="DW15" s="25"/>
      <c r="DX15" s="60"/>
      <c r="DY15" s="60"/>
      <c r="DZ15" s="60"/>
      <c r="EA15" s="60"/>
      <c r="EB15" s="60"/>
      <c r="EC15" s="60"/>
      <c r="ED15" s="60"/>
      <c r="EE15" s="60"/>
      <c r="EF15" s="60"/>
      <c r="EG15" s="60"/>
      <c r="EH15" s="60"/>
      <c r="EI15" s="60"/>
      <c r="EJ15" s="60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1"/>
      <c r="FU15" s="61"/>
      <c r="FV15" s="61"/>
      <c r="FW15" s="61"/>
      <c r="FX15" s="61"/>
      <c r="FY15" s="61"/>
      <c r="FZ15" s="61"/>
      <c r="GA15" s="61"/>
      <c r="GB15" s="61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1"/>
      <c r="GW15" s="61"/>
      <c r="GX15" s="61"/>
      <c r="GY15" s="61"/>
      <c r="GZ15" s="61"/>
      <c r="HA15" s="61"/>
      <c r="HB15" s="61"/>
      <c r="HC15" s="61"/>
      <c r="HD15" s="61"/>
      <c r="HE15" s="61"/>
      <c r="HF15" s="61"/>
      <c r="HG15" s="61"/>
      <c r="HH15" s="61"/>
      <c r="HI15" s="61"/>
      <c r="HJ15" s="61"/>
      <c r="HK15" s="61"/>
      <c r="HL15" s="61"/>
      <c r="HM15" s="61"/>
      <c r="HN15" s="61"/>
      <c r="HO15" s="61"/>
      <c r="HP15" s="61"/>
      <c r="HQ15" s="61"/>
      <c r="HR15" s="61"/>
      <c r="HS15" s="61"/>
      <c r="HT15" s="61"/>
      <c r="HU15" s="61"/>
      <c r="HV15" s="61"/>
      <c r="HW15" s="61"/>
      <c r="HX15" s="61"/>
      <c r="HY15" s="61"/>
      <c r="HZ15" s="61"/>
      <c r="IA15" s="61"/>
      <c r="IB15" s="61"/>
      <c r="IC15" s="61"/>
      <c r="ID15" s="61"/>
      <c r="IE15" s="61"/>
      <c r="IF15" s="61"/>
      <c r="IG15" s="61"/>
      <c r="IH15" s="61"/>
      <c r="II15" s="61"/>
      <c r="IJ15" s="61"/>
      <c r="IK15" s="61"/>
      <c r="IL15" s="61"/>
      <c r="IM15" s="61"/>
      <c r="IN15" s="61"/>
      <c r="IO15" s="61"/>
      <c r="IP15" s="61"/>
      <c r="IQ15" s="61"/>
      <c r="IR15" s="61"/>
      <c r="IS15" s="61"/>
      <c r="IT15" s="61"/>
      <c r="IU15" s="61"/>
      <c r="IV15" s="61"/>
      <c r="IW15" s="61"/>
      <c r="IX15" s="61"/>
      <c r="IY15" s="61"/>
      <c r="IZ15" s="61"/>
      <c r="JA15" s="61"/>
      <c r="JB15" s="61"/>
      <c r="JC15" s="61"/>
      <c r="JD15" s="61"/>
      <c r="JE15" s="61"/>
      <c r="JF15" s="61"/>
      <c r="JG15" s="61"/>
      <c r="JH15" s="61"/>
    </row>
    <row r="16" spans="1:268" s="62" customFormat="1" ht="18" customHeight="1">
      <c r="A16" s="349" t="s">
        <v>36</v>
      </c>
      <c r="B16" s="350"/>
      <c r="C16" s="26">
        <f>'[1]прогноз '!B24</f>
        <v>533</v>
      </c>
      <c r="D16" s="26">
        <f>'[1]прогноз '!C24</f>
        <v>532.5</v>
      </c>
      <c r="E16" s="26">
        <f t="shared" si="110"/>
        <v>232.90000000000003</v>
      </c>
      <c r="F16" s="26">
        <f t="shared" si="110"/>
        <v>232.90000000000003</v>
      </c>
      <c r="G16" s="26">
        <v>55.7</v>
      </c>
      <c r="H16" s="26">
        <v>55.8</v>
      </c>
      <c r="I16" s="26">
        <v>34.799999999999997</v>
      </c>
      <c r="J16" s="26">
        <v>34.799999999999997</v>
      </c>
      <c r="K16" s="26">
        <f t="shared" si="111"/>
        <v>90.5</v>
      </c>
      <c r="L16" s="26">
        <f t="shared" si="111"/>
        <v>90.6</v>
      </c>
      <c r="M16" s="26">
        <v>16.7</v>
      </c>
      <c r="N16" s="26">
        <v>16.7</v>
      </c>
      <c r="O16" s="26">
        <f t="shared" si="112"/>
        <v>107.2</v>
      </c>
      <c r="P16" s="26">
        <f t="shared" si="112"/>
        <v>107.3</v>
      </c>
      <c r="Q16" s="26">
        <f>107.2-G16-I16-M16</f>
        <v>0</v>
      </c>
      <c r="R16" s="26">
        <v>0.01</v>
      </c>
      <c r="S16" s="26">
        <f t="shared" si="113"/>
        <v>107.2</v>
      </c>
      <c r="T16" s="26">
        <f t="shared" si="113"/>
        <v>107.31</v>
      </c>
      <c r="U16" s="26">
        <f>119.8-G16-I16-M16-Q16</f>
        <v>12.599999999999998</v>
      </c>
      <c r="V16" s="26">
        <v>12.6</v>
      </c>
      <c r="W16" s="26">
        <f t="shared" si="114"/>
        <v>119.8</v>
      </c>
      <c r="X16" s="26">
        <f t="shared" si="114"/>
        <v>119.91</v>
      </c>
      <c r="Y16" s="26">
        <f>129.2-G16-I16-M16-Q16-U16</f>
        <v>9.3999999999999915</v>
      </c>
      <c r="Z16" s="26">
        <v>9.3000000000000007</v>
      </c>
      <c r="AA16" s="26">
        <f t="shared" si="115"/>
        <v>129.19999999999999</v>
      </c>
      <c r="AB16" s="26">
        <f t="shared" si="115"/>
        <v>129.21</v>
      </c>
      <c r="AC16" s="26">
        <v>-9</v>
      </c>
      <c r="AD16" s="26">
        <v>-8.8000000000000007</v>
      </c>
      <c r="AE16" s="26">
        <f t="shared" si="116"/>
        <v>120.19999999999999</v>
      </c>
      <c r="AF16" s="26">
        <f t="shared" si="116"/>
        <v>120.41000000000001</v>
      </c>
      <c r="AG16" s="26">
        <f>124.4-G16-I16-M16-Q16-U16-Y16-AC16</f>
        <v>4.2000000000000171</v>
      </c>
      <c r="AH16" s="26">
        <f>124.4-H16-J16-N16-R16-V16-Z16-AD16</f>
        <v>3.9900000000000109</v>
      </c>
      <c r="AI16" s="26">
        <f t="shared" si="117"/>
        <v>124.4</v>
      </c>
      <c r="AJ16" s="26">
        <f t="shared" si="117"/>
        <v>124.40000000000002</v>
      </c>
      <c r="AK16" s="26">
        <f>127.7-G16-I16-M16-Q16-U16-Y16-AC16-AG16</f>
        <v>3.2999999999999972</v>
      </c>
      <c r="AL16" s="23">
        <f>127.7-H16-J16-N16-R16-V16-Z16-AD16-AH16</f>
        <v>3.2999999999999972</v>
      </c>
      <c r="AM16" s="26">
        <f t="shared" si="118"/>
        <v>127.7</v>
      </c>
      <c r="AN16" s="26">
        <f t="shared" si="118"/>
        <v>127.70000000000002</v>
      </c>
      <c r="AO16" s="26">
        <f>148.9-G16-I16-M16-Q16-U16-Y16-AC16-AG16-AK16</f>
        <v>21.2</v>
      </c>
      <c r="AP16" s="26">
        <f>148.9-H16-J16-N16-R16-V16-Z16-AD16-AH16-AL16</f>
        <v>21.200000000000003</v>
      </c>
      <c r="AQ16" s="26">
        <f t="shared" si="119"/>
        <v>148.9</v>
      </c>
      <c r="AR16" s="26">
        <f t="shared" si="119"/>
        <v>148.90000000000003</v>
      </c>
      <c r="AS16" s="26">
        <v>54.7</v>
      </c>
      <c r="AT16" s="26">
        <v>54.7</v>
      </c>
      <c r="AU16" s="26">
        <f t="shared" si="120"/>
        <v>203.60000000000002</v>
      </c>
      <c r="AV16" s="26">
        <f t="shared" si="120"/>
        <v>203.60000000000002</v>
      </c>
      <c r="AW16" s="26">
        <f>0+AX16</f>
        <v>29.3</v>
      </c>
      <c r="AX16" s="26">
        <v>29.3</v>
      </c>
      <c r="AY16" s="26">
        <v>300</v>
      </c>
      <c r="AZ16" s="26">
        <v>300</v>
      </c>
      <c r="BA16" s="55">
        <f t="shared" si="109"/>
        <v>0.2881064834692999</v>
      </c>
      <c r="BB16" s="55">
        <f t="shared" si="109"/>
        <v>0.2881064834692999</v>
      </c>
      <c r="BC16" s="26">
        <v>6.6</v>
      </c>
      <c r="BD16" s="26">
        <v>6.6</v>
      </c>
      <c r="BE16" s="26">
        <v>18.5</v>
      </c>
      <c r="BF16" s="26">
        <v>18.5</v>
      </c>
      <c r="BG16" s="26">
        <f t="shared" si="125"/>
        <v>25.1</v>
      </c>
      <c r="BH16" s="26">
        <f t="shared" si="125"/>
        <v>25.1</v>
      </c>
      <c r="BI16" s="55">
        <f t="shared" si="22"/>
        <v>-0.72265193370165748</v>
      </c>
      <c r="BJ16" s="55">
        <f t="shared" si="22"/>
        <v>-0.72295805739514352</v>
      </c>
      <c r="BK16" s="26">
        <v>15</v>
      </c>
      <c r="BL16" s="26">
        <v>63.4</v>
      </c>
      <c r="BM16" s="26">
        <f t="shared" si="126"/>
        <v>40.1</v>
      </c>
      <c r="BN16" s="26">
        <f t="shared" si="126"/>
        <v>88.5</v>
      </c>
      <c r="BO16" s="55">
        <f t="shared" si="24"/>
        <v>-0.62593283582089554</v>
      </c>
      <c r="BP16" s="55">
        <f t="shared" si="24"/>
        <v>-0.17520969245107176</v>
      </c>
      <c r="BQ16" s="26"/>
      <c r="BR16" s="26"/>
      <c r="BS16" s="26">
        <f t="shared" si="127"/>
        <v>40.1</v>
      </c>
      <c r="BT16" s="26">
        <f t="shared" si="127"/>
        <v>88.5</v>
      </c>
      <c r="BU16" s="55">
        <f t="shared" si="25"/>
        <v>-0.62593283582089554</v>
      </c>
      <c r="BV16" s="55">
        <f t="shared" si="25"/>
        <v>-0.17528655297735529</v>
      </c>
      <c r="BW16" s="26"/>
      <c r="BX16" s="26"/>
      <c r="BY16" s="26">
        <f t="shared" si="128"/>
        <v>40.1</v>
      </c>
      <c r="BZ16" s="26">
        <f t="shared" si="128"/>
        <v>88.5</v>
      </c>
      <c r="CA16" s="55">
        <f t="shared" si="27"/>
        <v>-0.6652754590984975</v>
      </c>
      <c r="CB16" s="55">
        <f t="shared" si="27"/>
        <v>-0.26194645984488363</v>
      </c>
      <c r="CC16" s="26"/>
      <c r="CD16" s="26"/>
      <c r="CE16" s="26">
        <f t="shared" si="129"/>
        <v>40.1</v>
      </c>
      <c r="CF16" s="26">
        <f t="shared" si="129"/>
        <v>88.5</v>
      </c>
      <c r="CG16" s="55">
        <f t="shared" si="29"/>
        <v>-0.68962848297213619</v>
      </c>
      <c r="CH16" s="55">
        <f t="shared" si="29"/>
        <v>-0.31506849315068497</v>
      </c>
      <c r="CI16" s="26"/>
      <c r="CJ16" s="26"/>
      <c r="CK16" s="26">
        <f t="shared" si="130"/>
        <v>40.1</v>
      </c>
      <c r="CL16" s="26">
        <f t="shared" si="130"/>
        <v>88.5</v>
      </c>
      <c r="CM16" s="55">
        <f t="shared" si="31"/>
        <v>-0.66638935108153075</v>
      </c>
      <c r="CN16" s="55">
        <f t="shared" si="31"/>
        <v>-0.26501121169338104</v>
      </c>
      <c r="CO16" s="26"/>
      <c r="CP16" s="26"/>
      <c r="CQ16" s="26">
        <f t="shared" si="131"/>
        <v>40.1</v>
      </c>
      <c r="CR16" s="26">
        <f t="shared" si="131"/>
        <v>88.5</v>
      </c>
      <c r="CS16" s="55">
        <f t="shared" si="33"/>
        <v>-0.67765273311897101</v>
      </c>
      <c r="CT16" s="55">
        <f t="shared" si="33"/>
        <v>-0.28858520900321549</v>
      </c>
      <c r="CU16" s="26"/>
      <c r="CV16" s="26"/>
      <c r="CW16" s="26">
        <f t="shared" si="132"/>
        <v>40.1</v>
      </c>
      <c r="CX16" s="26">
        <f t="shared" si="132"/>
        <v>88.5</v>
      </c>
      <c r="CY16" s="55">
        <f t="shared" si="35"/>
        <v>-0.6859827721221613</v>
      </c>
      <c r="CZ16" s="55">
        <f t="shared" si="35"/>
        <v>-0.30696945967110423</v>
      </c>
      <c r="DA16" s="26"/>
      <c r="DB16" s="26"/>
      <c r="DC16" s="26">
        <f t="shared" si="133"/>
        <v>40.1</v>
      </c>
      <c r="DD16" s="26">
        <f t="shared" si="133"/>
        <v>88.5</v>
      </c>
      <c r="DE16" s="55">
        <f t="shared" si="37"/>
        <v>-0.73069173942243115</v>
      </c>
      <c r="DF16" s="55">
        <f t="shared" si="37"/>
        <v>-0.40564137004701151</v>
      </c>
      <c r="DG16" s="26"/>
      <c r="DH16" s="26"/>
      <c r="DI16" s="26">
        <f t="shared" si="134"/>
        <v>40.1</v>
      </c>
      <c r="DJ16" s="26">
        <f t="shared" si="134"/>
        <v>88.5</v>
      </c>
      <c r="DK16" s="55">
        <f t="shared" si="39"/>
        <v>-0.80304518664047153</v>
      </c>
      <c r="DL16" s="55">
        <f t="shared" si="39"/>
        <v>-0.56532416502946958</v>
      </c>
      <c r="DM16" s="26"/>
      <c r="DN16" s="26"/>
      <c r="DO16" s="26"/>
      <c r="DP16" s="26"/>
      <c r="DQ16" s="26">
        <v>300</v>
      </c>
      <c r="DR16" s="26">
        <v>300</v>
      </c>
      <c r="DS16" s="55">
        <f>IF($AY$16=0,1,DQ16/$AY$16-1)</f>
        <v>0</v>
      </c>
      <c r="DT16" s="55">
        <f>IF($AZ$16=0,1,DR16/$AZ$16-1)</f>
        <v>0</v>
      </c>
      <c r="DU16" s="55">
        <f>IF($E$16=0,1,DQ16/$E$16-1)</f>
        <v>0.2881064834692999</v>
      </c>
      <c r="DV16" s="55">
        <f>IF($E$16=0,1,DR16/$E$16-1)</f>
        <v>0.2881064834692999</v>
      </c>
      <c r="DW16" s="25"/>
      <c r="DX16" s="60"/>
      <c r="DY16" s="60"/>
      <c r="DZ16" s="60"/>
      <c r="EA16" s="60"/>
      <c r="EB16" s="60"/>
      <c r="EC16" s="60"/>
      <c r="ED16" s="60"/>
      <c r="EE16" s="60"/>
      <c r="EF16" s="60"/>
      <c r="EG16" s="60"/>
      <c r="EH16" s="60"/>
      <c r="EI16" s="60"/>
      <c r="EJ16" s="60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1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61"/>
      <c r="GG16" s="61"/>
      <c r="GH16" s="61"/>
      <c r="GI16" s="61"/>
      <c r="GJ16" s="61"/>
      <c r="GK16" s="61"/>
      <c r="GL16" s="61"/>
      <c r="GM16" s="61"/>
      <c r="GN16" s="61"/>
      <c r="GO16" s="61"/>
      <c r="GP16" s="61"/>
      <c r="GQ16" s="61"/>
      <c r="GR16" s="61"/>
      <c r="GS16" s="61"/>
      <c r="GT16" s="61"/>
      <c r="GU16" s="61"/>
      <c r="GV16" s="61"/>
      <c r="GW16" s="61"/>
      <c r="GX16" s="61"/>
      <c r="GY16" s="61"/>
      <c r="GZ16" s="61"/>
      <c r="HA16" s="61"/>
      <c r="HB16" s="61"/>
      <c r="HC16" s="61"/>
      <c r="HD16" s="61"/>
      <c r="HE16" s="61"/>
      <c r="HF16" s="61"/>
      <c r="HG16" s="61"/>
      <c r="HH16" s="61"/>
      <c r="HI16" s="61"/>
      <c r="HJ16" s="61"/>
      <c r="HK16" s="61"/>
      <c r="HL16" s="61"/>
      <c r="HM16" s="61"/>
      <c r="HN16" s="61"/>
      <c r="HO16" s="61"/>
      <c r="HP16" s="61"/>
      <c r="HQ16" s="61"/>
      <c r="HR16" s="61"/>
      <c r="HS16" s="61"/>
      <c r="HT16" s="61"/>
      <c r="HU16" s="61"/>
      <c r="HV16" s="61"/>
      <c r="HW16" s="61"/>
      <c r="HX16" s="61"/>
      <c r="HY16" s="61"/>
      <c r="HZ16" s="61"/>
      <c r="IA16" s="61"/>
      <c r="IB16" s="61"/>
      <c r="IC16" s="61"/>
      <c r="ID16" s="61"/>
      <c r="IE16" s="61"/>
      <c r="IF16" s="61"/>
      <c r="IG16" s="61"/>
      <c r="IH16" s="61"/>
      <c r="II16" s="61"/>
      <c r="IJ16" s="61"/>
      <c r="IK16" s="61"/>
      <c r="IL16" s="61"/>
      <c r="IM16" s="61"/>
      <c r="IN16" s="61"/>
      <c r="IO16" s="61"/>
      <c r="IP16" s="61"/>
      <c r="IQ16" s="61"/>
      <c r="IR16" s="61"/>
      <c r="IS16" s="61"/>
      <c r="IT16" s="61"/>
      <c r="IU16" s="61"/>
      <c r="IV16" s="61"/>
      <c r="IW16" s="61"/>
      <c r="IX16" s="61"/>
      <c r="IY16" s="61"/>
      <c r="IZ16" s="61"/>
      <c r="JA16" s="61"/>
      <c r="JB16" s="61"/>
      <c r="JC16" s="61"/>
      <c r="JD16" s="61"/>
      <c r="JE16" s="61"/>
      <c r="JF16" s="61"/>
      <c r="JG16" s="61"/>
      <c r="JH16" s="61"/>
    </row>
    <row r="17" spans="1:268" s="62" customFormat="1" ht="18" customHeight="1">
      <c r="A17" s="349" t="s">
        <v>37</v>
      </c>
      <c r="B17" s="350"/>
      <c r="C17" s="26">
        <f>'[1]прогноз '!B25</f>
        <v>6834.7</v>
      </c>
      <c r="D17" s="26">
        <f>'[1]прогноз '!C25</f>
        <v>6834.4000000000005</v>
      </c>
      <c r="E17" s="26">
        <f t="shared" si="110"/>
        <v>6189.4</v>
      </c>
      <c r="F17" s="26">
        <f t="shared" si="110"/>
        <v>6189.4</v>
      </c>
      <c r="G17" s="26">
        <v>218.9</v>
      </c>
      <c r="H17" s="26">
        <v>219</v>
      </c>
      <c r="I17" s="26">
        <f>581.8-G17</f>
        <v>362.9</v>
      </c>
      <c r="J17" s="26">
        <v>362.8</v>
      </c>
      <c r="K17" s="26">
        <f t="shared" si="111"/>
        <v>581.79999999999995</v>
      </c>
      <c r="L17" s="26">
        <f t="shared" si="111"/>
        <v>581.79999999999995</v>
      </c>
      <c r="M17" s="26">
        <f>827.6-G17-I17</f>
        <v>245.80000000000007</v>
      </c>
      <c r="N17" s="26">
        <v>245.8</v>
      </c>
      <c r="O17" s="26">
        <f t="shared" si="112"/>
        <v>827.6</v>
      </c>
      <c r="P17" s="26">
        <f t="shared" si="112"/>
        <v>827.59999999999991</v>
      </c>
      <c r="Q17" s="26">
        <f>1542.5-G17-I17-M17</f>
        <v>714.89999999999986</v>
      </c>
      <c r="R17" s="26">
        <v>714.9</v>
      </c>
      <c r="S17" s="26">
        <f t="shared" si="113"/>
        <v>1542.5</v>
      </c>
      <c r="T17" s="26">
        <f t="shared" si="113"/>
        <v>1542.5</v>
      </c>
      <c r="U17" s="26">
        <f>2111.8-G17-I17-M17-Q17</f>
        <v>569.29999999999995</v>
      </c>
      <c r="V17" s="26">
        <v>569.29999999999995</v>
      </c>
      <c r="W17" s="26">
        <f t="shared" si="114"/>
        <v>2111.8000000000002</v>
      </c>
      <c r="X17" s="26">
        <f t="shared" si="114"/>
        <v>2111.8000000000002</v>
      </c>
      <c r="Y17" s="26">
        <f>2417.7-G17-I17-M17-Q17-U17</f>
        <v>305.89999999999964</v>
      </c>
      <c r="Z17" s="26">
        <v>305.8</v>
      </c>
      <c r="AA17" s="26">
        <f t="shared" si="115"/>
        <v>2417.6999999999998</v>
      </c>
      <c r="AB17" s="26">
        <f t="shared" si="115"/>
        <v>2417.6000000000004</v>
      </c>
      <c r="AC17" s="26">
        <v>615.5</v>
      </c>
      <c r="AD17" s="26">
        <v>615.5</v>
      </c>
      <c r="AE17" s="26">
        <f t="shared" si="116"/>
        <v>3033.2</v>
      </c>
      <c r="AF17" s="26">
        <f t="shared" si="116"/>
        <v>3033.1000000000004</v>
      </c>
      <c r="AG17" s="26">
        <f>3431.4-G17-I17-M17-Q17-U17-Y17-AC17</f>
        <v>398.20000000000027</v>
      </c>
      <c r="AH17" s="26">
        <f>3431.4-H17-J17-N17-R17-V17-Z17-AD17</f>
        <v>398.29999999999973</v>
      </c>
      <c r="AI17" s="26">
        <f t="shared" si="117"/>
        <v>3431.4</v>
      </c>
      <c r="AJ17" s="26">
        <f t="shared" si="117"/>
        <v>3431.4</v>
      </c>
      <c r="AK17" s="26">
        <f>3949.7-G17-I17-M17-Q17-U17-Y17-AC17-AG17</f>
        <v>518.29999999999995</v>
      </c>
      <c r="AL17" s="23">
        <f>3949.7-H17-J17-N17-R17-V17-Z17-AD17-AH17</f>
        <v>518.29999999999973</v>
      </c>
      <c r="AM17" s="26">
        <f t="shared" si="118"/>
        <v>3949.7</v>
      </c>
      <c r="AN17" s="26">
        <f t="shared" si="118"/>
        <v>3949.7</v>
      </c>
      <c r="AO17" s="26">
        <f>4344.4-G17-I17-M17-Q17-U17-Y17-AC17-AG17-AK17</f>
        <v>394.69999999999959</v>
      </c>
      <c r="AP17" s="26">
        <f>4344.4-H17-J17-N17-R17-V17-Z17-AD17-AH17-AL17</f>
        <v>394.70000000000005</v>
      </c>
      <c r="AQ17" s="26">
        <f t="shared" si="119"/>
        <v>4344.3999999999996</v>
      </c>
      <c r="AR17" s="26">
        <f t="shared" si="119"/>
        <v>4344.3999999999996</v>
      </c>
      <c r="AS17" s="26">
        <v>1031.3</v>
      </c>
      <c r="AT17" s="26">
        <v>1031.3</v>
      </c>
      <c r="AU17" s="26">
        <f t="shared" si="120"/>
        <v>5375.7</v>
      </c>
      <c r="AV17" s="26">
        <f t="shared" si="120"/>
        <v>5375.7</v>
      </c>
      <c r="AW17" s="26">
        <f>0+AX17</f>
        <v>813.7</v>
      </c>
      <c r="AX17" s="26">
        <v>813.7</v>
      </c>
      <c r="AY17" s="26">
        <v>3420</v>
      </c>
      <c r="AZ17" s="26">
        <v>3420</v>
      </c>
      <c r="BA17" s="55">
        <f t="shared" si="109"/>
        <v>-0.44744240152518822</v>
      </c>
      <c r="BB17" s="55">
        <f t="shared" si="109"/>
        <v>-0.44744240152518822</v>
      </c>
      <c r="BC17" s="26">
        <v>150.80000000000001</v>
      </c>
      <c r="BD17" s="26">
        <v>150.80000000000001</v>
      </c>
      <c r="BE17" s="26">
        <v>240.9</v>
      </c>
      <c r="BF17" s="26">
        <v>240.9</v>
      </c>
      <c r="BG17" s="26">
        <f t="shared" si="125"/>
        <v>391.70000000000005</v>
      </c>
      <c r="BH17" s="26">
        <f t="shared" si="125"/>
        <v>391.70000000000005</v>
      </c>
      <c r="BI17" s="55">
        <f t="shared" si="22"/>
        <v>-0.32674458576830512</v>
      </c>
      <c r="BJ17" s="55">
        <f t="shared" si="22"/>
        <v>-0.32674458576830512</v>
      </c>
      <c r="BK17" s="26">
        <v>288</v>
      </c>
      <c r="BL17" s="26">
        <v>327.10000000000002</v>
      </c>
      <c r="BM17" s="26">
        <f t="shared" si="126"/>
        <v>679.7</v>
      </c>
      <c r="BN17" s="26">
        <f t="shared" si="126"/>
        <v>718.80000000000007</v>
      </c>
      <c r="BO17" s="55">
        <f t="shared" si="24"/>
        <v>-0.17870952150797481</v>
      </c>
      <c r="BP17" s="55">
        <f t="shared" si="24"/>
        <v>-0.1314644755920733</v>
      </c>
      <c r="BQ17" s="26"/>
      <c r="BR17" s="26"/>
      <c r="BS17" s="26">
        <f t="shared" si="127"/>
        <v>679.7</v>
      </c>
      <c r="BT17" s="26">
        <f t="shared" si="127"/>
        <v>718.80000000000007</v>
      </c>
      <c r="BU17" s="55">
        <f t="shared" si="25"/>
        <v>-0.55935170178282001</v>
      </c>
      <c r="BV17" s="55">
        <f t="shared" si="25"/>
        <v>-0.5340032414910858</v>
      </c>
      <c r="BW17" s="26"/>
      <c r="BX17" s="26"/>
      <c r="BY17" s="26">
        <f t="shared" si="128"/>
        <v>679.7</v>
      </c>
      <c r="BZ17" s="26">
        <f t="shared" si="128"/>
        <v>718.80000000000007</v>
      </c>
      <c r="CA17" s="55">
        <f t="shared" si="27"/>
        <v>-0.67814186949521738</v>
      </c>
      <c r="CB17" s="55">
        <f t="shared" si="27"/>
        <v>-0.65962685860403447</v>
      </c>
      <c r="CC17" s="26"/>
      <c r="CD17" s="26"/>
      <c r="CE17" s="26">
        <f t="shared" si="129"/>
        <v>679.7</v>
      </c>
      <c r="CF17" s="26">
        <f t="shared" si="129"/>
        <v>718.80000000000007</v>
      </c>
      <c r="CG17" s="55">
        <f t="shared" si="29"/>
        <v>-0.71886503701865401</v>
      </c>
      <c r="CH17" s="55">
        <f t="shared" si="29"/>
        <v>-0.70268034414295166</v>
      </c>
      <c r="CI17" s="26"/>
      <c r="CJ17" s="26"/>
      <c r="CK17" s="26">
        <f t="shared" si="130"/>
        <v>679.7</v>
      </c>
      <c r="CL17" s="26">
        <f t="shared" si="130"/>
        <v>718.80000000000007</v>
      </c>
      <c r="CM17" s="55">
        <f t="shared" si="31"/>
        <v>-0.77591322695503095</v>
      </c>
      <c r="CN17" s="55">
        <f t="shared" si="31"/>
        <v>-0.76301473739738224</v>
      </c>
      <c r="CO17" s="26"/>
      <c r="CP17" s="26"/>
      <c r="CQ17" s="26">
        <f t="shared" si="131"/>
        <v>679.7</v>
      </c>
      <c r="CR17" s="26">
        <f t="shared" si="131"/>
        <v>718.80000000000007</v>
      </c>
      <c r="CS17" s="55">
        <f t="shared" si="33"/>
        <v>-0.80191758465932272</v>
      </c>
      <c r="CT17" s="55">
        <f t="shared" si="33"/>
        <v>-0.7905228186745934</v>
      </c>
      <c r="CU17" s="26"/>
      <c r="CV17" s="26"/>
      <c r="CW17" s="26">
        <f t="shared" si="132"/>
        <v>679.7</v>
      </c>
      <c r="CX17" s="26">
        <f t="shared" si="132"/>
        <v>718.80000000000007</v>
      </c>
      <c r="CY17" s="55">
        <f t="shared" si="35"/>
        <v>-0.82791098058080359</v>
      </c>
      <c r="CZ17" s="55">
        <f t="shared" si="35"/>
        <v>-0.81801149454388944</v>
      </c>
      <c r="DA17" s="26"/>
      <c r="DB17" s="26"/>
      <c r="DC17" s="26">
        <f t="shared" si="133"/>
        <v>679.7</v>
      </c>
      <c r="DD17" s="26">
        <f t="shared" si="133"/>
        <v>718.80000000000007</v>
      </c>
      <c r="DE17" s="55">
        <f t="shared" si="37"/>
        <v>-0.84354571402264988</v>
      </c>
      <c r="DF17" s="55">
        <f t="shared" si="37"/>
        <v>-0.83454562195009663</v>
      </c>
      <c r="DG17" s="26"/>
      <c r="DH17" s="26"/>
      <c r="DI17" s="26">
        <f t="shared" si="134"/>
        <v>679.7</v>
      </c>
      <c r="DJ17" s="26">
        <f t="shared" si="134"/>
        <v>718.80000000000007</v>
      </c>
      <c r="DK17" s="55">
        <f t="shared" si="39"/>
        <v>-0.87356065256617743</v>
      </c>
      <c r="DL17" s="55">
        <f t="shared" si="39"/>
        <v>-0.86628718120430825</v>
      </c>
      <c r="DM17" s="26"/>
      <c r="DN17" s="26"/>
      <c r="DO17" s="26"/>
      <c r="DP17" s="26"/>
      <c r="DQ17" s="26">
        <v>3420</v>
      </c>
      <c r="DR17" s="26">
        <v>3420</v>
      </c>
      <c r="DS17" s="55">
        <f>IF($AY$17=0,1,DQ17/$AY$17-1)</f>
        <v>0</v>
      </c>
      <c r="DT17" s="55">
        <f>IF($AZ$17=0,1,DR17/$AZ$17-1)</f>
        <v>0</v>
      </c>
      <c r="DU17" s="55">
        <f>IF($E$17=0,1,DQ17/$E$17-1)</f>
        <v>-0.44744240152518822</v>
      </c>
      <c r="DV17" s="55">
        <f>IF($E$17=0,1,DR17/$E$17-1)</f>
        <v>-0.44744240152518822</v>
      </c>
      <c r="DW17" s="25"/>
      <c r="DX17" s="60"/>
      <c r="DY17" s="60"/>
      <c r="DZ17" s="60"/>
      <c r="EA17" s="60"/>
      <c r="EB17" s="60"/>
      <c r="EC17" s="60"/>
      <c r="ED17" s="60"/>
      <c r="EE17" s="60"/>
      <c r="EF17" s="60"/>
      <c r="EG17" s="60"/>
      <c r="EH17" s="60"/>
      <c r="EI17" s="60"/>
      <c r="EJ17" s="60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  <c r="GY17" s="61"/>
      <c r="GZ17" s="61"/>
      <c r="HA17" s="61"/>
      <c r="HB17" s="61"/>
      <c r="HC17" s="61"/>
      <c r="HD17" s="61"/>
      <c r="HE17" s="61"/>
      <c r="HF17" s="61"/>
      <c r="HG17" s="61"/>
      <c r="HH17" s="61"/>
      <c r="HI17" s="61"/>
      <c r="HJ17" s="61"/>
      <c r="HK17" s="61"/>
      <c r="HL17" s="61"/>
      <c r="HM17" s="61"/>
      <c r="HN17" s="61"/>
      <c r="HO17" s="61"/>
      <c r="HP17" s="61"/>
      <c r="HQ17" s="61"/>
      <c r="HR17" s="61"/>
      <c r="HS17" s="61"/>
      <c r="HT17" s="61"/>
      <c r="HU17" s="61"/>
      <c r="HV17" s="61"/>
      <c r="HW17" s="61"/>
      <c r="HX17" s="61"/>
      <c r="HY17" s="61"/>
      <c r="HZ17" s="61"/>
      <c r="IA17" s="61"/>
      <c r="IB17" s="61"/>
      <c r="IC17" s="61"/>
      <c r="ID17" s="61"/>
      <c r="IE17" s="61"/>
      <c r="IF17" s="61"/>
      <c r="IG17" s="61"/>
      <c r="IH17" s="61"/>
      <c r="II17" s="61"/>
      <c r="IJ17" s="61"/>
      <c r="IK17" s="61"/>
      <c r="IL17" s="61"/>
      <c r="IM17" s="61"/>
      <c r="IN17" s="61"/>
      <c r="IO17" s="61"/>
      <c r="IP17" s="61"/>
      <c r="IQ17" s="61"/>
      <c r="IR17" s="61"/>
      <c r="IS17" s="61"/>
      <c r="IT17" s="61"/>
      <c r="IU17" s="61"/>
      <c r="IV17" s="61"/>
      <c r="IW17" s="61"/>
      <c r="IX17" s="61"/>
      <c r="IY17" s="61"/>
      <c r="IZ17" s="61"/>
      <c r="JA17" s="61"/>
      <c r="JB17" s="61"/>
      <c r="JC17" s="61"/>
      <c r="JD17" s="61"/>
      <c r="JE17" s="61"/>
      <c r="JF17" s="61"/>
      <c r="JG17" s="61"/>
      <c r="JH17" s="61"/>
    </row>
    <row r="18" spans="1:268" s="62" customFormat="1" ht="18" customHeight="1">
      <c r="A18" s="349" t="s">
        <v>38</v>
      </c>
      <c r="B18" s="350"/>
      <c r="C18" s="26">
        <f>'[1]прогноз '!B26</f>
        <v>8544.6</v>
      </c>
      <c r="D18" s="26">
        <f>'[1]прогноз '!C26</f>
        <v>2078.6000000000004</v>
      </c>
      <c r="E18" s="26">
        <f t="shared" si="110"/>
        <v>8790</v>
      </c>
      <c r="F18" s="26">
        <f t="shared" si="110"/>
        <v>2192.4000000000005</v>
      </c>
      <c r="G18" s="26">
        <v>770.1</v>
      </c>
      <c r="H18" s="26">
        <v>192.1</v>
      </c>
      <c r="I18" s="26">
        <f>1040.6-G18</f>
        <v>270.49999999999989</v>
      </c>
      <c r="J18" s="26">
        <v>67.5</v>
      </c>
      <c r="K18" s="26">
        <f t="shared" si="111"/>
        <v>1040.5999999999999</v>
      </c>
      <c r="L18" s="26">
        <f t="shared" si="111"/>
        <v>259.60000000000002</v>
      </c>
      <c r="M18" s="26">
        <f>2439.8-G18-I18</f>
        <v>1399.2000000000003</v>
      </c>
      <c r="N18" s="26">
        <v>349</v>
      </c>
      <c r="O18" s="26">
        <f t="shared" si="112"/>
        <v>2439.8000000000002</v>
      </c>
      <c r="P18" s="26">
        <f t="shared" si="112"/>
        <v>608.6</v>
      </c>
      <c r="Q18" s="26">
        <f>3019.5-G18-I18-M18</f>
        <v>579.69999999999982</v>
      </c>
      <c r="R18" s="26">
        <v>144.6</v>
      </c>
      <c r="S18" s="26">
        <f t="shared" si="113"/>
        <v>3019.5</v>
      </c>
      <c r="T18" s="26">
        <f t="shared" si="113"/>
        <v>753.2</v>
      </c>
      <c r="U18" s="26">
        <f>3833.1-G18-I18-M18-Q18</f>
        <v>813.59999999999991</v>
      </c>
      <c r="V18" s="26">
        <v>202.9</v>
      </c>
      <c r="W18" s="26">
        <f t="shared" si="114"/>
        <v>3833.1</v>
      </c>
      <c r="X18" s="26">
        <f t="shared" si="114"/>
        <v>956.1</v>
      </c>
      <c r="Y18" s="26">
        <f>4259-G18-I18-M18-Q18-U18</f>
        <v>425.90000000000009</v>
      </c>
      <c r="Z18" s="26">
        <v>106.2</v>
      </c>
      <c r="AA18" s="26">
        <f t="shared" si="115"/>
        <v>4259</v>
      </c>
      <c r="AB18" s="26">
        <f t="shared" si="115"/>
        <v>1062.3</v>
      </c>
      <c r="AC18" s="26">
        <v>978.1</v>
      </c>
      <c r="AD18" s="26">
        <v>244</v>
      </c>
      <c r="AE18" s="26">
        <f t="shared" si="116"/>
        <v>5237.1000000000004</v>
      </c>
      <c r="AF18" s="26">
        <f t="shared" si="116"/>
        <v>1306.3</v>
      </c>
      <c r="AG18" s="26">
        <f>5993.7-G18-I18-M18-Q18-U18-Y18-AC18</f>
        <v>756.59999999999934</v>
      </c>
      <c r="AH18" s="26">
        <f>1495-H18-J18-N18-R18-V18-Z18-AD18</f>
        <v>188.7000000000001</v>
      </c>
      <c r="AI18" s="26">
        <f t="shared" si="117"/>
        <v>5993.7</v>
      </c>
      <c r="AJ18" s="26">
        <f t="shared" si="117"/>
        <v>1495</v>
      </c>
      <c r="AK18" s="26">
        <f>6616.8-G18-I18-M18-Q18-U18-Y18-AC18-AG18</f>
        <v>623.10000000000093</v>
      </c>
      <c r="AL18" s="23">
        <f>1650.3-H18-J18-N18-R18-V18-Z18-AD18-AH18</f>
        <v>155.2999999999999</v>
      </c>
      <c r="AM18" s="26">
        <f t="shared" si="118"/>
        <v>6616.8000000000011</v>
      </c>
      <c r="AN18" s="26">
        <f t="shared" si="118"/>
        <v>1650.3</v>
      </c>
      <c r="AO18" s="26">
        <f>7458.1-G18-I18-M18-Q18-U18-Y18-AC18-AG18-AK18</f>
        <v>841.29999999999916</v>
      </c>
      <c r="AP18" s="26">
        <f>1860.2-H18-J18-N18-R18-V18-Z18-AD18-AH18-AL18</f>
        <v>209.9000000000002</v>
      </c>
      <c r="AQ18" s="26">
        <f t="shared" si="119"/>
        <v>7458.1</v>
      </c>
      <c r="AR18" s="26">
        <f t="shared" si="119"/>
        <v>1860.2000000000003</v>
      </c>
      <c r="AS18" s="26">
        <v>478.8</v>
      </c>
      <c r="AT18" s="26">
        <v>119.4</v>
      </c>
      <c r="AU18" s="26">
        <f t="shared" si="120"/>
        <v>7936.9000000000005</v>
      </c>
      <c r="AV18" s="26">
        <f t="shared" si="120"/>
        <v>1979.6000000000004</v>
      </c>
      <c r="AW18" s="26">
        <f>640.3+AX18</f>
        <v>853.09999999999991</v>
      </c>
      <c r="AX18" s="26">
        <v>212.8</v>
      </c>
      <c r="AY18" s="26">
        <v>9159.2999999999993</v>
      </c>
      <c r="AZ18" s="26">
        <v>2284.5</v>
      </c>
      <c r="BA18" s="55">
        <f t="shared" si="109"/>
        <v>4.2013651877133018E-2</v>
      </c>
      <c r="BB18" s="55">
        <f t="shared" si="109"/>
        <v>4.2008757525998641E-2</v>
      </c>
      <c r="BC18" s="26">
        <v>676.9</v>
      </c>
      <c r="BD18" s="26">
        <v>163.4</v>
      </c>
      <c r="BE18" s="26">
        <v>2.1</v>
      </c>
      <c r="BF18" s="26">
        <v>0.5</v>
      </c>
      <c r="BG18" s="26">
        <f t="shared" si="125"/>
        <v>679</v>
      </c>
      <c r="BH18" s="26">
        <f t="shared" si="125"/>
        <v>163.9</v>
      </c>
      <c r="BI18" s="55">
        <f t="shared" si="22"/>
        <v>-0.34749183163559483</v>
      </c>
      <c r="BJ18" s="55">
        <f t="shared" si="22"/>
        <v>-0.36864406779661019</v>
      </c>
      <c r="BK18" s="26">
        <f>80.5+58.8+58.4+321.5+6+13.5-+BL18</f>
        <v>170.30000000000007</v>
      </c>
      <c r="BL18" s="26">
        <v>368.4</v>
      </c>
      <c r="BM18" s="26">
        <f t="shared" si="126"/>
        <v>849.30000000000007</v>
      </c>
      <c r="BN18" s="26">
        <f t="shared" si="126"/>
        <v>532.29999999999995</v>
      </c>
      <c r="BO18" s="55">
        <f t="shared" si="24"/>
        <v>-0.65189769653250274</v>
      </c>
      <c r="BP18" s="55">
        <f t="shared" si="24"/>
        <v>-0.12536970095300703</v>
      </c>
      <c r="BQ18" s="26"/>
      <c r="BR18" s="26"/>
      <c r="BS18" s="26">
        <f t="shared" si="127"/>
        <v>849.30000000000007</v>
      </c>
      <c r="BT18" s="26">
        <f t="shared" si="127"/>
        <v>532.29999999999995</v>
      </c>
      <c r="BU18" s="55">
        <f t="shared" si="25"/>
        <v>-0.71872826626924979</v>
      </c>
      <c r="BV18" s="55">
        <f t="shared" si="25"/>
        <v>-0.29328199681359546</v>
      </c>
      <c r="BW18" s="26"/>
      <c r="BX18" s="26"/>
      <c r="BY18" s="26">
        <f t="shared" si="128"/>
        <v>849.30000000000007</v>
      </c>
      <c r="BZ18" s="26">
        <f t="shared" si="128"/>
        <v>532.29999999999995</v>
      </c>
      <c r="CA18" s="55">
        <f t="shared" si="27"/>
        <v>-0.77842999139078028</v>
      </c>
      <c r="CB18" s="55">
        <f t="shared" si="27"/>
        <v>-0.44325907331869052</v>
      </c>
      <c r="CC18" s="26"/>
      <c r="CD18" s="26"/>
      <c r="CE18" s="26">
        <f t="shared" si="129"/>
        <v>849.30000000000007</v>
      </c>
      <c r="CF18" s="26">
        <f t="shared" si="129"/>
        <v>532.29999999999995</v>
      </c>
      <c r="CG18" s="55">
        <f t="shared" si="29"/>
        <v>-0.80058699225170227</v>
      </c>
      <c r="CH18" s="55">
        <f t="shared" si="29"/>
        <v>-0.49891744328344156</v>
      </c>
      <c r="CI18" s="26"/>
      <c r="CJ18" s="26"/>
      <c r="CK18" s="26">
        <f t="shared" si="130"/>
        <v>849.30000000000007</v>
      </c>
      <c r="CL18" s="26">
        <f t="shared" si="130"/>
        <v>532.29999999999995</v>
      </c>
      <c r="CM18" s="55">
        <f t="shared" si="31"/>
        <v>-0.83783009680930287</v>
      </c>
      <c r="CN18" s="55">
        <f t="shared" si="31"/>
        <v>-0.59251320523616324</v>
      </c>
      <c r="CO18" s="26"/>
      <c r="CP18" s="26"/>
      <c r="CQ18" s="26">
        <f t="shared" si="131"/>
        <v>849.30000000000007</v>
      </c>
      <c r="CR18" s="26">
        <f t="shared" si="131"/>
        <v>532.29999999999995</v>
      </c>
      <c r="CS18" s="55">
        <f t="shared" si="33"/>
        <v>-0.85830121627709088</v>
      </c>
      <c r="CT18" s="55">
        <f t="shared" si="33"/>
        <v>-0.64394648829431445</v>
      </c>
      <c r="CU18" s="26"/>
      <c r="CV18" s="26"/>
      <c r="CW18" s="26">
        <f t="shared" si="132"/>
        <v>849.30000000000007</v>
      </c>
      <c r="CX18" s="26">
        <f t="shared" si="132"/>
        <v>532.29999999999995</v>
      </c>
      <c r="CY18" s="55">
        <f t="shared" si="35"/>
        <v>-0.87164490388103011</v>
      </c>
      <c r="CZ18" s="55">
        <f t="shared" si="35"/>
        <v>-0.6774525843785979</v>
      </c>
      <c r="DA18" s="26"/>
      <c r="DB18" s="26"/>
      <c r="DC18" s="26">
        <f t="shared" si="133"/>
        <v>849.30000000000007</v>
      </c>
      <c r="DD18" s="26">
        <f t="shared" si="133"/>
        <v>532.29999999999995</v>
      </c>
      <c r="DE18" s="55">
        <f t="shared" si="37"/>
        <v>-0.88612381169466758</v>
      </c>
      <c r="DF18" s="55">
        <f t="shared" si="37"/>
        <v>-0.71384797333620043</v>
      </c>
      <c r="DG18" s="26"/>
      <c r="DH18" s="26"/>
      <c r="DI18" s="26">
        <f t="shared" si="134"/>
        <v>849.30000000000007</v>
      </c>
      <c r="DJ18" s="26">
        <f t="shared" si="134"/>
        <v>532.29999999999995</v>
      </c>
      <c r="DK18" s="55">
        <f t="shared" si="39"/>
        <v>-0.89299348612178564</v>
      </c>
      <c r="DL18" s="55">
        <f t="shared" si="39"/>
        <v>-0.73110729440290978</v>
      </c>
      <c r="DM18" s="26"/>
      <c r="DN18" s="26"/>
      <c r="DO18" s="26"/>
      <c r="DP18" s="26"/>
      <c r="DQ18" s="26">
        <v>9159</v>
      </c>
      <c r="DR18" s="26">
        <v>2284</v>
      </c>
      <c r="DS18" s="55">
        <f>IF($AY$18=0,1,DQ18/$AY$18-1)</f>
        <v>-3.275359470689132E-5</v>
      </c>
      <c r="DT18" s="55">
        <f>IF($AZ$18=0,1,DR18/$AZ$18-1)</f>
        <v>-2.1886627270739645E-4</v>
      </c>
      <c r="DU18" s="55">
        <f>IF($E$18=0,1,DQ18/$E$18-1)</f>
        <v>4.1979522184300233E-2</v>
      </c>
      <c r="DV18" s="55">
        <f>IF($E$18=0,1,DR18/$E$18-1)</f>
        <v>-0.74015927189988617</v>
      </c>
      <c r="DW18" s="25"/>
      <c r="DX18" s="60"/>
      <c r="DY18" s="60"/>
      <c r="DZ18" s="60"/>
      <c r="EA18" s="60"/>
      <c r="EB18" s="60"/>
      <c r="EC18" s="60"/>
      <c r="ED18" s="60"/>
      <c r="EE18" s="60"/>
      <c r="EF18" s="60"/>
      <c r="EG18" s="60"/>
      <c r="EH18" s="60"/>
      <c r="EI18" s="60"/>
      <c r="EJ18" s="60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  <c r="GY18" s="61"/>
      <c r="GZ18" s="61"/>
      <c r="HA18" s="61"/>
      <c r="HB18" s="61"/>
      <c r="HC18" s="61"/>
      <c r="HD18" s="61"/>
      <c r="HE18" s="61"/>
      <c r="HF18" s="61"/>
      <c r="HG18" s="61"/>
      <c r="HH18" s="61"/>
      <c r="HI18" s="61"/>
      <c r="HJ18" s="61"/>
      <c r="HK18" s="61"/>
      <c r="HL18" s="61"/>
      <c r="HM18" s="61"/>
      <c r="HN18" s="61"/>
      <c r="HO18" s="61"/>
      <c r="HP18" s="61"/>
      <c r="HQ18" s="61"/>
      <c r="HR18" s="61"/>
      <c r="HS18" s="61"/>
      <c r="HT18" s="61"/>
      <c r="HU18" s="61"/>
      <c r="HV18" s="61"/>
      <c r="HW18" s="61"/>
      <c r="HX18" s="61"/>
      <c r="HY18" s="61"/>
      <c r="HZ18" s="61"/>
      <c r="IA18" s="61"/>
      <c r="IB18" s="61"/>
      <c r="IC18" s="61"/>
      <c r="ID18" s="61"/>
      <c r="IE18" s="61"/>
      <c r="IF18" s="61"/>
      <c r="IG18" s="61"/>
      <c r="IH18" s="61"/>
      <c r="II18" s="61"/>
      <c r="IJ18" s="61"/>
      <c r="IK18" s="61"/>
      <c r="IL18" s="61"/>
      <c r="IM18" s="61"/>
      <c r="IN18" s="61"/>
      <c r="IO18" s="61"/>
      <c r="IP18" s="61"/>
      <c r="IQ18" s="61"/>
      <c r="IR18" s="61"/>
      <c r="IS18" s="61"/>
      <c r="IT18" s="61"/>
      <c r="IU18" s="61"/>
      <c r="IV18" s="61"/>
      <c r="IW18" s="61"/>
      <c r="IX18" s="61"/>
      <c r="IY18" s="61"/>
      <c r="IZ18" s="61"/>
      <c r="JA18" s="61"/>
      <c r="JB18" s="61"/>
      <c r="JC18" s="61"/>
      <c r="JD18" s="61"/>
      <c r="JE18" s="61"/>
      <c r="JF18" s="61"/>
      <c r="JG18" s="61"/>
      <c r="JH18" s="61"/>
    </row>
    <row r="19" spans="1:268" s="62" customFormat="1" ht="18" customHeight="1">
      <c r="A19" s="349" t="s">
        <v>39</v>
      </c>
      <c r="B19" s="350"/>
      <c r="C19" s="26">
        <f>'[1]прогноз '!B27</f>
        <v>34256</v>
      </c>
      <c r="D19" s="26">
        <f>'[1]прогноз '!C27</f>
        <v>16756.5</v>
      </c>
      <c r="E19" s="26">
        <f t="shared" si="110"/>
        <v>30734.7</v>
      </c>
      <c r="F19" s="26">
        <f t="shared" si="110"/>
        <v>17528.600000000002</v>
      </c>
      <c r="G19" s="26">
        <v>1722.7</v>
      </c>
      <c r="H19" s="26">
        <v>1282.7</v>
      </c>
      <c r="I19" s="26">
        <f>3554.2-G19</f>
        <v>1831.4999999999998</v>
      </c>
      <c r="J19" s="26">
        <v>746</v>
      </c>
      <c r="K19" s="26">
        <f t="shared" si="111"/>
        <v>3554.2</v>
      </c>
      <c r="L19" s="26">
        <f t="shared" si="111"/>
        <v>2028.7</v>
      </c>
      <c r="M19" s="26">
        <f>6615.8-G19-I19</f>
        <v>3061.6000000000004</v>
      </c>
      <c r="N19" s="26">
        <v>2058.8000000000002</v>
      </c>
      <c r="O19" s="26">
        <f t="shared" si="112"/>
        <v>6615.8</v>
      </c>
      <c r="P19" s="26">
        <f t="shared" si="112"/>
        <v>4087.5</v>
      </c>
      <c r="Q19" s="26">
        <f>9856.3-G19-I19-M19</f>
        <v>3240.4999999999991</v>
      </c>
      <c r="R19" s="26">
        <v>1988.1</v>
      </c>
      <c r="S19" s="26">
        <f t="shared" si="113"/>
        <v>9856.2999999999993</v>
      </c>
      <c r="T19" s="26">
        <f t="shared" si="113"/>
        <v>6075.6</v>
      </c>
      <c r="U19" s="26">
        <f>13409.5-G19-I19-M19-Q19</f>
        <v>3553.2</v>
      </c>
      <c r="V19" s="26">
        <v>2097.6999999999998</v>
      </c>
      <c r="W19" s="26">
        <f t="shared" si="114"/>
        <v>13409.5</v>
      </c>
      <c r="X19" s="26">
        <f t="shared" si="114"/>
        <v>8173.3</v>
      </c>
      <c r="Y19" s="26">
        <f>15867.9-G19-I19-M19-Q19-U19</f>
        <v>2458.3999999999996</v>
      </c>
      <c r="Z19" s="26">
        <v>1229.2</v>
      </c>
      <c r="AA19" s="26">
        <f t="shared" si="115"/>
        <v>15867.9</v>
      </c>
      <c r="AB19" s="26">
        <f t="shared" si="115"/>
        <v>9402.5</v>
      </c>
      <c r="AC19" s="26">
        <f>2959.7-14.5</f>
        <v>2945.2</v>
      </c>
      <c r="AD19" s="26">
        <v>1757.4</v>
      </c>
      <c r="AE19" s="26">
        <f t="shared" si="116"/>
        <v>18813.099999999999</v>
      </c>
      <c r="AF19" s="26">
        <f t="shared" si="116"/>
        <v>11159.9</v>
      </c>
      <c r="AG19" s="26">
        <f>21396.7-G19-I19-M19-Q19-U19-Y19-AC19</f>
        <v>2583.6000000000022</v>
      </c>
      <c r="AH19" s="26">
        <f>12627.4-H19-J19-N19-R19-V19-Z19-AD19</f>
        <v>1467.4999999999977</v>
      </c>
      <c r="AI19" s="26">
        <f t="shared" si="117"/>
        <v>21396.7</v>
      </c>
      <c r="AJ19" s="26">
        <f t="shared" si="117"/>
        <v>12627.399999999998</v>
      </c>
      <c r="AK19" s="26">
        <f>23366.1-G19-I19-M19-Q19-U19-Y19-AC19-AG19</f>
        <v>1969.3999999999933</v>
      </c>
      <c r="AL19" s="23">
        <f>13691.4-H19-J19-N19-R19-V19-Z19-AD19-AH19</f>
        <v>1064</v>
      </c>
      <c r="AM19" s="26">
        <f t="shared" si="118"/>
        <v>23366.099999999995</v>
      </c>
      <c r="AN19" s="26">
        <f t="shared" si="118"/>
        <v>13691.399999999998</v>
      </c>
      <c r="AO19" s="26">
        <f>26501.2-G19-I19-M19-Q19-U19-Y19-AC19-AG19-AK19</f>
        <v>3135.1000000000058</v>
      </c>
      <c r="AP19" s="26">
        <f>15453.5-H19-J19-N19-R19-V19-Z19-AD19-AH19-AL19</f>
        <v>1762.1000000000026</v>
      </c>
      <c r="AQ19" s="26">
        <f t="shared" si="119"/>
        <v>26501.200000000001</v>
      </c>
      <c r="AR19" s="26">
        <f t="shared" si="119"/>
        <v>15453.5</v>
      </c>
      <c r="AS19" s="26">
        <v>1980.8</v>
      </c>
      <c r="AT19" s="26">
        <v>902.7</v>
      </c>
      <c r="AU19" s="26">
        <f t="shared" si="120"/>
        <v>28482</v>
      </c>
      <c r="AV19" s="26">
        <f t="shared" si="120"/>
        <v>16356.2</v>
      </c>
      <c r="AW19" s="26">
        <f>1080.3+AX19</f>
        <v>2252.6999999999998</v>
      </c>
      <c r="AX19" s="26">
        <v>1172.4000000000001</v>
      </c>
      <c r="AY19" s="26">
        <f>41538.6</f>
        <v>41538.6</v>
      </c>
      <c r="AZ19" s="26">
        <v>19766.5</v>
      </c>
      <c r="BA19" s="55">
        <f t="shared" si="109"/>
        <v>0.3515212447168834</v>
      </c>
      <c r="BB19" s="55">
        <f t="shared" si="109"/>
        <v>0.12767134853895912</v>
      </c>
      <c r="BC19" s="26">
        <v>1393.6</v>
      </c>
      <c r="BD19" s="26">
        <v>644.6</v>
      </c>
      <c r="BE19" s="26">
        <v>1960.4</v>
      </c>
      <c r="BF19" s="26">
        <v>1182.9000000000001</v>
      </c>
      <c r="BG19" s="26">
        <f t="shared" si="125"/>
        <v>3354</v>
      </c>
      <c r="BH19" s="26">
        <f t="shared" si="125"/>
        <v>1827.5</v>
      </c>
      <c r="BI19" s="55">
        <f t="shared" si="22"/>
        <v>-5.6327724945135271E-2</v>
      </c>
      <c r="BJ19" s="55">
        <f t="shared" si="22"/>
        <v>-9.9176812737220899E-2</v>
      </c>
      <c r="BK19" s="26">
        <v>2200</v>
      </c>
      <c r="BL19" s="26">
        <v>4134.8999999999996</v>
      </c>
      <c r="BM19" s="26">
        <f t="shared" si="126"/>
        <v>5554</v>
      </c>
      <c r="BN19" s="26">
        <f t="shared" si="126"/>
        <v>5962.4</v>
      </c>
      <c r="BO19" s="55">
        <f t="shared" si="24"/>
        <v>-0.16049457359654162</v>
      </c>
      <c r="BP19" s="55">
        <f t="shared" si="24"/>
        <v>0.45869113149847096</v>
      </c>
      <c r="BQ19" s="26"/>
      <c r="BR19" s="26"/>
      <c r="BS19" s="26">
        <f t="shared" si="127"/>
        <v>5554</v>
      </c>
      <c r="BT19" s="26">
        <f t="shared" si="127"/>
        <v>5962.4</v>
      </c>
      <c r="BU19" s="55">
        <f t="shared" si="25"/>
        <v>-0.43650254152166634</v>
      </c>
      <c r="BV19" s="55">
        <f t="shared" si="25"/>
        <v>-1.8631904667851806E-2</v>
      </c>
      <c r="BW19" s="26"/>
      <c r="BX19" s="26"/>
      <c r="BY19" s="26">
        <f t="shared" si="128"/>
        <v>5554</v>
      </c>
      <c r="BZ19" s="26">
        <f t="shared" si="128"/>
        <v>5962.4</v>
      </c>
      <c r="CA19" s="55">
        <f t="shared" si="27"/>
        <v>-0.58581602595175064</v>
      </c>
      <c r="CB19" s="55">
        <f t="shared" si="27"/>
        <v>-0.27050273451359919</v>
      </c>
      <c r="CC19" s="26"/>
      <c r="CD19" s="26"/>
      <c r="CE19" s="26">
        <f t="shared" si="129"/>
        <v>5554</v>
      </c>
      <c r="CF19" s="26">
        <f t="shared" si="129"/>
        <v>5962.4</v>
      </c>
      <c r="CG19" s="55">
        <f t="shared" si="29"/>
        <v>-0.64998519022681012</v>
      </c>
      <c r="CH19" s="55">
        <f t="shared" si="29"/>
        <v>-0.36587077904812548</v>
      </c>
      <c r="CI19" s="26"/>
      <c r="CJ19" s="26"/>
      <c r="CK19" s="26">
        <f t="shared" si="130"/>
        <v>5554</v>
      </c>
      <c r="CL19" s="26">
        <f t="shared" si="130"/>
        <v>5962.4</v>
      </c>
      <c r="CM19" s="55">
        <f t="shared" si="31"/>
        <v>-0.70478017976835283</v>
      </c>
      <c r="CN19" s="55">
        <f t="shared" si="31"/>
        <v>-0.46572997965931595</v>
      </c>
      <c r="CO19" s="26"/>
      <c r="CP19" s="26"/>
      <c r="CQ19" s="26">
        <f t="shared" si="131"/>
        <v>5554</v>
      </c>
      <c r="CR19" s="26">
        <f t="shared" si="131"/>
        <v>5962.4</v>
      </c>
      <c r="CS19" s="55">
        <f t="shared" si="33"/>
        <v>-0.74042726214790133</v>
      </c>
      <c r="CT19" s="55">
        <f t="shared" si="33"/>
        <v>-0.52782045393350963</v>
      </c>
      <c r="CU19" s="26"/>
      <c r="CV19" s="26"/>
      <c r="CW19" s="26">
        <f t="shared" si="132"/>
        <v>5554</v>
      </c>
      <c r="CX19" s="26">
        <f t="shared" si="132"/>
        <v>5962.4</v>
      </c>
      <c r="CY19" s="55">
        <f t="shared" si="35"/>
        <v>-0.76230521995540546</v>
      </c>
      <c r="CZ19" s="55">
        <f t="shared" si="35"/>
        <v>-0.56451495099113314</v>
      </c>
      <c r="DA19" s="26"/>
      <c r="DB19" s="26"/>
      <c r="DC19" s="26">
        <f t="shared" si="133"/>
        <v>5554</v>
      </c>
      <c r="DD19" s="26">
        <f t="shared" si="133"/>
        <v>5962.4</v>
      </c>
      <c r="DE19" s="55">
        <f t="shared" si="37"/>
        <v>-0.79042458454711484</v>
      </c>
      <c r="DF19" s="55">
        <f t="shared" si="37"/>
        <v>-0.61417154689876075</v>
      </c>
      <c r="DG19" s="26"/>
      <c r="DH19" s="26"/>
      <c r="DI19" s="26">
        <f t="shared" si="134"/>
        <v>5554</v>
      </c>
      <c r="DJ19" s="26">
        <f t="shared" si="134"/>
        <v>5962.4</v>
      </c>
      <c r="DK19" s="55">
        <f t="shared" si="39"/>
        <v>-0.80499964890106035</v>
      </c>
      <c r="DL19" s="55">
        <f t="shared" si="39"/>
        <v>-0.63546545041024205</v>
      </c>
      <c r="DM19" s="26"/>
      <c r="DN19" s="26"/>
      <c r="DO19" s="26"/>
      <c r="DP19" s="26"/>
      <c r="DQ19" s="26">
        <v>41538</v>
      </c>
      <c r="DR19" s="26">
        <v>19766.5</v>
      </c>
      <c r="DS19" s="55">
        <f>IF($AY$19=0,1,DQ19/$AY$19-1)</f>
        <v>-1.4444396296386941E-5</v>
      </c>
      <c r="DT19" s="55">
        <f>IF($AZ$19=0,1,DR19/$AZ$19-1)</f>
        <v>0</v>
      </c>
      <c r="DU19" s="55">
        <f>IF($E$19=0,1,DQ19/$E$19-1)</f>
        <v>0.35150172280842162</v>
      </c>
      <c r="DV19" s="55">
        <f>IF($E$19=0,1,DR19/$E$19-1)</f>
        <v>-0.35686699398399857</v>
      </c>
      <c r="DW19" s="25"/>
      <c r="DX19" s="60"/>
      <c r="DY19" s="60"/>
      <c r="DZ19" s="60"/>
      <c r="EA19" s="60"/>
      <c r="EB19" s="60"/>
      <c r="EC19" s="60"/>
      <c r="ED19" s="60"/>
      <c r="EE19" s="60"/>
      <c r="EF19" s="60"/>
      <c r="EG19" s="60"/>
      <c r="EH19" s="60"/>
      <c r="EI19" s="60"/>
      <c r="EJ19" s="60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1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61"/>
      <c r="GB19" s="61"/>
      <c r="GC19" s="61"/>
      <c r="GD19" s="61"/>
      <c r="GE19" s="61"/>
      <c r="GF19" s="61"/>
      <c r="GG19" s="61"/>
      <c r="GH19" s="61"/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/>
      <c r="GT19" s="61"/>
      <c r="GU19" s="61"/>
      <c r="GV19" s="61"/>
      <c r="GW19" s="61"/>
      <c r="GX19" s="61"/>
      <c r="GY19" s="61"/>
      <c r="GZ19" s="61"/>
      <c r="HA19" s="61"/>
      <c r="HB19" s="61"/>
      <c r="HC19" s="61"/>
      <c r="HD19" s="61"/>
      <c r="HE19" s="61"/>
      <c r="HF19" s="61"/>
      <c r="HG19" s="61"/>
      <c r="HH19" s="61"/>
      <c r="HI19" s="61"/>
      <c r="HJ19" s="61"/>
      <c r="HK19" s="61"/>
      <c r="HL19" s="61"/>
      <c r="HM19" s="61"/>
      <c r="HN19" s="61"/>
      <c r="HO19" s="61"/>
      <c r="HP19" s="61"/>
      <c r="HQ19" s="61"/>
      <c r="HR19" s="61"/>
      <c r="HS19" s="61"/>
      <c r="HT19" s="61"/>
      <c r="HU19" s="61"/>
      <c r="HV19" s="61"/>
      <c r="HW19" s="61"/>
      <c r="HX19" s="61"/>
      <c r="HY19" s="61"/>
      <c r="HZ19" s="61"/>
      <c r="IA19" s="61"/>
      <c r="IB19" s="61"/>
      <c r="IC19" s="61"/>
      <c r="ID19" s="61"/>
      <c r="IE19" s="61"/>
      <c r="IF19" s="61"/>
      <c r="IG19" s="61"/>
      <c r="IH19" s="61"/>
      <c r="II19" s="61"/>
      <c r="IJ19" s="61"/>
      <c r="IK19" s="61"/>
      <c r="IL19" s="61"/>
      <c r="IM19" s="61"/>
      <c r="IN19" s="61"/>
      <c r="IO19" s="61"/>
      <c r="IP19" s="61"/>
      <c r="IQ19" s="61"/>
      <c r="IR19" s="61"/>
      <c r="IS19" s="61"/>
      <c r="IT19" s="61"/>
      <c r="IU19" s="61"/>
      <c r="IV19" s="61"/>
      <c r="IW19" s="61"/>
      <c r="IX19" s="61"/>
      <c r="IY19" s="61"/>
      <c r="IZ19" s="61"/>
      <c r="JA19" s="61"/>
      <c r="JB19" s="61"/>
      <c r="JC19" s="61"/>
      <c r="JD19" s="61"/>
      <c r="JE19" s="61"/>
      <c r="JF19" s="61"/>
      <c r="JG19" s="61"/>
      <c r="JH19" s="61"/>
    </row>
    <row r="20" spans="1:268" s="62" customFormat="1" ht="18" customHeight="1">
      <c r="A20" s="349" t="s">
        <v>40</v>
      </c>
      <c r="B20" s="350"/>
      <c r="C20" s="26">
        <f>'[1]прогноз '!B28</f>
        <v>1482.4</v>
      </c>
      <c r="D20" s="26">
        <f>'[1]прогноз '!C28</f>
        <v>1481.9499999999998</v>
      </c>
      <c r="E20" s="26">
        <f t="shared" si="110"/>
        <v>1839.8000000000002</v>
      </c>
      <c r="F20" s="26">
        <f t="shared" si="110"/>
        <v>1839.8000000000002</v>
      </c>
      <c r="G20" s="26">
        <v>302.10000000000002</v>
      </c>
      <c r="H20" s="26">
        <v>302.10000000000002</v>
      </c>
      <c r="I20" s="26">
        <f>334.2-G20</f>
        <v>32.099999999999966</v>
      </c>
      <c r="J20" s="26">
        <v>32.1</v>
      </c>
      <c r="K20" s="26">
        <f t="shared" si="111"/>
        <v>334.2</v>
      </c>
      <c r="L20" s="26">
        <f t="shared" si="111"/>
        <v>334.20000000000005</v>
      </c>
      <c r="M20" s="26">
        <f>342.3-G20-I20</f>
        <v>8.1000000000000227</v>
      </c>
      <c r="N20" s="26">
        <v>8.1</v>
      </c>
      <c r="O20" s="26">
        <f t="shared" si="112"/>
        <v>342.3</v>
      </c>
      <c r="P20" s="26">
        <f t="shared" si="112"/>
        <v>342.30000000000007</v>
      </c>
      <c r="Q20" s="26">
        <f>581.1-G20-I20-M20</f>
        <v>238.8</v>
      </c>
      <c r="R20" s="26">
        <v>241.8</v>
      </c>
      <c r="S20" s="26">
        <f t="shared" si="113"/>
        <v>581.1</v>
      </c>
      <c r="T20" s="26">
        <f t="shared" si="113"/>
        <v>584.10000000000014</v>
      </c>
      <c r="U20" s="26">
        <f>587.5-G20-I20-M20-Q20</f>
        <v>6.3999999999999773</v>
      </c>
      <c r="V20" s="26">
        <v>3.4</v>
      </c>
      <c r="W20" s="26">
        <f t="shared" si="114"/>
        <v>587.5</v>
      </c>
      <c r="X20" s="26">
        <f t="shared" si="114"/>
        <v>587.50000000000011</v>
      </c>
      <c r="Y20" s="26">
        <f>590.7-G20-I20-M20-Q20-U20</f>
        <v>3.2000000000000455</v>
      </c>
      <c r="Z20" s="26">
        <v>3.2</v>
      </c>
      <c r="AA20" s="26">
        <f t="shared" si="115"/>
        <v>590.70000000000005</v>
      </c>
      <c r="AB20" s="26">
        <f t="shared" si="115"/>
        <v>590.70000000000016</v>
      </c>
      <c r="AC20" s="26">
        <v>492.2</v>
      </c>
      <c r="AD20" s="26">
        <v>492.2</v>
      </c>
      <c r="AE20" s="26">
        <f t="shared" si="116"/>
        <v>1082.9000000000001</v>
      </c>
      <c r="AF20" s="26">
        <f t="shared" si="116"/>
        <v>1082.9000000000001</v>
      </c>
      <c r="AG20" s="26">
        <f>1089-G20-I20-M20-Q20-U20-Y20-AC20</f>
        <v>6.0999999999999091</v>
      </c>
      <c r="AH20" s="26">
        <f>1089-H20-J20-N20-R20-V20-Z20-AD20</f>
        <v>6.0999999999999659</v>
      </c>
      <c r="AI20" s="26">
        <f t="shared" si="117"/>
        <v>1089</v>
      </c>
      <c r="AJ20" s="26">
        <f t="shared" si="117"/>
        <v>1089</v>
      </c>
      <c r="AK20" s="26">
        <f>1095.1-G20-I20-M20-Q20-U20-Y20-AC20-AG20</f>
        <v>6.0999999999998522</v>
      </c>
      <c r="AL20" s="23">
        <v>6</v>
      </c>
      <c r="AM20" s="26">
        <f t="shared" si="118"/>
        <v>1095.0999999999999</v>
      </c>
      <c r="AN20" s="26">
        <f t="shared" si="118"/>
        <v>1095</v>
      </c>
      <c r="AO20" s="26">
        <f>1518.2-G20-I20-M20-Q20-U20-Y20-AC20-AG20-AK20</f>
        <v>423.10000000000036</v>
      </c>
      <c r="AP20" s="26">
        <f>1518.2-H20-J20-N20-R20-V20-Z20-AD20-AH20-AL20</f>
        <v>423.20000000000016</v>
      </c>
      <c r="AQ20" s="26">
        <f t="shared" si="119"/>
        <v>1518.2000000000003</v>
      </c>
      <c r="AR20" s="26">
        <f t="shared" si="119"/>
        <v>1518.2000000000003</v>
      </c>
      <c r="AS20" s="26">
        <v>137</v>
      </c>
      <c r="AT20" s="26">
        <v>137</v>
      </c>
      <c r="AU20" s="26">
        <f t="shared" si="120"/>
        <v>1655.2000000000003</v>
      </c>
      <c r="AV20" s="26">
        <f t="shared" si="120"/>
        <v>1655.2000000000003</v>
      </c>
      <c r="AW20" s="26">
        <f>0+AX20</f>
        <v>184.6</v>
      </c>
      <c r="AX20" s="26">
        <v>184.6</v>
      </c>
      <c r="AY20" s="26">
        <v>385</v>
      </c>
      <c r="AZ20" s="26">
        <v>385</v>
      </c>
      <c r="BA20" s="55">
        <f t="shared" si="109"/>
        <v>-0.79073812370909879</v>
      </c>
      <c r="BB20" s="55">
        <f t="shared" si="109"/>
        <v>-0.79073812370909879</v>
      </c>
      <c r="BC20" s="26">
        <v>219.1</v>
      </c>
      <c r="BD20" s="26">
        <v>219.1</v>
      </c>
      <c r="BE20" s="26">
        <v>257.89999999999998</v>
      </c>
      <c r="BF20" s="26">
        <v>257.89999999999998</v>
      </c>
      <c r="BG20" s="26">
        <f t="shared" si="125"/>
        <v>477</v>
      </c>
      <c r="BH20" s="26">
        <f t="shared" si="125"/>
        <v>477</v>
      </c>
      <c r="BI20" s="55">
        <f t="shared" si="22"/>
        <v>0.42728904847396776</v>
      </c>
      <c r="BJ20" s="55">
        <f t="shared" si="22"/>
        <v>0.42728904847396754</v>
      </c>
      <c r="BK20" s="26">
        <v>0</v>
      </c>
      <c r="BL20" s="26">
        <v>4</v>
      </c>
      <c r="BM20" s="26">
        <f t="shared" si="126"/>
        <v>477</v>
      </c>
      <c r="BN20" s="26">
        <f t="shared" si="126"/>
        <v>481</v>
      </c>
      <c r="BO20" s="55">
        <f t="shared" si="24"/>
        <v>0.39351446099912346</v>
      </c>
      <c r="BP20" s="55">
        <f t="shared" si="24"/>
        <v>0.40520011685655821</v>
      </c>
      <c r="BQ20" s="26"/>
      <c r="BR20" s="26"/>
      <c r="BS20" s="26">
        <f t="shared" si="127"/>
        <v>477</v>
      </c>
      <c r="BT20" s="26">
        <f t="shared" si="127"/>
        <v>481</v>
      </c>
      <c r="BU20" s="55">
        <f t="shared" si="25"/>
        <v>-0.17914300464636035</v>
      </c>
      <c r="BV20" s="55">
        <f t="shared" si="25"/>
        <v>-0.17651087142612587</v>
      </c>
      <c r="BW20" s="26"/>
      <c r="BX20" s="26"/>
      <c r="BY20" s="26">
        <f t="shared" si="128"/>
        <v>477</v>
      </c>
      <c r="BZ20" s="26">
        <f t="shared" si="128"/>
        <v>481</v>
      </c>
      <c r="CA20" s="55">
        <f t="shared" si="27"/>
        <v>-0.18808510638297871</v>
      </c>
      <c r="CB20" s="55">
        <f t="shared" si="27"/>
        <v>-0.18127659574468102</v>
      </c>
      <c r="CC20" s="26"/>
      <c r="CD20" s="26"/>
      <c r="CE20" s="26">
        <f t="shared" si="129"/>
        <v>477</v>
      </c>
      <c r="CF20" s="26">
        <f t="shared" si="129"/>
        <v>481</v>
      </c>
      <c r="CG20" s="55">
        <f t="shared" si="29"/>
        <v>-0.19248349415947186</v>
      </c>
      <c r="CH20" s="55">
        <f t="shared" si="29"/>
        <v>-0.18571186727611333</v>
      </c>
      <c r="CI20" s="26"/>
      <c r="CJ20" s="26"/>
      <c r="CK20" s="26">
        <f t="shared" si="130"/>
        <v>477</v>
      </c>
      <c r="CL20" s="26">
        <f t="shared" si="130"/>
        <v>481</v>
      </c>
      <c r="CM20" s="55">
        <f t="shared" si="31"/>
        <v>-0.55951611413796298</v>
      </c>
      <c r="CN20" s="55">
        <f t="shared" si="31"/>
        <v>-0.55582232893157268</v>
      </c>
      <c r="CO20" s="26"/>
      <c r="CP20" s="26"/>
      <c r="CQ20" s="26">
        <f t="shared" si="131"/>
        <v>477</v>
      </c>
      <c r="CR20" s="26">
        <f t="shared" si="131"/>
        <v>481</v>
      </c>
      <c r="CS20" s="55">
        <f t="shared" si="33"/>
        <v>-0.56198347107438018</v>
      </c>
      <c r="CT20" s="55">
        <f t="shared" si="33"/>
        <v>-0.55831037649219462</v>
      </c>
      <c r="CU20" s="26"/>
      <c r="CV20" s="26"/>
      <c r="CW20" s="26">
        <f t="shared" si="132"/>
        <v>477</v>
      </c>
      <c r="CX20" s="26">
        <f t="shared" si="132"/>
        <v>481</v>
      </c>
      <c r="CY20" s="55">
        <f t="shared" si="35"/>
        <v>-0.56442334033421604</v>
      </c>
      <c r="CZ20" s="55">
        <f t="shared" si="35"/>
        <v>-0.56073059360730593</v>
      </c>
      <c r="DA20" s="26"/>
      <c r="DB20" s="26"/>
      <c r="DC20" s="26">
        <f t="shared" si="133"/>
        <v>477</v>
      </c>
      <c r="DD20" s="26">
        <f t="shared" si="133"/>
        <v>481</v>
      </c>
      <c r="DE20" s="55">
        <f t="shared" si="37"/>
        <v>-0.68581214596232387</v>
      </c>
      <c r="DF20" s="55">
        <f t="shared" si="37"/>
        <v>-0.68317744697668292</v>
      </c>
      <c r="DG20" s="26"/>
      <c r="DH20" s="26"/>
      <c r="DI20" s="26">
        <f t="shared" si="134"/>
        <v>477</v>
      </c>
      <c r="DJ20" s="26">
        <f t="shared" si="134"/>
        <v>481</v>
      </c>
      <c r="DK20" s="55">
        <f t="shared" si="39"/>
        <v>-0.71181730304494928</v>
      </c>
      <c r="DL20" s="55">
        <f t="shared" si="39"/>
        <v>-0.70940067665538908</v>
      </c>
      <c r="DM20" s="26"/>
      <c r="DN20" s="26"/>
      <c r="DO20" s="26"/>
      <c r="DP20" s="26"/>
      <c r="DQ20" s="26">
        <v>480</v>
      </c>
      <c r="DR20" s="26">
        <v>480</v>
      </c>
      <c r="DS20" s="55">
        <f>IF($AY$20=0,1,DQ20/$AY$20-1)</f>
        <v>0.24675324675324672</v>
      </c>
      <c r="DT20" s="55">
        <f>IF($AZ$20=0,1,DR20/$AZ$20-1)</f>
        <v>0.24675324675324672</v>
      </c>
      <c r="DU20" s="55">
        <f>IF($E$20=0,1,DQ20/$E$20-1)</f>
        <v>-0.73910207631264269</v>
      </c>
      <c r="DV20" s="55">
        <f>IF($E$20=0,1,DR20/$E$20-1)</f>
        <v>-0.73910207631264269</v>
      </c>
      <c r="DW20" s="25"/>
      <c r="DX20" s="60"/>
      <c r="DY20" s="60"/>
      <c r="DZ20" s="60"/>
      <c r="EA20" s="60"/>
      <c r="EB20" s="60"/>
      <c r="EC20" s="60"/>
      <c r="ED20" s="60"/>
      <c r="EE20" s="60"/>
      <c r="EF20" s="60"/>
      <c r="EG20" s="60"/>
      <c r="EH20" s="60"/>
      <c r="EI20" s="60"/>
      <c r="EJ20" s="60"/>
      <c r="EK20" s="61"/>
      <c r="EL20" s="61"/>
      <c r="EM20" s="61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1"/>
      <c r="FF20" s="61"/>
      <c r="FG20" s="61"/>
      <c r="FH20" s="61"/>
      <c r="FI20" s="61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1"/>
      <c r="FY20" s="61"/>
      <c r="FZ20" s="61"/>
      <c r="GA20" s="61"/>
      <c r="GB20" s="61"/>
      <c r="GC20" s="61"/>
      <c r="GD20" s="61"/>
      <c r="GE20" s="61"/>
      <c r="GF20" s="61"/>
      <c r="GG20" s="61"/>
      <c r="GH20" s="61"/>
      <c r="GI20" s="61"/>
      <c r="GJ20" s="61"/>
      <c r="GK20" s="61"/>
      <c r="GL20" s="61"/>
      <c r="GM20" s="61"/>
      <c r="GN20" s="61"/>
      <c r="GO20" s="61"/>
      <c r="GP20" s="61"/>
      <c r="GQ20" s="61"/>
      <c r="GR20" s="61"/>
      <c r="GS20" s="61"/>
      <c r="GT20" s="61"/>
      <c r="GU20" s="61"/>
      <c r="GV20" s="61"/>
      <c r="GW20" s="61"/>
      <c r="GX20" s="61"/>
      <c r="GY20" s="61"/>
      <c r="GZ20" s="61"/>
      <c r="HA20" s="61"/>
      <c r="HB20" s="61"/>
      <c r="HC20" s="61"/>
      <c r="HD20" s="61"/>
      <c r="HE20" s="61"/>
      <c r="HF20" s="61"/>
      <c r="HG20" s="61"/>
      <c r="HH20" s="61"/>
      <c r="HI20" s="61"/>
      <c r="HJ20" s="61"/>
      <c r="HK20" s="61"/>
      <c r="HL20" s="61"/>
      <c r="HM20" s="61"/>
      <c r="HN20" s="61"/>
      <c r="HO20" s="61"/>
      <c r="HP20" s="61"/>
      <c r="HQ20" s="61"/>
      <c r="HR20" s="61"/>
      <c r="HS20" s="61"/>
      <c r="HT20" s="61"/>
      <c r="HU20" s="61"/>
      <c r="HV20" s="61"/>
      <c r="HW20" s="61"/>
      <c r="HX20" s="61"/>
      <c r="HY20" s="61"/>
      <c r="HZ20" s="61"/>
      <c r="IA20" s="61"/>
      <c r="IB20" s="61"/>
      <c r="IC20" s="61"/>
      <c r="ID20" s="61"/>
      <c r="IE20" s="61"/>
      <c r="IF20" s="61"/>
      <c r="IG20" s="61"/>
      <c r="IH20" s="61"/>
      <c r="II20" s="61"/>
      <c r="IJ20" s="61"/>
      <c r="IK20" s="61"/>
      <c r="IL20" s="61"/>
      <c r="IM20" s="61"/>
      <c r="IN20" s="61"/>
      <c r="IO20" s="61"/>
      <c r="IP20" s="61"/>
      <c r="IQ20" s="61"/>
      <c r="IR20" s="61"/>
      <c r="IS20" s="61"/>
      <c r="IT20" s="61"/>
      <c r="IU20" s="61"/>
      <c r="IV20" s="61"/>
      <c r="IW20" s="61"/>
      <c r="IX20" s="61"/>
      <c r="IY20" s="61"/>
      <c r="IZ20" s="61"/>
      <c r="JA20" s="61"/>
      <c r="JB20" s="61"/>
      <c r="JC20" s="61"/>
      <c r="JD20" s="61"/>
      <c r="JE20" s="61"/>
      <c r="JF20" s="61"/>
      <c r="JG20" s="61"/>
      <c r="JH20" s="61"/>
    </row>
    <row r="21" spans="1:268" s="62" customFormat="1" ht="18" customHeight="1">
      <c r="A21" s="349" t="s">
        <v>41</v>
      </c>
      <c r="B21" s="350"/>
      <c r="C21" s="26">
        <f>'[1]прогноз '!B29</f>
        <v>37654.800000000003</v>
      </c>
      <c r="D21" s="26">
        <f>'[1]прогноз '!C29</f>
        <v>37153.4</v>
      </c>
      <c r="E21" s="26">
        <f t="shared" si="110"/>
        <v>39433.5</v>
      </c>
      <c r="F21" s="26">
        <f t="shared" si="110"/>
        <v>38793.400000000009</v>
      </c>
      <c r="G21" s="26">
        <v>2001.4</v>
      </c>
      <c r="H21" s="26">
        <v>1988.6</v>
      </c>
      <c r="I21" s="26">
        <f>5294.5-G21</f>
        <v>3293.1</v>
      </c>
      <c r="J21" s="26">
        <v>3235</v>
      </c>
      <c r="K21" s="26">
        <f t="shared" si="111"/>
        <v>5294.5</v>
      </c>
      <c r="L21" s="26">
        <f t="shared" si="111"/>
        <v>5223.6000000000004</v>
      </c>
      <c r="M21" s="26">
        <f>9481.7-G21-I21</f>
        <v>4187.2000000000007</v>
      </c>
      <c r="N21" s="26">
        <v>4133.3999999999996</v>
      </c>
      <c r="O21" s="26">
        <f t="shared" si="112"/>
        <v>9481.7000000000007</v>
      </c>
      <c r="P21" s="26">
        <f t="shared" si="112"/>
        <v>9357</v>
      </c>
      <c r="Q21" s="26">
        <f>13492-G21-I21-M21</f>
        <v>4010.2999999999993</v>
      </c>
      <c r="R21" s="26">
        <v>3968.2</v>
      </c>
      <c r="S21" s="26">
        <f t="shared" si="113"/>
        <v>13492</v>
      </c>
      <c r="T21" s="26">
        <f t="shared" si="113"/>
        <v>13325.2</v>
      </c>
      <c r="U21" s="26">
        <f>16813.1-G21-I21-M21-Q21</f>
        <v>3321.0999999999985</v>
      </c>
      <c r="V21" s="26">
        <v>3291.4</v>
      </c>
      <c r="W21" s="26">
        <f t="shared" si="114"/>
        <v>16813.099999999999</v>
      </c>
      <c r="X21" s="26">
        <f t="shared" si="114"/>
        <v>16616.600000000002</v>
      </c>
      <c r="Y21" s="26">
        <f>19901.3-G21-I21-M21-Q21-U21</f>
        <v>3088.1999999999989</v>
      </c>
      <c r="Z21" s="26">
        <v>3079</v>
      </c>
      <c r="AA21" s="26">
        <f t="shared" si="115"/>
        <v>19901.299999999996</v>
      </c>
      <c r="AB21" s="26">
        <f t="shared" si="115"/>
        <v>19695.600000000002</v>
      </c>
      <c r="AC21" s="26">
        <v>2482.6999999999998</v>
      </c>
      <c r="AD21" s="26">
        <v>2375.4</v>
      </c>
      <c r="AE21" s="26">
        <f t="shared" si="116"/>
        <v>22383.999999999996</v>
      </c>
      <c r="AF21" s="26">
        <f t="shared" si="116"/>
        <v>22071.000000000004</v>
      </c>
      <c r="AG21" s="26">
        <f>24246.1-G21-I21-M21-Q21-U21-Y21-AC21</f>
        <v>1862.1000000000013</v>
      </c>
      <c r="AH21" s="26">
        <f>23901.4-H21-J21-N21-R21-V21-Z21-AD21</f>
        <v>1830.4000000000046</v>
      </c>
      <c r="AI21" s="26">
        <f t="shared" si="117"/>
        <v>24246.1</v>
      </c>
      <c r="AJ21" s="26">
        <f t="shared" si="117"/>
        <v>23901.400000000009</v>
      </c>
      <c r="AK21" s="26">
        <f>27274.7-G21-I21-M21-Q21-U21-Y21-AC21-AG21</f>
        <v>3028.6000000000022</v>
      </c>
      <c r="AL21" s="23">
        <f>26901.5-H21-J21-N21-R21-V21-Z21-AD21-AH21</f>
        <v>3000.0999999999954</v>
      </c>
      <c r="AM21" s="26">
        <f t="shared" si="118"/>
        <v>27274.7</v>
      </c>
      <c r="AN21" s="26">
        <f t="shared" si="118"/>
        <v>26901.500000000004</v>
      </c>
      <c r="AO21" s="26">
        <f>31304.4-G21-I21-M21-Q21-U21-Y21-AC21-AG21-AK21</f>
        <v>4029.7000000000016</v>
      </c>
      <c r="AP21" s="26">
        <f>30849.7-H21-J21-N21-R21-V21-Z21-AD21-AH21-AL21</f>
        <v>3948.2000000000039</v>
      </c>
      <c r="AQ21" s="26">
        <f t="shared" si="119"/>
        <v>31304.400000000001</v>
      </c>
      <c r="AR21" s="26">
        <f t="shared" si="119"/>
        <v>30849.700000000008</v>
      </c>
      <c r="AS21" s="26">
        <v>3230.9</v>
      </c>
      <c r="AT21" s="26">
        <v>3161.6</v>
      </c>
      <c r="AU21" s="26">
        <f t="shared" si="120"/>
        <v>34535.300000000003</v>
      </c>
      <c r="AV21" s="26">
        <f t="shared" si="120"/>
        <v>34011.30000000001</v>
      </c>
      <c r="AW21" s="26">
        <f>116.1+AX21</f>
        <v>4898.2000000000007</v>
      </c>
      <c r="AX21" s="26">
        <v>4782.1000000000004</v>
      </c>
      <c r="AY21" s="26">
        <v>42918.6</v>
      </c>
      <c r="AZ21" s="26">
        <v>42412</v>
      </c>
      <c r="BA21" s="55">
        <f t="shared" si="109"/>
        <v>8.8379169995054907E-2</v>
      </c>
      <c r="BB21" s="55">
        <f t="shared" si="109"/>
        <v>9.3278753602416664E-2</v>
      </c>
      <c r="BC21" s="26">
        <v>2327.3000000000002</v>
      </c>
      <c r="BD21" s="26">
        <v>2321.6</v>
      </c>
      <c r="BE21" s="26">
        <v>3283.2</v>
      </c>
      <c r="BF21" s="26">
        <v>3163.8</v>
      </c>
      <c r="BG21" s="26">
        <f t="shared" si="125"/>
        <v>5610.5</v>
      </c>
      <c r="BH21" s="26">
        <f t="shared" si="125"/>
        <v>5485.4</v>
      </c>
      <c r="BI21" s="55">
        <f t="shared" si="22"/>
        <v>5.9684578336009153E-2</v>
      </c>
      <c r="BJ21" s="55">
        <f t="shared" si="22"/>
        <v>5.0118692089746286E-2</v>
      </c>
      <c r="BK21" s="26">
        <v>3990</v>
      </c>
      <c r="BL21" s="26">
        <v>3675.2</v>
      </c>
      <c r="BM21" s="26">
        <f t="shared" si="126"/>
        <v>9600.5</v>
      </c>
      <c r="BN21" s="26">
        <f t="shared" si="126"/>
        <v>9160.5999999999985</v>
      </c>
      <c r="BO21" s="55">
        <f t="shared" si="24"/>
        <v>1.2529398736513375E-2</v>
      </c>
      <c r="BP21" s="55">
        <f t="shared" si="24"/>
        <v>-2.0989633429518206E-2</v>
      </c>
      <c r="BQ21" s="26"/>
      <c r="BR21" s="26"/>
      <c r="BS21" s="26">
        <f t="shared" si="127"/>
        <v>9600.5</v>
      </c>
      <c r="BT21" s="26">
        <f t="shared" si="127"/>
        <v>9160.5999999999985</v>
      </c>
      <c r="BU21" s="55">
        <f t="shared" si="25"/>
        <v>-0.28843018084790983</v>
      </c>
      <c r="BV21" s="55">
        <f t="shared" si="25"/>
        <v>-0.31253564674451428</v>
      </c>
      <c r="BW21" s="26"/>
      <c r="BX21" s="26"/>
      <c r="BY21" s="26">
        <f t="shared" si="128"/>
        <v>9600.5</v>
      </c>
      <c r="BZ21" s="26">
        <f t="shared" si="128"/>
        <v>9160.5999999999985</v>
      </c>
      <c r="CA21" s="55">
        <f t="shared" si="27"/>
        <v>-0.42898692091285962</v>
      </c>
      <c r="CB21" s="55">
        <f t="shared" si="27"/>
        <v>-0.44870791858743686</v>
      </c>
      <c r="CC21" s="26"/>
      <c r="CD21" s="26"/>
      <c r="CE21" s="26">
        <f t="shared" si="129"/>
        <v>9600.5</v>
      </c>
      <c r="CF21" s="26">
        <f t="shared" si="129"/>
        <v>9160.5999999999985</v>
      </c>
      <c r="CG21" s="55">
        <f t="shared" si="29"/>
        <v>-0.51759432800872296</v>
      </c>
      <c r="CH21" s="55">
        <f t="shared" si="29"/>
        <v>-0.53489104165397361</v>
      </c>
      <c r="CI21" s="26"/>
      <c r="CJ21" s="26"/>
      <c r="CK21" s="26">
        <f t="shared" si="130"/>
        <v>9600.5</v>
      </c>
      <c r="CL21" s="26">
        <f t="shared" si="130"/>
        <v>9160.5999999999985</v>
      </c>
      <c r="CM21" s="55">
        <f t="shared" si="31"/>
        <v>-0.57109989278055751</v>
      </c>
      <c r="CN21" s="55">
        <f t="shared" si="31"/>
        <v>-0.5849485750532375</v>
      </c>
      <c r="CO21" s="26"/>
      <c r="CP21" s="26"/>
      <c r="CQ21" s="26">
        <f t="shared" si="131"/>
        <v>9600.5</v>
      </c>
      <c r="CR21" s="26">
        <f t="shared" si="131"/>
        <v>9160.5999999999985</v>
      </c>
      <c r="CS21" s="55">
        <f t="shared" si="33"/>
        <v>-0.604039412524076</v>
      </c>
      <c r="CT21" s="55">
        <f t="shared" si="33"/>
        <v>-0.61673374781393586</v>
      </c>
      <c r="CU21" s="26"/>
      <c r="CV21" s="26"/>
      <c r="CW21" s="26">
        <f t="shared" si="132"/>
        <v>9600.5</v>
      </c>
      <c r="CX21" s="26">
        <f t="shared" si="132"/>
        <v>9160.5999999999985</v>
      </c>
      <c r="CY21" s="55">
        <f t="shared" si="35"/>
        <v>-0.64800712748444522</v>
      </c>
      <c r="CZ21" s="55">
        <f t="shared" si="35"/>
        <v>-0.65947623738453254</v>
      </c>
      <c r="DA21" s="26"/>
      <c r="DB21" s="26"/>
      <c r="DC21" s="26">
        <f t="shared" si="133"/>
        <v>9600.5</v>
      </c>
      <c r="DD21" s="26">
        <f t="shared" si="133"/>
        <v>9160.5999999999985</v>
      </c>
      <c r="DE21" s="55">
        <f t="shared" si="37"/>
        <v>-0.69331787224799069</v>
      </c>
      <c r="DF21" s="55">
        <f t="shared" si="37"/>
        <v>-0.70305707997160438</v>
      </c>
      <c r="DG21" s="26"/>
      <c r="DH21" s="26"/>
      <c r="DI21" s="26">
        <f t="shared" si="134"/>
        <v>9600.5</v>
      </c>
      <c r="DJ21" s="26">
        <f t="shared" si="134"/>
        <v>9160.5999999999985</v>
      </c>
      <c r="DK21" s="55">
        <f t="shared" si="39"/>
        <v>-0.72200907477276877</v>
      </c>
      <c r="DL21" s="55">
        <f t="shared" si="39"/>
        <v>-0.73066010414185878</v>
      </c>
      <c r="DM21" s="26"/>
      <c r="DN21" s="26"/>
      <c r="DO21" s="26"/>
      <c r="DP21" s="26"/>
      <c r="DQ21" s="26">
        <v>42918.6</v>
      </c>
      <c r="DR21" s="26">
        <v>42412.6</v>
      </c>
      <c r="DS21" s="55">
        <f>IF($AY$21=0,1,DQ21/$AY$21-1)</f>
        <v>0</v>
      </c>
      <c r="DT21" s="55">
        <f>IF($AZ$21=0,1,DR21/$AZ$21-1)</f>
        <v>1.4146939545378601E-5</v>
      </c>
      <c r="DU21" s="55">
        <f>IF($E$21=0,1,DQ21/$E$21-1)</f>
        <v>8.8379169995054907E-2</v>
      </c>
      <c r="DV21" s="55">
        <f>IF($E$21=0,1,DR21/$E$21-1)</f>
        <v>7.5547440627892426E-2</v>
      </c>
      <c r="DW21" s="25"/>
      <c r="DX21" s="60"/>
      <c r="DY21" s="60"/>
      <c r="DZ21" s="60"/>
      <c r="EA21" s="60"/>
      <c r="EB21" s="60"/>
      <c r="EC21" s="60"/>
      <c r="ED21" s="60"/>
      <c r="EE21" s="60"/>
      <c r="EF21" s="60"/>
      <c r="EG21" s="60"/>
      <c r="EH21" s="60"/>
      <c r="EI21" s="60"/>
      <c r="EJ21" s="60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61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  <c r="GY21" s="61"/>
      <c r="GZ21" s="61"/>
      <c r="HA21" s="61"/>
      <c r="HB21" s="61"/>
      <c r="HC21" s="61"/>
      <c r="HD21" s="61"/>
      <c r="HE21" s="61"/>
      <c r="HF21" s="61"/>
      <c r="HG21" s="61"/>
      <c r="HH21" s="61"/>
      <c r="HI21" s="61"/>
      <c r="HJ21" s="61"/>
      <c r="HK21" s="61"/>
      <c r="HL21" s="61"/>
      <c r="HM21" s="61"/>
      <c r="HN21" s="61"/>
      <c r="HO21" s="61"/>
      <c r="HP21" s="61"/>
      <c r="HQ21" s="61"/>
      <c r="HR21" s="61"/>
      <c r="HS21" s="61"/>
      <c r="HT21" s="61"/>
      <c r="HU21" s="61"/>
      <c r="HV21" s="61"/>
      <c r="HW21" s="61"/>
      <c r="HX21" s="61"/>
      <c r="HY21" s="61"/>
      <c r="HZ21" s="61"/>
      <c r="IA21" s="61"/>
      <c r="IB21" s="61"/>
      <c r="IC21" s="61"/>
      <c r="ID21" s="61"/>
      <c r="IE21" s="61"/>
      <c r="IF21" s="61"/>
      <c r="IG21" s="61"/>
      <c r="IH21" s="61"/>
      <c r="II21" s="61"/>
      <c r="IJ21" s="61"/>
      <c r="IK21" s="61"/>
      <c r="IL21" s="61"/>
      <c r="IM21" s="61"/>
      <c r="IN21" s="61"/>
      <c r="IO21" s="61"/>
      <c r="IP21" s="61"/>
      <c r="IQ21" s="61"/>
      <c r="IR21" s="61"/>
      <c r="IS21" s="61"/>
      <c r="IT21" s="61"/>
      <c r="IU21" s="61"/>
      <c r="IV21" s="61"/>
      <c r="IW21" s="61"/>
      <c r="IX21" s="61"/>
      <c r="IY21" s="61"/>
      <c r="IZ21" s="61"/>
      <c r="JA21" s="61"/>
      <c r="JB21" s="61"/>
      <c r="JC21" s="61"/>
      <c r="JD21" s="61"/>
      <c r="JE21" s="61"/>
      <c r="JF21" s="61"/>
      <c r="JG21" s="61"/>
      <c r="JH21" s="61"/>
    </row>
    <row r="22" spans="1:268" s="62" customFormat="1" ht="18" customHeight="1">
      <c r="A22" s="349" t="s">
        <v>89</v>
      </c>
      <c r="B22" s="350"/>
      <c r="C22" s="26">
        <f>'[1]прогноз '!B30</f>
        <v>37170.699999999997</v>
      </c>
      <c r="D22" s="26">
        <f>'[1]прогноз '!C30</f>
        <v>25724.100000000002</v>
      </c>
      <c r="E22" s="26">
        <f t="shared" si="110"/>
        <v>51579.199999999997</v>
      </c>
      <c r="F22" s="26">
        <f t="shared" si="110"/>
        <v>47919.200000000004</v>
      </c>
      <c r="G22" s="26">
        <v>650.20000000000005</v>
      </c>
      <c r="H22" s="26">
        <v>525.20000000000005</v>
      </c>
      <c r="I22" s="26">
        <f>26524.5-G22</f>
        <v>25874.3</v>
      </c>
      <c r="J22" s="26">
        <v>25391.3</v>
      </c>
      <c r="K22" s="26">
        <f t="shared" si="111"/>
        <v>26524.5</v>
      </c>
      <c r="L22" s="26">
        <f t="shared" si="111"/>
        <v>25916.5</v>
      </c>
      <c r="M22" s="26">
        <f>29122.9-G22-I22</f>
        <v>2598.4000000000015</v>
      </c>
      <c r="N22" s="26">
        <v>2088</v>
      </c>
      <c r="O22" s="26">
        <f t="shared" si="112"/>
        <v>29122.9</v>
      </c>
      <c r="P22" s="26">
        <f t="shared" si="112"/>
        <v>28004.5</v>
      </c>
      <c r="Q22" s="26">
        <f>31670.3-G22-I22-M22</f>
        <v>2547.3999999999978</v>
      </c>
      <c r="R22" s="26">
        <v>2205.9</v>
      </c>
      <c r="S22" s="26">
        <f t="shared" si="113"/>
        <v>31670.3</v>
      </c>
      <c r="T22" s="26">
        <f t="shared" si="113"/>
        <v>30210.400000000001</v>
      </c>
      <c r="U22" s="26">
        <f>32493.4-G22-I22-M22-Q22</f>
        <v>823.10000000000218</v>
      </c>
      <c r="V22" s="26">
        <v>706.8</v>
      </c>
      <c r="W22" s="26">
        <f t="shared" si="114"/>
        <v>32493.4</v>
      </c>
      <c r="X22" s="26">
        <f t="shared" si="114"/>
        <v>30917.200000000001</v>
      </c>
      <c r="Y22" s="26">
        <f>34280.5-G22-I22-M22-Q22-U22</f>
        <v>1787.1000000000022</v>
      </c>
      <c r="Z22" s="26">
        <v>1716.5</v>
      </c>
      <c r="AA22" s="26">
        <f t="shared" si="115"/>
        <v>34280.5</v>
      </c>
      <c r="AB22" s="26">
        <f t="shared" si="115"/>
        <v>32633.7</v>
      </c>
      <c r="AC22" s="26">
        <v>4658.1000000000004</v>
      </c>
      <c r="AD22" s="26">
        <v>4560</v>
      </c>
      <c r="AE22" s="26">
        <f t="shared" si="116"/>
        <v>38938.6</v>
      </c>
      <c r="AF22" s="26">
        <f t="shared" si="116"/>
        <v>37193.699999999997</v>
      </c>
      <c r="AG22" s="26">
        <f>40288.1-G22-I22-M22-Q22-U22-Y22-AC22</f>
        <v>1349.4999999999982</v>
      </c>
      <c r="AH22" s="26">
        <f>38221.2-H22-J22-N22-R22-V22-Z22-AD22</f>
        <v>1027.5000000000009</v>
      </c>
      <c r="AI22" s="26">
        <f t="shared" si="117"/>
        <v>40288.1</v>
      </c>
      <c r="AJ22" s="26">
        <f t="shared" si="117"/>
        <v>38221.199999999997</v>
      </c>
      <c r="AK22" s="26">
        <f>46565.1-G22-I22-M22-Q22-U22-Y22-AC22-AG22</f>
        <v>6277</v>
      </c>
      <c r="AL22" s="23">
        <f>44159-H22-J22-N22-R22-V22-Z22-AD22-AH22</f>
        <v>5937.8000000000038</v>
      </c>
      <c r="AM22" s="26">
        <f t="shared" si="118"/>
        <v>46565.1</v>
      </c>
      <c r="AN22" s="26">
        <f t="shared" si="118"/>
        <v>44159</v>
      </c>
      <c r="AO22" s="26">
        <f>47900.7-G22-I22-M22-Q22-U22-Y22-AC22-AG22-AK22</f>
        <v>1335.5999999999985</v>
      </c>
      <c r="AP22" s="26">
        <f>45200.8-H22-J22-N22-R22-V22-Z22-AD22-AH22-AL22</f>
        <v>1041.8000000000029</v>
      </c>
      <c r="AQ22" s="26">
        <f t="shared" si="119"/>
        <v>47900.7</v>
      </c>
      <c r="AR22" s="26">
        <f t="shared" si="119"/>
        <v>45200.800000000003</v>
      </c>
      <c r="AS22" s="26">
        <v>1896.7</v>
      </c>
      <c r="AT22" s="26">
        <v>1575.4</v>
      </c>
      <c r="AU22" s="26">
        <f t="shared" si="120"/>
        <v>49797.399999999994</v>
      </c>
      <c r="AV22" s="26">
        <f t="shared" si="120"/>
        <v>46776.200000000004</v>
      </c>
      <c r="AW22" s="26">
        <f>638.8+AX22</f>
        <v>1781.8</v>
      </c>
      <c r="AX22" s="26">
        <v>1143</v>
      </c>
      <c r="AY22" s="26">
        <v>76160</v>
      </c>
      <c r="AZ22" s="26">
        <v>68600</v>
      </c>
      <c r="BA22" s="55">
        <f t="shared" si="109"/>
        <v>0.47656419642026249</v>
      </c>
      <c r="BB22" s="55">
        <f t="shared" si="109"/>
        <v>0.43157648708659568</v>
      </c>
      <c r="BC22" s="26">
        <v>170.8</v>
      </c>
      <c r="BD22" s="26">
        <v>119.2</v>
      </c>
      <c r="BE22" s="26">
        <v>7778.3</v>
      </c>
      <c r="BF22" s="26">
        <v>6555.1</v>
      </c>
      <c r="BG22" s="26">
        <f t="shared" si="125"/>
        <v>7949.1</v>
      </c>
      <c r="BH22" s="26">
        <f t="shared" si="125"/>
        <v>6674.3</v>
      </c>
      <c r="BI22" s="55">
        <f t="shared" si="22"/>
        <v>-0.70031103319572474</v>
      </c>
      <c r="BJ22" s="55">
        <f t="shared" si="22"/>
        <v>-0.74246908340246565</v>
      </c>
      <c r="BK22" s="26">
        <v>1101.7</v>
      </c>
      <c r="BL22" s="26">
        <v>649</v>
      </c>
      <c r="BM22" s="26">
        <f t="shared" si="126"/>
        <v>9050.8000000000011</v>
      </c>
      <c r="BN22" s="26">
        <f t="shared" si="126"/>
        <v>7323.3</v>
      </c>
      <c r="BO22" s="55">
        <f t="shared" si="24"/>
        <v>-0.68922051032005738</v>
      </c>
      <c r="BP22" s="55">
        <f t="shared" si="24"/>
        <v>-0.73849559892160188</v>
      </c>
      <c r="BQ22" s="26"/>
      <c r="BR22" s="26"/>
      <c r="BS22" s="26">
        <f t="shared" si="127"/>
        <v>9050.8000000000011</v>
      </c>
      <c r="BT22" s="26">
        <f t="shared" si="127"/>
        <v>7323.3</v>
      </c>
      <c r="BU22" s="55">
        <f t="shared" si="25"/>
        <v>-0.71421805287603846</v>
      </c>
      <c r="BV22" s="55">
        <f t="shared" si="25"/>
        <v>-0.75759010142202687</v>
      </c>
      <c r="BW22" s="26"/>
      <c r="BX22" s="26"/>
      <c r="BY22" s="26">
        <f t="shared" si="128"/>
        <v>9050.8000000000011</v>
      </c>
      <c r="BZ22" s="26">
        <f t="shared" si="128"/>
        <v>7323.3</v>
      </c>
      <c r="CA22" s="55">
        <f t="shared" si="27"/>
        <v>-0.72145728055543579</v>
      </c>
      <c r="CB22" s="55">
        <f t="shared" si="27"/>
        <v>-0.76313184893845498</v>
      </c>
      <c r="CC22" s="26"/>
      <c r="CD22" s="26"/>
      <c r="CE22" s="26">
        <f t="shared" si="129"/>
        <v>9050.8000000000011</v>
      </c>
      <c r="CF22" s="26">
        <f t="shared" si="129"/>
        <v>7323.3</v>
      </c>
      <c r="CG22" s="55">
        <f t="shared" si="29"/>
        <v>-0.73597818001487725</v>
      </c>
      <c r="CH22" s="55">
        <f t="shared" si="29"/>
        <v>-0.77559087691558115</v>
      </c>
      <c r="CI22" s="26"/>
      <c r="CJ22" s="26"/>
      <c r="CK22" s="26">
        <f t="shared" si="130"/>
        <v>9050.8000000000011</v>
      </c>
      <c r="CL22" s="26">
        <f t="shared" si="130"/>
        <v>7323.3</v>
      </c>
      <c r="CM22" s="55">
        <f t="shared" si="31"/>
        <v>-0.76756226469364586</v>
      </c>
      <c r="CN22" s="55">
        <f t="shared" si="31"/>
        <v>-0.80310375144177637</v>
      </c>
      <c r="CO22" s="26"/>
      <c r="CP22" s="26"/>
      <c r="CQ22" s="26">
        <f t="shared" si="131"/>
        <v>9050.8000000000011</v>
      </c>
      <c r="CR22" s="26">
        <f t="shared" si="131"/>
        <v>7323.3</v>
      </c>
      <c r="CS22" s="55">
        <f t="shared" si="33"/>
        <v>-0.77534805562932974</v>
      </c>
      <c r="CT22" s="55">
        <f t="shared" si="33"/>
        <v>-0.80839691061505126</v>
      </c>
      <c r="CU22" s="26"/>
      <c r="CV22" s="26"/>
      <c r="CW22" s="26">
        <f t="shared" si="132"/>
        <v>9050.8000000000011</v>
      </c>
      <c r="CX22" s="26">
        <f t="shared" si="132"/>
        <v>7323.3</v>
      </c>
      <c r="CY22" s="55">
        <f t="shared" si="35"/>
        <v>-0.80563125602650909</v>
      </c>
      <c r="CZ22" s="55">
        <f t="shared" si="35"/>
        <v>-0.8341606467537761</v>
      </c>
      <c r="DA22" s="26"/>
      <c r="DB22" s="26"/>
      <c r="DC22" s="26">
        <f t="shared" si="133"/>
        <v>9050.8000000000011</v>
      </c>
      <c r="DD22" s="26">
        <f t="shared" si="133"/>
        <v>7323.3</v>
      </c>
      <c r="DE22" s="55">
        <f t="shared" si="37"/>
        <v>-0.81105077796357872</v>
      </c>
      <c r="DF22" s="55">
        <f t="shared" si="37"/>
        <v>-0.83798295605387518</v>
      </c>
      <c r="DG22" s="26"/>
      <c r="DH22" s="26"/>
      <c r="DI22" s="26">
        <f t="shared" si="134"/>
        <v>9050.8000000000011</v>
      </c>
      <c r="DJ22" s="26">
        <f t="shared" si="134"/>
        <v>7323.3</v>
      </c>
      <c r="DK22" s="55">
        <f t="shared" si="39"/>
        <v>-0.81824753902814196</v>
      </c>
      <c r="DL22" s="55">
        <f t="shared" si="39"/>
        <v>-0.84343961245248655</v>
      </c>
      <c r="DM22" s="26"/>
      <c r="DN22" s="26"/>
      <c r="DO22" s="26"/>
      <c r="DP22" s="26"/>
      <c r="DQ22" s="26">
        <v>31160</v>
      </c>
      <c r="DR22" s="26">
        <v>23600</v>
      </c>
      <c r="DS22" s="55">
        <f>IF($AY$22=0,1,DQ22/$AY$22-1)</f>
        <v>-0.59086134453781514</v>
      </c>
      <c r="DT22" s="55">
        <f>IF($AZ$22=0,1,DR22/$AZ$22-1)</f>
        <v>-0.65597667638483959</v>
      </c>
      <c r="DU22" s="55">
        <f>IF($E$22=0,1,DQ22/$E$22-1)</f>
        <v>-0.39588050997301238</v>
      </c>
      <c r="DV22" s="55">
        <f>IF($E$22=0,1,DR22/$E$22-1)</f>
        <v>-0.54245122064708251</v>
      </c>
      <c r="DW22" s="25"/>
      <c r="DX22" s="60"/>
      <c r="DY22" s="60"/>
      <c r="DZ22" s="60"/>
      <c r="EA22" s="60"/>
      <c r="EB22" s="60"/>
      <c r="EC22" s="60"/>
      <c r="ED22" s="60"/>
      <c r="EE22" s="60"/>
      <c r="EF22" s="60"/>
      <c r="EG22" s="60"/>
      <c r="EH22" s="60"/>
      <c r="EI22" s="60"/>
      <c r="EJ22" s="60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/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/>
      <c r="GU22" s="61"/>
      <c r="GV22" s="61"/>
      <c r="GW22" s="61"/>
      <c r="GX22" s="61"/>
      <c r="GY22" s="61"/>
      <c r="GZ22" s="61"/>
      <c r="HA22" s="61"/>
      <c r="HB22" s="61"/>
      <c r="HC22" s="61"/>
      <c r="HD22" s="61"/>
      <c r="HE22" s="61"/>
      <c r="HF22" s="61"/>
      <c r="HG22" s="61"/>
      <c r="HH22" s="61"/>
      <c r="HI22" s="61"/>
      <c r="HJ22" s="61"/>
      <c r="HK22" s="61"/>
      <c r="HL22" s="61"/>
      <c r="HM22" s="61"/>
      <c r="HN22" s="61"/>
      <c r="HO22" s="61"/>
      <c r="HP22" s="61"/>
      <c r="HQ22" s="61"/>
      <c r="HR22" s="61"/>
      <c r="HS22" s="61"/>
      <c r="HT22" s="61"/>
      <c r="HU22" s="61"/>
      <c r="HV22" s="61"/>
      <c r="HW22" s="61"/>
      <c r="HX22" s="61"/>
      <c r="HY22" s="61"/>
      <c r="HZ22" s="61"/>
      <c r="IA22" s="61"/>
      <c r="IB22" s="61"/>
      <c r="IC22" s="61"/>
      <c r="ID22" s="61"/>
      <c r="IE22" s="61"/>
      <c r="IF22" s="61"/>
      <c r="IG22" s="61"/>
      <c r="IH22" s="61"/>
      <c r="II22" s="61"/>
      <c r="IJ22" s="61"/>
      <c r="IK22" s="61"/>
      <c r="IL22" s="61"/>
      <c r="IM22" s="61"/>
      <c r="IN22" s="61"/>
      <c r="IO22" s="61"/>
      <c r="IP22" s="61"/>
      <c r="IQ22" s="61"/>
      <c r="IR22" s="61"/>
      <c r="IS22" s="61"/>
      <c r="IT22" s="61"/>
      <c r="IU22" s="61"/>
      <c r="IV22" s="61"/>
      <c r="IW22" s="61"/>
      <c r="IX22" s="61"/>
      <c r="IY22" s="61"/>
      <c r="IZ22" s="61"/>
      <c r="JA22" s="61"/>
      <c r="JB22" s="61"/>
      <c r="JC22" s="61"/>
      <c r="JD22" s="61"/>
      <c r="JE22" s="61"/>
      <c r="JF22" s="61"/>
      <c r="JG22" s="61"/>
      <c r="JH22" s="61"/>
    </row>
    <row r="23" spans="1:268" s="62" customFormat="1" ht="18" customHeight="1">
      <c r="A23" s="349" t="s">
        <v>90</v>
      </c>
      <c r="B23" s="350"/>
      <c r="C23" s="26"/>
      <c r="D23" s="26"/>
      <c r="E23" s="26"/>
      <c r="F23" s="26"/>
      <c r="G23" s="26"/>
      <c r="H23" s="26"/>
      <c r="I23" s="26"/>
      <c r="J23" s="26"/>
      <c r="K23" s="26">
        <f t="shared" si="111"/>
        <v>0</v>
      </c>
      <c r="L23" s="26">
        <f t="shared" si="111"/>
        <v>0</v>
      </c>
      <c r="M23" s="26"/>
      <c r="N23" s="26"/>
      <c r="O23" s="26">
        <f t="shared" si="112"/>
        <v>0</v>
      </c>
      <c r="P23" s="26">
        <f t="shared" si="112"/>
        <v>0</v>
      </c>
      <c r="Q23" s="26"/>
      <c r="R23" s="26"/>
      <c r="S23" s="26">
        <f t="shared" si="113"/>
        <v>0</v>
      </c>
      <c r="T23" s="26">
        <f t="shared" si="113"/>
        <v>0</v>
      </c>
      <c r="U23" s="26"/>
      <c r="V23" s="26"/>
      <c r="W23" s="26">
        <f t="shared" si="114"/>
        <v>0</v>
      </c>
      <c r="X23" s="26">
        <f t="shared" si="114"/>
        <v>0</v>
      </c>
      <c r="Y23" s="26"/>
      <c r="Z23" s="26"/>
      <c r="AA23" s="26">
        <f t="shared" si="115"/>
        <v>0</v>
      </c>
      <c r="AB23" s="26">
        <f t="shared" si="115"/>
        <v>0</v>
      </c>
      <c r="AC23" s="26"/>
      <c r="AD23" s="26"/>
      <c r="AE23" s="26">
        <f t="shared" si="116"/>
        <v>0</v>
      </c>
      <c r="AF23" s="26">
        <f t="shared" si="116"/>
        <v>0</v>
      </c>
      <c r="AG23" s="26"/>
      <c r="AH23" s="26"/>
      <c r="AI23" s="26">
        <f t="shared" si="117"/>
        <v>0</v>
      </c>
      <c r="AJ23" s="26">
        <f t="shared" si="117"/>
        <v>0</v>
      </c>
      <c r="AK23" s="26"/>
      <c r="AL23" s="23"/>
      <c r="AM23" s="26">
        <f t="shared" si="118"/>
        <v>0</v>
      </c>
      <c r="AN23" s="26">
        <f t="shared" si="118"/>
        <v>0</v>
      </c>
      <c r="AO23" s="26"/>
      <c r="AP23" s="26"/>
      <c r="AQ23" s="26">
        <f t="shared" si="119"/>
        <v>0</v>
      </c>
      <c r="AR23" s="26">
        <f t="shared" si="119"/>
        <v>0</v>
      </c>
      <c r="AS23" s="26"/>
      <c r="AT23" s="26"/>
      <c r="AU23" s="26">
        <f t="shared" si="120"/>
        <v>0</v>
      </c>
      <c r="AV23" s="26">
        <f t="shared" si="120"/>
        <v>0</v>
      </c>
      <c r="AW23" s="26"/>
      <c r="AX23" s="26"/>
      <c r="AY23" s="26"/>
      <c r="AZ23" s="26"/>
      <c r="BA23" s="55">
        <f t="shared" si="109"/>
        <v>1</v>
      </c>
      <c r="BB23" s="55">
        <f t="shared" si="109"/>
        <v>1</v>
      </c>
      <c r="BC23" s="26"/>
      <c r="BD23" s="26"/>
      <c r="BE23" s="26"/>
      <c r="BF23" s="26"/>
      <c r="BG23" s="26">
        <f t="shared" si="125"/>
        <v>0</v>
      </c>
      <c r="BH23" s="26">
        <f t="shared" si="125"/>
        <v>0</v>
      </c>
      <c r="BI23" s="55">
        <f t="shared" si="22"/>
        <v>1</v>
      </c>
      <c r="BJ23" s="55">
        <f t="shared" si="22"/>
        <v>1</v>
      </c>
      <c r="BK23" s="26"/>
      <c r="BL23" s="26"/>
      <c r="BM23" s="26">
        <f t="shared" si="126"/>
        <v>0</v>
      </c>
      <c r="BN23" s="26">
        <f t="shared" si="126"/>
        <v>0</v>
      </c>
      <c r="BO23" s="55">
        <f t="shared" si="24"/>
        <v>1</v>
      </c>
      <c r="BP23" s="55">
        <f t="shared" si="24"/>
        <v>1</v>
      </c>
      <c r="BQ23" s="26"/>
      <c r="BR23" s="26"/>
      <c r="BS23" s="26">
        <f t="shared" si="127"/>
        <v>0</v>
      </c>
      <c r="BT23" s="26">
        <f t="shared" si="127"/>
        <v>0</v>
      </c>
      <c r="BU23" s="55">
        <f t="shared" si="25"/>
        <v>1</v>
      </c>
      <c r="BV23" s="55">
        <f t="shared" si="25"/>
        <v>1</v>
      </c>
      <c r="BW23" s="26"/>
      <c r="BX23" s="26"/>
      <c r="BY23" s="26">
        <f t="shared" si="128"/>
        <v>0</v>
      </c>
      <c r="BZ23" s="26">
        <f t="shared" si="128"/>
        <v>0</v>
      </c>
      <c r="CA23" s="55">
        <f t="shared" si="27"/>
        <v>1</v>
      </c>
      <c r="CB23" s="55">
        <f t="shared" si="27"/>
        <v>1</v>
      </c>
      <c r="CC23" s="26"/>
      <c r="CD23" s="26"/>
      <c r="CE23" s="26">
        <f t="shared" si="129"/>
        <v>0</v>
      </c>
      <c r="CF23" s="26">
        <f t="shared" si="129"/>
        <v>0</v>
      </c>
      <c r="CG23" s="55">
        <f t="shared" si="29"/>
        <v>1</v>
      </c>
      <c r="CH23" s="55">
        <f t="shared" si="29"/>
        <v>1</v>
      </c>
      <c r="CI23" s="26"/>
      <c r="CJ23" s="26"/>
      <c r="CK23" s="26">
        <f t="shared" si="130"/>
        <v>0</v>
      </c>
      <c r="CL23" s="26">
        <f t="shared" si="130"/>
        <v>0</v>
      </c>
      <c r="CM23" s="55">
        <f t="shared" si="31"/>
        <v>1</v>
      </c>
      <c r="CN23" s="55">
        <f t="shared" si="31"/>
        <v>1</v>
      </c>
      <c r="CO23" s="26"/>
      <c r="CP23" s="26"/>
      <c r="CQ23" s="26">
        <f t="shared" si="131"/>
        <v>0</v>
      </c>
      <c r="CR23" s="26">
        <f t="shared" si="131"/>
        <v>0</v>
      </c>
      <c r="CS23" s="55">
        <f t="shared" si="33"/>
        <v>1</v>
      </c>
      <c r="CT23" s="55">
        <f t="shared" si="33"/>
        <v>1</v>
      </c>
      <c r="CU23" s="26"/>
      <c r="CV23" s="26"/>
      <c r="CW23" s="26">
        <f t="shared" si="132"/>
        <v>0</v>
      </c>
      <c r="CX23" s="26">
        <f t="shared" si="132"/>
        <v>0</v>
      </c>
      <c r="CY23" s="55">
        <f t="shared" si="35"/>
        <v>1</v>
      </c>
      <c r="CZ23" s="55">
        <f t="shared" si="35"/>
        <v>1</v>
      </c>
      <c r="DA23" s="26"/>
      <c r="DB23" s="26"/>
      <c r="DC23" s="26">
        <f t="shared" si="133"/>
        <v>0</v>
      </c>
      <c r="DD23" s="26">
        <f t="shared" si="133"/>
        <v>0</v>
      </c>
      <c r="DE23" s="55">
        <f t="shared" si="37"/>
        <v>1</v>
      </c>
      <c r="DF23" s="55">
        <f t="shared" si="37"/>
        <v>1</v>
      </c>
      <c r="DG23" s="26"/>
      <c r="DH23" s="26"/>
      <c r="DI23" s="26">
        <f t="shared" si="134"/>
        <v>0</v>
      </c>
      <c r="DJ23" s="26">
        <f t="shared" si="134"/>
        <v>0</v>
      </c>
      <c r="DK23" s="55">
        <f t="shared" si="39"/>
        <v>1</v>
      </c>
      <c r="DL23" s="55">
        <f t="shared" si="39"/>
        <v>1</v>
      </c>
      <c r="DM23" s="26"/>
      <c r="DN23" s="26"/>
      <c r="DO23" s="26"/>
      <c r="DP23" s="26"/>
      <c r="DQ23" s="26"/>
      <c r="DR23" s="26"/>
      <c r="DS23" s="55">
        <f>IF($AY$23=0,1,DQ23/$AY$23-1)</f>
        <v>1</v>
      </c>
      <c r="DT23" s="55">
        <f>IF($AZ$23=0,1,DR23/$AZ$23-1)</f>
        <v>1</v>
      </c>
      <c r="DU23" s="55">
        <f>IF($E$23=0,1,DQ23/$E$23-1)</f>
        <v>1</v>
      </c>
      <c r="DV23" s="55">
        <f>IF($E$23=0,1,DR23/$E$23-1)</f>
        <v>1</v>
      </c>
      <c r="DW23" s="25"/>
      <c r="DX23" s="60"/>
      <c r="DY23" s="60"/>
      <c r="DZ23" s="60"/>
      <c r="EA23" s="60"/>
      <c r="EB23" s="60"/>
      <c r="EC23" s="60"/>
      <c r="ED23" s="60"/>
      <c r="EE23" s="60"/>
      <c r="EF23" s="60"/>
      <c r="EG23" s="60"/>
      <c r="EH23" s="60"/>
      <c r="EI23" s="60"/>
      <c r="EJ23" s="60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  <c r="GY23" s="61"/>
      <c r="GZ23" s="61"/>
      <c r="HA23" s="61"/>
      <c r="HB23" s="61"/>
      <c r="HC23" s="61"/>
      <c r="HD23" s="61"/>
      <c r="HE23" s="61"/>
      <c r="HF23" s="61"/>
      <c r="HG23" s="61"/>
      <c r="HH23" s="61"/>
      <c r="HI23" s="61"/>
      <c r="HJ23" s="61"/>
      <c r="HK23" s="61"/>
      <c r="HL23" s="61"/>
      <c r="HM23" s="61"/>
      <c r="HN23" s="61"/>
      <c r="HO23" s="61"/>
      <c r="HP23" s="61"/>
      <c r="HQ23" s="61"/>
      <c r="HR23" s="61"/>
      <c r="HS23" s="61"/>
      <c r="HT23" s="61"/>
      <c r="HU23" s="61"/>
      <c r="HV23" s="61"/>
      <c r="HW23" s="61"/>
      <c r="HX23" s="61"/>
      <c r="HY23" s="61"/>
      <c r="HZ23" s="61"/>
      <c r="IA23" s="61"/>
      <c r="IB23" s="61"/>
      <c r="IC23" s="61"/>
      <c r="ID23" s="61"/>
      <c r="IE23" s="61"/>
      <c r="IF23" s="61"/>
      <c r="IG23" s="61"/>
      <c r="IH23" s="61"/>
      <c r="II23" s="61"/>
      <c r="IJ23" s="61"/>
      <c r="IK23" s="61"/>
      <c r="IL23" s="61"/>
      <c r="IM23" s="61"/>
      <c r="IN23" s="61"/>
      <c r="IO23" s="61"/>
      <c r="IP23" s="61"/>
      <c r="IQ23" s="61"/>
      <c r="IR23" s="61"/>
      <c r="IS23" s="61"/>
      <c r="IT23" s="61"/>
      <c r="IU23" s="61"/>
      <c r="IV23" s="61"/>
      <c r="IW23" s="61"/>
      <c r="IX23" s="61"/>
      <c r="IY23" s="61"/>
      <c r="IZ23" s="61"/>
      <c r="JA23" s="61"/>
      <c r="JB23" s="61"/>
      <c r="JC23" s="61"/>
      <c r="JD23" s="61"/>
      <c r="JE23" s="61"/>
      <c r="JF23" s="61"/>
      <c r="JG23" s="61"/>
      <c r="JH23" s="61"/>
    </row>
    <row r="24" spans="1:268" s="62" customFormat="1" ht="18" customHeight="1">
      <c r="A24" s="349" t="s">
        <v>42</v>
      </c>
      <c r="B24" s="350"/>
      <c r="C24" s="26">
        <f>'[1]прогноз '!B31</f>
        <v>4905.2</v>
      </c>
      <c r="D24" s="26">
        <f>'[1]прогноз '!C31</f>
        <v>4718.4399999999996</v>
      </c>
      <c r="E24" s="26">
        <f t="shared" si="110"/>
        <v>4537.6999999999989</v>
      </c>
      <c r="F24" s="26">
        <f>H24+J24+N24+R24+V24+Z24+AD24+AH24+AL24+AP24+AT24+AX24</f>
        <v>4094.1999999999994</v>
      </c>
      <c r="G24" s="26">
        <v>-38.200000000000003</v>
      </c>
      <c r="H24" s="26">
        <v>-60.7</v>
      </c>
      <c r="I24" s="26">
        <f>288.5-G24</f>
        <v>326.7</v>
      </c>
      <c r="J24" s="26">
        <v>321.5</v>
      </c>
      <c r="K24" s="26">
        <f t="shared" si="111"/>
        <v>288.5</v>
      </c>
      <c r="L24" s="26">
        <f t="shared" si="111"/>
        <v>260.8</v>
      </c>
      <c r="M24" s="26">
        <f>641.7-G24-I24</f>
        <v>353.2000000000001</v>
      </c>
      <c r="N24" s="26">
        <v>351.4</v>
      </c>
      <c r="O24" s="26">
        <f t="shared" si="112"/>
        <v>641.70000000000005</v>
      </c>
      <c r="P24" s="26">
        <f t="shared" si="112"/>
        <v>612.20000000000005</v>
      </c>
      <c r="Q24" s="26">
        <f>1143.7-G24-I24-M24</f>
        <v>501.99999999999994</v>
      </c>
      <c r="R24" s="26">
        <v>495.3</v>
      </c>
      <c r="S24" s="26">
        <f t="shared" si="113"/>
        <v>1143.7</v>
      </c>
      <c r="T24" s="26">
        <f t="shared" si="113"/>
        <v>1107.5</v>
      </c>
      <c r="U24" s="26">
        <f>1430.8-G24-I24-M24-Q24</f>
        <v>287.09999999999997</v>
      </c>
      <c r="V24" s="26">
        <v>275.10000000000002</v>
      </c>
      <c r="W24" s="26">
        <f t="shared" si="114"/>
        <v>1430.8</v>
      </c>
      <c r="X24" s="26">
        <f t="shared" si="114"/>
        <v>1382.6</v>
      </c>
      <c r="Y24" s="26">
        <f>1845.7-G24-I24-M24-Q24-U24</f>
        <v>414.90000000000003</v>
      </c>
      <c r="Z24" s="26">
        <v>409.8</v>
      </c>
      <c r="AA24" s="26">
        <f t="shared" si="115"/>
        <v>1845.7</v>
      </c>
      <c r="AB24" s="26">
        <f t="shared" si="115"/>
        <v>1792.3999999999999</v>
      </c>
      <c r="AC24" s="26">
        <v>310.7</v>
      </c>
      <c r="AD24" s="26">
        <v>309.8</v>
      </c>
      <c r="AE24" s="26">
        <f t="shared" si="116"/>
        <v>2156.4</v>
      </c>
      <c r="AF24" s="26">
        <f t="shared" si="116"/>
        <v>2102.1999999999998</v>
      </c>
      <c r="AG24" s="26">
        <f>2624.4-G24-I24-M24-Q24-U24-Y24-AC24</f>
        <v>468.00000000000006</v>
      </c>
      <c r="AH24" s="26">
        <f>2562.4-H24-J24-N24-R24-V24-Z24-AD24</f>
        <v>460.19999999999976</v>
      </c>
      <c r="AI24" s="26">
        <f t="shared" si="117"/>
        <v>2624.4</v>
      </c>
      <c r="AJ24" s="26">
        <f t="shared" si="117"/>
        <v>2562.3999999999996</v>
      </c>
      <c r="AK24" s="26">
        <f>2957.5-G24-I24-M24-Q24-U24-Y24-AC24-AG24</f>
        <v>333.09999999999962</v>
      </c>
      <c r="AL24" s="23">
        <f>2895-H24-J24-N24-R24-V24-Z24-AD24-AH24</f>
        <v>332.59999999999997</v>
      </c>
      <c r="AM24" s="26">
        <f t="shared" si="118"/>
        <v>2957.4999999999995</v>
      </c>
      <c r="AN24" s="26">
        <f t="shared" si="118"/>
        <v>2894.9999999999995</v>
      </c>
      <c r="AO24" s="26">
        <f>3035.7-G24-I24-M24-Q24-U24-Y24-AC24-AG24-AK24</f>
        <v>78.199999999999818</v>
      </c>
      <c r="AP24" s="26">
        <f>2936.7-H24-J24-N24-R24-V24-Z24-AD24-AH24-AL24</f>
        <v>41.699999999999818</v>
      </c>
      <c r="AQ24" s="26">
        <f t="shared" si="119"/>
        <v>3035.6999999999994</v>
      </c>
      <c r="AR24" s="26">
        <f t="shared" si="119"/>
        <v>2936.6999999999994</v>
      </c>
      <c r="AS24" s="26">
        <v>596.6</v>
      </c>
      <c r="AT24" s="26">
        <v>596.5</v>
      </c>
      <c r="AU24" s="26">
        <f t="shared" si="120"/>
        <v>3632.2999999999993</v>
      </c>
      <c r="AV24" s="26">
        <f t="shared" si="120"/>
        <v>3533.1999999999994</v>
      </c>
      <c r="AW24" s="26">
        <f>344.4+AX24</f>
        <v>905.4</v>
      </c>
      <c r="AX24" s="26">
        <v>561</v>
      </c>
      <c r="AY24" s="26">
        <v>3757.5</v>
      </c>
      <c r="AZ24" s="26">
        <v>3371</v>
      </c>
      <c r="BA24" s="55">
        <f t="shared" si="109"/>
        <v>-0.17193732507658044</v>
      </c>
      <c r="BB24" s="55">
        <f t="shared" si="109"/>
        <v>-0.17664012505495563</v>
      </c>
      <c r="BC24" s="26">
        <v>191.2</v>
      </c>
      <c r="BD24" s="26">
        <v>189.5</v>
      </c>
      <c r="BE24" s="26">
        <v>427.2</v>
      </c>
      <c r="BF24" s="26">
        <v>398.5</v>
      </c>
      <c r="BG24" s="26">
        <f t="shared" si="125"/>
        <v>618.4</v>
      </c>
      <c r="BH24" s="26">
        <f t="shared" si="125"/>
        <v>588</v>
      </c>
      <c r="BI24" s="55">
        <f t="shared" si="22"/>
        <v>1.1435008665511264</v>
      </c>
      <c r="BJ24" s="55">
        <f t="shared" si="22"/>
        <v>1.2546012269938651</v>
      </c>
      <c r="BK24" s="26">
        <v>381</v>
      </c>
      <c r="BL24" s="26">
        <v>395.1</v>
      </c>
      <c r="BM24" s="26">
        <f t="shared" si="126"/>
        <v>999.4</v>
      </c>
      <c r="BN24" s="26">
        <f t="shared" si="126"/>
        <v>983.1</v>
      </c>
      <c r="BO24" s="55">
        <f t="shared" si="24"/>
        <v>0.55742558828112809</v>
      </c>
      <c r="BP24" s="55">
        <f t="shared" si="24"/>
        <v>0.60584776216922576</v>
      </c>
      <c r="BQ24" s="26"/>
      <c r="BR24" s="26"/>
      <c r="BS24" s="26">
        <f t="shared" si="127"/>
        <v>999.4</v>
      </c>
      <c r="BT24" s="26">
        <f t="shared" si="127"/>
        <v>983.1</v>
      </c>
      <c r="BU24" s="55">
        <f t="shared" si="25"/>
        <v>-0.12616945003060254</v>
      </c>
      <c r="BV24" s="55">
        <f t="shared" si="25"/>
        <v>-0.11232505643340851</v>
      </c>
      <c r="BW24" s="26"/>
      <c r="BX24" s="26"/>
      <c r="BY24" s="26">
        <f t="shared" si="128"/>
        <v>999.4</v>
      </c>
      <c r="BZ24" s="26">
        <f t="shared" si="128"/>
        <v>983.1</v>
      </c>
      <c r="CA24" s="55">
        <f t="shared" si="27"/>
        <v>-0.301509644953872</v>
      </c>
      <c r="CB24" s="55">
        <f t="shared" si="27"/>
        <v>-0.28894835816577458</v>
      </c>
      <c r="CC24" s="26"/>
      <c r="CD24" s="26"/>
      <c r="CE24" s="26">
        <f t="shared" si="129"/>
        <v>999.4</v>
      </c>
      <c r="CF24" s="26">
        <f t="shared" si="129"/>
        <v>983.1</v>
      </c>
      <c r="CG24" s="55">
        <f t="shared" si="29"/>
        <v>-0.4585252207834426</v>
      </c>
      <c r="CH24" s="55">
        <f t="shared" si="29"/>
        <v>-0.45151751841106891</v>
      </c>
      <c r="CI24" s="26"/>
      <c r="CJ24" s="26"/>
      <c r="CK24" s="26">
        <f t="shared" si="130"/>
        <v>999.4</v>
      </c>
      <c r="CL24" s="26">
        <f t="shared" si="130"/>
        <v>983.1</v>
      </c>
      <c r="CM24" s="55">
        <f t="shared" si="31"/>
        <v>-0.53654238545724353</v>
      </c>
      <c r="CN24" s="55">
        <f t="shared" si="31"/>
        <v>-0.5323470649795452</v>
      </c>
      <c r="CO24" s="26"/>
      <c r="CP24" s="26"/>
      <c r="CQ24" s="26">
        <f t="shared" si="131"/>
        <v>999.4</v>
      </c>
      <c r="CR24" s="26">
        <f t="shared" si="131"/>
        <v>983.1</v>
      </c>
      <c r="CS24" s="55">
        <f t="shared" si="33"/>
        <v>-0.61918914799573233</v>
      </c>
      <c r="CT24" s="55">
        <f t="shared" si="33"/>
        <v>-0.61633624726818603</v>
      </c>
      <c r="CU24" s="26"/>
      <c r="CV24" s="26"/>
      <c r="CW24" s="26">
        <f t="shared" si="132"/>
        <v>999.4</v>
      </c>
      <c r="CX24" s="26">
        <f t="shared" si="132"/>
        <v>983.1</v>
      </c>
      <c r="CY24" s="55">
        <f t="shared" si="35"/>
        <v>-0.66207945900253584</v>
      </c>
      <c r="CZ24" s="55">
        <f t="shared" si="35"/>
        <v>-0.66041450777202071</v>
      </c>
      <c r="DA24" s="26"/>
      <c r="DB24" s="26"/>
      <c r="DC24" s="26">
        <f t="shared" si="133"/>
        <v>999.4</v>
      </c>
      <c r="DD24" s="26">
        <f t="shared" si="133"/>
        <v>983.1</v>
      </c>
      <c r="DE24" s="55">
        <f t="shared" si="37"/>
        <v>-0.67078433310274388</v>
      </c>
      <c r="DF24" s="55">
        <f t="shared" si="37"/>
        <v>-0.66523648993768503</v>
      </c>
      <c r="DG24" s="26"/>
      <c r="DH24" s="26"/>
      <c r="DI24" s="26">
        <f t="shared" si="134"/>
        <v>999.4</v>
      </c>
      <c r="DJ24" s="26">
        <f t="shared" si="134"/>
        <v>983.1</v>
      </c>
      <c r="DK24" s="55">
        <f t="shared" si="39"/>
        <v>-0.72485752828786165</v>
      </c>
      <c r="DL24" s="55">
        <f t="shared" si="39"/>
        <v>-0.72175365108117284</v>
      </c>
      <c r="DM24" s="26"/>
      <c r="DN24" s="26"/>
      <c r="DO24" s="26"/>
      <c r="DP24" s="26"/>
      <c r="DQ24" s="26">
        <v>3757.5</v>
      </c>
      <c r="DR24" s="26">
        <v>3371</v>
      </c>
      <c r="DS24" s="55">
        <f>IF($AY$24=0,1,DQ24/$AY$24-1)</f>
        <v>0</v>
      </c>
      <c r="DT24" s="55">
        <f>IF($AZ$24=0,1,DR24/$AZ$24-1)</f>
        <v>0</v>
      </c>
      <c r="DU24" s="55">
        <f>IF($E$24=0,1,DQ24/$E$24-1)</f>
        <v>-0.17193732507658044</v>
      </c>
      <c r="DV24" s="55">
        <f>IF($E$24=0,1,DR24/$E$24-1)</f>
        <v>-0.25711263415386632</v>
      </c>
      <c r="DW24" s="25"/>
      <c r="DX24" s="60"/>
      <c r="DY24" s="60"/>
      <c r="DZ24" s="60"/>
      <c r="EA24" s="60"/>
      <c r="EB24" s="60"/>
      <c r="EC24" s="60"/>
      <c r="ED24" s="60"/>
      <c r="EE24" s="60"/>
      <c r="EF24" s="60"/>
      <c r="EG24" s="60"/>
      <c r="EH24" s="60"/>
      <c r="EI24" s="60"/>
      <c r="EJ24" s="60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  <c r="GY24" s="61"/>
      <c r="GZ24" s="61"/>
      <c r="HA24" s="61"/>
      <c r="HB24" s="61"/>
      <c r="HC24" s="61"/>
      <c r="HD24" s="61"/>
      <c r="HE24" s="61"/>
      <c r="HF24" s="61"/>
      <c r="HG24" s="61"/>
      <c r="HH24" s="61"/>
      <c r="HI24" s="61"/>
      <c r="HJ24" s="61"/>
      <c r="HK24" s="61"/>
      <c r="HL24" s="61"/>
      <c r="HM24" s="61"/>
      <c r="HN24" s="61"/>
      <c r="HO24" s="61"/>
      <c r="HP24" s="61"/>
      <c r="HQ24" s="61"/>
      <c r="HR24" s="61"/>
      <c r="HS24" s="61"/>
      <c r="HT24" s="61"/>
      <c r="HU24" s="61"/>
      <c r="HV24" s="61"/>
      <c r="HW24" s="61"/>
      <c r="HX24" s="61"/>
      <c r="HY24" s="61"/>
      <c r="HZ24" s="61"/>
      <c r="IA24" s="61"/>
      <c r="IB24" s="61"/>
      <c r="IC24" s="61"/>
      <c r="ID24" s="61"/>
      <c r="IE24" s="61"/>
      <c r="IF24" s="61"/>
      <c r="IG24" s="61"/>
      <c r="IH24" s="61"/>
      <c r="II24" s="61"/>
      <c r="IJ24" s="61"/>
      <c r="IK24" s="61"/>
      <c r="IL24" s="61"/>
      <c r="IM24" s="61"/>
      <c r="IN24" s="61"/>
      <c r="IO24" s="61"/>
      <c r="IP24" s="61"/>
      <c r="IQ24" s="61"/>
      <c r="IR24" s="61"/>
      <c r="IS24" s="61"/>
      <c r="IT24" s="61"/>
      <c r="IU24" s="61"/>
      <c r="IV24" s="61"/>
      <c r="IW24" s="61"/>
      <c r="IX24" s="61"/>
      <c r="IY24" s="61"/>
      <c r="IZ24" s="61"/>
      <c r="JA24" s="61"/>
      <c r="JB24" s="61"/>
      <c r="JC24" s="61"/>
      <c r="JD24" s="61"/>
      <c r="JE24" s="61"/>
      <c r="JF24" s="61"/>
      <c r="JG24" s="61"/>
      <c r="JH24" s="61"/>
    </row>
    <row r="25" spans="1:268" s="62" customFormat="1" ht="18" customHeight="1">
      <c r="A25" s="349" t="s">
        <v>43</v>
      </c>
      <c r="B25" s="350"/>
      <c r="C25" s="26">
        <f>'[1]прогноз '!B32</f>
        <v>1969.7</v>
      </c>
      <c r="D25" s="26">
        <f>'[1]прогноз '!C32</f>
        <v>1936</v>
      </c>
      <c r="E25" s="26">
        <f t="shared" si="110"/>
        <v>-484.70000000000027</v>
      </c>
      <c r="F25" s="26">
        <f>H25+J25+N25+R25+V25+Z25+AD25+AH25+AL25+AP25+AT25+AX25</f>
        <v>-990.69999999999959</v>
      </c>
      <c r="G25" s="26">
        <v>89.2</v>
      </c>
      <c r="H25" s="26">
        <v>89.1</v>
      </c>
      <c r="I25" s="26">
        <f>94.4-G25</f>
        <v>5.2000000000000028</v>
      </c>
      <c r="J25" s="26">
        <v>5.3</v>
      </c>
      <c r="K25" s="26">
        <f t="shared" si="111"/>
        <v>94.4</v>
      </c>
      <c r="L25" s="26">
        <f t="shared" si="111"/>
        <v>94.399999999999991</v>
      </c>
      <c r="M25" s="26">
        <f>412-G25-I25</f>
        <v>317.60000000000002</v>
      </c>
      <c r="N25" s="26">
        <v>117.6</v>
      </c>
      <c r="O25" s="26">
        <f t="shared" si="112"/>
        <v>412</v>
      </c>
      <c r="P25" s="26">
        <f t="shared" si="112"/>
        <v>212</v>
      </c>
      <c r="Q25" s="26">
        <f>892.7-G25-I25-M25</f>
        <v>480.69999999999993</v>
      </c>
      <c r="R25" s="26">
        <v>480.7</v>
      </c>
      <c r="S25" s="26">
        <f t="shared" si="113"/>
        <v>892.69999999999993</v>
      </c>
      <c r="T25" s="26">
        <f t="shared" si="113"/>
        <v>692.7</v>
      </c>
      <c r="U25" s="26">
        <f>981.7-G25-I25-M25-Q25</f>
        <v>89</v>
      </c>
      <c r="V25" s="26">
        <v>89</v>
      </c>
      <c r="W25" s="26">
        <f t="shared" si="114"/>
        <v>981.69999999999993</v>
      </c>
      <c r="X25" s="26">
        <f t="shared" si="114"/>
        <v>781.7</v>
      </c>
      <c r="Y25" s="26">
        <f>-180.3-G25-I25-M25-Q25-U25</f>
        <v>-1162</v>
      </c>
      <c r="Z25" s="26">
        <v>-1264</v>
      </c>
      <c r="AA25" s="26">
        <f t="shared" si="115"/>
        <v>-180.30000000000007</v>
      </c>
      <c r="AB25" s="26">
        <f t="shared" si="115"/>
        <v>-482.29999999999995</v>
      </c>
      <c r="AC25" s="26">
        <f>-250+360</f>
        <v>110</v>
      </c>
      <c r="AD25" s="26">
        <v>101.2</v>
      </c>
      <c r="AE25" s="26">
        <f t="shared" si="116"/>
        <v>-70.300000000000068</v>
      </c>
      <c r="AF25" s="26">
        <f t="shared" si="116"/>
        <v>-381.09999999999997</v>
      </c>
      <c r="AG25" s="26">
        <f>-138.1-G25-I25-M25-Q25-U25-Y25-AC25</f>
        <v>-67.799999999999955</v>
      </c>
      <c r="AH25" s="26">
        <f>-449-H25-J25-N25-R25-V25-Z25-AD25</f>
        <v>-67.900000000000048</v>
      </c>
      <c r="AI25" s="26">
        <f t="shared" si="117"/>
        <v>-138.10000000000002</v>
      </c>
      <c r="AJ25" s="26">
        <f t="shared" si="117"/>
        <v>-449</v>
      </c>
      <c r="AK25" s="26">
        <f>-521.3-G25-I25-M25-Q25-U25-Y25-AC25-AG25</f>
        <v>-383.20000000000005</v>
      </c>
      <c r="AL25" s="23">
        <f>-1029.3-H25-J25-N25-R25-V25-Z25-AD25-AH25</f>
        <v>-580.29999999999973</v>
      </c>
      <c r="AM25" s="26">
        <f t="shared" si="118"/>
        <v>-521.30000000000007</v>
      </c>
      <c r="AN25" s="26">
        <f t="shared" si="118"/>
        <v>-1029.2999999999997</v>
      </c>
      <c r="AO25" s="26">
        <f>-550.1-G25-I25-M25-Q25-U25-Y25-AC25-AG25-AK25</f>
        <v>-28.800000000000182</v>
      </c>
      <c r="AP25" s="26">
        <f>-1056.1-H25-J25-N25-R25-V25-Z25-AD25-AH25-AL25</f>
        <v>-26.799999999999955</v>
      </c>
      <c r="AQ25" s="26">
        <f t="shared" si="119"/>
        <v>-550.10000000000025</v>
      </c>
      <c r="AR25" s="26">
        <f t="shared" si="119"/>
        <v>-1056.0999999999997</v>
      </c>
      <c r="AS25" s="26">
        <v>8.9</v>
      </c>
      <c r="AT25" s="26">
        <v>8.9</v>
      </c>
      <c r="AU25" s="26">
        <f t="shared" si="120"/>
        <v>-541.20000000000027</v>
      </c>
      <c r="AV25" s="26">
        <f t="shared" si="120"/>
        <v>-1047.1999999999996</v>
      </c>
      <c r="AW25" s="26">
        <f>0+AX25</f>
        <v>56.5</v>
      </c>
      <c r="AX25" s="26">
        <v>56.5</v>
      </c>
      <c r="AY25" s="26">
        <v>460</v>
      </c>
      <c r="AZ25" s="26">
        <v>450</v>
      </c>
      <c r="BA25" s="55">
        <f t="shared" si="109"/>
        <v>-1.9490406436971317</v>
      </c>
      <c r="BB25" s="55">
        <f t="shared" si="109"/>
        <v>-1.454224285858484</v>
      </c>
      <c r="BC25" s="26">
        <v>59.9</v>
      </c>
      <c r="BD25" s="26">
        <v>23.9</v>
      </c>
      <c r="BE25" s="26">
        <v>37.700000000000003</v>
      </c>
      <c r="BF25" s="26">
        <v>62.6</v>
      </c>
      <c r="BG25" s="26">
        <f t="shared" si="125"/>
        <v>97.6</v>
      </c>
      <c r="BH25" s="26">
        <f t="shared" si="125"/>
        <v>86.5</v>
      </c>
      <c r="BI25" s="55">
        <f t="shared" si="22"/>
        <v>3.3898305084745672E-2</v>
      </c>
      <c r="BJ25" s="55">
        <f t="shared" si="22"/>
        <v>-8.3686440677966045E-2</v>
      </c>
      <c r="BK25" s="26">
        <v>20</v>
      </c>
      <c r="BL25" s="26">
        <f>27-4</f>
        <v>23</v>
      </c>
      <c r="BM25" s="26">
        <f t="shared" si="126"/>
        <v>117.6</v>
      </c>
      <c r="BN25" s="26">
        <f t="shared" si="126"/>
        <v>109.5</v>
      </c>
      <c r="BO25" s="55">
        <f t="shared" si="24"/>
        <v>-0.71456310679611645</v>
      </c>
      <c r="BP25" s="55">
        <f t="shared" si="24"/>
        <v>-0.48349056603773588</v>
      </c>
      <c r="BQ25" s="26"/>
      <c r="BR25" s="26"/>
      <c r="BS25" s="26">
        <f t="shared" si="127"/>
        <v>117.6</v>
      </c>
      <c r="BT25" s="26">
        <f t="shared" si="127"/>
        <v>109.5</v>
      </c>
      <c r="BU25" s="55">
        <f t="shared" si="25"/>
        <v>-0.86826481460737093</v>
      </c>
      <c r="BV25" s="55">
        <f t="shared" si="25"/>
        <v>-0.84192291035080125</v>
      </c>
      <c r="BW25" s="26"/>
      <c r="BX25" s="26"/>
      <c r="BY25" s="26">
        <f t="shared" si="128"/>
        <v>117.6</v>
      </c>
      <c r="BZ25" s="26">
        <f t="shared" si="128"/>
        <v>109.5</v>
      </c>
      <c r="CA25" s="55">
        <f t="shared" si="27"/>
        <v>-0.88020780279107669</v>
      </c>
      <c r="CB25" s="55">
        <f t="shared" si="27"/>
        <v>-0.85992068568504543</v>
      </c>
      <c r="CC25" s="26"/>
      <c r="CD25" s="26"/>
      <c r="CE25" s="26">
        <f t="shared" si="129"/>
        <v>117.6</v>
      </c>
      <c r="CF25" s="26">
        <f t="shared" si="129"/>
        <v>109.5</v>
      </c>
      <c r="CG25" s="55">
        <f t="shared" si="29"/>
        <v>-1.6522462562396005</v>
      </c>
      <c r="CH25" s="55">
        <f t="shared" si="29"/>
        <v>-1.2270371138295666</v>
      </c>
      <c r="CI25" s="26"/>
      <c r="CJ25" s="26"/>
      <c r="CK25" s="26">
        <f t="shared" si="130"/>
        <v>117.6</v>
      </c>
      <c r="CL25" s="26">
        <f t="shared" si="130"/>
        <v>109.5</v>
      </c>
      <c r="CM25" s="55">
        <f t="shared" si="31"/>
        <v>-2.6728307254623029</v>
      </c>
      <c r="CN25" s="55">
        <f t="shared" si="31"/>
        <v>-1.2873261611125688</v>
      </c>
      <c r="CO25" s="26"/>
      <c r="CP25" s="26"/>
      <c r="CQ25" s="26">
        <f t="shared" si="131"/>
        <v>117.6</v>
      </c>
      <c r="CR25" s="26">
        <f t="shared" si="131"/>
        <v>109.5</v>
      </c>
      <c r="CS25" s="55">
        <f t="shared" si="33"/>
        <v>-1.8515568428674871</v>
      </c>
      <c r="CT25" s="55">
        <f t="shared" si="33"/>
        <v>-1.2438752783964366</v>
      </c>
      <c r="CU25" s="26"/>
      <c r="CV25" s="26"/>
      <c r="CW25" s="26">
        <f t="shared" si="132"/>
        <v>117.6</v>
      </c>
      <c r="CX25" s="26">
        <f t="shared" si="132"/>
        <v>109.5</v>
      </c>
      <c r="CY25" s="55">
        <f t="shared" si="35"/>
        <v>-1.2255898714751583</v>
      </c>
      <c r="CZ25" s="55">
        <f t="shared" si="35"/>
        <v>-1.1063829787234043</v>
      </c>
      <c r="DA25" s="26"/>
      <c r="DB25" s="26"/>
      <c r="DC25" s="26">
        <f t="shared" si="133"/>
        <v>117.6</v>
      </c>
      <c r="DD25" s="26">
        <f t="shared" si="133"/>
        <v>109.5</v>
      </c>
      <c r="DE25" s="55">
        <f t="shared" si="37"/>
        <v>-1.2137793128522085</v>
      </c>
      <c r="DF25" s="55">
        <f t="shared" si="37"/>
        <v>-1.1036833633178678</v>
      </c>
      <c r="DG25" s="26"/>
      <c r="DH25" s="26"/>
      <c r="DI25" s="26">
        <f t="shared" si="134"/>
        <v>117.6</v>
      </c>
      <c r="DJ25" s="26">
        <f t="shared" si="134"/>
        <v>109.5</v>
      </c>
      <c r="DK25" s="55">
        <f t="shared" si="39"/>
        <v>-1.2172949002217295</v>
      </c>
      <c r="DL25" s="55">
        <f t="shared" si="39"/>
        <v>-1.104564553093965</v>
      </c>
      <c r="DM25" s="26"/>
      <c r="DN25" s="26"/>
      <c r="DO25" s="26"/>
      <c r="DP25" s="26"/>
      <c r="DQ25" s="26">
        <v>460</v>
      </c>
      <c r="DR25" s="26">
        <v>450</v>
      </c>
      <c r="DS25" s="55">
        <f>IF($AY$25=0,1,DQ25/$AY$25-1)</f>
        <v>0</v>
      </c>
      <c r="DT25" s="55">
        <f>IF($AZ$25=0,1,DR25/$AZ$25-1)</f>
        <v>0</v>
      </c>
      <c r="DU25" s="55">
        <f>IF($E$25=0,1,DQ25/$E$25-1)</f>
        <v>-1.9490406436971317</v>
      </c>
      <c r="DV25" s="55">
        <f>IF($E$25=0,1,DR25/$E$25-1)</f>
        <v>-1.9284093253558896</v>
      </c>
      <c r="DW25" s="25"/>
      <c r="DX25" s="60"/>
      <c r="DY25" s="60"/>
      <c r="DZ25" s="60"/>
      <c r="EA25" s="60"/>
      <c r="EB25" s="60"/>
      <c r="EC25" s="60"/>
      <c r="ED25" s="60"/>
      <c r="EE25" s="60"/>
      <c r="EF25" s="60"/>
      <c r="EG25" s="60"/>
      <c r="EH25" s="60"/>
      <c r="EI25" s="60"/>
      <c r="EJ25" s="60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  <c r="GY25" s="61"/>
      <c r="GZ25" s="61"/>
      <c r="HA25" s="61"/>
      <c r="HB25" s="61"/>
      <c r="HC25" s="61"/>
      <c r="HD25" s="61"/>
      <c r="HE25" s="61"/>
      <c r="HF25" s="61"/>
      <c r="HG25" s="61"/>
      <c r="HH25" s="61"/>
      <c r="HI25" s="61"/>
      <c r="HJ25" s="61"/>
      <c r="HK25" s="61"/>
      <c r="HL25" s="61"/>
      <c r="HM25" s="61"/>
      <c r="HN25" s="61"/>
      <c r="HO25" s="61"/>
      <c r="HP25" s="61"/>
      <c r="HQ25" s="61"/>
      <c r="HR25" s="61"/>
      <c r="HS25" s="61"/>
      <c r="HT25" s="61"/>
      <c r="HU25" s="61"/>
      <c r="HV25" s="61"/>
      <c r="HW25" s="61"/>
      <c r="HX25" s="61"/>
      <c r="HY25" s="61"/>
      <c r="HZ25" s="61"/>
      <c r="IA25" s="61"/>
      <c r="IB25" s="61"/>
      <c r="IC25" s="61"/>
      <c r="ID25" s="61"/>
      <c r="IE25" s="61"/>
      <c r="IF25" s="61"/>
      <c r="IG25" s="61"/>
      <c r="IH25" s="61"/>
      <c r="II25" s="61"/>
      <c r="IJ25" s="61"/>
      <c r="IK25" s="61"/>
      <c r="IL25" s="61"/>
      <c r="IM25" s="61"/>
      <c r="IN25" s="61"/>
      <c r="IO25" s="61"/>
      <c r="IP25" s="61"/>
      <c r="IQ25" s="61"/>
      <c r="IR25" s="61"/>
      <c r="IS25" s="61"/>
      <c r="IT25" s="61"/>
      <c r="IU25" s="61"/>
      <c r="IV25" s="61"/>
      <c r="IW25" s="61"/>
      <c r="IX25" s="61"/>
      <c r="IY25" s="61"/>
      <c r="IZ25" s="61"/>
      <c r="JA25" s="61"/>
      <c r="JB25" s="61"/>
      <c r="JC25" s="61"/>
      <c r="JD25" s="61"/>
      <c r="JE25" s="61"/>
      <c r="JF25" s="61"/>
      <c r="JG25" s="61"/>
      <c r="JH25" s="61"/>
    </row>
    <row r="26" spans="1:268" s="59" customFormat="1" ht="18" customHeight="1">
      <c r="A26" s="351" t="s">
        <v>44</v>
      </c>
      <c r="B26" s="352"/>
      <c r="C26" s="23">
        <f t="shared" ref="C26:D26" si="135">C27+C28+C30+C32+C34+C35</f>
        <v>368725</v>
      </c>
      <c r="D26" s="23">
        <f t="shared" si="135"/>
        <v>369398.39</v>
      </c>
      <c r="E26" s="23">
        <f>E27+E28+E30+E32+E34+E35</f>
        <v>424075.80000000005</v>
      </c>
      <c r="F26" s="23">
        <f t="shared" ref="F26:AX26" si="136">F27+F28+F30+F32+F34+F35</f>
        <v>425061.70000000007</v>
      </c>
      <c r="G26" s="23">
        <f t="shared" si="136"/>
        <v>13176.5</v>
      </c>
      <c r="H26" s="23">
        <f t="shared" si="136"/>
        <v>13197.699999999997</v>
      </c>
      <c r="I26" s="23">
        <f t="shared" si="136"/>
        <v>24155.599999999999</v>
      </c>
      <c r="J26" s="23">
        <f t="shared" si="136"/>
        <v>24236.1</v>
      </c>
      <c r="K26" s="23">
        <f t="shared" si="136"/>
        <v>37332.1</v>
      </c>
      <c r="L26" s="23">
        <f t="shared" si="136"/>
        <v>37433.799999999996</v>
      </c>
      <c r="M26" s="23">
        <f t="shared" si="136"/>
        <v>27835.399999999994</v>
      </c>
      <c r="N26" s="23">
        <f t="shared" si="136"/>
        <v>27972.699999999997</v>
      </c>
      <c r="O26" s="23">
        <f t="shared" si="136"/>
        <v>65167.5</v>
      </c>
      <c r="P26" s="23">
        <f t="shared" si="136"/>
        <v>65406.5</v>
      </c>
      <c r="Q26" s="23">
        <f t="shared" si="136"/>
        <v>32324.3</v>
      </c>
      <c r="R26" s="23">
        <f t="shared" si="136"/>
        <v>32375.9</v>
      </c>
      <c r="S26" s="23">
        <f t="shared" si="136"/>
        <v>97491.8</v>
      </c>
      <c r="T26" s="23">
        <f t="shared" si="136"/>
        <v>97782.399999999994</v>
      </c>
      <c r="U26" s="23">
        <f t="shared" si="136"/>
        <v>40458.400000000016</v>
      </c>
      <c r="V26" s="23">
        <f t="shared" si="136"/>
        <v>40467.5</v>
      </c>
      <c r="W26" s="23">
        <f t="shared" si="136"/>
        <v>137950.20000000001</v>
      </c>
      <c r="X26" s="23">
        <f t="shared" si="136"/>
        <v>138249.9</v>
      </c>
      <c r="Y26" s="23">
        <f t="shared" si="136"/>
        <v>85808.699999999983</v>
      </c>
      <c r="Z26" s="23">
        <f t="shared" si="136"/>
        <v>85967.4</v>
      </c>
      <c r="AA26" s="23">
        <f t="shared" si="136"/>
        <v>223758.89999999997</v>
      </c>
      <c r="AB26" s="23">
        <f t="shared" si="136"/>
        <v>224217.3</v>
      </c>
      <c r="AC26" s="23">
        <f t="shared" si="136"/>
        <v>29686.6</v>
      </c>
      <c r="AD26" s="23">
        <f t="shared" si="136"/>
        <v>29878.6</v>
      </c>
      <c r="AE26" s="23">
        <f t="shared" si="136"/>
        <v>253445.5</v>
      </c>
      <c r="AF26" s="23">
        <f t="shared" si="136"/>
        <v>254095.9</v>
      </c>
      <c r="AG26" s="23">
        <f t="shared" si="136"/>
        <v>18043.099999999995</v>
      </c>
      <c r="AH26" s="23">
        <f t="shared" si="136"/>
        <v>18134.800000000014</v>
      </c>
      <c r="AI26" s="23">
        <f t="shared" si="136"/>
        <v>271488.59999999998</v>
      </c>
      <c r="AJ26" s="23">
        <f t="shared" si="136"/>
        <v>272230.7</v>
      </c>
      <c r="AK26" s="23">
        <f t="shared" si="136"/>
        <v>30975.699999999993</v>
      </c>
      <c r="AL26" s="23">
        <f t="shared" si="136"/>
        <v>31081.699999999993</v>
      </c>
      <c r="AM26" s="23">
        <f t="shared" si="136"/>
        <v>302464.3</v>
      </c>
      <c r="AN26" s="23">
        <f t="shared" si="136"/>
        <v>303312.39999999997</v>
      </c>
      <c r="AO26" s="23">
        <f t="shared" si="136"/>
        <v>30356.900000000034</v>
      </c>
      <c r="AP26" s="23">
        <f t="shared" si="136"/>
        <v>30282.90000000002</v>
      </c>
      <c r="AQ26" s="23">
        <f t="shared" si="136"/>
        <v>332821.2</v>
      </c>
      <c r="AR26" s="23">
        <f t="shared" si="136"/>
        <v>333595.3</v>
      </c>
      <c r="AS26" s="23">
        <f t="shared" si="136"/>
        <v>32938.9</v>
      </c>
      <c r="AT26" s="23">
        <f t="shared" si="136"/>
        <v>33029.699999999997</v>
      </c>
      <c r="AU26" s="23">
        <f t="shared" si="136"/>
        <v>365760.10000000003</v>
      </c>
      <c r="AV26" s="23">
        <f t="shared" si="136"/>
        <v>366625.00000000006</v>
      </c>
      <c r="AW26" s="23">
        <f t="shared" si="136"/>
        <v>58315.7</v>
      </c>
      <c r="AX26" s="23">
        <f t="shared" si="136"/>
        <v>58436.7</v>
      </c>
      <c r="AY26" s="23">
        <f>AY27+AY28+AY30+AY32+AY34+AY35</f>
        <v>323112.2</v>
      </c>
      <c r="AZ26" s="23">
        <f>AZ27+AZ28+AZ30+AZ32+AZ34+AZ35</f>
        <v>323973</v>
      </c>
      <c r="BA26" s="54">
        <f t="shared" ref="BA26:BB41" si="137">IF(E26=0,1,AY26/E26-1)</f>
        <v>-0.23807913585259999</v>
      </c>
      <c r="BB26" s="54">
        <f t="shared" si="137"/>
        <v>-0.23782123865782323</v>
      </c>
      <c r="BC26" s="23">
        <f t="shared" ref="BC26:DJ26" si="138">BC27+BC28+BC30+BC32+BC34+BC35</f>
        <v>11049.5</v>
      </c>
      <c r="BD26" s="23">
        <f t="shared" si="138"/>
        <v>11049.1</v>
      </c>
      <c r="BE26" s="23">
        <f>BE27+BE28+BE30+BE32+BE34+BE35</f>
        <v>27465.9</v>
      </c>
      <c r="BF26" s="23">
        <f t="shared" si="138"/>
        <v>27558.2</v>
      </c>
      <c r="BG26" s="23">
        <f t="shared" si="138"/>
        <v>38515.4</v>
      </c>
      <c r="BH26" s="23">
        <f t="shared" si="138"/>
        <v>38607.300000000003</v>
      </c>
      <c r="BI26" s="54">
        <f t="shared" si="22"/>
        <v>3.1696582833540043E-2</v>
      </c>
      <c r="BJ26" s="54">
        <f t="shared" si="22"/>
        <v>3.134867419284193E-2</v>
      </c>
      <c r="BK26" s="23">
        <f t="shared" si="138"/>
        <v>28700</v>
      </c>
      <c r="BL26" s="23">
        <f t="shared" si="138"/>
        <v>28159.8</v>
      </c>
      <c r="BM26" s="23">
        <f t="shared" si="138"/>
        <v>67215.399999999994</v>
      </c>
      <c r="BN26" s="23">
        <f t="shared" si="138"/>
        <v>66767.10000000002</v>
      </c>
      <c r="BO26" s="54">
        <f t="shared" si="24"/>
        <v>3.1425173591130395E-2</v>
      </c>
      <c r="BP26" s="54">
        <f t="shared" si="24"/>
        <v>2.0802213847247897E-2</v>
      </c>
      <c r="BQ26" s="23">
        <f t="shared" si="138"/>
        <v>0</v>
      </c>
      <c r="BR26" s="23">
        <f t="shared" si="138"/>
        <v>0</v>
      </c>
      <c r="BS26" s="23">
        <f t="shared" si="138"/>
        <v>67215.399999999994</v>
      </c>
      <c r="BT26" s="23">
        <f t="shared" si="138"/>
        <v>66767.10000000002</v>
      </c>
      <c r="BU26" s="54">
        <f t="shared" si="25"/>
        <v>-0.31055329781581642</v>
      </c>
      <c r="BV26" s="54">
        <f t="shared" si="25"/>
        <v>-0.31718693752658944</v>
      </c>
      <c r="BW26" s="23">
        <f t="shared" ref="BW26:BX26" si="139">BW27+BW28+BW30+BW32+BW34+BW35</f>
        <v>0</v>
      </c>
      <c r="BX26" s="23">
        <f t="shared" si="139"/>
        <v>0</v>
      </c>
      <c r="BY26" s="23">
        <f t="shared" si="138"/>
        <v>67215.399999999994</v>
      </c>
      <c r="BZ26" s="23">
        <f t="shared" si="138"/>
        <v>66767.10000000002</v>
      </c>
      <c r="CA26" s="54">
        <f t="shared" si="27"/>
        <v>-0.5127560525464987</v>
      </c>
      <c r="CB26" s="54">
        <f t="shared" si="27"/>
        <v>-0.51705498521156235</v>
      </c>
      <c r="CC26" s="23">
        <f t="shared" ref="CC26:CD26" si="140">CC27+CC28+CC30+CC32+CC34+CC35</f>
        <v>0</v>
      </c>
      <c r="CD26" s="23">
        <f t="shared" si="140"/>
        <v>0</v>
      </c>
      <c r="CE26" s="23">
        <f t="shared" si="138"/>
        <v>67215.399999999994</v>
      </c>
      <c r="CF26" s="23">
        <f t="shared" si="138"/>
        <v>66767.10000000002</v>
      </c>
      <c r="CG26" s="54">
        <f t="shared" si="29"/>
        <v>-0.69960792620986245</v>
      </c>
      <c r="CH26" s="54">
        <f t="shared" si="29"/>
        <v>-0.70222146105585947</v>
      </c>
      <c r="CI26" s="23">
        <f t="shared" ref="CI26:CJ26" si="141">CI27+CI28+CI30+CI32+CI34+CI35</f>
        <v>0</v>
      </c>
      <c r="CJ26" s="23">
        <f t="shared" si="141"/>
        <v>0</v>
      </c>
      <c r="CK26" s="23">
        <f t="shared" si="138"/>
        <v>67215.399999999994</v>
      </c>
      <c r="CL26" s="23">
        <f t="shared" si="138"/>
        <v>66767.10000000002</v>
      </c>
      <c r="CM26" s="54">
        <f t="shared" si="31"/>
        <v>-0.73479347630950254</v>
      </c>
      <c r="CN26" s="54">
        <f t="shared" si="31"/>
        <v>-0.73723661027194842</v>
      </c>
      <c r="CO26" s="23">
        <f t="shared" ref="CO26:CP26" si="142">CO27+CO28+CO30+CO32+CO34+CO35</f>
        <v>0</v>
      </c>
      <c r="CP26" s="23">
        <f t="shared" si="142"/>
        <v>0</v>
      </c>
      <c r="CQ26" s="23">
        <f t="shared" si="138"/>
        <v>67215.399999999994</v>
      </c>
      <c r="CR26" s="23">
        <f t="shared" si="138"/>
        <v>66767.10000000002</v>
      </c>
      <c r="CS26" s="54">
        <f t="shared" si="33"/>
        <v>-0.75241907026667043</v>
      </c>
      <c r="CT26" s="54">
        <f t="shared" si="33"/>
        <v>-0.75474074011490977</v>
      </c>
      <c r="CU26" s="23">
        <f t="shared" ref="CU26:CV26" si="143">CU27+CU28+CU30+CU32+CU34+CU35</f>
        <v>0</v>
      </c>
      <c r="CV26" s="23">
        <f t="shared" si="143"/>
        <v>0</v>
      </c>
      <c r="CW26" s="23">
        <f t="shared" si="138"/>
        <v>67215.399999999994</v>
      </c>
      <c r="CX26" s="23">
        <f t="shared" si="138"/>
        <v>66767.10000000002</v>
      </c>
      <c r="CY26" s="54">
        <f t="shared" si="35"/>
        <v>-0.77777410424965854</v>
      </c>
      <c r="CZ26" s="54">
        <f t="shared" si="35"/>
        <v>-0.77987349017053043</v>
      </c>
      <c r="DA26" s="23">
        <f t="shared" ref="DA26:DB26" si="144">DA27+DA28+DA30+DA32+DA34+DA35</f>
        <v>0</v>
      </c>
      <c r="DB26" s="23">
        <f t="shared" si="144"/>
        <v>0</v>
      </c>
      <c r="DC26" s="23">
        <f t="shared" si="138"/>
        <v>67215.399999999994</v>
      </c>
      <c r="DD26" s="23">
        <f t="shared" si="138"/>
        <v>66767.10000000002</v>
      </c>
      <c r="DE26" s="54">
        <f t="shared" si="37"/>
        <v>-0.79804351405499419</v>
      </c>
      <c r="DF26" s="54">
        <f t="shared" si="37"/>
        <v>-0.7998559931749637</v>
      </c>
      <c r="DG26" s="23">
        <f t="shared" ref="DG26:DH26" si="145">DG27+DG28+DG30+DG32+DG34+DG35</f>
        <v>0</v>
      </c>
      <c r="DH26" s="23">
        <f t="shared" si="145"/>
        <v>0</v>
      </c>
      <c r="DI26" s="23">
        <f t="shared" si="138"/>
        <v>67215.399999999994</v>
      </c>
      <c r="DJ26" s="23">
        <f t="shared" si="138"/>
        <v>66767.10000000002</v>
      </c>
      <c r="DK26" s="54">
        <f t="shared" si="39"/>
        <v>-0.8162309120103588</v>
      </c>
      <c r="DL26" s="54">
        <f t="shared" si="39"/>
        <v>-0.81788721445618817</v>
      </c>
      <c r="DM26" s="23">
        <f t="shared" ref="DM26:DR26" si="146">DM27+DM28+DM30+DM32+DM34+DM35</f>
        <v>0</v>
      </c>
      <c r="DN26" s="23">
        <f t="shared" si="146"/>
        <v>0</v>
      </c>
      <c r="DO26" s="23">
        <f t="shared" si="146"/>
        <v>0</v>
      </c>
      <c r="DP26" s="23">
        <f t="shared" si="146"/>
        <v>0</v>
      </c>
      <c r="DQ26" s="23">
        <f t="shared" si="146"/>
        <v>321750.2</v>
      </c>
      <c r="DR26" s="23">
        <f t="shared" si="146"/>
        <v>322611</v>
      </c>
      <c r="DS26" s="54">
        <f>IF($AY$26=0,1,DQ26/$AY$26-1)</f>
        <v>-4.2152540201205735E-3</v>
      </c>
      <c r="DT26" s="54">
        <f>IF($AZ$26=0,1,DR26/$AZ$26-1)</f>
        <v>-4.2040540415404504E-3</v>
      </c>
      <c r="DU26" s="54">
        <f>IF($E$26=0,1,DQ26/$E$26-1)</f>
        <v>-0.24129082583821104</v>
      </c>
      <c r="DV26" s="54">
        <f>IF($E$26=0,1,DR26/$E$26-1)</f>
        <v>-0.23926100003820083</v>
      </c>
      <c r="DW26" s="52"/>
      <c r="DX26" s="58"/>
      <c r="DY26" s="58"/>
      <c r="DZ26" s="58"/>
      <c r="EA26" s="58"/>
      <c r="EB26" s="58"/>
      <c r="EC26" s="58"/>
      <c r="ED26" s="58"/>
      <c r="EE26" s="58"/>
      <c r="EF26" s="58"/>
      <c r="EG26" s="58"/>
      <c r="EH26" s="58"/>
      <c r="EI26" s="58"/>
      <c r="EJ26" s="58"/>
      <c r="EK26" s="58"/>
      <c r="EL26" s="58"/>
      <c r="EM26" s="58"/>
      <c r="EN26" s="58"/>
      <c r="EO26" s="58"/>
      <c r="EP26" s="58"/>
      <c r="EQ26" s="58"/>
      <c r="ER26" s="58"/>
      <c r="ES26" s="58"/>
      <c r="ET26" s="58"/>
      <c r="EU26" s="58"/>
      <c r="EV26" s="58"/>
      <c r="EW26" s="58"/>
      <c r="EX26" s="58"/>
      <c r="EY26" s="58"/>
      <c r="EZ26" s="58"/>
      <c r="FA26" s="58"/>
      <c r="FB26" s="58"/>
      <c r="FC26" s="58"/>
      <c r="FD26" s="58"/>
      <c r="FE26" s="58"/>
      <c r="FF26" s="58"/>
      <c r="FG26" s="58"/>
      <c r="FH26" s="58"/>
      <c r="FI26" s="58"/>
      <c r="FJ26" s="58"/>
      <c r="FK26" s="58"/>
      <c r="FL26" s="58"/>
      <c r="FM26" s="58"/>
      <c r="FN26" s="58"/>
      <c r="FO26" s="58"/>
      <c r="FP26" s="58"/>
      <c r="FQ26" s="58"/>
      <c r="FR26" s="58"/>
      <c r="FS26" s="58"/>
      <c r="FT26" s="58"/>
      <c r="FU26" s="58"/>
      <c r="FV26" s="58"/>
      <c r="FW26" s="58"/>
      <c r="FX26" s="58"/>
      <c r="FY26" s="58"/>
      <c r="FZ26" s="58"/>
      <c r="GA26" s="58"/>
      <c r="GB26" s="58"/>
      <c r="GC26" s="58"/>
      <c r="GD26" s="58"/>
      <c r="GE26" s="58"/>
      <c r="GF26" s="58"/>
      <c r="GG26" s="58"/>
      <c r="GH26" s="58"/>
      <c r="GI26" s="58"/>
      <c r="GJ26" s="58"/>
      <c r="GK26" s="58"/>
      <c r="GL26" s="58"/>
      <c r="GM26" s="58"/>
      <c r="GN26" s="58"/>
      <c r="GO26" s="58"/>
      <c r="GP26" s="58"/>
      <c r="GQ26" s="58"/>
      <c r="GR26" s="58"/>
      <c r="GS26" s="58"/>
      <c r="GT26" s="58"/>
      <c r="GU26" s="58"/>
      <c r="GV26" s="58"/>
      <c r="GW26" s="58"/>
      <c r="GX26" s="58"/>
      <c r="GY26" s="58"/>
      <c r="GZ26" s="58"/>
      <c r="HA26" s="58"/>
      <c r="HB26" s="58"/>
      <c r="HC26" s="58"/>
      <c r="HD26" s="58"/>
      <c r="HE26" s="58"/>
      <c r="HF26" s="58"/>
      <c r="HG26" s="58"/>
      <c r="HH26" s="58"/>
      <c r="HI26" s="58"/>
      <c r="HJ26" s="58"/>
      <c r="HK26" s="58"/>
      <c r="HL26" s="58"/>
      <c r="HM26" s="58"/>
      <c r="HN26" s="58"/>
      <c r="HO26" s="58"/>
      <c r="HP26" s="58"/>
      <c r="HQ26" s="58"/>
      <c r="HR26" s="58"/>
      <c r="HS26" s="58"/>
      <c r="HT26" s="58"/>
      <c r="HU26" s="58"/>
      <c r="HV26" s="58"/>
      <c r="HW26" s="58"/>
      <c r="HX26" s="58"/>
      <c r="HY26" s="58"/>
      <c r="HZ26" s="58"/>
      <c r="IA26" s="58"/>
      <c r="IB26" s="58"/>
      <c r="IC26" s="58"/>
      <c r="ID26" s="58"/>
      <c r="IE26" s="58"/>
      <c r="IF26" s="58"/>
      <c r="IG26" s="58"/>
      <c r="IH26" s="58"/>
      <c r="II26" s="58"/>
      <c r="IJ26" s="58"/>
      <c r="IK26" s="58"/>
      <c r="IL26" s="58"/>
      <c r="IM26" s="58"/>
      <c r="IN26" s="58"/>
      <c r="IO26" s="58"/>
      <c r="IP26" s="58"/>
      <c r="IQ26" s="58"/>
      <c r="IR26" s="58"/>
      <c r="IS26" s="58"/>
      <c r="IT26" s="58"/>
      <c r="IU26" s="58"/>
      <c r="IV26" s="58"/>
      <c r="IW26" s="58"/>
      <c r="IX26" s="58"/>
      <c r="IY26" s="58"/>
      <c r="IZ26" s="58"/>
      <c r="JA26" s="58"/>
      <c r="JB26" s="58"/>
      <c r="JC26" s="58"/>
      <c r="JD26" s="58"/>
      <c r="JE26" s="58"/>
      <c r="JF26" s="58"/>
      <c r="JG26" s="58"/>
      <c r="JH26" s="58"/>
    </row>
    <row r="27" spans="1:268" s="64" customFormat="1" ht="18" customHeight="1">
      <c r="A27" s="337" t="s">
        <v>94</v>
      </c>
      <c r="B27" s="338"/>
      <c r="C27" s="29">
        <f>'[1]прогноз '!B34</f>
        <v>7299.4</v>
      </c>
      <c r="D27" s="29">
        <f>'[1]прогноз '!C34</f>
        <v>0</v>
      </c>
      <c r="E27" s="26">
        <f t="shared" si="110"/>
        <v>0</v>
      </c>
      <c r="F27" s="29">
        <f>H27+J27+N27+R27+V27+Z27+AD27+AH27+AL27+AP27+AT27+AX27</f>
        <v>0</v>
      </c>
      <c r="G27" s="29"/>
      <c r="H27" s="29">
        <v>0</v>
      </c>
      <c r="I27" s="29"/>
      <c r="J27" s="29">
        <v>0</v>
      </c>
      <c r="K27" s="26">
        <f t="shared" si="111"/>
        <v>0</v>
      </c>
      <c r="L27" s="26">
        <f t="shared" si="111"/>
        <v>0</v>
      </c>
      <c r="M27" s="29"/>
      <c r="N27" s="29">
        <v>0</v>
      </c>
      <c r="O27" s="26">
        <f t="shared" si="112"/>
        <v>0</v>
      </c>
      <c r="P27" s="26">
        <f t="shared" si="112"/>
        <v>0</v>
      </c>
      <c r="Q27" s="29"/>
      <c r="R27" s="29">
        <v>0</v>
      </c>
      <c r="S27" s="26">
        <f t="shared" si="113"/>
        <v>0</v>
      </c>
      <c r="T27" s="26">
        <f t="shared" si="113"/>
        <v>0</v>
      </c>
      <c r="U27" s="29"/>
      <c r="V27" s="29">
        <v>0</v>
      </c>
      <c r="W27" s="26">
        <f t="shared" si="114"/>
        <v>0</v>
      </c>
      <c r="X27" s="26">
        <f t="shared" si="114"/>
        <v>0</v>
      </c>
      <c r="Y27" s="29"/>
      <c r="Z27" s="29">
        <v>0</v>
      </c>
      <c r="AA27" s="26">
        <f t="shared" si="115"/>
        <v>0</v>
      </c>
      <c r="AB27" s="26">
        <f t="shared" si="115"/>
        <v>0</v>
      </c>
      <c r="AC27" s="29"/>
      <c r="AD27" s="29">
        <v>0</v>
      </c>
      <c r="AE27" s="26">
        <f t="shared" si="116"/>
        <v>0</v>
      </c>
      <c r="AF27" s="26">
        <f t="shared" si="116"/>
        <v>0</v>
      </c>
      <c r="AG27" s="26"/>
      <c r="AH27" s="29">
        <v>0</v>
      </c>
      <c r="AI27" s="26">
        <f t="shared" ref="AI27:AJ35" si="147">AE27+AG27</f>
        <v>0</v>
      </c>
      <c r="AJ27" s="26">
        <f t="shared" si="147"/>
        <v>0</v>
      </c>
      <c r="AK27" s="29"/>
      <c r="AL27" s="23"/>
      <c r="AM27" s="26">
        <f t="shared" ref="AM27:AN35" si="148">AI27+AK27</f>
        <v>0</v>
      </c>
      <c r="AN27" s="26">
        <f t="shared" si="148"/>
        <v>0</v>
      </c>
      <c r="AO27" s="29"/>
      <c r="AP27" s="29"/>
      <c r="AQ27" s="26">
        <f t="shared" ref="AQ27:AR35" si="149">AM27+AO27</f>
        <v>0</v>
      </c>
      <c r="AR27" s="26">
        <f t="shared" si="149"/>
        <v>0</v>
      </c>
      <c r="AS27" s="29">
        <v>0</v>
      </c>
      <c r="AT27" s="29">
        <v>0</v>
      </c>
      <c r="AU27" s="26">
        <f t="shared" ref="AU27:AV35" si="150">AQ27+AS27</f>
        <v>0</v>
      </c>
      <c r="AV27" s="26">
        <f t="shared" si="150"/>
        <v>0</v>
      </c>
      <c r="AW27" s="29">
        <v>0</v>
      </c>
      <c r="AX27" s="29">
        <v>0</v>
      </c>
      <c r="AY27" s="29">
        <v>2203</v>
      </c>
      <c r="AZ27" s="29">
        <v>2203</v>
      </c>
      <c r="BA27" s="55">
        <f t="shared" si="137"/>
        <v>1</v>
      </c>
      <c r="BB27" s="55">
        <f t="shared" si="137"/>
        <v>1</v>
      </c>
      <c r="BC27" s="29">
        <v>179</v>
      </c>
      <c r="BD27" s="29">
        <v>179</v>
      </c>
      <c r="BE27" s="29">
        <v>184</v>
      </c>
      <c r="BF27" s="29">
        <v>184</v>
      </c>
      <c r="BG27" s="26">
        <f t="shared" ref="BG27:BH35" si="151">BC27+BE27</f>
        <v>363</v>
      </c>
      <c r="BH27" s="26">
        <f t="shared" si="151"/>
        <v>363</v>
      </c>
      <c r="BI27" s="55">
        <f t="shared" si="22"/>
        <v>1</v>
      </c>
      <c r="BJ27" s="55">
        <f t="shared" si="22"/>
        <v>1</v>
      </c>
      <c r="BK27" s="29">
        <v>179</v>
      </c>
      <c r="BL27" s="29">
        <v>184</v>
      </c>
      <c r="BM27" s="26">
        <f t="shared" ref="BM27:BN35" si="152">BG27+BK27</f>
        <v>542</v>
      </c>
      <c r="BN27" s="26">
        <f t="shared" si="152"/>
        <v>547</v>
      </c>
      <c r="BO27" s="55">
        <f t="shared" si="24"/>
        <v>1</v>
      </c>
      <c r="BP27" s="55">
        <f t="shared" si="24"/>
        <v>1</v>
      </c>
      <c r="BQ27" s="29"/>
      <c r="BR27" s="29"/>
      <c r="BS27" s="26">
        <f t="shared" ref="BS27:BT35" si="153">BM27+BQ27</f>
        <v>542</v>
      </c>
      <c r="BT27" s="26">
        <f t="shared" si="153"/>
        <v>547</v>
      </c>
      <c r="BU27" s="55">
        <f t="shared" si="25"/>
        <v>1</v>
      </c>
      <c r="BV27" s="55">
        <f t="shared" si="25"/>
        <v>1</v>
      </c>
      <c r="BW27" s="29"/>
      <c r="BX27" s="29"/>
      <c r="BY27" s="26">
        <f t="shared" ref="BY27:BZ35" si="154">BS27+BW27</f>
        <v>542</v>
      </c>
      <c r="BZ27" s="26">
        <f t="shared" si="154"/>
        <v>547</v>
      </c>
      <c r="CA27" s="55">
        <f t="shared" si="27"/>
        <v>1</v>
      </c>
      <c r="CB27" s="55">
        <f t="shared" si="27"/>
        <v>1</v>
      </c>
      <c r="CC27" s="29"/>
      <c r="CD27" s="29"/>
      <c r="CE27" s="26">
        <f t="shared" ref="CE27:CF35" si="155">BY27+CC27</f>
        <v>542</v>
      </c>
      <c r="CF27" s="26">
        <f t="shared" si="155"/>
        <v>547</v>
      </c>
      <c r="CG27" s="55">
        <f t="shared" si="29"/>
        <v>1</v>
      </c>
      <c r="CH27" s="55">
        <f t="shared" si="29"/>
        <v>1</v>
      </c>
      <c r="CI27" s="29"/>
      <c r="CJ27" s="29"/>
      <c r="CK27" s="26">
        <f t="shared" ref="CK27:CL35" si="156">CE27+CI27</f>
        <v>542</v>
      </c>
      <c r="CL27" s="26">
        <f t="shared" si="156"/>
        <v>547</v>
      </c>
      <c r="CM27" s="55">
        <f t="shared" si="31"/>
        <v>1</v>
      </c>
      <c r="CN27" s="55">
        <f t="shared" si="31"/>
        <v>1</v>
      </c>
      <c r="CO27" s="29"/>
      <c r="CP27" s="29"/>
      <c r="CQ27" s="26">
        <f t="shared" ref="CQ27:CR35" si="157">CK27+CO27</f>
        <v>542</v>
      </c>
      <c r="CR27" s="26">
        <f t="shared" si="157"/>
        <v>547</v>
      </c>
      <c r="CS27" s="55">
        <f t="shared" si="33"/>
        <v>1</v>
      </c>
      <c r="CT27" s="55">
        <f t="shared" si="33"/>
        <v>1</v>
      </c>
      <c r="CU27" s="29"/>
      <c r="CV27" s="29"/>
      <c r="CW27" s="26">
        <f t="shared" ref="CW27:CX35" si="158">CQ27+CU27</f>
        <v>542</v>
      </c>
      <c r="CX27" s="26">
        <f t="shared" si="158"/>
        <v>547</v>
      </c>
      <c r="CY27" s="55">
        <f t="shared" si="35"/>
        <v>1</v>
      </c>
      <c r="CZ27" s="55">
        <f t="shared" si="35"/>
        <v>1</v>
      </c>
      <c r="DA27" s="29"/>
      <c r="DB27" s="29"/>
      <c r="DC27" s="26">
        <f t="shared" ref="DC27:DD35" si="159">CW27+DA27</f>
        <v>542</v>
      </c>
      <c r="DD27" s="26">
        <f t="shared" si="159"/>
        <v>547</v>
      </c>
      <c r="DE27" s="55">
        <f t="shared" si="37"/>
        <v>1</v>
      </c>
      <c r="DF27" s="55">
        <f t="shared" si="37"/>
        <v>1</v>
      </c>
      <c r="DG27" s="29"/>
      <c r="DH27" s="29"/>
      <c r="DI27" s="26">
        <f t="shared" ref="DI27:DJ35" si="160">DC27+DG27</f>
        <v>542</v>
      </c>
      <c r="DJ27" s="26">
        <f t="shared" si="160"/>
        <v>547</v>
      </c>
      <c r="DK27" s="55">
        <f t="shared" si="39"/>
        <v>1</v>
      </c>
      <c r="DL27" s="55">
        <f t="shared" si="39"/>
        <v>1</v>
      </c>
      <c r="DM27" s="29"/>
      <c r="DN27" s="29"/>
      <c r="DO27" s="29"/>
      <c r="DP27" s="29"/>
      <c r="DQ27" s="29">
        <f>AY27</f>
        <v>2203</v>
      </c>
      <c r="DR27" s="29">
        <f>AZ27</f>
        <v>2203</v>
      </c>
      <c r="DS27" s="55">
        <f>IF($AY$27=0,1,DQ27/$AY$27-1)</f>
        <v>0</v>
      </c>
      <c r="DT27" s="55">
        <f>IF($AZ$27=0,1,DR27/$AZ$27-1)</f>
        <v>0</v>
      </c>
      <c r="DU27" s="55">
        <f>IF($E$27=0,1,DQ27/$E$27-1)</f>
        <v>1</v>
      </c>
      <c r="DV27" s="55">
        <f>IF($E$27=0,1,DR27/$E$27-1)</f>
        <v>1</v>
      </c>
      <c r="DW27" s="25"/>
      <c r="DX27" s="63"/>
      <c r="DY27" s="63"/>
      <c r="DZ27" s="63"/>
      <c r="EA27" s="63"/>
      <c r="EB27" s="63"/>
      <c r="EC27" s="63"/>
      <c r="ED27" s="63"/>
      <c r="EE27" s="63"/>
      <c r="EF27" s="63"/>
      <c r="EG27" s="63"/>
      <c r="EH27" s="63"/>
      <c r="EI27" s="63"/>
      <c r="EJ27" s="63"/>
      <c r="EK27" s="63"/>
      <c r="EL27" s="63"/>
      <c r="EM27" s="63"/>
      <c r="EN27" s="63"/>
      <c r="EO27" s="63"/>
      <c r="EP27" s="63"/>
      <c r="EQ27" s="63"/>
      <c r="ER27" s="63"/>
      <c r="ES27" s="63"/>
      <c r="ET27" s="63"/>
      <c r="EU27" s="63"/>
      <c r="EV27" s="63"/>
      <c r="EW27" s="63"/>
      <c r="EX27" s="63"/>
      <c r="EY27" s="63"/>
      <c r="EZ27" s="63"/>
      <c r="FA27" s="63"/>
      <c r="FB27" s="63"/>
      <c r="FC27" s="63"/>
      <c r="FD27" s="63"/>
      <c r="FE27" s="63"/>
      <c r="FF27" s="63"/>
      <c r="FG27" s="63"/>
      <c r="FH27" s="63"/>
      <c r="FI27" s="63"/>
      <c r="FJ27" s="63"/>
      <c r="FK27" s="63"/>
      <c r="FL27" s="63"/>
      <c r="FM27" s="63"/>
      <c r="FN27" s="63"/>
      <c r="FO27" s="63"/>
      <c r="FP27" s="63"/>
      <c r="FQ27" s="63"/>
      <c r="FR27" s="63"/>
      <c r="FS27" s="63"/>
      <c r="FT27" s="63"/>
      <c r="FU27" s="63"/>
      <c r="FV27" s="63"/>
      <c r="FW27" s="63"/>
      <c r="FX27" s="63"/>
      <c r="FY27" s="63"/>
      <c r="FZ27" s="63"/>
      <c r="GA27" s="63"/>
      <c r="GB27" s="63"/>
      <c r="GC27" s="63"/>
      <c r="GD27" s="63"/>
      <c r="GE27" s="63"/>
      <c r="GF27" s="63"/>
      <c r="GG27" s="63"/>
      <c r="GH27" s="63"/>
      <c r="GI27" s="63"/>
      <c r="GJ27" s="63"/>
      <c r="GK27" s="63"/>
      <c r="GL27" s="63"/>
      <c r="GM27" s="63"/>
      <c r="GN27" s="63"/>
      <c r="GO27" s="63"/>
      <c r="GP27" s="63"/>
      <c r="GQ27" s="63"/>
      <c r="GR27" s="63"/>
      <c r="GS27" s="63"/>
      <c r="GT27" s="63"/>
      <c r="GU27" s="63"/>
      <c r="GV27" s="63"/>
      <c r="GW27" s="63"/>
      <c r="GX27" s="63"/>
      <c r="GY27" s="63"/>
      <c r="GZ27" s="63"/>
      <c r="HA27" s="63"/>
      <c r="HB27" s="63"/>
      <c r="HC27" s="63"/>
      <c r="HD27" s="63"/>
      <c r="HE27" s="63"/>
      <c r="HF27" s="63"/>
      <c r="HG27" s="63"/>
      <c r="HH27" s="63"/>
      <c r="HI27" s="63"/>
      <c r="HJ27" s="63"/>
      <c r="HK27" s="63"/>
      <c r="HL27" s="63"/>
      <c r="HM27" s="63"/>
      <c r="HN27" s="63"/>
      <c r="HO27" s="63"/>
      <c r="HP27" s="63"/>
      <c r="HQ27" s="63"/>
      <c r="HR27" s="63"/>
      <c r="HS27" s="63"/>
      <c r="HT27" s="63"/>
      <c r="HU27" s="63"/>
      <c r="HV27" s="63"/>
      <c r="HW27" s="63"/>
      <c r="HX27" s="63"/>
      <c r="HY27" s="63"/>
      <c r="HZ27" s="63"/>
      <c r="IA27" s="63"/>
      <c r="IB27" s="63"/>
      <c r="IC27" s="63"/>
      <c r="ID27" s="63"/>
      <c r="IE27" s="63"/>
      <c r="IF27" s="63"/>
      <c r="IG27" s="63"/>
      <c r="IH27" s="63"/>
      <c r="II27" s="63"/>
      <c r="IJ27" s="63"/>
      <c r="IK27" s="63"/>
      <c r="IL27" s="63"/>
      <c r="IM27" s="63"/>
      <c r="IN27" s="63"/>
      <c r="IO27" s="63"/>
      <c r="IP27" s="63"/>
      <c r="IQ27" s="63"/>
      <c r="IR27" s="63"/>
      <c r="IS27" s="63"/>
      <c r="IT27" s="63"/>
      <c r="IU27" s="63"/>
      <c r="IV27" s="63"/>
      <c r="IW27" s="63"/>
      <c r="IX27" s="63"/>
      <c r="IY27" s="63"/>
      <c r="IZ27" s="63"/>
      <c r="JA27" s="63"/>
      <c r="JB27" s="63"/>
      <c r="JC27" s="63"/>
      <c r="JD27" s="63"/>
      <c r="JE27" s="63"/>
      <c r="JF27" s="63"/>
      <c r="JG27" s="63"/>
      <c r="JH27" s="63"/>
    </row>
    <row r="28" spans="1:268" s="64" customFormat="1" ht="18" customHeight="1">
      <c r="A28" s="337" t="s">
        <v>45</v>
      </c>
      <c r="B28" s="338"/>
      <c r="C28" s="29">
        <f>'[1]прогноз '!B35</f>
        <v>325162.8</v>
      </c>
      <c r="D28" s="29">
        <f>'[1]прогноз '!C35</f>
        <v>332462.25</v>
      </c>
      <c r="E28" s="26">
        <f t="shared" si="110"/>
        <v>320133.39999999997</v>
      </c>
      <c r="F28" s="29">
        <f t="shared" si="110"/>
        <v>320133.2</v>
      </c>
      <c r="G28" s="29">
        <v>17983.5</v>
      </c>
      <c r="H28" s="29">
        <v>17983.599999999999</v>
      </c>
      <c r="I28" s="29">
        <f>42139.1-G28</f>
        <v>24155.599999999999</v>
      </c>
      <c r="J28" s="29">
        <v>24155.5</v>
      </c>
      <c r="K28" s="26">
        <f t="shared" si="111"/>
        <v>42139.1</v>
      </c>
      <c r="L28" s="26">
        <f t="shared" si="111"/>
        <v>42139.1</v>
      </c>
      <c r="M28" s="29">
        <f>68553.9-G28-I28</f>
        <v>26414.799999999996</v>
      </c>
      <c r="N28" s="29">
        <v>26414.799999999999</v>
      </c>
      <c r="O28" s="26">
        <f t="shared" si="112"/>
        <v>68553.899999999994</v>
      </c>
      <c r="P28" s="26">
        <f t="shared" si="112"/>
        <v>68553.899999999994</v>
      </c>
      <c r="Q28" s="29">
        <f>96796.4-G28-I28-M28-2</f>
        <v>28240.5</v>
      </c>
      <c r="R28" s="29">
        <v>28242.5</v>
      </c>
      <c r="S28" s="26">
        <f t="shared" si="113"/>
        <v>96794.4</v>
      </c>
      <c r="T28" s="26">
        <f t="shared" si="113"/>
        <v>96796.4</v>
      </c>
      <c r="U28" s="29">
        <f>125484.3-G28-I28-M28-Q28</f>
        <v>28689.900000000016</v>
      </c>
      <c r="V28" s="29">
        <v>28687.9</v>
      </c>
      <c r="W28" s="26">
        <f t="shared" si="114"/>
        <v>125484.30000000002</v>
      </c>
      <c r="X28" s="26">
        <f t="shared" si="114"/>
        <v>125484.29999999999</v>
      </c>
      <c r="Y28" s="29">
        <f>170131.8-G28-I28-M28-Q28-U28</f>
        <v>44647.499999999978</v>
      </c>
      <c r="Z28" s="29">
        <v>44647.5</v>
      </c>
      <c r="AA28" s="26">
        <f t="shared" si="115"/>
        <v>170131.8</v>
      </c>
      <c r="AB28" s="26">
        <f t="shared" si="115"/>
        <v>170131.8</v>
      </c>
      <c r="AC28" s="29">
        <v>24951.599999999999</v>
      </c>
      <c r="AD28" s="29">
        <v>24951.599999999999</v>
      </c>
      <c r="AE28" s="26">
        <f t="shared" si="116"/>
        <v>195083.4</v>
      </c>
      <c r="AF28" s="26">
        <f t="shared" si="116"/>
        <v>195083.4</v>
      </c>
      <c r="AG28" s="26">
        <f>208447.4-G28-I28-M28-Q28-U28-Y28-AC28</f>
        <v>13364</v>
      </c>
      <c r="AH28" s="29">
        <f>208447.4-H28-J28-N28-R28-V28-Z28-AD28</f>
        <v>13364.000000000007</v>
      </c>
      <c r="AI28" s="26">
        <f t="shared" si="147"/>
        <v>208447.4</v>
      </c>
      <c r="AJ28" s="26">
        <f t="shared" si="147"/>
        <v>208447.4</v>
      </c>
      <c r="AK28" s="29">
        <f>228225.8-G28-I28-M28-Q28-U28-Y28-AC28-AG28</f>
        <v>19778.399999999994</v>
      </c>
      <c r="AL28" s="23">
        <f>228225.8-H28-J28-N28-R28-V28-Z28-AD28-AH28</f>
        <v>19778.399999999994</v>
      </c>
      <c r="AM28" s="26">
        <f t="shared" si="148"/>
        <v>228225.8</v>
      </c>
      <c r="AN28" s="26">
        <f t="shared" si="148"/>
        <v>228225.8</v>
      </c>
      <c r="AO28" s="29">
        <f>255143.1-G28-I28-M28-Q28-U28-Y28-AC28-AG28-AK28</f>
        <v>26917.300000000025</v>
      </c>
      <c r="AP28" s="29">
        <f>255143.1-H28-J28-N28-R28-V28-Z28-AD28-AH28-AL28</f>
        <v>26917.300000000017</v>
      </c>
      <c r="AQ28" s="26">
        <f t="shared" si="149"/>
        <v>255143.1</v>
      </c>
      <c r="AR28" s="26">
        <f t="shared" si="149"/>
        <v>255143.1</v>
      </c>
      <c r="AS28" s="29">
        <v>23445</v>
      </c>
      <c r="AT28" s="29">
        <v>23444.799999999999</v>
      </c>
      <c r="AU28" s="26">
        <f t="shared" si="150"/>
        <v>278588.09999999998</v>
      </c>
      <c r="AV28" s="26">
        <f t="shared" si="150"/>
        <v>278587.90000000002</v>
      </c>
      <c r="AW28" s="29">
        <v>41545.300000000003</v>
      </c>
      <c r="AX28" s="29">
        <v>41545.300000000003</v>
      </c>
      <c r="AY28" s="29">
        <v>299503.2</v>
      </c>
      <c r="AZ28" s="29">
        <v>299503.2</v>
      </c>
      <c r="BA28" s="55">
        <f t="shared" si="137"/>
        <v>-6.4442510528423314E-2</v>
      </c>
      <c r="BB28" s="55">
        <f t="shared" si="137"/>
        <v>-6.4441926048282361E-2</v>
      </c>
      <c r="BC28" s="29">
        <v>12232.5</v>
      </c>
      <c r="BD28" s="29">
        <v>12232.5</v>
      </c>
      <c r="BE28" s="29">
        <v>27281.9</v>
      </c>
      <c r="BF28" s="29">
        <v>27281.9</v>
      </c>
      <c r="BG28" s="26">
        <f t="shared" si="151"/>
        <v>39514.400000000001</v>
      </c>
      <c r="BH28" s="26">
        <f t="shared" si="151"/>
        <v>39514.400000000001</v>
      </c>
      <c r="BI28" s="55">
        <f t="shared" si="22"/>
        <v>-6.2286569955219639E-2</v>
      </c>
      <c r="BJ28" s="55">
        <f t="shared" si="22"/>
        <v>-6.2286569955219639E-2</v>
      </c>
      <c r="BK28" s="29">
        <v>28521</v>
      </c>
      <c r="BL28" s="29">
        <v>26642.2</v>
      </c>
      <c r="BM28" s="26">
        <f t="shared" si="152"/>
        <v>68035.399999999994</v>
      </c>
      <c r="BN28" s="26">
        <f t="shared" si="152"/>
        <v>66156.600000000006</v>
      </c>
      <c r="BO28" s="55">
        <f t="shared" si="24"/>
        <v>-7.5633917253431493E-3</v>
      </c>
      <c r="BP28" s="55">
        <f t="shared" si="24"/>
        <v>-3.4969564094821548E-2</v>
      </c>
      <c r="BQ28" s="29"/>
      <c r="BR28" s="29"/>
      <c r="BS28" s="26">
        <f t="shared" si="153"/>
        <v>68035.399999999994</v>
      </c>
      <c r="BT28" s="26">
        <f t="shared" si="153"/>
        <v>66156.600000000006</v>
      </c>
      <c r="BU28" s="55">
        <f t="shared" si="25"/>
        <v>-0.29711429586835603</v>
      </c>
      <c r="BV28" s="55">
        <f t="shared" si="25"/>
        <v>-0.31653863160200157</v>
      </c>
      <c r="BW28" s="29"/>
      <c r="BX28" s="29"/>
      <c r="BY28" s="26">
        <f t="shared" si="154"/>
        <v>68035.399999999994</v>
      </c>
      <c r="BZ28" s="26">
        <f t="shared" si="154"/>
        <v>66156.600000000006</v>
      </c>
      <c r="CA28" s="55">
        <f t="shared" si="27"/>
        <v>-0.45781743214091342</v>
      </c>
      <c r="CB28" s="55">
        <f t="shared" si="27"/>
        <v>-0.47278982310934503</v>
      </c>
      <c r="CC28" s="29"/>
      <c r="CD28" s="29"/>
      <c r="CE28" s="26">
        <f t="shared" si="155"/>
        <v>68035.399999999994</v>
      </c>
      <c r="CF28" s="26">
        <f t="shared" si="155"/>
        <v>66156.600000000006</v>
      </c>
      <c r="CG28" s="55">
        <f t="shared" si="29"/>
        <v>-0.60010180342534436</v>
      </c>
      <c r="CH28" s="55">
        <f t="shared" si="29"/>
        <v>-0.61114500640091962</v>
      </c>
      <c r="CI28" s="29"/>
      <c r="CJ28" s="29"/>
      <c r="CK28" s="26">
        <f t="shared" si="156"/>
        <v>68035.399999999994</v>
      </c>
      <c r="CL28" s="26">
        <f t="shared" si="156"/>
        <v>66156.600000000006</v>
      </c>
      <c r="CM28" s="55">
        <f t="shared" si="31"/>
        <v>-0.65124967065367945</v>
      </c>
      <c r="CN28" s="55">
        <f t="shared" si="31"/>
        <v>-0.66088042344966302</v>
      </c>
      <c r="CO28" s="29"/>
      <c r="CP28" s="29"/>
      <c r="CQ28" s="26">
        <f t="shared" si="157"/>
        <v>68035.399999999994</v>
      </c>
      <c r="CR28" s="26">
        <f t="shared" si="157"/>
        <v>66156.600000000006</v>
      </c>
      <c r="CS28" s="55">
        <f t="shared" si="33"/>
        <v>-0.67360878571764382</v>
      </c>
      <c r="CT28" s="55">
        <f t="shared" si="33"/>
        <v>-0.68262209075287095</v>
      </c>
      <c r="CU28" s="29"/>
      <c r="CV28" s="29"/>
      <c r="CW28" s="26">
        <f t="shared" si="158"/>
        <v>68035.399999999994</v>
      </c>
      <c r="CX28" s="26">
        <f t="shared" si="158"/>
        <v>66156.600000000006</v>
      </c>
      <c r="CY28" s="55">
        <f t="shared" si="35"/>
        <v>-0.70189435199701355</v>
      </c>
      <c r="CZ28" s="55">
        <f t="shared" si="35"/>
        <v>-0.71012655010958436</v>
      </c>
      <c r="DA28" s="29"/>
      <c r="DB28" s="29"/>
      <c r="DC28" s="26">
        <f t="shared" si="159"/>
        <v>68035.399999999994</v>
      </c>
      <c r="DD28" s="26">
        <f t="shared" si="159"/>
        <v>66156.600000000006</v>
      </c>
      <c r="DE28" s="55">
        <f t="shared" si="37"/>
        <v>-0.73334415079224169</v>
      </c>
      <c r="DF28" s="55">
        <f t="shared" si="37"/>
        <v>-0.74070786158826163</v>
      </c>
      <c r="DG28" s="29"/>
      <c r="DH28" s="29"/>
      <c r="DI28" s="26">
        <f t="shared" si="160"/>
        <v>68035.399999999994</v>
      </c>
      <c r="DJ28" s="26">
        <f t="shared" si="160"/>
        <v>66156.600000000006</v>
      </c>
      <c r="DK28" s="55">
        <f t="shared" si="39"/>
        <v>-0.75578497430435831</v>
      </c>
      <c r="DL28" s="55">
        <f t="shared" si="39"/>
        <v>-0.76252881047597543</v>
      </c>
      <c r="DM28" s="29"/>
      <c r="DN28" s="29"/>
      <c r="DO28" s="29"/>
      <c r="DP28" s="29"/>
      <c r="DQ28" s="29">
        <f t="shared" ref="DQ28:DR34" si="161">AY28</f>
        <v>299503.2</v>
      </c>
      <c r="DR28" s="29">
        <f t="shared" si="161"/>
        <v>299503.2</v>
      </c>
      <c r="DS28" s="55">
        <f>IF($AY$28=0,1,DQ28/$AY$28-1)</f>
        <v>0</v>
      </c>
      <c r="DT28" s="55">
        <f>IF($AZ$28=0,1,DR28/$AZ$28-1)</f>
        <v>0</v>
      </c>
      <c r="DU28" s="55">
        <f>IF($E$28=0,1,DQ28/$E$28-1)</f>
        <v>-6.4442510528423314E-2</v>
      </c>
      <c r="DV28" s="55">
        <f>IF($E$28=0,1,DR28/$E$28-1)</f>
        <v>-6.4442510528423314E-2</v>
      </c>
      <c r="DW28" s="25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  <c r="GY28" s="63"/>
      <c r="GZ28" s="63"/>
      <c r="HA28" s="63"/>
      <c r="HB28" s="63"/>
      <c r="HC28" s="63"/>
      <c r="HD28" s="63"/>
      <c r="HE28" s="63"/>
      <c r="HF28" s="63"/>
      <c r="HG28" s="63"/>
      <c r="HH28" s="63"/>
      <c r="HI28" s="63"/>
      <c r="HJ28" s="63"/>
      <c r="HK28" s="63"/>
      <c r="HL28" s="63"/>
      <c r="HM28" s="63"/>
      <c r="HN28" s="63"/>
      <c r="HO28" s="63"/>
      <c r="HP28" s="63"/>
      <c r="HQ28" s="63"/>
      <c r="HR28" s="63"/>
      <c r="HS28" s="63"/>
      <c r="HT28" s="63"/>
      <c r="HU28" s="63"/>
      <c r="HV28" s="63"/>
      <c r="HW28" s="63"/>
      <c r="HX28" s="63"/>
      <c r="HY28" s="63"/>
      <c r="HZ28" s="63"/>
      <c r="IA28" s="63"/>
      <c r="IB28" s="63"/>
      <c r="IC28" s="63"/>
      <c r="ID28" s="63"/>
      <c r="IE28" s="63"/>
      <c r="IF28" s="63"/>
      <c r="IG28" s="63"/>
      <c r="IH28" s="63"/>
      <c r="II28" s="63"/>
      <c r="IJ28" s="63"/>
      <c r="IK28" s="63"/>
      <c r="IL28" s="63"/>
      <c r="IM28" s="63"/>
      <c r="IN28" s="63"/>
      <c r="IO28" s="63"/>
      <c r="IP28" s="63"/>
      <c r="IQ28" s="63"/>
      <c r="IR28" s="63"/>
      <c r="IS28" s="63"/>
      <c r="IT28" s="63"/>
      <c r="IU28" s="63"/>
      <c r="IV28" s="63"/>
      <c r="IW28" s="63"/>
      <c r="IX28" s="63"/>
      <c r="IY28" s="63"/>
      <c r="IZ28" s="63"/>
      <c r="JA28" s="63"/>
      <c r="JB28" s="63"/>
      <c r="JC28" s="63"/>
      <c r="JD28" s="63"/>
      <c r="JE28" s="63"/>
      <c r="JF28" s="63"/>
      <c r="JG28" s="63"/>
      <c r="JH28" s="63"/>
    </row>
    <row r="29" spans="1:268" s="64" customFormat="1" ht="18" customHeight="1">
      <c r="A29" s="337" t="s">
        <v>91</v>
      </c>
      <c r="B29" s="338"/>
      <c r="C29" s="29">
        <f>'[1]прогноз '!B36</f>
        <v>7372</v>
      </c>
      <c r="D29" s="29">
        <f>'[1]прогноз '!C36</f>
        <v>7372</v>
      </c>
      <c r="E29" s="26">
        <f t="shared" si="110"/>
        <v>8736</v>
      </c>
      <c r="F29" s="29">
        <f t="shared" si="110"/>
        <v>8736</v>
      </c>
      <c r="G29" s="30">
        <v>619</v>
      </c>
      <c r="H29" s="30">
        <v>619</v>
      </c>
      <c r="I29" s="30">
        <v>619</v>
      </c>
      <c r="J29" s="30">
        <v>619</v>
      </c>
      <c r="K29" s="26">
        <f t="shared" si="111"/>
        <v>1238</v>
      </c>
      <c r="L29" s="26">
        <f t="shared" si="111"/>
        <v>1238</v>
      </c>
      <c r="M29" s="30">
        <v>619</v>
      </c>
      <c r="N29" s="30">
        <v>619</v>
      </c>
      <c r="O29" s="26">
        <f t="shared" si="112"/>
        <v>1857</v>
      </c>
      <c r="P29" s="26">
        <f t="shared" si="112"/>
        <v>1857</v>
      </c>
      <c r="Q29" s="30">
        <v>1055</v>
      </c>
      <c r="R29" s="30">
        <v>1055</v>
      </c>
      <c r="S29" s="26">
        <f t="shared" si="113"/>
        <v>2912</v>
      </c>
      <c r="T29" s="26">
        <f t="shared" si="113"/>
        <v>2912</v>
      </c>
      <c r="U29" s="30">
        <v>728</v>
      </c>
      <c r="V29" s="30">
        <v>728</v>
      </c>
      <c r="W29" s="26">
        <f t="shared" si="114"/>
        <v>3640</v>
      </c>
      <c r="X29" s="26">
        <f t="shared" si="114"/>
        <v>3640</v>
      </c>
      <c r="Y29" s="30">
        <v>728</v>
      </c>
      <c r="Z29" s="30">
        <v>728</v>
      </c>
      <c r="AA29" s="26">
        <f t="shared" si="115"/>
        <v>4368</v>
      </c>
      <c r="AB29" s="26">
        <f t="shared" si="115"/>
        <v>4368</v>
      </c>
      <c r="AC29" s="30">
        <v>728</v>
      </c>
      <c r="AD29" s="30">
        <v>728</v>
      </c>
      <c r="AE29" s="26">
        <f t="shared" si="116"/>
        <v>5096</v>
      </c>
      <c r="AF29" s="26">
        <f t="shared" si="116"/>
        <v>5096</v>
      </c>
      <c r="AG29" s="26">
        <v>728</v>
      </c>
      <c r="AH29" s="30">
        <v>728</v>
      </c>
      <c r="AI29" s="26">
        <f t="shared" si="147"/>
        <v>5824</v>
      </c>
      <c r="AJ29" s="26">
        <f t="shared" si="147"/>
        <v>5824</v>
      </c>
      <c r="AK29" s="30">
        <v>728</v>
      </c>
      <c r="AL29" s="23">
        <v>728</v>
      </c>
      <c r="AM29" s="26">
        <f t="shared" si="148"/>
        <v>6552</v>
      </c>
      <c r="AN29" s="26">
        <f t="shared" si="148"/>
        <v>6552</v>
      </c>
      <c r="AO29" s="30">
        <v>728</v>
      </c>
      <c r="AP29" s="30">
        <v>728</v>
      </c>
      <c r="AQ29" s="26">
        <f t="shared" si="149"/>
        <v>7280</v>
      </c>
      <c r="AR29" s="26">
        <f t="shared" si="149"/>
        <v>7280</v>
      </c>
      <c r="AS29" s="30">
        <v>728</v>
      </c>
      <c r="AT29" s="30">
        <v>728</v>
      </c>
      <c r="AU29" s="26">
        <f t="shared" si="150"/>
        <v>8008</v>
      </c>
      <c r="AV29" s="26">
        <f t="shared" si="150"/>
        <v>8008</v>
      </c>
      <c r="AW29" s="30">
        <v>728</v>
      </c>
      <c r="AX29" s="30">
        <v>728</v>
      </c>
      <c r="AY29" s="30">
        <v>8074</v>
      </c>
      <c r="AZ29" s="30">
        <v>8074</v>
      </c>
      <c r="BA29" s="55">
        <f t="shared" si="137"/>
        <v>-7.5778388278388231E-2</v>
      </c>
      <c r="BB29" s="55">
        <f t="shared" si="137"/>
        <v>-7.5778388278388231E-2</v>
      </c>
      <c r="BC29" s="30">
        <v>671</v>
      </c>
      <c r="BD29" s="30">
        <v>671</v>
      </c>
      <c r="BE29" s="30">
        <v>673</v>
      </c>
      <c r="BF29" s="30">
        <v>673</v>
      </c>
      <c r="BG29" s="26">
        <f t="shared" si="151"/>
        <v>1344</v>
      </c>
      <c r="BH29" s="26">
        <f t="shared" si="151"/>
        <v>1344</v>
      </c>
      <c r="BI29" s="55">
        <f t="shared" si="22"/>
        <v>8.5621970920840118E-2</v>
      </c>
      <c r="BJ29" s="55">
        <f t="shared" si="22"/>
        <v>8.5621970920840118E-2</v>
      </c>
      <c r="BK29" s="30">
        <v>671</v>
      </c>
      <c r="BL29" s="30">
        <v>671</v>
      </c>
      <c r="BM29" s="26">
        <f t="shared" si="152"/>
        <v>2015</v>
      </c>
      <c r="BN29" s="26">
        <f t="shared" si="152"/>
        <v>2015</v>
      </c>
      <c r="BO29" s="55">
        <f t="shared" si="24"/>
        <v>8.5083467959073733E-2</v>
      </c>
      <c r="BP29" s="55">
        <f t="shared" si="24"/>
        <v>8.5083467959073733E-2</v>
      </c>
      <c r="BQ29" s="30"/>
      <c r="BR29" s="30"/>
      <c r="BS29" s="26">
        <f t="shared" si="153"/>
        <v>2015</v>
      </c>
      <c r="BT29" s="26">
        <f t="shared" si="153"/>
        <v>2015</v>
      </c>
      <c r="BU29" s="55">
        <f t="shared" si="25"/>
        <v>-0.3080357142857143</v>
      </c>
      <c r="BV29" s="55">
        <f t="shared" si="25"/>
        <v>-0.3080357142857143</v>
      </c>
      <c r="BW29" s="30"/>
      <c r="BX29" s="30"/>
      <c r="BY29" s="26">
        <f t="shared" si="154"/>
        <v>2015</v>
      </c>
      <c r="BZ29" s="26">
        <f t="shared" si="154"/>
        <v>2015</v>
      </c>
      <c r="CA29" s="55">
        <f t="shared" si="27"/>
        <v>-0.4464285714285714</v>
      </c>
      <c r="CB29" s="55">
        <f t="shared" si="27"/>
        <v>-0.4464285714285714</v>
      </c>
      <c r="CC29" s="30"/>
      <c r="CD29" s="30"/>
      <c r="CE29" s="26">
        <f t="shared" si="155"/>
        <v>2015</v>
      </c>
      <c r="CF29" s="26">
        <f t="shared" si="155"/>
        <v>2015</v>
      </c>
      <c r="CG29" s="55">
        <f t="shared" si="29"/>
        <v>-0.53869047619047616</v>
      </c>
      <c r="CH29" s="55">
        <f t="shared" si="29"/>
        <v>-0.53869047619047616</v>
      </c>
      <c r="CI29" s="30"/>
      <c r="CJ29" s="30"/>
      <c r="CK29" s="26">
        <f t="shared" si="156"/>
        <v>2015</v>
      </c>
      <c r="CL29" s="26">
        <f t="shared" si="156"/>
        <v>2015</v>
      </c>
      <c r="CM29" s="55">
        <f t="shared" si="31"/>
        <v>-0.60459183673469385</v>
      </c>
      <c r="CN29" s="55">
        <f t="shared" si="31"/>
        <v>-0.60459183673469385</v>
      </c>
      <c r="CO29" s="30"/>
      <c r="CP29" s="30"/>
      <c r="CQ29" s="26">
        <f t="shared" si="157"/>
        <v>2015</v>
      </c>
      <c r="CR29" s="26">
        <f t="shared" si="157"/>
        <v>2015</v>
      </c>
      <c r="CS29" s="55">
        <f t="shared" si="33"/>
        <v>-0.65401785714285721</v>
      </c>
      <c r="CT29" s="55">
        <f t="shared" si="33"/>
        <v>-0.65401785714285721</v>
      </c>
      <c r="CU29" s="30"/>
      <c r="CV29" s="30"/>
      <c r="CW29" s="26">
        <f t="shared" si="158"/>
        <v>2015</v>
      </c>
      <c r="CX29" s="26">
        <f t="shared" si="158"/>
        <v>2015</v>
      </c>
      <c r="CY29" s="55">
        <f t="shared" si="35"/>
        <v>-0.69246031746031744</v>
      </c>
      <c r="CZ29" s="55">
        <f t="shared" si="35"/>
        <v>-0.69246031746031744</v>
      </c>
      <c r="DA29" s="30"/>
      <c r="DB29" s="30"/>
      <c r="DC29" s="26">
        <f t="shared" si="159"/>
        <v>2015</v>
      </c>
      <c r="DD29" s="26">
        <f t="shared" si="159"/>
        <v>2015</v>
      </c>
      <c r="DE29" s="55">
        <f t="shared" si="37"/>
        <v>-0.7232142857142857</v>
      </c>
      <c r="DF29" s="55">
        <f t="shared" si="37"/>
        <v>-0.7232142857142857</v>
      </c>
      <c r="DG29" s="30"/>
      <c r="DH29" s="30"/>
      <c r="DI29" s="26">
        <f t="shared" si="160"/>
        <v>2015</v>
      </c>
      <c r="DJ29" s="26">
        <f t="shared" si="160"/>
        <v>2015</v>
      </c>
      <c r="DK29" s="55">
        <f t="shared" si="39"/>
        <v>-0.74837662337662336</v>
      </c>
      <c r="DL29" s="55">
        <f t="shared" si="39"/>
        <v>-0.74837662337662336</v>
      </c>
      <c r="DM29" s="30"/>
      <c r="DN29" s="30"/>
      <c r="DO29" s="30"/>
      <c r="DP29" s="30"/>
      <c r="DQ29" s="29">
        <f t="shared" si="161"/>
        <v>8074</v>
      </c>
      <c r="DR29" s="29">
        <f t="shared" si="161"/>
        <v>8074</v>
      </c>
      <c r="DS29" s="55">
        <f>IF($AY$29=0,1,DQ29/$AY$29-1)</f>
        <v>0</v>
      </c>
      <c r="DT29" s="55">
        <f>IF($AZ$29=0,1,DR29/$AZ$29-1)</f>
        <v>0</v>
      </c>
      <c r="DU29" s="55">
        <f>IF($E$29=0,1,DQ29/$E$29-1)</f>
        <v>-7.5778388278388231E-2</v>
      </c>
      <c r="DV29" s="55">
        <f>IF($E$29=0,1,DR29/$E$29-1)</f>
        <v>-7.5778388278388231E-2</v>
      </c>
      <c r="DW29" s="25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3"/>
      <c r="GA29" s="63"/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3"/>
      <c r="GO29" s="63"/>
      <c r="GP29" s="63"/>
      <c r="GQ29" s="63"/>
      <c r="GR29" s="63"/>
      <c r="GS29" s="63"/>
      <c r="GT29" s="63"/>
      <c r="GU29" s="63"/>
      <c r="GV29" s="63"/>
      <c r="GW29" s="63"/>
      <c r="GX29" s="63"/>
      <c r="GY29" s="63"/>
      <c r="GZ29" s="63"/>
      <c r="HA29" s="63"/>
      <c r="HB29" s="63"/>
      <c r="HC29" s="63"/>
      <c r="HD29" s="63"/>
      <c r="HE29" s="63"/>
      <c r="HF29" s="63"/>
      <c r="HG29" s="63"/>
      <c r="HH29" s="63"/>
      <c r="HI29" s="63"/>
      <c r="HJ29" s="63"/>
      <c r="HK29" s="63"/>
      <c r="HL29" s="63"/>
      <c r="HM29" s="63"/>
      <c r="HN29" s="63"/>
      <c r="HO29" s="63"/>
      <c r="HP29" s="63"/>
      <c r="HQ29" s="63"/>
      <c r="HR29" s="63"/>
      <c r="HS29" s="63"/>
      <c r="HT29" s="63"/>
      <c r="HU29" s="63"/>
      <c r="HV29" s="63"/>
      <c r="HW29" s="63"/>
      <c r="HX29" s="63"/>
      <c r="HY29" s="63"/>
      <c r="HZ29" s="63"/>
      <c r="IA29" s="63"/>
      <c r="IB29" s="63"/>
      <c r="IC29" s="63"/>
      <c r="ID29" s="63"/>
      <c r="IE29" s="63"/>
      <c r="IF29" s="63"/>
      <c r="IG29" s="63"/>
      <c r="IH29" s="63"/>
      <c r="II29" s="63"/>
      <c r="IJ29" s="63"/>
      <c r="IK29" s="63"/>
      <c r="IL29" s="63"/>
      <c r="IM29" s="63"/>
      <c r="IN29" s="63"/>
      <c r="IO29" s="63"/>
      <c r="IP29" s="63"/>
      <c r="IQ29" s="63"/>
      <c r="IR29" s="63"/>
      <c r="IS29" s="63"/>
      <c r="IT29" s="63"/>
      <c r="IU29" s="63"/>
      <c r="IV29" s="63"/>
      <c r="IW29" s="63"/>
      <c r="IX29" s="63"/>
      <c r="IY29" s="63"/>
      <c r="IZ29" s="63"/>
      <c r="JA29" s="63"/>
      <c r="JB29" s="63"/>
      <c r="JC29" s="63"/>
      <c r="JD29" s="63"/>
      <c r="JE29" s="63"/>
      <c r="JF29" s="63"/>
      <c r="JG29" s="63"/>
      <c r="JH29" s="63"/>
    </row>
    <row r="30" spans="1:268" s="64" customFormat="1" ht="18" customHeight="1">
      <c r="A30" s="337" t="s">
        <v>46</v>
      </c>
      <c r="B30" s="338"/>
      <c r="C30" s="29">
        <f>'[1]прогноз '!B37</f>
        <v>33469</v>
      </c>
      <c r="D30" s="29">
        <f>'[1]прогноз '!C37</f>
        <v>33469.231</v>
      </c>
      <c r="E30" s="26">
        <f t="shared" si="110"/>
        <v>48359.100000000006</v>
      </c>
      <c r="F30" s="29">
        <f t="shared" si="110"/>
        <v>48359.100000000006</v>
      </c>
      <c r="G30" s="30">
        <v>0</v>
      </c>
      <c r="H30" s="30">
        <v>0</v>
      </c>
      <c r="I30" s="30">
        <v>0</v>
      </c>
      <c r="J30" s="30">
        <v>0</v>
      </c>
      <c r="K30" s="26">
        <f t="shared" si="111"/>
        <v>0</v>
      </c>
      <c r="L30" s="26">
        <f t="shared" si="111"/>
        <v>0</v>
      </c>
      <c r="M30" s="30">
        <v>1420.6</v>
      </c>
      <c r="N30" s="30">
        <v>1420.6</v>
      </c>
      <c r="O30" s="26">
        <f t="shared" si="112"/>
        <v>1420.6</v>
      </c>
      <c r="P30" s="26">
        <f t="shared" si="112"/>
        <v>1420.6</v>
      </c>
      <c r="Q30" s="30">
        <f>2910.3-M30</f>
        <v>1489.7000000000003</v>
      </c>
      <c r="R30" s="30">
        <v>1489.7</v>
      </c>
      <c r="S30" s="26">
        <f t="shared" si="113"/>
        <v>2910.3</v>
      </c>
      <c r="T30" s="26">
        <f t="shared" si="113"/>
        <v>2910.3</v>
      </c>
      <c r="U30" s="30">
        <f>3909.4-M30-Q30</f>
        <v>999.09999999999991</v>
      </c>
      <c r="V30" s="30">
        <v>999.1</v>
      </c>
      <c r="W30" s="26">
        <f t="shared" si="114"/>
        <v>3909.4</v>
      </c>
      <c r="X30" s="26">
        <f t="shared" si="114"/>
        <v>3909.4</v>
      </c>
      <c r="Y30" s="30">
        <f>22020.3-M30-Q30-U30</f>
        <v>18110.900000000001</v>
      </c>
      <c r="Z30" s="30">
        <v>18110.900000000001</v>
      </c>
      <c r="AA30" s="26">
        <f t="shared" si="115"/>
        <v>22020.300000000003</v>
      </c>
      <c r="AB30" s="26">
        <f t="shared" si="115"/>
        <v>22020.300000000003</v>
      </c>
      <c r="AC30" s="30">
        <v>425</v>
      </c>
      <c r="AD30" s="30">
        <v>425.2</v>
      </c>
      <c r="AE30" s="26">
        <f t="shared" si="116"/>
        <v>22445.300000000003</v>
      </c>
      <c r="AF30" s="26">
        <f t="shared" si="116"/>
        <v>22445.500000000004</v>
      </c>
      <c r="AG30" s="26">
        <f>23462-M30-Q30-U30-Y30-AC30</f>
        <v>1016.7000000000007</v>
      </c>
      <c r="AH30" s="30">
        <f>23462-N30-R30-V30-Z30-AD30</f>
        <v>1016.5000000000007</v>
      </c>
      <c r="AI30" s="26">
        <f t="shared" si="147"/>
        <v>23462.000000000004</v>
      </c>
      <c r="AJ30" s="26">
        <f t="shared" si="147"/>
        <v>23462.000000000004</v>
      </c>
      <c r="AK30" s="30">
        <f>28033.3-G30-I30-M30-Q30-U30-Y30-AC30-AG30</f>
        <v>4571.2999999999993</v>
      </c>
      <c r="AL30" s="23">
        <f>28033.3-H30-J30-N30-R30-V30-Z30-AD30-AH30</f>
        <v>4571.2999999999993</v>
      </c>
      <c r="AM30" s="26">
        <f t="shared" si="148"/>
        <v>28033.300000000003</v>
      </c>
      <c r="AN30" s="26">
        <f t="shared" si="148"/>
        <v>28033.300000000003</v>
      </c>
      <c r="AO30" s="30">
        <f>31305.4-G30-I30-M30-Q30-U30-Y30-AC30-AG30-AK30</f>
        <v>3272.1000000000022</v>
      </c>
      <c r="AP30" s="30">
        <f>31305.4-H30-J30-N30-R30-V30-Z30-AD30-AH30-AL30</f>
        <v>3272.1000000000013</v>
      </c>
      <c r="AQ30" s="26">
        <f t="shared" si="149"/>
        <v>31305.400000000005</v>
      </c>
      <c r="AR30" s="26">
        <f t="shared" si="149"/>
        <v>31305.400000000005</v>
      </c>
      <c r="AS30" s="30">
        <v>3303</v>
      </c>
      <c r="AT30" s="30">
        <v>3303</v>
      </c>
      <c r="AU30" s="26">
        <f t="shared" si="150"/>
        <v>34608.400000000009</v>
      </c>
      <c r="AV30" s="26">
        <f t="shared" si="150"/>
        <v>34608.400000000009</v>
      </c>
      <c r="AW30" s="30">
        <v>13750.7</v>
      </c>
      <c r="AX30" s="30">
        <v>13750.7</v>
      </c>
      <c r="AY30" s="30">
        <v>21354</v>
      </c>
      <c r="AZ30" s="30">
        <v>21354</v>
      </c>
      <c r="BA30" s="55">
        <f t="shared" si="137"/>
        <v>-0.55842850673399635</v>
      </c>
      <c r="BB30" s="55">
        <f t="shared" si="137"/>
        <v>-0.55842850673399635</v>
      </c>
      <c r="BC30" s="30">
        <v>0</v>
      </c>
      <c r="BD30" s="30">
        <v>0</v>
      </c>
      <c r="BE30" s="30">
        <v>0</v>
      </c>
      <c r="BF30" s="30">
        <v>0</v>
      </c>
      <c r="BG30" s="26">
        <f t="shared" si="151"/>
        <v>0</v>
      </c>
      <c r="BH30" s="26">
        <f t="shared" si="151"/>
        <v>0</v>
      </c>
      <c r="BI30" s="55">
        <f t="shared" si="22"/>
        <v>1</v>
      </c>
      <c r="BJ30" s="55">
        <f t="shared" si="22"/>
        <v>1</v>
      </c>
      <c r="BK30" s="30">
        <v>0</v>
      </c>
      <c r="BL30" s="30">
        <v>1267.5999999999999</v>
      </c>
      <c r="BM30" s="26">
        <f t="shared" si="152"/>
        <v>0</v>
      </c>
      <c r="BN30" s="26">
        <f t="shared" si="152"/>
        <v>1267.5999999999999</v>
      </c>
      <c r="BO30" s="55">
        <f t="shared" si="24"/>
        <v>-1</v>
      </c>
      <c r="BP30" s="55">
        <f t="shared" si="24"/>
        <v>-0.10770097142052659</v>
      </c>
      <c r="BQ30" s="30"/>
      <c r="BR30" s="30"/>
      <c r="BS30" s="26">
        <f t="shared" si="153"/>
        <v>0</v>
      </c>
      <c r="BT30" s="26">
        <f t="shared" si="153"/>
        <v>1267.5999999999999</v>
      </c>
      <c r="BU30" s="55">
        <f t="shared" si="25"/>
        <v>-1</v>
      </c>
      <c r="BV30" s="55">
        <f t="shared" si="25"/>
        <v>-0.5644435281586091</v>
      </c>
      <c r="BW30" s="30"/>
      <c r="BX30" s="30"/>
      <c r="BY30" s="26">
        <f t="shared" si="154"/>
        <v>0</v>
      </c>
      <c r="BZ30" s="26">
        <f t="shared" si="154"/>
        <v>1267.5999999999999</v>
      </c>
      <c r="CA30" s="55">
        <f t="shared" si="27"/>
        <v>-1</v>
      </c>
      <c r="CB30" s="55">
        <f t="shared" si="27"/>
        <v>-0.67575587046605623</v>
      </c>
      <c r="CC30" s="30"/>
      <c r="CD30" s="30"/>
      <c r="CE30" s="26">
        <f t="shared" si="155"/>
        <v>0</v>
      </c>
      <c r="CF30" s="26">
        <f t="shared" si="155"/>
        <v>1267.5999999999999</v>
      </c>
      <c r="CG30" s="55">
        <f t="shared" si="29"/>
        <v>-1</v>
      </c>
      <c r="CH30" s="55">
        <f t="shared" si="29"/>
        <v>-0.94243493503721565</v>
      </c>
      <c r="CI30" s="30"/>
      <c r="CJ30" s="30"/>
      <c r="CK30" s="26">
        <f t="shared" si="156"/>
        <v>0</v>
      </c>
      <c r="CL30" s="26">
        <f t="shared" si="156"/>
        <v>1267.5999999999999</v>
      </c>
      <c r="CM30" s="55">
        <f t="shared" si="31"/>
        <v>-1</v>
      </c>
      <c r="CN30" s="55">
        <f t="shared" si="31"/>
        <v>-0.94352542825956209</v>
      </c>
      <c r="CO30" s="30"/>
      <c r="CP30" s="30"/>
      <c r="CQ30" s="26">
        <f t="shared" si="157"/>
        <v>0</v>
      </c>
      <c r="CR30" s="26">
        <f t="shared" si="157"/>
        <v>1267.5999999999999</v>
      </c>
      <c r="CS30" s="55">
        <f t="shared" si="33"/>
        <v>-1</v>
      </c>
      <c r="CT30" s="55">
        <f t="shared" si="33"/>
        <v>-0.94597221038274659</v>
      </c>
      <c r="CU30" s="30"/>
      <c r="CV30" s="30"/>
      <c r="CW30" s="26">
        <f t="shared" si="158"/>
        <v>0</v>
      </c>
      <c r="CX30" s="26">
        <f t="shared" si="158"/>
        <v>1267.5999999999999</v>
      </c>
      <c r="CY30" s="55">
        <f t="shared" si="35"/>
        <v>-1</v>
      </c>
      <c r="CZ30" s="55">
        <f t="shared" si="35"/>
        <v>-0.95478234813596685</v>
      </c>
      <c r="DA30" s="30"/>
      <c r="DB30" s="30"/>
      <c r="DC30" s="26">
        <f t="shared" si="159"/>
        <v>0</v>
      </c>
      <c r="DD30" s="26">
        <f t="shared" si="159"/>
        <v>1267.5999999999999</v>
      </c>
      <c r="DE30" s="55">
        <f t="shared" si="37"/>
        <v>-1</v>
      </c>
      <c r="DF30" s="55">
        <f t="shared" si="37"/>
        <v>-0.95950858318373189</v>
      </c>
      <c r="DG30" s="30"/>
      <c r="DH30" s="30"/>
      <c r="DI30" s="26">
        <f t="shared" si="160"/>
        <v>0</v>
      </c>
      <c r="DJ30" s="26">
        <f t="shared" si="160"/>
        <v>1267.5999999999999</v>
      </c>
      <c r="DK30" s="55">
        <f t="shared" si="39"/>
        <v>-1</v>
      </c>
      <c r="DL30" s="55">
        <f t="shared" si="39"/>
        <v>-0.96337305394066186</v>
      </c>
      <c r="DM30" s="30"/>
      <c r="DN30" s="30"/>
      <c r="DO30" s="30"/>
      <c r="DP30" s="30"/>
      <c r="DQ30" s="29">
        <f t="shared" si="161"/>
        <v>21354</v>
      </c>
      <c r="DR30" s="29">
        <f t="shared" si="161"/>
        <v>21354</v>
      </c>
      <c r="DS30" s="55">
        <f>IF($AY$30=0,1,DQ30/$AY$30-1)</f>
        <v>0</v>
      </c>
      <c r="DT30" s="55">
        <f>IF($AZ$30=0,1,DR30/$AZ$30-1)</f>
        <v>0</v>
      </c>
      <c r="DU30" s="55">
        <f>IF($E$30=0,1,DQ30/$E$30-1)</f>
        <v>-0.55842850673399635</v>
      </c>
      <c r="DV30" s="55">
        <f>IF($E$30=0,1,DR30/$E$30-1)</f>
        <v>-0.55842850673399635</v>
      </c>
      <c r="DW30" s="25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  <c r="GY30" s="63"/>
      <c r="GZ30" s="63"/>
      <c r="HA30" s="63"/>
      <c r="HB30" s="63"/>
      <c r="HC30" s="63"/>
      <c r="HD30" s="63"/>
      <c r="HE30" s="63"/>
      <c r="HF30" s="63"/>
      <c r="HG30" s="63"/>
      <c r="HH30" s="63"/>
      <c r="HI30" s="63"/>
      <c r="HJ30" s="63"/>
      <c r="HK30" s="63"/>
      <c r="HL30" s="63"/>
      <c r="HM30" s="63"/>
      <c r="HN30" s="63"/>
      <c r="HO30" s="63"/>
      <c r="HP30" s="63"/>
      <c r="HQ30" s="63"/>
      <c r="HR30" s="63"/>
      <c r="HS30" s="63"/>
      <c r="HT30" s="63"/>
      <c r="HU30" s="63"/>
      <c r="HV30" s="63"/>
      <c r="HW30" s="63"/>
      <c r="HX30" s="63"/>
      <c r="HY30" s="63"/>
      <c r="HZ30" s="63"/>
      <c r="IA30" s="63"/>
      <c r="IB30" s="63"/>
      <c r="IC30" s="63"/>
      <c r="ID30" s="63"/>
      <c r="IE30" s="63"/>
      <c r="IF30" s="63"/>
      <c r="IG30" s="63"/>
      <c r="IH30" s="63"/>
      <c r="II30" s="63"/>
      <c r="IJ30" s="63"/>
      <c r="IK30" s="63"/>
      <c r="IL30" s="63"/>
      <c r="IM30" s="63"/>
      <c r="IN30" s="63"/>
      <c r="IO30" s="63"/>
      <c r="IP30" s="63"/>
      <c r="IQ30" s="63"/>
      <c r="IR30" s="63"/>
      <c r="IS30" s="63"/>
      <c r="IT30" s="63"/>
      <c r="IU30" s="63"/>
      <c r="IV30" s="63"/>
      <c r="IW30" s="63"/>
      <c r="IX30" s="63"/>
      <c r="IY30" s="63"/>
      <c r="IZ30" s="63"/>
      <c r="JA30" s="63"/>
      <c r="JB30" s="63"/>
      <c r="JC30" s="63"/>
      <c r="JD30" s="63"/>
      <c r="JE30" s="63"/>
      <c r="JF30" s="63"/>
      <c r="JG30" s="63"/>
      <c r="JH30" s="63"/>
    </row>
    <row r="31" spans="1:268" s="64" customFormat="1" ht="18" customHeight="1">
      <c r="A31" s="337" t="s">
        <v>92</v>
      </c>
      <c r="B31" s="338"/>
      <c r="C31" s="29">
        <f>'[1]прогноз '!B38</f>
        <v>16834</v>
      </c>
      <c r="D31" s="29">
        <f>'[1]прогноз '!C38</f>
        <v>16833.671999999999</v>
      </c>
      <c r="E31" s="26">
        <f t="shared" si="110"/>
        <v>3934</v>
      </c>
      <c r="F31" s="29">
        <f t="shared" si="110"/>
        <v>3934</v>
      </c>
      <c r="G31" s="30">
        <v>0</v>
      </c>
      <c r="H31" s="30">
        <v>0</v>
      </c>
      <c r="I31" s="30">
        <v>0</v>
      </c>
      <c r="J31" s="30">
        <v>0</v>
      </c>
      <c r="K31" s="26">
        <f t="shared" si="111"/>
        <v>0</v>
      </c>
      <c r="L31" s="26">
        <f t="shared" si="111"/>
        <v>0</v>
      </c>
      <c r="M31" s="30">
        <v>450</v>
      </c>
      <c r="N31" s="30">
        <v>450</v>
      </c>
      <c r="O31" s="26">
        <f t="shared" si="112"/>
        <v>450</v>
      </c>
      <c r="P31" s="26">
        <f t="shared" si="112"/>
        <v>450</v>
      </c>
      <c r="Q31" s="30">
        <v>149</v>
      </c>
      <c r="R31" s="30">
        <v>149</v>
      </c>
      <c r="S31" s="26">
        <f t="shared" si="113"/>
        <v>599</v>
      </c>
      <c r="T31" s="26">
        <f t="shared" si="113"/>
        <v>599</v>
      </c>
      <c r="U31" s="30">
        <v>0</v>
      </c>
      <c r="V31" s="30">
        <v>0</v>
      </c>
      <c r="W31" s="26">
        <f t="shared" si="114"/>
        <v>599</v>
      </c>
      <c r="X31" s="26">
        <f t="shared" si="114"/>
        <v>599</v>
      </c>
      <c r="Y31" s="30">
        <v>300</v>
      </c>
      <c r="Z31" s="30">
        <v>300</v>
      </c>
      <c r="AA31" s="26">
        <f t="shared" si="115"/>
        <v>899</v>
      </c>
      <c r="AB31" s="26">
        <f t="shared" si="115"/>
        <v>899</v>
      </c>
      <c r="AC31" s="30">
        <v>0</v>
      </c>
      <c r="AD31" s="30">
        <v>0</v>
      </c>
      <c r="AE31" s="26">
        <f t="shared" si="116"/>
        <v>899</v>
      </c>
      <c r="AF31" s="26">
        <f t="shared" si="116"/>
        <v>899</v>
      </c>
      <c r="AG31" s="26">
        <v>377</v>
      </c>
      <c r="AH31" s="30">
        <v>377</v>
      </c>
      <c r="AI31" s="26">
        <f t="shared" si="147"/>
        <v>1276</v>
      </c>
      <c r="AJ31" s="26">
        <f t="shared" si="147"/>
        <v>1276</v>
      </c>
      <c r="AK31" s="30">
        <v>526</v>
      </c>
      <c r="AL31" s="23">
        <v>526</v>
      </c>
      <c r="AM31" s="26">
        <f t="shared" si="148"/>
        <v>1802</v>
      </c>
      <c r="AN31" s="26">
        <f t="shared" si="148"/>
        <v>1802</v>
      </c>
      <c r="AO31" s="30">
        <v>377</v>
      </c>
      <c r="AP31" s="30">
        <v>377</v>
      </c>
      <c r="AQ31" s="26">
        <f t="shared" si="149"/>
        <v>2179</v>
      </c>
      <c r="AR31" s="26">
        <f t="shared" si="149"/>
        <v>2179</v>
      </c>
      <c r="AS31" s="30">
        <v>877</v>
      </c>
      <c r="AT31" s="30">
        <v>877</v>
      </c>
      <c r="AU31" s="26">
        <f t="shared" si="150"/>
        <v>3056</v>
      </c>
      <c r="AV31" s="26">
        <f t="shared" si="150"/>
        <v>3056</v>
      </c>
      <c r="AW31" s="30">
        <v>878</v>
      </c>
      <c r="AX31" s="30">
        <v>878</v>
      </c>
      <c r="AY31" s="30">
        <v>4608</v>
      </c>
      <c r="AZ31" s="30">
        <v>4608</v>
      </c>
      <c r="BA31" s="55">
        <f t="shared" si="137"/>
        <v>0.17132689374682264</v>
      </c>
      <c r="BB31" s="55">
        <f t="shared" si="137"/>
        <v>0.17132689374682264</v>
      </c>
      <c r="BC31" s="30">
        <v>0</v>
      </c>
      <c r="BD31" s="30">
        <v>0</v>
      </c>
      <c r="BE31" s="30">
        <v>0</v>
      </c>
      <c r="BF31" s="30">
        <v>0</v>
      </c>
      <c r="BG31" s="26">
        <f t="shared" si="151"/>
        <v>0</v>
      </c>
      <c r="BH31" s="26">
        <f t="shared" si="151"/>
        <v>0</v>
      </c>
      <c r="BI31" s="55">
        <f t="shared" si="22"/>
        <v>1</v>
      </c>
      <c r="BJ31" s="55">
        <f t="shared" si="22"/>
        <v>1</v>
      </c>
      <c r="BK31" s="30">
        <v>0</v>
      </c>
      <c r="BL31" s="30">
        <v>1152</v>
      </c>
      <c r="BM31" s="26">
        <f t="shared" si="152"/>
        <v>0</v>
      </c>
      <c r="BN31" s="26">
        <f t="shared" si="152"/>
        <v>1152</v>
      </c>
      <c r="BO31" s="55">
        <f t="shared" si="24"/>
        <v>-1</v>
      </c>
      <c r="BP31" s="55">
        <f t="shared" si="24"/>
        <v>1.56</v>
      </c>
      <c r="BQ31" s="30"/>
      <c r="BR31" s="30"/>
      <c r="BS31" s="26">
        <f t="shared" si="153"/>
        <v>0</v>
      </c>
      <c r="BT31" s="26">
        <f t="shared" si="153"/>
        <v>1152</v>
      </c>
      <c r="BU31" s="55">
        <f t="shared" si="25"/>
        <v>-1</v>
      </c>
      <c r="BV31" s="55">
        <f t="shared" si="25"/>
        <v>0.92320534223706185</v>
      </c>
      <c r="BW31" s="30"/>
      <c r="BX31" s="30"/>
      <c r="BY31" s="26">
        <f t="shared" si="154"/>
        <v>0</v>
      </c>
      <c r="BZ31" s="26">
        <f t="shared" si="154"/>
        <v>1152</v>
      </c>
      <c r="CA31" s="55">
        <f t="shared" si="27"/>
        <v>-1</v>
      </c>
      <c r="CB31" s="55">
        <f t="shared" si="27"/>
        <v>0.92320534223706185</v>
      </c>
      <c r="CC31" s="30"/>
      <c r="CD31" s="30"/>
      <c r="CE31" s="26">
        <f t="shared" si="155"/>
        <v>0</v>
      </c>
      <c r="CF31" s="26">
        <f t="shared" si="155"/>
        <v>1152</v>
      </c>
      <c r="CG31" s="55">
        <f t="shared" si="29"/>
        <v>-1</v>
      </c>
      <c r="CH31" s="55">
        <f t="shared" si="29"/>
        <v>0.28142380422691882</v>
      </c>
      <c r="CI31" s="30"/>
      <c r="CJ31" s="30"/>
      <c r="CK31" s="26">
        <f t="shared" si="156"/>
        <v>0</v>
      </c>
      <c r="CL31" s="26">
        <f t="shared" si="156"/>
        <v>1152</v>
      </c>
      <c r="CM31" s="55">
        <f t="shared" si="31"/>
        <v>-1</v>
      </c>
      <c r="CN31" s="55">
        <f t="shared" si="31"/>
        <v>0.28142380422691882</v>
      </c>
      <c r="CO31" s="30"/>
      <c r="CP31" s="30"/>
      <c r="CQ31" s="26">
        <f t="shared" si="157"/>
        <v>0</v>
      </c>
      <c r="CR31" s="26">
        <f t="shared" si="157"/>
        <v>1152</v>
      </c>
      <c r="CS31" s="55">
        <f t="shared" si="33"/>
        <v>-1</v>
      </c>
      <c r="CT31" s="55">
        <f t="shared" si="33"/>
        <v>-9.7178683385579889E-2</v>
      </c>
      <c r="CU31" s="30"/>
      <c r="CV31" s="30"/>
      <c r="CW31" s="26">
        <f t="shared" si="158"/>
        <v>0</v>
      </c>
      <c r="CX31" s="26">
        <f t="shared" si="158"/>
        <v>1152</v>
      </c>
      <c r="CY31" s="55">
        <f t="shared" si="35"/>
        <v>-1</v>
      </c>
      <c r="CZ31" s="55">
        <f t="shared" si="35"/>
        <v>-0.36071032186459484</v>
      </c>
      <c r="DA31" s="30"/>
      <c r="DB31" s="30"/>
      <c r="DC31" s="26">
        <f t="shared" si="159"/>
        <v>0</v>
      </c>
      <c r="DD31" s="26">
        <f t="shared" si="159"/>
        <v>1152</v>
      </c>
      <c r="DE31" s="55">
        <f t="shared" si="37"/>
        <v>-1</v>
      </c>
      <c r="DF31" s="55">
        <f t="shared" si="37"/>
        <v>-0.47131711794401099</v>
      </c>
      <c r="DG31" s="30"/>
      <c r="DH31" s="30"/>
      <c r="DI31" s="26">
        <f t="shared" si="160"/>
        <v>0</v>
      </c>
      <c r="DJ31" s="26">
        <f t="shared" si="160"/>
        <v>1152</v>
      </c>
      <c r="DK31" s="55">
        <f t="shared" si="39"/>
        <v>-1</v>
      </c>
      <c r="DL31" s="55">
        <f t="shared" si="39"/>
        <v>-0.62303664921465973</v>
      </c>
      <c r="DM31" s="30"/>
      <c r="DN31" s="30"/>
      <c r="DO31" s="30"/>
      <c r="DP31" s="30"/>
      <c r="DQ31" s="29">
        <f t="shared" si="161"/>
        <v>4608</v>
      </c>
      <c r="DR31" s="29">
        <f t="shared" si="161"/>
        <v>4608</v>
      </c>
      <c r="DS31" s="55">
        <f>IF($AY$31=0,1,DQ31/$AY$31-1)</f>
        <v>0</v>
      </c>
      <c r="DT31" s="55">
        <f>IF($AZ$31=0,1,DR31/$AZ$31-1)</f>
        <v>0</v>
      </c>
      <c r="DU31" s="55">
        <f>IF($E$31=0,1,DQ31/$E$31-1)</f>
        <v>0.17132689374682264</v>
      </c>
      <c r="DV31" s="55">
        <f>IF($E$31=0,1,DR31/$E$31-1)</f>
        <v>0.17132689374682264</v>
      </c>
      <c r="DW31" s="25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  <c r="GY31" s="63"/>
      <c r="GZ31" s="63"/>
      <c r="HA31" s="63"/>
      <c r="HB31" s="63"/>
      <c r="HC31" s="63"/>
      <c r="HD31" s="63"/>
      <c r="HE31" s="63"/>
      <c r="HF31" s="63"/>
      <c r="HG31" s="63"/>
      <c r="HH31" s="63"/>
      <c r="HI31" s="63"/>
      <c r="HJ31" s="63"/>
      <c r="HK31" s="63"/>
      <c r="HL31" s="63"/>
      <c r="HM31" s="63"/>
      <c r="HN31" s="63"/>
      <c r="HO31" s="63"/>
      <c r="HP31" s="63"/>
      <c r="HQ31" s="63"/>
      <c r="HR31" s="63"/>
      <c r="HS31" s="63"/>
      <c r="HT31" s="63"/>
      <c r="HU31" s="63"/>
      <c r="HV31" s="63"/>
      <c r="HW31" s="63"/>
      <c r="HX31" s="63"/>
      <c r="HY31" s="63"/>
      <c r="HZ31" s="63"/>
      <c r="IA31" s="63"/>
      <c r="IB31" s="63"/>
      <c r="IC31" s="63"/>
      <c r="ID31" s="63"/>
      <c r="IE31" s="63"/>
      <c r="IF31" s="63"/>
      <c r="IG31" s="63"/>
      <c r="IH31" s="63"/>
      <c r="II31" s="63"/>
      <c r="IJ31" s="63"/>
      <c r="IK31" s="63"/>
      <c r="IL31" s="63"/>
      <c r="IM31" s="63"/>
      <c r="IN31" s="63"/>
      <c r="IO31" s="63"/>
      <c r="IP31" s="63"/>
      <c r="IQ31" s="63"/>
      <c r="IR31" s="63"/>
      <c r="IS31" s="63"/>
      <c r="IT31" s="63"/>
      <c r="IU31" s="63"/>
      <c r="IV31" s="63"/>
      <c r="IW31" s="63"/>
      <c r="IX31" s="63"/>
      <c r="IY31" s="63"/>
      <c r="IZ31" s="63"/>
      <c r="JA31" s="63"/>
      <c r="JB31" s="63"/>
      <c r="JC31" s="63"/>
      <c r="JD31" s="63"/>
      <c r="JE31" s="63"/>
      <c r="JF31" s="63"/>
      <c r="JG31" s="63"/>
      <c r="JH31" s="63"/>
    </row>
    <row r="32" spans="1:268" s="66" customFormat="1" ht="18" customHeight="1">
      <c r="A32" s="337" t="s">
        <v>47</v>
      </c>
      <c r="B32" s="338"/>
      <c r="C32" s="29">
        <f>'[1]прогноз '!B39</f>
        <v>6327</v>
      </c>
      <c r="D32" s="29">
        <f>'[1]прогноз '!C39</f>
        <v>7000.0650000000005</v>
      </c>
      <c r="E32" s="26">
        <f t="shared" si="110"/>
        <v>60014.400000000001</v>
      </c>
      <c r="F32" s="29">
        <f t="shared" si="110"/>
        <v>61206.2</v>
      </c>
      <c r="G32" s="29">
        <v>0</v>
      </c>
      <c r="H32" s="29">
        <v>21.1</v>
      </c>
      <c r="I32" s="29">
        <v>0</v>
      </c>
      <c r="J32" s="29">
        <v>80.599999999999994</v>
      </c>
      <c r="K32" s="26">
        <f t="shared" si="111"/>
        <v>0</v>
      </c>
      <c r="L32" s="26">
        <f t="shared" si="111"/>
        <v>101.69999999999999</v>
      </c>
      <c r="M32" s="29">
        <v>0</v>
      </c>
      <c r="N32" s="29">
        <v>137.30000000000001</v>
      </c>
      <c r="O32" s="26">
        <f t="shared" si="112"/>
        <v>0</v>
      </c>
      <c r="P32" s="26">
        <f t="shared" si="112"/>
        <v>239</v>
      </c>
      <c r="Q32" s="29">
        <v>2594.1</v>
      </c>
      <c r="R32" s="29">
        <v>2643.7</v>
      </c>
      <c r="S32" s="26">
        <f t="shared" si="113"/>
        <v>2594.1</v>
      </c>
      <c r="T32" s="26">
        <f t="shared" si="113"/>
        <v>2882.7</v>
      </c>
      <c r="U32" s="29">
        <f>13353.5-Q32</f>
        <v>10759.4</v>
      </c>
      <c r="V32" s="29">
        <v>10780.5</v>
      </c>
      <c r="W32" s="26">
        <f t="shared" si="114"/>
        <v>13353.5</v>
      </c>
      <c r="X32" s="26">
        <f t="shared" si="114"/>
        <v>13663.2</v>
      </c>
      <c r="Y32" s="29">
        <f>36393.8-Q32-U32</f>
        <v>23040.300000000003</v>
      </c>
      <c r="Z32" s="29">
        <v>23209</v>
      </c>
      <c r="AA32" s="26">
        <f t="shared" si="115"/>
        <v>36393.800000000003</v>
      </c>
      <c r="AB32" s="26">
        <f t="shared" si="115"/>
        <v>36872.199999999997</v>
      </c>
      <c r="AC32" s="29">
        <v>4305</v>
      </c>
      <c r="AD32" s="29">
        <v>4501.8</v>
      </c>
      <c r="AE32" s="26">
        <f t="shared" si="116"/>
        <v>40698.800000000003</v>
      </c>
      <c r="AF32" s="26">
        <f t="shared" si="116"/>
        <v>41374</v>
      </c>
      <c r="AG32" s="26">
        <f>44361.2-G32-I32-M32-Q32-U32-Y32-AC32</f>
        <v>3662.3999999999942</v>
      </c>
      <c r="AH32" s="29">
        <f>45128.3-H32-J32-N32-R32-V32-Z32-AD32</f>
        <v>3754.3000000000056</v>
      </c>
      <c r="AI32" s="26">
        <f t="shared" si="147"/>
        <v>44361.2</v>
      </c>
      <c r="AJ32" s="26">
        <f t="shared" si="147"/>
        <v>45128.3</v>
      </c>
      <c r="AK32" s="29">
        <f>50472.2-G32-I32-M32-Q32-U32-Y32-AC32-AG32</f>
        <v>6111</v>
      </c>
      <c r="AL32" s="23">
        <f>51360.3-H32-J32-N32-R32-V32-Z32-AD32-AH32</f>
        <v>6232.0000000000009</v>
      </c>
      <c r="AM32" s="26">
        <f t="shared" si="148"/>
        <v>50472.2</v>
      </c>
      <c r="AN32" s="26">
        <f t="shared" si="148"/>
        <v>51360.3</v>
      </c>
      <c r="AO32" s="29">
        <f>50474.3-G32-I32-M32-Q32-U32-Y32-AC32-AG32-AK32</f>
        <v>2.1000000000058208</v>
      </c>
      <c r="AP32" s="29">
        <f>51453.8-H32-J32-N32-R32-V32-Z32-AD32-AH32-AL32</f>
        <v>93.5</v>
      </c>
      <c r="AQ32" s="26">
        <f t="shared" si="149"/>
        <v>50474.3</v>
      </c>
      <c r="AR32" s="26">
        <f t="shared" si="149"/>
        <v>51453.8</v>
      </c>
      <c r="AS32" s="29">
        <v>6193.9</v>
      </c>
      <c r="AT32" s="29">
        <v>6285.2</v>
      </c>
      <c r="AU32" s="26">
        <f t="shared" si="150"/>
        <v>56668.200000000004</v>
      </c>
      <c r="AV32" s="26">
        <f t="shared" si="150"/>
        <v>57739</v>
      </c>
      <c r="AW32" s="29">
        <f>-121+AX32</f>
        <v>3346.2</v>
      </c>
      <c r="AX32" s="29">
        <v>3467.2</v>
      </c>
      <c r="AY32" s="29">
        <v>52</v>
      </c>
      <c r="AZ32" s="29">
        <v>912.8</v>
      </c>
      <c r="BA32" s="55">
        <f t="shared" si="137"/>
        <v>-0.99913354128342535</v>
      </c>
      <c r="BB32" s="55">
        <f t="shared" si="137"/>
        <v>-0.98508647816724448</v>
      </c>
      <c r="BC32" s="29">
        <v>0</v>
      </c>
      <c r="BD32" s="29">
        <v>0</v>
      </c>
      <c r="BE32" s="29">
        <v>0</v>
      </c>
      <c r="BF32" s="29">
        <v>92.3</v>
      </c>
      <c r="BG32" s="26">
        <f t="shared" si="151"/>
        <v>0</v>
      </c>
      <c r="BH32" s="26">
        <f t="shared" si="151"/>
        <v>92.3</v>
      </c>
      <c r="BI32" s="55">
        <f t="shared" si="22"/>
        <v>1</v>
      </c>
      <c r="BJ32" s="55">
        <f t="shared" si="22"/>
        <v>-9.242871189773838E-2</v>
      </c>
      <c r="BK32" s="29">
        <v>0</v>
      </c>
      <c r="BL32" s="29">
        <v>66</v>
      </c>
      <c r="BM32" s="26">
        <f t="shared" si="152"/>
        <v>0</v>
      </c>
      <c r="BN32" s="26">
        <f t="shared" si="152"/>
        <v>158.30000000000001</v>
      </c>
      <c r="BO32" s="55">
        <f t="shared" si="24"/>
        <v>1</v>
      </c>
      <c r="BP32" s="55">
        <f t="shared" si="24"/>
        <v>-0.33765690376569035</v>
      </c>
      <c r="BQ32" s="29"/>
      <c r="BR32" s="29"/>
      <c r="BS32" s="26">
        <f t="shared" si="153"/>
        <v>0</v>
      </c>
      <c r="BT32" s="26">
        <f t="shared" si="153"/>
        <v>158.30000000000001</v>
      </c>
      <c r="BU32" s="55">
        <f t="shared" si="25"/>
        <v>-1</v>
      </c>
      <c r="BV32" s="55">
        <f t="shared" si="25"/>
        <v>-0.94508620390606024</v>
      </c>
      <c r="BW32" s="29"/>
      <c r="BX32" s="29"/>
      <c r="BY32" s="26">
        <f t="shared" si="154"/>
        <v>0</v>
      </c>
      <c r="BZ32" s="26">
        <f t="shared" si="154"/>
        <v>158.30000000000001</v>
      </c>
      <c r="CA32" s="55">
        <f t="shared" si="27"/>
        <v>-1</v>
      </c>
      <c r="CB32" s="55">
        <f t="shared" si="27"/>
        <v>-0.98841413431699743</v>
      </c>
      <c r="CC32" s="29"/>
      <c r="CD32" s="29"/>
      <c r="CE32" s="26">
        <f t="shared" si="155"/>
        <v>0</v>
      </c>
      <c r="CF32" s="26">
        <f t="shared" si="155"/>
        <v>158.30000000000001</v>
      </c>
      <c r="CG32" s="55">
        <f t="shared" si="29"/>
        <v>-1</v>
      </c>
      <c r="CH32" s="55">
        <f t="shared" si="29"/>
        <v>-0.99570679265137418</v>
      </c>
      <c r="CI32" s="29"/>
      <c r="CJ32" s="29"/>
      <c r="CK32" s="26">
        <f t="shared" si="156"/>
        <v>0</v>
      </c>
      <c r="CL32" s="26">
        <f t="shared" si="156"/>
        <v>158.30000000000001</v>
      </c>
      <c r="CM32" s="55">
        <f t="shared" si="31"/>
        <v>-1</v>
      </c>
      <c r="CN32" s="55">
        <f t="shared" si="31"/>
        <v>-0.99617392565379226</v>
      </c>
      <c r="CO32" s="29"/>
      <c r="CP32" s="29"/>
      <c r="CQ32" s="26">
        <f t="shared" si="157"/>
        <v>0</v>
      </c>
      <c r="CR32" s="26">
        <f t="shared" si="157"/>
        <v>158.30000000000001</v>
      </c>
      <c r="CS32" s="55">
        <f t="shared" si="33"/>
        <v>-1</v>
      </c>
      <c r="CT32" s="55">
        <f t="shared" si="33"/>
        <v>-0.99649222328339426</v>
      </c>
      <c r="CU32" s="29"/>
      <c r="CV32" s="29"/>
      <c r="CW32" s="26">
        <f t="shared" si="158"/>
        <v>0</v>
      </c>
      <c r="CX32" s="26">
        <f t="shared" si="158"/>
        <v>158.30000000000001</v>
      </c>
      <c r="CY32" s="55">
        <f t="shared" si="35"/>
        <v>-1</v>
      </c>
      <c r="CZ32" s="55">
        <f t="shared" si="35"/>
        <v>-0.99691785289416146</v>
      </c>
      <c r="DA32" s="29"/>
      <c r="DB32" s="29"/>
      <c r="DC32" s="26">
        <f t="shared" si="159"/>
        <v>0</v>
      </c>
      <c r="DD32" s="26">
        <f t="shared" si="159"/>
        <v>158.30000000000001</v>
      </c>
      <c r="DE32" s="55">
        <f t="shared" si="37"/>
        <v>-1</v>
      </c>
      <c r="DF32" s="55">
        <f t="shared" si="37"/>
        <v>-0.99692345366134283</v>
      </c>
      <c r="DG32" s="29"/>
      <c r="DH32" s="29"/>
      <c r="DI32" s="26">
        <f t="shared" si="160"/>
        <v>0</v>
      </c>
      <c r="DJ32" s="26">
        <f t="shared" si="160"/>
        <v>158.30000000000001</v>
      </c>
      <c r="DK32" s="55">
        <f t="shared" si="39"/>
        <v>-1</v>
      </c>
      <c r="DL32" s="55">
        <f t="shared" si="39"/>
        <v>-0.99725835224025361</v>
      </c>
      <c r="DM32" s="29"/>
      <c r="DN32" s="29"/>
      <c r="DO32" s="29"/>
      <c r="DP32" s="29"/>
      <c r="DQ32" s="29">
        <f t="shared" si="161"/>
        <v>52</v>
      </c>
      <c r="DR32" s="29">
        <f t="shared" si="161"/>
        <v>912.8</v>
      </c>
      <c r="DS32" s="55">
        <f>IF($AY$32=0,1,DQ32/$AY$32-1)</f>
        <v>0</v>
      </c>
      <c r="DT32" s="55">
        <f>IF($AZ$32=0,1,DR32/$AZ$32-1)</f>
        <v>0</v>
      </c>
      <c r="DU32" s="55">
        <f>IF($E$32=0,1,DQ32/$E$32-1)</f>
        <v>-0.99913354128342535</v>
      </c>
      <c r="DV32" s="55">
        <f>IF($E$32=0,1,DR32/$E$32-1)</f>
        <v>-0.98479031699058894</v>
      </c>
      <c r="DW32" s="25"/>
      <c r="DX32" s="65"/>
      <c r="DY32" s="65"/>
      <c r="DZ32" s="65"/>
      <c r="EA32" s="65"/>
      <c r="EB32" s="65"/>
      <c r="EC32" s="65"/>
      <c r="ED32" s="65"/>
      <c r="EE32" s="65"/>
      <c r="EF32" s="65"/>
      <c r="EG32" s="65"/>
      <c r="EH32" s="65"/>
      <c r="EI32" s="65"/>
      <c r="EJ32" s="65"/>
      <c r="EK32" s="65"/>
      <c r="EL32" s="65"/>
      <c r="EM32" s="65"/>
      <c r="EN32" s="65"/>
      <c r="EO32" s="65"/>
      <c r="EP32" s="65"/>
      <c r="EQ32" s="65"/>
      <c r="ER32" s="65"/>
      <c r="ES32" s="65"/>
      <c r="ET32" s="65"/>
      <c r="EU32" s="65"/>
      <c r="EV32" s="65"/>
      <c r="EW32" s="65"/>
      <c r="EX32" s="65"/>
      <c r="EY32" s="65"/>
      <c r="EZ32" s="65"/>
      <c r="FA32" s="65"/>
      <c r="FB32" s="65"/>
      <c r="FC32" s="65"/>
      <c r="FD32" s="65"/>
      <c r="FE32" s="65"/>
      <c r="FF32" s="65"/>
      <c r="FG32" s="65"/>
      <c r="FH32" s="65"/>
      <c r="FI32" s="65"/>
      <c r="FJ32" s="65"/>
      <c r="FK32" s="65"/>
      <c r="FL32" s="65"/>
      <c r="FM32" s="65"/>
      <c r="FN32" s="65"/>
      <c r="FO32" s="65"/>
      <c r="FP32" s="65"/>
      <c r="FQ32" s="65"/>
      <c r="FR32" s="65"/>
      <c r="FS32" s="65"/>
      <c r="FT32" s="65"/>
      <c r="FU32" s="65"/>
      <c r="FV32" s="65"/>
      <c r="FW32" s="65"/>
      <c r="FX32" s="65"/>
      <c r="FY32" s="65"/>
      <c r="FZ32" s="65"/>
      <c r="GA32" s="65"/>
      <c r="GB32" s="65"/>
      <c r="GC32" s="65"/>
      <c r="GD32" s="65"/>
      <c r="GE32" s="65"/>
      <c r="GF32" s="65"/>
      <c r="GG32" s="65"/>
      <c r="GH32" s="65"/>
      <c r="GI32" s="65"/>
      <c r="GJ32" s="65"/>
      <c r="GK32" s="65"/>
      <c r="GL32" s="65"/>
      <c r="GM32" s="65"/>
      <c r="GN32" s="65"/>
      <c r="GO32" s="65"/>
      <c r="GP32" s="65"/>
      <c r="GQ32" s="65"/>
      <c r="GR32" s="65"/>
      <c r="GS32" s="65"/>
      <c r="GT32" s="65"/>
      <c r="GU32" s="65"/>
      <c r="GV32" s="65"/>
      <c r="GW32" s="65"/>
      <c r="GX32" s="65"/>
      <c r="GY32" s="65"/>
      <c r="GZ32" s="65"/>
      <c r="HA32" s="65"/>
      <c r="HB32" s="65"/>
      <c r="HC32" s="65"/>
      <c r="HD32" s="65"/>
      <c r="HE32" s="65"/>
      <c r="HF32" s="65"/>
      <c r="HG32" s="65"/>
      <c r="HH32" s="65"/>
      <c r="HI32" s="65"/>
      <c r="HJ32" s="65"/>
      <c r="HK32" s="65"/>
      <c r="HL32" s="65"/>
      <c r="HM32" s="65"/>
      <c r="HN32" s="65"/>
      <c r="HO32" s="65"/>
      <c r="HP32" s="65"/>
      <c r="HQ32" s="65"/>
      <c r="HR32" s="65"/>
      <c r="HS32" s="65"/>
      <c r="HT32" s="65"/>
      <c r="HU32" s="65"/>
      <c r="HV32" s="65"/>
      <c r="HW32" s="65"/>
      <c r="HX32" s="65"/>
      <c r="HY32" s="65"/>
      <c r="HZ32" s="65"/>
      <c r="IA32" s="65"/>
      <c r="IB32" s="65"/>
      <c r="IC32" s="65"/>
      <c r="ID32" s="65"/>
      <c r="IE32" s="65"/>
      <c r="IF32" s="65"/>
      <c r="IG32" s="65"/>
      <c r="IH32" s="65"/>
      <c r="II32" s="65"/>
      <c r="IJ32" s="65"/>
      <c r="IK32" s="65"/>
      <c r="IL32" s="65"/>
      <c r="IM32" s="65"/>
      <c r="IN32" s="65"/>
      <c r="IO32" s="65"/>
      <c r="IP32" s="65"/>
      <c r="IQ32" s="65"/>
      <c r="IR32" s="65"/>
      <c r="IS32" s="65"/>
      <c r="IT32" s="65"/>
      <c r="IU32" s="65"/>
      <c r="IV32" s="65"/>
      <c r="IW32" s="65"/>
      <c r="IX32" s="65"/>
      <c r="IY32" s="65"/>
      <c r="IZ32" s="65"/>
      <c r="JA32" s="65"/>
      <c r="JB32" s="65"/>
      <c r="JC32" s="65"/>
      <c r="JD32" s="65"/>
      <c r="JE32" s="65"/>
      <c r="JF32" s="65"/>
      <c r="JG32" s="65"/>
      <c r="JH32" s="65"/>
    </row>
    <row r="33" spans="1:268" s="66" customFormat="1" ht="33" customHeight="1">
      <c r="A33" s="337" t="s">
        <v>118</v>
      </c>
      <c r="B33" s="338"/>
      <c r="C33" s="29"/>
      <c r="D33" s="29"/>
      <c r="E33" s="26">
        <f t="shared" si="110"/>
        <v>0</v>
      </c>
      <c r="F33" s="29">
        <f t="shared" si="110"/>
        <v>0</v>
      </c>
      <c r="G33" s="29"/>
      <c r="H33" s="29"/>
      <c r="I33" s="29"/>
      <c r="J33" s="29"/>
      <c r="K33" s="26">
        <f t="shared" si="111"/>
        <v>0</v>
      </c>
      <c r="L33" s="26">
        <f t="shared" si="111"/>
        <v>0</v>
      </c>
      <c r="M33" s="29"/>
      <c r="N33" s="29"/>
      <c r="O33" s="26">
        <f t="shared" si="112"/>
        <v>0</v>
      </c>
      <c r="P33" s="26">
        <f t="shared" si="112"/>
        <v>0</v>
      </c>
      <c r="Q33" s="29"/>
      <c r="R33" s="29"/>
      <c r="S33" s="26">
        <f t="shared" si="113"/>
        <v>0</v>
      </c>
      <c r="T33" s="26">
        <f t="shared" si="113"/>
        <v>0</v>
      </c>
      <c r="U33" s="29"/>
      <c r="V33" s="29"/>
      <c r="W33" s="26">
        <f t="shared" si="114"/>
        <v>0</v>
      </c>
      <c r="X33" s="26">
        <f t="shared" si="114"/>
        <v>0</v>
      </c>
      <c r="Y33" s="29"/>
      <c r="Z33" s="29"/>
      <c r="AA33" s="26">
        <f t="shared" si="115"/>
        <v>0</v>
      </c>
      <c r="AB33" s="26">
        <f t="shared" si="115"/>
        <v>0</v>
      </c>
      <c r="AC33" s="29"/>
      <c r="AD33" s="29"/>
      <c r="AE33" s="26">
        <f t="shared" si="116"/>
        <v>0</v>
      </c>
      <c r="AF33" s="26">
        <f t="shared" si="116"/>
        <v>0</v>
      </c>
      <c r="AG33" s="26"/>
      <c r="AH33" s="29"/>
      <c r="AI33" s="26">
        <f t="shared" si="147"/>
        <v>0</v>
      </c>
      <c r="AJ33" s="26">
        <f t="shared" si="147"/>
        <v>0</v>
      </c>
      <c r="AK33" s="29"/>
      <c r="AL33" s="23"/>
      <c r="AM33" s="26">
        <f t="shared" si="148"/>
        <v>0</v>
      </c>
      <c r="AN33" s="26">
        <f t="shared" si="148"/>
        <v>0</v>
      </c>
      <c r="AO33" s="29"/>
      <c r="AP33" s="29"/>
      <c r="AQ33" s="26">
        <f t="shared" si="149"/>
        <v>0</v>
      </c>
      <c r="AR33" s="26">
        <f t="shared" si="149"/>
        <v>0</v>
      </c>
      <c r="AS33" s="29"/>
      <c r="AT33" s="29"/>
      <c r="AU33" s="26">
        <f t="shared" si="150"/>
        <v>0</v>
      </c>
      <c r="AV33" s="26">
        <f t="shared" si="150"/>
        <v>0</v>
      </c>
      <c r="AW33" s="29"/>
      <c r="AX33" s="29"/>
      <c r="AY33" s="29"/>
      <c r="AZ33" s="29"/>
      <c r="BA33" s="55">
        <f t="shared" si="137"/>
        <v>1</v>
      </c>
      <c r="BB33" s="55">
        <f t="shared" si="137"/>
        <v>1</v>
      </c>
      <c r="BC33" s="29"/>
      <c r="BD33" s="29"/>
      <c r="BE33" s="29"/>
      <c r="BF33" s="29"/>
      <c r="BG33" s="26">
        <f t="shared" si="151"/>
        <v>0</v>
      </c>
      <c r="BH33" s="26">
        <f t="shared" si="151"/>
        <v>0</v>
      </c>
      <c r="BI33" s="55">
        <f t="shared" si="22"/>
        <v>1</v>
      </c>
      <c r="BJ33" s="55">
        <f t="shared" si="22"/>
        <v>1</v>
      </c>
      <c r="BK33" s="29"/>
      <c r="BL33" s="29"/>
      <c r="BM33" s="26">
        <f t="shared" si="152"/>
        <v>0</v>
      </c>
      <c r="BN33" s="26">
        <f t="shared" si="152"/>
        <v>0</v>
      </c>
      <c r="BO33" s="55">
        <f t="shared" si="24"/>
        <v>1</v>
      </c>
      <c r="BP33" s="55">
        <f t="shared" si="24"/>
        <v>1</v>
      </c>
      <c r="BQ33" s="29"/>
      <c r="BR33" s="29"/>
      <c r="BS33" s="26">
        <f t="shared" si="153"/>
        <v>0</v>
      </c>
      <c r="BT33" s="26">
        <f t="shared" si="153"/>
        <v>0</v>
      </c>
      <c r="BU33" s="55">
        <f t="shared" si="25"/>
        <v>1</v>
      </c>
      <c r="BV33" s="55">
        <f t="shared" si="25"/>
        <v>1</v>
      </c>
      <c r="BW33" s="29"/>
      <c r="BX33" s="29"/>
      <c r="BY33" s="26">
        <f t="shared" si="154"/>
        <v>0</v>
      </c>
      <c r="BZ33" s="26">
        <f t="shared" si="154"/>
        <v>0</v>
      </c>
      <c r="CA33" s="55">
        <f t="shared" si="27"/>
        <v>1</v>
      </c>
      <c r="CB33" s="55">
        <f t="shared" si="27"/>
        <v>1</v>
      </c>
      <c r="CC33" s="29"/>
      <c r="CD33" s="29"/>
      <c r="CE33" s="26">
        <f t="shared" si="155"/>
        <v>0</v>
      </c>
      <c r="CF33" s="26">
        <f t="shared" si="155"/>
        <v>0</v>
      </c>
      <c r="CG33" s="55">
        <f t="shared" si="29"/>
        <v>1</v>
      </c>
      <c r="CH33" s="55">
        <f t="shared" si="29"/>
        <v>1</v>
      </c>
      <c r="CI33" s="29"/>
      <c r="CJ33" s="29"/>
      <c r="CK33" s="26">
        <f t="shared" si="156"/>
        <v>0</v>
      </c>
      <c r="CL33" s="26">
        <f t="shared" si="156"/>
        <v>0</v>
      </c>
      <c r="CM33" s="55">
        <f t="shared" si="31"/>
        <v>1</v>
      </c>
      <c r="CN33" s="55">
        <f t="shared" si="31"/>
        <v>1</v>
      </c>
      <c r="CO33" s="29"/>
      <c r="CP33" s="29"/>
      <c r="CQ33" s="26">
        <f t="shared" si="157"/>
        <v>0</v>
      </c>
      <c r="CR33" s="26">
        <f t="shared" si="157"/>
        <v>0</v>
      </c>
      <c r="CS33" s="55">
        <f t="shared" si="33"/>
        <v>1</v>
      </c>
      <c r="CT33" s="55">
        <f t="shared" si="33"/>
        <v>1</v>
      </c>
      <c r="CU33" s="29"/>
      <c r="CV33" s="29"/>
      <c r="CW33" s="26">
        <f t="shared" si="158"/>
        <v>0</v>
      </c>
      <c r="CX33" s="26">
        <f t="shared" si="158"/>
        <v>0</v>
      </c>
      <c r="CY33" s="55">
        <f t="shared" si="35"/>
        <v>1</v>
      </c>
      <c r="CZ33" s="55">
        <f t="shared" si="35"/>
        <v>1</v>
      </c>
      <c r="DA33" s="29"/>
      <c r="DB33" s="29"/>
      <c r="DC33" s="26">
        <f t="shared" si="159"/>
        <v>0</v>
      </c>
      <c r="DD33" s="26">
        <f t="shared" si="159"/>
        <v>0</v>
      </c>
      <c r="DE33" s="55">
        <f t="shared" si="37"/>
        <v>1</v>
      </c>
      <c r="DF33" s="55">
        <f t="shared" si="37"/>
        <v>1</v>
      </c>
      <c r="DG33" s="29"/>
      <c r="DH33" s="29"/>
      <c r="DI33" s="26">
        <f t="shared" si="160"/>
        <v>0</v>
      </c>
      <c r="DJ33" s="26">
        <f t="shared" si="160"/>
        <v>0</v>
      </c>
      <c r="DK33" s="55">
        <f t="shared" si="39"/>
        <v>1</v>
      </c>
      <c r="DL33" s="55">
        <f t="shared" si="39"/>
        <v>1</v>
      </c>
      <c r="DM33" s="29"/>
      <c r="DN33" s="29"/>
      <c r="DO33" s="29"/>
      <c r="DP33" s="29"/>
      <c r="DQ33" s="29"/>
      <c r="DR33" s="29"/>
      <c r="DS33" s="55">
        <f>IF($AY$33=0,1,DQ33/$AY$33-1)</f>
        <v>1</v>
      </c>
      <c r="DT33" s="55">
        <f>IF($AZ$33=0,1,DR33/$AZ$33-1)</f>
        <v>1</v>
      </c>
      <c r="DU33" s="55">
        <f>IF($E$33=0,1,DQ33/$E$33-1)</f>
        <v>1</v>
      </c>
      <c r="DV33" s="55">
        <f>IF($E$33=0,1,DR33/$E$33-1)</f>
        <v>1</v>
      </c>
      <c r="DW33" s="25"/>
      <c r="DX33" s="65"/>
      <c r="DY33" s="65"/>
      <c r="DZ33" s="65"/>
      <c r="EA33" s="65"/>
      <c r="EB33" s="65"/>
      <c r="EC33" s="65"/>
      <c r="ED33" s="65"/>
      <c r="EE33" s="65"/>
      <c r="EF33" s="65"/>
      <c r="EG33" s="65"/>
      <c r="EH33" s="65"/>
      <c r="EI33" s="65"/>
      <c r="EJ33" s="65"/>
      <c r="EK33" s="65"/>
      <c r="EL33" s="65"/>
      <c r="EM33" s="65"/>
      <c r="EN33" s="65"/>
      <c r="EO33" s="65"/>
      <c r="EP33" s="65"/>
      <c r="EQ33" s="65"/>
      <c r="ER33" s="65"/>
      <c r="ES33" s="65"/>
      <c r="ET33" s="65"/>
      <c r="EU33" s="65"/>
      <c r="EV33" s="65"/>
      <c r="EW33" s="65"/>
      <c r="EX33" s="65"/>
      <c r="EY33" s="65"/>
      <c r="EZ33" s="65"/>
      <c r="FA33" s="65"/>
      <c r="FB33" s="65"/>
      <c r="FC33" s="65"/>
      <c r="FD33" s="65"/>
      <c r="FE33" s="65"/>
      <c r="FF33" s="65"/>
      <c r="FG33" s="65"/>
      <c r="FH33" s="65"/>
      <c r="FI33" s="65"/>
      <c r="FJ33" s="65"/>
      <c r="FK33" s="65"/>
      <c r="FL33" s="65"/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5"/>
      <c r="GD33" s="65"/>
      <c r="GE33" s="65"/>
      <c r="GF33" s="65"/>
      <c r="GG33" s="65"/>
      <c r="GH33" s="65"/>
      <c r="GI33" s="65"/>
      <c r="GJ33" s="65"/>
      <c r="GK33" s="65"/>
      <c r="GL33" s="65"/>
      <c r="GM33" s="65"/>
      <c r="GN33" s="65"/>
      <c r="GO33" s="65"/>
      <c r="GP33" s="65"/>
      <c r="GQ33" s="65"/>
      <c r="GR33" s="65"/>
      <c r="GS33" s="65"/>
      <c r="GT33" s="65"/>
      <c r="GU33" s="65"/>
      <c r="GV33" s="65"/>
      <c r="GW33" s="65"/>
      <c r="GX33" s="65"/>
      <c r="GY33" s="65"/>
      <c r="GZ33" s="65"/>
      <c r="HA33" s="65"/>
      <c r="HB33" s="65"/>
      <c r="HC33" s="65"/>
      <c r="HD33" s="65"/>
      <c r="HE33" s="65"/>
      <c r="HF33" s="65"/>
      <c r="HG33" s="65"/>
      <c r="HH33" s="65"/>
      <c r="HI33" s="65"/>
      <c r="HJ33" s="65"/>
      <c r="HK33" s="65"/>
      <c r="HL33" s="65"/>
      <c r="HM33" s="65"/>
      <c r="HN33" s="65"/>
      <c r="HO33" s="65"/>
      <c r="HP33" s="65"/>
      <c r="HQ33" s="65"/>
      <c r="HR33" s="65"/>
      <c r="HS33" s="65"/>
      <c r="HT33" s="65"/>
      <c r="HU33" s="65"/>
      <c r="HV33" s="65"/>
      <c r="HW33" s="65"/>
      <c r="HX33" s="65"/>
      <c r="HY33" s="65"/>
      <c r="HZ33" s="65"/>
      <c r="IA33" s="65"/>
      <c r="IB33" s="65"/>
      <c r="IC33" s="65"/>
      <c r="ID33" s="65"/>
      <c r="IE33" s="65"/>
      <c r="IF33" s="65"/>
      <c r="IG33" s="65"/>
      <c r="IH33" s="65"/>
      <c r="II33" s="65"/>
      <c r="IJ33" s="65"/>
      <c r="IK33" s="65"/>
      <c r="IL33" s="65"/>
      <c r="IM33" s="65"/>
      <c r="IN33" s="65"/>
      <c r="IO33" s="65"/>
      <c r="IP33" s="65"/>
      <c r="IQ33" s="65"/>
      <c r="IR33" s="65"/>
      <c r="IS33" s="65"/>
      <c r="IT33" s="65"/>
      <c r="IU33" s="65"/>
      <c r="IV33" s="65"/>
      <c r="IW33" s="65"/>
      <c r="IX33" s="65"/>
      <c r="IY33" s="65"/>
      <c r="IZ33" s="65"/>
      <c r="JA33" s="65"/>
      <c r="JB33" s="65"/>
      <c r="JC33" s="65"/>
      <c r="JD33" s="65"/>
      <c r="JE33" s="65"/>
      <c r="JF33" s="65"/>
      <c r="JG33" s="65"/>
      <c r="JH33" s="65"/>
    </row>
    <row r="34" spans="1:268" s="66" customFormat="1" ht="18" customHeight="1">
      <c r="A34" s="337" t="s">
        <v>48</v>
      </c>
      <c r="B34" s="338"/>
      <c r="C34" s="29">
        <f>'[1]прогноз '!B40</f>
        <v>200</v>
      </c>
      <c r="D34" s="29">
        <f>'[1]прогноз '!C40</f>
        <v>200</v>
      </c>
      <c r="E34" s="26">
        <f t="shared" si="110"/>
        <v>705.4</v>
      </c>
      <c r="F34" s="29">
        <f t="shared" si="110"/>
        <v>500</v>
      </c>
      <c r="G34" s="31">
        <v>0</v>
      </c>
      <c r="H34" s="31">
        <v>0</v>
      </c>
      <c r="I34" s="31">
        <v>0</v>
      </c>
      <c r="J34" s="31">
        <v>0</v>
      </c>
      <c r="K34" s="26">
        <f t="shared" si="111"/>
        <v>0</v>
      </c>
      <c r="L34" s="26">
        <f t="shared" si="111"/>
        <v>0</v>
      </c>
      <c r="M34" s="31">
        <v>0</v>
      </c>
      <c r="N34" s="31">
        <v>0</v>
      </c>
      <c r="O34" s="26">
        <f t="shared" si="112"/>
        <v>0</v>
      </c>
      <c r="P34" s="26">
        <f t="shared" si="112"/>
        <v>0</v>
      </c>
      <c r="Q34" s="31">
        <v>0</v>
      </c>
      <c r="R34" s="31">
        <v>0</v>
      </c>
      <c r="S34" s="26">
        <f t="shared" si="113"/>
        <v>0</v>
      </c>
      <c r="T34" s="26">
        <f t="shared" si="113"/>
        <v>0</v>
      </c>
      <c r="U34" s="31">
        <v>10</v>
      </c>
      <c r="V34" s="31">
        <v>0</v>
      </c>
      <c r="W34" s="26">
        <f t="shared" si="114"/>
        <v>10</v>
      </c>
      <c r="X34" s="26">
        <f t="shared" si="114"/>
        <v>0</v>
      </c>
      <c r="Y34" s="31">
        <f>20-U34</f>
        <v>10</v>
      </c>
      <c r="Z34" s="31">
        <v>0</v>
      </c>
      <c r="AA34" s="26">
        <f t="shared" si="115"/>
        <v>20</v>
      </c>
      <c r="AB34" s="26">
        <f t="shared" si="115"/>
        <v>0</v>
      </c>
      <c r="AC34" s="31">
        <v>5</v>
      </c>
      <c r="AD34" s="31">
        <v>0</v>
      </c>
      <c r="AE34" s="26">
        <f t="shared" si="116"/>
        <v>25</v>
      </c>
      <c r="AF34" s="26">
        <f t="shared" si="116"/>
        <v>0</v>
      </c>
      <c r="AG34" s="26">
        <f>25-G34-I34-M34-Q34-U34-Y34-AC34</f>
        <v>0</v>
      </c>
      <c r="AH34" s="31">
        <v>0</v>
      </c>
      <c r="AI34" s="26">
        <f t="shared" si="147"/>
        <v>25</v>
      </c>
      <c r="AJ34" s="26">
        <f t="shared" si="147"/>
        <v>0</v>
      </c>
      <c r="AK34" s="31">
        <f>540-G34-I34-M34-Q34-U34-Y34-AC34-AG34</f>
        <v>515</v>
      </c>
      <c r="AL34" s="23">
        <f>500-H34-J34-N34-R34-V34-Z34-AD34-AH34</f>
        <v>500</v>
      </c>
      <c r="AM34" s="26">
        <f t="shared" si="148"/>
        <v>540</v>
      </c>
      <c r="AN34" s="26">
        <f t="shared" si="148"/>
        <v>500</v>
      </c>
      <c r="AO34" s="31">
        <f>705.4-G34-I34-M34-Q34-U34-Y34-AC34-AG34-AK34</f>
        <v>165.39999999999998</v>
      </c>
      <c r="AP34" s="31">
        <f>500-H34-J34-N34-R34-V34-Z34-AD34-AH34-AL34</f>
        <v>0</v>
      </c>
      <c r="AQ34" s="26">
        <f t="shared" si="149"/>
        <v>705.4</v>
      </c>
      <c r="AR34" s="26">
        <f t="shared" si="149"/>
        <v>500</v>
      </c>
      <c r="AS34" s="31">
        <v>0</v>
      </c>
      <c r="AT34" s="31">
        <v>0</v>
      </c>
      <c r="AU34" s="26">
        <f t="shared" si="150"/>
        <v>705.4</v>
      </c>
      <c r="AV34" s="26">
        <f t="shared" si="150"/>
        <v>500</v>
      </c>
      <c r="AW34" s="31">
        <v>0</v>
      </c>
      <c r="AX34" s="31">
        <v>0</v>
      </c>
      <c r="AY34" s="31">
        <v>0</v>
      </c>
      <c r="AZ34" s="31">
        <v>0</v>
      </c>
      <c r="BA34" s="55">
        <f t="shared" si="137"/>
        <v>-1</v>
      </c>
      <c r="BB34" s="55">
        <f t="shared" si="137"/>
        <v>-1</v>
      </c>
      <c r="BC34" s="31">
        <v>0</v>
      </c>
      <c r="BD34" s="31">
        <v>0</v>
      </c>
      <c r="BE34" s="31">
        <v>0</v>
      </c>
      <c r="BF34" s="31">
        <v>0</v>
      </c>
      <c r="BG34" s="26">
        <f t="shared" si="151"/>
        <v>0</v>
      </c>
      <c r="BH34" s="26">
        <f t="shared" si="151"/>
        <v>0</v>
      </c>
      <c r="BI34" s="55">
        <f t="shared" si="22"/>
        <v>1</v>
      </c>
      <c r="BJ34" s="55">
        <f t="shared" si="22"/>
        <v>1</v>
      </c>
      <c r="BK34" s="31">
        <v>0</v>
      </c>
      <c r="BL34" s="31">
        <v>0</v>
      </c>
      <c r="BM34" s="26">
        <f t="shared" si="152"/>
        <v>0</v>
      </c>
      <c r="BN34" s="26">
        <f t="shared" si="152"/>
        <v>0</v>
      </c>
      <c r="BO34" s="55">
        <f t="shared" si="24"/>
        <v>1</v>
      </c>
      <c r="BP34" s="55">
        <f t="shared" si="24"/>
        <v>1</v>
      </c>
      <c r="BQ34" s="31"/>
      <c r="BR34" s="31"/>
      <c r="BS34" s="26">
        <f t="shared" si="153"/>
        <v>0</v>
      </c>
      <c r="BT34" s="26">
        <f t="shared" si="153"/>
        <v>0</v>
      </c>
      <c r="BU34" s="55">
        <f t="shared" si="25"/>
        <v>1</v>
      </c>
      <c r="BV34" s="55">
        <f t="shared" si="25"/>
        <v>1</v>
      </c>
      <c r="BW34" s="31"/>
      <c r="BX34" s="31"/>
      <c r="BY34" s="26">
        <f t="shared" si="154"/>
        <v>0</v>
      </c>
      <c r="BZ34" s="26">
        <f t="shared" si="154"/>
        <v>0</v>
      </c>
      <c r="CA34" s="55">
        <f t="shared" si="27"/>
        <v>-1</v>
      </c>
      <c r="CB34" s="55">
        <f t="shared" si="27"/>
        <v>1</v>
      </c>
      <c r="CC34" s="31"/>
      <c r="CD34" s="31"/>
      <c r="CE34" s="26">
        <f t="shared" si="155"/>
        <v>0</v>
      </c>
      <c r="CF34" s="26">
        <f t="shared" si="155"/>
        <v>0</v>
      </c>
      <c r="CG34" s="55">
        <f t="shared" si="29"/>
        <v>-1</v>
      </c>
      <c r="CH34" s="55">
        <f t="shared" si="29"/>
        <v>1</v>
      </c>
      <c r="CI34" s="31"/>
      <c r="CJ34" s="31"/>
      <c r="CK34" s="26">
        <f t="shared" si="156"/>
        <v>0</v>
      </c>
      <c r="CL34" s="26">
        <f t="shared" si="156"/>
        <v>0</v>
      </c>
      <c r="CM34" s="55">
        <f t="shared" si="31"/>
        <v>-1</v>
      </c>
      <c r="CN34" s="55">
        <f t="shared" si="31"/>
        <v>1</v>
      </c>
      <c r="CO34" s="31"/>
      <c r="CP34" s="31"/>
      <c r="CQ34" s="26">
        <f t="shared" si="157"/>
        <v>0</v>
      </c>
      <c r="CR34" s="26">
        <f t="shared" si="157"/>
        <v>0</v>
      </c>
      <c r="CS34" s="55">
        <f t="shared" si="33"/>
        <v>-1</v>
      </c>
      <c r="CT34" s="55">
        <f t="shared" si="33"/>
        <v>1</v>
      </c>
      <c r="CU34" s="31"/>
      <c r="CV34" s="31"/>
      <c r="CW34" s="26">
        <f t="shared" si="158"/>
        <v>0</v>
      </c>
      <c r="CX34" s="26">
        <f t="shared" si="158"/>
        <v>0</v>
      </c>
      <c r="CY34" s="55">
        <f t="shared" si="35"/>
        <v>-1</v>
      </c>
      <c r="CZ34" s="55">
        <f t="shared" si="35"/>
        <v>-1</v>
      </c>
      <c r="DA34" s="31"/>
      <c r="DB34" s="31"/>
      <c r="DC34" s="26">
        <f t="shared" si="159"/>
        <v>0</v>
      </c>
      <c r="DD34" s="26">
        <f t="shared" si="159"/>
        <v>0</v>
      </c>
      <c r="DE34" s="55">
        <f t="shared" si="37"/>
        <v>-1</v>
      </c>
      <c r="DF34" s="55">
        <f t="shared" si="37"/>
        <v>-1</v>
      </c>
      <c r="DG34" s="31"/>
      <c r="DH34" s="31"/>
      <c r="DI34" s="26">
        <f t="shared" si="160"/>
        <v>0</v>
      </c>
      <c r="DJ34" s="26">
        <f t="shared" si="160"/>
        <v>0</v>
      </c>
      <c r="DK34" s="55">
        <f t="shared" si="39"/>
        <v>-1</v>
      </c>
      <c r="DL34" s="55">
        <f t="shared" si="39"/>
        <v>-1</v>
      </c>
      <c r="DM34" s="31"/>
      <c r="DN34" s="31"/>
      <c r="DO34" s="31"/>
      <c r="DP34" s="31"/>
      <c r="DQ34" s="29">
        <f t="shared" si="161"/>
        <v>0</v>
      </c>
      <c r="DR34" s="29">
        <f t="shared" si="161"/>
        <v>0</v>
      </c>
      <c r="DS34" s="55">
        <f>IF($AY$34=0,1,DQ34/$AY$34-1)</f>
        <v>1</v>
      </c>
      <c r="DT34" s="55">
        <f>IF($AZ$34=0,1,DR34/$AZ$34-1)</f>
        <v>1</v>
      </c>
      <c r="DU34" s="55">
        <f>IF($E$34=0,1,DQ34/$E$34-1)</f>
        <v>-1</v>
      </c>
      <c r="DV34" s="55">
        <f>IF($E$34=0,1,DR34/$E$34-1)</f>
        <v>-1</v>
      </c>
      <c r="DW34" s="25"/>
      <c r="DX34" s="65"/>
      <c r="DY34" s="65"/>
      <c r="DZ34" s="65"/>
      <c r="EA34" s="65"/>
      <c r="EB34" s="65"/>
      <c r="EC34" s="65"/>
      <c r="ED34" s="65"/>
      <c r="EE34" s="65"/>
      <c r="EF34" s="65"/>
      <c r="EG34" s="65"/>
      <c r="EH34" s="65"/>
      <c r="EI34" s="65"/>
      <c r="EJ34" s="65"/>
      <c r="EK34" s="65"/>
      <c r="EL34" s="65"/>
      <c r="EM34" s="65"/>
      <c r="EN34" s="65"/>
      <c r="EO34" s="65"/>
      <c r="EP34" s="65"/>
      <c r="EQ34" s="65"/>
      <c r="ER34" s="65"/>
      <c r="ES34" s="65"/>
      <c r="ET34" s="65"/>
      <c r="EU34" s="65"/>
      <c r="EV34" s="65"/>
      <c r="EW34" s="65"/>
      <c r="EX34" s="65"/>
      <c r="EY34" s="65"/>
      <c r="EZ34" s="65"/>
      <c r="FA34" s="65"/>
      <c r="FB34" s="65"/>
      <c r="FC34" s="65"/>
      <c r="FD34" s="65"/>
      <c r="FE34" s="65"/>
      <c r="FF34" s="65"/>
      <c r="FG34" s="65"/>
      <c r="FH34" s="65"/>
      <c r="FI34" s="65"/>
      <c r="FJ34" s="65"/>
      <c r="FK34" s="65"/>
      <c r="FL34" s="65"/>
      <c r="FM34" s="65"/>
      <c r="FN34" s="65"/>
      <c r="FO34" s="65"/>
      <c r="FP34" s="65"/>
      <c r="FQ34" s="65"/>
      <c r="FR34" s="65"/>
      <c r="FS34" s="65"/>
      <c r="FT34" s="65"/>
      <c r="FU34" s="65"/>
      <c r="FV34" s="65"/>
      <c r="FW34" s="65"/>
      <c r="FX34" s="65"/>
      <c r="FY34" s="65"/>
      <c r="FZ34" s="65"/>
      <c r="GA34" s="65"/>
      <c r="GB34" s="65"/>
      <c r="GC34" s="65"/>
      <c r="GD34" s="65"/>
      <c r="GE34" s="65"/>
      <c r="GF34" s="65"/>
      <c r="GG34" s="65"/>
      <c r="GH34" s="65"/>
      <c r="GI34" s="65"/>
      <c r="GJ34" s="65"/>
      <c r="GK34" s="65"/>
      <c r="GL34" s="65"/>
      <c r="GM34" s="65"/>
      <c r="GN34" s="65"/>
      <c r="GO34" s="65"/>
      <c r="GP34" s="65"/>
      <c r="GQ34" s="65"/>
      <c r="GR34" s="65"/>
      <c r="GS34" s="65"/>
      <c r="GT34" s="65"/>
      <c r="GU34" s="65"/>
      <c r="GV34" s="65"/>
      <c r="GW34" s="65"/>
      <c r="GX34" s="65"/>
      <c r="GY34" s="65"/>
      <c r="GZ34" s="65"/>
      <c r="HA34" s="65"/>
      <c r="HB34" s="65"/>
      <c r="HC34" s="65"/>
      <c r="HD34" s="65"/>
      <c r="HE34" s="65"/>
      <c r="HF34" s="65"/>
      <c r="HG34" s="65"/>
      <c r="HH34" s="65"/>
      <c r="HI34" s="65"/>
      <c r="HJ34" s="65"/>
      <c r="HK34" s="65"/>
      <c r="HL34" s="65"/>
      <c r="HM34" s="65"/>
      <c r="HN34" s="65"/>
      <c r="HO34" s="65"/>
      <c r="HP34" s="65"/>
      <c r="HQ34" s="65"/>
      <c r="HR34" s="65"/>
      <c r="HS34" s="65"/>
      <c r="HT34" s="65"/>
      <c r="HU34" s="65"/>
      <c r="HV34" s="65"/>
      <c r="HW34" s="65"/>
      <c r="HX34" s="65"/>
      <c r="HY34" s="65"/>
      <c r="HZ34" s="65"/>
      <c r="IA34" s="65"/>
      <c r="IB34" s="65"/>
      <c r="IC34" s="65"/>
      <c r="ID34" s="65"/>
      <c r="IE34" s="65"/>
      <c r="IF34" s="65"/>
      <c r="IG34" s="65"/>
      <c r="IH34" s="65"/>
      <c r="II34" s="65"/>
      <c r="IJ34" s="65"/>
      <c r="IK34" s="65"/>
      <c r="IL34" s="65"/>
      <c r="IM34" s="65"/>
      <c r="IN34" s="65"/>
      <c r="IO34" s="65"/>
      <c r="IP34" s="65"/>
      <c r="IQ34" s="65"/>
      <c r="IR34" s="65"/>
      <c r="IS34" s="65"/>
      <c r="IT34" s="65"/>
      <c r="IU34" s="65"/>
      <c r="IV34" s="65"/>
      <c r="IW34" s="65"/>
      <c r="IX34" s="65"/>
      <c r="IY34" s="65"/>
      <c r="IZ34" s="65"/>
      <c r="JA34" s="65"/>
      <c r="JB34" s="65"/>
      <c r="JC34" s="65"/>
      <c r="JD34" s="65"/>
      <c r="JE34" s="65"/>
      <c r="JF34" s="65"/>
      <c r="JG34" s="65"/>
      <c r="JH34" s="65"/>
    </row>
    <row r="35" spans="1:268" s="66" customFormat="1" ht="18" customHeight="1">
      <c r="A35" s="337" t="s">
        <v>93</v>
      </c>
      <c r="B35" s="338"/>
      <c r="C35" s="29">
        <f>'[1]прогноз '!B41</f>
        <v>-3733.2</v>
      </c>
      <c r="D35" s="29">
        <f>'[1]прогноз '!C41</f>
        <v>-3733.155999999999</v>
      </c>
      <c r="E35" s="26">
        <f t="shared" si="110"/>
        <v>-5136.5</v>
      </c>
      <c r="F35" s="29">
        <f t="shared" si="110"/>
        <v>-5136.8</v>
      </c>
      <c r="G35" s="31">
        <v>-4807</v>
      </c>
      <c r="H35" s="31">
        <v>-4807</v>
      </c>
      <c r="I35" s="31">
        <v>0</v>
      </c>
      <c r="J35" s="31">
        <v>0</v>
      </c>
      <c r="K35" s="26">
        <f t="shared" si="111"/>
        <v>-4807</v>
      </c>
      <c r="L35" s="26">
        <f t="shared" si="111"/>
        <v>-4807</v>
      </c>
      <c r="M35" s="31">
        <v>0</v>
      </c>
      <c r="N35" s="31">
        <v>0</v>
      </c>
      <c r="O35" s="26">
        <f t="shared" si="112"/>
        <v>-4807</v>
      </c>
      <c r="P35" s="26">
        <f t="shared" si="112"/>
        <v>-4807</v>
      </c>
      <c r="Q35" s="31">
        <v>0</v>
      </c>
      <c r="R35" s="31">
        <v>0</v>
      </c>
      <c r="S35" s="26">
        <f t="shared" si="113"/>
        <v>-4807</v>
      </c>
      <c r="T35" s="26">
        <f t="shared" si="113"/>
        <v>-4807</v>
      </c>
      <c r="U35" s="31">
        <v>0</v>
      </c>
      <c r="V35" s="31">
        <v>0</v>
      </c>
      <c r="W35" s="26">
        <f t="shared" si="114"/>
        <v>-4807</v>
      </c>
      <c r="X35" s="26">
        <f t="shared" si="114"/>
        <v>-4807</v>
      </c>
      <c r="Y35" s="31">
        <v>0</v>
      </c>
      <c r="Z35" s="31">
        <v>0</v>
      </c>
      <c r="AA35" s="26">
        <f t="shared" si="115"/>
        <v>-4807</v>
      </c>
      <c r="AB35" s="26">
        <f t="shared" si="115"/>
        <v>-4807</v>
      </c>
      <c r="AC35" s="31">
        <v>0</v>
      </c>
      <c r="AD35" s="31">
        <v>0</v>
      </c>
      <c r="AE35" s="26">
        <f t="shared" si="116"/>
        <v>-4807</v>
      </c>
      <c r="AF35" s="26">
        <f t="shared" si="116"/>
        <v>-4807</v>
      </c>
      <c r="AG35" s="31">
        <f>-4807-G35-I35-M35-Q35-U35-Y35-AC35</f>
        <v>0</v>
      </c>
      <c r="AH35" s="31">
        <f>-4807-H35-J35-N35-R35-V35-Z35-AD35</f>
        <v>0</v>
      </c>
      <c r="AI35" s="26">
        <f t="shared" si="147"/>
        <v>-4807</v>
      </c>
      <c r="AJ35" s="26">
        <f t="shared" si="147"/>
        <v>-4807</v>
      </c>
      <c r="AK35" s="31">
        <v>0</v>
      </c>
      <c r="AL35" s="23">
        <v>0</v>
      </c>
      <c r="AM35" s="26">
        <f t="shared" si="148"/>
        <v>-4807</v>
      </c>
      <c r="AN35" s="26">
        <f t="shared" si="148"/>
        <v>-4807</v>
      </c>
      <c r="AO35" s="31">
        <v>0</v>
      </c>
      <c r="AP35" s="31">
        <v>0</v>
      </c>
      <c r="AQ35" s="26">
        <f t="shared" si="149"/>
        <v>-4807</v>
      </c>
      <c r="AR35" s="26">
        <f t="shared" si="149"/>
        <v>-4807</v>
      </c>
      <c r="AS35" s="31">
        <v>-3</v>
      </c>
      <c r="AT35" s="31">
        <v>-3.3</v>
      </c>
      <c r="AU35" s="26">
        <f t="shared" si="150"/>
        <v>-4810</v>
      </c>
      <c r="AV35" s="26">
        <f t="shared" si="150"/>
        <v>-4810.3</v>
      </c>
      <c r="AW35" s="31">
        <f>0+AX35</f>
        <v>-326.5</v>
      </c>
      <c r="AX35" s="31">
        <v>-326.5</v>
      </c>
      <c r="AY35" s="31">
        <v>0</v>
      </c>
      <c r="AZ35" s="31">
        <v>0</v>
      </c>
      <c r="BA35" s="55">
        <f t="shared" si="137"/>
        <v>-1</v>
      </c>
      <c r="BB35" s="55">
        <f t="shared" si="137"/>
        <v>-1</v>
      </c>
      <c r="BC35" s="31">
        <v>-1362</v>
      </c>
      <c r="BD35" s="31">
        <v>-1362.4</v>
      </c>
      <c r="BE35" s="31">
        <v>0</v>
      </c>
      <c r="BF35" s="31">
        <v>0</v>
      </c>
      <c r="BG35" s="26">
        <f t="shared" si="151"/>
        <v>-1362</v>
      </c>
      <c r="BH35" s="26">
        <f t="shared" si="151"/>
        <v>-1362.4</v>
      </c>
      <c r="BI35" s="55">
        <f t="shared" si="22"/>
        <v>-0.7166631995007281</v>
      </c>
      <c r="BJ35" s="55">
        <f t="shared" si="22"/>
        <v>-0.71657998751820262</v>
      </c>
      <c r="BK35" s="31">
        <v>0</v>
      </c>
      <c r="BL35" s="31">
        <v>0</v>
      </c>
      <c r="BM35" s="26">
        <f t="shared" si="152"/>
        <v>-1362</v>
      </c>
      <c r="BN35" s="26">
        <f t="shared" si="152"/>
        <v>-1362.4</v>
      </c>
      <c r="BO35" s="55">
        <f t="shared" si="24"/>
        <v>-0.7166631995007281</v>
      </c>
      <c r="BP35" s="55">
        <f t="shared" si="24"/>
        <v>-0.71657998751820262</v>
      </c>
      <c r="BQ35" s="31"/>
      <c r="BR35" s="31"/>
      <c r="BS35" s="26">
        <f t="shared" si="153"/>
        <v>-1362</v>
      </c>
      <c r="BT35" s="26">
        <f t="shared" si="153"/>
        <v>-1362.4</v>
      </c>
      <c r="BU35" s="55">
        <f t="shared" si="25"/>
        <v>-0.7166631995007281</v>
      </c>
      <c r="BV35" s="55">
        <f t="shared" si="25"/>
        <v>-0.71657998751820262</v>
      </c>
      <c r="BW35" s="31"/>
      <c r="BX35" s="31"/>
      <c r="BY35" s="26">
        <f t="shared" si="154"/>
        <v>-1362</v>
      </c>
      <c r="BZ35" s="26">
        <f t="shared" si="154"/>
        <v>-1362.4</v>
      </c>
      <c r="CA35" s="55">
        <f t="shared" si="27"/>
        <v>-0.7166631995007281</v>
      </c>
      <c r="CB35" s="55">
        <f t="shared" si="27"/>
        <v>-0.71657998751820262</v>
      </c>
      <c r="CC35" s="31"/>
      <c r="CD35" s="31"/>
      <c r="CE35" s="26">
        <f t="shared" si="155"/>
        <v>-1362</v>
      </c>
      <c r="CF35" s="26">
        <f t="shared" si="155"/>
        <v>-1362.4</v>
      </c>
      <c r="CG35" s="55">
        <f t="shared" si="29"/>
        <v>-0.7166631995007281</v>
      </c>
      <c r="CH35" s="55">
        <f t="shared" si="29"/>
        <v>-0.71657998751820262</v>
      </c>
      <c r="CI35" s="31"/>
      <c r="CJ35" s="31"/>
      <c r="CK35" s="26">
        <f t="shared" si="156"/>
        <v>-1362</v>
      </c>
      <c r="CL35" s="26">
        <f t="shared" si="156"/>
        <v>-1362.4</v>
      </c>
      <c r="CM35" s="55">
        <f t="shared" si="31"/>
        <v>-0.7166631995007281</v>
      </c>
      <c r="CN35" s="55">
        <f t="shared" si="31"/>
        <v>-0.71657998751820262</v>
      </c>
      <c r="CO35" s="31"/>
      <c r="CP35" s="31"/>
      <c r="CQ35" s="26">
        <f t="shared" si="157"/>
        <v>-1362</v>
      </c>
      <c r="CR35" s="26">
        <f t="shared" si="157"/>
        <v>-1362.4</v>
      </c>
      <c r="CS35" s="55">
        <f t="shared" si="33"/>
        <v>-0.7166631995007281</v>
      </c>
      <c r="CT35" s="55">
        <f t="shared" si="33"/>
        <v>-0.71657998751820262</v>
      </c>
      <c r="CU35" s="31"/>
      <c r="CV35" s="31"/>
      <c r="CW35" s="26">
        <f t="shared" si="158"/>
        <v>-1362</v>
      </c>
      <c r="CX35" s="26">
        <f t="shared" si="158"/>
        <v>-1362.4</v>
      </c>
      <c r="CY35" s="55">
        <f t="shared" si="35"/>
        <v>-0.7166631995007281</v>
      </c>
      <c r="CZ35" s="55">
        <f t="shared" si="35"/>
        <v>-0.71657998751820262</v>
      </c>
      <c r="DA35" s="31"/>
      <c r="DB35" s="31"/>
      <c r="DC35" s="26">
        <f t="shared" si="159"/>
        <v>-1362</v>
      </c>
      <c r="DD35" s="26">
        <f t="shared" si="159"/>
        <v>-1362.4</v>
      </c>
      <c r="DE35" s="55">
        <f t="shared" si="37"/>
        <v>-0.7166631995007281</v>
      </c>
      <c r="DF35" s="55">
        <f t="shared" si="37"/>
        <v>-0.71657998751820262</v>
      </c>
      <c r="DG35" s="31"/>
      <c r="DH35" s="31"/>
      <c r="DI35" s="26">
        <f t="shared" si="160"/>
        <v>-1362</v>
      </c>
      <c r="DJ35" s="26">
        <f t="shared" si="160"/>
        <v>-1362.4</v>
      </c>
      <c r="DK35" s="55">
        <f t="shared" si="39"/>
        <v>-0.71683991683991688</v>
      </c>
      <c r="DL35" s="55">
        <f t="shared" si="39"/>
        <v>-0.71677442155374926</v>
      </c>
      <c r="DM35" s="31"/>
      <c r="DN35" s="31"/>
      <c r="DO35" s="31"/>
      <c r="DP35" s="31"/>
      <c r="DQ35" s="29">
        <v>-1362</v>
      </c>
      <c r="DR35" s="29">
        <v>-1362</v>
      </c>
      <c r="DS35" s="55">
        <f>IF($AY$35=0,1,DQ35/$AY$35-1)</f>
        <v>1</v>
      </c>
      <c r="DT35" s="55">
        <f>IF($AZ$35=0,1,DR35/$AZ$35-1)</f>
        <v>1</v>
      </c>
      <c r="DU35" s="55">
        <f>IF($E$35=0,1,DQ35/$E$35-1)</f>
        <v>-0.73483889808235181</v>
      </c>
      <c r="DV35" s="55">
        <f>IF($E$35=0,1,DR35/$E$35-1)</f>
        <v>-0.73483889808235181</v>
      </c>
      <c r="DW35" s="25"/>
      <c r="DX35" s="65"/>
      <c r="DY35" s="65"/>
      <c r="DZ35" s="65"/>
      <c r="EA35" s="65"/>
      <c r="EB35" s="65"/>
      <c r="EC35" s="65"/>
      <c r="ED35" s="65"/>
      <c r="EE35" s="65"/>
      <c r="EF35" s="65"/>
      <c r="EG35" s="65"/>
      <c r="EH35" s="65"/>
      <c r="EI35" s="65"/>
      <c r="EJ35" s="65"/>
      <c r="EK35" s="65"/>
      <c r="EL35" s="65"/>
      <c r="EM35" s="65"/>
      <c r="EN35" s="65"/>
      <c r="EO35" s="65"/>
      <c r="EP35" s="65"/>
      <c r="EQ35" s="65"/>
      <c r="ER35" s="65"/>
      <c r="ES35" s="65"/>
      <c r="ET35" s="65"/>
      <c r="EU35" s="65"/>
      <c r="EV35" s="65"/>
      <c r="EW35" s="65"/>
      <c r="EX35" s="65"/>
      <c r="EY35" s="65"/>
      <c r="EZ35" s="65"/>
      <c r="FA35" s="65"/>
      <c r="FB35" s="65"/>
      <c r="FC35" s="65"/>
      <c r="FD35" s="65"/>
      <c r="FE35" s="65"/>
      <c r="FF35" s="65"/>
      <c r="FG35" s="65"/>
      <c r="FH35" s="65"/>
      <c r="FI35" s="65"/>
      <c r="FJ35" s="65"/>
      <c r="FK35" s="65"/>
      <c r="FL35" s="65"/>
      <c r="FM35" s="65"/>
      <c r="FN35" s="65"/>
      <c r="FO35" s="65"/>
      <c r="FP35" s="65"/>
      <c r="FQ35" s="65"/>
      <c r="FR35" s="65"/>
      <c r="FS35" s="65"/>
      <c r="FT35" s="65"/>
      <c r="FU35" s="65"/>
      <c r="FV35" s="65"/>
      <c r="FW35" s="65"/>
      <c r="FX35" s="65"/>
      <c r="FY35" s="65"/>
      <c r="FZ35" s="65"/>
      <c r="GA35" s="65"/>
      <c r="GB35" s="65"/>
      <c r="GC35" s="65"/>
      <c r="GD35" s="65"/>
      <c r="GE35" s="65"/>
      <c r="GF35" s="65"/>
      <c r="GG35" s="65"/>
      <c r="GH35" s="65"/>
      <c r="GI35" s="65"/>
      <c r="GJ35" s="65"/>
      <c r="GK35" s="65"/>
      <c r="GL35" s="65"/>
      <c r="GM35" s="65"/>
      <c r="GN35" s="65"/>
      <c r="GO35" s="65"/>
      <c r="GP35" s="65"/>
      <c r="GQ35" s="65"/>
      <c r="GR35" s="65"/>
      <c r="GS35" s="65"/>
      <c r="GT35" s="65"/>
      <c r="GU35" s="65"/>
      <c r="GV35" s="65"/>
      <c r="GW35" s="65"/>
      <c r="GX35" s="65"/>
      <c r="GY35" s="65"/>
      <c r="GZ35" s="65"/>
      <c r="HA35" s="65"/>
      <c r="HB35" s="65"/>
      <c r="HC35" s="65"/>
      <c r="HD35" s="65"/>
      <c r="HE35" s="65"/>
      <c r="HF35" s="65"/>
      <c r="HG35" s="65"/>
      <c r="HH35" s="65"/>
      <c r="HI35" s="65"/>
      <c r="HJ35" s="65"/>
      <c r="HK35" s="65"/>
      <c r="HL35" s="65"/>
      <c r="HM35" s="65"/>
      <c r="HN35" s="65"/>
      <c r="HO35" s="65"/>
      <c r="HP35" s="65"/>
      <c r="HQ35" s="65"/>
      <c r="HR35" s="65"/>
      <c r="HS35" s="65"/>
      <c r="HT35" s="65"/>
      <c r="HU35" s="65"/>
      <c r="HV35" s="65"/>
      <c r="HW35" s="65"/>
      <c r="HX35" s="65"/>
      <c r="HY35" s="65"/>
      <c r="HZ35" s="65"/>
      <c r="IA35" s="65"/>
      <c r="IB35" s="65"/>
      <c r="IC35" s="65"/>
      <c r="ID35" s="65"/>
      <c r="IE35" s="65"/>
      <c r="IF35" s="65"/>
      <c r="IG35" s="65"/>
      <c r="IH35" s="65"/>
      <c r="II35" s="65"/>
      <c r="IJ35" s="65"/>
      <c r="IK35" s="65"/>
      <c r="IL35" s="65"/>
      <c r="IM35" s="65"/>
      <c r="IN35" s="65"/>
      <c r="IO35" s="65"/>
      <c r="IP35" s="65"/>
      <c r="IQ35" s="65"/>
      <c r="IR35" s="65"/>
      <c r="IS35" s="65"/>
      <c r="IT35" s="65"/>
      <c r="IU35" s="65"/>
      <c r="IV35" s="65"/>
      <c r="IW35" s="65"/>
      <c r="IX35" s="65"/>
      <c r="IY35" s="65"/>
      <c r="IZ35" s="65"/>
      <c r="JA35" s="65"/>
      <c r="JB35" s="65"/>
      <c r="JC35" s="65"/>
      <c r="JD35" s="65"/>
      <c r="JE35" s="65"/>
      <c r="JF35" s="65"/>
      <c r="JG35" s="65"/>
      <c r="JH35" s="65"/>
    </row>
    <row r="36" spans="1:268" s="18" customFormat="1" ht="23.25" customHeight="1">
      <c r="A36" s="249" t="s">
        <v>49</v>
      </c>
      <c r="B36" s="250"/>
      <c r="C36" s="17">
        <f>C37+C42+C43+C44+C45+C46</f>
        <v>199781.19999999998</v>
      </c>
      <c r="D36" s="17">
        <f t="shared" ref="D36:AZ36" si="162">D37+D42+D43+D44+D45+D46</f>
        <v>593178.4</v>
      </c>
      <c r="E36" s="17">
        <f t="shared" si="162"/>
        <v>672833.8</v>
      </c>
      <c r="F36" s="17">
        <f t="shared" si="162"/>
        <v>699665.49999999988</v>
      </c>
      <c r="G36" s="17">
        <f t="shared" si="162"/>
        <v>25448.699999999997</v>
      </c>
      <c r="H36" s="17">
        <f t="shared" si="162"/>
        <v>21186</v>
      </c>
      <c r="I36" s="17">
        <f t="shared" si="162"/>
        <v>56836.800000000003</v>
      </c>
      <c r="J36" s="17">
        <f t="shared" si="162"/>
        <v>49861.500000000007</v>
      </c>
      <c r="K36" s="17">
        <f t="shared" si="162"/>
        <v>82285.5</v>
      </c>
      <c r="L36" s="17">
        <f t="shared" si="162"/>
        <v>71047.5</v>
      </c>
      <c r="M36" s="17">
        <f t="shared" si="162"/>
        <v>57653.8</v>
      </c>
      <c r="N36" s="17">
        <f t="shared" si="162"/>
        <v>49050.600000000006</v>
      </c>
      <c r="O36" s="17">
        <f t="shared" si="162"/>
        <v>139939.29999999999</v>
      </c>
      <c r="P36" s="17">
        <f t="shared" si="162"/>
        <v>120098.1</v>
      </c>
      <c r="Q36" s="17">
        <f t="shared" si="162"/>
        <v>61122.2</v>
      </c>
      <c r="R36" s="17">
        <f t="shared" si="162"/>
        <v>51207.4</v>
      </c>
      <c r="S36" s="17">
        <f t="shared" si="162"/>
        <v>201061.49999999997</v>
      </c>
      <c r="T36" s="17">
        <f t="shared" si="162"/>
        <v>171305.49999999997</v>
      </c>
      <c r="U36" s="17">
        <f t="shared" si="162"/>
        <v>63121.4</v>
      </c>
      <c r="V36" s="17">
        <f t="shared" si="162"/>
        <v>62028.3</v>
      </c>
      <c r="W36" s="17">
        <f t="shared" si="162"/>
        <v>264182.89999999997</v>
      </c>
      <c r="X36" s="17">
        <f t="shared" si="162"/>
        <v>233333.8</v>
      </c>
      <c r="Y36" s="17">
        <f t="shared" si="162"/>
        <v>108755.2</v>
      </c>
      <c r="Z36" s="17">
        <f t="shared" si="162"/>
        <v>108935.59999999999</v>
      </c>
      <c r="AA36" s="17">
        <f t="shared" si="162"/>
        <v>372938.1</v>
      </c>
      <c r="AB36" s="17">
        <f t="shared" si="162"/>
        <v>342269.39999999997</v>
      </c>
      <c r="AC36" s="17">
        <f t="shared" si="162"/>
        <v>68470.2</v>
      </c>
      <c r="AD36" s="17">
        <f t="shared" si="162"/>
        <v>62143.399999999994</v>
      </c>
      <c r="AE36" s="17">
        <f t="shared" si="162"/>
        <v>441408.29999999993</v>
      </c>
      <c r="AF36" s="17">
        <f t="shared" si="162"/>
        <v>404412.8</v>
      </c>
      <c r="AG36" s="17">
        <f t="shared" si="162"/>
        <v>45099.7</v>
      </c>
      <c r="AH36" s="17">
        <f t="shared" si="162"/>
        <v>40011.300000000003</v>
      </c>
      <c r="AI36" s="17">
        <f t="shared" si="162"/>
        <v>486507.99999999994</v>
      </c>
      <c r="AJ36" s="17">
        <f t="shared" si="162"/>
        <v>444424.10000000003</v>
      </c>
      <c r="AK36" s="17">
        <f t="shared" si="162"/>
        <v>59198.400000000001</v>
      </c>
      <c r="AL36" s="17">
        <f t="shared" si="162"/>
        <v>49335.1</v>
      </c>
      <c r="AM36" s="17">
        <f t="shared" si="162"/>
        <v>545706.39999999991</v>
      </c>
      <c r="AN36" s="17">
        <f t="shared" si="162"/>
        <v>493759.19999999995</v>
      </c>
      <c r="AO36" s="17">
        <f t="shared" si="162"/>
        <v>59343.3</v>
      </c>
      <c r="AP36" s="17">
        <f t="shared" si="162"/>
        <v>52802.299999999996</v>
      </c>
      <c r="AQ36" s="17">
        <f t="shared" si="162"/>
        <v>605049.69999999995</v>
      </c>
      <c r="AR36" s="17">
        <f t="shared" si="162"/>
        <v>546561.5</v>
      </c>
      <c r="AS36" s="17">
        <f t="shared" si="162"/>
        <v>23337.5</v>
      </c>
      <c r="AT36" s="17">
        <f t="shared" si="162"/>
        <v>54007.200000000004</v>
      </c>
      <c r="AU36" s="17">
        <f t="shared" si="162"/>
        <v>628387.19999999995</v>
      </c>
      <c r="AV36" s="17">
        <f t="shared" si="162"/>
        <v>600568.70000000007</v>
      </c>
      <c r="AW36" s="17">
        <f t="shared" si="162"/>
        <v>54765.600000000006</v>
      </c>
      <c r="AX36" s="17">
        <f t="shared" si="162"/>
        <v>99096.8</v>
      </c>
      <c r="AY36" s="17">
        <f t="shared" si="162"/>
        <v>613667.4</v>
      </c>
      <c r="AZ36" s="17">
        <f t="shared" si="162"/>
        <v>592228.6</v>
      </c>
      <c r="BA36" s="19">
        <f t="shared" si="137"/>
        <v>-8.7936129249154837E-2</v>
      </c>
      <c r="BB36" s="19">
        <f t="shared" si="137"/>
        <v>-0.15355466290677466</v>
      </c>
      <c r="BC36" s="17">
        <f t="shared" ref="BC36:DN36" si="163">BC37+BC42+BC43+BC44+BC45+BC46</f>
        <v>25618.700000000004</v>
      </c>
      <c r="BD36" s="17">
        <f t="shared" si="163"/>
        <v>24445.800000000003</v>
      </c>
      <c r="BE36" s="17">
        <f t="shared" si="163"/>
        <v>51669.9</v>
      </c>
      <c r="BF36" s="17">
        <f t="shared" si="163"/>
        <v>50536.100000000006</v>
      </c>
      <c r="BG36" s="17">
        <f t="shared" si="163"/>
        <v>77288.599999999991</v>
      </c>
      <c r="BH36" s="17">
        <f t="shared" si="163"/>
        <v>74981.900000000009</v>
      </c>
      <c r="BI36" s="19">
        <f t="shared" si="22"/>
        <v>-6.0726373419375368E-2</v>
      </c>
      <c r="BJ36" s="19">
        <f t="shared" si="22"/>
        <v>5.5377036489672626E-2</v>
      </c>
      <c r="BK36" s="17">
        <f t="shared" si="163"/>
        <v>51704.3</v>
      </c>
      <c r="BL36" s="17">
        <f t="shared" si="163"/>
        <v>45872.5</v>
      </c>
      <c r="BM36" s="17">
        <f t="shared" si="163"/>
        <v>128992.9</v>
      </c>
      <c r="BN36" s="17">
        <f t="shared" si="163"/>
        <v>120854.39999999999</v>
      </c>
      <c r="BO36" s="19">
        <f t="shared" si="24"/>
        <v>-7.8222486463773944E-2</v>
      </c>
      <c r="BP36" s="19">
        <f t="shared" si="24"/>
        <v>6.2973519148095125E-3</v>
      </c>
      <c r="BQ36" s="17">
        <f t="shared" si="163"/>
        <v>0</v>
      </c>
      <c r="BR36" s="17">
        <f t="shared" si="163"/>
        <v>0</v>
      </c>
      <c r="BS36" s="17">
        <f t="shared" si="163"/>
        <v>128992.9</v>
      </c>
      <c r="BT36" s="17">
        <f t="shared" si="163"/>
        <v>120854.39999999999</v>
      </c>
      <c r="BU36" s="19">
        <f t="shared" si="25"/>
        <v>-0.35844057663948592</v>
      </c>
      <c r="BV36" s="19">
        <f t="shared" si="25"/>
        <v>-0.29450951662380942</v>
      </c>
      <c r="BW36" s="17">
        <f t="shared" si="163"/>
        <v>0</v>
      </c>
      <c r="BX36" s="17">
        <f t="shared" si="163"/>
        <v>0</v>
      </c>
      <c r="BY36" s="17">
        <f t="shared" si="163"/>
        <v>128992.9</v>
      </c>
      <c r="BZ36" s="17">
        <f t="shared" si="163"/>
        <v>120854.39999999999</v>
      </c>
      <c r="CA36" s="19">
        <f t="shared" si="27"/>
        <v>-0.51172880606579763</v>
      </c>
      <c r="CB36" s="19">
        <f t="shared" si="27"/>
        <v>-0.48205360732135683</v>
      </c>
      <c r="CC36" s="17">
        <f t="shared" si="163"/>
        <v>0</v>
      </c>
      <c r="CD36" s="17">
        <f t="shared" si="163"/>
        <v>0</v>
      </c>
      <c r="CE36" s="17">
        <f t="shared" si="163"/>
        <v>128992.9</v>
      </c>
      <c r="CF36" s="17">
        <f t="shared" si="163"/>
        <v>120854.39999999999</v>
      </c>
      <c r="CG36" s="19">
        <f t="shared" si="29"/>
        <v>-0.65411713096623814</v>
      </c>
      <c r="CH36" s="19">
        <f t="shared" si="29"/>
        <v>-0.64690270295854668</v>
      </c>
      <c r="CI36" s="17">
        <f t="shared" si="163"/>
        <v>0</v>
      </c>
      <c r="CJ36" s="17">
        <f t="shared" si="163"/>
        <v>0</v>
      </c>
      <c r="CK36" s="17">
        <f t="shared" si="163"/>
        <v>128992.9</v>
      </c>
      <c r="CL36" s="17">
        <f t="shared" si="163"/>
        <v>120854.39999999999</v>
      </c>
      <c r="CM36" s="19">
        <f t="shared" si="31"/>
        <v>-0.70776965453526808</v>
      </c>
      <c r="CN36" s="19">
        <f t="shared" si="31"/>
        <v>-0.70116079411927612</v>
      </c>
      <c r="CO36" s="17">
        <f t="shared" si="163"/>
        <v>0</v>
      </c>
      <c r="CP36" s="17">
        <f t="shared" si="163"/>
        <v>0</v>
      </c>
      <c r="CQ36" s="17">
        <f t="shared" si="163"/>
        <v>128992.9</v>
      </c>
      <c r="CR36" s="17">
        <f t="shared" si="163"/>
        <v>120854.39999999999</v>
      </c>
      <c r="CS36" s="19">
        <f t="shared" si="33"/>
        <v>-0.73485965287312849</v>
      </c>
      <c r="CT36" s="19">
        <f t="shared" si="33"/>
        <v>-0.72806515218234114</v>
      </c>
      <c r="CU36" s="17">
        <f t="shared" si="163"/>
        <v>0</v>
      </c>
      <c r="CV36" s="17">
        <f t="shared" si="163"/>
        <v>0</v>
      </c>
      <c r="CW36" s="17">
        <f t="shared" si="163"/>
        <v>128992.9</v>
      </c>
      <c r="CX36" s="17">
        <f t="shared" si="163"/>
        <v>120854.39999999999</v>
      </c>
      <c r="CY36" s="19">
        <f t="shared" si="35"/>
        <v>-0.76362216019456608</v>
      </c>
      <c r="CZ36" s="19">
        <f t="shared" si="35"/>
        <v>-0.75523615559973356</v>
      </c>
      <c r="DA36" s="17">
        <f t="shared" si="163"/>
        <v>0</v>
      </c>
      <c r="DB36" s="17">
        <f t="shared" si="163"/>
        <v>0</v>
      </c>
      <c r="DC36" s="17">
        <f t="shared" si="163"/>
        <v>128992.9</v>
      </c>
      <c r="DD36" s="17">
        <f t="shared" si="163"/>
        <v>120854.39999999999</v>
      </c>
      <c r="DE36" s="19">
        <f t="shared" si="37"/>
        <v>-0.78680610865520628</v>
      </c>
      <c r="DF36" s="19">
        <f t="shared" si="37"/>
        <v>-0.77888233986477284</v>
      </c>
      <c r="DG36" s="17">
        <f t="shared" si="163"/>
        <v>0</v>
      </c>
      <c r="DH36" s="17">
        <f t="shared" si="163"/>
        <v>0</v>
      </c>
      <c r="DI36" s="17">
        <f t="shared" si="163"/>
        <v>128992.9</v>
      </c>
      <c r="DJ36" s="17">
        <f t="shared" si="163"/>
        <v>120854.39999999999</v>
      </c>
      <c r="DK36" s="19">
        <f t="shared" si="39"/>
        <v>-0.79472385815624502</v>
      </c>
      <c r="DL36" s="19">
        <f t="shared" si="39"/>
        <v>-0.79876673559577782</v>
      </c>
      <c r="DM36" s="17">
        <f t="shared" si="163"/>
        <v>0</v>
      </c>
      <c r="DN36" s="17">
        <f t="shared" si="163"/>
        <v>0</v>
      </c>
      <c r="DO36" s="17">
        <f t="shared" ref="DO36:DR36" si="164">DO37+DO42+DO43+DO44+DO45+DO46</f>
        <v>0</v>
      </c>
      <c r="DP36" s="17">
        <f t="shared" si="164"/>
        <v>0</v>
      </c>
      <c r="DQ36" s="17">
        <f t="shared" si="164"/>
        <v>613667.4</v>
      </c>
      <c r="DR36" s="17">
        <f t="shared" si="164"/>
        <v>594073.69999999995</v>
      </c>
      <c r="DS36" s="19">
        <f>IF($AY$36=0,1,DQ36/$AY$36-1)</f>
        <v>0</v>
      </c>
      <c r="DT36" s="19">
        <f>IF($AZ$36=0,1,DR36/$AZ$36-1)</f>
        <v>3.1155199191663652E-3</v>
      </c>
      <c r="DU36" s="19">
        <f>IF($E$36=0,1,DQ36/$E$36-1)</f>
        <v>-8.7936129249154837E-2</v>
      </c>
      <c r="DV36" s="19">
        <f>IF($E$36=0,1,DR36/$E$36-1)</f>
        <v>-0.11705728814456129</v>
      </c>
      <c r="DW36" s="21"/>
      <c r="DX36" s="22"/>
      <c r="DY36" s="22"/>
      <c r="DZ36" s="22"/>
      <c r="EA36" s="22"/>
      <c r="EB36" s="22"/>
      <c r="EC36" s="22"/>
      <c r="ED36" s="22"/>
      <c r="EE36" s="22"/>
      <c r="EF36" s="22"/>
      <c r="EG36" s="22"/>
      <c r="EH36" s="22"/>
      <c r="EI36" s="22"/>
      <c r="EJ36" s="22"/>
      <c r="EK36" s="22"/>
      <c r="EL36" s="22"/>
      <c r="EM36" s="22"/>
      <c r="EN36" s="22"/>
      <c r="EO36" s="22"/>
      <c r="EP36" s="22"/>
      <c r="EQ36" s="22"/>
      <c r="ER36" s="22"/>
      <c r="ES36" s="22"/>
      <c r="ET36" s="22"/>
      <c r="EU36" s="22"/>
      <c r="EV36" s="22"/>
      <c r="EW36" s="22"/>
      <c r="EX36" s="22"/>
      <c r="EY36" s="22"/>
      <c r="EZ36" s="22"/>
      <c r="FA36" s="22"/>
      <c r="FB36" s="22"/>
      <c r="FC36" s="22"/>
      <c r="FD36" s="22"/>
      <c r="FE36" s="22"/>
      <c r="FF36" s="22"/>
      <c r="FG36" s="22"/>
      <c r="FH36" s="22"/>
      <c r="FI36" s="22"/>
      <c r="FJ36" s="22"/>
      <c r="FK36" s="22"/>
      <c r="FL36" s="22"/>
      <c r="FM36" s="22"/>
      <c r="FN36" s="22"/>
      <c r="FO36" s="22"/>
      <c r="FP36" s="22"/>
      <c r="FQ36" s="22"/>
      <c r="FR36" s="22"/>
      <c r="FS36" s="22"/>
      <c r="FT36" s="22"/>
      <c r="FU36" s="22"/>
      <c r="FV36" s="22"/>
      <c r="FW36" s="22"/>
      <c r="FX36" s="22"/>
      <c r="FY36" s="22"/>
      <c r="FZ36" s="22"/>
      <c r="GA36" s="22"/>
      <c r="GB36" s="22"/>
      <c r="GC36" s="22"/>
      <c r="GD36" s="22"/>
      <c r="GE36" s="22"/>
      <c r="GF36" s="22"/>
      <c r="GG36" s="22"/>
      <c r="GH36" s="22"/>
      <c r="GI36" s="22"/>
      <c r="GJ36" s="22"/>
      <c r="GK36" s="22"/>
      <c r="GL36" s="22"/>
      <c r="GM36" s="22"/>
      <c r="GN36" s="22"/>
      <c r="GO36" s="22"/>
      <c r="GP36" s="22"/>
      <c r="GQ36" s="22"/>
      <c r="GR36" s="22"/>
      <c r="GS36" s="22"/>
      <c r="GT36" s="22"/>
      <c r="GU36" s="22"/>
      <c r="GV36" s="22"/>
      <c r="GW36" s="22"/>
      <c r="GX36" s="22"/>
      <c r="GY36" s="22"/>
      <c r="GZ36" s="22"/>
      <c r="HA36" s="22"/>
      <c r="HB36" s="22"/>
      <c r="HC36" s="22"/>
      <c r="HD36" s="22"/>
      <c r="HE36" s="22"/>
      <c r="HF36" s="22"/>
      <c r="HG36" s="22"/>
      <c r="HH36" s="22"/>
      <c r="HI36" s="22"/>
      <c r="HJ36" s="22"/>
      <c r="HK36" s="22"/>
      <c r="HL36" s="22"/>
      <c r="HM36" s="22"/>
      <c r="HN36" s="22"/>
      <c r="HO36" s="22"/>
      <c r="HP36" s="22"/>
      <c r="HQ36" s="22"/>
      <c r="HR36" s="22"/>
      <c r="HS36" s="22"/>
      <c r="HT36" s="22"/>
      <c r="HU36" s="22"/>
      <c r="HV36" s="22"/>
      <c r="HW36" s="22"/>
      <c r="HX36" s="22"/>
      <c r="HY36" s="22"/>
      <c r="HZ36" s="22"/>
      <c r="IA36" s="22"/>
      <c r="IB36" s="22"/>
      <c r="IC36" s="22"/>
      <c r="ID36" s="22"/>
      <c r="IE36" s="22"/>
      <c r="IF36" s="22"/>
      <c r="IG36" s="22"/>
      <c r="IH36" s="22"/>
      <c r="II36" s="22"/>
      <c r="IJ36" s="22"/>
      <c r="IK36" s="22"/>
      <c r="IL36" s="22"/>
      <c r="IM36" s="22"/>
      <c r="IN36" s="22"/>
      <c r="IO36" s="22"/>
      <c r="IP36" s="22"/>
      <c r="IQ36" s="22"/>
      <c r="IR36" s="22"/>
      <c r="IS36" s="22"/>
      <c r="IT36" s="22"/>
      <c r="IU36" s="22"/>
      <c r="IV36" s="22"/>
      <c r="IW36" s="22"/>
      <c r="IX36" s="22"/>
      <c r="IY36" s="22"/>
      <c r="IZ36" s="22"/>
      <c r="JA36" s="22"/>
      <c r="JB36" s="22"/>
      <c r="JC36" s="22"/>
      <c r="JD36" s="22"/>
      <c r="JE36" s="22"/>
      <c r="JF36" s="22"/>
      <c r="JG36" s="22"/>
      <c r="JH36" s="22"/>
    </row>
    <row r="37" spans="1:268" s="68" customFormat="1" ht="19.5" customHeight="1">
      <c r="A37" s="347" t="s">
        <v>100</v>
      </c>
      <c r="B37" s="348"/>
      <c r="C37" s="53">
        <f>C38+C39+C40+C41</f>
        <v>51395.199999999997</v>
      </c>
      <c r="D37" s="53">
        <f t="shared" ref="D37:AZ37" si="165">D38+D39+D40+D41</f>
        <v>453977.60000000003</v>
      </c>
      <c r="E37" s="53">
        <f t="shared" si="165"/>
        <v>439466.4</v>
      </c>
      <c r="F37" s="53">
        <f t="shared" si="165"/>
        <v>483762.2</v>
      </c>
      <c r="G37" s="53">
        <f t="shared" si="165"/>
        <v>17916.599999999999</v>
      </c>
      <c r="H37" s="53">
        <f t="shared" si="165"/>
        <v>15930.8</v>
      </c>
      <c r="I37" s="53">
        <f t="shared" si="165"/>
        <v>45203.199999999997</v>
      </c>
      <c r="J37" s="53">
        <f t="shared" si="165"/>
        <v>40621.5</v>
      </c>
      <c r="K37" s="53">
        <f t="shared" si="165"/>
        <v>63119.8</v>
      </c>
      <c r="L37" s="53">
        <f t="shared" si="165"/>
        <v>56552.3</v>
      </c>
      <c r="M37" s="53">
        <f t="shared" si="165"/>
        <v>45264.800000000003</v>
      </c>
      <c r="N37" s="53">
        <f t="shared" si="165"/>
        <v>39330.199999999997</v>
      </c>
      <c r="O37" s="53">
        <f t="shared" si="165"/>
        <v>108384.6</v>
      </c>
      <c r="P37" s="53">
        <f t="shared" si="165"/>
        <v>95882.5</v>
      </c>
      <c r="Q37" s="53">
        <f t="shared" si="165"/>
        <v>46118.7</v>
      </c>
      <c r="R37" s="53">
        <f t="shared" si="165"/>
        <v>39815</v>
      </c>
      <c r="S37" s="53">
        <f t="shared" si="165"/>
        <v>154503.29999999999</v>
      </c>
      <c r="T37" s="53">
        <f t="shared" si="165"/>
        <v>135697.5</v>
      </c>
      <c r="U37" s="53">
        <f t="shared" si="165"/>
        <v>47591.4</v>
      </c>
      <c r="V37" s="53">
        <f t="shared" si="165"/>
        <v>43692.7</v>
      </c>
      <c r="W37" s="53">
        <f t="shared" si="165"/>
        <v>202094.69999999998</v>
      </c>
      <c r="X37" s="53">
        <f t="shared" si="165"/>
        <v>179390.19999999998</v>
      </c>
      <c r="Y37" s="53">
        <f t="shared" si="165"/>
        <v>69650.5</v>
      </c>
      <c r="Z37" s="53">
        <f t="shared" si="165"/>
        <v>64010.799999999996</v>
      </c>
      <c r="AA37" s="53">
        <f t="shared" si="165"/>
        <v>271745.2</v>
      </c>
      <c r="AB37" s="53">
        <f t="shared" si="165"/>
        <v>243400.99999999997</v>
      </c>
      <c r="AC37" s="53">
        <f t="shared" si="165"/>
        <v>49830.400000000001</v>
      </c>
      <c r="AD37" s="53">
        <f t="shared" si="165"/>
        <v>43792</v>
      </c>
      <c r="AE37" s="53">
        <f t="shared" si="165"/>
        <v>321575.59999999998</v>
      </c>
      <c r="AF37" s="53">
        <f t="shared" si="165"/>
        <v>287193</v>
      </c>
      <c r="AG37" s="53">
        <f t="shared" si="165"/>
        <v>28730.5</v>
      </c>
      <c r="AH37" s="53">
        <f t="shared" si="165"/>
        <v>24694.5</v>
      </c>
      <c r="AI37" s="53">
        <f t="shared" si="165"/>
        <v>350306.1</v>
      </c>
      <c r="AJ37" s="53">
        <f t="shared" si="165"/>
        <v>311887.5</v>
      </c>
      <c r="AK37" s="53">
        <f t="shared" si="165"/>
        <v>33295.599999999999</v>
      </c>
      <c r="AL37" s="53">
        <f t="shared" si="165"/>
        <v>28946.7</v>
      </c>
      <c r="AM37" s="53">
        <f t="shared" si="165"/>
        <v>383601.7</v>
      </c>
      <c r="AN37" s="53">
        <f t="shared" si="165"/>
        <v>340834.19999999995</v>
      </c>
      <c r="AO37" s="53">
        <f t="shared" si="165"/>
        <v>43187.5</v>
      </c>
      <c r="AP37" s="53">
        <f t="shared" si="165"/>
        <v>39053.5</v>
      </c>
      <c r="AQ37" s="53">
        <f t="shared" si="165"/>
        <v>426789.2</v>
      </c>
      <c r="AR37" s="53">
        <f t="shared" si="165"/>
        <v>379887.7</v>
      </c>
      <c r="AS37" s="53">
        <f t="shared" si="165"/>
        <v>4556.1000000000004</v>
      </c>
      <c r="AT37" s="53">
        <f t="shared" si="165"/>
        <v>38480.100000000006</v>
      </c>
      <c r="AU37" s="53">
        <f t="shared" si="165"/>
        <v>431345.3</v>
      </c>
      <c r="AV37" s="53">
        <f t="shared" si="165"/>
        <v>418367.80000000005</v>
      </c>
      <c r="AW37" s="53">
        <f t="shared" si="165"/>
        <v>8121.0999999999995</v>
      </c>
      <c r="AX37" s="53">
        <f t="shared" si="165"/>
        <v>65394.400000000001</v>
      </c>
      <c r="AY37" s="53">
        <f t="shared" si="165"/>
        <v>524605.4</v>
      </c>
      <c r="AZ37" s="53">
        <f t="shared" si="165"/>
        <v>457281.2</v>
      </c>
      <c r="BA37" s="54">
        <f t="shared" si="137"/>
        <v>0.19373267216788359</v>
      </c>
      <c r="BB37" s="54">
        <f t="shared" si="137"/>
        <v>-5.4739704755766394E-2</v>
      </c>
      <c r="BC37" s="53">
        <f t="shared" ref="BC37:DN37" si="166">BC38+BC39+BC40+BC41</f>
        <v>22046.700000000004</v>
      </c>
      <c r="BD37" s="53">
        <f t="shared" si="166"/>
        <v>20092.900000000001</v>
      </c>
      <c r="BE37" s="53">
        <f t="shared" si="166"/>
        <v>45808.6</v>
      </c>
      <c r="BF37" s="53">
        <f t="shared" si="166"/>
        <v>40669.9</v>
      </c>
      <c r="BG37" s="53">
        <f t="shared" si="166"/>
        <v>67855.299999999988</v>
      </c>
      <c r="BH37" s="53">
        <f t="shared" si="166"/>
        <v>60762.8</v>
      </c>
      <c r="BI37" s="54">
        <f t="shared" si="22"/>
        <v>7.5024001977192389E-2</v>
      </c>
      <c r="BJ37" s="54">
        <f t="shared" si="22"/>
        <v>7.4453205263092848E-2</v>
      </c>
      <c r="BK37" s="53">
        <f t="shared" si="166"/>
        <v>43496.3</v>
      </c>
      <c r="BL37" s="53">
        <f t="shared" si="166"/>
        <v>37970.6</v>
      </c>
      <c r="BM37" s="53">
        <f t="shared" si="166"/>
        <v>111351.59999999999</v>
      </c>
      <c r="BN37" s="53">
        <f t="shared" si="166"/>
        <v>98733.4</v>
      </c>
      <c r="BO37" s="54">
        <f t="shared" si="24"/>
        <v>2.737473773949417E-2</v>
      </c>
      <c r="BP37" s="54">
        <f t="shared" si="24"/>
        <v>2.9733267280264819E-2</v>
      </c>
      <c r="BQ37" s="53">
        <f t="shared" si="166"/>
        <v>0</v>
      </c>
      <c r="BR37" s="53">
        <f t="shared" si="166"/>
        <v>0</v>
      </c>
      <c r="BS37" s="53">
        <f t="shared" si="166"/>
        <v>111351.59999999999</v>
      </c>
      <c r="BT37" s="53">
        <f t="shared" si="166"/>
        <v>98733.4</v>
      </c>
      <c r="BU37" s="54">
        <f t="shared" si="25"/>
        <v>-0.27929306364330087</v>
      </c>
      <c r="BV37" s="54">
        <f t="shared" si="25"/>
        <v>-0.27240074430258487</v>
      </c>
      <c r="BW37" s="53">
        <f t="shared" si="166"/>
        <v>0</v>
      </c>
      <c r="BX37" s="53">
        <f t="shared" si="166"/>
        <v>0</v>
      </c>
      <c r="BY37" s="53">
        <f t="shared" si="166"/>
        <v>111351.59999999999</v>
      </c>
      <c r="BZ37" s="53">
        <f t="shared" si="166"/>
        <v>98733.4</v>
      </c>
      <c r="CA37" s="54">
        <f t="shared" si="27"/>
        <v>-0.44901276480778562</v>
      </c>
      <c r="CB37" s="54">
        <f t="shared" si="27"/>
        <v>-0.44961653423654135</v>
      </c>
      <c r="CC37" s="53">
        <f t="shared" si="166"/>
        <v>0</v>
      </c>
      <c r="CD37" s="53">
        <f t="shared" si="166"/>
        <v>0</v>
      </c>
      <c r="CE37" s="53">
        <f t="shared" si="166"/>
        <v>111351.59999999999</v>
      </c>
      <c r="CF37" s="53">
        <f t="shared" si="166"/>
        <v>98733.4</v>
      </c>
      <c r="CG37" s="54">
        <f t="shared" si="29"/>
        <v>-0.59023526450513208</v>
      </c>
      <c r="CH37" s="54">
        <f t="shared" si="29"/>
        <v>-0.59435910287961025</v>
      </c>
      <c r="CI37" s="53">
        <f t="shared" si="166"/>
        <v>0</v>
      </c>
      <c r="CJ37" s="53">
        <f t="shared" si="166"/>
        <v>0</v>
      </c>
      <c r="CK37" s="53">
        <f t="shared" si="166"/>
        <v>111351.59999999999</v>
      </c>
      <c r="CL37" s="53">
        <f t="shared" si="166"/>
        <v>98733.4</v>
      </c>
      <c r="CM37" s="54">
        <f t="shared" si="31"/>
        <v>-0.65373119104807698</v>
      </c>
      <c r="CN37" s="54">
        <f t="shared" si="31"/>
        <v>-0.65621237286424117</v>
      </c>
      <c r="CO37" s="53">
        <f t="shared" si="166"/>
        <v>0</v>
      </c>
      <c r="CP37" s="53">
        <f t="shared" si="166"/>
        <v>0</v>
      </c>
      <c r="CQ37" s="53">
        <f t="shared" si="166"/>
        <v>111351.59999999999</v>
      </c>
      <c r="CR37" s="53">
        <f t="shared" si="166"/>
        <v>98733.4</v>
      </c>
      <c r="CS37" s="54">
        <f t="shared" si="33"/>
        <v>-0.68213057094923557</v>
      </c>
      <c r="CT37" s="54">
        <f t="shared" si="33"/>
        <v>-0.68343264799006054</v>
      </c>
      <c r="CU37" s="53">
        <f t="shared" si="166"/>
        <v>0</v>
      </c>
      <c r="CV37" s="53">
        <f t="shared" si="166"/>
        <v>0</v>
      </c>
      <c r="CW37" s="53">
        <f t="shared" si="166"/>
        <v>111351.59999999999</v>
      </c>
      <c r="CX37" s="53">
        <f t="shared" si="166"/>
        <v>98733.4</v>
      </c>
      <c r="CY37" s="54">
        <f t="shared" si="35"/>
        <v>-0.70972078590892584</v>
      </c>
      <c r="CZ37" s="54">
        <f t="shared" si="35"/>
        <v>-0.71031838941045233</v>
      </c>
      <c r="DA37" s="53">
        <f t="shared" si="166"/>
        <v>0</v>
      </c>
      <c r="DB37" s="53">
        <f t="shared" si="166"/>
        <v>0</v>
      </c>
      <c r="DC37" s="53">
        <f t="shared" si="166"/>
        <v>111351.59999999999</v>
      </c>
      <c r="DD37" s="53">
        <f t="shared" si="166"/>
        <v>98733.4</v>
      </c>
      <c r="DE37" s="54">
        <f t="shared" si="37"/>
        <v>-0.73909461626489148</v>
      </c>
      <c r="DF37" s="54">
        <f t="shared" si="37"/>
        <v>-0.74009845541195474</v>
      </c>
      <c r="DG37" s="53">
        <f t="shared" si="166"/>
        <v>0</v>
      </c>
      <c r="DH37" s="53">
        <f t="shared" si="166"/>
        <v>0</v>
      </c>
      <c r="DI37" s="53">
        <f t="shared" si="166"/>
        <v>111351.59999999999</v>
      </c>
      <c r="DJ37" s="53">
        <f t="shared" si="166"/>
        <v>98733.4</v>
      </c>
      <c r="DK37" s="54">
        <f t="shared" si="39"/>
        <v>-0.74185043861611566</v>
      </c>
      <c r="DL37" s="54">
        <f t="shared" si="39"/>
        <v>-0.76400334825003269</v>
      </c>
      <c r="DM37" s="53">
        <f t="shared" si="166"/>
        <v>0</v>
      </c>
      <c r="DN37" s="53">
        <f t="shared" si="166"/>
        <v>0</v>
      </c>
      <c r="DO37" s="53">
        <f t="shared" ref="DO37:DR37" si="167">DO38+DO39+DO40+DO41</f>
        <v>0</v>
      </c>
      <c r="DP37" s="53">
        <f t="shared" si="167"/>
        <v>0</v>
      </c>
      <c r="DQ37" s="53">
        <f t="shared" si="167"/>
        <v>524605.4</v>
      </c>
      <c r="DR37" s="53">
        <f t="shared" si="167"/>
        <v>457481.3</v>
      </c>
      <c r="DS37" s="54">
        <f>IF($AY$37=0,1,DQ37/$AY$37-1)</f>
        <v>0</v>
      </c>
      <c r="DT37" s="54">
        <f>IF($AZ$37=0,1,DR37/$AZ$37-1)</f>
        <v>4.3758632543822173E-4</v>
      </c>
      <c r="DU37" s="54">
        <f>IF($E$37=0,1,DQ37/$E$37-1)</f>
        <v>0.19373267216788359</v>
      </c>
      <c r="DV37" s="54">
        <f>IF($E$37=0,1,DR37/$E$37-1)</f>
        <v>4.0992667471278832E-2</v>
      </c>
      <c r="DW37" s="52"/>
      <c r="DX37" s="67"/>
      <c r="DY37" s="67"/>
      <c r="DZ37" s="67"/>
      <c r="EA37" s="67"/>
      <c r="EB37" s="67"/>
      <c r="EC37" s="67"/>
      <c r="ED37" s="67"/>
      <c r="EE37" s="67"/>
      <c r="EF37" s="67"/>
      <c r="EG37" s="67"/>
      <c r="EH37" s="67"/>
      <c r="EI37" s="67"/>
      <c r="EJ37" s="67"/>
      <c r="EK37" s="67"/>
      <c r="EL37" s="67"/>
      <c r="EM37" s="67"/>
      <c r="EN37" s="67"/>
      <c r="EO37" s="67"/>
      <c r="EP37" s="67"/>
      <c r="EQ37" s="67"/>
      <c r="ER37" s="67"/>
      <c r="ES37" s="67"/>
      <c r="ET37" s="67"/>
      <c r="EU37" s="67"/>
      <c r="EV37" s="67"/>
      <c r="EW37" s="67"/>
      <c r="EX37" s="67"/>
      <c r="EY37" s="67"/>
      <c r="EZ37" s="67"/>
      <c r="FA37" s="67"/>
      <c r="FB37" s="67"/>
      <c r="FC37" s="67"/>
      <c r="FD37" s="67"/>
      <c r="FE37" s="67"/>
      <c r="FF37" s="67"/>
      <c r="FG37" s="67"/>
      <c r="FH37" s="67"/>
      <c r="FI37" s="67"/>
      <c r="FJ37" s="67"/>
      <c r="FK37" s="67"/>
      <c r="FL37" s="67"/>
      <c r="FM37" s="67"/>
      <c r="FN37" s="67"/>
      <c r="FO37" s="67"/>
      <c r="FP37" s="67"/>
      <c r="FQ37" s="67"/>
      <c r="FR37" s="67"/>
      <c r="FS37" s="67"/>
      <c r="FT37" s="67"/>
      <c r="FU37" s="67"/>
      <c r="FV37" s="67"/>
      <c r="FW37" s="67"/>
      <c r="FX37" s="67"/>
      <c r="FY37" s="67"/>
      <c r="FZ37" s="67"/>
      <c r="GA37" s="67"/>
      <c r="GB37" s="67"/>
      <c r="GC37" s="67"/>
      <c r="GD37" s="67"/>
      <c r="GE37" s="67"/>
      <c r="GF37" s="67"/>
      <c r="GG37" s="67"/>
      <c r="GH37" s="67"/>
      <c r="GI37" s="67"/>
      <c r="GJ37" s="67"/>
      <c r="GK37" s="67"/>
      <c r="GL37" s="67"/>
      <c r="GM37" s="67"/>
      <c r="GN37" s="67"/>
      <c r="GO37" s="67"/>
      <c r="GP37" s="67"/>
      <c r="GQ37" s="67"/>
      <c r="GR37" s="67"/>
      <c r="GS37" s="67"/>
      <c r="GT37" s="67"/>
      <c r="GU37" s="67"/>
      <c r="GV37" s="67"/>
      <c r="GW37" s="67"/>
      <c r="GX37" s="67"/>
      <c r="GY37" s="67"/>
      <c r="GZ37" s="67"/>
      <c r="HA37" s="67"/>
      <c r="HB37" s="67"/>
      <c r="HC37" s="67"/>
      <c r="HD37" s="67"/>
      <c r="HE37" s="67"/>
      <c r="HF37" s="67"/>
      <c r="HG37" s="67"/>
      <c r="HH37" s="67"/>
      <c r="HI37" s="67"/>
      <c r="HJ37" s="67"/>
      <c r="HK37" s="67"/>
      <c r="HL37" s="67"/>
      <c r="HM37" s="67"/>
      <c r="HN37" s="67"/>
      <c r="HO37" s="67"/>
      <c r="HP37" s="67"/>
      <c r="HQ37" s="67"/>
      <c r="HR37" s="67"/>
      <c r="HS37" s="67"/>
      <c r="HT37" s="67"/>
      <c r="HU37" s="67"/>
      <c r="HV37" s="67"/>
      <c r="HW37" s="67"/>
      <c r="HX37" s="67"/>
      <c r="HY37" s="67"/>
      <c r="HZ37" s="67"/>
      <c r="IA37" s="67"/>
      <c r="IB37" s="67"/>
      <c r="IC37" s="67"/>
      <c r="ID37" s="67"/>
      <c r="IE37" s="67"/>
      <c r="IF37" s="67"/>
      <c r="IG37" s="67"/>
      <c r="IH37" s="67"/>
      <c r="II37" s="67"/>
      <c r="IJ37" s="67"/>
      <c r="IK37" s="67"/>
      <c r="IL37" s="67"/>
      <c r="IM37" s="67"/>
      <c r="IN37" s="67"/>
      <c r="IO37" s="67"/>
      <c r="IP37" s="67"/>
      <c r="IQ37" s="67"/>
      <c r="IR37" s="67"/>
      <c r="IS37" s="67"/>
      <c r="IT37" s="67"/>
      <c r="IU37" s="67"/>
      <c r="IV37" s="67"/>
      <c r="IW37" s="67"/>
      <c r="IX37" s="67"/>
      <c r="IY37" s="67"/>
      <c r="IZ37" s="67"/>
      <c r="JA37" s="67"/>
      <c r="JB37" s="67"/>
      <c r="JC37" s="67"/>
      <c r="JD37" s="67"/>
      <c r="JE37" s="67"/>
      <c r="JF37" s="67"/>
      <c r="JG37" s="67"/>
      <c r="JH37" s="67"/>
    </row>
    <row r="38" spans="1:268" s="64" customFormat="1" ht="18" customHeight="1">
      <c r="A38" s="255" t="s">
        <v>105</v>
      </c>
      <c r="B38" s="256"/>
      <c r="C38" s="29">
        <f>'[1]прогноз '!B44</f>
        <v>0</v>
      </c>
      <c r="D38" s="31">
        <f>'[1]прогноз '!C44</f>
        <v>255847.2</v>
      </c>
      <c r="E38" s="26">
        <f t="shared" ref="E38:F41" si="168">G38+I38+M38+Q38+U38+Y38+AC38+AG38+AK38+AO38+AS38+AW38</f>
        <v>198407.09999999998</v>
      </c>
      <c r="F38" s="31">
        <f t="shared" si="168"/>
        <v>250987.5</v>
      </c>
      <c r="G38" s="29">
        <f>11+H38</f>
        <v>6155.9</v>
      </c>
      <c r="H38" s="29">
        <v>6144.9</v>
      </c>
      <c r="I38" s="29">
        <f>69+J38</f>
        <v>21916.6</v>
      </c>
      <c r="J38" s="29">
        <v>21847.599999999999</v>
      </c>
      <c r="K38" s="26">
        <f t="shared" si="111"/>
        <v>28072.5</v>
      </c>
      <c r="L38" s="26">
        <f t="shared" si="111"/>
        <v>27992.5</v>
      </c>
      <c r="M38" s="29">
        <f>52.9+N38</f>
        <v>20957.300000000003</v>
      </c>
      <c r="N38" s="29">
        <v>20904.400000000001</v>
      </c>
      <c r="O38" s="26">
        <f t="shared" si="112"/>
        <v>49029.8</v>
      </c>
      <c r="P38" s="26">
        <f t="shared" si="112"/>
        <v>48896.9</v>
      </c>
      <c r="Q38" s="29">
        <f>84.2+R38</f>
        <v>21515.5</v>
      </c>
      <c r="R38" s="29">
        <v>21431.3</v>
      </c>
      <c r="S38" s="26">
        <f t="shared" si="113"/>
        <v>70545.3</v>
      </c>
      <c r="T38" s="26">
        <f t="shared" si="113"/>
        <v>70328.2</v>
      </c>
      <c r="U38" s="29">
        <f>35.1+V38</f>
        <v>24169.1</v>
      </c>
      <c r="V38" s="29">
        <v>24134</v>
      </c>
      <c r="W38" s="26">
        <f t="shared" si="114"/>
        <v>94714.4</v>
      </c>
      <c r="X38" s="26">
        <f t="shared" si="114"/>
        <v>94462.2</v>
      </c>
      <c r="Y38" s="29">
        <f>59.7+Z38</f>
        <v>41202.899999999994</v>
      </c>
      <c r="Z38" s="29">
        <v>41143.199999999997</v>
      </c>
      <c r="AA38" s="26">
        <f t="shared" si="115"/>
        <v>135917.29999999999</v>
      </c>
      <c r="AB38" s="26">
        <f t="shared" si="115"/>
        <v>135605.4</v>
      </c>
      <c r="AC38" s="29">
        <f>65.8+AD38</f>
        <v>20801.8</v>
      </c>
      <c r="AD38" s="29">
        <v>20736</v>
      </c>
      <c r="AE38" s="26">
        <f t="shared" si="116"/>
        <v>156719.09999999998</v>
      </c>
      <c r="AF38" s="26">
        <f t="shared" si="116"/>
        <v>156341.4</v>
      </c>
      <c r="AG38" s="29">
        <v>9123</v>
      </c>
      <c r="AH38" s="29">
        <v>8993.7000000000007</v>
      </c>
      <c r="AI38" s="26">
        <f t="shared" ref="AI38:AJ39" si="169">AE38+AG38</f>
        <v>165842.09999999998</v>
      </c>
      <c r="AJ38" s="26">
        <f t="shared" si="169"/>
        <v>165335.1</v>
      </c>
      <c r="AK38" s="29">
        <v>12950</v>
      </c>
      <c r="AL38" s="29">
        <v>12909.5</v>
      </c>
      <c r="AM38" s="26">
        <f t="shared" ref="AM38:AN39" si="170">AI38+AK38</f>
        <v>178792.09999999998</v>
      </c>
      <c r="AN38" s="26">
        <f t="shared" si="170"/>
        <v>178244.6</v>
      </c>
      <c r="AO38" s="29">
        <v>19615</v>
      </c>
      <c r="AP38" s="29">
        <v>19562.7</v>
      </c>
      <c r="AQ38" s="26">
        <f t="shared" ref="AQ38:AR39" si="171">AM38+AO38</f>
        <v>198407.09999999998</v>
      </c>
      <c r="AR38" s="26">
        <f t="shared" si="171"/>
        <v>197807.30000000002</v>
      </c>
      <c r="AS38" s="29"/>
      <c r="AT38" s="29">
        <v>19121.900000000001</v>
      </c>
      <c r="AU38" s="26">
        <f t="shared" ref="AU38:AV39" si="172">AQ38+AS38</f>
        <v>198407.09999999998</v>
      </c>
      <c r="AV38" s="26">
        <f t="shared" si="172"/>
        <v>216929.2</v>
      </c>
      <c r="AW38" s="29"/>
      <c r="AX38" s="29">
        <v>34058.300000000003</v>
      </c>
      <c r="AY38" s="29">
        <v>226802.1</v>
      </c>
      <c r="AZ38" s="29">
        <v>226061</v>
      </c>
      <c r="BA38" s="55">
        <f t="shared" si="137"/>
        <v>0.14311483812827275</v>
      </c>
      <c r="BB38" s="55">
        <f t="shared" si="137"/>
        <v>-9.9313710842173442E-2</v>
      </c>
      <c r="BC38" s="29">
        <f>79.4+BD38</f>
        <v>8834.6</v>
      </c>
      <c r="BD38" s="29">
        <v>8755.2000000000007</v>
      </c>
      <c r="BE38" s="29">
        <f>79.3+BF38</f>
        <v>21144.1</v>
      </c>
      <c r="BF38" s="29">
        <v>21064.799999999999</v>
      </c>
      <c r="BG38" s="26">
        <f t="shared" ref="BG38:BH41" si="173">BC38+BE38</f>
        <v>29978.699999999997</v>
      </c>
      <c r="BH38" s="26">
        <f t="shared" si="173"/>
        <v>29820</v>
      </c>
      <c r="BI38" s="55">
        <f t="shared" si="22"/>
        <v>6.7902751803366135E-2</v>
      </c>
      <c r="BJ38" s="55">
        <f t="shared" si="22"/>
        <v>6.5285344288648739E-2</v>
      </c>
      <c r="BK38" s="29">
        <f>79.3+BL38</f>
        <v>18762.3</v>
      </c>
      <c r="BL38" s="29">
        <v>18683</v>
      </c>
      <c r="BM38" s="26">
        <f t="shared" ref="BM38:BN39" si="174">BG38+BK38</f>
        <v>48741</v>
      </c>
      <c r="BN38" s="26">
        <f t="shared" si="174"/>
        <v>48503</v>
      </c>
      <c r="BO38" s="55">
        <f t="shared" si="24"/>
        <v>-5.8902952898034489E-3</v>
      </c>
      <c r="BP38" s="55">
        <f t="shared" si="24"/>
        <v>-8.0557254140856127E-3</v>
      </c>
      <c r="BQ38" s="29"/>
      <c r="BR38" s="29"/>
      <c r="BS38" s="26">
        <f t="shared" ref="BS38:BT39" si="175">BM38+BQ38</f>
        <v>48741</v>
      </c>
      <c r="BT38" s="26">
        <f t="shared" si="175"/>
        <v>48503</v>
      </c>
      <c r="BU38" s="55">
        <f t="shared" si="25"/>
        <v>-0.30908224927812344</v>
      </c>
      <c r="BV38" s="55">
        <f t="shared" si="25"/>
        <v>-0.31033355041078825</v>
      </c>
      <c r="BW38" s="29"/>
      <c r="BX38" s="29"/>
      <c r="BY38" s="26">
        <f t="shared" ref="BY38:BZ39" si="176">BS38+BW38</f>
        <v>48741</v>
      </c>
      <c r="BZ38" s="26">
        <f t="shared" si="176"/>
        <v>48503</v>
      </c>
      <c r="CA38" s="55">
        <f t="shared" si="27"/>
        <v>-0.48538976121899091</v>
      </c>
      <c r="CB38" s="55">
        <f t="shared" si="27"/>
        <v>-0.48653535488269384</v>
      </c>
      <c r="CC38" s="29"/>
      <c r="CD38" s="29"/>
      <c r="CE38" s="26">
        <f t="shared" ref="CE38:CF39" si="177">BY38+CC38</f>
        <v>48741</v>
      </c>
      <c r="CF38" s="26">
        <f t="shared" si="177"/>
        <v>48503</v>
      </c>
      <c r="CG38" s="55">
        <f t="shared" si="29"/>
        <v>-0.64139222895098702</v>
      </c>
      <c r="CH38" s="55">
        <f t="shared" si="29"/>
        <v>-0.64232250338113372</v>
      </c>
      <c r="CI38" s="29"/>
      <c r="CJ38" s="29"/>
      <c r="CK38" s="26">
        <f t="shared" ref="CK38:CL39" si="178">CE38+CI38</f>
        <v>48741</v>
      </c>
      <c r="CL38" s="26">
        <f t="shared" si="178"/>
        <v>48503</v>
      </c>
      <c r="CM38" s="55">
        <f t="shared" si="31"/>
        <v>-0.6889913226913631</v>
      </c>
      <c r="CN38" s="55">
        <f t="shared" si="31"/>
        <v>-0.68976227665864576</v>
      </c>
      <c r="CO38" s="29"/>
      <c r="CP38" s="29"/>
      <c r="CQ38" s="26">
        <f t="shared" ref="CQ38:CR39" si="179">CK38+CO38</f>
        <v>48741</v>
      </c>
      <c r="CR38" s="26">
        <f t="shared" si="179"/>
        <v>48503</v>
      </c>
      <c r="CS38" s="55">
        <f t="shared" si="33"/>
        <v>-0.70609995893684407</v>
      </c>
      <c r="CT38" s="55">
        <f t="shared" si="33"/>
        <v>-0.70663821535777949</v>
      </c>
      <c r="CU38" s="29"/>
      <c r="CV38" s="29"/>
      <c r="CW38" s="26">
        <f t="shared" ref="CW38:CX39" si="180">CQ38+CU38</f>
        <v>48741</v>
      </c>
      <c r="CX38" s="26">
        <f t="shared" si="180"/>
        <v>48503</v>
      </c>
      <c r="CY38" s="55">
        <f t="shared" si="35"/>
        <v>-0.72738728389005991</v>
      </c>
      <c r="CZ38" s="55">
        <f t="shared" si="35"/>
        <v>-0.72788516454355423</v>
      </c>
      <c r="DA38" s="29"/>
      <c r="DB38" s="29"/>
      <c r="DC38" s="26">
        <f t="shared" ref="DC38:DD39" si="181">CW38+DA38</f>
        <v>48741</v>
      </c>
      <c r="DD38" s="26">
        <f t="shared" si="181"/>
        <v>48503</v>
      </c>
      <c r="DE38" s="55">
        <f t="shared" si="37"/>
        <v>-0.75433842841309606</v>
      </c>
      <c r="DF38" s="55">
        <f t="shared" si="37"/>
        <v>-0.75479671377143309</v>
      </c>
      <c r="DG38" s="29"/>
      <c r="DH38" s="29"/>
      <c r="DI38" s="26">
        <f t="shared" ref="DI38:DJ39" si="182">DC38+DG38</f>
        <v>48741</v>
      </c>
      <c r="DJ38" s="26">
        <f t="shared" si="182"/>
        <v>48503</v>
      </c>
      <c r="DK38" s="55">
        <f t="shared" si="39"/>
        <v>-0.75433842841309606</v>
      </c>
      <c r="DL38" s="55">
        <f t="shared" si="39"/>
        <v>-0.77641092116690613</v>
      </c>
      <c r="DM38" s="29"/>
      <c r="DN38" s="29"/>
      <c r="DO38" s="29"/>
      <c r="DP38" s="29"/>
      <c r="DQ38" s="29">
        <v>226802.1</v>
      </c>
      <c r="DR38" s="29">
        <v>226061</v>
      </c>
      <c r="DS38" s="55">
        <f>IF($AY$38=0,1,DQ38/$AY$38-1)</f>
        <v>0</v>
      </c>
      <c r="DT38" s="55">
        <f>IF($AZ$38=0,1,DR38/$AZ$38-1)</f>
        <v>0</v>
      </c>
      <c r="DU38" s="55">
        <f>IF($E$38=0,1,DQ38/$E$38-1)</f>
        <v>0.14311483812827275</v>
      </c>
      <c r="DV38" s="55">
        <f>IF($E$38=0,1,DR38/$E$38-1)</f>
        <v>0.13937958873447576</v>
      </c>
      <c r="DW38" s="25"/>
      <c r="DX38" s="63"/>
      <c r="DY38" s="63"/>
      <c r="DZ38" s="63"/>
      <c r="EA38" s="63"/>
      <c r="EB38" s="63"/>
      <c r="EC38" s="63"/>
      <c r="ED38" s="63"/>
      <c r="EE38" s="63"/>
      <c r="EF38" s="63"/>
      <c r="EG38" s="63"/>
      <c r="EH38" s="63"/>
      <c r="EI38" s="63"/>
      <c r="EJ38" s="63"/>
      <c r="EK38" s="63"/>
      <c r="EL38" s="63"/>
      <c r="EM38" s="63"/>
      <c r="EN38" s="63"/>
      <c r="EO38" s="63"/>
      <c r="EP38" s="63"/>
      <c r="EQ38" s="63"/>
      <c r="ER38" s="63"/>
      <c r="ES38" s="63"/>
      <c r="ET38" s="63"/>
      <c r="EU38" s="63"/>
      <c r="EV38" s="63"/>
      <c r="EW38" s="63"/>
      <c r="EX38" s="63"/>
      <c r="EY38" s="63"/>
      <c r="EZ38" s="63"/>
      <c r="FA38" s="63"/>
      <c r="FB38" s="63"/>
      <c r="FC38" s="63"/>
      <c r="FD38" s="63"/>
      <c r="FE38" s="63"/>
      <c r="FF38" s="63"/>
      <c r="FG38" s="63"/>
      <c r="FH38" s="63"/>
      <c r="FI38" s="63"/>
      <c r="FJ38" s="63"/>
      <c r="FK38" s="63"/>
      <c r="FL38" s="63"/>
      <c r="FM38" s="63"/>
      <c r="FN38" s="63"/>
      <c r="FO38" s="63"/>
      <c r="FP38" s="63"/>
      <c r="FQ38" s="63"/>
      <c r="FR38" s="63"/>
      <c r="FS38" s="63"/>
      <c r="FT38" s="63"/>
      <c r="FU38" s="63"/>
      <c r="FV38" s="63"/>
      <c r="FW38" s="63"/>
      <c r="FX38" s="63"/>
      <c r="FY38" s="63"/>
      <c r="FZ38" s="63"/>
      <c r="GA38" s="63"/>
      <c r="GB38" s="63"/>
      <c r="GC38" s="63"/>
      <c r="GD38" s="63"/>
      <c r="GE38" s="63"/>
      <c r="GF38" s="63"/>
      <c r="GG38" s="63"/>
      <c r="GH38" s="63"/>
      <c r="GI38" s="63"/>
      <c r="GJ38" s="63"/>
      <c r="GK38" s="63"/>
      <c r="GL38" s="63"/>
      <c r="GM38" s="63"/>
      <c r="GN38" s="63"/>
      <c r="GO38" s="63"/>
      <c r="GP38" s="63"/>
      <c r="GQ38" s="63"/>
      <c r="GR38" s="63"/>
      <c r="GS38" s="63"/>
      <c r="GT38" s="63"/>
      <c r="GU38" s="63"/>
      <c r="GV38" s="63"/>
      <c r="GW38" s="63"/>
      <c r="GX38" s="63"/>
      <c r="GY38" s="63"/>
      <c r="GZ38" s="63"/>
      <c r="HA38" s="63"/>
      <c r="HB38" s="63"/>
      <c r="HC38" s="63"/>
      <c r="HD38" s="63"/>
      <c r="HE38" s="63"/>
      <c r="HF38" s="63"/>
      <c r="HG38" s="63"/>
      <c r="HH38" s="63"/>
      <c r="HI38" s="63"/>
      <c r="HJ38" s="63"/>
      <c r="HK38" s="63"/>
      <c r="HL38" s="63"/>
      <c r="HM38" s="63"/>
      <c r="HN38" s="63"/>
      <c r="HO38" s="63"/>
      <c r="HP38" s="63"/>
      <c r="HQ38" s="63"/>
      <c r="HR38" s="63"/>
      <c r="HS38" s="63"/>
      <c r="HT38" s="63"/>
      <c r="HU38" s="63"/>
      <c r="HV38" s="63"/>
      <c r="HW38" s="63"/>
      <c r="HX38" s="63"/>
      <c r="HY38" s="63"/>
      <c r="HZ38" s="63"/>
      <c r="IA38" s="63"/>
      <c r="IB38" s="63"/>
      <c r="IC38" s="63"/>
      <c r="ID38" s="63"/>
      <c r="IE38" s="63"/>
      <c r="IF38" s="63"/>
      <c r="IG38" s="63"/>
      <c r="IH38" s="63"/>
      <c r="II38" s="63"/>
      <c r="IJ38" s="63"/>
      <c r="IK38" s="63"/>
      <c r="IL38" s="63"/>
      <c r="IM38" s="63"/>
      <c r="IN38" s="63"/>
      <c r="IO38" s="63"/>
      <c r="IP38" s="63"/>
      <c r="IQ38" s="63"/>
      <c r="IR38" s="63"/>
      <c r="IS38" s="63"/>
      <c r="IT38" s="63"/>
      <c r="IU38" s="63"/>
      <c r="IV38" s="63"/>
      <c r="IW38" s="63"/>
      <c r="IX38" s="63"/>
      <c r="IY38" s="63"/>
      <c r="IZ38" s="63"/>
      <c r="JA38" s="63"/>
      <c r="JB38" s="63"/>
      <c r="JC38" s="63"/>
      <c r="JD38" s="63"/>
      <c r="JE38" s="63"/>
      <c r="JF38" s="63"/>
      <c r="JG38" s="63"/>
      <c r="JH38" s="63"/>
    </row>
    <row r="39" spans="1:268" s="64" customFormat="1" ht="18" customHeight="1">
      <c r="A39" s="255" t="s">
        <v>99</v>
      </c>
      <c r="B39" s="256"/>
      <c r="C39" s="29">
        <f>'[1]прогноз '!B45</f>
        <v>0</v>
      </c>
      <c r="D39" s="31">
        <f>'[1]прогноз '!C45</f>
        <v>166222.90000000002</v>
      </c>
      <c r="E39" s="26">
        <f t="shared" si="168"/>
        <v>181036.9</v>
      </c>
      <c r="F39" s="31">
        <f t="shared" si="168"/>
        <v>192929.60000000003</v>
      </c>
      <c r="G39" s="31">
        <v>9387</v>
      </c>
      <c r="H39" s="31">
        <v>8126.4</v>
      </c>
      <c r="I39" s="31">
        <v>18743</v>
      </c>
      <c r="J39" s="31">
        <v>15717.1</v>
      </c>
      <c r="K39" s="26">
        <f t="shared" ref="K39:L41" si="183">G39+I39</f>
        <v>28130</v>
      </c>
      <c r="L39" s="26">
        <f t="shared" si="183"/>
        <v>23843.5</v>
      </c>
      <c r="M39" s="31">
        <v>19220</v>
      </c>
      <c r="N39" s="31">
        <v>15344.1</v>
      </c>
      <c r="O39" s="26">
        <f t="shared" si="112"/>
        <v>47350</v>
      </c>
      <c r="P39" s="26">
        <f t="shared" si="112"/>
        <v>39187.599999999999</v>
      </c>
      <c r="Q39" s="31">
        <v>19439</v>
      </c>
      <c r="R39" s="31">
        <v>15228.3</v>
      </c>
      <c r="S39" s="26">
        <f t="shared" si="113"/>
        <v>66789</v>
      </c>
      <c r="T39" s="26">
        <f t="shared" si="113"/>
        <v>54415.899999999994</v>
      </c>
      <c r="U39" s="31">
        <v>19050</v>
      </c>
      <c r="V39" s="31">
        <v>16283</v>
      </c>
      <c r="W39" s="26">
        <f t="shared" si="114"/>
        <v>85839</v>
      </c>
      <c r="X39" s="26">
        <f t="shared" si="114"/>
        <v>70698.899999999994</v>
      </c>
      <c r="Y39" s="31">
        <v>23241</v>
      </c>
      <c r="Z39" s="31">
        <v>19302.900000000001</v>
      </c>
      <c r="AA39" s="26">
        <f t="shared" si="115"/>
        <v>109080</v>
      </c>
      <c r="AB39" s="26">
        <f t="shared" si="115"/>
        <v>90001.799999999988</v>
      </c>
      <c r="AC39" s="31">
        <v>22590.3</v>
      </c>
      <c r="AD39" s="31">
        <v>18517.3</v>
      </c>
      <c r="AE39" s="26">
        <f t="shared" si="116"/>
        <v>131670.29999999999</v>
      </c>
      <c r="AF39" s="26">
        <f t="shared" si="116"/>
        <v>108519.09999999999</v>
      </c>
      <c r="AG39" s="31">
        <v>14966.5</v>
      </c>
      <c r="AH39" s="31">
        <v>12577.9</v>
      </c>
      <c r="AI39" s="26">
        <f t="shared" si="169"/>
        <v>146636.79999999999</v>
      </c>
      <c r="AJ39" s="26">
        <f t="shared" si="169"/>
        <v>121096.99999999999</v>
      </c>
      <c r="AK39" s="31">
        <v>15608.6</v>
      </c>
      <c r="AL39" s="31">
        <v>13074</v>
      </c>
      <c r="AM39" s="26">
        <f t="shared" si="170"/>
        <v>162245.4</v>
      </c>
      <c r="AN39" s="26">
        <f t="shared" si="170"/>
        <v>134171</v>
      </c>
      <c r="AO39" s="31">
        <v>18791.5</v>
      </c>
      <c r="AP39" s="31">
        <v>16159.7</v>
      </c>
      <c r="AQ39" s="26">
        <f t="shared" si="171"/>
        <v>181036.9</v>
      </c>
      <c r="AR39" s="26">
        <f t="shared" si="171"/>
        <v>150330.70000000001</v>
      </c>
      <c r="AS39" s="31"/>
      <c r="AT39" s="31">
        <v>16291.2</v>
      </c>
      <c r="AU39" s="26">
        <f t="shared" si="172"/>
        <v>181036.9</v>
      </c>
      <c r="AV39" s="26">
        <f t="shared" si="172"/>
        <v>166621.90000000002</v>
      </c>
      <c r="AW39" s="31"/>
      <c r="AX39" s="31">
        <v>26307.7</v>
      </c>
      <c r="AY39" s="31">
        <v>235997.9</v>
      </c>
      <c r="AZ39" s="31">
        <v>189996.9</v>
      </c>
      <c r="BA39" s="55">
        <f t="shared" si="137"/>
        <v>0.30359004158820668</v>
      </c>
      <c r="BB39" s="55">
        <f t="shared" si="137"/>
        <v>-1.5200881565089253E-2</v>
      </c>
      <c r="BC39" s="31">
        <f>1315.6+BD39</f>
        <v>10602.7</v>
      </c>
      <c r="BD39" s="31">
        <v>9287.1</v>
      </c>
      <c r="BE39" s="31">
        <f>3433.7+BF39</f>
        <v>19840.5</v>
      </c>
      <c r="BF39" s="31">
        <v>16406.8</v>
      </c>
      <c r="BG39" s="26">
        <f t="shared" si="173"/>
        <v>30443.200000000001</v>
      </c>
      <c r="BH39" s="26">
        <f t="shared" si="173"/>
        <v>25693.9</v>
      </c>
      <c r="BI39" s="55">
        <f t="shared" si="22"/>
        <v>8.2232492001421909E-2</v>
      </c>
      <c r="BJ39" s="55">
        <f t="shared" si="22"/>
        <v>7.7606056157862868E-2</v>
      </c>
      <c r="BK39" s="31">
        <v>19748</v>
      </c>
      <c r="BL39" s="31">
        <v>16321.5</v>
      </c>
      <c r="BM39" s="26">
        <f t="shared" si="174"/>
        <v>50191.199999999997</v>
      </c>
      <c r="BN39" s="26">
        <f t="shared" si="174"/>
        <v>42015.4</v>
      </c>
      <c r="BO39" s="55">
        <f t="shared" si="24"/>
        <v>6.000422386483617E-2</v>
      </c>
      <c r="BP39" s="55">
        <f t="shared" si="24"/>
        <v>7.2160581408404756E-2</v>
      </c>
      <c r="BQ39" s="31"/>
      <c r="BR39" s="31"/>
      <c r="BS39" s="26">
        <f t="shared" si="175"/>
        <v>50191.199999999997</v>
      </c>
      <c r="BT39" s="26">
        <f t="shared" si="175"/>
        <v>42015.4</v>
      </c>
      <c r="BU39" s="55">
        <f t="shared" si="25"/>
        <v>-0.24851098234739255</v>
      </c>
      <c r="BV39" s="55">
        <f t="shared" si="25"/>
        <v>-0.22788376191517545</v>
      </c>
      <c r="BW39" s="31"/>
      <c r="BX39" s="31"/>
      <c r="BY39" s="26">
        <f t="shared" si="176"/>
        <v>50191.199999999997</v>
      </c>
      <c r="BZ39" s="26">
        <f t="shared" si="176"/>
        <v>42015.4</v>
      </c>
      <c r="CA39" s="55">
        <f t="shared" si="27"/>
        <v>-0.41528675776744839</v>
      </c>
      <c r="CB39" s="55">
        <f t="shared" si="27"/>
        <v>-0.40571352595302046</v>
      </c>
      <c r="CC39" s="31"/>
      <c r="CD39" s="31"/>
      <c r="CE39" s="26">
        <f t="shared" si="177"/>
        <v>50191.199999999997</v>
      </c>
      <c r="CF39" s="26">
        <f t="shared" si="177"/>
        <v>42015.4</v>
      </c>
      <c r="CG39" s="55">
        <f t="shared" si="29"/>
        <v>-0.53986798679867998</v>
      </c>
      <c r="CH39" s="55">
        <f t="shared" si="29"/>
        <v>-0.53317155879104638</v>
      </c>
      <c r="CI39" s="31"/>
      <c r="CJ39" s="31"/>
      <c r="CK39" s="26">
        <f t="shared" si="178"/>
        <v>50191.199999999997</v>
      </c>
      <c r="CL39" s="26">
        <f t="shared" si="178"/>
        <v>42015.4</v>
      </c>
      <c r="CM39" s="55">
        <f t="shared" si="31"/>
        <v>-0.61881153152988944</v>
      </c>
      <c r="CN39" s="55">
        <f t="shared" si="31"/>
        <v>-0.61282944661354533</v>
      </c>
      <c r="CO39" s="31"/>
      <c r="CP39" s="31"/>
      <c r="CQ39" s="26">
        <f t="shared" si="179"/>
        <v>50191.199999999997</v>
      </c>
      <c r="CR39" s="26">
        <f t="shared" si="179"/>
        <v>42015.4</v>
      </c>
      <c r="CS39" s="55">
        <f t="shared" si="33"/>
        <v>-0.6577175715782122</v>
      </c>
      <c r="CT39" s="55">
        <f t="shared" si="33"/>
        <v>-0.65304342799573889</v>
      </c>
      <c r="CU39" s="31"/>
      <c r="CV39" s="31"/>
      <c r="CW39" s="26">
        <f t="shared" si="180"/>
        <v>50191.199999999997</v>
      </c>
      <c r="CX39" s="26">
        <f t="shared" si="180"/>
        <v>42015.4</v>
      </c>
      <c r="CY39" s="55">
        <f t="shared" si="35"/>
        <v>-0.69064639120739324</v>
      </c>
      <c r="CZ39" s="55">
        <f t="shared" si="35"/>
        <v>-0.68685185323206954</v>
      </c>
      <c r="DA39" s="31"/>
      <c r="DB39" s="31"/>
      <c r="DC39" s="26">
        <f t="shared" si="181"/>
        <v>50191.199999999997</v>
      </c>
      <c r="DD39" s="26">
        <f t="shared" si="181"/>
        <v>42015.4</v>
      </c>
      <c r="DE39" s="55">
        <f t="shared" si="37"/>
        <v>-0.72275707328174532</v>
      </c>
      <c r="DF39" s="55">
        <f t="shared" si="37"/>
        <v>-0.7205135078862801</v>
      </c>
      <c r="DG39" s="31"/>
      <c r="DH39" s="31"/>
      <c r="DI39" s="26">
        <f t="shared" si="182"/>
        <v>50191.199999999997</v>
      </c>
      <c r="DJ39" s="26">
        <f t="shared" si="182"/>
        <v>42015.4</v>
      </c>
      <c r="DK39" s="55">
        <f t="shared" si="39"/>
        <v>-0.72275707328174532</v>
      </c>
      <c r="DL39" s="55">
        <f t="shared" si="39"/>
        <v>-0.74783986978902539</v>
      </c>
      <c r="DM39" s="31"/>
      <c r="DN39" s="31"/>
      <c r="DO39" s="31"/>
      <c r="DP39" s="31"/>
      <c r="DQ39" s="31">
        <v>235997.9</v>
      </c>
      <c r="DR39" s="31">
        <f>189996.9+200.1</f>
        <v>190197</v>
      </c>
      <c r="DS39" s="55">
        <f>IF($AY$39=0,1,DQ39/$AY$39-1)</f>
        <v>0</v>
      </c>
      <c r="DT39" s="55">
        <f>IF($AZ$39=0,1,DR39/$AZ$39-1)</f>
        <v>1.0531750781197502E-3</v>
      </c>
      <c r="DU39" s="55">
        <f>IF($E$39=0,1,DQ39/$E$39-1)</f>
        <v>0.30359004158820668</v>
      </c>
      <c r="DV39" s="55">
        <f>IF($E$39=0,1,DR39/$E$39-1)</f>
        <v>5.0597972015649972E-2</v>
      </c>
      <c r="DW39" s="25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  <c r="GY39" s="63"/>
      <c r="GZ39" s="63"/>
      <c r="HA39" s="63"/>
      <c r="HB39" s="63"/>
      <c r="HC39" s="63"/>
      <c r="HD39" s="63"/>
      <c r="HE39" s="63"/>
      <c r="HF39" s="63"/>
      <c r="HG39" s="63"/>
      <c r="HH39" s="63"/>
      <c r="HI39" s="63"/>
      <c r="HJ39" s="63"/>
      <c r="HK39" s="63"/>
      <c r="HL39" s="63"/>
      <c r="HM39" s="63"/>
      <c r="HN39" s="63"/>
      <c r="HO39" s="63"/>
      <c r="HP39" s="63"/>
      <c r="HQ39" s="63"/>
      <c r="HR39" s="63"/>
      <c r="HS39" s="63"/>
      <c r="HT39" s="63"/>
      <c r="HU39" s="63"/>
      <c r="HV39" s="63"/>
      <c r="HW39" s="63"/>
      <c r="HX39" s="63"/>
      <c r="HY39" s="63"/>
      <c r="HZ39" s="63"/>
      <c r="IA39" s="63"/>
      <c r="IB39" s="63"/>
      <c r="IC39" s="63"/>
      <c r="ID39" s="63"/>
      <c r="IE39" s="63"/>
      <c r="IF39" s="63"/>
      <c r="IG39" s="63"/>
      <c r="IH39" s="63"/>
      <c r="II39" s="63"/>
      <c r="IJ39" s="63"/>
      <c r="IK39" s="63"/>
      <c r="IL39" s="63"/>
      <c r="IM39" s="63"/>
      <c r="IN39" s="63"/>
      <c r="IO39" s="63"/>
      <c r="IP39" s="63"/>
      <c r="IQ39" s="63"/>
      <c r="IR39" s="63"/>
      <c r="IS39" s="63"/>
      <c r="IT39" s="63"/>
      <c r="IU39" s="63"/>
      <c r="IV39" s="63"/>
      <c r="IW39" s="63"/>
      <c r="IX39" s="63"/>
      <c r="IY39" s="63"/>
      <c r="IZ39" s="63"/>
      <c r="JA39" s="63"/>
      <c r="JB39" s="63"/>
      <c r="JC39" s="63"/>
      <c r="JD39" s="63"/>
      <c r="JE39" s="63"/>
      <c r="JF39" s="63"/>
      <c r="JG39" s="63"/>
      <c r="JH39" s="63"/>
    </row>
    <row r="40" spans="1:268" s="64" customFormat="1" ht="18" customHeight="1">
      <c r="A40" s="255" t="s">
        <v>95</v>
      </c>
      <c r="B40" s="256"/>
      <c r="C40" s="29"/>
      <c r="D40" s="31"/>
      <c r="E40" s="26"/>
      <c r="F40" s="31"/>
      <c r="G40" s="31"/>
      <c r="H40" s="31"/>
      <c r="I40" s="31"/>
      <c r="J40" s="31"/>
      <c r="K40" s="26">
        <f t="shared" si="183"/>
        <v>0</v>
      </c>
      <c r="L40" s="26">
        <f t="shared" si="183"/>
        <v>0</v>
      </c>
      <c r="M40" s="31"/>
      <c r="N40" s="31"/>
      <c r="O40" s="26"/>
      <c r="P40" s="26"/>
      <c r="Q40" s="31"/>
      <c r="R40" s="31"/>
      <c r="S40" s="26"/>
      <c r="T40" s="26"/>
      <c r="U40" s="31"/>
      <c r="V40" s="31"/>
      <c r="W40" s="26"/>
      <c r="X40" s="26"/>
      <c r="Y40" s="31"/>
      <c r="Z40" s="31"/>
      <c r="AA40" s="26"/>
      <c r="AB40" s="26"/>
      <c r="AC40" s="31"/>
      <c r="AD40" s="31"/>
      <c r="AE40" s="26"/>
      <c r="AF40" s="26"/>
      <c r="AG40" s="31"/>
      <c r="AH40" s="31"/>
      <c r="AI40" s="26"/>
      <c r="AJ40" s="26"/>
      <c r="AK40" s="31"/>
      <c r="AL40" s="31"/>
      <c r="AM40" s="26"/>
      <c r="AN40" s="26"/>
      <c r="AO40" s="31"/>
      <c r="AP40" s="31"/>
      <c r="AQ40" s="26"/>
      <c r="AR40" s="26"/>
      <c r="AS40" s="31"/>
      <c r="AT40" s="31"/>
      <c r="AU40" s="26"/>
      <c r="AV40" s="26"/>
      <c r="AW40" s="31"/>
      <c r="AX40" s="31"/>
      <c r="AY40" s="31"/>
      <c r="AZ40" s="31"/>
      <c r="BA40" s="55">
        <f t="shared" si="137"/>
        <v>1</v>
      </c>
      <c r="BB40" s="55">
        <f t="shared" si="137"/>
        <v>1</v>
      </c>
      <c r="BC40" s="31"/>
      <c r="BD40" s="31"/>
      <c r="BE40" s="31"/>
      <c r="BF40" s="31"/>
      <c r="BG40" s="26">
        <f t="shared" si="173"/>
        <v>0</v>
      </c>
      <c r="BH40" s="26">
        <f t="shared" si="173"/>
        <v>0</v>
      </c>
      <c r="BI40" s="55">
        <f t="shared" ref="BI40:BJ61" si="184">IF(K40=0,1,BG40/K40-1)</f>
        <v>1</v>
      </c>
      <c r="BJ40" s="55">
        <f t="shared" si="184"/>
        <v>1</v>
      </c>
      <c r="BK40" s="31"/>
      <c r="BL40" s="31"/>
      <c r="BM40" s="26"/>
      <c r="BN40" s="26"/>
      <c r="BO40" s="55">
        <f t="shared" ref="BO40:BP61" si="185">IF(O40=0,1,BM40/O40-1)</f>
        <v>1</v>
      </c>
      <c r="BP40" s="55">
        <f t="shared" si="185"/>
        <v>1</v>
      </c>
      <c r="BQ40" s="31"/>
      <c r="BR40" s="31"/>
      <c r="BS40" s="26"/>
      <c r="BT40" s="26"/>
      <c r="BU40" s="55">
        <f t="shared" ref="BU40:BV61" si="186">IF(S40=0,1,BS40/S40-1)</f>
        <v>1</v>
      </c>
      <c r="BV40" s="55">
        <f t="shared" si="186"/>
        <v>1</v>
      </c>
      <c r="BW40" s="31"/>
      <c r="BX40" s="31"/>
      <c r="BY40" s="26"/>
      <c r="BZ40" s="26"/>
      <c r="CA40" s="55">
        <f t="shared" ref="CA40:CB61" si="187">IF(W40=0,1,BY40/W40-1)</f>
        <v>1</v>
      </c>
      <c r="CB40" s="55">
        <f t="shared" si="187"/>
        <v>1</v>
      </c>
      <c r="CC40" s="31"/>
      <c r="CD40" s="31"/>
      <c r="CE40" s="26"/>
      <c r="CF40" s="26"/>
      <c r="CG40" s="55">
        <f t="shared" ref="CG40:CH61" si="188">IF(AA40=0,1,CE40/AA40-1)</f>
        <v>1</v>
      </c>
      <c r="CH40" s="55">
        <f t="shared" si="188"/>
        <v>1</v>
      </c>
      <c r="CI40" s="31"/>
      <c r="CJ40" s="31"/>
      <c r="CK40" s="26"/>
      <c r="CL40" s="26"/>
      <c r="CM40" s="55">
        <f t="shared" ref="CM40:CN61" si="189">IF(AE40=0,1,CK40/AE40-1)</f>
        <v>1</v>
      </c>
      <c r="CN40" s="55">
        <f t="shared" si="189"/>
        <v>1</v>
      </c>
      <c r="CO40" s="31"/>
      <c r="CP40" s="31"/>
      <c r="CQ40" s="26"/>
      <c r="CR40" s="26"/>
      <c r="CS40" s="55">
        <f t="shared" ref="CS40:CT61" si="190">IF(AI40=0,1,CQ40/AI40-1)</f>
        <v>1</v>
      </c>
      <c r="CT40" s="55">
        <f t="shared" si="190"/>
        <v>1</v>
      </c>
      <c r="CU40" s="31"/>
      <c r="CV40" s="31"/>
      <c r="CW40" s="26"/>
      <c r="CX40" s="26"/>
      <c r="CY40" s="55">
        <f t="shared" ref="CY40:CZ61" si="191">IF(AM40=0,1,CW40/AM40-1)</f>
        <v>1</v>
      </c>
      <c r="CZ40" s="55">
        <f t="shared" si="191"/>
        <v>1</v>
      </c>
      <c r="DA40" s="31"/>
      <c r="DB40" s="31"/>
      <c r="DC40" s="26"/>
      <c r="DD40" s="26"/>
      <c r="DE40" s="55">
        <f t="shared" ref="DE40:DF61" si="192">IF(AQ40=0,1,DC40/AQ40-1)</f>
        <v>1</v>
      </c>
      <c r="DF40" s="55">
        <f t="shared" si="192"/>
        <v>1</v>
      </c>
      <c r="DG40" s="31"/>
      <c r="DH40" s="31"/>
      <c r="DI40" s="26"/>
      <c r="DJ40" s="26"/>
      <c r="DK40" s="55">
        <f t="shared" ref="DK40:DL61" si="193">IF(AU40=0,1,DI40/AU40-1)</f>
        <v>1</v>
      </c>
      <c r="DL40" s="55">
        <f t="shared" si="193"/>
        <v>1</v>
      </c>
      <c r="DM40" s="31"/>
      <c r="DN40" s="31"/>
      <c r="DO40" s="31"/>
      <c r="DP40" s="31"/>
      <c r="DQ40" s="31"/>
      <c r="DR40" s="31"/>
      <c r="DS40" s="55">
        <f>IF($AY$40=0,1,DQ40/$AY$40-1)</f>
        <v>1</v>
      </c>
      <c r="DT40" s="55">
        <f>IF($AZ$40=0,1,DR40/$AZ$40-1)</f>
        <v>1</v>
      </c>
      <c r="DU40" s="55">
        <f>IF($E$40=0,1,DQ40/$E$40-1)</f>
        <v>1</v>
      </c>
      <c r="DV40" s="55">
        <f>IF($E$40=0,1,DR40/$E$40-1)</f>
        <v>1</v>
      </c>
      <c r="DW40" s="25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  <c r="GY40" s="63"/>
      <c r="GZ40" s="63"/>
      <c r="HA40" s="63"/>
      <c r="HB40" s="63"/>
      <c r="HC40" s="63"/>
      <c r="HD40" s="63"/>
      <c r="HE40" s="63"/>
      <c r="HF40" s="63"/>
      <c r="HG40" s="63"/>
      <c r="HH40" s="63"/>
      <c r="HI40" s="63"/>
      <c r="HJ40" s="63"/>
      <c r="HK40" s="63"/>
      <c r="HL40" s="63"/>
      <c r="HM40" s="63"/>
      <c r="HN40" s="63"/>
      <c r="HO40" s="63"/>
      <c r="HP40" s="63"/>
      <c r="HQ40" s="63"/>
      <c r="HR40" s="63"/>
      <c r="HS40" s="63"/>
      <c r="HT40" s="63"/>
      <c r="HU40" s="63"/>
      <c r="HV40" s="63"/>
      <c r="HW40" s="63"/>
      <c r="HX40" s="63"/>
      <c r="HY40" s="63"/>
      <c r="HZ40" s="63"/>
      <c r="IA40" s="63"/>
      <c r="IB40" s="63"/>
      <c r="IC40" s="63"/>
      <c r="ID40" s="63"/>
      <c r="IE40" s="63"/>
      <c r="IF40" s="63"/>
      <c r="IG40" s="63"/>
      <c r="IH40" s="63"/>
      <c r="II40" s="63"/>
      <c r="IJ40" s="63"/>
      <c r="IK40" s="63"/>
      <c r="IL40" s="63"/>
      <c r="IM40" s="63"/>
      <c r="IN40" s="63"/>
      <c r="IO40" s="63"/>
      <c r="IP40" s="63"/>
      <c r="IQ40" s="63"/>
      <c r="IR40" s="63"/>
      <c r="IS40" s="63"/>
      <c r="IT40" s="63"/>
      <c r="IU40" s="63"/>
      <c r="IV40" s="63"/>
      <c r="IW40" s="63"/>
      <c r="IX40" s="63"/>
      <c r="IY40" s="63"/>
      <c r="IZ40" s="63"/>
      <c r="JA40" s="63"/>
      <c r="JB40" s="63"/>
      <c r="JC40" s="63"/>
      <c r="JD40" s="63"/>
      <c r="JE40" s="63"/>
      <c r="JF40" s="63"/>
      <c r="JG40" s="63"/>
      <c r="JH40" s="63"/>
    </row>
    <row r="41" spans="1:268" s="64" customFormat="1" ht="18" customHeight="1">
      <c r="A41" s="255" t="s">
        <v>98</v>
      </c>
      <c r="B41" s="256"/>
      <c r="C41" s="29">
        <f>'[1]прогноз '!B46</f>
        <v>51395.199999999997</v>
      </c>
      <c r="D41" s="31">
        <f>'[1]прогноз '!C46</f>
        <v>31907.499999999996</v>
      </c>
      <c r="E41" s="26">
        <f t="shared" si="168"/>
        <v>60022.400000000001</v>
      </c>
      <c r="F41" s="31">
        <f t="shared" si="168"/>
        <v>39845.1</v>
      </c>
      <c r="G41" s="31">
        <v>2373.6999999999998</v>
      </c>
      <c r="H41" s="31">
        <v>1659.5</v>
      </c>
      <c r="I41" s="31">
        <v>4543.6000000000004</v>
      </c>
      <c r="J41" s="31">
        <v>3056.8</v>
      </c>
      <c r="K41" s="26">
        <f t="shared" si="183"/>
        <v>6917.3</v>
      </c>
      <c r="L41" s="26">
        <f t="shared" si="183"/>
        <v>4716.3</v>
      </c>
      <c r="M41" s="31">
        <v>5087.5</v>
      </c>
      <c r="N41" s="31">
        <v>3081.7</v>
      </c>
      <c r="O41" s="26">
        <f t="shared" si="112"/>
        <v>12004.8</v>
      </c>
      <c r="P41" s="26">
        <f t="shared" si="112"/>
        <v>7798</v>
      </c>
      <c r="Q41" s="31">
        <v>5164.2</v>
      </c>
      <c r="R41" s="31">
        <v>3155.4</v>
      </c>
      <c r="S41" s="26">
        <f t="shared" si="113"/>
        <v>17169</v>
      </c>
      <c r="T41" s="26">
        <f t="shared" si="113"/>
        <v>10953.4</v>
      </c>
      <c r="U41" s="31">
        <v>4372.3</v>
      </c>
      <c r="V41" s="31">
        <v>3275.7</v>
      </c>
      <c r="W41" s="26">
        <f t="shared" si="114"/>
        <v>21541.3</v>
      </c>
      <c r="X41" s="26">
        <f t="shared" si="114"/>
        <v>14229.099999999999</v>
      </c>
      <c r="Y41" s="31">
        <v>5206.6000000000004</v>
      </c>
      <c r="Z41" s="31">
        <v>3564.7</v>
      </c>
      <c r="AA41" s="26">
        <f t="shared" si="115"/>
        <v>26747.9</v>
      </c>
      <c r="AB41" s="26">
        <f t="shared" si="115"/>
        <v>17793.8</v>
      </c>
      <c r="AC41" s="31">
        <v>6438.3</v>
      </c>
      <c r="AD41" s="31">
        <v>4538.7</v>
      </c>
      <c r="AE41" s="26">
        <f t="shared" si="116"/>
        <v>33186.200000000004</v>
      </c>
      <c r="AF41" s="26">
        <f t="shared" si="116"/>
        <v>22332.5</v>
      </c>
      <c r="AG41" s="31">
        <v>4641</v>
      </c>
      <c r="AH41" s="31">
        <v>3122.9</v>
      </c>
      <c r="AI41" s="26">
        <f t="shared" ref="AI41:AJ44" si="194">AE41+AG41</f>
        <v>37827.200000000004</v>
      </c>
      <c r="AJ41" s="26">
        <f t="shared" si="194"/>
        <v>25455.4</v>
      </c>
      <c r="AK41" s="31">
        <v>4737</v>
      </c>
      <c r="AL41" s="31">
        <v>2963.2</v>
      </c>
      <c r="AM41" s="26">
        <f t="shared" ref="AM41:AN44" si="195">AI41+AK41</f>
        <v>42564.200000000004</v>
      </c>
      <c r="AN41" s="26">
        <f t="shared" si="195"/>
        <v>28418.600000000002</v>
      </c>
      <c r="AO41" s="31">
        <v>4781</v>
      </c>
      <c r="AP41" s="31">
        <v>3331.1</v>
      </c>
      <c r="AQ41" s="26">
        <f t="shared" ref="AQ41:AR44" si="196">AM41+AO41</f>
        <v>47345.200000000004</v>
      </c>
      <c r="AR41" s="26">
        <f t="shared" si="196"/>
        <v>31749.7</v>
      </c>
      <c r="AS41" s="31">
        <f>1489.1+AT41</f>
        <v>4556.1000000000004</v>
      </c>
      <c r="AT41" s="31">
        <v>3067</v>
      </c>
      <c r="AU41" s="26">
        <f t="shared" ref="AU41:AV44" si="197">AQ41+AS41</f>
        <v>51901.3</v>
      </c>
      <c r="AV41" s="26">
        <f t="shared" si="197"/>
        <v>34816.699999999997</v>
      </c>
      <c r="AW41" s="31">
        <f>3092.7+AX41</f>
        <v>8121.0999999999995</v>
      </c>
      <c r="AX41" s="31">
        <v>5028.3999999999996</v>
      </c>
      <c r="AY41" s="31">
        <v>61805.4</v>
      </c>
      <c r="AZ41" s="31">
        <v>41223.300000000003</v>
      </c>
      <c r="BA41" s="55">
        <f t="shared" si="137"/>
        <v>2.97055765847416E-2</v>
      </c>
      <c r="BB41" s="55">
        <f t="shared" si="137"/>
        <v>3.4588945692193063E-2</v>
      </c>
      <c r="BC41" s="31">
        <v>2609.4</v>
      </c>
      <c r="BD41" s="31">
        <v>2050.6</v>
      </c>
      <c r="BE41" s="31">
        <f>7433.4-BC41</f>
        <v>4824</v>
      </c>
      <c r="BF41" s="31">
        <v>3198.3</v>
      </c>
      <c r="BG41" s="26">
        <f t="shared" si="173"/>
        <v>7433.4</v>
      </c>
      <c r="BH41" s="26">
        <f t="shared" si="173"/>
        <v>5248.9</v>
      </c>
      <c r="BI41" s="55">
        <f t="shared" si="184"/>
        <v>7.461003570757363E-2</v>
      </c>
      <c r="BJ41" s="55">
        <f t="shared" si="184"/>
        <v>0.11292750673197194</v>
      </c>
      <c r="BK41" s="31">
        <v>4986</v>
      </c>
      <c r="BL41" s="31">
        <v>2966.1</v>
      </c>
      <c r="BM41" s="26">
        <f t="shared" ref="BM41:BN44" si="198">BG41+BK41</f>
        <v>12419.4</v>
      </c>
      <c r="BN41" s="26">
        <f t="shared" si="198"/>
        <v>8215</v>
      </c>
      <c r="BO41" s="55">
        <f t="shared" si="185"/>
        <v>3.4536185525789742E-2</v>
      </c>
      <c r="BP41" s="55">
        <f t="shared" si="185"/>
        <v>5.3475250064118907E-2</v>
      </c>
      <c r="BQ41" s="31"/>
      <c r="BR41" s="31"/>
      <c r="BS41" s="26">
        <f t="shared" ref="BS41:BT44" si="199">BM41+BQ41</f>
        <v>12419.4</v>
      </c>
      <c r="BT41" s="26">
        <f t="shared" si="199"/>
        <v>8215</v>
      </c>
      <c r="BU41" s="55">
        <f t="shared" si="186"/>
        <v>-0.27663812685654376</v>
      </c>
      <c r="BV41" s="55">
        <f t="shared" si="186"/>
        <v>-0.25000456479266708</v>
      </c>
      <c r="BW41" s="31"/>
      <c r="BX41" s="31"/>
      <c r="BY41" s="26">
        <f t="shared" ref="BY41:BZ44" si="200">BS41+BW41</f>
        <v>12419.4</v>
      </c>
      <c r="BZ41" s="26">
        <f t="shared" si="200"/>
        <v>8215</v>
      </c>
      <c r="CA41" s="55">
        <f t="shared" si="187"/>
        <v>-0.42346097960661611</v>
      </c>
      <c r="CB41" s="55">
        <f t="shared" si="187"/>
        <v>-0.42266200954382216</v>
      </c>
      <c r="CC41" s="31"/>
      <c r="CD41" s="31"/>
      <c r="CE41" s="26">
        <f t="shared" ref="CE41:CF44" si="201">BY41+CC41</f>
        <v>12419.4</v>
      </c>
      <c r="CF41" s="26">
        <f t="shared" si="201"/>
        <v>8215</v>
      </c>
      <c r="CG41" s="55">
        <f t="shared" si="188"/>
        <v>-0.53568691373902255</v>
      </c>
      <c r="CH41" s="55">
        <f t="shared" si="188"/>
        <v>-0.5383223369937844</v>
      </c>
      <c r="CI41" s="31"/>
      <c r="CJ41" s="31"/>
      <c r="CK41" s="26">
        <f t="shared" ref="CK41:CL44" si="202">CE41+CI41</f>
        <v>12419.4</v>
      </c>
      <c r="CL41" s="26">
        <f t="shared" si="202"/>
        <v>8215</v>
      </c>
      <c r="CM41" s="55">
        <f t="shared" si="189"/>
        <v>-0.62576613170534745</v>
      </c>
      <c r="CN41" s="55">
        <f t="shared" si="189"/>
        <v>-0.63215045337512588</v>
      </c>
      <c r="CO41" s="31"/>
      <c r="CP41" s="31"/>
      <c r="CQ41" s="26">
        <f t="shared" ref="CQ41:CR44" si="203">CK41+CO41</f>
        <v>12419.4</v>
      </c>
      <c r="CR41" s="26">
        <f t="shared" si="203"/>
        <v>8215</v>
      </c>
      <c r="CS41" s="55">
        <f t="shared" si="190"/>
        <v>-0.67168069537264197</v>
      </c>
      <c r="CT41" s="55">
        <f t="shared" si="190"/>
        <v>-0.67727869135821872</v>
      </c>
      <c r="CU41" s="31"/>
      <c r="CV41" s="31"/>
      <c r="CW41" s="26">
        <f t="shared" ref="CW41:CX44" si="204">CQ41+CU41</f>
        <v>12419.4</v>
      </c>
      <c r="CX41" s="26">
        <f t="shared" si="204"/>
        <v>8215</v>
      </c>
      <c r="CY41" s="55">
        <f t="shared" si="191"/>
        <v>-0.70821958359372439</v>
      </c>
      <c r="CZ41" s="55">
        <f t="shared" si="191"/>
        <v>-0.71092875792614696</v>
      </c>
      <c r="DA41" s="31"/>
      <c r="DB41" s="31"/>
      <c r="DC41" s="26">
        <f t="shared" ref="DC41:DD44" si="205">CW41+DA41</f>
        <v>12419.4</v>
      </c>
      <c r="DD41" s="26">
        <f t="shared" si="205"/>
        <v>8215</v>
      </c>
      <c r="DE41" s="55">
        <f t="shared" si="192"/>
        <v>-0.73768407357028809</v>
      </c>
      <c r="DF41" s="55">
        <f t="shared" si="192"/>
        <v>-0.74125739770769483</v>
      </c>
      <c r="DG41" s="31"/>
      <c r="DH41" s="31"/>
      <c r="DI41" s="26">
        <f t="shared" ref="DI41:DJ44" si="206">DC41+DG41</f>
        <v>12419.4</v>
      </c>
      <c r="DJ41" s="26">
        <f t="shared" si="206"/>
        <v>8215</v>
      </c>
      <c r="DK41" s="55">
        <f t="shared" si="193"/>
        <v>-0.76071119605867299</v>
      </c>
      <c r="DL41" s="55">
        <f t="shared" si="193"/>
        <v>-0.76405001048347487</v>
      </c>
      <c r="DM41" s="31"/>
      <c r="DN41" s="31"/>
      <c r="DO41" s="31"/>
      <c r="DP41" s="31"/>
      <c r="DQ41" s="31">
        <v>61805.4</v>
      </c>
      <c r="DR41" s="31">
        <v>41223.300000000003</v>
      </c>
      <c r="DS41" s="55">
        <f>IF($AY$41=0,1,DQ41/$AY$41-1)</f>
        <v>0</v>
      </c>
      <c r="DT41" s="55">
        <f>IF($AZ$41=0,1,DR41/$AZ$41-1)</f>
        <v>0</v>
      </c>
      <c r="DU41" s="55">
        <f>IF($E$41=0,1,DQ41/$E$41-1)</f>
        <v>2.97055765847416E-2</v>
      </c>
      <c r="DV41" s="55">
        <f>IF($E$41=0,1,DR41/$E$41-1)</f>
        <v>-0.31320140480887138</v>
      </c>
      <c r="DW41" s="25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  <c r="GY41" s="63"/>
      <c r="GZ41" s="63"/>
      <c r="HA41" s="63"/>
      <c r="HB41" s="63"/>
      <c r="HC41" s="63"/>
      <c r="HD41" s="63"/>
      <c r="HE41" s="63"/>
      <c r="HF41" s="63"/>
      <c r="HG41" s="63"/>
      <c r="HH41" s="63"/>
      <c r="HI41" s="63"/>
      <c r="HJ41" s="63"/>
      <c r="HK41" s="63"/>
      <c r="HL41" s="63"/>
      <c r="HM41" s="63"/>
      <c r="HN41" s="63"/>
      <c r="HO41" s="63"/>
      <c r="HP41" s="63"/>
      <c r="HQ41" s="63"/>
      <c r="HR41" s="63"/>
      <c r="HS41" s="63"/>
      <c r="HT41" s="63"/>
      <c r="HU41" s="63"/>
      <c r="HV41" s="63"/>
      <c r="HW41" s="63"/>
      <c r="HX41" s="63"/>
      <c r="HY41" s="63"/>
      <c r="HZ41" s="63"/>
      <c r="IA41" s="63"/>
      <c r="IB41" s="63"/>
      <c r="IC41" s="63"/>
      <c r="ID41" s="63"/>
      <c r="IE41" s="63"/>
      <c r="IF41" s="63"/>
      <c r="IG41" s="63"/>
      <c r="IH41" s="63"/>
      <c r="II41" s="63"/>
      <c r="IJ41" s="63"/>
      <c r="IK41" s="63"/>
      <c r="IL41" s="63"/>
      <c r="IM41" s="63"/>
      <c r="IN41" s="63"/>
      <c r="IO41" s="63"/>
      <c r="IP41" s="63"/>
      <c r="IQ41" s="63"/>
      <c r="IR41" s="63"/>
      <c r="IS41" s="63"/>
      <c r="IT41" s="63"/>
      <c r="IU41" s="63"/>
      <c r="IV41" s="63"/>
      <c r="IW41" s="63"/>
      <c r="IX41" s="63"/>
      <c r="IY41" s="63"/>
      <c r="IZ41" s="63"/>
      <c r="JA41" s="63"/>
      <c r="JB41" s="63"/>
      <c r="JC41" s="63"/>
      <c r="JD41" s="63"/>
      <c r="JE41" s="63"/>
      <c r="JF41" s="63"/>
      <c r="JG41" s="63"/>
      <c r="JH41" s="63"/>
    </row>
    <row r="42" spans="1:268" s="68" customFormat="1" ht="18" customHeight="1">
      <c r="A42" s="345" t="s">
        <v>97</v>
      </c>
      <c r="B42" s="346"/>
      <c r="C42" s="53">
        <f>'[1]прогноз '!B48</f>
        <v>0</v>
      </c>
      <c r="D42" s="36">
        <f>'[1]прогноз '!C48</f>
        <v>7299</v>
      </c>
      <c r="E42" s="23">
        <f>G42+I42+M42+Q42+U42+Y42+AC42+AG42+AK42+AO42+AS42+AW42</f>
        <v>8648.7999999999993</v>
      </c>
      <c r="F42" s="36">
        <f>H42+J42+N42+R42+V42+Z42+AD42+AH42+AL42+AP42+AT42+AX42</f>
        <v>8648.9999999999982</v>
      </c>
      <c r="G42" s="36">
        <v>612.79999999999995</v>
      </c>
      <c r="H42" s="36">
        <v>612.79999999999995</v>
      </c>
      <c r="I42" s="36">
        <v>612.79999999999995</v>
      </c>
      <c r="J42" s="36">
        <v>612.79999999999995</v>
      </c>
      <c r="K42" s="23">
        <f>G42+I42</f>
        <v>1225.5999999999999</v>
      </c>
      <c r="L42" s="23">
        <f>H42+J42</f>
        <v>1225.5999999999999</v>
      </c>
      <c r="M42" s="36">
        <v>612.79999999999995</v>
      </c>
      <c r="N42" s="36">
        <v>612.79999999999995</v>
      </c>
      <c r="O42" s="23">
        <f t="shared" ref="O42:P44" si="207">K42+M42</f>
        <v>1838.3999999999999</v>
      </c>
      <c r="P42" s="23">
        <f t="shared" si="207"/>
        <v>1838.3999999999999</v>
      </c>
      <c r="Q42" s="36">
        <v>1044.5</v>
      </c>
      <c r="R42" s="36">
        <v>1044.5</v>
      </c>
      <c r="S42" s="23">
        <f t="shared" ref="S42:T44" si="208">O42+Q42</f>
        <v>2882.8999999999996</v>
      </c>
      <c r="T42" s="23">
        <f t="shared" si="208"/>
        <v>2882.8999999999996</v>
      </c>
      <c r="U42" s="36">
        <v>720.9</v>
      </c>
      <c r="V42" s="36">
        <v>720.9</v>
      </c>
      <c r="W42" s="23">
        <f t="shared" ref="W42:X44" si="209">S42+U42</f>
        <v>3603.7999999999997</v>
      </c>
      <c r="X42" s="23">
        <f t="shared" si="209"/>
        <v>3603.7999999999997</v>
      </c>
      <c r="Y42" s="36">
        <v>721</v>
      </c>
      <c r="Z42" s="36">
        <v>720.6</v>
      </c>
      <c r="AA42" s="23">
        <f t="shared" ref="AA42:AB44" si="210">W42+Y42</f>
        <v>4324.7999999999993</v>
      </c>
      <c r="AB42" s="23">
        <f t="shared" si="210"/>
        <v>4324.3999999999996</v>
      </c>
      <c r="AC42" s="36">
        <v>721</v>
      </c>
      <c r="AD42" s="36">
        <v>720.7</v>
      </c>
      <c r="AE42" s="23">
        <f t="shared" ref="AE42:AF44" si="211">AA42+AC42</f>
        <v>5045.7999999999993</v>
      </c>
      <c r="AF42" s="23">
        <f t="shared" si="211"/>
        <v>5045.0999999999995</v>
      </c>
      <c r="AG42" s="36">
        <v>721</v>
      </c>
      <c r="AH42" s="36">
        <v>720.7</v>
      </c>
      <c r="AI42" s="23">
        <f t="shared" si="194"/>
        <v>5766.7999999999993</v>
      </c>
      <c r="AJ42" s="23">
        <f t="shared" si="194"/>
        <v>5765.7999999999993</v>
      </c>
      <c r="AK42" s="36">
        <v>720</v>
      </c>
      <c r="AL42" s="36">
        <v>720.7</v>
      </c>
      <c r="AM42" s="23">
        <f t="shared" si="195"/>
        <v>6486.7999999999993</v>
      </c>
      <c r="AN42" s="23">
        <f t="shared" si="195"/>
        <v>6486.4999999999991</v>
      </c>
      <c r="AO42" s="36">
        <v>720</v>
      </c>
      <c r="AP42" s="36">
        <v>720.7</v>
      </c>
      <c r="AQ42" s="23">
        <f t="shared" si="196"/>
        <v>7206.7999999999993</v>
      </c>
      <c r="AR42" s="23">
        <f t="shared" si="196"/>
        <v>7207.1999999999989</v>
      </c>
      <c r="AS42" s="36">
        <v>721</v>
      </c>
      <c r="AT42" s="36">
        <v>720.7</v>
      </c>
      <c r="AU42" s="23">
        <f t="shared" si="197"/>
        <v>7927.7999999999993</v>
      </c>
      <c r="AV42" s="23">
        <f t="shared" si="197"/>
        <v>7927.8999999999987</v>
      </c>
      <c r="AW42" s="36">
        <v>721</v>
      </c>
      <c r="AX42" s="36">
        <v>721.1</v>
      </c>
      <c r="AY42" s="36">
        <v>8148</v>
      </c>
      <c r="AZ42" s="36">
        <v>8148.1</v>
      </c>
      <c r="BA42" s="56">
        <f t="shared" ref="BA42:BB57" si="212">IF(E42=0,1,AY42/E42-1)</f>
        <v>-5.7903986680232999E-2</v>
      </c>
      <c r="BB42" s="56">
        <f t="shared" si="212"/>
        <v>-5.7914209735229316E-2</v>
      </c>
      <c r="BC42" s="36">
        <v>819</v>
      </c>
      <c r="BD42" s="36">
        <v>818.5</v>
      </c>
      <c r="BE42" s="36">
        <v>666.3</v>
      </c>
      <c r="BF42" s="36">
        <v>666.3</v>
      </c>
      <c r="BG42" s="23">
        <f>BC42+BE42</f>
        <v>1485.3</v>
      </c>
      <c r="BH42" s="23">
        <f>BD42+BF42</f>
        <v>1484.8</v>
      </c>
      <c r="BI42" s="56">
        <f t="shared" si="184"/>
        <v>0.21189621409921666</v>
      </c>
      <c r="BJ42" s="56">
        <f t="shared" si="184"/>
        <v>0.21148825065274157</v>
      </c>
      <c r="BK42" s="36">
        <v>759</v>
      </c>
      <c r="BL42" s="36">
        <v>666</v>
      </c>
      <c r="BM42" s="23">
        <f t="shared" si="198"/>
        <v>2244.3000000000002</v>
      </c>
      <c r="BN42" s="23">
        <f t="shared" si="198"/>
        <v>2150.8000000000002</v>
      </c>
      <c r="BO42" s="56">
        <f t="shared" si="185"/>
        <v>0.22078981723237612</v>
      </c>
      <c r="BP42" s="56">
        <f t="shared" si="185"/>
        <v>0.16993037423846835</v>
      </c>
      <c r="BQ42" s="36"/>
      <c r="BR42" s="36"/>
      <c r="BS42" s="23">
        <f t="shared" si="199"/>
        <v>2244.3000000000002</v>
      </c>
      <c r="BT42" s="23">
        <f t="shared" si="199"/>
        <v>2150.8000000000002</v>
      </c>
      <c r="BU42" s="56">
        <f t="shared" si="186"/>
        <v>-0.2215130597662075</v>
      </c>
      <c r="BV42" s="56">
        <f t="shared" si="186"/>
        <v>-0.25394567969752668</v>
      </c>
      <c r="BW42" s="36"/>
      <c r="BX42" s="36"/>
      <c r="BY42" s="23">
        <f t="shared" si="200"/>
        <v>2244.3000000000002</v>
      </c>
      <c r="BZ42" s="23">
        <f t="shared" si="200"/>
        <v>2150.8000000000002</v>
      </c>
      <c r="CA42" s="56">
        <f t="shared" si="187"/>
        <v>-0.37724069038237407</v>
      </c>
      <c r="CB42" s="56">
        <f t="shared" si="187"/>
        <v>-0.40318552638881167</v>
      </c>
      <c r="CC42" s="36"/>
      <c r="CD42" s="36"/>
      <c r="CE42" s="23">
        <f t="shared" si="201"/>
        <v>2244.3000000000002</v>
      </c>
      <c r="CF42" s="23">
        <f t="shared" si="201"/>
        <v>2150.8000000000002</v>
      </c>
      <c r="CG42" s="56">
        <f t="shared" si="188"/>
        <v>-0.4810627081021086</v>
      </c>
      <c r="CH42" s="56">
        <f t="shared" si="188"/>
        <v>-0.50263620386643226</v>
      </c>
      <c r="CI42" s="36"/>
      <c r="CJ42" s="36"/>
      <c r="CK42" s="23">
        <f t="shared" si="202"/>
        <v>2244.3000000000002</v>
      </c>
      <c r="CL42" s="23">
        <f t="shared" si="202"/>
        <v>2150.8000000000002</v>
      </c>
      <c r="CM42" s="56">
        <f t="shared" si="189"/>
        <v>-0.55521423758373289</v>
      </c>
      <c r="CN42" s="56">
        <f t="shared" si="189"/>
        <v>-0.5736853580702066</v>
      </c>
      <c r="CO42" s="36"/>
      <c r="CP42" s="36"/>
      <c r="CQ42" s="23">
        <f t="shared" si="203"/>
        <v>2244.3000000000002</v>
      </c>
      <c r="CR42" s="23">
        <f t="shared" si="203"/>
        <v>2150.8000000000002</v>
      </c>
      <c r="CS42" s="56">
        <f t="shared" si="190"/>
        <v>-0.61082402719012263</v>
      </c>
      <c r="CT42" s="56">
        <f t="shared" si="190"/>
        <v>-0.62697283984876329</v>
      </c>
      <c r="CU42" s="36"/>
      <c r="CV42" s="36"/>
      <c r="CW42" s="23">
        <f t="shared" si="204"/>
        <v>2244.3000000000002</v>
      </c>
      <c r="CX42" s="23">
        <f t="shared" si="204"/>
        <v>2150.8000000000002</v>
      </c>
      <c r="CY42" s="56">
        <f t="shared" si="191"/>
        <v>-0.65402047234383665</v>
      </c>
      <c r="CZ42" s="56">
        <f t="shared" si="191"/>
        <v>-0.66841902412703291</v>
      </c>
      <c r="DA42" s="36"/>
      <c r="DB42" s="36"/>
      <c r="DC42" s="23">
        <f t="shared" si="205"/>
        <v>2244.3000000000002</v>
      </c>
      <c r="DD42" s="23">
        <f t="shared" si="205"/>
        <v>2150.8000000000002</v>
      </c>
      <c r="DE42" s="56">
        <f t="shared" si="192"/>
        <v>-0.68858578009657534</v>
      </c>
      <c r="DF42" s="56">
        <f t="shared" si="192"/>
        <v>-0.70157620157620149</v>
      </c>
      <c r="DG42" s="36"/>
      <c r="DH42" s="36"/>
      <c r="DI42" s="23">
        <f t="shared" si="206"/>
        <v>2244.3000000000002</v>
      </c>
      <c r="DJ42" s="23">
        <f t="shared" si="206"/>
        <v>2150.8000000000002</v>
      </c>
      <c r="DK42" s="56">
        <f t="shared" si="193"/>
        <v>-0.71690759100885493</v>
      </c>
      <c r="DL42" s="56">
        <f t="shared" si="193"/>
        <v>-0.72870495339244945</v>
      </c>
      <c r="DM42" s="36"/>
      <c r="DN42" s="36"/>
      <c r="DO42" s="36"/>
      <c r="DP42" s="36"/>
      <c r="DQ42" s="36">
        <v>8148</v>
      </c>
      <c r="DR42" s="36">
        <v>8148.1</v>
      </c>
      <c r="DS42" s="56">
        <f>IF($AY$42=0,1,DQ42/$AY$42-1)</f>
        <v>0</v>
      </c>
      <c r="DT42" s="56">
        <f>IF($AZ$42=0,1,DR42/$AZ$42-1)</f>
        <v>0</v>
      </c>
      <c r="DU42" s="56">
        <f>IF($E$42=0,1,DQ42/$E$42-1)</f>
        <v>-5.7903986680232999E-2</v>
      </c>
      <c r="DV42" s="56">
        <f>IF($E$42=0,1,DR42/$E$42-1)</f>
        <v>-5.7892424382573138E-2</v>
      </c>
      <c r="DW42" s="52"/>
      <c r="DX42" s="67"/>
      <c r="DY42" s="67"/>
      <c r="DZ42" s="67"/>
      <c r="EA42" s="67"/>
      <c r="EB42" s="67"/>
      <c r="EC42" s="67"/>
      <c r="ED42" s="67"/>
      <c r="EE42" s="67"/>
      <c r="EF42" s="67"/>
      <c r="EG42" s="67"/>
      <c r="EH42" s="67"/>
      <c r="EI42" s="67"/>
      <c r="EJ42" s="67"/>
      <c r="EK42" s="67"/>
      <c r="EL42" s="67"/>
      <c r="EM42" s="67"/>
      <c r="EN42" s="67"/>
      <c r="EO42" s="67"/>
      <c r="EP42" s="67"/>
      <c r="EQ42" s="67"/>
      <c r="ER42" s="67"/>
      <c r="ES42" s="67"/>
      <c r="ET42" s="67"/>
      <c r="EU42" s="67"/>
      <c r="EV42" s="67"/>
      <c r="EW42" s="67"/>
      <c r="EX42" s="67"/>
      <c r="EY42" s="67"/>
      <c r="EZ42" s="67"/>
      <c r="FA42" s="67"/>
      <c r="FB42" s="67"/>
      <c r="FC42" s="67"/>
      <c r="FD42" s="67"/>
      <c r="FE42" s="67"/>
      <c r="FF42" s="67"/>
      <c r="FG42" s="67"/>
      <c r="FH42" s="67"/>
      <c r="FI42" s="67"/>
      <c r="FJ42" s="67"/>
      <c r="FK42" s="67"/>
      <c r="FL42" s="67"/>
      <c r="FM42" s="67"/>
      <c r="FN42" s="67"/>
      <c r="FO42" s="67"/>
      <c r="FP42" s="67"/>
      <c r="FQ42" s="67"/>
      <c r="FR42" s="67"/>
      <c r="FS42" s="67"/>
      <c r="FT42" s="67"/>
      <c r="FU42" s="67"/>
      <c r="FV42" s="67"/>
      <c r="FW42" s="67"/>
      <c r="FX42" s="67"/>
      <c r="FY42" s="67"/>
      <c r="FZ42" s="67"/>
      <c r="GA42" s="67"/>
      <c r="GB42" s="67"/>
      <c r="GC42" s="67"/>
      <c r="GD42" s="67"/>
      <c r="GE42" s="67"/>
      <c r="GF42" s="67"/>
      <c r="GG42" s="67"/>
      <c r="GH42" s="67"/>
      <c r="GI42" s="67"/>
      <c r="GJ42" s="67"/>
      <c r="GK42" s="67"/>
      <c r="GL42" s="67"/>
      <c r="GM42" s="67"/>
      <c r="GN42" s="67"/>
      <c r="GO42" s="67"/>
      <c r="GP42" s="67"/>
      <c r="GQ42" s="67"/>
      <c r="GR42" s="67"/>
      <c r="GS42" s="67"/>
      <c r="GT42" s="67"/>
      <c r="GU42" s="67"/>
      <c r="GV42" s="67"/>
      <c r="GW42" s="67"/>
      <c r="GX42" s="67"/>
      <c r="GY42" s="67"/>
      <c r="GZ42" s="67"/>
      <c r="HA42" s="67"/>
      <c r="HB42" s="67"/>
      <c r="HC42" s="67"/>
      <c r="HD42" s="67"/>
      <c r="HE42" s="67"/>
      <c r="HF42" s="67"/>
      <c r="HG42" s="67"/>
      <c r="HH42" s="67"/>
      <c r="HI42" s="67"/>
      <c r="HJ42" s="67"/>
      <c r="HK42" s="67"/>
      <c r="HL42" s="67"/>
      <c r="HM42" s="67"/>
      <c r="HN42" s="67"/>
      <c r="HO42" s="67"/>
      <c r="HP42" s="67"/>
      <c r="HQ42" s="67"/>
      <c r="HR42" s="67"/>
      <c r="HS42" s="67"/>
      <c r="HT42" s="67"/>
      <c r="HU42" s="67"/>
      <c r="HV42" s="67"/>
      <c r="HW42" s="67"/>
      <c r="HX42" s="67"/>
      <c r="HY42" s="67"/>
      <c r="HZ42" s="67"/>
      <c r="IA42" s="67"/>
      <c r="IB42" s="67"/>
      <c r="IC42" s="67"/>
      <c r="ID42" s="67"/>
      <c r="IE42" s="67"/>
      <c r="IF42" s="67"/>
      <c r="IG42" s="67"/>
      <c r="IH42" s="67"/>
      <c r="II42" s="67"/>
      <c r="IJ42" s="67"/>
      <c r="IK42" s="67"/>
      <c r="IL42" s="67"/>
      <c r="IM42" s="67"/>
      <c r="IN42" s="67"/>
      <c r="IO42" s="67"/>
      <c r="IP42" s="67"/>
      <c r="IQ42" s="67"/>
      <c r="IR42" s="67"/>
      <c r="IS42" s="67"/>
      <c r="IT42" s="67"/>
      <c r="IU42" s="67"/>
      <c r="IV42" s="67"/>
      <c r="IW42" s="67"/>
      <c r="IX42" s="67"/>
      <c r="IY42" s="67"/>
      <c r="IZ42" s="67"/>
      <c r="JA42" s="67"/>
      <c r="JB42" s="67"/>
      <c r="JC42" s="67"/>
      <c r="JD42" s="67"/>
      <c r="JE42" s="67"/>
      <c r="JF42" s="67"/>
      <c r="JG42" s="67"/>
      <c r="JH42" s="67"/>
    </row>
    <row r="43" spans="1:268" s="68" customFormat="1" ht="18" customHeight="1">
      <c r="A43" s="345" t="s">
        <v>101</v>
      </c>
      <c r="B43" s="346"/>
      <c r="C43" s="53">
        <f>'[1]прогноз '!B50</f>
        <v>63428.200000000004</v>
      </c>
      <c r="D43" s="53">
        <f>'[1]прогноз '!C50</f>
        <v>63416.600000000006</v>
      </c>
      <c r="E43" s="53">
        <f>11.6+F43</f>
        <v>58234.6</v>
      </c>
      <c r="F43" s="53">
        <f>H43+J43+N43+R43+V43+Z43+AD43+AH43+AL43+AP43+AT43+AX43</f>
        <v>58223</v>
      </c>
      <c r="G43" s="53">
        <v>3606</v>
      </c>
      <c r="H43" s="53">
        <v>2640.2</v>
      </c>
      <c r="I43" s="53">
        <v>5652</v>
      </c>
      <c r="J43" s="53">
        <v>4288.8</v>
      </c>
      <c r="K43" s="23">
        <f>G43+I43</f>
        <v>9258</v>
      </c>
      <c r="L43" s="23">
        <f>H43+J43</f>
        <v>6929</v>
      </c>
      <c r="M43" s="53">
        <v>6789</v>
      </c>
      <c r="N43" s="53">
        <v>4873.5</v>
      </c>
      <c r="O43" s="23">
        <f t="shared" si="207"/>
        <v>16047</v>
      </c>
      <c r="P43" s="23">
        <f t="shared" si="207"/>
        <v>11802.5</v>
      </c>
      <c r="Q43" s="53">
        <v>7502</v>
      </c>
      <c r="R43" s="53">
        <v>5254.8</v>
      </c>
      <c r="S43" s="23">
        <f t="shared" si="208"/>
        <v>23549</v>
      </c>
      <c r="T43" s="23">
        <f t="shared" si="208"/>
        <v>17057.3</v>
      </c>
      <c r="U43" s="53">
        <v>6815</v>
      </c>
      <c r="V43" s="53">
        <v>4617.8</v>
      </c>
      <c r="W43" s="23">
        <f t="shared" si="209"/>
        <v>30364</v>
      </c>
      <c r="X43" s="23">
        <f t="shared" si="209"/>
        <v>21675.1</v>
      </c>
      <c r="Y43" s="53">
        <v>6420</v>
      </c>
      <c r="Z43" s="53">
        <v>3985.8</v>
      </c>
      <c r="AA43" s="23">
        <f t="shared" si="210"/>
        <v>36784</v>
      </c>
      <c r="AB43" s="23">
        <f t="shared" si="210"/>
        <v>25660.899999999998</v>
      </c>
      <c r="AC43" s="53">
        <f>1+AD43</f>
        <v>4161.1000000000004</v>
      </c>
      <c r="AD43" s="53">
        <v>4160.1000000000004</v>
      </c>
      <c r="AE43" s="23">
        <f t="shared" si="211"/>
        <v>40945.1</v>
      </c>
      <c r="AF43" s="23">
        <f t="shared" si="211"/>
        <v>29821</v>
      </c>
      <c r="AG43" s="53">
        <v>508</v>
      </c>
      <c r="AH43" s="53">
        <v>3447.9</v>
      </c>
      <c r="AI43" s="23">
        <f t="shared" si="194"/>
        <v>41453.1</v>
      </c>
      <c r="AJ43" s="23">
        <f t="shared" si="194"/>
        <v>33268.9</v>
      </c>
      <c r="AK43" s="53">
        <v>475</v>
      </c>
      <c r="AL43" s="53">
        <v>5652.4</v>
      </c>
      <c r="AM43" s="23">
        <f t="shared" si="195"/>
        <v>41928.1</v>
      </c>
      <c r="AN43" s="23">
        <f t="shared" si="195"/>
        <v>38921.300000000003</v>
      </c>
      <c r="AO43" s="53">
        <v>857</v>
      </c>
      <c r="AP43" s="53">
        <v>5803.2</v>
      </c>
      <c r="AQ43" s="23">
        <f t="shared" si="196"/>
        <v>42785.1</v>
      </c>
      <c r="AR43" s="23">
        <f t="shared" si="196"/>
        <v>44724.5</v>
      </c>
      <c r="AS43" s="53">
        <f>0+AT43</f>
        <v>3973.5</v>
      </c>
      <c r="AT43" s="53">
        <v>3973.5</v>
      </c>
      <c r="AU43" s="23">
        <f t="shared" si="197"/>
        <v>46758.6</v>
      </c>
      <c r="AV43" s="23">
        <f t="shared" si="197"/>
        <v>48698</v>
      </c>
      <c r="AW43" s="53">
        <f>5.4+AX43</f>
        <v>9530.4</v>
      </c>
      <c r="AX43" s="53">
        <v>9525</v>
      </c>
      <c r="AY43" s="53">
        <v>64105</v>
      </c>
      <c r="AZ43" s="53">
        <v>64105.2</v>
      </c>
      <c r="BA43" s="56">
        <f t="shared" si="212"/>
        <v>0.10080605001150511</v>
      </c>
      <c r="BB43" s="56">
        <f t="shared" si="212"/>
        <v>0.10102880305034079</v>
      </c>
      <c r="BC43" s="53">
        <v>2753</v>
      </c>
      <c r="BD43" s="53">
        <v>2752.9</v>
      </c>
      <c r="BE43" s="53">
        <v>5195</v>
      </c>
      <c r="BF43" s="53">
        <v>5194.8</v>
      </c>
      <c r="BG43" s="23">
        <f>BC43+BE43</f>
        <v>7948</v>
      </c>
      <c r="BH43" s="23">
        <f>BD43+BF43</f>
        <v>7947.7000000000007</v>
      </c>
      <c r="BI43" s="56">
        <f t="shared" si="184"/>
        <v>-0.14149924389717006</v>
      </c>
      <c r="BJ43" s="56">
        <f t="shared" si="184"/>
        <v>0.14701977197286786</v>
      </c>
      <c r="BK43" s="53">
        <v>7449</v>
      </c>
      <c r="BL43" s="53">
        <v>5354</v>
      </c>
      <c r="BM43" s="23">
        <f t="shared" si="198"/>
        <v>15397</v>
      </c>
      <c r="BN43" s="23">
        <f t="shared" si="198"/>
        <v>13301.7</v>
      </c>
      <c r="BO43" s="56">
        <f t="shared" si="185"/>
        <v>-4.0506013585093759E-2</v>
      </c>
      <c r="BP43" s="56">
        <f t="shared" si="185"/>
        <v>0.12702393560686298</v>
      </c>
      <c r="BQ43" s="53"/>
      <c r="BR43" s="53"/>
      <c r="BS43" s="23">
        <f t="shared" si="199"/>
        <v>15397</v>
      </c>
      <c r="BT43" s="23">
        <f t="shared" si="199"/>
        <v>13301.7</v>
      </c>
      <c r="BU43" s="56">
        <f t="shared" si="186"/>
        <v>-0.3461718119665379</v>
      </c>
      <c r="BV43" s="56">
        <f t="shared" si="186"/>
        <v>-0.22017552602111701</v>
      </c>
      <c r="BW43" s="53"/>
      <c r="BX43" s="53"/>
      <c r="BY43" s="23">
        <f t="shared" si="200"/>
        <v>15397</v>
      </c>
      <c r="BZ43" s="23">
        <f t="shared" si="200"/>
        <v>13301.7</v>
      </c>
      <c r="CA43" s="56">
        <f t="shared" si="187"/>
        <v>-0.49291924647609009</v>
      </c>
      <c r="CB43" s="56">
        <f t="shared" si="187"/>
        <v>-0.3863142499919261</v>
      </c>
      <c r="CC43" s="53"/>
      <c r="CD43" s="53"/>
      <c r="CE43" s="23">
        <f t="shared" si="201"/>
        <v>15397</v>
      </c>
      <c r="CF43" s="23">
        <f t="shared" si="201"/>
        <v>13301.7</v>
      </c>
      <c r="CG43" s="56">
        <f t="shared" si="188"/>
        <v>-0.58142127011744238</v>
      </c>
      <c r="CH43" s="56">
        <f t="shared" si="188"/>
        <v>-0.48163548433609105</v>
      </c>
      <c r="CI43" s="53"/>
      <c r="CJ43" s="53"/>
      <c r="CK43" s="23">
        <f t="shared" si="202"/>
        <v>15397</v>
      </c>
      <c r="CL43" s="23">
        <f t="shared" si="202"/>
        <v>13301.7</v>
      </c>
      <c r="CM43" s="56">
        <f t="shared" si="189"/>
        <v>-0.6239598877521364</v>
      </c>
      <c r="CN43" s="56">
        <f t="shared" si="189"/>
        <v>-0.55394855973978063</v>
      </c>
      <c r="CO43" s="53"/>
      <c r="CP43" s="53"/>
      <c r="CQ43" s="23">
        <f t="shared" si="203"/>
        <v>15397</v>
      </c>
      <c r="CR43" s="23">
        <f t="shared" si="203"/>
        <v>13301.7</v>
      </c>
      <c r="CS43" s="56">
        <f t="shared" si="190"/>
        <v>-0.6285681891101027</v>
      </c>
      <c r="CT43" s="56">
        <f t="shared" si="190"/>
        <v>-0.60017614047954693</v>
      </c>
      <c r="CU43" s="53"/>
      <c r="CV43" s="53"/>
      <c r="CW43" s="23">
        <f t="shared" si="204"/>
        <v>15397</v>
      </c>
      <c r="CX43" s="23">
        <f t="shared" si="204"/>
        <v>13301.7</v>
      </c>
      <c r="CY43" s="56">
        <f t="shared" si="191"/>
        <v>-0.63277610957806341</v>
      </c>
      <c r="CZ43" s="56">
        <f t="shared" si="191"/>
        <v>-0.65824111733164103</v>
      </c>
      <c r="DA43" s="53"/>
      <c r="DB43" s="53"/>
      <c r="DC43" s="23">
        <f t="shared" si="205"/>
        <v>15397</v>
      </c>
      <c r="DD43" s="23">
        <f t="shared" si="205"/>
        <v>13301.7</v>
      </c>
      <c r="DE43" s="56">
        <f t="shared" si="192"/>
        <v>-0.64013172810160546</v>
      </c>
      <c r="DF43" s="56">
        <f t="shared" si="192"/>
        <v>-0.70258583103220829</v>
      </c>
      <c r="DG43" s="53"/>
      <c r="DH43" s="53"/>
      <c r="DI43" s="23">
        <f t="shared" si="206"/>
        <v>15397</v>
      </c>
      <c r="DJ43" s="23">
        <f t="shared" si="206"/>
        <v>13301.7</v>
      </c>
      <c r="DK43" s="56">
        <f t="shared" si="193"/>
        <v>-0.67071298114143707</v>
      </c>
      <c r="DL43" s="56">
        <f t="shared" si="193"/>
        <v>-0.72685325886073349</v>
      </c>
      <c r="DM43" s="53"/>
      <c r="DN43" s="53"/>
      <c r="DO43" s="53"/>
      <c r="DP43" s="53"/>
      <c r="DQ43" s="53">
        <v>64105</v>
      </c>
      <c r="DR43" s="53">
        <v>64105.2</v>
      </c>
      <c r="DS43" s="56">
        <f>IF($AY$43=0,1,DQ43/$AY$43-1)</f>
        <v>0</v>
      </c>
      <c r="DT43" s="56">
        <f>IF($AZ$43=0,1,DR43/$AZ$43-1)</f>
        <v>0</v>
      </c>
      <c r="DU43" s="56">
        <f>IF($E$43=0,1,DQ43/$E$43-1)</f>
        <v>0.10080605001150511</v>
      </c>
      <c r="DV43" s="56">
        <f>IF($E$43=0,1,DR43/$E$43-1)</f>
        <v>0.10080948439587467</v>
      </c>
      <c r="DW43" s="52"/>
      <c r="DX43" s="67"/>
      <c r="DY43" s="67"/>
      <c r="DZ43" s="67"/>
      <c r="EA43" s="67"/>
      <c r="EB43" s="67"/>
      <c r="EC43" s="67"/>
      <c r="ED43" s="67"/>
      <c r="EE43" s="67"/>
      <c r="EF43" s="67"/>
      <c r="EG43" s="67"/>
      <c r="EH43" s="67"/>
      <c r="EI43" s="67"/>
      <c r="EJ43" s="67"/>
      <c r="EK43" s="67"/>
      <c r="EL43" s="67"/>
      <c r="EM43" s="67"/>
      <c r="EN43" s="67"/>
      <c r="EO43" s="67"/>
      <c r="EP43" s="67"/>
      <c r="EQ43" s="67"/>
      <c r="ER43" s="67"/>
      <c r="ES43" s="67"/>
      <c r="ET43" s="67"/>
      <c r="EU43" s="67"/>
      <c r="EV43" s="67"/>
      <c r="EW43" s="67"/>
      <c r="EX43" s="67"/>
      <c r="EY43" s="67"/>
      <c r="EZ43" s="67"/>
      <c r="FA43" s="67"/>
      <c r="FB43" s="67"/>
      <c r="FC43" s="67"/>
      <c r="FD43" s="67"/>
      <c r="FE43" s="67"/>
      <c r="FF43" s="67"/>
      <c r="FG43" s="67"/>
      <c r="FH43" s="67"/>
      <c r="FI43" s="67"/>
      <c r="FJ43" s="67"/>
      <c r="FK43" s="67"/>
      <c r="FL43" s="67"/>
      <c r="FM43" s="67"/>
      <c r="FN43" s="67"/>
      <c r="FO43" s="67"/>
      <c r="FP43" s="67"/>
      <c r="FQ43" s="67"/>
      <c r="FR43" s="67"/>
      <c r="FS43" s="67"/>
      <c r="FT43" s="67"/>
      <c r="FU43" s="67"/>
      <c r="FV43" s="67"/>
      <c r="FW43" s="67"/>
      <c r="FX43" s="67"/>
      <c r="FY43" s="67"/>
      <c r="FZ43" s="67"/>
      <c r="GA43" s="67"/>
      <c r="GB43" s="67"/>
      <c r="GC43" s="67"/>
      <c r="GD43" s="67"/>
      <c r="GE43" s="67"/>
      <c r="GF43" s="67"/>
      <c r="GG43" s="67"/>
      <c r="GH43" s="67"/>
      <c r="GI43" s="67"/>
      <c r="GJ43" s="67"/>
      <c r="GK43" s="67"/>
      <c r="GL43" s="67"/>
      <c r="GM43" s="67"/>
      <c r="GN43" s="67"/>
      <c r="GO43" s="67"/>
      <c r="GP43" s="67"/>
      <c r="GQ43" s="67"/>
      <c r="GR43" s="67"/>
      <c r="GS43" s="67"/>
      <c r="GT43" s="67"/>
      <c r="GU43" s="67"/>
      <c r="GV43" s="67"/>
      <c r="GW43" s="67"/>
      <c r="GX43" s="67"/>
      <c r="GY43" s="67"/>
      <c r="GZ43" s="67"/>
      <c r="HA43" s="67"/>
      <c r="HB43" s="67"/>
      <c r="HC43" s="67"/>
      <c r="HD43" s="67"/>
      <c r="HE43" s="67"/>
      <c r="HF43" s="67"/>
      <c r="HG43" s="67"/>
      <c r="HH43" s="67"/>
      <c r="HI43" s="67"/>
      <c r="HJ43" s="67"/>
      <c r="HK43" s="67"/>
      <c r="HL43" s="67"/>
      <c r="HM43" s="67"/>
      <c r="HN43" s="67"/>
      <c r="HO43" s="67"/>
      <c r="HP43" s="67"/>
      <c r="HQ43" s="67"/>
      <c r="HR43" s="67"/>
      <c r="HS43" s="67"/>
      <c r="HT43" s="67"/>
      <c r="HU43" s="67"/>
      <c r="HV43" s="67"/>
      <c r="HW43" s="67"/>
      <c r="HX43" s="67"/>
      <c r="HY43" s="67"/>
      <c r="HZ43" s="67"/>
      <c r="IA43" s="67"/>
      <c r="IB43" s="67"/>
      <c r="IC43" s="67"/>
      <c r="ID43" s="67"/>
      <c r="IE43" s="67"/>
      <c r="IF43" s="67"/>
      <c r="IG43" s="67"/>
      <c r="IH43" s="67"/>
      <c r="II43" s="67"/>
      <c r="IJ43" s="67"/>
      <c r="IK43" s="67"/>
      <c r="IL43" s="67"/>
      <c r="IM43" s="67"/>
      <c r="IN43" s="67"/>
      <c r="IO43" s="67"/>
      <c r="IP43" s="67"/>
      <c r="IQ43" s="67"/>
      <c r="IR43" s="67"/>
      <c r="IS43" s="67"/>
      <c r="IT43" s="67"/>
      <c r="IU43" s="67"/>
      <c r="IV43" s="67"/>
      <c r="IW43" s="67"/>
      <c r="IX43" s="67"/>
      <c r="IY43" s="67"/>
      <c r="IZ43" s="67"/>
      <c r="JA43" s="67"/>
      <c r="JB43" s="67"/>
      <c r="JC43" s="67"/>
      <c r="JD43" s="67"/>
      <c r="JE43" s="67"/>
      <c r="JF43" s="67"/>
      <c r="JG43" s="67"/>
      <c r="JH43" s="67"/>
    </row>
    <row r="44" spans="1:268" s="68" customFormat="1" ht="18" customHeight="1">
      <c r="A44" s="345" t="s">
        <v>102</v>
      </c>
      <c r="B44" s="346"/>
      <c r="C44" s="36">
        <f>'[1]прогноз '!B60</f>
        <v>33772.400000000001</v>
      </c>
      <c r="D44" s="36">
        <f>'[1]прогноз '!C60</f>
        <v>28812.7</v>
      </c>
      <c r="E44" s="36">
        <v>103357</v>
      </c>
      <c r="F44" s="36">
        <f>H44+J44+N44+R44+V44+Z44+AD44+AH44+AL44+AP44+AT44+AX44</f>
        <v>103356.6</v>
      </c>
      <c r="G44" s="36">
        <v>0</v>
      </c>
      <c r="H44" s="36">
        <v>0</v>
      </c>
      <c r="I44" s="36">
        <v>0</v>
      </c>
      <c r="J44" s="36">
        <v>0</v>
      </c>
      <c r="K44" s="23">
        <f t="shared" ref="K44:L61" si="213">G44+I44</f>
        <v>0</v>
      </c>
      <c r="L44" s="23">
        <f t="shared" si="213"/>
        <v>0</v>
      </c>
      <c r="M44" s="36">
        <v>922</v>
      </c>
      <c r="N44" s="36">
        <v>922.3</v>
      </c>
      <c r="O44" s="23">
        <f t="shared" si="207"/>
        <v>922</v>
      </c>
      <c r="P44" s="23">
        <f t="shared" si="207"/>
        <v>922.3</v>
      </c>
      <c r="Q44" s="36">
        <v>1389</v>
      </c>
      <c r="R44" s="36">
        <v>1389</v>
      </c>
      <c r="S44" s="23">
        <f t="shared" si="208"/>
        <v>2311</v>
      </c>
      <c r="T44" s="23">
        <f t="shared" si="208"/>
        <v>2311.3000000000002</v>
      </c>
      <c r="U44" s="36">
        <v>3774</v>
      </c>
      <c r="V44" s="36">
        <v>9193.4</v>
      </c>
      <c r="W44" s="23">
        <f t="shared" si="209"/>
        <v>6085</v>
      </c>
      <c r="X44" s="23">
        <f t="shared" si="209"/>
        <v>11504.7</v>
      </c>
      <c r="Y44" s="36">
        <v>23901</v>
      </c>
      <c r="Z44" s="36">
        <v>36104.6</v>
      </c>
      <c r="AA44" s="23">
        <f t="shared" si="210"/>
        <v>29986</v>
      </c>
      <c r="AB44" s="23">
        <f t="shared" si="210"/>
        <v>47609.3</v>
      </c>
      <c r="AC44" s="36">
        <v>10565</v>
      </c>
      <c r="AD44" s="36">
        <v>10378.4</v>
      </c>
      <c r="AE44" s="23">
        <f t="shared" si="211"/>
        <v>40551</v>
      </c>
      <c r="AF44" s="23">
        <f t="shared" si="211"/>
        <v>57987.700000000004</v>
      </c>
      <c r="AG44" s="36">
        <f>15177-4111.3</f>
        <v>11065.7</v>
      </c>
      <c r="AH44" s="36">
        <v>8177.4</v>
      </c>
      <c r="AI44" s="23">
        <f t="shared" si="194"/>
        <v>51616.7</v>
      </c>
      <c r="AJ44" s="23">
        <f t="shared" si="194"/>
        <v>66165.100000000006</v>
      </c>
      <c r="AK44" s="36">
        <v>18594.400000000001</v>
      </c>
      <c r="AL44" s="36">
        <v>9251.2000000000007</v>
      </c>
      <c r="AM44" s="23">
        <f t="shared" si="195"/>
        <v>70211.100000000006</v>
      </c>
      <c r="AN44" s="23">
        <f t="shared" si="195"/>
        <v>75416.3</v>
      </c>
      <c r="AO44" s="36">
        <v>9757</v>
      </c>
      <c r="AP44" s="36">
        <v>3716</v>
      </c>
      <c r="AQ44" s="23">
        <f t="shared" si="196"/>
        <v>79968.100000000006</v>
      </c>
      <c r="AR44" s="23">
        <f t="shared" si="196"/>
        <v>79132.3</v>
      </c>
      <c r="AS44" s="36">
        <f>64+AT44</f>
        <v>6505.5</v>
      </c>
      <c r="AT44" s="36">
        <v>6441.5</v>
      </c>
      <c r="AU44" s="23">
        <f t="shared" si="197"/>
        <v>86473.600000000006</v>
      </c>
      <c r="AV44" s="23">
        <f t="shared" si="197"/>
        <v>85573.8</v>
      </c>
      <c r="AW44" s="36">
        <f>5935+AX44</f>
        <v>23717.8</v>
      </c>
      <c r="AX44" s="36">
        <v>17782.8</v>
      </c>
      <c r="AY44" s="36">
        <v>16809</v>
      </c>
      <c r="AZ44" s="36">
        <v>16809.099999999999</v>
      </c>
      <c r="BA44" s="56">
        <f t="shared" si="212"/>
        <v>-0.83736950569385726</v>
      </c>
      <c r="BB44" s="56">
        <f t="shared" si="212"/>
        <v>-0.83736790877408895</v>
      </c>
      <c r="BC44" s="36">
        <v>0</v>
      </c>
      <c r="BD44" s="36">
        <v>0</v>
      </c>
      <c r="BE44" s="36">
        <v>0</v>
      </c>
      <c r="BF44" s="36">
        <v>0</v>
      </c>
      <c r="BG44" s="23">
        <f t="shared" ref="BG44:BH61" si="214">BC44+BE44</f>
        <v>0</v>
      </c>
      <c r="BH44" s="23">
        <f t="shared" si="214"/>
        <v>0</v>
      </c>
      <c r="BI44" s="56">
        <f t="shared" si="184"/>
        <v>1</v>
      </c>
      <c r="BJ44" s="56">
        <f t="shared" si="184"/>
        <v>1</v>
      </c>
      <c r="BK44" s="36">
        <v>0</v>
      </c>
      <c r="BL44" s="36">
        <v>0</v>
      </c>
      <c r="BM44" s="23">
        <f t="shared" si="198"/>
        <v>0</v>
      </c>
      <c r="BN44" s="23">
        <f t="shared" si="198"/>
        <v>0</v>
      </c>
      <c r="BO44" s="56">
        <f t="shared" si="185"/>
        <v>-1</v>
      </c>
      <c r="BP44" s="56">
        <f t="shared" si="185"/>
        <v>-1</v>
      </c>
      <c r="BQ44" s="36"/>
      <c r="BR44" s="36"/>
      <c r="BS44" s="23">
        <f t="shared" si="199"/>
        <v>0</v>
      </c>
      <c r="BT44" s="23">
        <f t="shared" si="199"/>
        <v>0</v>
      </c>
      <c r="BU44" s="56">
        <f t="shared" si="186"/>
        <v>-1</v>
      </c>
      <c r="BV44" s="56">
        <f t="shared" si="186"/>
        <v>-1</v>
      </c>
      <c r="BW44" s="36"/>
      <c r="BX44" s="36"/>
      <c r="BY44" s="23">
        <f t="shared" si="200"/>
        <v>0</v>
      </c>
      <c r="BZ44" s="23">
        <f t="shared" si="200"/>
        <v>0</v>
      </c>
      <c r="CA44" s="56">
        <f t="shared" si="187"/>
        <v>-1</v>
      </c>
      <c r="CB44" s="56">
        <f t="shared" si="187"/>
        <v>-1</v>
      </c>
      <c r="CC44" s="36"/>
      <c r="CD44" s="36"/>
      <c r="CE44" s="23">
        <f t="shared" si="201"/>
        <v>0</v>
      </c>
      <c r="CF44" s="23">
        <f t="shared" si="201"/>
        <v>0</v>
      </c>
      <c r="CG44" s="56">
        <f t="shared" si="188"/>
        <v>-1</v>
      </c>
      <c r="CH44" s="56">
        <f t="shared" si="188"/>
        <v>-1</v>
      </c>
      <c r="CI44" s="36"/>
      <c r="CJ44" s="36"/>
      <c r="CK44" s="23">
        <f t="shared" si="202"/>
        <v>0</v>
      </c>
      <c r="CL44" s="23">
        <f t="shared" si="202"/>
        <v>0</v>
      </c>
      <c r="CM44" s="56">
        <f t="shared" si="189"/>
        <v>-1</v>
      </c>
      <c r="CN44" s="56">
        <f t="shared" si="189"/>
        <v>-1</v>
      </c>
      <c r="CO44" s="36"/>
      <c r="CP44" s="36"/>
      <c r="CQ44" s="23">
        <f t="shared" si="203"/>
        <v>0</v>
      </c>
      <c r="CR44" s="23">
        <f t="shared" si="203"/>
        <v>0</v>
      </c>
      <c r="CS44" s="56">
        <f t="shared" si="190"/>
        <v>-1</v>
      </c>
      <c r="CT44" s="56">
        <f t="shared" si="190"/>
        <v>-1</v>
      </c>
      <c r="CU44" s="36"/>
      <c r="CV44" s="36"/>
      <c r="CW44" s="23">
        <f t="shared" si="204"/>
        <v>0</v>
      </c>
      <c r="CX44" s="23">
        <f t="shared" si="204"/>
        <v>0</v>
      </c>
      <c r="CY44" s="56">
        <f t="shared" si="191"/>
        <v>-1</v>
      </c>
      <c r="CZ44" s="56">
        <f t="shared" si="191"/>
        <v>-1</v>
      </c>
      <c r="DA44" s="36"/>
      <c r="DB44" s="36"/>
      <c r="DC44" s="23">
        <f t="shared" si="205"/>
        <v>0</v>
      </c>
      <c r="DD44" s="23">
        <f t="shared" si="205"/>
        <v>0</v>
      </c>
      <c r="DE44" s="56">
        <f t="shared" si="192"/>
        <v>-1</v>
      </c>
      <c r="DF44" s="56">
        <f t="shared" si="192"/>
        <v>-1</v>
      </c>
      <c r="DG44" s="36"/>
      <c r="DH44" s="36"/>
      <c r="DI44" s="23">
        <f t="shared" si="206"/>
        <v>0</v>
      </c>
      <c r="DJ44" s="23">
        <f t="shared" si="206"/>
        <v>0</v>
      </c>
      <c r="DK44" s="56">
        <f t="shared" si="193"/>
        <v>-1</v>
      </c>
      <c r="DL44" s="56">
        <f t="shared" si="193"/>
        <v>-1</v>
      </c>
      <c r="DM44" s="36"/>
      <c r="DN44" s="36"/>
      <c r="DO44" s="36"/>
      <c r="DP44" s="36"/>
      <c r="DQ44" s="53">
        <v>16809</v>
      </c>
      <c r="DR44" s="36">
        <v>16809.099999999999</v>
      </c>
      <c r="DS44" s="56">
        <f>IF($AY$44=0,1,DQ44/$AY$44-1)</f>
        <v>0</v>
      </c>
      <c r="DT44" s="56">
        <f>IF($AZ$44=0,1,DR44/$AZ$44-1)</f>
        <v>0</v>
      </c>
      <c r="DU44" s="56">
        <f>IF($E$44=0,1,DQ44/$E$44-1)</f>
        <v>-0.83736950569385726</v>
      </c>
      <c r="DV44" s="56">
        <f>IF($E$44=0,1,DR44/$E$44-1)</f>
        <v>-0.83736853817351509</v>
      </c>
      <c r="DW44" s="52"/>
      <c r="DX44" s="67"/>
      <c r="DY44" s="67"/>
      <c r="DZ44" s="67"/>
      <c r="EA44" s="67"/>
      <c r="EB44" s="67"/>
      <c r="EC44" s="67"/>
      <c r="ED44" s="67"/>
      <c r="EE44" s="67"/>
      <c r="EF44" s="67"/>
      <c r="EG44" s="67"/>
      <c r="EH44" s="67"/>
      <c r="EI44" s="67"/>
      <c r="EJ44" s="67"/>
      <c r="EK44" s="67"/>
      <c r="EL44" s="67"/>
      <c r="EM44" s="67"/>
      <c r="EN44" s="67"/>
      <c r="EO44" s="67"/>
      <c r="EP44" s="67"/>
      <c r="EQ44" s="67"/>
      <c r="ER44" s="67"/>
      <c r="ES44" s="67"/>
      <c r="ET44" s="67"/>
      <c r="EU44" s="67"/>
      <c r="EV44" s="67"/>
      <c r="EW44" s="67"/>
      <c r="EX44" s="67"/>
      <c r="EY44" s="67"/>
      <c r="EZ44" s="67"/>
      <c r="FA44" s="67"/>
      <c r="FB44" s="67"/>
      <c r="FC44" s="67"/>
      <c r="FD44" s="67"/>
      <c r="FE44" s="67"/>
      <c r="FF44" s="67"/>
      <c r="FG44" s="67"/>
      <c r="FH44" s="67"/>
      <c r="FI44" s="67"/>
      <c r="FJ44" s="67"/>
      <c r="FK44" s="67"/>
      <c r="FL44" s="67"/>
      <c r="FM44" s="67"/>
      <c r="FN44" s="67"/>
      <c r="FO44" s="67"/>
      <c r="FP44" s="67"/>
      <c r="FQ44" s="67"/>
      <c r="FR44" s="67"/>
      <c r="FS44" s="67"/>
      <c r="FT44" s="67"/>
      <c r="FU44" s="67"/>
      <c r="FV44" s="67"/>
      <c r="FW44" s="67"/>
      <c r="FX44" s="67"/>
      <c r="FY44" s="67"/>
      <c r="FZ44" s="67"/>
      <c r="GA44" s="67"/>
      <c r="GB44" s="67"/>
      <c r="GC44" s="67"/>
      <c r="GD44" s="67"/>
      <c r="GE44" s="67"/>
      <c r="GF44" s="67"/>
      <c r="GG44" s="67"/>
      <c r="GH44" s="67"/>
      <c r="GI44" s="67"/>
      <c r="GJ44" s="67"/>
      <c r="GK44" s="67"/>
      <c r="GL44" s="67"/>
      <c r="GM44" s="67"/>
      <c r="GN44" s="67"/>
      <c r="GO44" s="67"/>
      <c r="GP44" s="67"/>
      <c r="GQ44" s="67"/>
      <c r="GR44" s="67"/>
      <c r="GS44" s="67"/>
      <c r="GT44" s="67"/>
      <c r="GU44" s="67"/>
      <c r="GV44" s="67"/>
      <c r="GW44" s="67"/>
      <c r="GX44" s="67"/>
      <c r="GY44" s="67"/>
      <c r="GZ44" s="67"/>
      <c r="HA44" s="67"/>
      <c r="HB44" s="67"/>
      <c r="HC44" s="67"/>
      <c r="HD44" s="67"/>
      <c r="HE44" s="67"/>
      <c r="HF44" s="67"/>
      <c r="HG44" s="67"/>
      <c r="HH44" s="67"/>
      <c r="HI44" s="67"/>
      <c r="HJ44" s="67"/>
      <c r="HK44" s="67"/>
      <c r="HL44" s="67"/>
      <c r="HM44" s="67"/>
      <c r="HN44" s="67"/>
      <c r="HO44" s="67"/>
      <c r="HP44" s="67"/>
      <c r="HQ44" s="67"/>
      <c r="HR44" s="67"/>
      <c r="HS44" s="67"/>
      <c r="HT44" s="67"/>
      <c r="HU44" s="67"/>
      <c r="HV44" s="67"/>
      <c r="HW44" s="67"/>
      <c r="HX44" s="67"/>
      <c r="HY44" s="67"/>
      <c r="HZ44" s="67"/>
      <c r="IA44" s="67"/>
      <c r="IB44" s="67"/>
      <c r="IC44" s="67"/>
      <c r="ID44" s="67"/>
      <c r="IE44" s="67"/>
      <c r="IF44" s="67"/>
      <c r="IG44" s="67"/>
      <c r="IH44" s="67"/>
      <c r="II44" s="67"/>
      <c r="IJ44" s="67"/>
      <c r="IK44" s="67"/>
      <c r="IL44" s="67"/>
      <c r="IM44" s="67"/>
      <c r="IN44" s="67"/>
      <c r="IO44" s="67"/>
      <c r="IP44" s="67"/>
      <c r="IQ44" s="67"/>
      <c r="IR44" s="67"/>
      <c r="IS44" s="67"/>
      <c r="IT44" s="67"/>
      <c r="IU44" s="67"/>
      <c r="IV44" s="67"/>
      <c r="IW44" s="67"/>
      <c r="IX44" s="67"/>
      <c r="IY44" s="67"/>
      <c r="IZ44" s="67"/>
      <c r="JA44" s="67"/>
      <c r="JB44" s="67"/>
      <c r="JC44" s="67"/>
      <c r="JD44" s="67"/>
      <c r="JE44" s="67"/>
      <c r="JF44" s="67"/>
      <c r="JG44" s="67"/>
      <c r="JH44" s="67"/>
    </row>
    <row r="45" spans="1:268" s="68" customFormat="1" ht="18" customHeight="1">
      <c r="A45" s="345" t="s">
        <v>103</v>
      </c>
      <c r="B45" s="346"/>
      <c r="C45" s="36"/>
      <c r="D45" s="36"/>
      <c r="E45" s="36"/>
      <c r="F45" s="36"/>
      <c r="G45" s="36"/>
      <c r="H45" s="36"/>
      <c r="I45" s="36"/>
      <c r="J45" s="36"/>
      <c r="K45" s="23">
        <f t="shared" si="213"/>
        <v>0</v>
      </c>
      <c r="L45" s="23">
        <f t="shared" si="213"/>
        <v>0</v>
      </c>
      <c r="M45" s="36"/>
      <c r="N45" s="36"/>
      <c r="O45" s="23"/>
      <c r="P45" s="23"/>
      <c r="Q45" s="36"/>
      <c r="R45" s="36"/>
      <c r="S45" s="23"/>
      <c r="T45" s="23"/>
      <c r="U45" s="36"/>
      <c r="V45" s="36"/>
      <c r="W45" s="23"/>
      <c r="X45" s="23"/>
      <c r="Y45" s="36"/>
      <c r="Z45" s="36"/>
      <c r="AA45" s="23"/>
      <c r="AB45" s="23"/>
      <c r="AC45" s="36"/>
      <c r="AD45" s="36"/>
      <c r="AE45" s="23"/>
      <c r="AF45" s="23"/>
      <c r="AG45" s="36"/>
      <c r="AH45" s="36"/>
      <c r="AI45" s="23"/>
      <c r="AJ45" s="23"/>
      <c r="AK45" s="36"/>
      <c r="AL45" s="36"/>
      <c r="AM45" s="23"/>
      <c r="AN45" s="23"/>
      <c r="AO45" s="36"/>
      <c r="AP45" s="36"/>
      <c r="AQ45" s="23"/>
      <c r="AR45" s="23"/>
      <c r="AS45" s="36"/>
      <c r="AT45" s="36"/>
      <c r="AU45" s="23"/>
      <c r="AV45" s="23"/>
      <c r="AW45" s="36"/>
      <c r="AX45" s="36"/>
      <c r="AY45" s="36"/>
      <c r="AZ45" s="36"/>
      <c r="BA45" s="56">
        <f t="shared" si="212"/>
        <v>1</v>
      </c>
      <c r="BB45" s="56">
        <f t="shared" si="212"/>
        <v>1</v>
      </c>
      <c r="BC45" s="36"/>
      <c r="BD45" s="36"/>
      <c r="BE45" s="36"/>
      <c r="BF45" s="36"/>
      <c r="BG45" s="23">
        <f t="shared" si="214"/>
        <v>0</v>
      </c>
      <c r="BH45" s="23">
        <f t="shared" si="214"/>
        <v>0</v>
      </c>
      <c r="BI45" s="56">
        <f t="shared" si="184"/>
        <v>1</v>
      </c>
      <c r="BJ45" s="56">
        <f t="shared" si="184"/>
        <v>1</v>
      </c>
      <c r="BK45" s="36"/>
      <c r="BL45" s="36"/>
      <c r="BM45" s="23"/>
      <c r="BN45" s="23"/>
      <c r="BO45" s="56">
        <f t="shared" si="185"/>
        <v>1</v>
      </c>
      <c r="BP45" s="56">
        <f t="shared" si="185"/>
        <v>1</v>
      </c>
      <c r="BQ45" s="36"/>
      <c r="BR45" s="36"/>
      <c r="BS45" s="23"/>
      <c r="BT45" s="23"/>
      <c r="BU45" s="56">
        <f t="shared" si="186"/>
        <v>1</v>
      </c>
      <c r="BV45" s="56">
        <f t="shared" si="186"/>
        <v>1</v>
      </c>
      <c r="BW45" s="36"/>
      <c r="BX45" s="36"/>
      <c r="BY45" s="23"/>
      <c r="BZ45" s="23"/>
      <c r="CA45" s="56">
        <f t="shared" si="187"/>
        <v>1</v>
      </c>
      <c r="CB45" s="56">
        <f t="shared" si="187"/>
        <v>1</v>
      </c>
      <c r="CC45" s="36"/>
      <c r="CD45" s="36"/>
      <c r="CE45" s="23"/>
      <c r="CF45" s="23"/>
      <c r="CG45" s="56">
        <f t="shared" si="188"/>
        <v>1</v>
      </c>
      <c r="CH45" s="56">
        <f t="shared" si="188"/>
        <v>1</v>
      </c>
      <c r="CI45" s="36"/>
      <c r="CJ45" s="36"/>
      <c r="CK45" s="23"/>
      <c r="CL45" s="23"/>
      <c r="CM45" s="56">
        <f t="shared" si="189"/>
        <v>1</v>
      </c>
      <c r="CN45" s="56">
        <f t="shared" si="189"/>
        <v>1</v>
      </c>
      <c r="CO45" s="36"/>
      <c r="CP45" s="36"/>
      <c r="CQ45" s="23"/>
      <c r="CR45" s="23"/>
      <c r="CS45" s="56">
        <f t="shared" si="190"/>
        <v>1</v>
      </c>
      <c r="CT45" s="56">
        <f t="shared" si="190"/>
        <v>1</v>
      </c>
      <c r="CU45" s="36"/>
      <c r="CV45" s="36"/>
      <c r="CW45" s="23"/>
      <c r="CX45" s="23"/>
      <c r="CY45" s="56">
        <f t="shared" si="191"/>
        <v>1</v>
      </c>
      <c r="CZ45" s="56">
        <f t="shared" si="191"/>
        <v>1</v>
      </c>
      <c r="DA45" s="36"/>
      <c r="DB45" s="36"/>
      <c r="DC45" s="23"/>
      <c r="DD45" s="23"/>
      <c r="DE45" s="56">
        <f t="shared" si="192"/>
        <v>1</v>
      </c>
      <c r="DF45" s="56">
        <f t="shared" si="192"/>
        <v>1</v>
      </c>
      <c r="DG45" s="36"/>
      <c r="DH45" s="36"/>
      <c r="DI45" s="23"/>
      <c r="DJ45" s="23"/>
      <c r="DK45" s="56">
        <f t="shared" si="193"/>
        <v>1</v>
      </c>
      <c r="DL45" s="56">
        <f t="shared" si="193"/>
        <v>1</v>
      </c>
      <c r="DM45" s="36"/>
      <c r="DN45" s="36"/>
      <c r="DO45" s="36"/>
      <c r="DP45" s="36"/>
      <c r="DQ45" s="36"/>
      <c r="DR45" s="36"/>
      <c r="DS45" s="56">
        <f>IF($AY$45=0,1,DQ45/$AY$45-1)</f>
        <v>1</v>
      </c>
      <c r="DT45" s="56">
        <f>IF($AZ$45=0,1,DR45/$AZ$45-1)</f>
        <v>1</v>
      </c>
      <c r="DU45" s="56">
        <f>IF($E$45=0,1,DQ45/$E$45-1)</f>
        <v>1</v>
      </c>
      <c r="DV45" s="56">
        <f>IF($E$45=0,1,DR45/$E$45-1)</f>
        <v>1</v>
      </c>
      <c r="DW45" s="52"/>
      <c r="DX45" s="67"/>
      <c r="DY45" s="67"/>
      <c r="DZ45" s="67"/>
      <c r="EA45" s="67"/>
      <c r="EB45" s="67"/>
      <c r="EC45" s="67"/>
      <c r="ED45" s="67"/>
      <c r="EE45" s="67"/>
      <c r="EF45" s="67"/>
      <c r="EG45" s="67"/>
      <c r="EH45" s="67"/>
      <c r="EI45" s="67"/>
      <c r="EJ45" s="67"/>
      <c r="EK45" s="67"/>
      <c r="EL45" s="67"/>
      <c r="EM45" s="67"/>
      <c r="EN45" s="67"/>
      <c r="EO45" s="67"/>
      <c r="EP45" s="67"/>
      <c r="EQ45" s="67"/>
      <c r="ER45" s="67"/>
      <c r="ES45" s="67"/>
      <c r="ET45" s="67"/>
      <c r="EU45" s="67"/>
      <c r="EV45" s="67"/>
      <c r="EW45" s="67"/>
      <c r="EX45" s="67"/>
      <c r="EY45" s="67"/>
      <c r="EZ45" s="67"/>
      <c r="FA45" s="67"/>
      <c r="FB45" s="67"/>
      <c r="FC45" s="67"/>
      <c r="FD45" s="67"/>
      <c r="FE45" s="67"/>
      <c r="FF45" s="67"/>
      <c r="FG45" s="67"/>
      <c r="FH45" s="67"/>
      <c r="FI45" s="67"/>
      <c r="FJ45" s="67"/>
      <c r="FK45" s="67"/>
      <c r="FL45" s="67"/>
      <c r="FM45" s="67"/>
      <c r="FN45" s="67"/>
      <c r="FO45" s="67"/>
      <c r="FP45" s="67"/>
      <c r="FQ45" s="67"/>
      <c r="FR45" s="67"/>
      <c r="FS45" s="67"/>
      <c r="FT45" s="67"/>
      <c r="FU45" s="67"/>
      <c r="FV45" s="67"/>
      <c r="FW45" s="67"/>
      <c r="FX45" s="67"/>
      <c r="FY45" s="67"/>
      <c r="FZ45" s="67"/>
      <c r="GA45" s="67"/>
      <c r="GB45" s="67"/>
      <c r="GC45" s="67"/>
      <c r="GD45" s="67"/>
      <c r="GE45" s="67"/>
      <c r="GF45" s="67"/>
      <c r="GG45" s="67"/>
      <c r="GH45" s="67"/>
      <c r="GI45" s="67"/>
      <c r="GJ45" s="67"/>
      <c r="GK45" s="67"/>
      <c r="GL45" s="67"/>
      <c r="GM45" s="67"/>
      <c r="GN45" s="67"/>
      <c r="GO45" s="67"/>
      <c r="GP45" s="67"/>
      <c r="GQ45" s="67"/>
      <c r="GR45" s="67"/>
      <c r="GS45" s="67"/>
      <c r="GT45" s="67"/>
      <c r="GU45" s="67"/>
      <c r="GV45" s="67"/>
      <c r="GW45" s="67"/>
      <c r="GX45" s="67"/>
      <c r="GY45" s="67"/>
      <c r="GZ45" s="67"/>
      <c r="HA45" s="67"/>
      <c r="HB45" s="67"/>
      <c r="HC45" s="67"/>
      <c r="HD45" s="67"/>
      <c r="HE45" s="67"/>
      <c r="HF45" s="67"/>
      <c r="HG45" s="67"/>
      <c r="HH45" s="67"/>
      <c r="HI45" s="67"/>
      <c r="HJ45" s="67"/>
      <c r="HK45" s="67"/>
      <c r="HL45" s="67"/>
      <c r="HM45" s="67"/>
      <c r="HN45" s="67"/>
      <c r="HO45" s="67"/>
      <c r="HP45" s="67"/>
      <c r="HQ45" s="67"/>
      <c r="HR45" s="67"/>
      <c r="HS45" s="67"/>
      <c r="HT45" s="67"/>
      <c r="HU45" s="67"/>
      <c r="HV45" s="67"/>
      <c r="HW45" s="67"/>
      <c r="HX45" s="67"/>
      <c r="HY45" s="67"/>
      <c r="HZ45" s="67"/>
      <c r="IA45" s="67"/>
      <c r="IB45" s="67"/>
      <c r="IC45" s="67"/>
      <c r="ID45" s="67"/>
      <c r="IE45" s="67"/>
      <c r="IF45" s="67"/>
      <c r="IG45" s="67"/>
      <c r="IH45" s="67"/>
      <c r="II45" s="67"/>
      <c r="IJ45" s="67"/>
      <c r="IK45" s="67"/>
      <c r="IL45" s="67"/>
      <c r="IM45" s="67"/>
      <c r="IN45" s="67"/>
      <c r="IO45" s="67"/>
      <c r="IP45" s="67"/>
      <c r="IQ45" s="67"/>
      <c r="IR45" s="67"/>
      <c r="IS45" s="67"/>
      <c r="IT45" s="67"/>
      <c r="IU45" s="67"/>
      <c r="IV45" s="67"/>
      <c r="IW45" s="67"/>
      <c r="IX45" s="67"/>
      <c r="IY45" s="67"/>
      <c r="IZ45" s="67"/>
      <c r="JA45" s="67"/>
      <c r="JB45" s="67"/>
      <c r="JC45" s="67"/>
      <c r="JD45" s="67"/>
      <c r="JE45" s="67"/>
      <c r="JF45" s="67"/>
      <c r="JG45" s="67"/>
      <c r="JH45" s="67"/>
    </row>
    <row r="46" spans="1:268" s="70" customFormat="1" ht="18" customHeight="1">
      <c r="A46" s="345" t="s">
        <v>106</v>
      </c>
      <c r="B46" s="346"/>
      <c r="C46" s="36">
        <f t="shared" ref="C46:J46" si="215">C47+C48+C54+C55+C60+C56+C57+C58+C59+C61</f>
        <v>51185.4</v>
      </c>
      <c r="D46" s="36">
        <f t="shared" si="215"/>
        <v>39672.5</v>
      </c>
      <c r="E46" s="36">
        <f t="shared" si="215"/>
        <v>63127</v>
      </c>
      <c r="F46" s="36">
        <f t="shared" si="215"/>
        <v>45674.7</v>
      </c>
      <c r="G46" s="36">
        <f t="shared" si="215"/>
        <v>3313.3</v>
      </c>
      <c r="H46" s="36">
        <f t="shared" si="215"/>
        <v>2002.2000000000003</v>
      </c>
      <c r="I46" s="36">
        <f t="shared" si="215"/>
        <v>5368.7999999999993</v>
      </c>
      <c r="J46" s="36">
        <f t="shared" si="215"/>
        <v>4338.3999999999996</v>
      </c>
      <c r="K46" s="23">
        <f t="shared" si="213"/>
        <v>8682.0999999999985</v>
      </c>
      <c r="L46" s="23">
        <f t="shared" si="213"/>
        <v>6340.6</v>
      </c>
      <c r="M46" s="36">
        <f t="shared" ref="M46:AZ46" si="216">M47+M48+M54+M55+M60+M56+M57+M58+M59+M61</f>
        <v>4065.2</v>
      </c>
      <c r="N46" s="36">
        <f t="shared" si="216"/>
        <v>3311.7999999999997</v>
      </c>
      <c r="O46" s="36">
        <f t="shared" si="216"/>
        <v>12747.3</v>
      </c>
      <c r="P46" s="36">
        <f t="shared" si="216"/>
        <v>9652.4000000000015</v>
      </c>
      <c r="Q46" s="36">
        <f t="shared" si="216"/>
        <v>5068</v>
      </c>
      <c r="R46" s="36">
        <f t="shared" si="216"/>
        <v>3704.1</v>
      </c>
      <c r="S46" s="36">
        <f t="shared" si="216"/>
        <v>17815.3</v>
      </c>
      <c r="T46" s="36">
        <f t="shared" si="216"/>
        <v>13356.5</v>
      </c>
      <c r="U46" s="36">
        <f t="shared" si="216"/>
        <v>4220.1000000000004</v>
      </c>
      <c r="V46" s="36">
        <f t="shared" si="216"/>
        <v>3803.5000000000005</v>
      </c>
      <c r="W46" s="36">
        <f t="shared" si="216"/>
        <v>22035.4</v>
      </c>
      <c r="X46" s="36">
        <f t="shared" si="216"/>
        <v>17160</v>
      </c>
      <c r="Y46" s="36">
        <f t="shared" si="216"/>
        <v>8062.7</v>
      </c>
      <c r="Z46" s="36">
        <f t="shared" si="216"/>
        <v>4113.8</v>
      </c>
      <c r="AA46" s="36">
        <f t="shared" si="216"/>
        <v>30098.100000000006</v>
      </c>
      <c r="AB46" s="36">
        <f t="shared" si="216"/>
        <v>21273.8</v>
      </c>
      <c r="AC46" s="36">
        <f t="shared" si="216"/>
        <v>3192.7000000000003</v>
      </c>
      <c r="AD46" s="36">
        <f t="shared" si="216"/>
        <v>3092.2</v>
      </c>
      <c r="AE46" s="36">
        <f t="shared" si="216"/>
        <v>33290.800000000003</v>
      </c>
      <c r="AF46" s="36">
        <f t="shared" si="216"/>
        <v>24366.000000000004</v>
      </c>
      <c r="AG46" s="36">
        <f t="shared" si="216"/>
        <v>4074.5</v>
      </c>
      <c r="AH46" s="36">
        <f t="shared" si="216"/>
        <v>2970.8</v>
      </c>
      <c r="AI46" s="36">
        <f t="shared" si="216"/>
        <v>37365.300000000003</v>
      </c>
      <c r="AJ46" s="36">
        <f t="shared" si="216"/>
        <v>27336.800000000003</v>
      </c>
      <c r="AK46" s="36">
        <f t="shared" si="216"/>
        <v>6113.4</v>
      </c>
      <c r="AL46" s="36">
        <f t="shared" si="216"/>
        <v>4764.1000000000004</v>
      </c>
      <c r="AM46" s="36">
        <f t="shared" si="216"/>
        <v>43478.700000000004</v>
      </c>
      <c r="AN46" s="36">
        <f t="shared" si="216"/>
        <v>32100.9</v>
      </c>
      <c r="AO46" s="36">
        <f t="shared" si="216"/>
        <v>4821.8</v>
      </c>
      <c r="AP46" s="36">
        <f t="shared" si="216"/>
        <v>3508.9</v>
      </c>
      <c r="AQ46" s="36">
        <f t="shared" si="216"/>
        <v>48300.500000000007</v>
      </c>
      <c r="AR46" s="36">
        <f t="shared" si="216"/>
        <v>35609.800000000003</v>
      </c>
      <c r="AS46" s="36">
        <f t="shared" si="216"/>
        <v>7581.4</v>
      </c>
      <c r="AT46" s="36">
        <f t="shared" si="216"/>
        <v>4391.3999999999996</v>
      </c>
      <c r="AU46" s="36">
        <f t="shared" si="216"/>
        <v>55881.9</v>
      </c>
      <c r="AV46" s="36">
        <f t="shared" si="216"/>
        <v>40001.200000000004</v>
      </c>
      <c r="AW46" s="36">
        <f t="shared" si="216"/>
        <v>12675.3</v>
      </c>
      <c r="AX46" s="36">
        <f t="shared" si="216"/>
        <v>5673.4999999999991</v>
      </c>
      <c r="AY46" s="36">
        <f t="shared" si="216"/>
        <v>0</v>
      </c>
      <c r="AZ46" s="36">
        <f t="shared" si="216"/>
        <v>45885.000000000007</v>
      </c>
      <c r="BA46" s="56">
        <f t="shared" si="212"/>
        <v>-1</v>
      </c>
      <c r="BB46" s="56">
        <f t="shared" si="212"/>
        <v>4.6042995356294636E-3</v>
      </c>
      <c r="BC46" s="36">
        <f t="shared" ref="BC46:BH46" si="217">BC47+BC48+BC54+BC55+BC60+BC56+BC57+BC58+BC59+BC61</f>
        <v>0</v>
      </c>
      <c r="BD46" s="36">
        <f t="shared" si="217"/>
        <v>781.5</v>
      </c>
      <c r="BE46" s="36">
        <f t="shared" si="217"/>
        <v>0</v>
      </c>
      <c r="BF46" s="36">
        <f t="shared" si="217"/>
        <v>4005.1</v>
      </c>
      <c r="BG46" s="36">
        <f t="shared" si="217"/>
        <v>0</v>
      </c>
      <c r="BH46" s="36">
        <f t="shared" si="217"/>
        <v>4786.5999999999995</v>
      </c>
      <c r="BI46" s="56">
        <f t="shared" si="184"/>
        <v>-1</v>
      </c>
      <c r="BJ46" s="56">
        <f t="shared" si="184"/>
        <v>-0.24508721572090986</v>
      </c>
      <c r="BK46" s="36">
        <f>BK47+BK48+BK54+BK55+BK60+BK56+BK57+BK58+BK59+BK61</f>
        <v>0</v>
      </c>
      <c r="BL46" s="36">
        <f>BL47+BL48+BL54+BL55+BL60+BL56+BL57+BL58+BL59+BL61</f>
        <v>1881.9</v>
      </c>
      <c r="BM46" s="36">
        <f>BM47+BM48+BM54+BM55+BM60+BM56+BM57+BM58+BM59+BM61</f>
        <v>0</v>
      </c>
      <c r="BN46" s="36">
        <f>BN47+BN48+BN54+BN55+BN60+BN56+BN57+BN58+BN59+BN61</f>
        <v>6668.5</v>
      </c>
      <c r="BO46" s="56">
        <f t="shared" si="185"/>
        <v>-1</v>
      </c>
      <c r="BP46" s="56">
        <f t="shared" si="185"/>
        <v>-0.30913555177986829</v>
      </c>
      <c r="BQ46" s="36">
        <f>BQ47+BQ48+BQ54+BQ55+BQ60+BQ56+BQ57+BQ58+BQ59+BQ61</f>
        <v>0</v>
      </c>
      <c r="BR46" s="36">
        <f>BR47+BR48+BR54+BR55+BR60+BR56+BR57+BR58+BR59+BR61</f>
        <v>0</v>
      </c>
      <c r="BS46" s="36">
        <f>BS47+BS48+BS54+BS55+BS60+BS56+BS57+BS58+BS59+BS61</f>
        <v>0</v>
      </c>
      <c r="BT46" s="36">
        <f>BT47+BT48+BT54+BT55+BT60+BT56+BT57+BT58+BT59+BT61</f>
        <v>6668.5</v>
      </c>
      <c r="BU46" s="56">
        <f t="shared" si="186"/>
        <v>-1</v>
      </c>
      <c r="BV46" s="56">
        <f t="shared" si="186"/>
        <v>-0.5007299816568711</v>
      </c>
      <c r="BW46" s="36">
        <f>BW47+BW48+BW54+BW55+BW60+BW56+BW57+BW58+BW59+BW61</f>
        <v>0</v>
      </c>
      <c r="BX46" s="36">
        <f>BX47+BX48+BX54+BX55+BX60+BX56+BX57+BX58+BX59+BX61</f>
        <v>0</v>
      </c>
      <c r="BY46" s="36">
        <f>BY47+BY48+BY54+BY55+BY60+BY56+BY57+BY58+BY59+BY61</f>
        <v>0</v>
      </c>
      <c r="BZ46" s="36">
        <f>BZ47+BZ48+BZ54+BZ55+BZ60+BZ56+BZ57+BZ58+BZ59+BZ61</f>
        <v>6668.5</v>
      </c>
      <c r="CA46" s="56">
        <f t="shared" si="187"/>
        <v>-1</v>
      </c>
      <c r="CB46" s="56">
        <f t="shared" si="187"/>
        <v>-0.61139277389277391</v>
      </c>
      <c r="CC46" s="36">
        <f>CC47+CC48+CC54+CC55+CC60+CC56+CC57+CC58+CC59+CC61</f>
        <v>0</v>
      </c>
      <c r="CD46" s="36">
        <f>CD47+CD48+CD54+CD55+CD60+CD56+CD57+CD58+CD59+CD61</f>
        <v>0</v>
      </c>
      <c r="CE46" s="36">
        <f>CE47+CE48+CE54+CE55+CE60+CE56+CE57+CE58+CE59+CE61</f>
        <v>0</v>
      </c>
      <c r="CF46" s="36">
        <f>CF47+CF48+CF54+CF55+CF60+CF56+CF57+CF58+CF59+CF61</f>
        <v>6668.5</v>
      </c>
      <c r="CG46" s="56">
        <f t="shared" si="188"/>
        <v>-1</v>
      </c>
      <c r="CH46" s="56">
        <f t="shared" si="188"/>
        <v>-0.68653931126550027</v>
      </c>
      <c r="CI46" s="36">
        <f>CI47+CI48+CI54+CI55+CI60+CI56+CI57+CI58+CI59+CI61</f>
        <v>0</v>
      </c>
      <c r="CJ46" s="36">
        <f>CJ47+CJ48+CJ54+CJ55+CJ60+CJ56+CJ57+CJ58+CJ59+CJ61</f>
        <v>0</v>
      </c>
      <c r="CK46" s="36">
        <f>CK47+CK48+CK54+CK55+CK60+CK56+CK57+CK58+CK59+CK61</f>
        <v>0</v>
      </c>
      <c r="CL46" s="36">
        <f>CL47+CL48+CL54+CL55+CL60+CL56+CL57+CL58+CL59+CL61</f>
        <v>6668.5</v>
      </c>
      <c r="CM46" s="56">
        <f t="shared" si="189"/>
        <v>-1</v>
      </c>
      <c r="CN46" s="56">
        <f t="shared" si="189"/>
        <v>-0.72631946154477556</v>
      </c>
      <c r="CO46" s="36">
        <f>CO47+CO48+CO54+CO55+CO60+CO56+CO57+CO58+CO59+CO61</f>
        <v>0</v>
      </c>
      <c r="CP46" s="36">
        <f>CP47+CP48+CP54+CP55+CP60+CP56+CP57+CP58+CP59+CP61</f>
        <v>0</v>
      </c>
      <c r="CQ46" s="36">
        <f>CQ47+CQ48+CQ54+CQ55+CQ60+CQ56+CQ57+CQ58+CQ59+CQ61</f>
        <v>0</v>
      </c>
      <c r="CR46" s="36">
        <f>CR47+CR48+CR54+CR55+CR60+CR56+CR57+CR58+CR59+CR61</f>
        <v>6668.5</v>
      </c>
      <c r="CS46" s="56">
        <f t="shared" si="190"/>
        <v>-1</v>
      </c>
      <c r="CT46" s="56">
        <f t="shared" si="190"/>
        <v>-0.75606142635568174</v>
      </c>
      <c r="CU46" s="36">
        <f>CU47+CU48+CU54+CU55+CU60+CU56+CU57+CU58+CU59+CU61</f>
        <v>0</v>
      </c>
      <c r="CV46" s="36">
        <f>CV47+CV48+CV54+CV55+CV60+CV56+CV57+CV58+CV59+CV61</f>
        <v>0</v>
      </c>
      <c r="CW46" s="36">
        <f>CW47+CW48+CW54+CW55+CW60+CW56+CW57+CW58+CW59+CW61</f>
        <v>0</v>
      </c>
      <c r="CX46" s="36">
        <f>CX47+CX48+CX54+CX55+CX60+CX56+CX57+CX58+CX59+CX61</f>
        <v>6668.5</v>
      </c>
      <c r="CY46" s="56">
        <f t="shared" si="191"/>
        <v>-1</v>
      </c>
      <c r="CZ46" s="56">
        <f t="shared" si="191"/>
        <v>-0.79226439134105275</v>
      </c>
      <c r="DA46" s="36">
        <f>DA47+DA48+DA54+DA55+DA60+DA56+DA57+DA58+DA59+DA61</f>
        <v>0</v>
      </c>
      <c r="DB46" s="36">
        <f>DB47+DB48+DB54+DB55+DB60+DB56+DB57+DB58+DB59+DB61</f>
        <v>0</v>
      </c>
      <c r="DC46" s="36">
        <f>DC47+DC48+DC54+DC55+DC60+DC56+DC57+DC58+DC59+DC61</f>
        <v>0</v>
      </c>
      <c r="DD46" s="36">
        <f>DD47+DD48+DD54+DD55+DD60+DD56+DD57+DD58+DD59+DD61</f>
        <v>6668.5</v>
      </c>
      <c r="DE46" s="56">
        <f t="shared" si="192"/>
        <v>-1</v>
      </c>
      <c r="DF46" s="56">
        <f t="shared" si="192"/>
        <v>-0.81273413498531299</v>
      </c>
      <c r="DG46" s="36">
        <f>DG47+DG48+DG54+DG55+DG60+DG56+DG57+DG58+DG59+DG61</f>
        <v>0</v>
      </c>
      <c r="DH46" s="36">
        <f>DH47+DH48+DH54+DH55+DH60+DH56+DH57+DH58+DH59+DH61</f>
        <v>0</v>
      </c>
      <c r="DI46" s="36">
        <f>DI47+DI48+DI54+DI55+DI60+DI56+DI57+DI58+DI59+DI61</f>
        <v>0</v>
      </c>
      <c r="DJ46" s="36">
        <f>DJ47+DJ48+DJ54+DJ55+DJ60+DJ56+DJ57+DJ58+DJ59+DJ61</f>
        <v>6668.5</v>
      </c>
      <c r="DK46" s="56">
        <f t="shared" si="193"/>
        <v>-1</v>
      </c>
      <c r="DL46" s="56">
        <f t="shared" si="193"/>
        <v>-0.83329250122496323</v>
      </c>
      <c r="DM46" s="36">
        <f>DM47+DM48+DM54+DM55+DM60+DM56+DM57+DM58+DM59+DM61</f>
        <v>0</v>
      </c>
      <c r="DN46" s="36">
        <f>DN47+DN48+DN54+DN55+DN60+DN56+DN57+DN58+DN59+DN61</f>
        <v>0</v>
      </c>
      <c r="DO46" s="36">
        <f t="shared" ref="DO46:DR46" si="218">DO47+DO48+DO54+DO55+DO60+DO56+DO57+DO58+DO59+DO61</f>
        <v>0</v>
      </c>
      <c r="DP46" s="36">
        <f t="shared" si="218"/>
        <v>0</v>
      </c>
      <c r="DQ46" s="36">
        <f t="shared" si="218"/>
        <v>0</v>
      </c>
      <c r="DR46" s="36">
        <f t="shared" si="218"/>
        <v>47530.000000000007</v>
      </c>
      <c r="DS46" s="56">
        <f>IF($AY$46=0,1,DQ46/$AY$46-1)</f>
        <v>1</v>
      </c>
      <c r="DT46" s="56">
        <f>IF($AZ$46=0,1,DR46/$AZ$46-1)</f>
        <v>3.585049580472921E-2</v>
      </c>
      <c r="DU46" s="56">
        <f>IF($E$46=0,1,DQ46/$E$46-1)</f>
        <v>-1</v>
      </c>
      <c r="DV46" s="56">
        <f>IF($E$46=0,1,DR46/$E$46-1)</f>
        <v>-0.24707336005195868</v>
      </c>
      <c r="DW46" s="52"/>
      <c r="DX46" s="69"/>
      <c r="DY46" s="69"/>
      <c r="DZ46" s="69"/>
      <c r="EA46" s="69"/>
      <c r="EB46" s="69"/>
      <c r="EC46" s="69"/>
      <c r="ED46" s="69"/>
      <c r="EE46" s="69"/>
      <c r="EF46" s="69"/>
      <c r="EG46" s="69"/>
      <c r="EH46" s="69"/>
      <c r="EI46" s="69"/>
      <c r="EJ46" s="69"/>
      <c r="EK46" s="69"/>
      <c r="EL46" s="69"/>
      <c r="EM46" s="69"/>
      <c r="EN46" s="69"/>
      <c r="EO46" s="69"/>
      <c r="EP46" s="69"/>
      <c r="EQ46" s="69"/>
      <c r="ER46" s="69"/>
      <c r="ES46" s="69"/>
      <c r="ET46" s="69"/>
      <c r="EU46" s="69"/>
      <c r="EV46" s="69"/>
      <c r="EW46" s="69"/>
      <c r="EX46" s="69"/>
      <c r="EY46" s="69"/>
      <c r="EZ46" s="69"/>
      <c r="FA46" s="69"/>
      <c r="FB46" s="69"/>
      <c r="FC46" s="69"/>
      <c r="FD46" s="69"/>
      <c r="FE46" s="69"/>
      <c r="FF46" s="69"/>
      <c r="FG46" s="69"/>
      <c r="FH46" s="69"/>
      <c r="FI46" s="69"/>
      <c r="FJ46" s="69"/>
      <c r="FK46" s="69"/>
      <c r="FL46" s="69"/>
      <c r="FM46" s="69"/>
      <c r="FN46" s="69"/>
      <c r="FO46" s="69"/>
      <c r="FP46" s="69"/>
      <c r="FQ46" s="69"/>
      <c r="FR46" s="69"/>
      <c r="FS46" s="69"/>
      <c r="FT46" s="69"/>
      <c r="FU46" s="69"/>
      <c r="FV46" s="69"/>
      <c r="FW46" s="69"/>
      <c r="FX46" s="69"/>
      <c r="FY46" s="69"/>
      <c r="FZ46" s="69"/>
      <c r="GA46" s="69"/>
      <c r="GB46" s="69"/>
      <c r="GC46" s="69"/>
      <c r="GD46" s="69"/>
      <c r="GE46" s="69"/>
      <c r="GF46" s="69"/>
      <c r="GG46" s="69"/>
      <c r="GH46" s="69"/>
      <c r="GI46" s="69"/>
      <c r="GJ46" s="69"/>
      <c r="GK46" s="69"/>
      <c r="GL46" s="69"/>
      <c r="GM46" s="69"/>
      <c r="GN46" s="69"/>
      <c r="GO46" s="69"/>
      <c r="GP46" s="69"/>
      <c r="GQ46" s="69"/>
      <c r="GR46" s="69"/>
      <c r="GS46" s="69"/>
      <c r="GT46" s="69"/>
      <c r="GU46" s="69"/>
      <c r="GV46" s="69"/>
      <c r="GW46" s="69"/>
      <c r="GX46" s="69"/>
      <c r="GY46" s="69"/>
      <c r="GZ46" s="69"/>
      <c r="HA46" s="69"/>
      <c r="HB46" s="69"/>
      <c r="HC46" s="69"/>
      <c r="HD46" s="69"/>
      <c r="HE46" s="69"/>
      <c r="HF46" s="69"/>
      <c r="HG46" s="69"/>
      <c r="HH46" s="69"/>
      <c r="HI46" s="69"/>
      <c r="HJ46" s="69"/>
      <c r="HK46" s="69"/>
      <c r="HL46" s="69"/>
      <c r="HM46" s="69"/>
      <c r="HN46" s="69"/>
      <c r="HO46" s="69"/>
      <c r="HP46" s="69"/>
      <c r="HQ46" s="69"/>
      <c r="HR46" s="69"/>
      <c r="HS46" s="69"/>
      <c r="HT46" s="69"/>
      <c r="HU46" s="69"/>
      <c r="HV46" s="69"/>
      <c r="HW46" s="69"/>
      <c r="HX46" s="69"/>
      <c r="HY46" s="69"/>
      <c r="HZ46" s="69"/>
      <c r="IA46" s="69"/>
      <c r="IB46" s="69"/>
      <c r="IC46" s="69"/>
      <c r="ID46" s="69"/>
      <c r="IE46" s="69"/>
      <c r="IF46" s="69"/>
      <c r="IG46" s="69"/>
      <c r="IH46" s="69"/>
      <c r="II46" s="69"/>
      <c r="IJ46" s="69"/>
      <c r="IK46" s="69"/>
      <c r="IL46" s="69"/>
      <c r="IM46" s="69"/>
      <c r="IN46" s="69"/>
      <c r="IO46" s="69"/>
      <c r="IP46" s="69"/>
      <c r="IQ46" s="69"/>
      <c r="IR46" s="69"/>
      <c r="IS46" s="69"/>
      <c r="IT46" s="69"/>
      <c r="IU46" s="69"/>
      <c r="IV46" s="69"/>
      <c r="IW46" s="69"/>
      <c r="IX46" s="69"/>
      <c r="IY46" s="69"/>
      <c r="IZ46" s="69"/>
      <c r="JA46" s="69"/>
      <c r="JB46" s="69"/>
      <c r="JC46" s="69"/>
      <c r="JD46" s="69"/>
      <c r="JE46" s="69"/>
      <c r="JF46" s="69"/>
      <c r="JG46" s="69"/>
      <c r="JH46" s="69"/>
    </row>
    <row r="47" spans="1:268" s="64" customFormat="1" ht="21.75" customHeight="1">
      <c r="A47" s="255" t="s">
        <v>132</v>
      </c>
      <c r="B47" s="256"/>
      <c r="C47" s="29"/>
      <c r="D47" s="31"/>
      <c r="E47" s="26"/>
      <c r="F47" s="31"/>
      <c r="G47" s="31"/>
      <c r="H47" s="31"/>
      <c r="I47" s="31"/>
      <c r="J47" s="31"/>
      <c r="K47" s="26">
        <f t="shared" si="213"/>
        <v>0</v>
      </c>
      <c r="L47" s="26">
        <f t="shared" si="213"/>
        <v>0</v>
      </c>
      <c r="M47" s="31"/>
      <c r="N47" s="31"/>
      <c r="O47" s="26"/>
      <c r="P47" s="26"/>
      <c r="Q47" s="31"/>
      <c r="R47" s="31"/>
      <c r="S47" s="26"/>
      <c r="T47" s="26"/>
      <c r="U47" s="31"/>
      <c r="V47" s="31"/>
      <c r="W47" s="26"/>
      <c r="X47" s="26"/>
      <c r="Y47" s="31"/>
      <c r="Z47" s="31"/>
      <c r="AA47" s="26"/>
      <c r="AB47" s="26"/>
      <c r="AC47" s="31"/>
      <c r="AD47" s="31"/>
      <c r="AE47" s="26"/>
      <c r="AF47" s="26"/>
      <c r="AG47" s="31"/>
      <c r="AH47" s="31"/>
      <c r="AI47" s="26"/>
      <c r="AJ47" s="26"/>
      <c r="AK47" s="31"/>
      <c r="AL47" s="31"/>
      <c r="AM47" s="26"/>
      <c r="AN47" s="26"/>
      <c r="AO47" s="31"/>
      <c r="AP47" s="31"/>
      <c r="AQ47" s="26"/>
      <c r="AR47" s="26"/>
      <c r="AS47" s="31"/>
      <c r="AT47" s="31"/>
      <c r="AU47" s="26"/>
      <c r="AV47" s="26"/>
      <c r="AW47" s="31"/>
      <c r="AX47" s="31"/>
      <c r="AY47" s="31"/>
      <c r="AZ47" s="31"/>
      <c r="BA47" s="55">
        <f t="shared" si="212"/>
        <v>1</v>
      </c>
      <c r="BB47" s="55">
        <f t="shared" si="212"/>
        <v>1</v>
      </c>
      <c r="BC47" s="31"/>
      <c r="BD47" s="31"/>
      <c r="BE47" s="31"/>
      <c r="BF47" s="31"/>
      <c r="BG47" s="26">
        <f t="shared" si="214"/>
        <v>0</v>
      </c>
      <c r="BH47" s="26">
        <f t="shared" si="214"/>
        <v>0</v>
      </c>
      <c r="BI47" s="55">
        <f t="shared" si="184"/>
        <v>1</v>
      </c>
      <c r="BJ47" s="55">
        <f t="shared" si="184"/>
        <v>1</v>
      </c>
      <c r="BK47" s="31"/>
      <c r="BL47" s="31"/>
      <c r="BM47" s="26"/>
      <c r="BN47" s="26"/>
      <c r="BO47" s="55">
        <f t="shared" si="185"/>
        <v>1</v>
      </c>
      <c r="BP47" s="55">
        <f t="shared" si="185"/>
        <v>1</v>
      </c>
      <c r="BQ47" s="31"/>
      <c r="BR47" s="31"/>
      <c r="BS47" s="26"/>
      <c r="BT47" s="26"/>
      <c r="BU47" s="55">
        <f t="shared" si="186"/>
        <v>1</v>
      </c>
      <c r="BV47" s="55">
        <f t="shared" si="186"/>
        <v>1</v>
      </c>
      <c r="BW47" s="31"/>
      <c r="BX47" s="31"/>
      <c r="BY47" s="26"/>
      <c r="BZ47" s="26"/>
      <c r="CA47" s="55">
        <f t="shared" si="187"/>
        <v>1</v>
      </c>
      <c r="CB47" s="55">
        <f t="shared" si="187"/>
        <v>1</v>
      </c>
      <c r="CC47" s="31"/>
      <c r="CD47" s="31"/>
      <c r="CE47" s="26"/>
      <c r="CF47" s="26"/>
      <c r="CG47" s="55">
        <f t="shared" si="188"/>
        <v>1</v>
      </c>
      <c r="CH47" s="55">
        <f t="shared" si="188"/>
        <v>1</v>
      </c>
      <c r="CI47" s="31"/>
      <c r="CJ47" s="31"/>
      <c r="CK47" s="26"/>
      <c r="CL47" s="26"/>
      <c r="CM47" s="55">
        <f t="shared" si="189"/>
        <v>1</v>
      </c>
      <c r="CN47" s="55">
        <f t="shared" si="189"/>
        <v>1</v>
      </c>
      <c r="CO47" s="31"/>
      <c r="CP47" s="31"/>
      <c r="CQ47" s="26"/>
      <c r="CR47" s="26"/>
      <c r="CS47" s="55">
        <f t="shared" si="190"/>
        <v>1</v>
      </c>
      <c r="CT47" s="55">
        <f t="shared" si="190"/>
        <v>1</v>
      </c>
      <c r="CU47" s="31"/>
      <c r="CV47" s="31"/>
      <c r="CW47" s="26"/>
      <c r="CX47" s="26"/>
      <c r="CY47" s="55">
        <f t="shared" si="191"/>
        <v>1</v>
      </c>
      <c r="CZ47" s="55">
        <f t="shared" si="191"/>
        <v>1</v>
      </c>
      <c r="DA47" s="31"/>
      <c r="DB47" s="31"/>
      <c r="DC47" s="26"/>
      <c r="DD47" s="26"/>
      <c r="DE47" s="55">
        <f t="shared" si="192"/>
        <v>1</v>
      </c>
      <c r="DF47" s="55">
        <f t="shared" si="192"/>
        <v>1</v>
      </c>
      <c r="DG47" s="31"/>
      <c r="DH47" s="31"/>
      <c r="DI47" s="26"/>
      <c r="DJ47" s="26"/>
      <c r="DK47" s="55">
        <f t="shared" si="193"/>
        <v>1</v>
      </c>
      <c r="DL47" s="55">
        <f t="shared" si="193"/>
        <v>1</v>
      </c>
      <c r="DM47" s="31"/>
      <c r="DN47" s="31"/>
      <c r="DO47" s="31"/>
      <c r="DP47" s="31"/>
      <c r="DQ47" s="31"/>
      <c r="DR47" s="31"/>
      <c r="DS47" s="55">
        <f>IF($AY$47=0,1,DQ47/$AY$47-1)</f>
        <v>1</v>
      </c>
      <c r="DT47" s="55">
        <f>IF($AZ$47=0,1,DR47/$AZ$47-1)</f>
        <v>1</v>
      </c>
      <c r="DU47" s="55">
        <f>IF($E$47=0,1,DQ47/$E$47-1)</f>
        <v>1</v>
      </c>
      <c r="DV47" s="55">
        <f>IF($E$47=0,1,DR47/$E$47-1)</f>
        <v>1</v>
      </c>
      <c r="DW47" s="25"/>
      <c r="DX47" s="63"/>
      <c r="DY47" s="63"/>
      <c r="DZ47" s="63"/>
      <c r="EA47" s="63"/>
      <c r="EB47" s="63"/>
      <c r="EC47" s="63"/>
      <c r="ED47" s="63"/>
      <c r="EE47" s="63"/>
      <c r="EF47" s="63"/>
      <c r="EG47" s="63"/>
      <c r="EH47" s="63"/>
      <c r="EI47" s="63"/>
      <c r="EJ47" s="63"/>
      <c r="EK47" s="63"/>
      <c r="EL47" s="63"/>
      <c r="EM47" s="63"/>
      <c r="EN47" s="63"/>
      <c r="EO47" s="63"/>
      <c r="EP47" s="63"/>
      <c r="EQ47" s="63"/>
      <c r="ER47" s="63"/>
      <c r="ES47" s="63"/>
      <c r="ET47" s="63"/>
      <c r="EU47" s="63"/>
      <c r="EV47" s="63"/>
      <c r="EW47" s="63"/>
      <c r="EX47" s="63"/>
      <c r="EY47" s="63"/>
      <c r="EZ47" s="63"/>
      <c r="FA47" s="63"/>
      <c r="FB47" s="63"/>
      <c r="FC47" s="63"/>
      <c r="FD47" s="63"/>
      <c r="FE47" s="63"/>
      <c r="FF47" s="63"/>
      <c r="FG47" s="63"/>
      <c r="FH47" s="63"/>
      <c r="FI47" s="63"/>
      <c r="FJ47" s="63"/>
      <c r="FK47" s="63"/>
      <c r="FL47" s="63"/>
      <c r="FM47" s="63"/>
      <c r="FN47" s="63"/>
      <c r="FO47" s="63"/>
      <c r="FP47" s="63"/>
      <c r="FQ47" s="63"/>
      <c r="FR47" s="63"/>
      <c r="FS47" s="63"/>
      <c r="FT47" s="63"/>
      <c r="FU47" s="63"/>
      <c r="FV47" s="63"/>
      <c r="FW47" s="63"/>
      <c r="FX47" s="63"/>
      <c r="FY47" s="63"/>
      <c r="FZ47" s="63"/>
      <c r="GA47" s="63"/>
      <c r="GB47" s="63"/>
      <c r="GC47" s="63"/>
      <c r="GD47" s="63"/>
      <c r="GE47" s="63"/>
      <c r="GF47" s="63"/>
      <c r="GG47" s="63"/>
      <c r="GH47" s="63"/>
      <c r="GI47" s="63"/>
      <c r="GJ47" s="63"/>
      <c r="GK47" s="63"/>
      <c r="GL47" s="63"/>
      <c r="GM47" s="63"/>
      <c r="GN47" s="63"/>
      <c r="GO47" s="63"/>
      <c r="GP47" s="63"/>
      <c r="GQ47" s="63"/>
      <c r="GR47" s="63"/>
      <c r="GS47" s="63"/>
      <c r="GT47" s="63"/>
      <c r="GU47" s="63"/>
      <c r="GV47" s="63"/>
      <c r="GW47" s="63"/>
      <c r="GX47" s="63"/>
      <c r="GY47" s="63"/>
      <c r="GZ47" s="63"/>
      <c r="HA47" s="63"/>
      <c r="HB47" s="63"/>
      <c r="HC47" s="63"/>
      <c r="HD47" s="63"/>
      <c r="HE47" s="63"/>
      <c r="HF47" s="63"/>
      <c r="HG47" s="63"/>
      <c r="HH47" s="63"/>
      <c r="HI47" s="63"/>
      <c r="HJ47" s="63"/>
      <c r="HK47" s="63"/>
      <c r="HL47" s="63"/>
      <c r="HM47" s="63"/>
      <c r="HN47" s="63"/>
      <c r="HO47" s="63"/>
      <c r="HP47" s="63"/>
      <c r="HQ47" s="63"/>
      <c r="HR47" s="63"/>
      <c r="HS47" s="63"/>
      <c r="HT47" s="63"/>
      <c r="HU47" s="63"/>
      <c r="HV47" s="63"/>
      <c r="HW47" s="63"/>
      <c r="HX47" s="63"/>
      <c r="HY47" s="63"/>
      <c r="HZ47" s="63"/>
      <c r="IA47" s="63"/>
      <c r="IB47" s="63"/>
      <c r="IC47" s="63"/>
      <c r="ID47" s="63"/>
      <c r="IE47" s="63"/>
      <c r="IF47" s="63"/>
      <c r="IG47" s="63"/>
      <c r="IH47" s="63"/>
      <c r="II47" s="63"/>
      <c r="IJ47" s="63"/>
      <c r="IK47" s="63"/>
      <c r="IL47" s="63"/>
      <c r="IM47" s="63"/>
      <c r="IN47" s="63"/>
      <c r="IO47" s="63"/>
      <c r="IP47" s="63"/>
      <c r="IQ47" s="63"/>
      <c r="IR47" s="63"/>
      <c r="IS47" s="63"/>
      <c r="IT47" s="63"/>
      <c r="IU47" s="63"/>
      <c r="IV47" s="63"/>
      <c r="IW47" s="63"/>
      <c r="IX47" s="63"/>
      <c r="IY47" s="63"/>
      <c r="IZ47" s="63"/>
      <c r="JA47" s="63"/>
      <c r="JB47" s="63"/>
      <c r="JC47" s="63"/>
      <c r="JD47" s="63"/>
      <c r="JE47" s="63"/>
      <c r="JF47" s="63"/>
      <c r="JG47" s="63"/>
      <c r="JH47" s="63"/>
    </row>
    <row r="48" spans="1:268" s="66" customFormat="1" ht="18" customHeight="1">
      <c r="A48" s="255" t="s">
        <v>108</v>
      </c>
      <c r="B48" s="256"/>
      <c r="C48" s="31">
        <f>C49+C50+C51</f>
        <v>0</v>
      </c>
      <c r="D48" s="31">
        <f t="shared" ref="D48:AZ48" si="219">D49+D50+D51</f>
        <v>0</v>
      </c>
      <c r="E48" s="31">
        <f t="shared" si="219"/>
        <v>0</v>
      </c>
      <c r="F48" s="31">
        <f t="shared" si="219"/>
        <v>0</v>
      </c>
      <c r="G48" s="31">
        <f t="shared" si="219"/>
        <v>0</v>
      </c>
      <c r="H48" s="31">
        <f t="shared" si="219"/>
        <v>0</v>
      </c>
      <c r="I48" s="31">
        <f t="shared" si="219"/>
        <v>0</v>
      </c>
      <c r="J48" s="31">
        <f t="shared" si="219"/>
        <v>0</v>
      </c>
      <c r="K48" s="26">
        <f t="shared" si="213"/>
        <v>0</v>
      </c>
      <c r="L48" s="26">
        <f t="shared" si="213"/>
        <v>0</v>
      </c>
      <c r="M48" s="31">
        <f t="shared" si="219"/>
        <v>0</v>
      </c>
      <c r="N48" s="31">
        <f t="shared" si="219"/>
        <v>0</v>
      </c>
      <c r="O48" s="31">
        <f t="shared" si="219"/>
        <v>0</v>
      </c>
      <c r="P48" s="31">
        <f t="shared" si="219"/>
        <v>0</v>
      </c>
      <c r="Q48" s="31">
        <f t="shared" si="219"/>
        <v>0</v>
      </c>
      <c r="R48" s="31">
        <f t="shared" si="219"/>
        <v>0</v>
      </c>
      <c r="S48" s="31">
        <f t="shared" si="219"/>
        <v>0</v>
      </c>
      <c r="T48" s="31">
        <f t="shared" si="219"/>
        <v>0</v>
      </c>
      <c r="U48" s="31">
        <f t="shared" si="219"/>
        <v>0</v>
      </c>
      <c r="V48" s="31">
        <f t="shared" si="219"/>
        <v>0</v>
      </c>
      <c r="W48" s="31">
        <f t="shared" si="219"/>
        <v>0</v>
      </c>
      <c r="X48" s="31">
        <f t="shared" si="219"/>
        <v>0</v>
      </c>
      <c r="Y48" s="31">
        <f t="shared" si="219"/>
        <v>0</v>
      </c>
      <c r="Z48" s="31">
        <f t="shared" si="219"/>
        <v>0</v>
      </c>
      <c r="AA48" s="31">
        <f t="shared" si="219"/>
        <v>0</v>
      </c>
      <c r="AB48" s="31">
        <f t="shared" si="219"/>
        <v>0</v>
      </c>
      <c r="AC48" s="31">
        <f t="shared" si="219"/>
        <v>0</v>
      </c>
      <c r="AD48" s="31">
        <f t="shared" si="219"/>
        <v>0</v>
      </c>
      <c r="AE48" s="31">
        <f t="shared" si="219"/>
        <v>0</v>
      </c>
      <c r="AF48" s="31">
        <f t="shared" si="219"/>
        <v>0</v>
      </c>
      <c r="AG48" s="31">
        <f t="shared" si="219"/>
        <v>0</v>
      </c>
      <c r="AH48" s="31">
        <f t="shared" si="219"/>
        <v>0</v>
      </c>
      <c r="AI48" s="31">
        <f t="shared" si="219"/>
        <v>0</v>
      </c>
      <c r="AJ48" s="31">
        <f t="shared" si="219"/>
        <v>0</v>
      </c>
      <c r="AK48" s="31">
        <f t="shared" si="219"/>
        <v>0</v>
      </c>
      <c r="AL48" s="31">
        <f t="shared" si="219"/>
        <v>0</v>
      </c>
      <c r="AM48" s="31">
        <f t="shared" si="219"/>
        <v>0</v>
      </c>
      <c r="AN48" s="31">
        <f t="shared" si="219"/>
        <v>0</v>
      </c>
      <c r="AO48" s="31">
        <f t="shared" si="219"/>
        <v>0</v>
      </c>
      <c r="AP48" s="31">
        <f t="shared" si="219"/>
        <v>0</v>
      </c>
      <c r="AQ48" s="31">
        <f t="shared" si="219"/>
        <v>0</v>
      </c>
      <c r="AR48" s="31">
        <f t="shared" si="219"/>
        <v>0</v>
      </c>
      <c r="AS48" s="31">
        <f t="shared" si="219"/>
        <v>0</v>
      </c>
      <c r="AT48" s="31">
        <f t="shared" si="219"/>
        <v>0</v>
      </c>
      <c r="AU48" s="31">
        <f t="shared" si="219"/>
        <v>0</v>
      </c>
      <c r="AV48" s="31">
        <f t="shared" si="219"/>
        <v>0</v>
      </c>
      <c r="AW48" s="31">
        <f t="shared" si="219"/>
        <v>0</v>
      </c>
      <c r="AX48" s="31">
        <f t="shared" si="219"/>
        <v>0</v>
      </c>
      <c r="AY48" s="31">
        <f t="shared" si="219"/>
        <v>0</v>
      </c>
      <c r="AZ48" s="31">
        <f t="shared" si="219"/>
        <v>0</v>
      </c>
      <c r="BA48" s="55">
        <f t="shared" si="212"/>
        <v>1</v>
      </c>
      <c r="BB48" s="55">
        <f t="shared" si="212"/>
        <v>1</v>
      </c>
      <c r="BC48" s="31"/>
      <c r="BD48" s="31"/>
      <c r="BE48" s="31"/>
      <c r="BF48" s="31"/>
      <c r="BG48" s="26">
        <f t="shared" si="214"/>
        <v>0</v>
      </c>
      <c r="BH48" s="26">
        <f t="shared" si="214"/>
        <v>0</v>
      </c>
      <c r="BI48" s="55">
        <f t="shared" si="184"/>
        <v>1</v>
      </c>
      <c r="BJ48" s="55">
        <f t="shared" si="184"/>
        <v>1</v>
      </c>
      <c r="BK48" s="31"/>
      <c r="BL48" s="31"/>
      <c r="BM48" s="31">
        <f t="shared" ref="BM48:DJ48" si="220">BM49+BM50+BM51</f>
        <v>0</v>
      </c>
      <c r="BN48" s="31">
        <f t="shared" si="220"/>
        <v>0</v>
      </c>
      <c r="BO48" s="55">
        <f t="shared" si="185"/>
        <v>1</v>
      </c>
      <c r="BP48" s="55">
        <f t="shared" si="185"/>
        <v>1</v>
      </c>
      <c r="BQ48" s="31">
        <f t="shared" si="220"/>
        <v>0</v>
      </c>
      <c r="BR48" s="31">
        <f t="shared" si="220"/>
        <v>0</v>
      </c>
      <c r="BS48" s="31">
        <f t="shared" si="220"/>
        <v>0</v>
      </c>
      <c r="BT48" s="31">
        <f t="shared" si="220"/>
        <v>0</v>
      </c>
      <c r="BU48" s="55">
        <f t="shared" si="186"/>
        <v>1</v>
      </c>
      <c r="BV48" s="55">
        <f t="shared" si="186"/>
        <v>1</v>
      </c>
      <c r="BW48" s="31">
        <f t="shared" ref="BW48:BX48" si="221">BW49+BW50+BW51</f>
        <v>0</v>
      </c>
      <c r="BX48" s="31">
        <f t="shared" si="221"/>
        <v>0</v>
      </c>
      <c r="BY48" s="31">
        <f t="shared" si="220"/>
        <v>0</v>
      </c>
      <c r="BZ48" s="31">
        <f t="shared" si="220"/>
        <v>0</v>
      </c>
      <c r="CA48" s="55">
        <f t="shared" si="187"/>
        <v>1</v>
      </c>
      <c r="CB48" s="55">
        <f t="shared" si="187"/>
        <v>1</v>
      </c>
      <c r="CC48" s="31">
        <f t="shared" ref="CC48:CD48" si="222">CC49+CC50+CC51</f>
        <v>0</v>
      </c>
      <c r="CD48" s="31">
        <f t="shared" si="222"/>
        <v>0</v>
      </c>
      <c r="CE48" s="31">
        <f t="shared" si="220"/>
        <v>0</v>
      </c>
      <c r="CF48" s="31">
        <f t="shared" si="220"/>
        <v>0</v>
      </c>
      <c r="CG48" s="55">
        <f t="shared" si="188"/>
        <v>1</v>
      </c>
      <c r="CH48" s="55">
        <f t="shared" si="188"/>
        <v>1</v>
      </c>
      <c r="CI48" s="31">
        <f t="shared" ref="CI48:CJ48" si="223">CI49+CI50+CI51</f>
        <v>0</v>
      </c>
      <c r="CJ48" s="31">
        <f t="shared" si="223"/>
        <v>0</v>
      </c>
      <c r="CK48" s="31">
        <f t="shared" si="220"/>
        <v>0</v>
      </c>
      <c r="CL48" s="31">
        <f t="shared" si="220"/>
        <v>0</v>
      </c>
      <c r="CM48" s="55">
        <f t="shared" si="189"/>
        <v>1</v>
      </c>
      <c r="CN48" s="55">
        <f t="shared" si="189"/>
        <v>1</v>
      </c>
      <c r="CO48" s="31">
        <f t="shared" ref="CO48:CP48" si="224">CO49+CO50+CO51</f>
        <v>0</v>
      </c>
      <c r="CP48" s="31">
        <f t="shared" si="224"/>
        <v>0</v>
      </c>
      <c r="CQ48" s="31">
        <f t="shared" si="220"/>
        <v>0</v>
      </c>
      <c r="CR48" s="31">
        <f t="shared" si="220"/>
        <v>0</v>
      </c>
      <c r="CS48" s="55">
        <f t="shared" si="190"/>
        <v>1</v>
      </c>
      <c r="CT48" s="55">
        <f t="shared" si="190"/>
        <v>1</v>
      </c>
      <c r="CU48" s="31">
        <f t="shared" ref="CU48:CV48" si="225">CU49+CU50+CU51</f>
        <v>0</v>
      </c>
      <c r="CV48" s="31">
        <f t="shared" si="225"/>
        <v>0</v>
      </c>
      <c r="CW48" s="31">
        <f t="shared" si="220"/>
        <v>0</v>
      </c>
      <c r="CX48" s="31">
        <f t="shared" si="220"/>
        <v>0</v>
      </c>
      <c r="CY48" s="55">
        <f t="shared" si="191"/>
        <v>1</v>
      </c>
      <c r="CZ48" s="55">
        <f t="shared" si="191"/>
        <v>1</v>
      </c>
      <c r="DA48" s="31">
        <f t="shared" ref="DA48:DB48" si="226">DA49+DA50+DA51</f>
        <v>0</v>
      </c>
      <c r="DB48" s="31">
        <f t="shared" si="226"/>
        <v>0</v>
      </c>
      <c r="DC48" s="31">
        <f t="shared" si="220"/>
        <v>0</v>
      </c>
      <c r="DD48" s="31">
        <f t="shared" si="220"/>
        <v>0</v>
      </c>
      <c r="DE48" s="55">
        <f t="shared" si="192"/>
        <v>1</v>
      </c>
      <c r="DF48" s="55">
        <f t="shared" si="192"/>
        <v>1</v>
      </c>
      <c r="DG48" s="31">
        <f t="shared" ref="DG48:DH48" si="227">DG49+DG50+DG51</f>
        <v>0</v>
      </c>
      <c r="DH48" s="31">
        <f t="shared" si="227"/>
        <v>0</v>
      </c>
      <c r="DI48" s="31">
        <f t="shared" si="220"/>
        <v>0</v>
      </c>
      <c r="DJ48" s="31">
        <f t="shared" si="220"/>
        <v>0</v>
      </c>
      <c r="DK48" s="55">
        <f t="shared" si="193"/>
        <v>1</v>
      </c>
      <c r="DL48" s="55">
        <f t="shared" si="193"/>
        <v>1</v>
      </c>
      <c r="DM48" s="31">
        <f t="shared" ref="DM48:DR48" si="228">DM49+DM50+DM51</f>
        <v>0</v>
      </c>
      <c r="DN48" s="31">
        <f t="shared" si="228"/>
        <v>0</v>
      </c>
      <c r="DO48" s="31">
        <f t="shared" si="228"/>
        <v>0</v>
      </c>
      <c r="DP48" s="31">
        <f t="shared" si="228"/>
        <v>0</v>
      </c>
      <c r="DQ48" s="31">
        <f t="shared" si="228"/>
        <v>0</v>
      </c>
      <c r="DR48" s="31">
        <f t="shared" si="228"/>
        <v>0</v>
      </c>
      <c r="DS48" s="55">
        <f>IF($AY$48=0,1,DQ48/$AY$48-1)</f>
        <v>1</v>
      </c>
      <c r="DT48" s="55">
        <f>IF($AZ$48=0,1,DR48/$AZ$48-1)</f>
        <v>1</v>
      </c>
      <c r="DU48" s="55">
        <f>IF($E$48=0,1,DQ48/$E$48-1)</f>
        <v>1</v>
      </c>
      <c r="DV48" s="55">
        <f>IF($E$48=0,1,DR48/$E$48-1)</f>
        <v>1</v>
      </c>
      <c r="DW48" s="25"/>
      <c r="DX48" s="65"/>
      <c r="DY48" s="65"/>
      <c r="DZ48" s="65"/>
      <c r="EA48" s="65"/>
      <c r="EB48" s="65"/>
      <c r="EC48" s="65"/>
      <c r="ED48" s="65"/>
      <c r="EE48" s="65"/>
      <c r="EF48" s="65"/>
      <c r="EG48" s="65"/>
      <c r="EH48" s="65"/>
      <c r="EI48" s="65"/>
      <c r="EJ48" s="65"/>
      <c r="EK48" s="65"/>
      <c r="EL48" s="65"/>
      <c r="EM48" s="65"/>
      <c r="EN48" s="65"/>
      <c r="EO48" s="65"/>
      <c r="EP48" s="65"/>
      <c r="EQ48" s="65"/>
      <c r="ER48" s="65"/>
      <c r="ES48" s="65"/>
      <c r="ET48" s="65"/>
      <c r="EU48" s="65"/>
      <c r="EV48" s="65"/>
      <c r="EW48" s="65"/>
      <c r="EX48" s="65"/>
      <c r="EY48" s="65"/>
      <c r="EZ48" s="65"/>
      <c r="FA48" s="65"/>
      <c r="FB48" s="65"/>
      <c r="FC48" s="65"/>
      <c r="FD48" s="65"/>
      <c r="FE48" s="65"/>
      <c r="FF48" s="65"/>
      <c r="FG48" s="65"/>
      <c r="FH48" s="65"/>
      <c r="FI48" s="65"/>
      <c r="FJ48" s="65"/>
      <c r="FK48" s="65"/>
      <c r="FL48" s="65"/>
      <c r="FM48" s="65"/>
      <c r="FN48" s="65"/>
      <c r="FO48" s="65"/>
      <c r="FP48" s="65"/>
      <c r="FQ48" s="65"/>
      <c r="FR48" s="65"/>
      <c r="FS48" s="65"/>
      <c r="FT48" s="65"/>
      <c r="FU48" s="65"/>
      <c r="FV48" s="65"/>
      <c r="FW48" s="65"/>
      <c r="FX48" s="65"/>
      <c r="FY48" s="65"/>
      <c r="FZ48" s="65"/>
      <c r="GA48" s="65"/>
      <c r="GB48" s="65"/>
      <c r="GC48" s="65"/>
      <c r="GD48" s="65"/>
      <c r="GE48" s="65"/>
      <c r="GF48" s="65"/>
      <c r="GG48" s="65"/>
      <c r="GH48" s="65"/>
      <c r="GI48" s="65"/>
      <c r="GJ48" s="65"/>
      <c r="GK48" s="65"/>
      <c r="GL48" s="65"/>
      <c r="GM48" s="65"/>
      <c r="GN48" s="65"/>
      <c r="GO48" s="65"/>
      <c r="GP48" s="65"/>
      <c r="GQ48" s="65"/>
      <c r="GR48" s="65"/>
      <c r="GS48" s="65"/>
      <c r="GT48" s="65"/>
      <c r="GU48" s="65"/>
      <c r="GV48" s="65"/>
      <c r="GW48" s="65"/>
      <c r="GX48" s="65"/>
      <c r="GY48" s="65"/>
      <c r="GZ48" s="65"/>
      <c r="HA48" s="65"/>
      <c r="HB48" s="65"/>
      <c r="HC48" s="65"/>
      <c r="HD48" s="65"/>
      <c r="HE48" s="65"/>
      <c r="HF48" s="65"/>
      <c r="HG48" s="65"/>
      <c r="HH48" s="65"/>
      <c r="HI48" s="65"/>
      <c r="HJ48" s="65"/>
      <c r="HK48" s="65"/>
      <c r="HL48" s="65"/>
      <c r="HM48" s="65"/>
      <c r="HN48" s="65"/>
      <c r="HO48" s="65"/>
      <c r="HP48" s="65"/>
      <c r="HQ48" s="65"/>
      <c r="HR48" s="65"/>
      <c r="HS48" s="65"/>
      <c r="HT48" s="65"/>
      <c r="HU48" s="65"/>
      <c r="HV48" s="65"/>
      <c r="HW48" s="65"/>
      <c r="HX48" s="65"/>
      <c r="HY48" s="65"/>
      <c r="HZ48" s="65"/>
      <c r="IA48" s="65"/>
      <c r="IB48" s="65"/>
      <c r="IC48" s="65"/>
      <c r="ID48" s="65"/>
      <c r="IE48" s="65"/>
      <c r="IF48" s="65"/>
      <c r="IG48" s="65"/>
      <c r="IH48" s="65"/>
      <c r="II48" s="65"/>
      <c r="IJ48" s="65"/>
      <c r="IK48" s="65"/>
      <c r="IL48" s="65"/>
      <c r="IM48" s="65"/>
      <c r="IN48" s="65"/>
      <c r="IO48" s="65"/>
      <c r="IP48" s="65"/>
      <c r="IQ48" s="65"/>
      <c r="IR48" s="65"/>
      <c r="IS48" s="65"/>
      <c r="IT48" s="65"/>
      <c r="IU48" s="65"/>
      <c r="IV48" s="65"/>
      <c r="IW48" s="65"/>
      <c r="IX48" s="65"/>
      <c r="IY48" s="65"/>
      <c r="IZ48" s="65"/>
      <c r="JA48" s="65"/>
      <c r="JB48" s="65"/>
      <c r="JC48" s="65"/>
      <c r="JD48" s="65"/>
      <c r="JE48" s="65"/>
      <c r="JF48" s="65"/>
      <c r="JG48" s="65"/>
      <c r="JH48" s="65"/>
    </row>
    <row r="49" spans="1:268" s="66" customFormat="1" ht="18" customHeight="1">
      <c r="A49" s="255" t="s">
        <v>110</v>
      </c>
      <c r="B49" s="256"/>
      <c r="C49" s="31"/>
      <c r="D49" s="31"/>
      <c r="E49" s="31"/>
      <c r="F49" s="31"/>
      <c r="G49" s="31"/>
      <c r="H49" s="31"/>
      <c r="I49" s="31"/>
      <c r="J49" s="31"/>
      <c r="K49" s="26">
        <f t="shared" si="213"/>
        <v>0</v>
      </c>
      <c r="L49" s="26">
        <f t="shared" si="213"/>
        <v>0</v>
      </c>
      <c r="M49" s="31"/>
      <c r="N49" s="31"/>
      <c r="O49" s="26"/>
      <c r="P49" s="26"/>
      <c r="Q49" s="31"/>
      <c r="R49" s="31"/>
      <c r="S49" s="26"/>
      <c r="T49" s="26"/>
      <c r="U49" s="31"/>
      <c r="V49" s="31"/>
      <c r="W49" s="26"/>
      <c r="X49" s="26"/>
      <c r="Y49" s="31"/>
      <c r="Z49" s="31"/>
      <c r="AA49" s="26"/>
      <c r="AB49" s="26"/>
      <c r="AC49" s="31"/>
      <c r="AD49" s="31"/>
      <c r="AE49" s="26"/>
      <c r="AF49" s="26"/>
      <c r="AG49" s="31"/>
      <c r="AH49" s="31"/>
      <c r="AI49" s="26"/>
      <c r="AJ49" s="26"/>
      <c r="AK49" s="31"/>
      <c r="AL49" s="31"/>
      <c r="AM49" s="26"/>
      <c r="AN49" s="26"/>
      <c r="AO49" s="31"/>
      <c r="AP49" s="31"/>
      <c r="AQ49" s="26"/>
      <c r="AR49" s="26"/>
      <c r="AS49" s="31"/>
      <c r="AT49" s="31"/>
      <c r="AU49" s="26"/>
      <c r="AV49" s="26"/>
      <c r="AW49" s="31"/>
      <c r="AX49" s="31"/>
      <c r="AY49" s="31"/>
      <c r="AZ49" s="31"/>
      <c r="BA49" s="55">
        <f t="shared" si="212"/>
        <v>1</v>
      </c>
      <c r="BB49" s="55">
        <f t="shared" si="212"/>
        <v>1</v>
      </c>
      <c r="BC49" s="31"/>
      <c r="BD49" s="31"/>
      <c r="BE49" s="31"/>
      <c r="BF49" s="31"/>
      <c r="BG49" s="26">
        <f t="shared" si="214"/>
        <v>0</v>
      </c>
      <c r="BH49" s="26">
        <f t="shared" si="214"/>
        <v>0</v>
      </c>
      <c r="BI49" s="55">
        <f t="shared" si="184"/>
        <v>1</v>
      </c>
      <c r="BJ49" s="55">
        <f t="shared" si="184"/>
        <v>1</v>
      </c>
      <c r="BK49" s="31"/>
      <c r="BL49" s="31"/>
      <c r="BM49" s="26"/>
      <c r="BN49" s="26"/>
      <c r="BO49" s="55">
        <f t="shared" si="185"/>
        <v>1</v>
      </c>
      <c r="BP49" s="55">
        <f t="shared" si="185"/>
        <v>1</v>
      </c>
      <c r="BQ49" s="31"/>
      <c r="BR49" s="31"/>
      <c r="BS49" s="26"/>
      <c r="BT49" s="26"/>
      <c r="BU49" s="55">
        <f t="shared" si="186"/>
        <v>1</v>
      </c>
      <c r="BV49" s="55">
        <f t="shared" si="186"/>
        <v>1</v>
      </c>
      <c r="BW49" s="31"/>
      <c r="BX49" s="31"/>
      <c r="BY49" s="26"/>
      <c r="BZ49" s="26"/>
      <c r="CA49" s="55">
        <f t="shared" si="187"/>
        <v>1</v>
      </c>
      <c r="CB49" s="55">
        <f t="shared" si="187"/>
        <v>1</v>
      </c>
      <c r="CC49" s="31"/>
      <c r="CD49" s="31"/>
      <c r="CE49" s="26"/>
      <c r="CF49" s="26"/>
      <c r="CG49" s="55">
        <f t="shared" si="188"/>
        <v>1</v>
      </c>
      <c r="CH49" s="55">
        <f t="shared" si="188"/>
        <v>1</v>
      </c>
      <c r="CI49" s="31"/>
      <c r="CJ49" s="31"/>
      <c r="CK49" s="26"/>
      <c r="CL49" s="26"/>
      <c r="CM49" s="55">
        <f t="shared" si="189"/>
        <v>1</v>
      </c>
      <c r="CN49" s="55">
        <f t="shared" si="189"/>
        <v>1</v>
      </c>
      <c r="CO49" s="31"/>
      <c r="CP49" s="31"/>
      <c r="CQ49" s="26"/>
      <c r="CR49" s="26"/>
      <c r="CS49" s="55">
        <f t="shared" si="190"/>
        <v>1</v>
      </c>
      <c r="CT49" s="55">
        <f t="shared" si="190"/>
        <v>1</v>
      </c>
      <c r="CU49" s="31"/>
      <c r="CV49" s="31"/>
      <c r="CW49" s="26"/>
      <c r="CX49" s="26"/>
      <c r="CY49" s="55">
        <f t="shared" si="191"/>
        <v>1</v>
      </c>
      <c r="CZ49" s="55">
        <f t="shared" si="191"/>
        <v>1</v>
      </c>
      <c r="DA49" s="31"/>
      <c r="DB49" s="31"/>
      <c r="DC49" s="26"/>
      <c r="DD49" s="26"/>
      <c r="DE49" s="55">
        <f t="shared" si="192"/>
        <v>1</v>
      </c>
      <c r="DF49" s="55">
        <f t="shared" si="192"/>
        <v>1</v>
      </c>
      <c r="DG49" s="31"/>
      <c r="DH49" s="31"/>
      <c r="DI49" s="26"/>
      <c r="DJ49" s="26"/>
      <c r="DK49" s="55">
        <f t="shared" si="193"/>
        <v>1</v>
      </c>
      <c r="DL49" s="55">
        <f t="shared" si="193"/>
        <v>1</v>
      </c>
      <c r="DM49" s="31"/>
      <c r="DN49" s="31"/>
      <c r="DO49" s="31"/>
      <c r="DP49" s="31"/>
      <c r="DQ49" s="31"/>
      <c r="DR49" s="31"/>
      <c r="DS49" s="55">
        <f>IF($AY$49=0,1,DQ49/$AY$49-1)</f>
        <v>1</v>
      </c>
      <c r="DT49" s="55">
        <f>IF($AZ$49=0,1,DR49/$AZ$49-1)</f>
        <v>1</v>
      </c>
      <c r="DU49" s="55">
        <f>IF($E$49=0,1,DQ49/$E$49-1)</f>
        <v>1</v>
      </c>
      <c r="DV49" s="55">
        <f>IF($E$49=0,1,DR49/$E$49-1)</f>
        <v>1</v>
      </c>
      <c r="DW49" s="25"/>
      <c r="DX49" s="65"/>
      <c r="DY49" s="65"/>
      <c r="DZ49" s="65"/>
      <c r="EA49" s="65"/>
      <c r="EB49" s="65"/>
      <c r="EC49" s="65"/>
      <c r="ED49" s="65"/>
      <c r="EE49" s="65"/>
      <c r="EF49" s="65"/>
      <c r="EG49" s="65"/>
      <c r="EH49" s="65"/>
      <c r="EI49" s="65"/>
      <c r="EJ49" s="65"/>
      <c r="EK49" s="65"/>
      <c r="EL49" s="65"/>
      <c r="EM49" s="65"/>
      <c r="EN49" s="65"/>
      <c r="EO49" s="65"/>
      <c r="EP49" s="65"/>
      <c r="EQ49" s="65"/>
      <c r="ER49" s="65"/>
      <c r="ES49" s="65"/>
      <c r="ET49" s="65"/>
      <c r="EU49" s="65"/>
      <c r="EV49" s="65"/>
      <c r="EW49" s="65"/>
      <c r="EX49" s="65"/>
      <c r="EY49" s="65"/>
      <c r="EZ49" s="65"/>
      <c r="FA49" s="65"/>
      <c r="FB49" s="65"/>
      <c r="FC49" s="65"/>
      <c r="FD49" s="65"/>
      <c r="FE49" s="65"/>
      <c r="FF49" s="65"/>
      <c r="FG49" s="65"/>
      <c r="FH49" s="65"/>
      <c r="FI49" s="65"/>
      <c r="FJ49" s="65"/>
      <c r="FK49" s="65"/>
      <c r="FL49" s="65"/>
      <c r="FM49" s="65"/>
      <c r="FN49" s="65"/>
      <c r="FO49" s="65"/>
      <c r="FP49" s="65"/>
      <c r="FQ49" s="65"/>
      <c r="FR49" s="65"/>
      <c r="FS49" s="65"/>
      <c r="FT49" s="65"/>
      <c r="FU49" s="65"/>
      <c r="FV49" s="65"/>
      <c r="FW49" s="65"/>
      <c r="FX49" s="65"/>
      <c r="FY49" s="65"/>
      <c r="FZ49" s="65"/>
      <c r="GA49" s="65"/>
      <c r="GB49" s="65"/>
      <c r="GC49" s="65"/>
      <c r="GD49" s="65"/>
      <c r="GE49" s="65"/>
      <c r="GF49" s="65"/>
      <c r="GG49" s="65"/>
      <c r="GH49" s="65"/>
      <c r="GI49" s="65"/>
      <c r="GJ49" s="65"/>
      <c r="GK49" s="65"/>
      <c r="GL49" s="65"/>
      <c r="GM49" s="65"/>
      <c r="GN49" s="65"/>
      <c r="GO49" s="65"/>
      <c r="GP49" s="65"/>
      <c r="GQ49" s="65"/>
      <c r="GR49" s="65"/>
      <c r="GS49" s="65"/>
      <c r="GT49" s="65"/>
      <c r="GU49" s="65"/>
      <c r="GV49" s="65"/>
      <c r="GW49" s="65"/>
      <c r="GX49" s="65"/>
      <c r="GY49" s="65"/>
      <c r="GZ49" s="65"/>
      <c r="HA49" s="65"/>
      <c r="HB49" s="65"/>
      <c r="HC49" s="65"/>
      <c r="HD49" s="65"/>
      <c r="HE49" s="65"/>
      <c r="HF49" s="65"/>
      <c r="HG49" s="65"/>
      <c r="HH49" s="65"/>
      <c r="HI49" s="65"/>
      <c r="HJ49" s="65"/>
      <c r="HK49" s="65"/>
      <c r="HL49" s="65"/>
      <c r="HM49" s="65"/>
      <c r="HN49" s="65"/>
      <c r="HO49" s="65"/>
      <c r="HP49" s="65"/>
      <c r="HQ49" s="65"/>
      <c r="HR49" s="65"/>
      <c r="HS49" s="65"/>
      <c r="HT49" s="65"/>
      <c r="HU49" s="65"/>
      <c r="HV49" s="65"/>
      <c r="HW49" s="65"/>
      <c r="HX49" s="65"/>
      <c r="HY49" s="65"/>
      <c r="HZ49" s="65"/>
      <c r="IA49" s="65"/>
      <c r="IB49" s="65"/>
      <c r="IC49" s="65"/>
      <c r="ID49" s="65"/>
      <c r="IE49" s="65"/>
      <c r="IF49" s="65"/>
      <c r="IG49" s="65"/>
      <c r="IH49" s="65"/>
      <c r="II49" s="65"/>
      <c r="IJ49" s="65"/>
      <c r="IK49" s="65"/>
      <c r="IL49" s="65"/>
      <c r="IM49" s="65"/>
      <c r="IN49" s="65"/>
      <c r="IO49" s="65"/>
      <c r="IP49" s="65"/>
      <c r="IQ49" s="65"/>
      <c r="IR49" s="65"/>
      <c r="IS49" s="65"/>
      <c r="IT49" s="65"/>
      <c r="IU49" s="65"/>
      <c r="IV49" s="65"/>
      <c r="IW49" s="65"/>
      <c r="IX49" s="65"/>
      <c r="IY49" s="65"/>
      <c r="IZ49" s="65"/>
      <c r="JA49" s="65"/>
      <c r="JB49" s="65"/>
      <c r="JC49" s="65"/>
      <c r="JD49" s="65"/>
      <c r="JE49" s="65"/>
      <c r="JF49" s="65"/>
      <c r="JG49" s="65"/>
      <c r="JH49" s="65"/>
    </row>
    <row r="50" spans="1:268" s="66" customFormat="1" ht="18" customHeight="1">
      <c r="A50" s="255" t="s">
        <v>111</v>
      </c>
      <c r="B50" s="256"/>
      <c r="C50" s="31"/>
      <c r="D50" s="31"/>
      <c r="E50" s="31"/>
      <c r="F50" s="31"/>
      <c r="G50" s="31"/>
      <c r="H50" s="31"/>
      <c r="I50" s="31"/>
      <c r="J50" s="31"/>
      <c r="K50" s="26">
        <f t="shared" si="213"/>
        <v>0</v>
      </c>
      <c r="L50" s="26">
        <f t="shared" si="213"/>
        <v>0</v>
      </c>
      <c r="M50" s="31"/>
      <c r="N50" s="31"/>
      <c r="O50" s="26"/>
      <c r="P50" s="26"/>
      <c r="Q50" s="31"/>
      <c r="R50" s="31"/>
      <c r="S50" s="26"/>
      <c r="T50" s="26"/>
      <c r="U50" s="31"/>
      <c r="V50" s="31"/>
      <c r="W50" s="26"/>
      <c r="X50" s="26"/>
      <c r="Y50" s="31"/>
      <c r="Z50" s="31"/>
      <c r="AA50" s="26"/>
      <c r="AB50" s="26"/>
      <c r="AC50" s="31"/>
      <c r="AD50" s="31"/>
      <c r="AE50" s="26"/>
      <c r="AF50" s="26"/>
      <c r="AG50" s="31"/>
      <c r="AH50" s="31"/>
      <c r="AI50" s="26"/>
      <c r="AJ50" s="26"/>
      <c r="AK50" s="31"/>
      <c r="AL50" s="31"/>
      <c r="AM50" s="26"/>
      <c r="AN50" s="26"/>
      <c r="AO50" s="31"/>
      <c r="AP50" s="31"/>
      <c r="AQ50" s="26"/>
      <c r="AR50" s="26"/>
      <c r="AS50" s="31"/>
      <c r="AT50" s="31"/>
      <c r="AU50" s="26"/>
      <c r="AV50" s="26"/>
      <c r="AW50" s="31"/>
      <c r="AX50" s="31"/>
      <c r="AY50" s="31"/>
      <c r="AZ50" s="31"/>
      <c r="BA50" s="55">
        <f t="shared" si="212"/>
        <v>1</v>
      </c>
      <c r="BB50" s="55">
        <f t="shared" si="212"/>
        <v>1</v>
      </c>
      <c r="BC50" s="31"/>
      <c r="BD50" s="31"/>
      <c r="BE50" s="31"/>
      <c r="BF50" s="31"/>
      <c r="BG50" s="26">
        <f t="shared" si="214"/>
        <v>0</v>
      </c>
      <c r="BH50" s="26">
        <f t="shared" si="214"/>
        <v>0</v>
      </c>
      <c r="BI50" s="55">
        <f t="shared" si="184"/>
        <v>1</v>
      </c>
      <c r="BJ50" s="55">
        <f t="shared" si="184"/>
        <v>1</v>
      </c>
      <c r="BK50" s="31"/>
      <c r="BL50" s="31"/>
      <c r="BM50" s="26"/>
      <c r="BN50" s="26"/>
      <c r="BO50" s="55">
        <f t="shared" si="185"/>
        <v>1</v>
      </c>
      <c r="BP50" s="55">
        <f t="shared" si="185"/>
        <v>1</v>
      </c>
      <c r="BQ50" s="31"/>
      <c r="BR50" s="31"/>
      <c r="BS50" s="26"/>
      <c r="BT50" s="26"/>
      <c r="BU50" s="55">
        <f t="shared" si="186"/>
        <v>1</v>
      </c>
      <c r="BV50" s="55">
        <f t="shared" si="186"/>
        <v>1</v>
      </c>
      <c r="BW50" s="31"/>
      <c r="BX50" s="31"/>
      <c r="BY50" s="26"/>
      <c r="BZ50" s="26"/>
      <c r="CA50" s="55">
        <f t="shared" si="187"/>
        <v>1</v>
      </c>
      <c r="CB50" s="55">
        <f t="shared" si="187"/>
        <v>1</v>
      </c>
      <c r="CC50" s="31"/>
      <c r="CD50" s="31"/>
      <c r="CE50" s="26"/>
      <c r="CF50" s="26"/>
      <c r="CG50" s="55">
        <f t="shared" si="188"/>
        <v>1</v>
      </c>
      <c r="CH50" s="55">
        <f t="shared" si="188"/>
        <v>1</v>
      </c>
      <c r="CI50" s="31"/>
      <c r="CJ50" s="31"/>
      <c r="CK50" s="26"/>
      <c r="CL50" s="26"/>
      <c r="CM50" s="55">
        <f t="shared" si="189"/>
        <v>1</v>
      </c>
      <c r="CN50" s="55">
        <f t="shared" si="189"/>
        <v>1</v>
      </c>
      <c r="CO50" s="31"/>
      <c r="CP50" s="31"/>
      <c r="CQ50" s="26"/>
      <c r="CR50" s="26"/>
      <c r="CS50" s="55">
        <f t="shared" si="190"/>
        <v>1</v>
      </c>
      <c r="CT50" s="55">
        <f t="shared" si="190"/>
        <v>1</v>
      </c>
      <c r="CU50" s="31"/>
      <c r="CV50" s="31"/>
      <c r="CW50" s="26"/>
      <c r="CX50" s="26"/>
      <c r="CY50" s="55">
        <f t="shared" si="191"/>
        <v>1</v>
      </c>
      <c r="CZ50" s="55">
        <f t="shared" si="191"/>
        <v>1</v>
      </c>
      <c r="DA50" s="31"/>
      <c r="DB50" s="31"/>
      <c r="DC50" s="26"/>
      <c r="DD50" s="26"/>
      <c r="DE50" s="55">
        <f t="shared" si="192"/>
        <v>1</v>
      </c>
      <c r="DF50" s="55">
        <f t="shared" si="192"/>
        <v>1</v>
      </c>
      <c r="DG50" s="31"/>
      <c r="DH50" s="31"/>
      <c r="DI50" s="26"/>
      <c r="DJ50" s="26"/>
      <c r="DK50" s="55">
        <f t="shared" si="193"/>
        <v>1</v>
      </c>
      <c r="DL50" s="55">
        <f t="shared" si="193"/>
        <v>1</v>
      </c>
      <c r="DM50" s="31"/>
      <c r="DN50" s="31"/>
      <c r="DO50" s="31"/>
      <c r="DP50" s="31"/>
      <c r="DQ50" s="31"/>
      <c r="DR50" s="31"/>
      <c r="DS50" s="55">
        <f>IF($AY$50=0,1,DQ50/$AY$50-1)</f>
        <v>1</v>
      </c>
      <c r="DT50" s="55">
        <f>IF($AZ$50=0,1,DR50/$AZ$50-1)</f>
        <v>1</v>
      </c>
      <c r="DU50" s="55">
        <f>IF($E$50=0,1,DQ50/$E$50-1)</f>
        <v>1</v>
      </c>
      <c r="DV50" s="55">
        <f>IF($E$50=0,1,DR50/$E$50-1)</f>
        <v>1</v>
      </c>
      <c r="DW50" s="25"/>
      <c r="DX50" s="65"/>
      <c r="DY50" s="65"/>
      <c r="DZ50" s="65"/>
      <c r="EA50" s="65"/>
      <c r="EB50" s="65"/>
      <c r="EC50" s="65"/>
      <c r="ED50" s="65"/>
      <c r="EE50" s="65"/>
      <c r="EF50" s="65"/>
      <c r="EG50" s="65"/>
      <c r="EH50" s="65"/>
      <c r="EI50" s="65"/>
      <c r="EJ50" s="65"/>
      <c r="EK50" s="65"/>
      <c r="EL50" s="65"/>
      <c r="EM50" s="65"/>
      <c r="EN50" s="65"/>
      <c r="EO50" s="65"/>
      <c r="EP50" s="65"/>
      <c r="EQ50" s="65"/>
      <c r="ER50" s="65"/>
      <c r="ES50" s="65"/>
      <c r="ET50" s="65"/>
      <c r="EU50" s="65"/>
      <c r="EV50" s="65"/>
      <c r="EW50" s="65"/>
      <c r="EX50" s="65"/>
      <c r="EY50" s="65"/>
      <c r="EZ50" s="65"/>
      <c r="FA50" s="65"/>
      <c r="FB50" s="65"/>
      <c r="FC50" s="65"/>
      <c r="FD50" s="65"/>
      <c r="FE50" s="65"/>
      <c r="FF50" s="65"/>
      <c r="FG50" s="65"/>
      <c r="FH50" s="65"/>
      <c r="FI50" s="65"/>
      <c r="FJ50" s="65"/>
      <c r="FK50" s="65"/>
      <c r="FL50" s="65"/>
      <c r="FM50" s="65"/>
      <c r="FN50" s="65"/>
      <c r="FO50" s="65"/>
      <c r="FP50" s="65"/>
      <c r="FQ50" s="65"/>
      <c r="FR50" s="65"/>
      <c r="FS50" s="65"/>
      <c r="FT50" s="65"/>
      <c r="FU50" s="65"/>
      <c r="FV50" s="65"/>
      <c r="FW50" s="65"/>
      <c r="FX50" s="65"/>
      <c r="FY50" s="65"/>
      <c r="FZ50" s="65"/>
      <c r="GA50" s="65"/>
      <c r="GB50" s="65"/>
      <c r="GC50" s="65"/>
      <c r="GD50" s="65"/>
      <c r="GE50" s="65"/>
      <c r="GF50" s="65"/>
      <c r="GG50" s="65"/>
      <c r="GH50" s="65"/>
      <c r="GI50" s="65"/>
      <c r="GJ50" s="65"/>
      <c r="GK50" s="65"/>
      <c r="GL50" s="65"/>
      <c r="GM50" s="65"/>
      <c r="GN50" s="65"/>
      <c r="GO50" s="65"/>
      <c r="GP50" s="65"/>
      <c r="GQ50" s="65"/>
      <c r="GR50" s="65"/>
      <c r="GS50" s="65"/>
      <c r="GT50" s="65"/>
      <c r="GU50" s="65"/>
      <c r="GV50" s="65"/>
      <c r="GW50" s="65"/>
      <c r="GX50" s="65"/>
      <c r="GY50" s="65"/>
      <c r="GZ50" s="65"/>
      <c r="HA50" s="65"/>
      <c r="HB50" s="65"/>
      <c r="HC50" s="65"/>
      <c r="HD50" s="65"/>
      <c r="HE50" s="65"/>
      <c r="HF50" s="65"/>
      <c r="HG50" s="65"/>
      <c r="HH50" s="65"/>
      <c r="HI50" s="65"/>
      <c r="HJ50" s="65"/>
      <c r="HK50" s="65"/>
      <c r="HL50" s="65"/>
      <c r="HM50" s="65"/>
      <c r="HN50" s="65"/>
      <c r="HO50" s="65"/>
      <c r="HP50" s="65"/>
      <c r="HQ50" s="65"/>
      <c r="HR50" s="65"/>
      <c r="HS50" s="65"/>
      <c r="HT50" s="65"/>
      <c r="HU50" s="65"/>
      <c r="HV50" s="65"/>
      <c r="HW50" s="65"/>
      <c r="HX50" s="65"/>
      <c r="HY50" s="65"/>
      <c r="HZ50" s="65"/>
      <c r="IA50" s="65"/>
      <c r="IB50" s="65"/>
      <c r="IC50" s="65"/>
      <c r="ID50" s="65"/>
      <c r="IE50" s="65"/>
      <c r="IF50" s="65"/>
      <c r="IG50" s="65"/>
      <c r="IH50" s="65"/>
      <c r="II50" s="65"/>
      <c r="IJ50" s="65"/>
      <c r="IK50" s="65"/>
      <c r="IL50" s="65"/>
      <c r="IM50" s="65"/>
      <c r="IN50" s="65"/>
      <c r="IO50" s="65"/>
      <c r="IP50" s="65"/>
      <c r="IQ50" s="65"/>
      <c r="IR50" s="65"/>
      <c r="IS50" s="65"/>
      <c r="IT50" s="65"/>
      <c r="IU50" s="65"/>
      <c r="IV50" s="65"/>
      <c r="IW50" s="65"/>
      <c r="IX50" s="65"/>
      <c r="IY50" s="65"/>
      <c r="IZ50" s="65"/>
      <c r="JA50" s="65"/>
      <c r="JB50" s="65"/>
      <c r="JC50" s="65"/>
      <c r="JD50" s="65"/>
      <c r="JE50" s="65"/>
      <c r="JF50" s="65"/>
      <c r="JG50" s="65"/>
      <c r="JH50" s="65"/>
    </row>
    <row r="51" spans="1:268" s="66" customFormat="1" ht="18" customHeight="1">
      <c r="A51" s="255" t="s">
        <v>112</v>
      </c>
      <c r="B51" s="256"/>
      <c r="C51" s="31"/>
      <c r="D51" s="31"/>
      <c r="E51" s="31"/>
      <c r="F51" s="31"/>
      <c r="G51" s="31"/>
      <c r="H51" s="31"/>
      <c r="I51" s="31"/>
      <c r="J51" s="31"/>
      <c r="K51" s="26">
        <f t="shared" si="213"/>
        <v>0</v>
      </c>
      <c r="L51" s="26">
        <f t="shared" si="213"/>
        <v>0</v>
      </c>
      <c r="M51" s="31"/>
      <c r="N51" s="31"/>
      <c r="O51" s="26"/>
      <c r="P51" s="26"/>
      <c r="Q51" s="31"/>
      <c r="R51" s="31"/>
      <c r="S51" s="26"/>
      <c r="T51" s="26"/>
      <c r="U51" s="31"/>
      <c r="V51" s="31"/>
      <c r="W51" s="26"/>
      <c r="X51" s="26"/>
      <c r="Y51" s="31"/>
      <c r="Z51" s="31"/>
      <c r="AA51" s="26"/>
      <c r="AB51" s="26"/>
      <c r="AC51" s="31"/>
      <c r="AD51" s="31"/>
      <c r="AE51" s="26"/>
      <c r="AF51" s="26"/>
      <c r="AG51" s="31"/>
      <c r="AH51" s="31"/>
      <c r="AI51" s="26"/>
      <c r="AJ51" s="26"/>
      <c r="AK51" s="31"/>
      <c r="AL51" s="31"/>
      <c r="AM51" s="26"/>
      <c r="AN51" s="26"/>
      <c r="AO51" s="31"/>
      <c r="AP51" s="31"/>
      <c r="AQ51" s="26"/>
      <c r="AR51" s="26"/>
      <c r="AS51" s="31"/>
      <c r="AT51" s="31"/>
      <c r="AU51" s="26"/>
      <c r="AV51" s="26"/>
      <c r="AW51" s="31"/>
      <c r="AX51" s="31"/>
      <c r="AY51" s="31"/>
      <c r="AZ51" s="31"/>
      <c r="BA51" s="55">
        <f t="shared" si="212"/>
        <v>1</v>
      </c>
      <c r="BB51" s="55">
        <f t="shared" si="212"/>
        <v>1</v>
      </c>
      <c r="BC51" s="31"/>
      <c r="BD51" s="31"/>
      <c r="BE51" s="31"/>
      <c r="BF51" s="31"/>
      <c r="BG51" s="26">
        <f t="shared" si="214"/>
        <v>0</v>
      </c>
      <c r="BH51" s="26">
        <f t="shared" si="214"/>
        <v>0</v>
      </c>
      <c r="BI51" s="55">
        <f t="shared" si="184"/>
        <v>1</v>
      </c>
      <c r="BJ51" s="55">
        <f t="shared" si="184"/>
        <v>1</v>
      </c>
      <c r="BK51" s="31"/>
      <c r="BL51" s="31"/>
      <c r="BM51" s="26"/>
      <c r="BN51" s="26"/>
      <c r="BO51" s="55">
        <f t="shared" si="185"/>
        <v>1</v>
      </c>
      <c r="BP51" s="55">
        <f t="shared" si="185"/>
        <v>1</v>
      </c>
      <c r="BQ51" s="31"/>
      <c r="BR51" s="31"/>
      <c r="BS51" s="26"/>
      <c r="BT51" s="26"/>
      <c r="BU51" s="55">
        <f t="shared" si="186"/>
        <v>1</v>
      </c>
      <c r="BV51" s="55">
        <f t="shared" si="186"/>
        <v>1</v>
      </c>
      <c r="BW51" s="31"/>
      <c r="BX51" s="31"/>
      <c r="BY51" s="26"/>
      <c r="BZ51" s="26"/>
      <c r="CA51" s="55">
        <f t="shared" si="187"/>
        <v>1</v>
      </c>
      <c r="CB51" s="55">
        <f t="shared" si="187"/>
        <v>1</v>
      </c>
      <c r="CC51" s="31"/>
      <c r="CD51" s="31"/>
      <c r="CE51" s="26"/>
      <c r="CF51" s="26"/>
      <c r="CG51" s="55">
        <f t="shared" si="188"/>
        <v>1</v>
      </c>
      <c r="CH51" s="55">
        <f t="shared" si="188"/>
        <v>1</v>
      </c>
      <c r="CI51" s="31"/>
      <c r="CJ51" s="31"/>
      <c r="CK51" s="26"/>
      <c r="CL51" s="26"/>
      <c r="CM51" s="55">
        <f t="shared" si="189"/>
        <v>1</v>
      </c>
      <c r="CN51" s="55">
        <f t="shared" si="189"/>
        <v>1</v>
      </c>
      <c r="CO51" s="31"/>
      <c r="CP51" s="31"/>
      <c r="CQ51" s="26"/>
      <c r="CR51" s="26"/>
      <c r="CS51" s="55">
        <f t="shared" si="190"/>
        <v>1</v>
      </c>
      <c r="CT51" s="55">
        <f t="shared" si="190"/>
        <v>1</v>
      </c>
      <c r="CU51" s="31"/>
      <c r="CV51" s="31"/>
      <c r="CW51" s="26"/>
      <c r="CX51" s="26"/>
      <c r="CY51" s="55">
        <f t="shared" si="191"/>
        <v>1</v>
      </c>
      <c r="CZ51" s="55">
        <f t="shared" si="191"/>
        <v>1</v>
      </c>
      <c r="DA51" s="31"/>
      <c r="DB51" s="31"/>
      <c r="DC51" s="26"/>
      <c r="DD51" s="26"/>
      <c r="DE51" s="55">
        <f t="shared" si="192"/>
        <v>1</v>
      </c>
      <c r="DF51" s="55">
        <f t="shared" si="192"/>
        <v>1</v>
      </c>
      <c r="DG51" s="31"/>
      <c r="DH51" s="31"/>
      <c r="DI51" s="26"/>
      <c r="DJ51" s="26"/>
      <c r="DK51" s="55">
        <f t="shared" si="193"/>
        <v>1</v>
      </c>
      <c r="DL51" s="55">
        <f t="shared" si="193"/>
        <v>1</v>
      </c>
      <c r="DM51" s="31"/>
      <c r="DN51" s="31"/>
      <c r="DO51" s="31"/>
      <c r="DP51" s="31"/>
      <c r="DQ51" s="31"/>
      <c r="DR51" s="31"/>
      <c r="DS51" s="55">
        <f>IF($AY$51=0,1,DQ51/$AY$51-1)</f>
        <v>1</v>
      </c>
      <c r="DT51" s="55">
        <f>IF($AZ$51=0,1,DR51/$AZ$51-1)</f>
        <v>1</v>
      </c>
      <c r="DU51" s="55">
        <f>IF($E$51=0,1,DQ51/$E$51-1)</f>
        <v>1</v>
      </c>
      <c r="DV51" s="55">
        <f>IF($E$51=0,1,DR51/$E$51-1)</f>
        <v>1</v>
      </c>
      <c r="DW51" s="25"/>
      <c r="DX51" s="65"/>
      <c r="DY51" s="65"/>
      <c r="DZ51" s="65"/>
      <c r="EA51" s="65"/>
      <c r="EB51" s="65"/>
      <c r="EC51" s="65"/>
      <c r="ED51" s="65"/>
      <c r="EE51" s="65"/>
      <c r="EF51" s="65"/>
      <c r="EG51" s="65"/>
      <c r="EH51" s="65"/>
      <c r="EI51" s="65"/>
      <c r="EJ51" s="65"/>
      <c r="EK51" s="65"/>
      <c r="EL51" s="65"/>
      <c r="EM51" s="65"/>
      <c r="EN51" s="65"/>
      <c r="EO51" s="65"/>
      <c r="EP51" s="65"/>
      <c r="EQ51" s="65"/>
      <c r="ER51" s="65"/>
      <c r="ES51" s="65"/>
      <c r="ET51" s="65"/>
      <c r="EU51" s="65"/>
      <c r="EV51" s="65"/>
      <c r="EW51" s="65"/>
      <c r="EX51" s="65"/>
      <c r="EY51" s="65"/>
      <c r="EZ51" s="65"/>
      <c r="FA51" s="65"/>
      <c r="FB51" s="65"/>
      <c r="FC51" s="65"/>
      <c r="FD51" s="65"/>
      <c r="FE51" s="65"/>
      <c r="FF51" s="65"/>
      <c r="FG51" s="65"/>
      <c r="FH51" s="65"/>
      <c r="FI51" s="65"/>
      <c r="FJ51" s="65"/>
      <c r="FK51" s="65"/>
      <c r="FL51" s="65"/>
      <c r="FM51" s="65"/>
      <c r="FN51" s="65"/>
      <c r="FO51" s="65"/>
      <c r="FP51" s="65"/>
      <c r="FQ51" s="65"/>
      <c r="FR51" s="65"/>
      <c r="FS51" s="65"/>
      <c r="FT51" s="65"/>
      <c r="FU51" s="65"/>
      <c r="FV51" s="65"/>
      <c r="FW51" s="65"/>
      <c r="FX51" s="65"/>
      <c r="FY51" s="65"/>
      <c r="FZ51" s="65"/>
      <c r="GA51" s="65"/>
      <c r="GB51" s="65"/>
      <c r="GC51" s="65"/>
      <c r="GD51" s="65"/>
      <c r="GE51" s="65"/>
      <c r="GF51" s="65"/>
      <c r="GG51" s="65"/>
      <c r="GH51" s="65"/>
      <c r="GI51" s="65"/>
      <c r="GJ51" s="65"/>
      <c r="GK51" s="65"/>
      <c r="GL51" s="65"/>
      <c r="GM51" s="65"/>
      <c r="GN51" s="65"/>
      <c r="GO51" s="65"/>
      <c r="GP51" s="65"/>
      <c r="GQ51" s="65"/>
      <c r="GR51" s="65"/>
      <c r="GS51" s="65"/>
      <c r="GT51" s="65"/>
      <c r="GU51" s="65"/>
      <c r="GV51" s="65"/>
      <c r="GW51" s="65"/>
      <c r="GX51" s="65"/>
      <c r="GY51" s="65"/>
      <c r="GZ51" s="65"/>
      <c r="HA51" s="65"/>
      <c r="HB51" s="65"/>
      <c r="HC51" s="65"/>
      <c r="HD51" s="65"/>
      <c r="HE51" s="65"/>
      <c r="HF51" s="65"/>
      <c r="HG51" s="65"/>
      <c r="HH51" s="65"/>
      <c r="HI51" s="65"/>
      <c r="HJ51" s="65"/>
      <c r="HK51" s="65"/>
      <c r="HL51" s="65"/>
      <c r="HM51" s="65"/>
      <c r="HN51" s="65"/>
      <c r="HO51" s="65"/>
      <c r="HP51" s="65"/>
      <c r="HQ51" s="65"/>
      <c r="HR51" s="65"/>
      <c r="HS51" s="65"/>
      <c r="HT51" s="65"/>
      <c r="HU51" s="65"/>
      <c r="HV51" s="65"/>
      <c r="HW51" s="65"/>
      <c r="HX51" s="65"/>
      <c r="HY51" s="65"/>
      <c r="HZ51" s="65"/>
      <c r="IA51" s="65"/>
      <c r="IB51" s="65"/>
      <c r="IC51" s="65"/>
      <c r="ID51" s="65"/>
      <c r="IE51" s="65"/>
      <c r="IF51" s="65"/>
      <c r="IG51" s="65"/>
      <c r="IH51" s="65"/>
      <c r="II51" s="65"/>
      <c r="IJ51" s="65"/>
      <c r="IK51" s="65"/>
      <c r="IL51" s="65"/>
      <c r="IM51" s="65"/>
      <c r="IN51" s="65"/>
      <c r="IO51" s="65"/>
      <c r="IP51" s="65"/>
      <c r="IQ51" s="65"/>
      <c r="IR51" s="65"/>
      <c r="IS51" s="65"/>
      <c r="IT51" s="65"/>
      <c r="IU51" s="65"/>
      <c r="IV51" s="65"/>
      <c r="IW51" s="65"/>
      <c r="IX51" s="65"/>
      <c r="IY51" s="65"/>
      <c r="IZ51" s="65"/>
      <c r="JA51" s="65"/>
      <c r="JB51" s="65"/>
      <c r="JC51" s="65"/>
      <c r="JD51" s="65"/>
      <c r="JE51" s="65"/>
      <c r="JF51" s="65"/>
      <c r="JG51" s="65"/>
      <c r="JH51" s="65"/>
    </row>
    <row r="52" spans="1:268" s="66" customFormat="1" ht="18" customHeight="1">
      <c r="A52" s="255" t="s">
        <v>104</v>
      </c>
      <c r="B52" s="256"/>
      <c r="C52" s="29">
        <f>'[1]прогноз '!B47</f>
        <v>67539.899999999994</v>
      </c>
      <c r="D52" s="31">
        <f>'[1]прогноз '!C47</f>
        <v>56426.8</v>
      </c>
      <c r="E52" s="26">
        <f>G52+I52+M52+Q52+U52+Y52+AC52+AG52+AK52+AO52+AS52+AW52</f>
        <v>75160.5</v>
      </c>
      <c r="F52" s="31">
        <f>H52+J52+N52+R52+V52+Z52+AD52+AH52+AL52+AP52+AT52+AX52</f>
        <v>62715.4</v>
      </c>
      <c r="G52" s="31">
        <v>1302.2</v>
      </c>
      <c r="H52" s="31">
        <v>262.8</v>
      </c>
      <c r="I52" s="31">
        <v>19721.900000000001</v>
      </c>
      <c r="J52" s="31">
        <v>18313.400000000001</v>
      </c>
      <c r="K52" s="26">
        <f t="shared" si="213"/>
        <v>21024.100000000002</v>
      </c>
      <c r="L52" s="26">
        <f t="shared" si="213"/>
        <v>18576.2</v>
      </c>
      <c r="M52" s="31">
        <v>3527.7</v>
      </c>
      <c r="N52" s="31">
        <v>1087.3</v>
      </c>
      <c r="O52" s="26">
        <f>K52+M52</f>
        <v>24551.800000000003</v>
      </c>
      <c r="P52" s="26">
        <f>L52+N52</f>
        <v>19663.5</v>
      </c>
      <c r="Q52" s="31">
        <v>14254.9</v>
      </c>
      <c r="R52" s="31">
        <v>13232.6</v>
      </c>
      <c r="S52" s="26">
        <f>O52+Q52</f>
        <v>38806.700000000004</v>
      </c>
      <c r="T52" s="26">
        <f>P52+R52</f>
        <v>32896.1</v>
      </c>
      <c r="U52" s="31">
        <v>3770</v>
      </c>
      <c r="V52" s="31">
        <v>2917.4</v>
      </c>
      <c r="W52" s="26">
        <f>S52+U52</f>
        <v>42576.700000000004</v>
      </c>
      <c r="X52" s="26">
        <f>T52+V52</f>
        <v>35813.5</v>
      </c>
      <c r="Y52" s="31">
        <v>15443</v>
      </c>
      <c r="Z52" s="31">
        <v>15033.3</v>
      </c>
      <c r="AA52" s="26">
        <f>W52+Y52</f>
        <v>58019.700000000004</v>
      </c>
      <c r="AB52" s="26">
        <f>X52+Z52</f>
        <v>50846.8</v>
      </c>
      <c r="AC52" s="31">
        <v>1144.4000000000001</v>
      </c>
      <c r="AD52" s="31">
        <v>837.2</v>
      </c>
      <c r="AE52" s="26">
        <f>AA52+AC52</f>
        <v>59164.100000000006</v>
      </c>
      <c r="AF52" s="26">
        <f>AB52+AD52</f>
        <v>51684</v>
      </c>
      <c r="AG52" s="31">
        <v>1072</v>
      </c>
      <c r="AH52" s="31">
        <v>909</v>
      </c>
      <c r="AI52" s="26">
        <f>AE52+AG52</f>
        <v>60236.100000000006</v>
      </c>
      <c r="AJ52" s="26">
        <f>AF52+AH52</f>
        <v>52593</v>
      </c>
      <c r="AK52" s="31">
        <v>1452</v>
      </c>
      <c r="AL52" s="31">
        <v>1090.9000000000001</v>
      </c>
      <c r="AM52" s="26">
        <f>AI52+AK52</f>
        <v>61688.100000000006</v>
      </c>
      <c r="AN52" s="26">
        <f>AJ52+AL52</f>
        <v>53683.9</v>
      </c>
      <c r="AO52" s="31">
        <v>2743</v>
      </c>
      <c r="AP52" s="31">
        <v>1601.8</v>
      </c>
      <c r="AQ52" s="26">
        <f>AM52+AO52</f>
        <v>64431.100000000006</v>
      </c>
      <c r="AR52" s="26">
        <f>AN52+AP52</f>
        <v>55285.700000000004</v>
      </c>
      <c r="AS52" s="31">
        <f>1199.1+AT52</f>
        <v>1715.6999999999998</v>
      </c>
      <c r="AT52" s="31">
        <v>516.6</v>
      </c>
      <c r="AU52" s="26">
        <f>AQ52+AS52</f>
        <v>66146.8</v>
      </c>
      <c r="AV52" s="26">
        <f>AR52+AT52</f>
        <v>55802.3</v>
      </c>
      <c r="AW52" s="31">
        <f>2100.6+AX52</f>
        <v>9013.7000000000007</v>
      </c>
      <c r="AX52" s="31">
        <v>6913.1</v>
      </c>
      <c r="AY52" s="31">
        <f>8424.2+1860.7+1703.5+1485+534.3+AZ52</f>
        <v>83911.3</v>
      </c>
      <c r="AZ52" s="31">
        <v>69903.600000000006</v>
      </c>
      <c r="BA52" s="55">
        <f t="shared" si="212"/>
        <v>0.1164281770344795</v>
      </c>
      <c r="BB52" s="55">
        <f t="shared" si="212"/>
        <v>0.1146161867739024</v>
      </c>
      <c r="BC52" s="31">
        <v>3358.3</v>
      </c>
      <c r="BD52" s="31">
        <v>2194</v>
      </c>
      <c r="BE52" s="31">
        <v>5172.2</v>
      </c>
      <c r="BF52" s="31">
        <v>2763.4</v>
      </c>
      <c r="BG52" s="26">
        <f t="shared" si="214"/>
        <v>8530.5</v>
      </c>
      <c r="BH52" s="26">
        <f t="shared" si="214"/>
        <v>4957.3999999999996</v>
      </c>
      <c r="BI52" s="55">
        <f t="shared" si="184"/>
        <v>-0.59425135915449423</v>
      </c>
      <c r="BJ52" s="55">
        <f t="shared" si="184"/>
        <v>-0.73313164156286004</v>
      </c>
      <c r="BK52" s="31">
        <v>27500</v>
      </c>
      <c r="BL52" s="31">
        <v>2775.1</v>
      </c>
      <c r="BM52" s="26">
        <f>BG52+BK52</f>
        <v>36030.5</v>
      </c>
      <c r="BN52" s="26">
        <f>BH52+BL52</f>
        <v>7732.5</v>
      </c>
      <c r="BO52" s="55">
        <f t="shared" si="185"/>
        <v>0.46752987560993464</v>
      </c>
      <c r="BP52" s="55">
        <f t="shared" si="185"/>
        <v>-0.60675871538637582</v>
      </c>
      <c r="BQ52" s="31"/>
      <c r="BR52" s="31"/>
      <c r="BS52" s="26">
        <f>BM52+BQ52</f>
        <v>36030.5</v>
      </c>
      <c r="BT52" s="26">
        <f>BN52+BR52</f>
        <v>7732.5</v>
      </c>
      <c r="BU52" s="55">
        <f t="shared" si="186"/>
        <v>-7.1539192974409138E-2</v>
      </c>
      <c r="BV52" s="55">
        <f t="shared" si="186"/>
        <v>-0.7649417408142607</v>
      </c>
      <c r="BW52" s="31"/>
      <c r="BX52" s="31"/>
      <c r="BY52" s="26">
        <f>BS52+BW52</f>
        <v>36030.5</v>
      </c>
      <c r="BZ52" s="26">
        <f>BT52+BX52</f>
        <v>7732.5</v>
      </c>
      <c r="CA52" s="55">
        <f t="shared" si="187"/>
        <v>-0.1537507603924213</v>
      </c>
      <c r="CB52" s="55">
        <f t="shared" si="187"/>
        <v>-0.78408979853965688</v>
      </c>
      <c r="CC52" s="31"/>
      <c r="CD52" s="31"/>
      <c r="CE52" s="26">
        <f>BY52+CC52</f>
        <v>36030.5</v>
      </c>
      <c r="CF52" s="26">
        <f>BZ52+CD52</f>
        <v>7732.5</v>
      </c>
      <c r="CG52" s="55">
        <f t="shared" si="188"/>
        <v>-0.37899541017964589</v>
      </c>
      <c r="CH52" s="55">
        <f t="shared" si="188"/>
        <v>-0.84792553317022901</v>
      </c>
      <c r="CI52" s="31"/>
      <c r="CJ52" s="31"/>
      <c r="CK52" s="26">
        <f>CE52+CI52</f>
        <v>36030.5</v>
      </c>
      <c r="CL52" s="26">
        <f>CF52+CJ52</f>
        <v>7732.5</v>
      </c>
      <c r="CM52" s="55">
        <f t="shared" si="189"/>
        <v>-0.39100738454569584</v>
      </c>
      <c r="CN52" s="55">
        <f t="shared" si="189"/>
        <v>-0.85038890178778725</v>
      </c>
      <c r="CO52" s="31"/>
      <c r="CP52" s="31"/>
      <c r="CQ52" s="26">
        <f>CK52+CO52</f>
        <v>36030.5</v>
      </c>
      <c r="CR52" s="26">
        <f>CL52+CP52</f>
        <v>7732.5</v>
      </c>
      <c r="CS52" s="55">
        <f t="shared" si="190"/>
        <v>-0.40184540499799959</v>
      </c>
      <c r="CT52" s="55">
        <f t="shared" si="190"/>
        <v>-0.85297473047743999</v>
      </c>
      <c r="CU52" s="31"/>
      <c r="CV52" s="31"/>
      <c r="CW52" s="26">
        <f>CQ52+CU52</f>
        <v>36030.5</v>
      </c>
      <c r="CX52" s="26">
        <f>CR52+CV52</f>
        <v>7732.5</v>
      </c>
      <c r="CY52" s="55">
        <f t="shared" si="191"/>
        <v>-0.41592462727819468</v>
      </c>
      <c r="CZ52" s="55">
        <f t="shared" si="191"/>
        <v>-0.85596240213546337</v>
      </c>
      <c r="DA52" s="31"/>
      <c r="DB52" s="31"/>
      <c r="DC52" s="26">
        <f>CW52+DA52</f>
        <v>36030.5</v>
      </c>
      <c r="DD52" s="26">
        <f>CX52+DB52</f>
        <v>7732.5</v>
      </c>
      <c r="DE52" s="55">
        <f t="shared" si="192"/>
        <v>-0.44079023949614404</v>
      </c>
      <c r="DF52" s="55">
        <f t="shared" si="192"/>
        <v>-0.86013562277406275</v>
      </c>
      <c r="DG52" s="31"/>
      <c r="DH52" s="31"/>
      <c r="DI52" s="26">
        <f>DC52+DG52</f>
        <v>36030.5</v>
      </c>
      <c r="DJ52" s="26">
        <f>DD52+DH52</f>
        <v>7732.5</v>
      </c>
      <c r="DK52" s="55">
        <f t="shared" si="193"/>
        <v>-0.45529488954870079</v>
      </c>
      <c r="DL52" s="55">
        <f t="shared" si="193"/>
        <v>-0.86143044283120951</v>
      </c>
      <c r="DM52" s="31"/>
      <c r="DN52" s="31"/>
      <c r="DO52" s="31"/>
      <c r="DP52" s="31"/>
      <c r="DQ52" s="31">
        <f>8424.2+1860.7+1703.5+1485+534.3+DR52</f>
        <v>87010.6</v>
      </c>
      <c r="DR52" s="31">
        <f>69903.6+3099.3</f>
        <v>73002.900000000009</v>
      </c>
      <c r="DS52" s="55">
        <f>IF($AY$52=0,1,DQ52/$AY$52-1)</f>
        <v>3.6935430627341059E-2</v>
      </c>
      <c r="DT52" s="55">
        <f>IF($AZ$52=0,1,DR52/$AZ$52-1)</f>
        <v>4.433677235507183E-2</v>
      </c>
      <c r="DU52" s="55">
        <f>IF($E$52=0,1,DQ52/$E$52-1)</f>
        <v>0.15766393251774535</v>
      </c>
      <c r="DV52" s="55">
        <f>IF($E$52=0,1,DR52/$E$52-1)</f>
        <v>-2.8706567944598471E-2</v>
      </c>
      <c r="DW52" s="25"/>
      <c r="DX52" s="65"/>
      <c r="DY52" s="65"/>
      <c r="DZ52" s="65"/>
      <c r="EA52" s="65"/>
      <c r="EB52" s="65"/>
      <c r="EC52" s="65"/>
      <c r="ED52" s="65"/>
      <c r="EE52" s="65"/>
      <c r="EF52" s="65"/>
      <c r="EG52" s="65"/>
      <c r="EH52" s="65"/>
      <c r="EI52" s="65"/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65"/>
      <c r="FA52" s="65"/>
      <c r="FB52" s="65"/>
      <c r="FC52" s="65"/>
      <c r="FD52" s="65"/>
      <c r="FE52" s="65"/>
      <c r="FF52" s="65"/>
      <c r="FG52" s="65"/>
      <c r="FH52" s="65"/>
      <c r="FI52" s="65"/>
      <c r="FJ52" s="65"/>
      <c r="FK52" s="65"/>
      <c r="FL52" s="65"/>
      <c r="FM52" s="65"/>
      <c r="FN52" s="65"/>
      <c r="FO52" s="65"/>
      <c r="FP52" s="65"/>
      <c r="FQ52" s="65"/>
      <c r="FR52" s="65"/>
      <c r="FS52" s="65"/>
      <c r="FT52" s="65"/>
      <c r="FU52" s="65"/>
      <c r="FV52" s="65"/>
      <c r="FW52" s="65"/>
      <c r="FX52" s="65"/>
      <c r="FY52" s="65"/>
      <c r="FZ52" s="65"/>
      <c r="GA52" s="65"/>
      <c r="GB52" s="65"/>
      <c r="GC52" s="65"/>
      <c r="GD52" s="65"/>
      <c r="GE52" s="65"/>
      <c r="GF52" s="65"/>
      <c r="GG52" s="65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  <c r="GY52" s="65"/>
      <c r="GZ52" s="65"/>
      <c r="HA52" s="65"/>
      <c r="HB52" s="65"/>
      <c r="HC52" s="65"/>
      <c r="HD52" s="65"/>
      <c r="HE52" s="65"/>
      <c r="HF52" s="65"/>
      <c r="HG52" s="65"/>
      <c r="HH52" s="65"/>
      <c r="HI52" s="65"/>
      <c r="HJ52" s="65"/>
      <c r="HK52" s="65"/>
      <c r="HL52" s="65"/>
      <c r="HM52" s="65"/>
      <c r="HN52" s="65"/>
      <c r="HO52" s="65"/>
      <c r="HP52" s="65"/>
      <c r="HQ52" s="65"/>
      <c r="HR52" s="65"/>
      <c r="HS52" s="65"/>
      <c r="HT52" s="65"/>
      <c r="HU52" s="65"/>
      <c r="HV52" s="65"/>
      <c r="HW52" s="65"/>
      <c r="HX52" s="65"/>
      <c r="HY52" s="65"/>
      <c r="HZ52" s="65"/>
      <c r="IA52" s="65"/>
      <c r="IB52" s="65"/>
      <c r="IC52" s="65"/>
      <c r="ID52" s="65"/>
      <c r="IE52" s="65"/>
      <c r="IF52" s="65"/>
      <c r="IG52" s="65"/>
      <c r="IH52" s="65"/>
      <c r="II52" s="65"/>
      <c r="IJ52" s="65"/>
      <c r="IK52" s="65"/>
      <c r="IL52" s="65"/>
      <c r="IM52" s="65"/>
      <c r="IN52" s="65"/>
      <c r="IO52" s="65"/>
      <c r="IP52" s="65"/>
      <c r="IQ52" s="65"/>
      <c r="IR52" s="65"/>
      <c r="IS52" s="65"/>
      <c r="IT52" s="65"/>
      <c r="IU52" s="65"/>
      <c r="IV52" s="65"/>
      <c r="IW52" s="65"/>
      <c r="IX52" s="65"/>
      <c r="IY52" s="65"/>
      <c r="IZ52" s="65"/>
      <c r="JA52" s="65"/>
      <c r="JB52" s="65"/>
      <c r="JC52" s="65"/>
      <c r="JD52" s="65"/>
      <c r="JE52" s="65"/>
      <c r="JF52" s="65"/>
      <c r="JG52" s="65"/>
      <c r="JH52" s="65"/>
    </row>
    <row r="53" spans="1:268" s="66" customFormat="1" ht="18" customHeight="1">
      <c r="A53" s="255" t="s">
        <v>107</v>
      </c>
      <c r="B53" s="256"/>
      <c r="C53" s="31"/>
      <c r="D53" s="31"/>
      <c r="E53" s="57"/>
      <c r="F53" s="31"/>
      <c r="G53" s="31"/>
      <c r="H53" s="31"/>
      <c r="I53" s="31"/>
      <c r="J53" s="31"/>
      <c r="K53" s="26">
        <f t="shared" si="213"/>
        <v>0</v>
      </c>
      <c r="L53" s="26">
        <f t="shared" si="213"/>
        <v>0</v>
      </c>
      <c r="M53" s="31"/>
      <c r="N53" s="31"/>
      <c r="O53" s="26"/>
      <c r="P53" s="26"/>
      <c r="Q53" s="31"/>
      <c r="R53" s="31"/>
      <c r="S53" s="26"/>
      <c r="T53" s="26"/>
      <c r="U53" s="31"/>
      <c r="V53" s="31"/>
      <c r="W53" s="26"/>
      <c r="X53" s="26"/>
      <c r="Y53" s="31"/>
      <c r="Z53" s="31"/>
      <c r="AA53" s="26"/>
      <c r="AB53" s="26"/>
      <c r="AC53" s="31"/>
      <c r="AD53" s="31"/>
      <c r="AE53" s="26"/>
      <c r="AF53" s="26"/>
      <c r="AG53" s="31"/>
      <c r="AH53" s="31"/>
      <c r="AI53" s="26"/>
      <c r="AJ53" s="26"/>
      <c r="AK53" s="31"/>
      <c r="AL53" s="31"/>
      <c r="AM53" s="26"/>
      <c r="AN53" s="26"/>
      <c r="AO53" s="31"/>
      <c r="AP53" s="31"/>
      <c r="AQ53" s="26"/>
      <c r="AR53" s="26"/>
      <c r="AS53" s="31"/>
      <c r="AT53" s="31"/>
      <c r="AU53" s="26"/>
      <c r="AV53" s="26"/>
      <c r="AW53" s="31"/>
      <c r="AX53" s="31"/>
      <c r="AY53" s="31"/>
      <c r="AZ53" s="31"/>
      <c r="BA53" s="55">
        <f t="shared" si="212"/>
        <v>1</v>
      </c>
      <c r="BB53" s="55">
        <f t="shared" si="212"/>
        <v>1</v>
      </c>
      <c r="BC53" s="31"/>
      <c r="BD53" s="31"/>
      <c r="BE53" s="31"/>
      <c r="BF53" s="31"/>
      <c r="BG53" s="26">
        <f t="shared" si="214"/>
        <v>0</v>
      </c>
      <c r="BH53" s="26">
        <f t="shared" si="214"/>
        <v>0</v>
      </c>
      <c r="BI53" s="55">
        <f t="shared" si="184"/>
        <v>1</v>
      </c>
      <c r="BJ53" s="55">
        <f t="shared" si="184"/>
        <v>1</v>
      </c>
      <c r="BK53" s="31"/>
      <c r="BL53" s="31"/>
      <c r="BM53" s="26"/>
      <c r="BN53" s="26"/>
      <c r="BO53" s="55">
        <f t="shared" si="185"/>
        <v>1</v>
      </c>
      <c r="BP53" s="55">
        <f t="shared" si="185"/>
        <v>1</v>
      </c>
      <c r="BQ53" s="31"/>
      <c r="BR53" s="31"/>
      <c r="BS53" s="26"/>
      <c r="BT53" s="26"/>
      <c r="BU53" s="55">
        <f t="shared" si="186"/>
        <v>1</v>
      </c>
      <c r="BV53" s="55">
        <f t="shared" si="186"/>
        <v>1</v>
      </c>
      <c r="BW53" s="31"/>
      <c r="BX53" s="31"/>
      <c r="BY53" s="26"/>
      <c r="BZ53" s="26"/>
      <c r="CA53" s="55">
        <f t="shared" si="187"/>
        <v>1</v>
      </c>
      <c r="CB53" s="55">
        <f t="shared" si="187"/>
        <v>1</v>
      </c>
      <c r="CC53" s="31"/>
      <c r="CD53" s="31"/>
      <c r="CE53" s="26"/>
      <c r="CF53" s="26"/>
      <c r="CG53" s="55">
        <f t="shared" si="188"/>
        <v>1</v>
      </c>
      <c r="CH53" s="55">
        <f t="shared" si="188"/>
        <v>1</v>
      </c>
      <c r="CI53" s="31"/>
      <c r="CJ53" s="31"/>
      <c r="CK53" s="26"/>
      <c r="CL53" s="26"/>
      <c r="CM53" s="55">
        <f t="shared" si="189"/>
        <v>1</v>
      </c>
      <c r="CN53" s="55">
        <f t="shared" si="189"/>
        <v>1</v>
      </c>
      <c r="CO53" s="31"/>
      <c r="CP53" s="31"/>
      <c r="CQ53" s="26"/>
      <c r="CR53" s="26"/>
      <c r="CS53" s="55">
        <f t="shared" si="190"/>
        <v>1</v>
      </c>
      <c r="CT53" s="55">
        <f t="shared" si="190"/>
        <v>1</v>
      </c>
      <c r="CU53" s="31"/>
      <c r="CV53" s="31"/>
      <c r="CW53" s="26"/>
      <c r="CX53" s="26"/>
      <c r="CY53" s="55">
        <f t="shared" si="191"/>
        <v>1</v>
      </c>
      <c r="CZ53" s="55">
        <f t="shared" si="191"/>
        <v>1</v>
      </c>
      <c r="DA53" s="31"/>
      <c r="DB53" s="31"/>
      <c r="DC53" s="26"/>
      <c r="DD53" s="26"/>
      <c r="DE53" s="55">
        <f t="shared" si="192"/>
        <v>1</v>
      </c>
      <c r="DF53" s="55">
        <f t="shared" si="192"/>
        <v>1</v>
      </c>
      <c r="DG53" s="31"/>
      <c r="DH53" s="31"/>
      <c r="DI53" s="26"/>
      <c r="DJ53" s="26"/>
      <c r="DK53" s="55">
        <f t="shared" si="193"/>
        <v>1</v>
      </c>
      <c r="DL53" s="55">
        <f t="shared" si="193"/>
        <v>1</v>
      </c>
      <c r="DM53" s="31"/>
      <c r="DN53" s="31"/>
      <c r="DO53" s="31"/>
      <c r="DP53" s="31"/>
      <c r="DQ53" s="31"/>
      <c r="DR53" s="31"/>
      <c r="DS53" s="55">
        <f>IF($AY$53=0,1,DQ53/$AY$53-1)</f>
        <v>1</v>
      </c>
      <c r="DT53" s="55">
        <f>IF($AZ$53=0,1,DR53/$AZ$53-1)</f>
        <v>1</v>
      </c>
      <c r="DU53" s="55">
        <f>IF($E$53=0,1,DQ53/$E$53-1)</f>
        <v>1</v>
      </c>
      <c r="DV53" s="55">
        <f>IF($E$53=0,1,DR53/$E$53-1)</f>
        <v>1</v>
      </c>
      <c r="DW53" s="25"/>
      <c r="DX53" s="65"/>
      <c r="DY53" s="65"/>
      <c r="DZ53" s="65"/>
      <c r="EA53" s="65"/>
      <c r="EB53" s="65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  <c r="FG53" s="65"/>
      <c r="FH53" s="65"/>
      <c r="FI53" s="65"/>
      <c r="FJ53" s="65"/>
      <c r="FK53" s="65"/>
      <c r="FL53" s="65"/>
      <c r="FM53" s="65"/>
      <c r="FN53" s="65"/>
      <c r="FO53" s="65"/>
      <c r="FP53" s="65"/>
      <c r="FQ53" s="65"/>
      <c r="FR53" s="65"/>
      <c r="FS53" s="65"/>
      <c r="FT53" s="65"/>
      <c r="FU53" s="65"/>
      <c r="FV53" s="65"/>
      <c r="FW53" s="65"/>
      <c r="FX53" s="65"/>
      <c r="FY53" s="65"/>
      <c r="FZ53" s="65"/>
      <c r="GA53" s="65"/>
      <c r="GB53" s="65"/>
      <c r="GC53" s="65"/>
      <c r="GD53" s="65"/>
      <c r="GE53" s="65"/>
      <c r="GF53" s="65"/>
      <c r="GG53" s="65"/>
      <c r="GH53" s="65"/>
      <c r="GI53" s="65"/>
      <c r="GJ53" s="65"/>
      <c r="GK53" s="65"/>
      <c r="GL53" s="65"/>
      <c r="GM53" s="65"/>
      <c r="GN53" s="65"/>
      <c r="GO53" s="65"/>
      <c r="GP53" s="65"/>
      <c r="GQ53" s="65"/>
      <c r="GR53" s="65"/>
      <c r="GS53" s="65"/>
      <c r="GT53" s="65"/>
      <c r="GU53" s="65"/>
      <c r="GV53" s="65"/>
      <c r="GW53" s="65"/>
      <c r="GX53" s="65"/>
      <c r="GY53" s="65"/>
      <c r="GZ53" s="65"/>
      <c r="HA53" s="65"/>
      <c r="HB53" s="65"/>
      <c r="HC53" s="65"/>
      <c r="HD53" s="65"/>
      <c r="HE53" s="65"/>
      <c r="HF53" s="65"/>
      <c r="HG53" s="65"/>
      <c r="HH53" s="65"/>
      <c r="HI53" s="65"/>
      <c r="HJ53" s="65"/>
      <c r="HK53" s="65"/>
      <c r="HL53" s="65"/>
      <c r="HM53" s="65"/>
      <c r="HN53" s="65"/>
      <c r="HO53" s="65"/>
      <c r="HP53" s="65"/>
      <c r="HQ53" s="65"/>
      <c r="HR53" s="65"/>
      <c r="HS53" s="65"/>
      <c r="HT53" s="65"/>
      <c r="HU53" s="65"/>
      <c r="HV53" s="65"/>
      <c r="HW53" s="65"/>
      <c r="HX53" s="65"/>
      <c r="HY53" s="65"/>
      <c r="HZ53" s="65"/>
      <c r="IA53" s="65"/>
      <c r="IB53" s="65"/>
      <c r="IC53" s="65"/>
      <c r="ID53" s="65"/>
      <c r="IE53" s="65"/>
      <c r="IF53" s="65"/>
      <c r="IG53" s="65"/>
      <c r="IH53" s="65"/>
      <c r="II53" s="65"/>
      <c r="IJ53" s="65"/>
      <c r="IK53" s="65"/>
      <c r="IL53" s="65"/>
      <c r="IM53" s="65"/>
      <c r="IN53" s="65"/>
      <c r="IO53" s="65"/>
      <c r="IP53" s="65"/>
      <c r="IQ53" s="65"/>
      <c r="IR53" s="65"/>
      <c r="IS53" s="65"/>
      <c r="IT53" s="65"/>
      <c r="IU53" s="65"/>
      <c r="IV53" s="65"/>
      <c r="IW53" s="65"/>
      <c r="IX53" s="65"/>
      <c r="IY53" s="65"/>
      <c r="IZ53" s="65"/>
      <c r="JA53" s="65"/>
      <c r="JB53" s="65"/>
      <c r="JC53" s="65"/>
      <c r="JD53" s="65"/>
      <c r="JE53" s="65"/>
      <c r="JF53" s="65"/>
      <c r="JG53" s="65"/>
      <c r="JH53" s="65"/>
    </row>
    <row r="54" spans="1:268" s="64" customFormat="1" ht="18" customHeight="1">
      <c r="A54" s="255" t="s">
        <v>131</v>
      </c>
      <c r="B54" s="256"/>
      <c r="C54" s="31">
        <f>'[1]прогноз '!B58</f>
        <v>34028.400000000001</v>
      </c>
      <c r="D54" s="31">
        <f>'[1]прогноз '!C58</f>
        <v>31513.4</v>
      </c>
      <c r="E54" s="31">
        <v>38054.199999999997</v>
      </c>
      <c r="F54" s="31">
        <f>H54+J54+N54+R54+V54+Z54+AD54+AH54+AL54+AP54+AT54+AX54</f>
        <v>35863.699999999997</v>
      </c>
      <c r="G54" s="31">
        <f>26.5+H54</f>
        <v>1940.9</v>
      </c>
      <c r="H54" s="31">
        <v>1914.4</v>
      </c>
      <c r="I54" s="31">
        <f>110+J54</f>
        <v>3390.7</v>
      </c>
      <c r="J54" s="31">
        <v>3280.7</v>
      </c>
      <c r="K54" s="26">
        <f t="shared" si="213"/>
        <v>5331.6</v>
      </c>
      <c r="L54" s="26">
        <f t="shared" si="213"/>
        <v>5195.1000000000004</v>
      </c>
      <c r="M54" s="31">
        <f>-38.6+N54</f>
        <v>3160.5</v>
      </c>
      <c r="N54" s="31">
        <v>3199.1</v>
      </c>
      <c r="O54" s="26">
        <f t="shared" ref="O54:P55" si="229">K54+M54</f>
        <v>8492.1</v>
      </c>
      <c r="P54" s="26">
        <f t="shared" si="229"/>
        <v>8394.2000000000007</v>
      </c>
      <c r="Q54" s="31">
        <f>454.3+R54</f>
        <v>3714.3</v>
      </c>
      <c r="R54" s="31">
        <v>3260</v>
      </c>
      <c r="S54" s="26">
        <f t="shared" ref="S54:T55" si="230">O54+Q54</f>
        <v>12206.400000000001</v>
      </c>
      <c r="T54" s="26">
        <f t="shared" si="230"/>
        <v>11654.2</v>
      </c>
      <c r="U54" s="31">
        <f>-160.2+V54</f>
        <v>2757.6000000000004</v>
      </c>
      <c r="V54" s="31">
        <v>2917.8</v>
      </c>
      <c r="W54" s="26">
        <f t="shared" ref="W54:X55" si="231">S54+U54</f>
        <v>14964.000000000002</v>
      </c>
      <c r="X54" s="26">
        <f t="shared" si="231"/>
        <v>14572</v>
      </c>
      <c r="Y54" s="31">
        <f>895.7+Z54</f>
        <v>4071.3</v>
      </c>
      <c r="Z54" s="31">
        <v>3175.6</v>
      </c>
      <c r="AA54" s="26">
        <f t="shared" ref="AA54:AB55" si="232">W54+Y54</f>
        <v>19035.300000000003</v>
      </c>
      <c r="AB54" s="26">
        <f t="shared" si="232"/>
        <v>17747.599999999999</v>
      </c>
      <c r="AC54" s="31">
        <f>120+AD54</f>
        <v>2680.4</v>
      </c>
      <c r="AD54" s="31">
        <v>2560.4</v>
      </c>
      <c r="AE54" s="26">
        <f t="shared" ref="AE54:AF55" si="233">AA54+AC54</f>
        <v>21715.700000000004</v>
      </c>
      <c r="AF54" s="26">
        <f t="shared" si="233"/>
        <v>20308</v>
      </c>
      <c r="AG54" s="31">
        <v>2671.5</v>
      </c>
      <c r="AH54" s="31">
        <v>2568.6999999999998</v>
      </c>
      <c r="AI54" s="26">
        <f t="shared" ref="AI54:AJ55" si="234">AE54+AG54</f>
        <v>24387.200000000004</v>
      </c>
      <c r="AJ54" s="26">
        <f t="shared" si="234"/>
        <v>22876.7</v>
      </c>
      <c r="AK54" s="31">
        <v>2707.4</v>
      </c>
      <c r="AL54" s="31">
        <v>2517.1</v>
      </c>
      <c r="AM54" s="26">
        <f t="shared" ref="AM54:AN55" si="235">AI54+AK54</f>
        <v>27094.600000000006</v>
      </c>
      <c r="AN54" s="26">
        <f t="shared" si="235"/>
        <v>25393.8</v>
      </c>
      <c r="AO54" s="31">
        <v>3366.5</v>
      </c>
      <c r="AP54" s="31">
        <v>3114.4</v>
      </c>
      <c r="AQ54" s="26">
        <f t="shared" ref="AQ54:AR55" si="236">AM54+AO54</f>
        <v>30461.100000000006</v>
      </c>
      <c r="AR54" s="26">
        <f t="shared" si="236"/>
        <v>28508.2</v>
      </c>
      <c r="AS54" s="31">
        <f>101.2+AT54</f>
        <v>3326.7</v>
      </c>
      <c r="AT54" s="31">
        <v>3225.5</v>
      </c>
      <c r="AU54" s="26">
        <f t="shared" ref="AU54:AV55" si="237">AQ54+AS54</f>
        <v>33787.800000000003</v>
      </c>
      <c r="AV54" s="26">
        <f t="shared" si="237"/>
        <v>31733.7</v>
      </c>
      <c r="AW54" s="31">
        <f>547.9+AX54</f>
        <v>4677.8999999999996</v>
      </c>
      <c r="AX54" s="31">
        <v>4130</v>
      </c>
      <c r="AY54" s="31"/>
      <c r="AZ54" s="31">
        <v>39141.800000000003</v>
      </c>
      <c r="BA54" s="55">
        <f t="shared" si="212"/>
        <v>-1</v>
      </c>
      <c r="BB54" s="55">
        <f t="shared" si="212"/>
        <v>9.1404400549859766E-2</v>
      </c>
      <c r="BC54" s="31">
        <v>0</v>
      </c>
      <c r="BD54" s="31">
        <v>570.4</v>
      </c>
      <c r="BE54" s="31">
        <v>0</v>
      </c>
      <c r="BF54" s="31">
        <v>3781.2</v>
      </c>
      <c r="BG54" s="26">
        <f t="shared" si="214"/>
        <v>0</v>
      </c>
      <c r="BH54" s="26">
        <f t="shared" si="214"/>
        <v>4351.5999999999995</v>
      </c>
      <c r="BI54" s="55">
        <f t="shared" si="184"/>
        <v>-1</v>
      </c>
      <c r="BJ54" s="55">
        <f t="shared" si="184"/>
        <v>-0.1623645358125928</v>
      </c>
      <c r="BK54" s="31">
        <v>0</v>
      </c>
      <c r="BL54" s="31">
        <v>1881.9</v>
      </c>
      <c r="BM54" s="26">
        <f t="shared" ref="BM54:BN55" si="238">BG54+BK54</f>
        <v>0</v>
      </c>
      <c r="BN54" s="26">
        <f t="shared" si="238"/>
        <v>6233.5</v>
      </c>
      <c r="BO54" s="55">
        <f t="shared" si="185"/>
        <v>-1</v>
      </c>
      <c r="BP54" s="55">
        <f t="shared" si="185"/>
        <v>-0.25740392175549787</v>
      </c>
      <c r="BQ54" s="31"/>
      <c r="BR54" s="31"/>
      <c r="BS54" s="26">
        <f t="shared" ref="BS54:BT55" si="239">BM54+BQ54</f>
        <v>0</v>
      </c>
      <c r="BT54" s="26">
        <f t="shared" si="239"/>
        <v>6233.5</v>
      </c>
      <c r="BU54" s="55">
        <f t="shared" si="186"/>
        <v>-1</v>
      </c>
      <c r="BV54" s="55">
        <f t="shared" si="186"/>
        <v>-0.46512845154536564</v>
      </c>
      <c r="BW54" s="31"/>
      <c r="BX54" s="31"/>
      <c r="BY54" s="26">
        <f t="shared" ref="BY54:BZ55" si="240">BS54+BW54</f>
        <v>0</v>
      </c>
      <c r="BZ54" s="26">
        <f t="shared" si="240"/>
        <v>6233.5</v>
      </c>
      <c r="CA54" s="55">
        <f t="shared" si="187"/>
        <v>-1</v>
      </c>
      <c r="CB54" s="55">
        <f t="shared" si="187"/>
        <v>-0.57222755970354111</v>
      </c>
      <c r="CC54" s="31"/>
      <c r="CD54" s="31"/>
      <c r="CE54" s="26">
        <f t="shared" ref="CE54:CF55" si="241">BY54+CC54</f>
        <v>0</v>
      </c>
      <c r="CF54" s="26">
        <f t="shared" si="241"/>
        <v>6233.5</v>
      </c>
      <c r="CG54" s="55">
        <f t="shared" si="188"/>
        <v>-1</v>
      </c>
      <c r="CH54" s="55">
        <f t="shared" si="188"/>
        <v>-0.64876941107530028</v>
      </c>
      <c r="CI54" s="31"/>
      <c r="CJ54" s="31"/>
      <c r="CK54" s="26">
        <f t="shared" ref="CK54:CL55" si="242">CE54+CI54</f>
        <v>0</v>
      </c>
      <c r="CL54" s="26">
        <f t="shared" si="242"/>
        <v>6233.5</v>
      </c>
      <c r="CM54" s="55">
        <f t="shared" si="189"/>
        <v>-1</v>
      </c>
      <c r="CN54" s="55">
        <f t="shared" si="189"/>
        <v>-0.69305199921213312</v>
      </c>
      <c r="CO54" s="31"/>
      <c r="CP54" s="31"/>
      <c r="CQ54" s="26">
        <f t="shared" ref="CQ54:CR55" si="243">CK54+CO54</f>
        <v>0</v>
      </c>
      <c r="CR54" s="26">
        <f t="shared" si="243"/>
        <v>6233.5</v>
      </c>
      <c r="CS54" s="55">
        <f t="shared" si="190"/>
        <v>-1</v>
      </c>
      <c r="CT54" s="55">
        <f t="shared" si="190"/>
        <v>-0.72751751782381202</v>
      </c>
      <c r="CU54" s="31"/>
      <c r="CV54" s="31"/>
      <c r="CW54" s="26">
        <f t="shared" ref="CW54:CX55" si="244">CQ54+CU54</f>
        <v>0</v>
      </c>
      <c r="CX54" s="26">
        <f t="shared" si="244"/>
        <v>6233.5</v>
      </c>
      <c r="CY54" s="55">
        <f t="shared" si="191"/>
        <v>-1</v>
      </c>
      <c r="CZ54" s="55">
        <f t="shared" si="191"/>
        <v>-0.75452669549260054</v>
      </c>
      <c r="DA54" s="31"/>
      <c r="DB54" s="31"/>
      <c r="DC54" s="26">
        <f t="shared" ref="DC54:DD55" si="245">CW54+DA54</f>
        <v>0</v>
      </c>
      <c r="DD54" s="26">
        <f t="shared" si="245"/>
        <v>6233.5</v>
      </c>
      <c r="DE54" s="55">
        <f t="shared" si="192"/>
        <v>-1</v>
      </c>
      <c r="DF54" s="55">
        <f t="shared" si="192"/>
        <v>-0.78134361341649072</v>
      </c>
      <c r="DG54" s="31"/>
      <c r="DH54" s="31"/>
      <c r="DI54" s="26">
        <f t="shared" ref="DI54:DJ55" si="246">DC54+DG54</f>
        <v>0</v>
      </c>
      <c r="DJ54" s="26">
        <f t="shared" si="246"/>
        <v>6233.5</v>
      </c>
      <c r="DK54" s="55">
        <f t="shared" si="193"/>
        <v>-1</v>
      </c>
      <c r="DL54" s="55">
        <f t="shared" si="193"/>
        <v>-0.80356844616291201</v>
      </c>
      <c r="DM54" s="31"/>
      <c r="DN54" s="31"/>
      <c r="DO54" s="31"/>
      <c r="DP54" s="31"/>
      <c r="DQ54" s="29"/>
      <c r="DR54" s="31">
        <f>39141.8+724</f>
        <v>39865.800000000003</v>
      </c>
      <c r="DS54" s="55">
        <f>IF($AY$54=0,1,DQ54/$AY$54-1)</f>
        <v>1</v>
      </c>
      <c r="DT54" s="55">
        <f>IF($AZ$54=0,1,DR54/$AZ$54-1)</f>
        <v>1.8496849914924729E-2</v>
      </c>
      <c r="DU54" s="55">
        <f>IF($E$54=0,1,DQ54/$E$54-1)</f>
        <v>-1</v>
      </c>
      <c r="DV54" s="55">
        <f>IF($E$54=0,1,DR54/$E$54-1)</f>
        <v>4.7605783330092466E-2</v>
      </c>
      <c r="DW54" s="25"/>
      <c r="DX54" s="63"/>
      <c r="DY54" s="63"/>
      <c r="DZ54" s="63"/>
      <c r="EA54" s="63"/>
      <c r="EB54" s="63"/>
      <c r="EC54" s="63"/>
      <c r="ED54" s="63"/>
      <c r="EE54" s="63"/>
      <c r="EF54" s="63"/>
      <c r="EG54" s="63"/>
      <c r="EH54" s="63"/>
      <c r="EI54" s="63"/>
      <c r="EJ54" s="63"/>
      <c r="EK54" s="63"/>
      <c r="EL54" s="63"/>
      <c r="EM54" s="63"/>
      <c r="EN54" s="63"/>
      <c r="EO54" s="63"/>
      <c r="EP54" s="63"/>
      <c r="EQ54" s="63"/>
      <c r="ER54" s="63"/>
      <c r="ES54" s="63"/>
      <c r="ET54" s="63"/>
      <c r="EU54" s="63"/>
      <c r="EV54" s="63"/>
      <c r="EW54" s="63"/>
      <c r="EX54" s="63"/>
      <c r="EY54" s="63"/>
      <c r="EZ54" s="63"/>
      <c r="FA54" s="63"/>
      <c r="FB54" s="63"/>
      <c r="FC54" s="63"/>
      <c r="FD54" s="63"/>
      <c r="FE54" s="63"/>
      <c r="FF54" s="63"/>
      <c r="FG54" s="63"/>
      <c r="FH54" s="63"/>
      <c r="FI54" s="63"/>
      <c r="FJ54" s="63"/>
      <c r="FK54" s="63"/>
      <c r="FL54" s="63"/>
      <c r="FM54" s="63"/>
      <c r="FN54" s="63"/>
      <c r="FO54" s="63"/>
      <c r="FP54" s="63"/>
      <c r="FQ54" s="63"/>
      <c r="FR54" s="63"/>
      <c r="FS54" s="63"/>
      <c r="FT54" s="63"/>
      <c r="FU54" s="63"/>
      <c r="FV54" s="63"/>
      <c r="FW54" s="63"/>
      <c r="FX54" s="63"/>
      <c r="FY54" s="63"/>
      <c r="FZ54" s="63"/>
      <c r="GA54" s="63"/>
      <c r="GB54" s="63"/>
      <c r="GC54" s="63"/>
      <c r="GD54" s="63"/>
      <c r="GE54" s="63"/>
      <c r="GF54" s="63"/>
      <c r="GG54" s="63"/>
      <c r="GH54" s="63"/>
      <c r="GI54" s="63"/>
      <c r="GJ54" s="63"/>
      <c r="GK54" s="63"/>
      <c r="GL54" s="63"/>
      <c r="GM54" s="63"/>
      <c r="GN54" s="63"/>
      <c r="GO54" s="63"/>
      <c r="GP54" s="63"/>
      <c r="GQ54" s="63"/>
      <c r="GR54" s="63"/>
      <c r="GS54" s="63"/>
      <c r="GT54" s="63"/>
      <c r="GU54" s="63"/>
      <c r="GV54" s="63"/>
      <c r="GW54" s="63"/>
      <c r="GX54" s="63"/>
      <c r="GY54" s="63"/>
      <c r="GZ54" s="63"/>
      <c r="HA54" s="63"/>
      <c r="HB54" s="63"/>
      <c r="HC54" s="63"/>
      <c r="HD54" s="63"/>
      <c r="HE54" s="63"/>
      <c r="HF54" s="63"/>
      <c r="HG54" s="63"/>
      <c r="HH54" s="63"/>
      <c r="HI54" s="63"/>
      <c r="HJ54" s="63"/>
      <c r="HK54" s="63"/>
      <c r="HL54" s="63"/>
      <c r="HM54" s="63"/>
      <c r="HN54" s="63"/>
      <c r="HO54" s="63"/>
      <c r="HP54" s="63"/>
      <c r="HQ54" s="63"/>
      <c r="HR54" s="63"/>
      <c r="HS54" s="63"/>
      <c r="HT54" s="63"/>
      <c r="HU54" s="63"/>
      <c r="HV54" s="63"/>
      <c r="HW54" s="63"/>
      <c r="HX54" s="63"/>
      <c r="HY54" s="63"/>
      <c r="HZ54" s="63"/>
      <c r="IA54" s="63"/>
      <c r="IB54" s="63"/>
      <c r="IC54" s="63"/>
      <c r="ID54" s="63"/>
      <c r="IE54" s="63"/>
      <c r="IF54" s="63"/>
      <c r="IG54" s="63"/>
      <c r="IH54" s="63"/>
      <c r="II54" s="63"/>
      <c r="IJ54" s="63"/>
      <c r="IK54" s="63"/>
      <c r="IL54" s="63"/>
      <c r="IM54" s="63"/>
      <c r="IN54" s="63"/>
      <c r="IO54" s="63"/>
      <c r="IP54" s="63"/>
      <c r="IQ54" s="63"/>
      <c r="IR54" s="63"/>
      <c r="IS54" s="63"/>
      <c r="IT54" s="63"/>
      <c r="IU54" s="63"/>
      <c r="IV54" s="63"/>
      <c r="IW54" s="63"/>
      <c r="IX54" s="63"/>
      <c r="IY54" s="63"/>
      <c r="IZ54" s="63"/>
      <c r="JA54" s="63"/>
      <c r="JB54" s="63"/>
      <c r="JC54" s="63"/>
      <c r="JD54" s="63"/>
      <c r="JE54" s="63"/>
      <c r="JF54" s="63"/>
      <c r="JG54" s="63"/>
      <c r="JH54" s="63"/>
    </row>
    <row r="55" spans="1:268" s="64" customFormat="1" ht="18" customHeight="1">
      <c r="A55" s="255" t="s">
        <v>109</v>
      </c>
      <c r="B55" s="256"/>
      <c r="C55" s="31">
        <f>'[1]прогноз '!B57</f>
        <v>14422.5</v>
      </c>
      <c r="D55" s="31">
        <f>'[1]прогноз '!C57</f>
        <v>6897.0999999999995</v>
      </c>
      <c r="E55" s="31">
        <v>18408</v>
      </c>
      <c r="F55" s="31">
        <f>H55+J55+N55+R55+V55+Z55+AD55+AH55+AL55+AP55+AT55+AX55</f>
        <v>5312.2000000000007</v>
      </c>
      <c r="G55" s="31">
        <f>605.1+H55</f>
        <v>689.5</v>
      </c>
      <c r="H55" s="31">
        <v>84.4</v>
      </c>
      <c r="I55" s="31">
        <f>639.5+J55</f>
        <v>1610.7</v>
      </c>
      <c r="J55" s="31">
        <v>971.2</v>
      </c>
      <c r="K55" s="26">
        <f t="shared" si="213"/>
        <v>2300.1999999999998</v>
      </c>
      <c r="L55" s="26">
        <f t="shared" si="213"/>
        <v>1055.6000000000001</v>
      </c>
      <c r="M55" s="31">
        <f>492.5+N55</f>
        <v>627.6</v>
      </c>
      <c r="N55" s="31">
        <v>135.1</v>
      </c>
      <c r="O55" s="26">
        <f t="shared" si="229"/>
        <v>2927.7999999999997</v>
      </c>
      <c r="P55" s="26">
        <f t="shared" si="229"/>
        <v>1190.7</v>
      </c>
      <c r="Q55" s="31">
        <f>477.2+R55</f>
        <v>738.8</v>
      </c>
      <c r="R55" s="31">
        <v>261.60000000000002</v>
      </c>
      <c r="S55" s="26">
        <f t="shared" si="230"/>
        <v>3666.5999999999995</v>
      </c>
      <c r="T55" s="26">
        <f t="shared" si="230"/>
        <v>1452.3000000000002</v>
      </c>
      <c r="U55" s="31">
        <f>47.5+V55</f>
        <v>234.9</v>
      </c>
      <c r="V55" s="31">
        <v>187.4</v>
      </c>
      <c r="W55" s="26">
        <f t="shared" si="231"/>
        <v>3901.4999999999995</v>
      </c>
      <c r="X55" s="26">
        <f t="shared" si="231"/>
        <v>1639.7000000000003</v>
      </c>
      <c r="Y55" s="31">
        <f>2420.1+Z55</f>
        <v>2754</v>
      </c>
      <c r="Z55" s="31">
        <v>333.9</v>
      </c>
      <c r="AA55" s="26">
        <f t="shared" si="232"/>
        <v>6655.5</v>
      </c>
      <c r="AB55" s="26">
        <f t="shared" si="232"/>
        <v>1973.6000000000004</v>
      </c>
      <c r="AC55" s="31">
        <f>245.1+AD55</f>
        <v>817.2</v>
      </c>
      <c r="AD55" s="31">
        <v>572.1</v>
      </c>
      <c r="AE55" s="26">
        <f t="shared" si="233"/>
        <v>7472.7</v>
      </c>
      <c r="AF55" s="26">
        <f t="shared" si="233"/>
        <v>2545.7000000000003</v>
      </c>
      <c r="AG55" s="31">
        <v>684.9</v>
      </c>
      <c r="AH55" s="31">
        <v>418.3</v>
      </c>
      <c r="AI55" s="26">
        <f t="shared" si="234"/>
        <v>8157.5999999999995</v>
      </c>
      <c r="AJ55" s="26">
        <f t="shared" si="234"/>
        <v>2964.0000000000005</v>
      </c>
      <c r="AK55" s="31">
        <v>1249</v>
      </c>
      <c r="AL55" s="31">
        <v>662.4</v>
      </c>
      <c r="AM55" s="26">
        <f t="shared" si="235"/>
        <v>9406.5999999999985</v>
      </c>
      <c r="AN55" s="26">
        <f t="shared" si="235"/>
        <v>3626.4000000000005</v>
      </c>
      <c r="AO55" s="31">
        <v>974</v>
      </c>
      <c r="AP55" s="31">
        <v>328.9</v>
      </c>
      <c r="AQ55" s="26">
        <f t="shared" si="236"/>
        <v>10380.599999999999</v>
      </c>
      <c r="AR55" s="26">
        <f t="shared" si="236"/>
        <v>3955.3000000000006</v>
      </c>
      <c r="AS55" s="31">
        <f>2548.1+AT55</f>
        <v>3593.1</v>
      </c>
      <c r="AT55" s="31">
        <v>1045</v>
      </c>
      <c r="AU55" s="26">
        <f t="shared" si="237"/>
        <v>13973.699999999999</v>
      </c>
      <c r="AV55" s="26">
        <f t="shared" si="237"/>
        <v>5000.3000000000011</v>
      </c>
      <c r="AW55" s="31">
        <f>6385.1+AX55</f>
        <v>6697</v>
      </c>
      <c r="AX55" s="31">
        <v>311.89999999999998</v>
      </c>
      <c r="AY55" s="31"/>
      <c r="AZ55" s="31">
        <v>3337.8</v>
      </c>
      <c r="BA55" s="55">
        <f t="shared" si="212"/>
        <v>-1</v>
      </c>
      <c r="BB55" s="55">
        <f t="shared" si="212"/>
        <v>-0.37167275328489147</v>
      </c>
      <c r="BC55" s="31">
        <v>0</v>
      </c>
      <c r="BD55" s="31">
        <v>234.3</v>
      </c>
      <c r="BE55" s="31">
        <v>0</v>
      </c>
      <c r="BF55" s="31">
        <v>255.4</v>
      </c>
      <c r="BG55" s="26">
        <f t="shared" si="214"/>
        <v>0</v>
      </c>
      <c r="BH55" s="26">
        <f t="shared" si="214"/>
        <v>489.70000000000005</v>
      </c>
      <c r="BI55" s="55">
        <f t="shared" si="184"/>
        <v>-1</v>
      </c>
      <c r="BJ55" s="55">
        <f t="shared" si="184"/>
        <v>-0.53609321712769997</v>
      </c>
      <c r="BK55" s="31">
        <v>0</v>
      </c>
      <c r="BL55" s="31">
        <v>0</v>
      </c>
      <c r="BM55" s="26">
        <f t="shared" si="238"/>
        <v>0</v>
      </c>
      <c r="BN55" s="26">
        <f t="shared" si="238"/>
        <v>489.70000000000005</v>
      </c>
      <c r="BO55" s="55">
        <f t="shared" si="185"/>
        <v>-1</v>
      </c>
      <c r="BP55" s="55">
        <f t="shared" si="185"/>
        <v>-0.58872931888804902</v>
      </c>
      <c r="BQ55" s="31"/>
      <c r="BR55" s="31"/>
      <c r="BS55" s="26">
        <f t="shared" si="239"/>
        <v>0</v>
      </c>
      <c r="BT55" s="26">
        <f t="shared" si="239"/>
        <v>489.70000000000005</v>
      </c>
      <c r="BU55" s="55">
        <f t="shared" si="186"/>
        <v>-1</v>
      </c>
      <c r="BV55" s="55">
        <f t="shared" si="186"/>
        <v>-0.66281071403979896</v>
      </c>
      <c r="BW55" s="31"/>
      <c r="BX55" s="31"/>
      <c r="BY55" s="26">
        <f t="shared" si="240"/>
        <v>0</v>
      </c>
      <c r="BZ55" s="26">
        <f t="shared" si="240"/>
        <v>489.70000000000005</v>
      </c>
      <c r="CA55" s="55">
        <f t="shared" si="187"/>
        <v>-1</v>
      </c>
      <c r="CB55" s="55">
        <f t="shared" si="187"/>
        <v>-0.70134780752576686</v>
      </c>
      <c r="CC55" s="31"/>
      <c r="CD55" s="31"/>
      <c r="CE55" s="26">
        <f t="shared" si="241"/>
        <v>0</v>
      </c>
      <c r="CF55" s="26">
        <f t="shared" si="241"/>
        <v>489.70000000000005</v>
      </c>
      <c r="CG55" s="55">
        <f t="shared" si="188"/>
        <v>-1</v>
      </c>
      <c r="CH55" s="55">
        <f t="shared" si="188"/>
        <v>-0.7518747466558573</v>
      </c>
      <c r="CI55" s="31"/>
      <c r="CJ55" s="31"/>
      <c r="CK55" s="26">
        <f t="shared" si="242"/>
        <v>0</v>
      </c>
      <c r="CL55" s="26">
        <f t="shared" si="242"/>
        <v>489.70000000000005</v>
      </c>
      <c r="CM55" s="55">
        <f t="shared" si="189"/>
        <v>-1</v>
      </c>
      <c r="CN55" s="55">
        <f t="shared" si="189"/>
        <v>-0.80763640648937418</v>
      </c>
      <c r="CO55" s="31"/>
      <c r="CP55" s="31"/>
      <c r="CQ55" s="26">
        <f t="shared" si="243"/>
        <v>0</v>
      </c>
      <c r="CR55" s="26">
        <f t="shared" si="243"/>
        <v>489.70000000000005</v>
      </c>
      <c r="CS55" s="55">
        <f t="shared" si="190"/>
        <v>-1</v>
      </c>
      <c r="CT55" s="55">
        <f t="shared" si="190"/>
        <v>-0.83478407557354928</v>
      </c>
      <c r="CU55" s="31"/>
      <c r="CV55" s="31"/>
      <c r="CW55" s="26">
        <f t="shared" si="244"/>
        <v>0</v>
      </c>
      <c r="CX55" s="26">
        <f t="shared" si="244"/>
        <v>489.70000000000005</v>
      </c>
      <c r="CY55" s="55">
        <f t="shared" si="191"/>
        <v>-1</v>
      </c>
      <c r="CZ55" s="55">
        <f t="shared" si="191"/>
        <v>-0.86496249724244434</v>
      </c>
      <c r="DA55" s="31"/>
      <c r="DB55" s="31"/>
      <c r="DC55" s="26">
        <f t="shared" si="245"/>
        <v>0</v>
      </c>
      <c r="DD55" s="26">
        <f t="shared" si="245"/>
        <v>489.70000000000005</v>
      </c>
      <c r="DE55" s="55">
        <f t="shared" si="192"/>
        <v>-1</v>
      </c>
      <c r="DF55" s="55">
        <f t="shared" si="192"/>
        <v>-0.87619143933456378</v>
      </c>
      <c r="DG55" s="31"/>
      <c r="DH55" s="31"/>
      <c r="DI55" s="26">
        <f t="shared" si="246"/>
        <v>0</v>
      </c>
      <c r="DJ55" s="26">
        <f t="shared" si="246"/>
        <v>489.70000000000005</v>
      </c>
      <c r="DK55" s="55">
        <f t="shared" si="193"/>
        <v>-1</v>
      </c>
      <c r="DL55" s="55">
        <f t="shared" si="193"/>
        <v>-0.90206587604743715</v>
      </c>
      <c r="DM55" s="31"/>
      <c r="DN55" s="31"/>
      <c r="DO55" s="31"/>
      <c r="DP55" s="31"/>
      <c r="DQ55" s="29"/>
      <c r="DR55" s="31">
        <f>3337.8+921</f>
        <v>4258.8</v>
      </c>
      <c r="DS55" s="55">
        <f>IF($AY$55=0,1,DQ55/$AY$55-1)</f>
        <v>1</v>
      </c>
      <c r="DT55" s="55">
        <f>IF($AZ$55=0,1,DR55/$AZ$55-1)</f>
        <v>0.27593025346036315</v>
      </c>
      <c r="DU55" s="55">
        <f>IF($E$55=0,1,DQ55/$E$55-1)</f>
        <v>-1</v>
      </c>
      <c r="DV55" s="55">
        <f>IF($E$55=0,1,DR55/$E$55-1)</f>
        <v>-0.76864406779661021</v>
      </c>
      <c r="DW55" s="25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  <c r="GY55" s="63"/>
      <c r="GZ55" s="63"/>
      <c r="HA55" s="63"/>
      <c r="HB55" s="63"/>
      <c r="HC55" s="63"/>
      <c r="HD55" s="63"/>
      <c r="HE55" s="63"/>
      <c r="HF55" s="63"/>
      <c r="HG55" s="63"/>
      <c r="HH55" s="63"/>
      <c r="HI55" s="63"/>
      <c r="HJ55" s="63"/>
      <c r="HK55" s="63"/>
      <c r="HL55" s="63"/>
      <c r="HM55" s="63"/>
      <c r="HN55" s="63"/>
      <c r="HO55" s="63"/>
      <c r="HP55" s="63"/>
      <c r="HQ55" s="63"/>
      <c r="HR55" s="63"/>
      <c r="HS55" s="63"/>
      <c r="HT55" s="63"/>
      <c r="HU55" s="63"/>
      <c r="HV55" s="63"/>
      <c r="HW55" s="63"/>
      <c r="HX55" s="63"/>
      <c r="HY55" s="63"/>
      <c r="HZ55" s="63"/>
      <c r="IA55" s="63"/>
      <c r="IB55" s="63"/>
      <c r="IC55" s="63"/>
      <c r="ID55" s="63"/>
      <c r="IE55" s="63"/>
      <c r="IF55" s="63"/>
      <c r="IG55" s="63"/>
      <c r="IH55" s="63"/>
      <c r="II55" s="63"/>
      <c r="IJ55" s="63"/>
      <c r="IK55" s="63"/>
      <c r="IL55" s="63"/>
      <c r="IM55" s="63"/>
      <c r="IN55" s="63"/>
      <c r="IO55" s="63"/>
      <c r="IP55" s="63"/>
      <c r="IQ55" s="63"/>
      <c r="IR55" s="63"/>
      <c r="IS55" s="63"/>
      <c r="IT55" s="63"/>
      <c r="IU55" s="63"/>
      <c r="IV55" s="63"/>
      <c r="IW55" s="63"/>
      <c r="IX55" s="63"/>
      <c r="IY55" s="63"/>
      <c r="IZ55" s="63"/>
      <c r="JA55" s="63"/>
      <c r="JB55" s="63"/>
      <c r="JC55" s="63"/>
      <c r="JD55" s="63"/>
      <c r="JE55" s="63"/>
      <c r="JF55" s="63"/>
      <c r="JG55" s="63"/>
      <c r="JH55" s="63"/>
    </row>
    <row r="56" spans="1:268" s="64" customFormat="1" ht="18" customHeight="1">
      <c r="A56" s="255" t="s">
        <v>119</v>
      </c>
      <c r="B56" s="256"/>
      <c r="C56" s="29"/>
      <c r="D56" s="31"/>
      <c r="E56" s="26"/>
      <c r="F56" s="31"/>
      <c r="G56" s="31"/>
      <c r="H56" s="31"/>
      <c r="I56" s="31"/>
      <c r="J56" s="31"/>
      <c r="K56" s="26">
        <f t="shared" si="213"/>
        <v>0</v>
      </c>
      <c r="L56" s="26">
        <f t="shared" si="213"/>
        <v>0</v>
      </c>
      <c r="M56" s="31"/>
      <c r="N56" s="31"/>
      <c r="O56" s="26"/>
      <c r="P56" s="26"/>
      <c r="Q56" s="31"/>
      <c r="R56" s="31"/>
      <c r="S56" s="26"/>
      <c r="T56" s="26"/>
      <c r="U56" s="31"/>
      <c r="V56" s="31"/>
      <c r="W56" s="26"/>
      <c r="X56" s="26"/>
      <c r="Y56" s="31"/>
      <c r="Z56" s="31"/>
      <c r="AA56" s="26"/>
      <c r="AB56" s="26"/>
      <c r="AC56" s="31"/>
      <c r="AD56" s="31"/>
      <c r="AE56" s="26"/>
      <c r="AF56" s="26"/>
      <c r="AG56" s="31"/>
      <c r="AH56" s="31"/>
      <c r="AI56" s="26"/>
      <c r="AJ56" s="26"/>
      <c r="AK56" s="31"/>
      <c r="AL56" s="31"/>
      <c r="AM56" s="26"/>
      <c r="AN56" s="26"/>
      <c r="AO56" s="31"/>
      <c r="AP56" s="31"/>
      <c r="AQ56" s="26"/>
      <c r="AR56" s="26"/>
      <c r="AS56" s="31"/>
      <c r="AT56" s="31"/>
      <c r="AU56" s="26"/>
      <c r="AV56" s="26"/>
      <c r="AW56" s="31"/>
      <c r="AX56" s="31"/>
      <c r="AY56" s="31"/>
      <c r="AZ56" s="31"/>
      <c r="BA56" s="55">
        <f t="shared" si="212"/>
        <v>1</v>
      </c>
      <c r="BB56" s="55">
        <f t="shared" si="212"/>
        <v>1</v>
      </c>
      <c r="BC56" s="31"/>
      <c r="BD56" s="31"/>
      <c r="BE56" s="31"/>
      <c r="BF56" s="31"/>
      <c r="BG56" s="26">
        <f t="shared" si="214"/>
        <v>0</v>
      </c>
      <c r="BH56" s="26">
        <f t="shared" si="214"/>
        <v>0</v>
      </c>
      <c r="BI56" s="55">
        <f t="shared" si="184"/>
        <v>1</v>
      </c>
      <c r="BJ56" s="55">
        <f t="shared" si="184"/>
        <v>1</v>
      </c>
      <c r="BK56" s="31"/>
      <c r="BL56" s="31"/>
      <c r="BM56" s="26"/>
      <c r="BN56" s="26"/>
      <c r="BO56" s="55">
        <f t="shared" si="185"/>
        <v>1</v>
      </c>
      <c r="BP56" s="55">
        <f t="shared" si="185"/>
        <v>1</v>
      </c>
      <c r="BQ56" s="31"/>
      <c r="BR56" s="31"/>
      <c r="BS56" s="26"/>
      <c r="BT56" s="26"/>
      <c r="BU56" s="55">
        <f t="shared" si="186"/>
        <v>1</v>
      </c>
      <c r="BV56" s="55">
        <f t="shared" si="186"/>
        <v>1</v>
      </c>
      <c r="BW56" s="31"/>
      <c r="BX56" s="31"/>
      <c r="BY56" s="26"/>
      <c r="BZ56" s="26"/>
      <c r="CA56" s="55">
        <f t="shared" si="187"/>
        <v>1</v>
      </c>
      <c r="CB56" s="55">
        <f t="shared" si="187"/>
        <v>1</v>
      </c>
      <c r="CC56" s="31"/>
      <c r="CD56" s="31"/>
      <c r="CE56" s="26"/>
      <c r="CF56" s="26"/>
      <c r="CG56" s="55">
        <f t="shared" si="188"/>
        <v>1</v>
      </c>
      <c r="CH56" s="55">
        <f t="shared" si="188"/>
        <v>1</v>
      </c>
      <c r="CI56" s="31"/>
      <c r="CJ56" s="31"/>
      <c r="CK56" s="26"/>
      <c r="CL56" s="26"/>
      <c r="CM56" s="55">
        <f t="shared" si="189"/>
        <v>1</v>
      </c>
      <c r="CN56" s="55">
        <f t="shared" si="189"/>
        <v>1</v>
      </c>
      <c r="CO56" s="31"/>
      <c r="CP56" s="31"/>
      <c r="CQ56" s="26"/>
      <c r="CR56" s="26"/>
      <c r="CS56" s="55">
        <f t="shared" si="190"/>
        <v>1</v>
      </c>
      <c r="CT56" s="55">
        <f t="shared" si="190"/>
        <v>1</v>
      </c>
      <c r="CU56" s="31"/>
      <c r="CV56" s="31"/>
      <c r="CW56" s="26"/>
      <c r="CX56" s="26"/>
      <c r="CY56" s="55">
        <f t="shared" si="191"/>
        <v>1</v>
      </c>
      <c r="CZ56" s="55">
        <f t="shared" si="191"/>
        <v>1</v>
      </c>
      <c r="DA56" s="31"/>
      <c r="DB56" s="31"/>
      <c r="DC56" s="26"/>
      <c r="DD56" s="26"/>
      <c r="DE56" s="55">
        <f t="shared" si="192"/>
        <v>1</v>
      </c>
      <c r="DF56" s="55">
        <f t="shared" si="192"/>
        <v>1</v>
      </c>
      <c r="DG56" s="31"/>
      <c r="DH56" s="31"/>
      <c r="DI56" s="26"/>
      <c r="DJ56" s="26"/>
      <c r="DK56" s="55">
        <f t="shared" si="193"/>
        <v>1</v>
      </c>
      <c r="DL56" s="55">
        <f t="shared" si="193"/>
        <v>1</v>
      </c>
      <c r="DM56" s="31"/>
      <c r="DN56" s="31"/>
      <c r="DO56" s="31"/>
      <c r="DP56" s="31"/>
      <c r="DQ56" s="31"/>
      <c r="DR56" s="31"/>
      <c r="DS56" s="55">
        <f>IF($AY$56=0,1,DQ56/$AY$56-1)</f>
        <v>1</v>
      </c>
      <c r="DT56" s="55">
        <f>IF($AZ$56=0,1,DR56/$AZ$56-1)</f>
        <v>1</v>
      </c>
      <c r="DU56" s="55">
        <f>IF($E$56=0,1,DQ56/$E$56-1)</f>
        <v>1</v>
      </c>
      <c r="DV56" s="55">
        <f>IF($E$56=0,1,DR56/$E$56-1)</f>
        <v>1</v>
      </c>
      <c r="DW56" s="25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  <c r="GY56" s="63"/>
      <c r="GZ56" s="63"/>
      <c r="HA56" s="63"/>
      <c r="HB56" s="63"/>
      <c r="HC56" s="63"/>
      <c r="HD56" s="63"/>
      <c r="HE56" s="63"/>
      <c r="HF56" s="63"/>
      <c r="HG56" s="63"/>
      <c r="HH56" s="63"/>
      <c r="HI56" s="63"/>
      <c r="HJ56" s="63"/>
      <c r="HK56" s="63"/>
      <c r="HL56" s="63"/>
      <c r="HM56" s="63"/>
      <c r="HN56" s="63"/>
      <c r="HO56" s="63"/>
      <c r="HP56" s="63"/>
      <c r="HQ56" s="63"/>
      <c r="HR56" s="63"/>
      <c r="HS56" s="63"/>
      <c r="HT56" s="63"/>
      <c r="HU56" s="63"/>
      <c r="HV56" s="63"/>
      <c r="HW56" s="63"/>
      <c r="HX56" s="63"/>
      <c r="HY56" s="63"/>
      <c r="HZ56" s="63"/>
      <c r="IA56" s="63"/>
      <c r="IB56" s="63"/>
      <c r="IC56" s="63"/>
      <c r="ID56" s="63"/>
      <c r="IE56" s="63"/>
      <c r="IF56" s="63"/>
      <c r="IG56" s="63"/>
      <c r="IH56" s="63"/>
      <c r="II56" s="63"/>
      <c r="IJ56" s="63"/>
      <c r="IK56" s="63"/>
      <c r="IL56" s="63"/>
      <c r="IM56" s="63"/>
      <c r="IN56" s="63"/>
      <c r="IO56" s="63"/>
      <c r="IP56" s="63"/>
      <c r="IQ56" s="63"/>
      <c r="IR56" s="63"/>
      <c r="IS56" s="63"/>
      <c r="IT56" s="63"/>
      <c r="IU56" s="63"/>
      <c r="IV56" s="63"/>
      <c r="IW56" s="63"/>
      <c r="IX56" s="63"/>
      <c r="IY56" s="63"/>
      <c r="IZ56" s="63"/>
      <c r="JA56" s="63"/>
      <c r="JB56" s="63"/>
      <c r="JC56" s="63"/>
      <c r="JD56" s="63"/>
      <c r="JE56" s="63"/>
      <c r="JF56" s="63"/>
      <c r="JG56" s="63"/>
      <c r="JH56" s="63"/>
    </row>
    <row r="57" spans="1:268" s="64" customFormat="1" ht="18" customHeight="1">
      <c r="A57" s="255" t="s">
        <v>120</v>
      </c>
      <c r="B57" s="256"/>
      <c r="C57" s="31">
        <f>'[1]прогноз '!B55</f>
        <v>2734.5</v>
      </c>
      <c r="D57" s="31">
        <f>'[1]прогноз '!C55</f>
        <v>100</v>
      </c>
      <c r="E57" s="31">
        <f>G57+I57+M57+Q57+U57+Y57+AC57+AG57+AK57+AO57+AS57+AW57</f>
        <v>3551.8</v>
      </c>
      <c r="F57" s="31">
        <f>H57+J57+N57+R57+V57+Z57+AD57+AH57+AL57+AP57+AT57+AX57</f>
        <v>1786.8</v>
      </c>
      <c r="G57" s="31">
        <v>500</v>
      </c>
      <c r="H57" s="31">
        <v>0</v>
      </c>
      <c r="I57" s="31">
        <v>200</v>
      </c>
      <c r="J57" s="31">
        <v>0</v>
      </c>
      <c r="K57" s="26">
        <f t="shared" si="213"/>
        <v>700</v>
      </c>
      <c r="L57" s="26">
        <f t="shared" si="213"/>
        <v>0</v>
      </c>
      <c r="M57" s="31">
        <v>0</v>
      </c>
      <c r="N57" s="31">
        <v>0</v>
      </c>
      <c r="O57" s="26">
        <f>K57+M57</f>
        <v>700</v>
      </c>
      <c r="P57" s="26">
        <f>L57+N57</f>
        <v>0</v>
      </c>
      <c r="Q57" s="31">
        <v>300</v>
      </c>
      <c r="R57" s="31">
        <v>0</v>
      </c>
      <c r="S57" s="26">
        <f>O57+Q57</f>
        <v>1000</v>
      </c>
      <c r="T57" s="26">
        <f>P57+R57</f>
        <v>0</v>
      </c>
      <c r="U57" s="31">
        <f>100+V57</f>
        <v>550</v>
      </c>
      <c r="V57" s="31">
        <v>450</v>
      </c>
      <c r="W57" s="26">
        <f>S57+U57</f>
        <v>1550</v>
      </c>
      <c r="X57" s="26">
        <f>T57+V57</f>
        <v>450</v>
      </c>
      <c r="Y57" s="31">
        <f>350+Z57</f>
        <v>747.4</v>
      </c>
      <c r="Z57" s="31">
        <v>397.4</v>
      </c>
      <c r="AA57" s="26">
        <f>W57+Y57</f>
        <v>2297.4</v>
      </c>
      <c r="AB57" s="26">
        <f>X57+Z57</f>
        <v>847.4</v>
      </c>
      <c r="AC57" s="31">
        <v>0</v>
      </c>
      <c r="AD57" s="31">
        <v>0</v>
      </c>
      <c r="AE57" s="26">
        <f>AA57+AC57</f>
        <v>2297.4</v>
      </c>
      <c r="AF57" s="26">
        <f>AB57+AD57</f>
        <v>847.4</v>
      </c>
      <c r="AG57" s="31">
        <v>0</v>
      </c>
      <c r="AH57" s="31">
        <v>0</v>
      </c>
      <c r="AI57" s="26">
        <f>AE57+AG57</f>
        <v>2297.4</v>
      </c>
      <c r="AJ57" s="26">
        <f>AF57+AH57</f>
        <v>847.4</v>
      </c>
      <c r="AK57" s="31">
        <v>0</v>
      </c>
      <c r="AL57" s="31">
        <v>-70</v>
      </c>
      <c r="AM57" s="26">
        <f>AI57+AK57</f>
        <v>2297.4</v>
      </c>
      <c r="AN57" s="26">
        <f>AJ57+AL57</f>
        <v>777.4</v>
      </c>
      <c r="AO57" s="31">
        <v>0</v>
      </c>
      <c r="AP57" s="31">
        <v>0</v>
      </c>
      <c r="AQ57" s="26">
        <f>AM57+AO57</f>
        <v>2297.4</v>
      </c>
      <c r="AR57" s="26">
        <f>AN57+AP57</f>
        <v>777.4</v>
      </c>
      <c r="AS57" s="31">
        <v>245</v>
      </c>
      <c r="AT57" s="31">
        <v>0</v>
      </c>
      <c r="AU57" s="26">
        <f>AQ57+AS57</f>
        <v>2542.4</v>
      </c>
      <c r="AV57" s="26">
        <f>AR57+AT57</f>
        <v>777.4</v>
      </c>
      <c r="AW57" s="31">
        <f>0+AX57</f>
        <v>1009.4</v>
      </c>
      <c r="AX57" s="31">
        <v>1009.4</v>
      </c>
      <c r="AY57" s="31"/>
      <c r="AZ57" s="31">
        <v>109.4</v>
      </c>
      <c r="BA57" s="55">
        <f t="shared" si="212"/>
        <v>-1</v>
      </c>
      <c r="BB57" s="55">
        <f t="shared" si="212"/>
        <v>-0.93877322587866574</v>
      </c>
      <c r="BC57" s="31">
        <v>0</v>
      </c>
      <c r="BD57" s="31">
        <v>0</v>
      </c>
      <c r="BE57" s="31">
        <v>0</v>
      </c>
      <c r="BF57" s="31">
        <v>0</v>
      </c>
      <c r="BG57" s="26">
        <f t="shared" si="214"/>
        <v>0</v>
      </c>
      <c r="BH57" s="26">
        <f t="shared" si="214"/>
        <v>0</v>
      </c>
      <c r="BI57" s="55">
        <f t="shared" si="184"/>
        <v>-1</v>
      </c>
      <c r="BJ57" s="55">
        <f t="shared" si="184"/>
        <v>1</v>
      </c>
      <c r="BK57" s="31">
        <v>0</v>
      </c>
      <c r="BL57" s="31">
        <v>0</v>
      </c>
      <c r="BM57" s="26">
        <f>BG57+BK57</f>
        <v>0</v>
      </c>
      <c r="BN57" s="26">
        <f>BH57+BL57</f>
        <v>0</v>
      </c>
      <c r="BO57" s="55">
        <f t="shared" si="185"/>
        <v>-1</v>
      </c>
      <c r="BP57" s="55">
        <f t="shared" si="185"/>
        <v>1</v>
      </c>
      <c r="BQ57" s="31"/>
      <c r="BR57" s="31"/>
      <c r="BS57" s="26">
        <f>BM57+BQ57</f>
        <v>0</v>
      </c>
      <c r="BT57" s="26">
        <f>BN57+BR57</f>
        <v>0</v>
      </c>
      <c r="BU57" s="55">
        <f t="shared" si="186"/>
        <v>-1</v>
      </c>
      <c r="BV57" s="55">
        <f t="shared" si="186"/>
        <v>1</v>
      </c>
      <c r="BW57" s="31"/>
      <c r="BX57" s="31"/>
      <c r="BY57" s="26">
        <f>BS57+BW57</f>
        <v>0</v>
      </c>
      <c r="BZ57" s="26">
        <f>BT57+BX57</f>
        <v>0</v>
      </c>
      <c r="CA57" s="55">
        <f t="shared" si="187"/>
        <v>-1</v>
      </c>
      <c r="CB57" s="55">
        <f t="shared" si="187"/>
        <v>-1</v>
      </c>
      <c r="CC57" s="31"/>
      <c r="CD57" s="31"/>
      <c r="CE57" s="26">
        <f>BY57+CC57</f>
        <v>0</v>
      </c>
      <c r="CF57" s="26">
        <f>BZ57+CD57</f>
        <v>0</v>
      </c>
      <c r="CG57" s="55">
        <f t="shared" si="188"/>
        <v>-1</v>
      </c>
      <c r="CH57" s="55">
        <f t="shared" si="188"/>
        <v>-1</v>
      </c>
      <c r="CI57" s="31"/>
      <c r="CJ57" s="31"/>
      <c r="CK57" s="26">
        <f>CE57+CI57</f>
        <v>0</v>
      </c>
      <c r="CL57" s="26">
        <f>CF57+CJ57</f>
        <v>0</v>
      </c>
      <c r="CM57" s="55">
        <f t="shared" si="189"/>
        <v>-1</v>
      </c>
      <c r="CN57" s="55">
        <f t="shared" si="189"/>
        <v>-1</v>
      </c>
      <c r="CO57" s="31"/>
      <c r="CP57" s="31"/>
      <c r="CQ57" s="26">
        <f>CK57+CO57</f>
        <v>0</v>
      </c>
      <c r="CR57" s="26">
        <f>CL57+CP57</f>
        <v>0</v>
      </c>
      <c r="CS57" s="55">
        <f t="shared" si="190"/>
        <v>-1</v>
      </c>
      <c r="CT57" s="55">
        <f t="shared" si="190"/>
        <v>-1</v>
      </c>
      <c r="CU57" s="31"/>
      <c r="CV57" s="31"/>
      <c r="CW57" s="26">
        <f>CQ57+CU57</f>
        <v>0</v>
      </c>
      <c r="CX57" s="26">
        <f>CR57+CV57</f>
        <v>0</v>
      </c>
      <c r="CY57" s="55">
        <f t="shared" si="191"/>
        <v>-1</v>
      </c>
      <c r="CZ57" s="55">
        <f t="shared" si="191"/>
        <v>-1</v>
      </c>
      <c r="DA57" s="31"/>
      <c r="DB57" s="31"/>
      <c r="DC57" s="26">
        <f>CW57+DA57</f>
        <v>0</v>
      </c>
      <c r="DD57" s="26">
        <f>CX57+DB57</f>
        <v>0</v>
      </c>
      <c r="DE57" s="55">
        <f t="shared" si="192"/>
        <v>-1</v>
      </c>
      <c r="DF57" s="55">
        <f t="shared" si="192"/>
        <v>-1</v>
      </c>
      <c r="DG57" s="31"/>
      <c r="DH57" s="31"/>
      <c r="DI57" s="26">
        <f>DC57+DG57</f>
        <v>0</v>
      </c>
      <c r="DJ57" s="26">
        <f>DD57+DH57</f>
        <v>0</v>
      </c>
      <c r="DK57" s="55">
        <f t="shared" si="193"/>
        <v>-1</v>
      </c>
      <c r="DL57" s="55">
        <f t="shared" si="193"/>
        <v>-1</v>
      </c>
      <c r="DM57" s="31"/>
      <c r="DN57" s="31"/>
      <c r="DO57" s="31"/>
      <c r="DP57" s="31"/>
      <c r="DQ57" s="29"/>
      <c r="DR57" s="31">
        <v>109.4</v>
      </c>
      <c r="DS57" s="55">
        <f>IF($AY$57=0,1,DQ57/$AY$57-1)</f>
        <v>1</v>
      </c>
      <c r="DT57" s="55">
        <f>IF($AZ$57=0,1,DR57/$AZ$57-1)</f>
        <v>0</v>
      </c>
      <c r="DU57" s="55">
        <f>IF($E$57=0,1,DQ57/$E$57-1)</f>
        <v>-1</v>
      </c>
      <c r="DV57" s="55">
        <f>IF($E$57=0,1,DR57/$E$57-1)</f>
        <v>-0.96919871614392705</v>
      </c>
      <c r="DW57" s="25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  <c r="GY57" s="63"/>
      <c r="GZ57" s="63"/>
      <c r="HA57" s="63"/>
      <c r="HB57" s="63"/>
      <c r="HC57" s="63"/>
      <c r="HD57" s="63"/>
      <c r="HE57" s="63"/>
      <c r="HF57" s="63"/>
      <c r="HG57" s="63"/>
      <c r="HH57" s="63"/>
      <c r="HI57" s="63"/>
      <c r="HJ57" s="63"/>
      <c r="HK57" s="63"/>
      <c r="HL57" s="63"/>
      <c r="HM57" s="63"/>
      <c r="HN57" s="63"/>
      <c r="HO57" s="63"/>
      <c r="HP57" s="63"/>
      <c r="HQ57" s="63"/>
      <c r="HR57" s="63"/>
      <c r="HS57" s="63"/>
      <c r="HT57" s="63"/>
      <c r="HU57" s="63"/>
      <c r="HV57" s="63"/>
      <c r="HW57" s="63"/>
      <c r="HX57" s="63"/>
      <c r="HY57" s="63"/>
      <c r="HZ57" s="63"/>
      <c r="IA57" s="63"/>
      <c r="IB57" s="63"/>
      <c r="IC57" s="63"/>
      <c r="ID57" s="63"/>
      <c r="IE57" s="63"/>
      <c r="IF57" s="63"/>
      <c r="IG57" s="63"/>
      <c r="IH57" s="63"/>
      <c r="II57" s="63"/>
      <c r="IJ57" s="63"/>
      <c r="IK57" s="63"/>
      <c r="IL57" s="63"/>
      <c r="IM57" s="63"/>
      <c r="IN57" s="63"/>
      <c r="IO57" s="63"/>
      <c r="IP57" s="63"/>
      <c r="IQ57" s="63"/>
      <c r="IR57" s="63"/>
      <c r="IS57" s="63"/>
      <c r="IT57" s="63"/>
      <c r="IU57" s="63"/>
      <c r="IV57" s="63"/>
      <c r="IW57" s="63"/>
      <c r="IX57" s="63"/>
      <c r="IY57" s="63"/>
      <c r="IZ57" s="63"/>
      <c r="JA57" s="63"/>
      <c r="JB57" s="63"/>
      <c r="JC57" s="63"/>
      <c r="JD57" s="63"/>
      <c r="JE57" s="63"/>
      <c r="JF57" s="63"/>
      <c r="JG57" s="63"/>
      <c r="JH57" s="63"/>
    </row>
    <row r="58" spans="1:268" s="64" customFormat="1" ht="18" customHeight="1">
      <c r="A58" s="255" t="s">
        <v>121</v>
      </c>
      <c r="B58" s="256"/>
      <c r="C58" s="29"/>
      <c r="D58" s="31"/>
      <c r="E58" s="26"/>
      <c r="F58" s="31"/>
      <c r="G58" s="31"/>
      <c r="H58" s="31"/>
      <c r="I58" s="31"/>
      <c r="J58" s="31"/>
      <c r="K58" s="26">
        <f t="shared" si="213"/>
        <v>0</v>
      </c>
      <c r="L58" s="26">
        <f t="shared" si="213"/>
        <v>0</v>
      </c>
      <c r="M58" s="31"/>
      <c r="N58" s="31"/>
      <c r="O58" s="26"/>
      <c r="P58" s="26"/>
      <c r="Q58" s="31"/>
      <c r="R58" s="31"/>
      <c r="S58" s="26"/>
      <c r="T58" s="26"/>
      <c r="U58" s="31"/>
      <c r="V58" s="31"/>
      <c r="W58" s="26"/>
      <c r="X58" s="26"/>
      <c r="Y58" s="31"/>
      <c r="Z58" s="31"/>
      <c r="AA58" s="26"/>
      <c r="AB58" s="26"/>
      <c r="AC58" s="31"/>
      <c r="AD58" s="31"/>
      <c r="AE58" s="26"/>
      <c r="AF58" s="26"/>
      <c r="AG58" s="31"/>
      <c r="AH58" s="31"/>
      <c r="AI58" s="26"/>
      <c r="AJ58" s="26"/>
      <c r="AK58" s="31"/>
      <c r="AL58" s="31"/>
      <c r="AM58" s="26"/>
      <c r="AN58" s="26"/>
      <c r="AO58" s="31"/>
      <c r="AP58" s="31"/>
      <c r="AQ58" s="26"/>
      <c r="AR58" s="26"/>
      <c r="AS58" s="31"/>
      <c r="AT58" s="31"/>
      <c r="AU58" s="26"/>
      <c r="AV58" s="26"/>
      <c r="AW58" s="31"/>
      <c r="AX58" s="31"/>
      <c r="AY58" s="31"/>
      <c r="AZ58" s="31"/>
      <c r="BA58" s="55">
        <f t="shared" ref="BA58:BB62" si="247">IF(E58=0,1,AY58/E58-1)</f>
        <v>1</v>
      </c>
      <c r="BB58" s="55">
        <f t="shared" si="247"/>
        <v>1</v>
      </c>
      <c r="BC58" s="31"/>
      <c r="BD58" s="31"/>
      <c r="BE58" s="31"/>
      <c r="BF58" s="31"/>
      <c r="BG58" s="26">
        <f t="shared" si="214"/>
        <v>0</v>
      </c>
      <c r="BH58" s="26">
        <f t="shared" si="214"/>
        <v>0</v>
      </c>
      <c r="BI58" s="55">
        <f t="shared" si="184"/>
        <v>1</v>
      </c>
      <c r="BJ58" s="55">
        <f t="shared" si="184"/>
        <v>1</v>
      </c>
      <c r="BK58" s="31"/>
      <c r="BL58" s="31"/>
      <c r="BM58" s="26"/>
      <c r="BN58" s="26"/>
      <c r="BO58" s="55">
        <f t="shared" si="185"/>
        <v>1</v>
      </c>
      <c r="BP58" s="55">
        <f t="shared" si="185"/>
        <v>1</v>
      </c>
      <c r="BQ58" s="31"/>
      <c r="BR58" s="31"/>
      <c r="BS58" s="26"/>
      <c r="BT58" s="26"/>
      <c r="BU58" s="55">
        <f t="shared" si="186"/>
        <v>1</v>
      </c>
      <c r="BV58" s="55">
        <f t="shared" si="186"/>
        <v>1</v>
      </c>
      <c r="BW58" s="31"/>
      <c r="BX58" s="31"/>
      <c r="BY58" s="26"/>
      <c r="BZ58" s="26"/>
      <c r="CA58" s="55">
        <f t="shared" si="187"/>
        <v>1</v>
      </c>
      <c r="CB58" s="55">
        <f t="shared" si="187"/>
        <v>1</v>
      </c>
      <c r="CC58" s="31"/>
      <c r="CD58" s="31"/>
      <c r="CE58" s="26"/>
      <c r="CF58" s="26"/>
      <c r="CG58" s="55">
        <f t="shared" si="188"/>
        <v>1</v>
      </c>
      <c r="CH58" s="55">
        <f t="shared" si="188"/>
        <v>1</v>
      </c>
      <c r="CI58" s="31"/>
      <c r="CJ58" s="31"/>
      <c r="CK58" s="26"/>
      <c r="CL58" s="26"/>
      <c r="CM58" s="55">
        <f t="shared" si="189"/>
        <v>1</v>
      </c>
      <c r="CN58" s="55">
        <f t="shared" si="189"/>
        <v>1</v>
      </c>
      <c r="CO58" s="31"/>
      <c r="CP58" s="31"/>
      <c r="CQ58" s="26"/>
      <c r="CR58" s="26"/>
      <c r="CS58" s="55">
        <f t="shared" si="190"/>
        <v>1</v>
      </c>
      <c r="CT58" s="55">
        <f t="shared" si="190"/>
        <v>1</v>
      </c>
      <c r="CU58" s="31"/>
      <c r="CV58" s="31"/>
      <c r="CW58" s="26"/>
      <c r="CX58" s="26"/>
      <c r="CY58" s="55">
        <f t="shared" si="191"/>
        <v>1</v>
      </c>
      <c r="CZ58" s="55">
        <f t="shared" si="191"/>
        <v>1</v>
      </c>
      <c r="DA58" s="31"/>
      <c r="DB58" s="31"/>
      <c r="DC58" s="26"/>
      <c r="DD58" s="26"/>
      <c r="DE58" s="55">
        <f t="shared" si="192"/>
        <v>1</v>
      </c>
      <c r="DF58" s="55">
        <f t="shared" si="192"/>
        <v>1</v>
      </c>
      <c r="DG58" s="31"/>
      <c r="DH58" s="31"/>
      <c r="DI58" s="26"/>
      <c r="DJ58" s="26"/>
      <c r="DK58" s="55">
        <f t="shared" si="193"/>
        <v>1</v>
      </c>
      <c r="DL58" s="55">
        <f t="shared" si="193"/>
        <v>1</v>
      </c>
      <c r="DM58" s="31"/>
      <c r="DN58" s="31"/>
      <c r="DO58" s="31"/>
      <c r="DP58" s="31"/>
      <c r="DQ58" s="31"/>
      <c r="DR58" s="31"/>
      <c r="DS58" s="55">
        <f>IF($AY$58=0,1,DQ58/$AY$58-1)</f>
        <v>1</v>
      </c>
      <c r="DT58" s="55">
        <f>IF($AZ$58=0,1,DR58/$AZ$58-1)</f>
        <v>1</v>
      </c>
      <c r="DU58" s="55">
        <f>IF($E$58=0,1,DQ58/$E$58-1)</f>
        <v>1</v>
      </c>
      <c r="DV58" s="55">
        <f>IF($E$58=0,1,DR58/$E$58-1)</f>
        <v>1</v>
      </c>
      <c r="DW58" s="25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  <c r="GY58" s="63"/>
      <c r="GZ58" s="63"/>
      <c r="HA58" s="63"/>
      <c r="HB58" s="63"/>
      <c r="HC58" s="63"/>
      <c r="HD58" s="63"/>
      <c r="HE58" s="63"/>
      <c r="HF58" s="63"/>
      <c r="HG58" s="63"/>
      <c r="HH58" s="63"/>
      <c r="HI58" s="63"/>
      <c r="HJ58" s="63"/>
      <c r="HK58" s="63"/>
      <c r="HL58" s="63"/>
      <c r="HM58" s="63"/>
      <c r="HN58" s="63"/>
      <c r="HO58" s="63"/>
      <c r="HP58" s="63"/>
      <c r="HQ58" s="63"/>
      <c r="HR58" s="63"/>
      <c r="HS58" s="63"/>
      <c r="HT58" s="63"/>
      <c r="HU58" s="63"/>
      <c r="HV58" s="63"/>
      <c r="HW58" s="63"/>
      <c r="HX58" s="63"/>
      <c r="HY58" s="63"/>
      <c r="HZ58" s="63"/>
      <c r="IA58" s="63"/>
      <c r="IB58" s="63"/>
      <c r="IC58" s="63"/>
      <c r="ID58" s="63"/>
      <c r="IE58" s="63"/>
      <c r="IF58" s="63"/>
      <c r="IG58" s="63"/>
      <c r="IH58" s="63"/>
      <c r="II58" s="63"/>
      <c r="IJ58" s="63"/>
      <c r="IK58" s="63"/>
      <c r="IL58" s="63"/>
      <c r="IM58" s="63"/>
      <c r="IN58" s="63"/>
      <c r="IO58" s="63"/>
      <c r="IP58" s="63"/>
      <c r="IQ58" s="63"/>
      <c r="IR58" s="63"/>
      <c r="IS58" s="63"/>
      <c r="IT58" s="63"/>
      <c r="IU58" s="63"/>
      <c r="IV58" s="63"/>
      <c r="IW58" s="63"/>
      <c r="IX58" s="63"/>
      <c r="IY58" s="63"/>
      <c r="IZ58" s="63"/>
      <c r="JA58" s="63"/>
      <c r="JB58" s="63"/>
      <c r="JC58" s="63"/>
      <c r="JD58" s="63"/>
      <c r="JE58" s="63"/>
      <c r="JF58" s="63"/>
      <c r="JG58" s="63"/>
      <c r="JH58" s="63"/>
    </row>
    <row r="59" spans="1:268" s="64" customFormat="1" ht="18" customHeight="1">
      <c r="A59" s="255" t="s">
        <v>122</v>
      </c>
      <c r="B59" s="256"/>
      <c r="C59" s="29"/>
      <c r="D59" s="31"/>
      <c r="E59" s="26"/>
      <c r="F59" s="31"/>
      <c r="G59" s="31"/>
      <c r="H59" s="31"/>
      <c r="I59" s="31"/>
      <c r="J59" s="31"/>
      <c r="K59" s="26">
        <f t="shared" si="213"/>
        <v>0</v>
      </c>
      <c r="L59" s="26">
        <f t="shared" si="213"/>
        <v>0</v>
      </c>
      <c r="M59" s="31"/>
      <c r="N59" s="31"/>
      <c r="O59" s="26"/>
      <c r="P59" s="26"/>
      <c r="Q59" s="31"/>
      <c r="R59" s="31"/>
      <c r="S59" s="26"/>
      <c r="T59" s="26"/>
      <c r="U59" s="31"/>
      <c r="V59" s="31"/>
      <c r="W59" s="26"/>
      <c r="X59" s="26"/>
      <c r="Y59" s="31"/>
      <c r="Z59" s="31"/>
      <c r="AA59" s="26"/>
      <c r="AB59" s="26"/>
      <c r="AC59" s="31"/>
      <c r="AD59" s="31"/>
      <c r="AE59" s="26"/>
      <c r="AF59" s="26"/>
      <c r="AG59" s="31"/>
      <c r="AH59" s="31"/>
      <c r="AI59" s="26"/>
      <c r="AJ59" s="26"/>
      <c r="AK59" s="31"/>
      <c r="AL59" s="31"/>
      <c r="AM59" s="26"/>
      <c r="AN59" s="26"/>
      <c r="AO59" s="31"/>
      <c r="AP59" s="31"/>
      <c r="AQ59" s="26"/>
      <c r="AR59" s="26"/>
      <c r="AS59" s="31"/>
      <c r="AT59" s="31"/>
      <c r="AU59" s="26"/>
      <c r="AV59" s="26"/>
      <c r="AW59" s="31"/>
      <c r="AX59" s="31"/>
      <c r="AY59" s="31"/>
      <c r="AZ59" s="31"/>
      <c r="BA59" s="55">
        <f t="shared" si="247"/>
        <v>1</v>
      </c>
      <c r="BB59" s="55">
        <f t="shared" si="247"/>
        <v>1</v>
      </c>
      <c r="BC59" s="31"/>
      <c r="BD59" s="31"/>
      <c r="BE59" s="31"/>
      <c r="BF59" s="31"/>
      <c r="BG59" s="26">
        <f t="shared" si="214"/>
        <v>0</v>
      </c>
      <c r="BH59" s="26">
        <f t="shared" si="214"/>
        <v>0</v>
      </c>
      <c r="BI59" s="55">
        <f t="shared" si="184"/>
        <v>1</v>
      </c>
      <c r="BJ59" s="55">
        <f t="shared" si="184"/>
        <v>1</v>
      </c>
      <c r="BK59" s="31"/>
      <c r="BL59" s="31"/>
      <c r="BM59" s="26"/>
      <c r="BN59" s="26"/>
      <c r="BO59" s="55">
        <f t="shared" si="185"/>
        <v>1</v>
      </c>
      <c r="BP59" s="55">
        <f t="shared" si="185"/>
        <v>1</v>
      </c>
      <c r="BQ59" s="31"/>
      <c r="BR59" s="31"/>
      <c r="BS59" s="26"/>
      <c r="BT59" s="26"/>
      <c r="BU59" s="55">
        <f t="shared" si="186"/>
        <v>1</v>
      </c>
      <c r="BV59" s="55">
        <f t="shared" si="186"/>
        <v>1</v>
      </c>
      <c r="BW59" s="31"/>
      <c r="BX59" s="31"/>
      <c r="BY59" s="26"/>
      <c r="BZ59" s="26"/>
      <c r="CA59" s="55">
        <f t="shared" si="187"/>
        <v>1</v>
      </c>
      <c r="CB59" s="55">
        <f t="shared" si="187"/>
        <v>1</v>
      </c>
      <c r="CC59" s="31"/>
      <c r="CD59" s="31"/>
      <c r="CE59" s="26"/>
      <c r="CF59" s="26"/>
      <c r="CG59" s="55">
        <f t="shared" si="188"/>
        <v>1</v>
      </c>
      <c r="CH59" s="55">
        <f t="shared" si="188"/>
        <v>1</v>
      </c>
      <c r="CI59" s="31"/>
      <c r="CJ59" s="31"/>
      <c r="CK59" s="26"/>
      <c r="CL59" s="26"/>
      <c r="CM59" s="55">
        <f t="shared" si="189"/>
        <v>1</v>
      </c>
      <c r="CN59" s="55">
        <f t="shared" si="189"/>
        <v>1</v>
      </c>
      <c r="CO59" s="31"/>
      <c r="CP59" s="31"/>
      <c r="CQ59" s="26"/>
      <c r="CR59" s="26"/>
      <c r="CS59" s="55">
        <f t="shared" si="190"/>
        <v>1</v>
      </c>
      <c r="CT59" s="55">
        <f t="shared" si="190"/>
        <v>1</v>
      </c>
      <c r="CU59" s="31"/>
      <c r="CV59" s="31"/>
      <c r="CW59" s="26"/>
      <c r="CX59" s="26"/>
      <c r="CY59" s="55">
        <f t="shared" si="191"/>
        <v>1</v>
      </c>
      <c r="CZ59" s="55">
        <f t="shared" si="191"/>
        <v>1</v>
      </c>
      <c r="DA59" s="31"/>
      <c r="DB59" s="31"/>
      <c r="DC59" s="26"/>
      <c r="DD59" s="26"/>
      <c r="DE59" s="55">
        <f t="shared" si="192"/>
        <v>1</v>
      </c>
      <c r="DF59" s="55">
        <f t="shared" si="192"/>
        <v>1</v>
      </c>
      <c r="DG59" s="31"/>
      <c r="DH59" s="31"/>
      <c r="DI59" s="26"/>
      <c r="DJ59" s="26"/>
      <c r="DK59" s="55">
        <f t="shared" si="193"/>
        <v>1</v>
      </c>
      <c r="DL59" s="55">
        <f t="shared" si="193"/>
        <v>1</v>
      </c>
      <c r="DM59" s="31"/>
      <c r="DN59" s="31"/>
      <c r="DO59" s="31"/>
      <c r="DP59" s="31"/>
      <c r="DQ59" s="31"/>
      <c r="DR59" s="31"/>
      <c r="DS59" s="55">
        <f>IF($AY$59=0,1,DQ59/$AY$59-1)</f>
        <v>1</v>
      </c>
      <c r="DT59" s="55">
        <f>IF($AZ$59=0,1,DR59/$AZ$59-1)</f>
        <v>1</v>
      </c>
      <c r="DU59" s="55">
        <f>IF($E$59=0,1,DQ59/$E$59-1)</f>
        <v>1</v>
      </c>
      <c r="DV59" s="55">
        <f>IF($E$59=0,1,DR59/$E$59-1)</f>
        <v>1</v>
      </c>
      <c r="DW59" s="25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  <c r="GY59" s="63"/>
      <c r="GZ59" s="63"/>
      <c r="HA59" s="63"/>
      <c r="HB59" s="63"/>
      <c r="HC59" s="63"/>
      <c r="HD59" s="63"/>
      <c r="HE59" s="63"/>
      <c r="HF59" s="63"/>
      <c r="HG59" s="63"/>
      <c r="HH59" s="63"/>
      <c r="HI59" s="63"/>
      <c r="HJ59" s="63"/>
      <c r="HK59" s="63"/>
      <c r="HL59" s="63"/>
      <c r="HM59" s="63"/>
      <c r="HN59" s="63"/>
      <c r="HO59" s="63"/>
      <c r="HP59" s="63"/>
      <c r="HQ59" s="63"/>
      <c r="HR59" s="63"/>
      <c r="HS59" s="63"/>
      <c r="HT59" s="63"/>
      <c r="HU59" s="63"/>
      <c r="HV59" s="63"/>
      <c r="HW59" s="63"/>
      <c r="HX59" s="63"/>
      <c r="HY59" s="63"/>
      <c r="HZ59" s="63"/>
      <c r="IA59" s="63"/>
      <c r="IB59" s="63"/>
      <c r="IC59" s="63"/>
      <c r="ID59" s="63"/>
      <c r="IE59" s="63"/>
      <c r="IF59" s="63"/>
      <c r="IG59" s="63"/>
      <c r="IH59" s="63"/>
      <c r="II59" s="63"/>
      <c r="IJ59" s="63"/>
      <c r="IK59" s="63"/>
      <c r="IL59" s="63"/>
      <c r="IM59" s="63"/>
      <c r="IN59" s="63"/>
      <c r="IO59" s="63"/>
      <c r="IP59" s="63"/>
      <c r="IQ59" s="63"/>
      <c r="IR59" s="63"/>
      <c r="IS59" s="63"/>
      <c r="IT59" s="63"/>
      <c r="IU59" s="63"/>
      <c r="IV59" s="63"/>
      <c r="IW59" s="63"/>
      <c r="IX59" s="63"/>
      <c r="IY59" s="63"/>
      <c r="IZ59" s="63"/>
      <c r="JA59" s="63"/>
      <c r="JB59" s="63"/>
      <c r="JC59" s="63"/>
      <c r="JD59" s="63"/>
      <c r="JE59" s="63"/>
      <c r="JF59" s="63"/>
      <c r="JG59" s="63"/>
      <c r="JH59" s="63"/>
    </row>
    <row r="60" spans="1:268" s="64" customFormat="1" ht="18" customHeight="1">
      <c r="A60" s="255" t="s">
        <v>123</v>
      </c>
      <c r="B60" s="256"/>
      <c r="C60" s="31">
        <f>'[1]прогноз '!B54</f>
        <v>0</v>
      </c>
      <c r="D60" s="31">
        <f>'[1]прогноз '!C54</f>
        <v>1162</v>
      </c>
      <c r="E60" s="31">
        <v>3113</v>
      </c>
      <c r="F60" s="31">
        <f>H60+J60+N60+R60+V60+Z60+AD60+AH60+AL60+AP60+AT60+AX60</f>
        <v>2712</v>
      </c>
      <c r="G60" s="31">
        <f>179.5+H60</f>
        <v>182.9</v>
      </c>
      <c r="H60" s="31">
        <v>3.4</v>
      </c>
      <c r="I60" s="31">
        <f>80.9+J60</f>
        <v>167.4</v>
      </c>
      <c r="J60" s="31">
        <v>86.5</v>
      </c>
      <c r="K60" s="26">
        <f>G60+I60</f>
        <v>350.3</v>
      </c>
      <c r="L60" s="26">
        <f>H60+J60</f>
        <v>89.9</v>
      </c>
      <c r="M60" s="31">
        <f>299.5+N60</f>
        <v>277.10000000000002</v>
      </c>
      <c r="N60" s="31">
        <v>-22.4</v>
      </c>
      <c r="O60" s="26">
        <f>K60+M60</f>
        <v>627.40000000000009</v>
      </c>
      <c r="P60" s="26">
        <f>L60+N60</f>
        <v>67.5</v>
      </c>
      <c r="Q60" s="31">
        <f>132.4+R60</f>
        <v>314.89999999999998</v>
      </c>
      <c r="R60" s="31">
        <v>182.5</v>
      </c>
      <c r="S60" s="26">
        <f>O60+Q60</f>
        <v>942.30000000000007</v>
      </c>
      <c r="T60" s="26">
        <f>P60+R60</f>
        <v>250</v>
      </c>
      <c r="U60" s="31">
        <f>429.3+V60</f>
        <v>677.6</v>
      </c>
      <c r="V60" s="31">
        <v>248.3</v>
      </c>
      <c r="W60" s="26">
        <f>S60+U60</f>
        <v>1619.9</v>
      </c>
      <c r="X60" s="26">
        <f>T60+V60</f>
        <v>498.3</v>
      </c>
      <c r="Y60" s="31">
        <f>283.1+Z60</f>
        <v>490</v>
      </c>
      <c r="Z60" s="31">
        <v>206.9</v>
      </c>
      <c r="AA60" s="26">
        <f>W60+Y60</f>
        <v>2109.9</v>
      </c>
      <c r="AB60" s="26">
        <f>X60+Z60</f>
        <v>705.2</v>
      </c>
      <c r="AC60" s="31">
        <v>-304.89999999999998</v>
      </c>
      <c r="AD60" s="31">
        <v>-40.299999999999997</v>
      </c>
      <c r="AE60" s="26">
        <f>AA60+AC60</f>
        <v>1805</v>
      </c>
      <c r="AF60" s="26">
        <f>AB60+AD60</f>
        <v>664.90000000000009</v>
      </c>
      <c r="AG60" s="31">
        <v>718.1</v>
      </c>
      <c r="AH60" s="31">
        <v>-16.2</v>
      </c>
      <c r="AI60" s="26">
        <f>AE60+AG60</f>
        <v>2523.1</v>
      </c>
      <c r="AJ60" s="26">
        <f>AF60+AH60</f>
        <v>648.70000000000005</v>
      </c>
      <c r="AK60" s="31">
        <v>2157</v>
      </c>
      <c r="AL60" s="31">
        <v>1654.6</v>
      </c>
      <c r="AM60" s="26">
        <f>AI60+AK60</f>
        <v>4680.1000000000004</v>
      </c>
      <c r="AN60" s="26">
        <f>AJ60+AL60</f>
        <v>2303.3000000000002</v>
      </c>
      <c r="AO60" s="31">
        <v>481.3</v>
      </c>
      <c r="AP60" s="31">
        <v>65.599999999999994</v>
      </c>
      <c r="AQ60" s="26">
        <f>AM60+AO60</f>
        <v>5161.4000000000005</v>
      </c>
      <c r="AR60" s="26">
        <f>AN60+AP60</f>
        <v>2368.9</v>
      </c>
      <c r="AS60" s="31">
        <f>295.7+AT60</f>
        <v>416.6</v>
      </c>
      <c r="AT60" s="31">
        <v>120.9</v>
      </c>
      <c r="AU60" s="26">
        <f>AQ60+AS60</f>
        <v>5578.0000000000009</v>
      </c>
      <c r="AV60" s="26">
        <f>AR60+AT60</f>
        <v>2489.8000000000002</v>
      </c>
      <c r="AW60" s="31">
        <f>68.8+AX60</f>
        <v>291</v>
      </c>
      <c r="AX60" s="31">
        <v>222.2</v>
      </c>
      <c r="AY60" s="31"/>
      <c r="AZ60" s="31">
        <v>3296</v>
      </c>
      <c r="BA60" s="55">
        <f>IF(E60=0,1,AY60/E60-1)</f>
        <v>-1</v>
      </c>
      <c r="BB60" s="55">
        <f>IF(F60=0,1,AZ60/F60-1)</f>
        <v>0.21533923303834812</v>
      </c>
      <c r="BC60" s="31">
        <v>0</v>
      </c>
      <c r="BD60" s="31">
        <v>-23.2</v>
      </c>
      <c r="BE60" s="31">
        <v>0</v>
      </c>
      <c r="BF60" s="31">
        <v>-31.5</v>
      </c>
      <c r="BG60" s="26">
        <f>BC60+BE60</f>
        <v>0</v>
      </c>
      <c r="BH60" s="26">
        <f>BD60+BF60</f>
        <v>-54.7</v>
      </c>
      <c r="BI60" s="55">
        <f>IF(K60=0,1,BG60/K60-1)</f>
        <v>-1</v>
      </c>
      <c r="BJ60" s="55">
        <f>IF(L60=0,1,BH60/L60-1)</f>
        <v>-1.6084538375973305</v>
      </c>
      <c r="BK60" s="31">
        <v>0</v>
      </c>
      <c r="BL60" s="31">
        <v>0</v>
      </c>
      <c r="BM60" s="26">
        <f>BG60+BK60</f>
        <v>0</v>
      </c>
      <c r="BN60" s="26">
        <f>BH60+BL60</f>
        <v>-54.7</v>
      </c>
      <c r="BO60" s="55">
        <f>IF(O60=0,1,BM60/O60-1)</f>
        <v>-1</v>
      </c>
      <c r="BP60" s="55">
        <f>IF(P60=0,1,BN60/P60-1)</f>
        <v>-1.8103703703703704</v>
      </c>
      <c r="BQ60" s="31"/>
      <c r="BR60" s="31"/>
      <c r="BS60" s="26">
        <f>BM60+BQ60</f>
        <v>0</v>
      </c>
      <c r="BT60" s="26">
        <f>BN60+BR60</f>
        <v>-54.7</v>
      </c>
      <c r="BU60" s="55">
        <f>IF(S60=0,1,BS60/S60-1)</f>
        <v>-1</v>
      </c>
      <c r="BV60" s="55">
        <f>IF(T60=0,1,BT60/T60-1)</f>
        <v>-1.2188000000000001</v>
      </c>
      <c r="BW60" s="31"/>
      <c r="BX60" s="31"/>
      <c r="BY60" s="26">
        <f>BS60+BW60</f>
        <v>0</v>
      </c>
      <c r="BZ60" s="26">
        <f>BT60+BX60</f>
        <v>-54.7</v>
      </c>
      <c r="CA60" s="55">
        <f>IF(W60=0,1,BY60/W60-1)</f>
        <v>-1</v>
      </c>
      <c r="CB60" s="55">
        <f>IF(X60=0,1,BZ60/X60-1)</f>
        <v>-1.1097732289785269</v>
      </c>
      <c r="CC60" s="31"/>
      <c r="CD60" s="31"/>
      <c r="CE60" s="26">
        <f>BY60+CC60</f>
        <v>0</v>
      </c>
      <c r="CF60" s="26">
        <f>BZ60+CD60</f>
        <v>-54.7</v>
      </c>
      <c r="CG60" s="55">
        <f>IF(AA60=0,1,CE60/AA60-1)</f>
        <v>-1</v>
      </c>
      <c r="CH60" s="55">
        <f>IF(AB60=0,1,CF60/AB60-1)</f>
        <v>-1.077566647759501</v>
      </c>
      <c r="CI60" s="31"/>
      <c r="CJ60" s="31"/>
      <c r="CK60" s="26">
        <f>CE60+CI60</f>
        <v>0</v>
      </c>
      <c r="CL60" s="26">
        <f>CF60+CJ60</f>
        <v>-54.7</v>
      </c>
      <c r="CM60" s="55">
        <f>IF(AE60=0,1,CK60/AE60-1)</f>
        <v>-1</v>
      </c>
      <c r="CN60" s="55">
        <f>IF(AF60=0,1,CL60/AF60-1)</f>
        <v>-1.0822680102271018</v>
      </c>
      <c r="CO60" s="31"/>
      <c r="CP60" s="31"/>
      <c r="CQ60" s="26">
        <f>CK60+CO60</f>
        <v>0</v>
      </c>
      <c r="CR60" s="26">
        <f>CL60+CP60</f>
        <v>-54.7</v>
      </c>
      <c r="CS60" s="55">
        <f>IF(AI60=0,1,CQ60/AI60-1)</f>
        <v>-1</v>
      </c>
      <c r="CT60" s="55">
        <f>IF(AJ60=0,1,CR60/AJ60-1)</f>
        <v>-1.0843224911361184</v>
      </c>
      <c r="CU60" s="31"/>
      <c r="CV60" s="31"/>
      <c r="CW60" s="26">
        <f>CQ60+CU60</f>
        <v>0</v>
      </c>
      <c r="CX60" s="26">
        <f>CR60+CV60</f>
        <v>-54.7</v>
      </c>
      <c r="CY60" s="55">
        <f>IF(AM60=0,1,CW60/AM60-1)</f>
        <v>-1</v>
      </c>
      <c r="CZ60" s="55">
        <f>IF(AN60=0,1,CX60/AN60-1)</f>
        <v>-1.0237485347110666</v>
      </c>
      <c r="DA60" s="31"/>
      <c r="DB60" s="31"/>
      <c r="DC60" s="26">
        <f>CW60+DA60</f>
        <v>0</v>
      </c>
      <c r="DD60" s="26">
        <f>CX60+DB60</f>
        <v>-54.7</v>
      </c>
      <c r="DE60" s="55">
        <f>IF(AQ60=0,1,DC60/AQ60-1)</f>
        <v>-1</v>
      </c>
      <c r="DF60" s="55">
        <f>IF(AR60=0,1,DD60/AR60-1)</f>
        <v>-1.0230908860652623</v>
      </c>
      <c r="DG60" s="31"/>
      <c r="DH60" s="31"/>
      <c r="DI60" s="26">
        <f>DC60+DG60</f>
        <v>0</v>
      </c>
      <c r="DJ60" s="26">
        <f>DD60+DH60</f>
        <v>-54.7</v>
      </c>
      <c r="DK60" s="55">
        <f>IF(AU60=0,1,DI60/AU60-1)</f>
        <v>-1</v>
      </c>
      <c r="DL60" s="55">
        <f>IF(AV60=0,1,DJ60/AV60-1)</f>
        <v>-1.0219696361153505</v>
      </c>
      <c r="DM60" s="31"/>
      <c r="DN60" s="31"/>
      <c r="DO60" s="31"/>
      <c r="DP60" s="31"/>
      <c r="DQ60" s="29"/>
      <c r="DR60" s="31">
        <v>3296</v>
      </c>
      <c r="DS60" s="55">
        <f>IF($AY$60=0,1,DQ60/$AY$60-1)</f>
        <v>1</v>
      </c>
      <c r="DT60" s="55">
        <f>IF($AZ$60=0,1,DR60/$AZ$60-1)</f>
        <v>0</v>
      </c>
      <c r="DU60" s="55">
        <f>IF($E$60=0,1,DQ60/$E$60-1)</f>
        <v>-1</v>
      </c>
      <c r="DV60" s="55">
        <f>IF($E$60=0,1,DR60/$E$60-1)</f>
        <v>5.8785737230966806E-2</v>
      </c>
      <c r="DW60" s="25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  <c r="GY60" s="63"/>
      <c r="GZ60" s="63"/>
      <c r="HA60" s="63"/>
      <c r="HB60" s="63"/>
      <c r="HC60" s="63"/>
      <c r="HD60" s="63"/>
      <c r="HE60" s="63"/>
      <c r="HF60" s="63"/>
      <c r="HG60" s="63"/>
      <c r="HH60" s="63"/>
      <c r="HI60" s="63"/>
      <c r="HJ60" s="63"/>
      <c r="HK60" s="63"/>
      <c r="HL60" s="63"/>
      <c r="HM60" s="63"/>
      <c r="HN60" s="63"/>
      <c r="HO60" s="63"/>
      <c r="HP60" s="63"/>
      <c r="HQ60" s="63"/>
      <c r="HR60" s="63"/>
      <c r="HS60" s="63"/>
      <c r="HT60" s="63"/>
      <c r="HU60" s="63"/>
      <c r="HV60" s="63"/>
      <c r="HW60" s="63"/>
      <c r="HX60" s="63"/>
      <c r="HY60" s="63"/>
      <c r="HZ60" s="63"/>
      <c r="IA60" s="63"/>
      <c r="IB60" s="63"/>
      <c r="IC60" s="63"/>
      <c r="ID60" s="63"/>
      <c r="IE60" s="63"/>
      <c r="IF60" s="63"/>
      <c r="IG60" s="63"/>
      <c r="IH60" s="63"/>
      <c r="II60" s="63"/>
      <c r="IJ60" s="63"/>
      <c r="IK60" s="63"/>
      <c r="IL60" s="63"/>
      <c r="IM60" s="63"/>
      <c r="IN60" s="63"/>
      <c r="IO60" s="63"/>
      <c r="IP60" s="63"/>
      <c r="IQ60" s="63"/>
      <c r="IR60" s="63"/>
      <c r="IS60" s="63"/>
      <c r="IT60" s="63"/>
      <c r="IU60" s="63"/>
      <c r="IV60" s="63"/>
      <c r="IW60" s="63"/>
      <c r="IX60" s="63"/>
      <c r="IY60" s="63"/>
      <c r="IZ60" s="63"/>
      <c r="JA60" s="63"/>
      <c r="JB60" s="63"/>
      <c r="JC60" s="63"/>
      <c r="JD60" s="63"/>
      <c r="JE60" s="63"/>
      <c r="JF60" s="63"/>
      <c r="JG60" s="63"/>
      <c r="JH60" s="63"/>
    </row>
    <row r="61" spans="1:268" s="64" customFormat="1" ht="18" customHeight="1">
      <c r="A61" s="255" t="s">
        <v>124</v>
      </c>
      <c r="B61" s="256"/>
      <c r="C61" s="29"/>
      <c r="D61" s="31"/>
      <c r="E61" s="26"/>
      <c r="F61" s="31"/>
      <c r="G61" s="31"/>
      <c r="H61" s="31"/>
      <c r="I61" s="31"/>
      <c r="J61" s="31"/>
      <c r="K61" s="26">
        <f t="shared" si="213"/>
        <v>0</v>
      </c>
      <c r="L61" s="26">
        <f t="shared" si="213"/>
        <v>0</v>
      </c>
      <c r="M61" s="31"/>
      <c r="N61" s="31"/>
      <c r="O61" s="26"/>
      <c r="P61" s="26"/>
      <c r="Q61" s="31"/>
      <c r="R61" s="31"/>
      <c r="S61" s="26"/>
      <c r="T61" s="26"/>
      <c r="U61" s="31"/>
      <c r="V61" s="31"/>
      <c r="W61" s="26"/>
      <c r="X61" s="26"/>
      <c r="Y61" s="31"/>
      <c r="Z61" s="31"/>
      <c r="AA61" s="26"/>
      <c r="AB61" s="26"/>
      <c r="AC61" s="31"/>
      <c r="AD61" s="31"/>
      <c r="AE61" s="26"/>
      <c r="AF61" s="26"/>
      <c r="AG61" s="31"/>
      <c r="AH61" s="31"/>
      <c r="AI61" s="26"/>
      <c r="AJ61" s="26"/>
      <c r="AK61" s="31"/>
      <c r="AL61" s="31"/>
      <c r="AM61" s="26"/>
      <c r="AN61" s="26"/>
      <c r="AO61" s="31"/>
      <c r="AP61" s="31"/>
      <c r="AQ61" s="26"/>
      <c r="AR61" s="26"/>
      <c r="AS61" s="31"/>
      <c r="AT61" s="31"/>
      <c r="AU61" s="26"/>
      <c r="AV61" s="26"/>
      <c r="AW61" s="31"/>
      <c r="AX61" s="31"/>
      <c r="AY61" s="31"/>
      <c r="AZ61" s="31"/>
      <c r="BA61" s="55">
        <f t="shared" si="247"/>
        <v>1</v>
      </c>
      <c r="BB61" s="55">
        <f t="shared" si="247"/>
        <v>1</v>
      </c>
      <c r="BC61" s="31"/>
      <c r="BD61" s="31"/>
      <c r="BE61" s="31"/>
      <c r="BF61" s="31"/>
      <c r="BG61" s="26">
        <f t="shared" si="214"/>
        <v>0</v>
      </c>
      <c r="BH61" s="26">
        <f t="shared" si="214"/>
        <v>0</v>
      </c>
      <c r="BI61" s="55">
        <f t="shared" si="184"/>
        <v>1</v>
      </c>
      <c r="BJ61" s="55">
        <f t="shared" si="184"/>
        <v>1</v>
      </c>
      <c r="BK61" s="31"/>
      <c r="BL61" s="31"/>
      <c r="BM61" s="26"/>
      <c r="BN61" s="26"/>
      <c r="BO61" s="55">
        <f t="shared" si="185"/>
        <v>1</v>
      </c>
      <c r="BP61" s="55">
        <f t="shared" si="185"/>
        <v>1</v>
      </c>
      <c r="BQ61" s="31"/>
      <c r="BR61" s="31"/>
      <c r="BS61" s="26"/>
      <c r="BT61" s="26"/>
      <c r="BU61" s="55">
        <f t="shared" si="186"/>
        <v>1</v>
      </c>
      <c r="BV61" s="55">
        <f t="shared" si="186"/>
        <v>1</v>
      </c>
      <c r="BW61" s="31"/>
      <c r="BX61" s="31"/>
      <c r="BY61" s="26"/>
      <c r="BZ61" s="26"/>
      <c r="CA61" s="55">
        <f t="shared" si="187"/>
        <v>1</v>
      </c>
      <c r="CB61" s="55">
        <f t="shared" si="187"/>
        <v>1</v>
      </c>
      <c r="CC61" s="31"/>
      <c r="CD61" s="31"/>
      <c r="CE61" s="26"/>
      <c r="CF61" s="26"/>
      <c r="CG61" s="55">
        <f t="shared" si="188"/>
        <v>1</v>
      </c>
      <c r="CH61" s="55">
        <f t="shared" si="188"/>
        <v>1</v>
      </c>
      <c r="CI61" s="31"/>
      <c r="CJ61" s="31"/>
      <c r="CK61" s="26"/>
      <c r="CL61" s="26"/>
      <c r="CM61" s="55">
        <f t="shared" si="189"/>
        <v>1</v>
      </c>
      <c r="CN61" s="55">
        <f t="shared" si="189"/>
        <v>1</v>
      </c>
      <c r="CO61" s="31"/>
      <c r="CP61" s="31"/>
      <c r="CQ61" s="26"/>
      <c r="CR61" s="26"/>
      <c r="CS61" s="55">
        <f t="shared" si="190"/>
        <v>1</v>
      </c>
      <c r="CT61" s="55">
        <f t="shared" si="190"/>
        <v>1</v>
      </c>
      <c r="CU61" s="31"/>
      <c r="CV61" s="31"/>
      <c r="CW61" s="26"/>
      <c r="CX61" s="26"/>
      <c r="CY61" s="55">
        <f t="shared" si="191"/>
        <v>1</v>
      </c>
      <c r="CZ61" s="55">
        <f t="shared" si="191"/>
        <v>1</v>
      </c>
      <c r="DA61" s="31"/>
      <c r="DB61" s="31"/>
      <c r="DC61" s="26"/>
      <c r="DD61" s="26"/>
      <c r="DE61" s="55">
        <f t="shared" si="192"/>
        <v>1</v>
      </c>
      <c r="DF61" s="55">
        <f t="shared" si="192"/>
        <v>1</v>
      </c>
      <c r="DG61" s="31"/>
      <c r="DH61" s="31"/>
      <c r="DI61" s="26"/>
      <c r="DJ61" s="26"/>
      <c r="DK61" s="55">
        <f t="shared" si="193"/>
        <v>1</v>
      </c>
      <c r="DL61" s="55">
        <f t="shared" si="193"/>
        <v>1</v>
      </c>
      <c r="DM61" s="31"/>
      <c r="DN61" s="31"/>
      <c r="DO61" s="31"/>
      <c r="DP61" s="31"/>
      <c r="DQ61" s="31"/>
      <c r="DR61" s="31"/>
      <c r="DS61" s="55">
        <f>IF($AY$61=0,1,DQ61/$AY$61-1)</f>
        <v>1</v>
      </c>
      <c r="DT61" s="55">
        <f>IF($AZ$61=0,1,DR61/$AZ$61-1)</f>
        <v>1</v>
      </c>
      <c r="DU61" s="55">
        <f>IF($E$61=0,1,DQ61/$E$61-1)</f>
        <v>1</v>
      </c>
      <c r="DV61" s="55">
        <f>IF($E$61=0,1,DR61/$E$61-1)</f>
        <v>1</v>
      </c>
      <c r="DW61" s="25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  <c r="GY61" s="63"/>
      <c r="GZ61" s="63"/>
      <c r="HA61" s="63"/>
      <c r="HB61" s="63"/>
      <c r="HC61" s="63"/>
      <c r="HD61" s="63"/>
      <c r="HE61" s="63"/>
      <c r="HF61" s="63"/>
      <c r="HG61" s="63"/>
      <c r="HH61" s="63"/>
      <c r="HI61" s="63"/>
      <c r="HJ61" s="63"/>
      <c r="HK61" s="63"/>
      <c r="HL61" s="63"/>
      <c r="HM61" s="63"/>
      <c r="HN61" s="63"/>
      <c r="HO61" s="63"/>
      <c r="HP61" s="63"/>
      <c r="HQ61" s="63"/>
      <c r="HR61" s="63"/>
      <c r="HS61" s="63"/>
      <c r="HT61" s="63"/>
      <c r="HU61" s="63"/>
      <c r="HV61" s="63"/>
      <c r="HW61" s="63"/>
      <c r="HX61" s="63"/>
      <c r="HY61" s="63"/>
      <c r="HZ61" s="63"/>
      <c r="IA61" s="63"/>
      <c r="IB61" s="63"/>
      <c r="IC61" s="63"/>
      <c r="ID61" s="63"/>
      <c r="IE61" s="63"/>
      <c r="IF61" s="63"/>
      <c r="IG61" s="63"/>
      <c r="IH61" s="63"/>
      <c r="II61" s="63"/>
      <c r="IJ61" s="63"/>
      <c r="IK61" s="63"/>
      <c r="IL61" s="63"/>
      <c r="IM61" s="63"/>
      <c r="IN61" s="63"/>
      <c r="IO61" s="63"/>
      <c r="IP61" s="63"/>
      <c r="IQ61" s="63"/>
      <c r="IR61" s="63"/>
      <c r="IS61" s="63"/>
      <c r="IT61" s="63"/>
      <c r="IU61" s="63"/>
      <c r="IV61" s="63"/>
      <c r="IW61" s="63"/>
      <c r="IX61" s="63"/>
      <c r="IY61" s="63"/>
      <c r="IZ61" s="63"/>
      <c r="JA61" s="63"/>
      <c r="JB61" s="63"/>
      <c r="JC61" s="63"/>
      <c r="JD61" s="63"/>
      <c r="JE61" s="63"/>
      <c r="JF61" s="63"/>
      <c r="JG61" s="63"/>
      <c r="JH61" s="63"/>
    </row>
    <row r="62" spans="1:268" s="64" customFormat="1" ht="18.75" customHeight="1">
      <c r="A62" s="255" t="s">
        <v>133</v>
      </c>
      <c r="B62" s="256"/>
      <c r="C62" s="29"/>
      <c r="D62" s="31"/>
      <c r="E62" s="26"/>
      <c r="F62" s="31"/>
      <c r="G62" s="31"/>
      <c r="H62" s="31"/>
      <c r="I62" s="31"/>
      <c r="J62" s="31"/>
      <c r="K62" s="26">
        <f t="shared" ref="K62:L62" si="248">G62+I62</f>
        <v>0</v>
      </c>
      <c r="L62" s="26">
        <f t="shared" si="248"/>
        <v>0</v>
      </c>
      <c r="M62" s="31"/>
      <c r="N62" s="31"/>
      <c r="O62" s="26"/>
      <c r="P62" s="26"/>
      <c r="Q62" s="31"/>
      <c r="R62" s="31"/>
      <c r="S62" s="26"/>
      <c r="T62" s="26"/>
      <c r="U62" s="31"/>
      <c r="V62" s="31"/>
      <c r="W62" s="26"/>
      <c r="X62" s="26"/>
      <c r="Y62" s="31"/>
      <c r="Z62" s="31"/>
      <c r="AA62" s="26"/>
      <c r="AB62" s="26"/>
      <c r="AC62" s="31"/>
      <c r="AD62" s="31"/>
      <c r="AE62" s="26"/>
      <c r="AF62" s="26"/>
      <c r="AG62" s="31"/>
      <c r="AH62" s="31"/>
      <c r="AI62" s="26"/>
      <c r="AJ62" s="26"/>
      <c r="AK62" s="31"/>
      <c r="AL62" s="31"/>
      <c r="AM62" s="26"/>
      <c r="AN62" s="26"/>
      <c r="AO62" s="31"/>
      <c r="AP62" s="31"/>
      <c r="AQ62" s="26"/>
      <c r="AR62" s="26"/>
      <c r="AS62" s="31"/>
      <c r="AT62" s="31"/>
      <c r="AU62" s="26"/>
      <c r="AV62" s="26"/>
      <c r="AW62" s="31"/>
      <c r="AX62" s="31"/>
      <c r="AY62" s="31"/>
      <c r="AZ62" s="31"/>
      <c r="BA62" s="55">
        <f t="shared" si="247"/>
        <v>1</v>
      </c>
      <c r="BB62" s="55">
        <f t="shared" si="247"/>
        <v>1</v>
      </c>
      <c r="BC62" s="31"/>
      <c r="BD62" s="31"/>
      <c r="BE62" s="31"/>
      <c r="BF62" s="31"/>
      <c r="BG62" s="26">
        <f t="shared" ref="BG62:BH62" si="249">BC62+BE62</f>
        <v>0</v>
      </c>
      <c r="BH62" s="26">
        <f t="shared" si="249"/>
        <v>0</v>
      </c>
      <c r="BI62" s="55">
        <f t="shared" ref="BI62:BJ62" si="250">IF(K62=0,1,BG62/K62-1)</f>
        <v>1</v>
      </c>
      <c r="BJ62" s="55">
        <f t="shared" si="250"/>
        <v>1</v>
      </c>
      <c r="BK62" s="31"/>
      <c r="BL62" s="31"/>
      <c r="BM62" s="26"/>
      <c r="BN62" s="26"/>
      <c r="BO62" s="55">
        <f t="shared" ref="BO62:BP62" si="251">IF(O62=0,1,BM62/O62-1)</f>
        <v>1</v>
      </c>
      <c r="BP62" s="55">
        <f t="shared" si="251"/>
        <v>1</v>
      </c>
      <c r="BQ62" s="31"/>
      <c r="BR62" s="31"/>
      <c r="BS62" s="26"/>
      <c r="BT62" s="26"/>
      <c r="BU62" s="55">
        <f t="shared" ref="BU62:BV62" si="252">IF(S62=0,1,BS62/S62-1)</f>
        <v>1</v>
      </c>
      <c r="BV62" s="55">
        <f t="shared" si="252"/>
        <v>1</v>
      </c>
      <c r="BW62" s="31"/>
      <c r="BX62" s="31"/>
      <c r="BY62" s="26"/>
      <c r="BZ62" s="26"/>
      <c r="CA62" s="55">
        <f t="shared" ref="CA62:CB62" si="253">IF(W62=0,1,BY62/W62-1)</f>
        <v>1</v>
      </c>
      <c r="CB62" s="55">
        <f t="shared" si="253"/>
        <v>1</v>
      </c>
      <c r="CC62" s="31"/>
      <c r="CD62" s="31"/>
      <c r="CE62" s="26"/>
      <c r="CF62" s="26"/>
      <c r="CG62" s="55">
        <f t="shared" ref="CG62:CH62" si="254">IF(AA62=0,1,CE62/AA62-1)</f>
        <v>1</v>
      </c>
      <c r="CH62" s="55">
        <f t="shared" si="254"/>
        <v>1</v>
      </c>
      <c r="CI62" s="31"/>
      <c r="CJ62" s="31"/>
      <c r="CK62" s="26"/>
      <c r="CL62" s="26"/>
      <c r="CM62" s="55">
        <f t="shared" ref="CM62:CN62" si="255">IF(AE62=0,1,CK62/AE62-1)</f>
        <v>1</v>
      </c>
      <c r="CN62" s="55">
        <f t="shared" si="255"/>
        <v>1</v>
      </c>
      <c r="CO62" s="31"/>
      <c r="CP62" s="31"/>
      <c r="CQ62" s="26"/>
      <c r="CR62" s="26"/>
      <c r="CS62" s="55">
        <f t="shared" ref="CS62:CT62" si="256">IF(AI62=0,1,CQ62/AI62-1)</f>
        <v>1</v>
      </c>
      <c r="CT62" s="55">
        <f t="shared" si="256"/>
        <v>1</v>
      </c>
      <c r="CU62" s="31"/>
      <c r="CV62" s="31"/>
      <c r="CW62" s="26"/>
      <c r="CX62" s="26"/>
      <c r="CY62" s="55">
        <f t="shared" ref="CY62:CZ62" si="257">IF(AM62=0,1,CW62/AM62-1)</f>
        <v>1</v>
      </c>
      <c r="CZ62" s="55">
        <f t="shared" si="257"/>
        <v>1</v>
      </c>
      <c r="DA62" s="31"/>
      <c r="DB62" s="31"/>
      <c r="DC62" s="26"/>
      <c r="DD62" s="26"/>
      <c r="DE62" s="55">
        <f t="shared" ref="DE62:DF62" si="258">IF(AQ62=0,1,DC62/AQ62-1)</f>
        <v>1</v>
      </c>
      <c r="DF62" s="55">
        <f t="shared" si="258"/>
        <v>1</v>
      </c>
      <c r="DG62" s="31"/>
      <c r="DH62" s="31"/>
      <c r="DI62" s="26"/>
      <c r="DJ62" s="26"/>
      <c r="DK62" s="55">
        <f t="shared" ref="DK62:DL62" si="259">IF(AU62=0,1,DI62/AU62-1)</f>
        <v>1</v>
      </c>
      <c r="DL62" s="55">
        <f t="shared" si="259"/>
        <v>1</v>
      </c>
      <c r="DM62" s="31"/>
      <c r="DN62" s="31"/>
      <c r="DO62" s="31"/>
      <c r="DP62" s="31"/>
      <c r="DQ62" s="31"/>
      <c r="DR62" s="31"/>
      <c r="DS62" s="55">
        <f>IF($AY$62=0,1,DQ62/$AY$62-1)</f>
        <v>1</v>
      </c>
      <c r="DT62" s="55">
        <f>IF($AZ$62=0,1,DR62/$AZ$62-1)</f>
        <v>1</v>
      </c>
      <c r="DU62" s="55">
        <f>IF($E$62=0,1,DQ62/$E$62-1)</f>
        <v>1</v>
      </c>
      <c r="DV62" s="55">
        <f>IF($E$62=0,1,DR62/$E$62-1)</f>
        <v>1</v>
      </c>
      <c r="DW62" s="25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  <c r="GY62" s="63"/>
      <c r="GZ62" s="63"/>
      <c r="HA62" s="63"/>
      <c r="HB62" s="63"/>
      <c r="HC62" s="63"/>
      <c r="HD62" s="63"/>
      <c r="HE62" s="63"/>
      <c r="HF62" s="63"/>
      <c r="HG62" s="63"/>
      <c r="HH62" s="63"/>
      <c r="HI62" s="63"/>
      <c r="HJ62" s="63"/>
      <c r="HK62" s="63"/>
      <c r="HL62" s="63"/>
      <c r="HM62" s="63"/>
      <c r="HN62" s="63"/>
      <c r="HO62" s="63"/>
      <c r="HP62" s="63"/>
      <c r="HQ62" s="63"/>
      <c r="HR62" s="63"/>
      <c r="HS62" s="63"/>
      <c r="HT62" s="63"/>
      <c r="HU62" s="63"/>
      <c r="HV62" s="63"/>
      <c r="HW62" s="63"/>
      <c r="HX62" s="63"/>
      <c r="HY62" s="63"/>
      <c r="HZ62" s="63"/>
      <c r="IA62" s="63"/>
      <c r="IB62" s="63"/>
      <c r="IC62" s="63"/>
      <c r="ID62" s="63"/>
      <c r="IE62" s="63"/>
      <c r="IF62" s="63"/>
      <c r="IG62" s="63"/>
      <c r="IH62" s="63"/>
      <c r="II62" s="63"/>
      <c r="IJ62" s="63"/>
      <c r="IK62" s="63"/>
      <c r="IL62" s="63"/>
      <c r="IM62" s="63"/>
      <c r="IN62" s="63"/>
      <c r="IO62" s="63"/>
      <c r="IP62" s="63"/>
      <c r="IQ62" s="63"/>
      <c r="IR62" s="63"/>
      <c r="IS62" s="63"/>
      <c r="IT62" s="63"/>
      <c r="IU62" s="63"/>
      <c r="IV62" s="63"/>
      <c r="IW62" s="63"/>
      <c r="IX62" s="63"/>
      <c r="IY62" s="63"/>
      <c r="IZ62" s="63"/>
      <c r="JA62" s="63"/>
      <c r="JB62" s="63"/>
      <c r="JC62" s="63"/>
      <c r="JD62" s="63"/>
      <c r="JE62" s="63"/>
      <c r="JF62" s="63"/>
      <c r="JG62" s="63"/>
      <c r="JH62" s="63"/>
    </row>
    <row r="63" spans="1:268" s="72" customFormat="1" ht="16.5">
      <c r="A63" s="249" t="s">
        <v>50</v>
      </c>
      <c r="B63" s="250"/>
      <c r="C63" s="17">
        <f>C8-C36</f>
        <v>557059.40000000014</v>
      </c>
      <c r="D63" s="17">
        <f t="shared" ref="D63:AY63" si="260">D8-D36</f>
        <v>56308.650000000023</v>
      </c>
      <c r="E63" s="17">
        <f t="shared" si="260"/>
        <v>153311.69999999995</v>
      </c>
      <c r="F63" s="17">
        <f t="shared" si="260"/>
        <v>27959.300000000163</v>
      </c>
      <c r="G63" s="17">
        <f t="shared" si="260"/>
        <v>8921</v>
      </c>
      <c r="H63" s="17">
        <f t="shared" si="260"/>
        <v>8725.2999999999956</v>
      </c>
      <c r="I63" s="17">
        <f t="shared" si="260"/>
        <v>22977.199999999997</v>
      </c>
      <c r="J63" s="17">
        <f t="shared" si="260"/>
        <v>20169.69999999999</v>
      </c>
      <c r="K63" s="17">
        <f t="shared" si="260"/>
        <v>31898.199999999983</v>
      </c>
      <c r="L63" s="17">
        <f t="shared" si="260"/>
        <v>28895</v>
      </c>
      <c r="M63" s="17">
        <f t="shared" si="260"/>
        <v>1366.3999999999942</v>
      </c>
      <c r="N63" s="17">
        <f t="shared" si="260"/>
        <v>598.79999999998836</v>
      </c>
      <c r="O63" s="17">
        <f t="shared" si="260"/>
        <v>33264.599999999977</v>
      </c>
      <c r="P63" s="17">
        <f t="shared" si="260"/>
        <v>29493.799999999988</v>
      </c>
      <c r="Q63" s="17">
        <f t="shared" si="260"/>
        <v>5437</v>
      </c>
      <c r="R63" s="17">
        <f t="shared" si="260"/>
        <v>8043.010000000002</v>
      </c>
      <c r="S63" s="17">
        <f t="shared" si="260"/>
        <v>38701.600000000064</v>
      </c>
      <c r="T63" s="17">
        <f t="shared" si="260"/>
        <v>37536.810000000027</v>
      </c>
      <c r="U63" s="17">
        <f t="shared" si="260"/>
        <v>13199.600000000013</v>
      </c>
      <c r="V63" s="17">
        <f t="shared" si="260"/>
        <v>6683.5999999999913</v>
      </c>
      <c r="W63" s="17">
        <f t="shared" si="260"/>
        <v>51901.20000000007</v>
      </c>
      <c r="X63" s="17">
        <f t="shared" si="260"/>
        <v>44220.410000000033</v>
      </c>
      <c r="Y63" s="17">
        <f t="shared" si="260"/>
        <v>3069.8999999999942</v>
      </c>
      <c r="Z63" s="17">
        <f t="shared" si="260"/>
        <v>-3995</v>
      </c>
      <c r="AA63" s="17">
        <f t="shared" si="260"/>
        <v>54971.099999999977</v>
      </c>
      <c r="AB63" s="17">
        <f t="shared" si="260"/>
        <v>40225.410000000033</v>
      </c>
      <c r="AC63" s="17">
        <f t="shared" si="260"/>
        <v>-1462.5999999999913</v>
      </c>
      <c r="AD63" s="17">
        <f t="shared" si="260"/>
        <v>-2928.6999999999898</v>
      </c>
      <c r="AE63" s="17">
        <f t="shared" si="260"/>
        <v>53508.500000000116</v>
      </c>
      <c r="AF63" s="17">
        <f t="shared" si="260"/>
        <v>37296.710000000021</v>
      </c>
      <c r="AG63" s="17">
        <f t="shared" si="260"/>
        <v>-1444.1999999999825</v>
      </c>
      <c r="AH63" s="17">
        <f t="shared" si="260"/>
        <v>-3885.7100000000064</v>
      </c>
      <c r="AI63" s="17">
        <f t="shared" si="260"/>
        <v>52064.300000000105</v>
      </c>
      <c r="AJ63" s="17">
        <f t="shared" si="260"/>
        <v>33410.999999999942</v>
      </c>
      <c r="AK63" s="17">
        <f t="shared" si="260"/>
        <v>3879.0999999999694</v>
      </c>
      <c r="AL63" s="17">
        <f t="shared" si="260"/>
        <v>4824.2000000000189</v>
      </c>
      <c r="AM63" s="17">
        <f t="shared" si="260"/>
        <v>55943.40000000014</v>
      </c>
      <c r="AN63" s="17">
        <f t="shared" si="260"/>
        <v>38235.20000000007</v>
      </c>
      <c r="AO63" s="17">
        <f t="shared" si="260"/>
        <v>8144.0000000000291</v>
      </c>
      <c r="AP63" s="17">
        <f t="shared" si="260"/>
        <v>3945.3000000000466</v>
      </c>
      <c r="AQ63" s="17">
        <f t="shared" si="260"/>
        <v>64087.40000000014</v>
      </c>
      <c r="AR63" s="17">
        <f t="shared" si="260"/>
        <v>42180.5</v>
      </c>
      <c r="AS63" s="17">
        <f t="shared" si="260"/>
        <v>38859.300000000003</v>
      </c>
      <c r="AT63" s="17">
        <f t="shared" si="260"/>
        <v>20.899999999994179</v>
      </c>
      <c r="AU63" s="17">
        <f t="shared" si="260"/>
        <v>102946.69999999995</v>
      </c>
      <c r="AV63" s="17">
        <f t="shared" si="260"/>
        <v>42201.400000000023</v>
      </c>
      <c r="AW63" s="17">
        <f t="shared" si="260"/>
        <v>40046</v>
      </c>
      <c r="AX63" s="17">
        <f t="shared" si="260"/>
        <v>-14242.100000000006</v>
      </c>
      <c r="AY63" s="17">
        <f t="shared" si="260"/>
        <v>174222.40000000002</v>
      </c>
      <c r="AZ63" s="17">
        <f>AZ8-AZ36</f>
        <v>77157.400000000023</v>
      </c>
      <c r="BA63" s="20" t="s">
        <v>51</v>
      </c>
      <c r="BB63" s="20" t="s">
        <v>51</v>
      </c>
      <c r="BC63" s="17">
        <f t="shared" ref="BC63:DN63" si="261">BC8-BC36</f>
        <v>10365.599999999999</v>
      </c>
      <c r="BD63" s="17">
        <f t="shared" si="261"/>
        <v>5008.1999999999971</v>
      </c>
      <c r="BE63" s="17">
        <f t="shared" si="261"/>
        <v>8685.0999999999985</v>
      </c>
      <c r="BF63" s="17">
        <f t="shared" si="261"/>
        <v>1693</v>
      </c>
      <c r="BG63" s="17">
        <f t="shared" si="261"/>
        <v>19050.699999999997</v>
      </c>
      <c r="BH63" s="17">
        <f t="shared" si="261"/>
        <v>6701.1999999999971</v>
      </c>
      <c r="BI63" s="20" t="s">
        <v>51</v>
      </c>
      <c r="BJ63" s="20" t="s">
        <v>51</v>
      </c>
      <c r="BK63" s="17">
        <f t="shared" si="261"/>
        <v>8822.8999999999942</v>
      </c>
      <c r="BL63" s="17">
        <f t="shared" si="261"/>
        <v>8181.8000000000029</v>
      </c>
      <c r="BM63" s="17">
        <f t="shared" si="261"/>
        <v>27873.600000000006</v>
      </c>
      <c r="BN63" s="17">
        <f t="shared" si="261"/>
        <v>14883.000000000029</v>
      </c>
      <c r="BO63" s="20" t="s">
        <v>51</v>
      </c>
      <c r="BP63" s="20" t="s">
        <v>51</v>
      </c>
      <c r="BQ63" s="17">
        <f t="shared" si="261"/>
        <v>0</v>
      </c>
      <c r="BR63" s="17">
        <f t="shared" si="261"/>
        <v>0</v>
      </c>
      <c r="BS63" s="17">
        <f t="shared" si="261"/>
        <v>27873.600000000006</v>
      </c>
      <c r="BT63" s="17">
        <f t="shared" si="261"/>
        <v>14883.000000000029</v>
      </c>
      <c r="BU63" s="20" t="s">
        <v>51</v>
      </c>
      <c r="BV63" s="20" t="s">
        <v>51</v>
      </c>
      <c r="BW63" s="17">
        <f t="shared" si="261"/>
        <v>0</v>
      </c>
      <c r="BX63" s="17">
        <f t="shared" si="261"/>
        <v>0</v>
      </c>
      <c r="BY63" s="17">
        <f t="shared" si="261"/>
        <v>27873.600000000006</v>
      </c>
      <c r="BZ63" s="17">
        <f t="shared" si="261"/>
        <v>14883.000000000029</v>
      </c>
      <c r="CA63" s="20" t="s">
        <v>51</v>
      </c>
      <c r="CB63" s="20" t="s">
        <v>51</v>
      </c>
      <c r="CC63" s="17">
        <f t="shared" si="261"/>
        <v>0</v>
      </c>
      <c r="CD63" s="17">
        <f t="shared" si="261"/>
        <v>0</v>
      </c>
      <c r="CE63" s="17">
        <f t="shared" si="261"/>
        <v>27873.600000000006</v>
      </c>
      <c r="CF63" s="17">
        <f t="shared" si="261"/>
        <v>14883.000000000029</v>
      </c>
      <c r="CG63" s="20" t="s">
        <v>51</v>
      </c>
      <c r="CH63" s="20" t="s">
        <v>51</v>
      </c>
      <c r="CI63" s="17">
        <f t="shared" si="261"/>
        <v>0</v>
      </c>
      <c r="CJ63" s="17">
        <f t="shared" si="261"/>
        <v>0</v>
      </c>
      <c r="CK63" s="17">
        <f t="shared" si="261"/>
        <v>27873.600000000006</v>
      </c>
      <c r="CL63" s="17">
        <f t="shared" si="261"/>
        <v>14883.000000000029</v>
      </c>
      <c r="CM63" s="20" t="s">
        <v>51</v>
      </c>
      <c r="CN63" s="20" t="s">
        <v>51</v>
      </c>
      <c r="CO63" s="17">
        <f t="shared" si="261"/>
        <v>0</v>
      </c>
      <c r="CP63" s="17">
        <f t="shared" si="261"/>
        <v>0</v>
      </c>
      <c r="CQ63" s="17">
        <f t="shared" si="261"/>
        <v>27873.600000000006</v>
      </c>
      <c r="CR63" s="17">
        <f t="shared" si="261"/>
        <v>14883.000000000029</v>
      </c>
      <c r="CS63" s="20" t="s">
        <v>51</v>
      </c>
      <c r="CT63" s="20" t="s">
        <v>51</v>
      </c>
      <c r="CU63" s="17">
        <f t="shared" si="261"/>
        <v>0</v>
      </c>
      <c r="CV63" s="17">
        <f t="shared" si="261"/>
        <v>0</v>
      </c>
      <c r="CW63" s="17">
        <f t="shared" si="261"/>
        <v>27873.600000000006</v>
      </c>
      <c r="CX63" s="17">
        <f t="shared" si="261"/>
        <v>14883.000000000029</v>
      </c>
      <c r="CY63" s="20" t="s">
        <v>51</v>
      </c>
      <c r="CZ63" s="20" t="s">
        <v>51</v>
      </c>
      <c r="DA63" s="17">
        <f t="shared" si="261"/>
        <v>0</v>
      </c>
      <c r="DB63" s="17">
        <f t="shared" si="261"/>
        <v>0</v>
      </c>
      <c r="DC63" s="17">
        <f t="shared" si="261"/>
        <v>27873.600000000006</v>
      </c>
      <c r="DD63" s="17">
        <f t="shared" si="261"/>
        <v>14883.000000000029</v>
      </c>
      <c r="DE63" s="20" t="s">
        <v>51</v>
      </c>
      <c r="DF63" s="20" t="s">
        <v>51</v>
      </c>
      <c r="DG63" s="17">
        <f t="shared" si="261"/>
        <v>0</v>
      </c>
      <c r="DH63" s="17">
        <f t="shared" si="261"/>
        <v>0</v>
      </c>
      <c r="DI63" s="17">
        <f t="shared" si="261"/>
        <v>27873.600000000006</v>
      </c>
      <c r="DJ63" s="17">
        <f t="shared" si="261"/>
        <v>14883.000000000029</v>
      </c>
      <c r="DK63" s="20" t="s">
        <v>51</v>
      </c>
      <c r="DL63" s="20" t="s">
        <v>51</v>
      </c>
      <c r="DM63" s="17">
        <f t="shared" si="261"/>
        <v>0</v>
      </c>
      <c r="DN63" s="17">
        <f t="shared" si="261"/>
        <v>0</v>
      </c>
      <c r="DO63" s="17">
        <f t="shared" ref="DO63:DR63" si="262">DO8-DO36</f>
        <v>0</v>
      </c>
      <c r="DP63" s="17">
        <f t="shared" si="262"/>
        <v>0</v>
      </c>
      <c r="DQ63" s="17">
        <f t="shared" si="262"/>
        <v>112407.90000000002</v>
      </c>
      <c r="DR63" s="17">
        <f t="shared" si="262"/>
        <v>17577.400000000023</v>
      </c>
      <c r="DS63" s="20" t="s">
        <v>51</v>
      </c>
      <c r="DT63" s="20" t="s">
        <v>51</v>
      </c>
      <c r="DU63" s="20" t="s">
        <v>51</v>
      </c>
      <c r="DV63" s="20" t="s">
        <v>51</v>
      </c>
      <c r="DW63" s="21"/>
      <c r="DX63" s="71"/>
      <c r="DY63" s="71"/>
      <c r="DZ63" s="71"/>
      <c r="EA63" s="71"/>
      <c r="EB63" s="71"/>
      <c r="EC63" s="71"/>
      <c r="ED63" s="71"/>
      <c r="EE63" s="71"/>
      <c r="EF63" s="71"/>
      <c r="EG63" s="71"/>
      <c r="EH63" s="71"/>
      <c r="EI63" s="71"/>
      <c r="EJ63" s="71"/>
      <c r="EK63" s="71"/>
      <c r="EL63" s="71"/>
      <c r="EM63" s="71"/>
      <c r="EN63" s="71"/>
      <c r="EO63" s="71"/>
      <c r="EP63" s="71"/>
      <c r="EQ63" s="71"/>
      <c r="ER63" s="71"/>
      <c r="ES63" s="71"/>
      <c r="ET63" s="71"/>
      <c r="EU63" s="71"/>
      <c r="EV63" s="71"/>
      <c r="EW63" s="71"/>
      <c r="EX63" s="71"/>
      <c r="EY63" s="71"/>
      <c r="EZ63" s="71"/>
      <c r="FA63" s="71"/>
      <c r="FB63" s="71"/>
      <c r="FC63" s="71"/>
      <c r="FD63" s="71"/>
      <c r="FE63" s="71"/>
      <c r="FF63" s="71"/>
      <c r="FG63" s="71"/>
      <c r="FH63" s="71"/>
      <c r="FI63" s="71"/>
      <c r="FJ63" s="71"/>
      <c r="FK63" s="71"/>
      <c r="FL63" s="71"/>
      <c r="FM63" s="71"/>
      <c r="FN63" s="71"/>
      <c r="FO63" s="71"/>
      <c r="FP63" s="71"/>
      <c r="FQ63" s="71"/>
      <c r="FR63" s="71"/>
      <c r="FS63" s="71"/>
      <c r="FT63" s="71"/>
      <c r="FU63" s="71"/>
      <c r="FV63" s="71"/>
      <c r="FW63" s="71"/>
      <c r="FX63" s="71"/>
      <c r="FY63" s="71"/>
      <c r="FZ63" s="71"/>
      <c r="GA63" s="71"/>
      <c r="GB63" s="71"/>
      <c r="GC63" s="71"/>
      <c r="GD63" s="71"/>
      <c r="GE63" s="71"/>
      <c r="GF63" s="71"/>
      <c r="GG63" s="71"/>
      <c r="GH63" s="71"/>
      <c r="GI63" s="71"/>
      <c r="GJ63" s="71"/>
      <c r="GK63" s="71"/>
      <c r="GL63" s="71"/>
      <c r="GM63" s="71"/>
      <c r="GN63" s="71"/>
      <c r="GO63" s="71"/>
      <c r="GP63" s="71"/>
      <c r="GQ63" s="71"/>
      <c r="GR63" s="71"/>
      <c r="GS63" s="71"/>
      <c r="GT63" s="71"/>
      <c r="GU63" s="71"/>
      <c r="GV63" s="71"/>
      <c r="GW63" s="71"/>
      <c r="GX63" s="71"/>
      <c r="GY63" s="71"/>
      <c r="GZ63" s="71"/>
      <c r="HA63" s="71"/>
      <c r="HB63" s="71"/>
      <c r="HC63" s="71"/>
      <c r="HD63" s="71"/>
      <c r="HE63" s="71"/>
      <c r="HF63" s="71"/>
      <c r="HG63" s="71"/>
      <c r="HH63" s="71"/>
      <c r="HI63" s="71"/>
      <c r="HJ63" s="71"/>
      <c r="HK63" s="71"/>
      <c r="HL63" s="71"/>
      <c r="HM63" s="71"/>
      <c r="HN63" s="71"/>
      <c r="HO63" s="71"/>
      <c r="HP63" s="71"/>
      <c r="HQ63" s="71"/>
      <c r="HR63" s="71"/>
      <c r="HS63" s="71"/>
      <c r="HT63" s="71"/>
      <c r="HU63" s="71"/>
      <c r="HV63" s="71"/>
      <c r="HW63" s="71"/>
      <c r="HX63" s="71"/>
      <c r="HY63" s="71"/>
      <c r="HZ63" s="71"/>
      <c r="IA63" s="71"/>
      <c r="IB63" s="71"/>
      <c r="IC63" s="71"/>
      <c r="ID63" s="71"/>
      <c r="IE63" s="71"/>
      <c r="IF63" s="71"/>
      <c r="IG63" s="71"/>
      <c r="IH63" s="71"/>
      <c r="II63" s="71"/>
      <c r="IJ63" s="71"/>
      <c r="IK63" s="71"/>
      <c r="IL63" s="71"/>
      <c r="IM63" s="71"/>
      <c r="IN63" s="71"/>
      <c r="IO63" s="71"/>
      <c r="IP63" s="71"/>
      <c r="IQ63" s="71"/>
      <c r="IR63" s="71"/>
      <c r="IS63" s="71"/>
      <c r="IT63" s="71"/>
      <c r="IU63" s="71"/>
      <c r="IV63" s="71"/>
      <c r="IW63" s="71"/>
      <c r="IX63" s="71"/>
      <c r="IY63" s="71"/>
      <c r="IZ63" s="71"/>
      <c r="JA63" s="71"/>
      <c r="JB63" s="71"/>
      <c r="JC63" s="71"/>
      <c r="JD63" s="71"/>
      <c r="JE63" s="71"/>
      <c r="JF63" s="71"/>
      <c r="JG63" s="71"/>
      <c r="JH63" s="71"/>
    </row>
    <row r="64" spans="1:268" s="75" customFormat="1" ht="18" customHeight="1">
      <c r="A64" s="327" t="s">
        <v>52</v>
      </c>
      <c r="B64" s="328"/>
      <c r="C64" s="54" t="str">
        <f t="shared" ref="C64:AH64" si="263">IF(C63&gt;0,"-",-C63/(C9-C11))</f>
        <v>-</v>
      </c>
      <c r="D64" s="54" t="str">
        <f t="shared" si="263"/>
        <v>-</v>
      </c>
      <c r="E64" s="54" t="str">
        <f t="shared" si="263"/>
        <v>-</v>
      </c>
      <c r="F64" s="54" t="str">
        <f t="shared" si="263"/>
        <v>-</v>
      </c>
      <c r="G64" s="54" t="str">
        <f t="shared" si="263"/>
        <v>-</v>
      </c>
      <c r="H64" s="54" t="str">
        <f t="shared" si="263"/>
        <v>-</v>
      </c>
      <c r="I64" s="54" t="str">
        <f t="shared" si="263"/>
        <v>-</v>
      </c>
      <c r="J64" s="54" t="str">
        <f t="shared" si="263"/>
        <v>-</v>
      </c>
      <c r="K64" s="54" t="str">
        <f t="shared" si="263"/>
        <v>-</v>
      </c>
      <c r="L64" s="54" t="str">
        <f t="shared" si="263"/>
        <v>-</v>
      </c>
      <c r="M64" s="54" t="str">
        <f t="shared" si="263"/>
        <v>-</v>
      </c>
      <c r="N64" s="54" t="str">
        <f t="shared" si="263"/>
        <v>-</v>
      </c>
      <c r="O64" s="54" t="str">
        <f t="shared" si="263"/>
        <v>-</v>
      </c>
      <c r="P64" s="54" t="str">
        <f t="shared" si="263"/>
        <v>-</v>
      </c>
      <c r="Q64" s="54" t="str">
        <f t="shared" si="263"/>
        <v>-</v>
      </c>
      <c r="R64" s="54" t="str">
        <f t="shared" si="263"/>
        <v>-</v>
      </c>
      <c r="S64" s="54" t="str">
        <f t="shared" si="263"/>
        <v>-</v>
      </c>
      <c r="T64" s="54" t="str">
        <f t="shared" si="263"/>
        <v>-</v>
      </c>
      <c r="U64" s="54" t="str">
        <f t="shared" si="263"/>
        <v>-</v>
      </c>
      <c r="V64" s="54" t="str">
        <f t="shared" si="263"/>
        <v>-</v>
      </c>
      <c r="W64" s="54" t="str">
        <f t="shared" si="263"/>
        <v>-</v>
      </c>
      <c r="X64" s="54" t="str">
        <f t="shared" si="263"/>
        <v>-</v>
      </c>
      <c r="Y64" s="54" t="str">
        <f t="shared" si="263"/>
        <v>-</v>
      </c>
      <c r="Z64" s="54">
        <f t="shared" si="263"/>
        <v>0.21056015853941348</v>
      </c>
      <c r="AA64" s="54" t="str">
        <f t="shared" si="263"/>
        <v>-</v>
      </c>
      <c r="AB64" s="54" t="str">
        <f t="shared" si="263"/>
        <v>-</v>
      </c>
      <c r="AC64" s="54">
        <f t="shared" si="263"/>
        <v>3.9189732322284808E-2</v>
      </c>
      <c r="AD64" s="54">
        <f t="shared" si="263"/>
        <v>9.983262942245183E-2</v>
      </c>
      <c r="AE64" s="54" t="str">
        <f t="shared" si="263"/>
        <v>-</v>
      </c>
      <c r="AF64" s="54" t="str">
        <f t="shared" si="263"/>
        <v>-</v>
      </c>
      <c r="AG64" s="54">
        <f t="shared" si="263"/>
        <v>5.6386750167886704E-2</v>
      </c>
      <c r="AH64" s="54">
        <f t="shared" si="263"/>
        <v>0.21598328922743301</v>
      </c>
      <c r="AI64" s="54" t="str">
        <f t="shared" ref="AI64:AZ64" si="264">IF(AI63&gt;0,"-",-AI63/(AI9-AI11))</f>
        <v>-</v>
      </c>
      <c r="AJ64" s="54" t="str">
        <f t="shared" si="264"/>
        <v>-</v>
      </c>
      <c r="AK64" s="54" t="str">
        <f t="shared" si="264"/>
        <v>-</v>
      </c>
      <c r="AL64" s="54" t="str">
        <f t="shared" si="264"/>
        <v>-</v>
      </c>
      <c r="AM64" s="54" t="str">
        <f t="shared" si="264"/>
        <v>-</v>
      </c>
      <c r="AN64" s="54" t="str">
        <f t="shared" si="264"/>
        <v>-</v>
      </c>
      <c r="AO64" s="54" t="str">
        <f t="shared" si="264"/>
        <v>-</v>
      </c>
      <c r="AP64" s="54" t="str">
        <f t="shared" si="264"/>
        <v>-</v>
      </c>
      <c r="AQ64" s="54" t="str">
        <f t="shared" si="264"/>
        <v>-</v>
      </c>
      <c r="AR64" s="54" t="str">
        <f t="shared" si="264"/>
        <v>-</v>
      </c>
      <c r="AS64" s="54" t="str">
        <f t="shared" si="264"/>
        <v>-</v>
      </c>
      <c r="AT64" s="54" t="str">
        <f t="shared" si="264"/>
        <v>-</v>
      </c>
      <c r="AU64" s="54" t="str">
        <f t="shared" si="264"/>
        <v>-</v>
      </c>
      <c r="AV64" s="54" t="str">
        <f t="shared" si="264"/>
        <v>-</v>
      </c>
      <c r="AW64" s="54" t="str">
        <f t="shared" si="264"/>
        <v>-</v>
      </c>
      <c r="AX64" s="54">
        <f t="shared" si="264"/>
        <v>0.53910591263532459</v>
      </c>
      <c r="AY64" s="54" t="str">
        <f t="shared" si="264"/>
        <v>-</v>
      </c>
      <c r="AZ64" s="54" t="str">
        <f t="shared" si="264"/>
        <v>-</v>
      </c>
      <c r="BA64" s="27" t="s">
        <v>51</v>
      </c>
      <c r="BB64" s="27" t="s">
        <v>51</v>
      </c>
      <c r="BC64" s="54" t="str">
        <f t="shared" ref="BC64:BH64" si="265">IF(BC63&gt;0,"-",-BC63/(BC9-BC11))</f>
        <v>-</v>
      </c>
      <c r="BD64" s="54" t="str">
        <f t="shared" si="265"/>
        <v>-</v>
      </c>
      <c r="BE64" s="54" t="str">
        <f t="shared" si="265"/>
        <v>-</v>
      </c>
      <c r="BF64" s="54" t="str">
        <f t="shared" si="265"/>
        <v>-</v>
      </c>
      <c r="BG64" s="54" t="str">
        <f t="shared" si="265"/>
        <v>-</v>
      </c>
      <c r="BH64" s="54" t="str">
        <f t="shared" si="265"/>
        <v>-</v>
      </c>
      <c r="BI64" s="27" t="s">
        <v>51</v>
      </c>
      <c r="BJ64" s="27" t="s">
        <v>51</v>
      </c>
      <c r="BK64" s="54" t="str">
        <f>IF(BK63&gt;0,"-",-BK63/(BK9-BK11))</f>
        <v>-</v>
      </c>
      <c r="BL64" s="54" t="str">
        <f>IF(BL63&gt;0,"-",-BL63/(BL9-BL11))</f>
        <v>-</v>
      </c>
      <c r="BM64" s="54" t="str">
        <f>IF(BM63&gt;0,"-",-BM63/(BM9-BM11))</f>
        <v>-</v>
      </c>
      <c r="BN64" s="54" t="str">
        <f>IF(BN63&gt;0,"-",-BN63/(BN9-BN11))</f>
        <v>-</v>
      </c>
      <c r="BO64" s="27" t="s">
        <v>51</v>
      </c>
      <c r="BP64" s="27" t="s">
        <v>51</v>
      </c>
      <c r="BQ64" s="54" t="e">
        <f>IF(BQ63&gt;0,"-",-BQ63/(BQ9-BQ11))</f>
        <v>#DIV/0!</v>
      </c>
      <c r="BR64" s="54" t="e">
        <f>IF(BR63&gt;0,"-",-BR63/(BR9-BR11))</f>
        <v>#DIV/0!</v>
      </c>
      <c r="BS64" s="54" t="str">
        <f>IF(BS63&gt;0,"-",-BS63/(BS9-BS11))</f>
        <v>-</v>
      </c>
      <c r="BT64" s="54" t="str">
        <f>IF(BT63&gt;0,"-",-BT63/(BT9-BT11))</f>
        <v>-</v>
      </c>
      <c r="BU64" s="27" t="s">
        <v>51</v>
      </c>
      <c r="BV64" s="27" t="s">
        <v>51</v>
      </c>
      <c r="BW64" s="54" t="e">
        <f>IF(BW63&gt;0,"-",-BW63/(BW9-BW11))</f>
        <v>#DIV/0!</v>
      </c>
      <c r="BX64" s="54" t="e">
        <f>IF(BX63&gt;0,"-",-BX63/(BX9-BX11))</f>
        <v>#DIV/0!</v>
      </c>
      <c r="BY64" s="54" t="str">
        <f>IF(BY63&gt;0,"-",-BY63/(BY9-BY11))</f>
        <v>-</v>
      </c>
      <c r="BZ64" s="54" t="str">
        <f>IF(BZ63&gt;0,"-",-BZ63/(BZ9-BZ11))</f>
        <v>-</v>
      </c>
      <c r="CA64" s="27" t="s">
        <v>51</v>
      </c>
      <c r="CB64" s="27" t="s">
        <v>51</v>
      </c>
      <c r="CC64" s="54" t="e">
        <f>IF(CC63&gt;0,"-",-CC63/(CC9-CC11))</f>
        <v>#DIV/0!</v>
      </c>
      <c r="CD64" s="54" t="e">
        <f>IF(CD63&gt;0,"-",-CD63/(CD9-CD11))</f>
        <v>#DIV/0!</v>
      </c>
      <c r="CE64" s="54" t="str">
        <f>IF(CE63&gt;0,"-",-CE63/(CE9-CE11))</f>
        <v>-</v>
      </c>
      <c r="CF64" s="54" t="str">
        <f>IF(CF63&gt;0,"-",-CF63/(CF9-CF11))</f>
        <v>-</v>
      </c>
      <c r="CG64" s="27" t="s">
        <v>51</v>
      </c>
      <c r="CH64" s="27" t="s">
        <v>51</v>
      </c>
      <c r="CI64" s="54" t="e">
        <f>IF(CI63&gt;0,"-",-CI63/(CI9-CI11))</f>
        <v>#DIV/0!</v>
      </c>
      <c r="CJ64" s="54" t="e">
        <f>IF(CJ63&gt;0,"-",-CJ63/(CJ9-CJ11))</f>
        <v>#DIV/0!</v>
      </c>
      <c r="CK64" s="54" t="str">
        <f>IF(CK63&gt;0,"-",-CK63/(CK9-CK11))</f>
        <v>-</v>
      </c>
      <c r="CL64" s="54" t="str">
        <f>IF(CL63&gt;0,"-",-CL63/(CL9-CL11))</f>
        <v>-</v>
      </c>
      <c r="CM64" s="27" t="s">
        <v>51</v>
      </c>
      <c r="CN64" s="27" t="s">
        <v>51</v>
      </c>
      <c r="CO64" s="54" t="e">
        <f>IF(CO63&gt;0,"-",-CO63/(CO9-CO11))</f>
        <v>#DIV/0!</v>
      </c>
      <c r="CP64" s="54" t="e">
        <f>IF(CP63&gt;0,"-",-CP63/(CP9-CP11))</f>
        <v>#DIV/0!</v>
      </c>
      <c r="CQ64" s="54" t="str">
        <f>IF(CQ63&gt;0,"-",-CQ63/(CQ9-CQ11))</f>
        <v>-</v>
      </c>
      <c r="CR64" s="54" t="str">
        <f>IF(CR63&gt;0,"-",-CR63/(CR9-CR11))</f>
        <v>-</v>
      </c>
      <c r="CS64" s="27" t="s">
        <v>51</v>
      </c>
      <c r="CT64" s="27" t="s">
        <v>51</v>
      </c>
      <c r="CU64" s="54" t="e">
        <f>IF(CU63&gt;0,"-",-CU63/(CU9-CU11))</f>
        <v>#DIV/0!</v>
      </c>
      <c r="CV64" s="54" t="e">
        <f>IF(CV63&gt;0,"-",-CV63/(CV9-CV11))</f>
        <v>#DIV/0!</v>
      </c>
      <c r="CW64" s="54" t="str">
        <f>IF(CW63&gt;0,"-",-CW63/(CW9-CW11))</f>
        <v>-</v>
      </c>
      <c r="CX64" s="54" t="str">
        <f>IF(CX63&gt;0,"-",-CX63/(CX9-CX11))</f>
        <v>-</v>
      </c>
      <c r="CY64" s="27" t="s">
        <v>51</v>
      </c>
      <c r="CZ64" s="27" t="s">
        <v>51</v>
      </c>
      <c r="DA64" s="54" t="e">
        <f>IF(DA63&gt;0,"-",-DA63/(DA9-DA11))</f>
        <v>#DIV/0!</v>
      </c>
      <c r="DB64" s="54" t="e">
        <f>IF(DB63&gt;0,"-",-DB63/(DB9-DB11))</f>
        <v>#DIV/0!</v>
      </c>
      <c r="DC64" s="54" t="str">
        <f>IF(DC63&gt;0,"-",-DC63/(DC9-DC11))</f>
        <v>-</v>
      </c>
      <c r="DD64" s="54" t="str">
        <f>IF(DD63&gt;0,"-",-DD63/(DD9-DD11))</f>
        <v>-</v>
      </c>
      <c r="DE64" s="27" t="s">
        <v>51</v>
      </c>
      <c r="DF64" s="27" t="s">
        <v>51</v>
      </c>
      <c r="DG64" s="54" t="e">
        <f>IF(DG63&gt;0,"-",-DG63/(DG9-DG11))</f>
        <v>#DIV/0!</v>
      </c>
      <c r="DH64" s="54" t="e">
        <f>IF(DH63&gt;0,"-",-DH63/(DH9-DH11))</f>
        <v>#DIV/0!</v>
      </c>
      <c r="DI64" s="54" t="str">
        <f>IF(DI63&gt;0,"-",-DI63/(DI9-DI11))</f>
        <v>-</v>
      </c>
      <c r="DJ64" s="54" t="str">
        <f>IF(DJ63&gt;0,"-",-DJ63/(DJ9-DJ11))</f>
        <v>-</v>
      </c>
      <c r="DK64" s="27" t="s">
        <v>51</v>
      </c>
      <c r="DL64" s="27" t="s">
        <v>51</v>
      </c>
      <c r="DM64" s="54" t="e">
        <f t="shared" ref="DM64:DR64" si="266">IF(DM63&gt;0,"-",-DM63/(DM9-DM11))</f>
        <v>#DIV/0!</v>
      </c>
      <c r="DN64" s="54" t="e">
        <f t="shared" si="266"/>
        <v>#DIV/0!</v>
      </c>
      <c r="DO64" s="54" t="e">
        <f t="shared" si="266"/>
        <v>#DIV/0!</v>
      </c>
      <c r="DP64" s="54" t="e">
        <f t="shared" si="266"/>
        <v>#DIV/0!</v>
      </c>
      <c r="DQ64" s="54" t="str">
        <f t="shared" si="266"/>
        <v>-</v>
      </c>
      <c r="DR64" s="54" t="str">
        <f t="shared" si="266"/>
        <v>-</v>
      </c>
      <c r="DS64" s="27" t="s">
        <v>51</v>
      </c>
      <c r="DT64" s="27" t="s">
        <v>51</v>
      </c>
      <c r="DU64" s="27" t="s">
        <v>51</v>
      </c>
      <c r="DV64" s="27" t="s">
        <v>51</v>
      </c>
      <c r="DW64" s="73"/>
      <c r="DX64" s="74"/>
      <c r="DY64" s="74"/>
      <c r="DZ64" s="74"/>
      <c r="EA64" s="74"/>
      <c r="EB64" s="74"/>
      <c r="EC64" s="74"/>
      <c r="ED64" s="74"/>
      <c r="EE64" s="74"/>
      <c r="EF64" s="74"/>
      <c r="EG64" s="74"/>
      <c r="EH64" s="74"/>
      <c r="EI64" s="74"/>
      <c r="EJ64" s="74"/>
      <c r="EK64" s="74"/>
      <c r="EL64" s="74"/>
      <c r="EM64" s="74"/>
      <c r="EN64" s="74"/>
      <c r="EO64" s="74"/>
      <c r="EP64" s="74"/>
      <c r="EQ64" s="74"/>
      <c r="ER64" s="74"/>
      <c r="ES64" s="74"/>
      <c r="ET64" s="74"/>
      <c r="EU64" s="74"/>
      <c r="EV64" s="74"/>
      <c r="EW64" s="74"/>
      <c r="EX64" s="74"/>
      <c r="EY64" s="74"/>
      <c r="EZ64" s="74"/>
      <c r="FA64" s="74"/>
      <c r="FB64" s="74"/>
      <c r="FC64" s="74"/>
      <c r="FD64" s="74"/>
      <c r="FE64" s="74"/>
      <c r="FF64" s="74"/>
      <c r="FG64" s="74"/>
      <c r="FH64" s="74"/>
      <c r="FI64" s="74"/>
      <c r="FJ64" s="74"/>
      <c r="FK64" s="74"/>
      <c r="FL64" s="74"/>
      <c r="FM64" s="74"/>
      <c r="FN64" s="74"/>
      <c r="FO64" s="74"/>
      <c r="FP64" s="74"/>
      <c r="FQ64" s="74"/>
      <c r="FR64" s="74"/>
      <c r="FS64" s="74"/>
      <c r="FT64" s="74"/>
      <c r="FU64" s="74"/>
      <c r="FV64" s="74"/>
      <c r="FW64" s="74"/>
      <c r="FX64" s="74"/>
      <c r="FY64" s="74"/>
      <c r="FZ64" s="74"/>
      <c r="GA64" s="74"/>
      <c r="GB64" s="74"/>
      <c r="GC64" s="74"/>
      <c r="GD64" s="74"/>
      <c r="GE64" s="74"/>
      <c r="GF64" s="74"/>
      <c r="GG64" s="74"/>
      <c r="GH64" s="74"/>
      <c r="GI64" s="74"/>
      <c r="GJ64" s="74"/>
      <c r="GK64" s="74"/>
      <c r="GL64" s="74"/>
      <c r="GM64" s="74"/>
      <c r="GN64" s="74"/>
      <c r="GO64" s="74"/>
      <c r="GP64" s="74"/>
      <c r="GQ64" s="74"/>
      <c r="GR64" s="74"/>
      <c r="GS64" s="74"/>
      <c r="GT64" s="74"/>
      <c r="GU64" s="74"/>
      <c r="GV64" s="74"/>
      <c r="GW64" s="74"/>
      <c r="GX64" s="74"/>
      <c r="GY64" s="74"/>
      <c r="GZ64" s="74"/>
      <c r="HA64" s="74"/>
      <c r="HB64" s="74"/>
      <c r="HC64" s="74"/>
      <c r="HD64" s="74"/>
      <c r="HE64" s="74"/>
      <c r="HF64" s="74"/>
      <c r="HG64" s="74"/>
      <c r="HH64" s="74"/>
      <c r="HI64" s="74"/>
      <c r="HJ64" s="74"/>
      <c r="HK64" s="74"/>
      <c r="HL64" s="74"/>
      <c r="HM64" s="74"/>
      <c r="HN64" s="74"/>
      <c r="HO64" s="74"/>
      <c r="HP64" s="74"/>
      <c r="HQ64" s="74"/>
      <c r="HR64" s="74"/>
      <c r="HS64" s="74"/>
      <c r="HT64" s="74"/>
      <c r="HU64" s="74"/>
      <c r="HV64" s="74"/>
      <c r="HW64" s="74"/>
      <c r="HX64" s="74"/>
      <c r="HY64" s="74"/>
      <c r="HZ64" s="74"/>
      <c r="IA64" s="74"/>
      <c r="IB64" s="74"/>
      <c r="IC64" s="74"/>
      <c r="ID64" s="74"/>
      <c r="IE64" s="74"/>
      <c r="IF64" s="74"/>
      <c r="IG64" s="74"/>
      <c r="IH64" s="74"/>
      <c r="II64" s="74"/>
      <c r="IJ64" s="74"/>
      <c r="IK64" s="74"/>
      <c r="IL64" s="74"/>
      <c r="IM64" s="74"/>
      <c r="IN64" s="74"/>
      <c r="IO64" s="74"/>
      <c r="IP64" s="74"/>
      <c r="IQ64" s="74"/>
      <c r="IR64" s="74"/>
      <c r="IS64" s="74"/>
      <c r="IT64" s="74"/>
      <c r="IU64" s="74"/>
      <c r="IV64" s="74"/>
      <c r="IW64" s="74"/>
      <c r="IX64" s="74"/>
      <c r="IY64" s="74"/>
      <c r="IZ64" s="74"/>
      <c r="JA64" s="74"/>
      <c r="JB64" s="74"/>
      <c r="JC64" s="74"/>
      <c r="JD64" s="74"/>
      <c r="JE64" s="74"/>
      <c r="JF64" s="74"/>
      <c r="JG64" s="74"/>
      <c r="JH64" s="74"/>
    </row>
    <row r="65" spans="1:268" s="75" customFormat="1" ht="19.5" customHeight="1">
      <c r="A65" s="343" t="s">
        <v>127</v>
      </c>
      <c r="B65" s="344"/>
      <c r="C65" s="109" t="str">
        <f t="shared" ref="C65:AH65" si="267">IF(OR(C9-C11=0,C63&gt;=0),"-",IF(AND(C67&lt;=0,C76&lt;=0),(-C63)/(C9-C11),IF(AND(C76&gt;0,C67&lt;=0),(-C63-C76)/(C9-C11),IF(AND(C76&lt;=0,C67&gt;0),(-C63-C67)/(C9-C11),(-C63-C67-C76)/(C9-C11)))))</f>
        <v>-</v>
      </c>
      <c r="D65" s="109" t="str">
        <f t="shared" si="267"/>
        <v>-</v>
      </c>
      <c r="E65" s="109" t="str">
        <f t="shared" si="267"/>
        <v>-</v>
      </c>
      <c r="F65" s="109" t="str">
        <f t="shared" si="267"/>
        <v>-</v>
      </c>
      <c r="G65" s="109" t="str">
        <f t="shared" si="267"/>
        <v>-</v>
      </c>
      <c r="H65" s="109" t="str">
        <f t="shared" si="267"/>
        <v>-</v>
      </c>
      <c r="I65" s="109" t="str">
        <f t="shared" si="267"/>
        <v>-</v>
      </c>
      <c r="J65" s="109" t="str">
        <f t="shared" si="267"/>
        <v>-</v>
      </c>
      <c r="K65" s="109" t="str">
        <f t="shared" si="267"/>
        <v>-</v>
      </c>
      <c r="L65" s="109" t="str">
        <f t="shared" si="267"/>
        <v>-</v>
      </c>
      <c r="M65" s="109" t="str">
        <f t="shared" si="267"/>
        <v>-</v>
      </c>
      <c r="N65" s="109" t="str">
        <f t="shared" si="267"/>
        <v>-</v>
      </c>
      <c r="O65" s="109" t="str">
        <f t="shared" si="267"/>
        <v>-</v>
      </c>
      <c r="P65" s="109" t="str">
        <f t="shared" si="267"/>
        <v>-</v>
      </c>
      <c r="Q65" s="109" t="str">
        <f t="shared" si="267"/>
        <v>-</v>
      </c>
      <c r="R65" s="109" t="str">
        <f t="shared" si="267"/>
        <v>-</v>
      </c>
      <c r="S65" s="109" t="str">
        <f t="shared" si="267"/>
        <v>-</v>
      </c>
      <c r="T65" s="109" t="str">
        <f t="shared" si="267"/>
        <v>-</v>
      </c>
      <c r="U65" s="109" t="str">
        <f t="shared" si="267"/>
        <v>-</v>
      </c>
      <c r="V65" s="109" t="str">
        <f t="shared" si="267"/>
        <v>-</v>
      </c>
      <c r="W65" s="109" t="str">
        <f t="shared" si="267"/>
        <v>-</v>
      </c>
      <c r="X65" s="109" t="str">
        <f t="shared" si="267"/>
        <v>-</v>
      </c>
      <c r="Y65" s="109" t="str">
        <f t="shared" si="267"/>
        <v>-</v>
      </c>
      <c r="Z65" s="109">
        <f t="shared" si="267"/>
        <v>0.21056015853941348</v>
      </c>
      <c r="AA65" s="109" t="str">
        <f t="shared" si="267"/>
        <v>-</v>
      </c>
      <c r="AB65" s="109" t="str">
        <f t="shared" si="267"/>
        <v>-</v>
      </c>
      <c r="AC65" s="109">
        <f t="shared" si="267"/>
        <v>-3.1537204254977087E-2</v>
      </c>
      <c r="AD65" s="109">
        <f t="shared" si="267"/>
        <v>-4.0121215839869391E-2</v>
      </c>
      <c r="AE65" s="109" t="str">
        <f t="shared" si="267"/>
        <v>-</v>
      </c>
      <c r="AF65" s="109" t="str">
        <f t="shared" si="267"/>
        <v>-</v>
      </c>
      <c r="AG65" s="109">
        <f t="shared" si="267"/>
        <v>-4.94682263278724E-2</v>
      </c>
      <c r="AH65" s="109">
        <f t="shared" si="267"/>
        <v>-7.0424922974477555E-2</v>
      </c>
      <c r="AI65" s="109" t="str">
        <f t="shared" ref="AI65:BN65" si="268">IF(OR(AI9-AI11=0,AI63&gt;=0),"-",IF(AND(AI67&lt;=0,AI76&lt;=0),(-AI63)/(AI9-AI11),IF(AND(AI76&gt;0,AI67&lt;=0),(-AI63-AI76)/(AI9-AI11),IF(AND(AI76&lt;=0,AI67&gt;0),(-AI63-AI67)/(AI9-AI11),(-AI63-AI67-AI76)/(AI9-AI11)))))</f>
        <v>-</v>
      </c>
      <c r="AJ65" s="109" t="str">
        <f t="shared" si="268"/>
        <v>-</v>
      </c>
      <c r="AK65" s="109" t="str">
        <f t="shared" si="268"/>
        <v>-</v>
      </c>
      <c r="AL65" s="109" t="str">
        <f t="shared" si="268"/>
        <v>-</v>
      </c>
      <c r="AM65" s="109" t="str">
        <f t="shared" si="268"/>
        <v>-</v>
      </c>
      <c r="AN65" s="109" t="str">
        <f t="shared" si="268"/>
        <v>-</v>
      </c>
      <c r="AO65" s="109" t="str">
        <f t="shared" si="268"/>
        <v>-</v>
      </c>
      <c r="AP65" s="109" t="str">
        <f t="shared" si="268"/>
        <v>-</v>
      </c>
      <c r="AQ65" s="109" t="str">
        <f t="shared" si="268"/>
        <v>-</v>
      </c>
      <c r="AR65" s="109" t="str">
        <f t="shared" si="268"/>
        <v>-</v>
      </c>
      <c r="AS65" s="109" t="str">
        <f t="shared" si="268"/>
        <v>-</v>
      </c>
      <c r="AT65" s="109" t="str">
        <f t="shared" si="268"/>
        <v>-</v>
      </c>
      <c r="AU65" s="109" t="str">
        <f t="shared" si="268"/>
        <v>-</v>
      </c>
      <c r="AV65" s="109" t="str">
        <f t="shared" si="268"/>
        <v>-</v>
      </c>
      <c r="AW65" s="109" t="str">
        <f t="shared" si="268"/>
        <v>-</v>
      </c>
      <c r="AX65" s="109">
        <f t="shared" si="268"/>
        <v>-3.2663335604511852E-2</v>
      </c>
      <c r="AY65" s="109" t="str">
        <f t="shared" si="268"/>
        <v>-</v>
      </c>
      <c r="AZ65" s="109" t="str">
        <f t="shared" si="268"/>
        <v>-</v>
      </c>
      <c r="BA65" s="109" t="str">
        <f t="shared" si="268"/>
        <v>-</v>
      </c>
      <c r="BB65" s="109" t="str">
        <f t="shared" si="268"/>
        <v>-</v>
      </c>
      <c r="BC65" s="109" t="str">
        <f t="shared" si="268"/>
        <v>-</v>
      </c>
      <c r="BD65" s="109" t="str">
        <f t="shared" si="268"/>
        <v>-</v>
      </c>
      <c r="BE65" s="109" t="str">
        <f t="shared" si="268"/>
        <v>-</v>
      </c>
      <c r="BF65" s="109" t="str">
        <f t="shared" si="268"/>
        <v>-</v>
      </c>
      <c r="BG65" s="109" t="str">
        <f t="shared" si="268"/>
        <v>-</v>
      </c>
      <c r="BH65" s="109" t="str">
        <f t="shared" si="268"/>
        <v>-</v>
      </c>
      <c r="BI65" s="109" t="str">
        <f t="shared" si="268"/>
        <v>-</v>
      </c>
      <c r="BJ65" s="109" t="str">
        <f t="shared" si="268"/>
        <v>-</v>
      </c>
      <c r="BK65" s="109" t="str">
        <f t="shared" si="268"/>
        <v>-</v>
      </c>
      <c r="BL65" s="109" t="str">
        <f t="shared" si="268"/>
        <v>-</v>
      </c>
      <c r="BM65" s="109" t="str">
        <f t="shared" si="268"/>
        <v>-</v>
      </c>
      <c r="BN65" s="109" t="str">
        <f t="shared" si="268"/>
        <v>-</v>
      </c>
      <c r="BO65" s="109" t="str">
        <f t="shared" ref="BO65:CT65" si="269">IF(OR(BO9-BO11=0,BO63&gt;=0),"-",IF(AND(BO67&lt;=0,BO76&lt;=0),(-BO63)/(BO9-BO11),IF(AND(BO76&gt;0,BO67&lt;=0),(-BO63-BO76)/(BO9-BO11),IF(AND(BO76&lt;=0,BO67&gt;0),(-BO63-BO67)/(BO9-BO11),(-BO63-BO67-BO76)/(BO9-BO11)))))</f>
        <v>-</v>
      </c>
      <c r="BP65" s="109" t="str">
        <f t="shared" si="269"/>
        <v>-</v>
      </c>
      <c r="BQ65" s="109" t="str">
        <f t="shared" si="269"/>
        <v>-</v>
      </c>
      <c r="BR65" s="109" t="str">
        <f t="shared" si="269"/>
        <v>-</v>
      </c>
      <c r="BS65" s="109" t="str">
        <f t="shared" si="269"/>
        <v>-</v>
      </c>
      <c r="BT65" s="109" t="str">
        <f t="shared" si="269"/>
        <v>-</v>
      </c>
      <c r="BU65" s="109" t="str">
        <f t="shared" si="269"/>
        <v>-</v>
      </c>
      <c r="BV65" s="109" t="str">
        <f t="shared" si="269"/>
        <v>-</v>
      </c>
      <c r="BW65" s="109" t="str">
        <f t="shared" si="269"/>
        <v>-</v>
      </c>
      <c r="BX65" s="109" t="str">
        <f t="shared" si="269"/>
        <v>-</v>
      </c>
      <c r="BY65" s="109" t="str">
        <f t="shared" si="269"/>
        <v>-</v>
      </c>
      <c r="BZ65" s="109" t="str">
        <f t="shared" si="269"/>
        <v>-</v>
      </c>
      <c r="CA65" s="109" t="str">
        <f t="shared" si="269"/>
        <v>-</v>
      </c>
      <c r="CB65" s="109" t="str">
        <f t="shared" si="269"/>
        <v>-</v>
      </c>
      <c r="CC65" s="109" t="str">
        <f t="shared" si="269"/>
        <v>-</v>
      </c>
      <c r="CD65" s="109" t="str">
        <f t="shared" si="269"/>
        <v>-</v>
      </c>
      <c r="CE65" s="109" t="str">
        <f t="shared" si="269"/>
        <v>-</v>
      </c>
      <c r="CF65" s="109" t="str">
        <f t="shared" si="269"/>
        <v>-</v>
      </c>
      <c r="CG65" s="109" t="str">
        <f t="shared" si="269"/>
        <v>-</v>
      </c>
      <c r="CH65" s="109" t="str">
        <f t="shared" si="269"/>
        <v>-</v>
      </c>
      <c r="CI65" s="109" t="str">
        <f t="shared" si="269"/>
        <v>-</v>
      </c>
      <c r="CJ65" s="109" t="str">
        <f t="shared" si="269"/>
        <v>-</v>
      </c>
      <c r="CK65" s="109" t="str">
        <f t="shared" si="269"/>
        <v>-</v>
      </c>
      <c r="CL65" s="109" t="str">
        <f t="shared" si="269"/>
        <v>-</v>
      </c>
      <c r="CM65" s="109" t="str">
        <f t="shared" si="269"/>
        <v>-</v>
      </c>
      <c r="CN65" s="109" t="str">
        <f t="shared" si="269"/>
        <v>-</v>
      </c>
      <c r="CO65" s="109" t="str">
        <f t="shared" si="269"/>
        <v>-</v>
      </c>
      <c r="CP65" s="109" t="str">
        <f t="shared" si="269"/>
        <v>-</v>
      </c>
      <c r="CQ65" s="109" t="str">
        <f t="shared" si="269"/>
        <v>-</v>
      </c>
      <c r="CR65" s="109" t="str">
        <f t="shared" si="269"/>
        <v>-</v>
      </c>
      <c r="CS65" s="109" t="str">
        <f t="shared" si="269"/>
        <v>-</v>
      </c>
      <c r="CT65" s="109" t="str">
        <f t="shared" si="269"/>
        <v>-</v>
      </c>
      <c r="CU65" s="109" t="str">
        <f t="shared" ref="CU65:DV65" si="270">IF(OR(CU9-CU11=0,CU63&gt;=0),"-",IF(AND(CU67&lt;=0,CU76&lt;=0),(-CU63)/(CU9-CU11),IF(AND(CU76&gt;0,CU67&lt;=0),(-CU63-CU76)/(CU9-CU11),IF(AND(CU76&lt;=0,CU67&gt;0),(-CU63-CU67)/(CU9-CU11),(-CU63-CU67-CU76)/(CU9-CU11)))))</f>
        <v>-</v>
      </c>
      <c r="CV65" s="109" t="str">
        <f t="shared" si="270"/>
        <v>-</v>
      </c>
      <c r="CW65" s="109" t="str">
        <f t="shared" si="270"/>
        <v>-</v>
      </c>
      <c r="CX65" s="109" t="str">
        <f t="shared" si="270"/>
        <v>-</v>
      </c>
      <c r="CY65" s="109" t="str">
        <f t="shared" si="270"/>
        <v>-</v>
      </c>
      <c r="CZ65" s="109" t="str">
        <f t="shared" si="270"/>
        <v>-</v>
      </c>
      <c r="DA65" s="109" t="str">
        <f t="shared" si="270"/>
        <v>-</v>
      </c>
      <c r="DB65" s="109" t="str">
        <f t="shared" si="270"/>
        <v>-</v>
      </c>
      <c r="DC65" s="109" t="str">
        <f t="shared" si="270"/>
        <v>-</v>
      </c>
      <c r="DD65" s="109" t="str">
        <f t="shared" si="270"/>
        <v>-</v>
      </c>
      <c r="DE65" s="109" t="str">
        <f t="shared" si="270"/>
        <v>-</v>
      </c>
      <c r="DF65" s="109" t="str">
        <f t="shared" si="270"/>
        <v>-</v>
      </c>
      <c r="DG65" s="109" t="str">
        <f t="shared" si="270"/>
        <v>-</v>
      </c>
      <c r="DH65" s="109" t="str">
        <f t="shared" si="270"/>
        <v>-</v>
      </c>
      <c r="DI65" s="109" t="str">
        <f t="shared" si="270"/>
        <v>-</v>
      </c>
      <c r="DJ65" s="109" t="str">
        <f t="shared" si="270"/>
        <v>-</v>
      </c>
      <c r="DK65" s="109" t="str">
        <f t="shared" si="270"/>
        <v>-</v>
      </c>
      <c r="DL65" s="109" t="str">
        <f t="shared" si="270"/>
        <v>-</v>
      </c>
      <c r="DM65" s="109" t="str">
        <f t="shared" si="270"/>
        <v>-</v>
      </c>
      <c r="DN65" s="109" t="str">
        <f t="shared" si="270"/>
        <v>-</v>
      </c>
      <c r="DO65" s="109" t="str">
        <f t="shared" si="270"/>
        <v>-</v>
      </c>
      <c r="DP65" s="109" t="str">
        <f t="shared" si="270"/>
        <v>-</v>
      </c>
      <c r="DQ65" s="109" t="str">
        <f t="shared" si="270"/>
        <v>-</v>
      </c>
      <c r="DR65" s="109" t="str">
        <f t="shared" si="270"/>
        <v>-</v>
      </c>
      <c r="DS65" s="109" t="str">
        <f t="shared" si="270"/>
        <v>-</v>
      </c>
      <c r="DT65" s="109" t="str">
        <f t="shared" si="270"/>
        <v>-</v>
      </c>
      <c r="DU65" s="109" t="str">
        <f t="shared" si="270"/>
        <v>-</v>
      </c>
      <c r="DV65" s="109" t="str">
        <f t="shared" si="270"/>
        <v>-</v>
      </c>
      <c r="DW65" s="73"/>
      <c r="DX65" s="74"/>
      <c r="DY65" s="74"/>
      <c r="DZ65" s="74"/>
      <c r="EA65" s="74"/>
      <c r="EB65" s="74"/>
      <c r="EC65" s="74"/>
      <c r="ED65" s="74"/>
      <c r="EE65" s="74"/>
      <c r="EF65" s="74"/>
      <c r="EG65" s="74"/>
      <c r="EH65" s="74"/>
      <c r="EI65" s="74"/>
      <c r="EJ65" s="74"/>
      <c r="EK65" s="74"/>
      <c r="EL65" s="74"/>
      <c r="EM65" s="74"/>
      <c r="EN65" s="74"/>
      <c r="EO65" s="74"/>
      <c r="EP65" s="74"/>
      <c r="EQ65" s="74"/>
      <c r="ER65" s="74"/>
      <c r="ES65" s="74"/>
      <c r="ET65" s="74"/>
      <c r="EU65" s="74"/>
      <c r="EV65" s="74"/>
      <c r="EW65" s="74"/>
      <c r="EX65" s="74"/>
      <c r="EY65" s="74"/>
      <c r="EZ65" s="74"/>
      <c r="FA65" s="74"/>
      <c r="FB65" s="74"/>
      <c r="FC65" s="74"/>
      <c r="FD65" s="74"/>
      <c r="FE65" s="74"/>
      <c r="FF65" s="74"/>
      <c r="FG65" s="74"/>
      <c r="FH65" s="74"/>
      <c r="FI65" s="74"/>
      <c r="FJ65" s="74"/>
      <c r="FK65" s="74"/>
      <c r="FL65" s="74"/>
      <c r="FM65" s="74"/>
      <c r="FN65" s="74"/>
      <c r="FO65" s="74"/>
      <c r="FP65" s="74"/>
      <c r="FQ65" s="74"/>
      <c r="FR65" s="74"/>
      <c r="FS65" s="74"/>
      <c r="FT65" s="74"/>
      <c r="FU65" s="74"/>
      <c r="FV65" s="74"/>
      <c r="FW65" s="74"/>
      <c r="FX65" s="74"/>
      <c r="FY65" s="74"/>
      <c r="FZ65" s="74"/>
      <c r="GA65" s="74"/>
      <c r="GB65" s="74"/>
      <c r="GC65" s="74"/>
      <c r="GD65" s="74"/>
      <c r="GE65" s="74"/>
      <c r="GF65" s="74"/>
      <c r="GG65" s="74"/>
      <c r="GH65" s="74"/>
      <c r="GI65" s="74"/>
      <c r="GJ65" s="74"/>
      <c r="GK65" s="74"/>
      <c r="GL65" s="74"/>
      <c r="GM65" s="74"/>
      <c r="GN65" s="74"/>
      <c r="GO65" s="74"/>
      <c r="GP65" s="74"/>
      <c r="GQ65" s="74"/>
      <c r="GR65" s="74"/>
      <c r="GS65" s="74"/>
      <c r="GT65" s="74"/>
      <c r="GU65" s="74"/>
      <c r="GV65" s="74"/>
      <c r="GW65" s="74"/>
      <c r="GX65" s="74"/>
      <c r="GY65" s="74"/>
      <c r="GZ65" s="74"/>
      <c r="HA65" s="74"/>
      <c r="HB65" s="74"/>
      <c r="HC65" s="74"/>
      <c r="HD65" s="74"/>
      <c r="HE65" s="74"/>
      <c r="HF65" s="74"/>
      <c r="HG65" s="74"/>
      <c r="HH65" s="74"/>
      <c r="HI65" s="74"/>
      <c r="HJ65" s="74"/>
      <c r="HK65" s="74"/>
      <c r="HL65" s="74"/>
      <c r="HM65" s="74"/>
      <c r="HN65" s="74"/>
      <c r="HO65" s="74"/>
      <c r="HP65" s="74"/>
      <c r="HQ65" s="74"/>
      <c r="HR65" s="74"/>
      <c r="HS65" s="74"/>
      <c r="HT65" s="74"/>
      <c r="HU65" s="74"/>
      <c r="HV65" s="74"/>
      <c r="HW65" s="74"/>
      <c r="HX65" s="74"/>
      <c r="HY65" s="74"/>
      <c r="HZ65" s="74"/>
      <c r="IA65" s="74"/>
      <c r="IB65" s="74"/>
      <c r="IC65" s="74"/>
      <c r="ID65" s="74"/>
      <c r="IE65" s="74"/>
      <c r="IF65" s="74"/>
      <c r="IG65" s="74"/>
      <c r="IH65" s="74"/>
      <c r="II65" s="74"/>
      <c r="IJ65" s="74"/>
      <c r="IK65" s="74"/>
      <c r="IL65" s="74"/>
      <c r="IM65" s="74"/>
      <c r="IN65" s="74"/>
      <c r="IO65" s="74"/>
      <c r="IP65" s="74"/>
      <c r="IQ65" s="74"/>
      <c r="IR65" s="74"/>
      <c r="IS65" s="74"/>
      <c r="IT65" s="74"/>
      <c r="IU65" s="74"/>
      <c r="IV65" s="74"/>
      <c r="IW65" s="74"/>
      <c r="IX65" s="74"/>
      <c r="IY65" s="74"/>
      <c r="IZ65" s="74"/>
      <c r="JA65" s="74"/>
      <c r="JB65" s="74"/>
      <c r="JC65" s="74"/>
      <c r="JD65" s="74"/>
      <c r="JE65" s="74"/>
      <c r="JF65" s="74"/>
      <c r="JG65" s="74"/>
      <c r="JH65" s="74"/>
    </row>
    <row r="66" spans="1:268" s="77" customFormat="1" ht="32.25" customHeight="1">
      <c r="A66" s="249" t="s">
        <v>53</v>
      </c>
      <c r="B66" s="250"/>
      <c r="C66" s="107">
        <f>'[1]прогноз '!B63</f>
        <v>-3535.3000000000684</v>
      </c>
      <c r="D66" s="107">
        <f>'[1]прогноз '!C63</f>
        <v>10754.349999999973</v>
      </c>
      <c r="E66" s="107">
        <f>E67+E70+E73+E76</f>
        <v>-153311.69999999995</v>
      </c>
      <c r="F66" s="107">
        <f t="shared" ref="F66:AW66" si="271">F67+F70+F73+F76</f>
        <v>-27959.300000000163</v>
      </c>
      <c r="G66" s="107">
        <f t="shared" si="271"/>
        <v>-8921</v>
      </c>
      <c r="H66" s="107">
        <f t="shared" si="271"/>
        <v>-8725.2999999999956</v>
      </c>
      <c r="I66" s="107">
        <f t="shared" si="271"/>
        <v>-22977.199999999997</v>
      </c>
      <c r="J66" s="107">
        <f t="shared" si="271"/>
        <v>-20169.69999999999</v>
      </c>
      <c r="K66" s="107">
        <f t="shared" si="271"/>
        <v>-31898.199999999983</v>
      </c>
      <c r="L66" s="107">
        <f t="shared" si="271"/>
        <v>-28895</v>
      </c>
      <c r="M66" s="107">
        <f t="shared" si="271"/>
        <v>-1366.3999999999942</v>
      </c>
      <c r="N66" s="107">
        <f>N67+N70+N73+N76</f>
        <v>-598.79999999998836</v>
      </c>
      <c r="O66" s="107">
        <f>O67+O70+O73+O76</f>
        <v>-33264.599999999977</v>
      </c>
      <c r="P66" s="107">
        <f t="shared" ref="P66" si="272">P67+P70+P73+P76</f>
        <v>-29493.799999999988</v>
      </c>
      <c r="Q66" s="107">
        <f t="shared" si="271"/>
        <v>-5437</v>
      </c>
      <c r="R66" s="107">
        <f t="shared" si="271"/>
        <v>-8043.010000000002</v>
      </c>
      <c r="S66" s="107">
        <f>S67+S70+S73+S76</f>
        <v>-38701.600000000064</v>
      </c>
      <c r="T66" s="107">
        <f t="shared" ref="T66" si="273">T67+T70+T73+T76</f>
        <v>-37536.810000000027</v>
      </c>
      <c r="U66" s="107">
        <f t="shared" si="271"/>
        <v>-13199.600000000013</v>
      </c>
      <c r="V66" s="107">
        <f t="shared" si="271"/>
        <v>-6683.5999999999913</v>
      </c>
      <c r="W66" s="107">
        <f>W67+W70+W73+W76</f>
        <v>-51901.20000000007</v>
      </c>
      <c r="X66" s="107">
        <f t="shared" ref="X66" si="274">X67+X70+X73+X76</f>
        <v>-44220.410000000033</v>
      </c>
      <c r="Y66" s="107">
        <f t="shared" si="271"/>
        <v>-3069.8999999999796</v>
      </c>
      <c r="Z66" s="107">
        <f t="shared" si="271"/>
        <v>3995</v>
      </c>
      <c r="AA66" s="107">
        <f>AA67+AA70+AA73+AA76</f>
        <v>-54971.099999999977</v>
      </c>
      <c r="AB66" s="107">
        <f t="shared" ref="AB66" si="275">AB67+AB70+AB73+AB76</f>
        <v>-40225.410000000033</v>
      </c>
      <c r="AC66" s="107">
        <f t="shared" si="271"/>
        <v>1462.5999999999913</v>
      </c>
      <c r="AD66" s="107">
        <f t="shared" si="271"/>
        <v>2928.6999999999825</v>
      </c>
      <c r="AE66" s="107">
        <f>AE67+AE70+AE73+AE76</f>
        <v>-53508.500000000116</v>
      </c>
      <c r="AF66" s="107">
        <f t="shared" ref="AF66" si="276">AF67+AF70+AF73+AF76</f>
        <v>-37296.710000000021</v>
      </c>
      <c r="AG66" s="107">
        <f t="shared" si="271"/>
        <v>1444.1999999999825</v>
      </c>
      <c r="AH66" s="107">
        <f t="shared" si="271"/>
        <v>3885.7100000000064</v>
      </c>
      <c r="AI66" s="107">
        <f>AI67+AI70+AI73+AI76</f>
        <v>-52064.300000000105</v>
      </c>
      <c r="AJ66" s="107">
        <f t="shared" ref="AJ66" si="277">AJ67+AJ70+AJ73+AJ76</f>
        <v>-33410.999999999942</v>
      </c>
      <c r="AK66" s="107">
        <f t="shared" si="271"/>
        <v>-3879.0999999999694</v>
      </c>
      <c r="AL66" s="107">
        <f t="shared" si="271"/>
        <v>-4824.2000000000189</v>
      </c>
      <c r="AM66" s="107">
        <f>AM67+AM70+AM73+AM76</f>
        <v>-55943.40000000014</v>
      </c>
      <c r="AN66" s="107">
        <f t="shared" ref="AN66" si="278">AN67+AN70+AN73+AN76</f>
        <v>-38235.20000000007</v>
      </c>
      <c r="AO66" s="107">
        <f t="shared" si="271"/>
        <v>-8144.0000000000291</v>
      </c>
      <c r="AP66" s="107">
        <f t="shared" si="271"/>
        <v>-3945.3000000000466</v>
      </c>
      <c r="AQ66" s="107">
        <f>AQ67+AQ70+AQ73+AQ76</f>
        <v>-64087.40000000014</v>
      </c>
      <c r="AR66" s="107">
        <f t="shared" ref="AR66" si="279">AR67+AR70+AR73+AR76</f>
        <v>-42180.5</v>
      </c>
      <c r="AS66" s="107">
        <f t="shared" si="271"/>
        <v>-38859.300000000003</v>
      </c>
      <c r="AT66" s="107">
        <f t="shared" si="271"/>
        <v>-20.899999999994179</v>
      </c>
      <c r="AU66" s="107">
        <f>AU67+AU70+AU73+AU76</f>
        <v>-102946.69999999995</v>
      </c>
      <c r="AV66" s="107">
        <f t="shared" ref="AV66" si="280">AV67+AV70+AV73+AV76</f>
        <v>-42201.400000000023</v>
      </c>
      <c r="AW66" s="107">
        <f t="shared" si="271"/>
        <v>-40046</v>
      </c>
      <c r="AX66" s="107">
        <f>AX67+AX70+AX73+AX76</f>
        <v>14242.100000000006</v>
      </c>
      <c r="AY66" s="107">
        <f>AY67+AY70+AY73+AY76</f>
        <v>-174222.40000000002</v>
      </c>
      <c r="AZ66" s="107">
        <f>AZ67+AZ70+AZ73+AZ76</f>
        <v>-77157.400000000023</v>
      </c>
      <c r="BA66" s="108" t="s">
        <v>51</v>
      </c>
      <c r="BB66" s="108" t="s">
        <v>51</v>
      </c>
      <c r="BC66" s="107">
        <f t="shared" ref="BC66" si="281">BC67+BC70+BC73+BC76</f>
        <v>-10365.599999999999</v>
      </c>
      <c r="BD66" s="107">
        <f>BD67+BD70+BD73+BD76</f>
        <v>-5008.1999999999971</v>
      </c>
      <c r="BE66" s="107">
        <f t="shared" ref="BE66:DP66" si="282">BE67+BE70+BE73+BE76</f>
        <v>-8685.0999999999985</v>
      </c>
      <c r="BF66" s="107">
        <f t="shared" si="282"/>
        <v>-1693</v>
      </c>
      <c r="BG66" s="107">
        <f t="shared" si="282"/>
        <v>-19050.699999999997</v>
      </c>
      <c r="BH66" s="107">
        <f t="shared" si="282"/>
        <v>-6701.1999999999971</v>
      </c>
      <c r="BI66" s="108" t="s">
        <v>51</v>
      </c>
      <c r="BJ66" s="108" t="s">
        <v>51</v>
      </c>
      <c r="BK66" s="107">
        <f t="shared" si="282"/>
        <v>-8822.8999999999942</v>
      </c>
      <c r="BL66" s="107">
        <f t="shared" si="282"/>
        <v>-8181.8000000000029</v>
      </c>
      <c r="BM66" s="107">
        <f t="shared" si="282"/>
        <v>-27873.600000000006</v>
      </c>
      <c r="BN66" s="107">
        <f t="shared" si="282"/>
        <v>-14883.000000000029</v>
      </c>
      <c r="BO66" s="108" t="s">
        <v>51</v>
      </c>
      <c r="BP66" s="108" t="s">
        <v>51</v>
      </c>
      <c r="BQ66" s="107">
        <f t="shared" si="282"/>
        <v>0</v>
      </c>
      <c r="BR66" s="107">
        <f t="shared" si="282"/>
        <v>0</v>
      </c>
      <c r="BS66" s="107">
        <f t="shared" si="282"/>
        <v>-27873.600000000006</v>
      </c>
      <c r="BT66" s="107">
        <f t="shared" si="282"/>
        <v>-14883.000000000029</v>
      </c>
      <c r="BU66" s="108" t="s">
        <v>51</v>
      </c>
      <c r="BV66" s="108" t="s">
        <v>51</v>
      </c>
      <c r="BW66" s="107">
        <f t="shared" si="282"/>
        <v>0</v>
      </c>
      <c r="BX66" s="107">
        <f t="shared" si="282"/>
        <v>0</v>
      </c>
      <c r="BY66" s="107">
        <f t="shared" si="282"/>
        <v>-27873.600000000006</v>
      </c>
      <c r="BZ66" s="107">
        <f t="shared" si="282"/>
        <v>-14883.000000000029</v>
      </c>
      <c r="CA66" s="108" t="s">
        <v>51</v>
      </c>
      <c r="CB66" s="108" t="s">
        <v>51</v>
      </c>
      <c r="CC66" s="107">
        <f t="shared" si="282"/>
        <v>0</v>
      </c>
      <c r="CD66" s="107">
        <f t="shared" si="282"/>
        <v>0</v>
      </c>
      <c r="CE66" s="107">
        <f t="shared" si="282"/>
        <v>-27873.600000000006</v>
      </c>
      <c r="CF66" s="107">
        <f t="shared" si="282"/>
        <v>-14883.000000000029</v>
      </c>
      <c r="CG66" s="108" t="s">
        <v>51</v>
      </c>
      <c r="CH66" s="108" t="s">
        <v>51</v>
      </c>
      <c r="CI66" s="107">
        <f t="shared" si="282"/>
        <v>0</v>
      </c>
      <c r="CJ66" s="107">
        <f t="shared" si="282"/>
        <v>0</v>
      </c>
      <c r="CK66" s="107">
        <f t="shared" si="282"/>
        <v>-27873.600000000006</v>
      </c>
      <c r="CL66" s="107">
        <f t="shared" si="282"/>
        <v>-14883.000000000029</v>
      </c>
      <c r="CM66" s="108" t="s">
        <v>51</v>
      </c>
      <c r="CN66" s="108" t="s">
        <v>51</v>
      </c>
      <c r="CO66" s="107">
        <f t="shared" si="282"/>
        <v>0</v>
      </c>
      <c r="CP66" s="107">
        <f t="shared" si="282"/>
        <v>0</v>
      </c>
      <c r="CQ66" s="107">
        <f t="shared" si="282"/>
        <v>-27873.600000000006</v>
      </c>
      <c r="CR66" s="107">
        <f t="shared" si="282"/>
        <v>-14883.000000000029</v>
      </c>
      <c r="CS66" s="108" t="s">
        <v>51</v>
      </c>
      <c r="CT66" s="108" t="s">
        <v>51</v>
      </c>
      <c r="CU66" s="107">
        <f t="shared" si="282"/>
        <v>0</v>
      </c>
      <c r="CV66" s="107">
        <f t="shared" si="282"/>
        <v>0</v>
      </c>
      <c r="CW66" s="107">
        <f t="shared" si="282"/>
        <v>-27873.600000000006</v>
      </c>
      <c r="CX66" s="107">
        <f t="shared" si="282"/>
        <v>-14883.000000000029</v>
      </c>
      <c r="CY66" s="108" t="s">
        <v>51</v>
      </c>
      <c r="CZ66" s="108" t="s">
        <v>51</v>
      </c>
      <c r="DA66" s="107">
        <f t="shared" si="282"/>
        <v>0</v>
      </c>
      <c r="DB66" s="107">
        <f t="shared" si="282"/>
        <v>0</v>
      </c>
      <c r="DC66" s="107">
        <f t="shared" si="282"/>
        <v>-27873.600000000006</v>
      </c>
      <c r="DD66" s="107">
        <f t="shared" si="282"/>
        <v>-14883.000000000029</v>
      </c>
      <c r="DE66" s="108" t="s">
        <v>51</v>
      </c>
      <c r="DF66" s="108" t="s">
        <v>51</v>
      </c>
      <c r="DG66" s="107">
        <f t="shared" si="282"/>
        <v>0</v>
      </c>
      <c r="DH66" s="107">
        <f t="shared" si="282"/>
        <v>0</v>
      </c>
      <c r="DI66" s="107">
        <f t="shared" si="282"/>
        <v>-27873.600000000006</v>
      </c>
      <c r="DJ66" s="107">
        <f t="shared" si="282"/>
        <v>-14883.000000000029</v>
      </c>
      <c r="DK66" s="108" t="s">
        <v>51</v>
      </c>
      <c r="DL66" s="108" t="s">
        <v>51</v>
      </c>
      <c r="DM66" s="107">
        <f t="shared" si="282"/>
        <v>0</v>
      </c>
      <c r="DN66" s="107">
        <f t="shared" si="282"/>
        <v>0</v>
      </c>
      <c r="DO66" s="107">
        <f t="shared" si="282"/>
        <v>0</v>
      </c>
      <c r="DP66" s="107">
        <f t="shared" si="282"/>
        <v>0</v>
      </c>
      <c r="DQ66" s="107">
        <f>DQ67+DQ70+DQ73+DQ76</f>
        <v>-112407.90000000002</v>
      </c>
      <c r="DR66" s="107">
        <f t="shared" ref="DR66" si="283">DR67+DR70+DR73+DR76</f>
        <v>-17577.400000000023</v>
      </c>
      <c r="DS66" s="108" t="s">
        <v>51</v>
      </c>
      <c r="DT66" s="108" t="s">
        <v>51</v>
      </c>
      <c r="DU66" s="108" t="s">
        <v>51</v>
      </c>
      <c r="DV66" s="108" t="s">
        <v>51</v>
      </c>
      <c r="DW66" s="37"/>
      <c r="DX66" s="76"/>
      <c r="DY66" s="76"/>
      <c r="DZ66" s="76"/>
      <c r="EA66" s="76"/>
      <c r="EB66" s="76"/>
      <c r="EC66" s="76"/>
      <c r="ED66" s="76"/>
      <c r="EE66" s="76"/>
      <c r="EF66" s="76"/>
      <c r="EG66" s="76"/>
      <c r="EH66" s="76"/>
      <c r="EI66" s="76"/>
      <c r="EJ66" s="76"/>
      <c r="EK66" s="76"/>
      <c r="EL66" s="76"/>
      <c r="EM66" s="76"/>
      <c r="EN66" s="76"/>
      <c r="EO66" s="76"/>
      <c r="EP66" s="76"/>
      <c r="EQ66" s="76"/>
      <c r="ER66" s="76"/>
      <c r="ES66" s="76"/>
      <c r="ET66" s="76"/>
      <c r="EU66" s="76"/>
      <c r="EV66" s="76"/>
      <c r="EW66" s="76"/>
      <c r="EX66" s="76"/>
      <c r="EY66" s="76"/>
      <c r="EZ66" s="76"/>
      <c r="FA66" s="76"/>
      <c r="FB66" s="76"/>
      <c r="FC66" s="76"/>
      <c r="FD66" s="76"/>
      <c r="FE66" s="76"/>
      <c r="FF66" s="76"/>
      <c r="FG66" s="76"/>
      <c r="FH66" s="76"/>
      <c r="FI66" s="76"/>
      <c r="FJ66" s="76"/>
      <c r="FK66" s="76"/>
      <c r="FL66" s="76"/>
      <c r="FM66" s="76"/>
      <c r="FN66" s="76"/>
      <c r="FO66" s="76"/>
      <c r="FP66" s="76"/>
      <c r="FQ66" s="76"/>
      <c r="FR66" s="76"/>
      <c r="FS66" s="76"/>
      <c r="FT66" s="76"/>
      <c r="FU66" s="76"/>
      <c r="FV66" s="76"/>
      <c r="FW66" s="76"/>
      <c r="FX66" s="76"/>
      <c r="FY66" s="76"/>
      <c r="FZ66" s="76"/>
      <c r="GA66" s="76"/>
      <c r="GB66" s="76"/>
      <c r="GC66" s="76"/>
      <c r="GD66" s="76"/>
      <c r="GE66" s="76"/>
      <c r="GF66" s="76"/>
      <c r="GG66" s="76"/>
      <c r="GH66" s="76"/>
      <c r="GI66" s="76"/>
      <c r="GJ66" s="76"/>
      <c r="GK66" s="76"/>
      <c r="GL66" s="76"/>
      <c r="GM66" s="76"/>
      <c r="GN66" s="76"/>
      <c r="GO66" s="76"/>
      <c r="GP66" s="76"/>
      <c r="GQ66" s="76"/>
      <c r="GR66" s="76"/>
      <c r="GS66" s="76"/>
      <c r="GT66" s="76"/>
      <c r="GU66" s="76"/>
      <c r="GV66" s="76"/>
      <c r="GW66" s="76"/>
      <c r="GX66" s="76"/>
      <c r="GY66" s="76"/>
      <c r="GZ66" s="76"/>
      <c r="HA66" s="76"/>
      <c r="HB66" s="76"/>
      <c r="HC66" s="76"/>
      <c r="HD66" s="76"/>
      <c r="HE66" s="76"/>
      <c r="HF66" s="76"/>
      <c r="HG66" s="76"/>
      <c r="HH66" s="76"/>
      <c r="HI66" s="76"/>
      <c r="HJ66" s="76"/>
      <c r="HK66" s="76"/>
      <c r="HL66" s="76"/>
      <c r="HM66" s="76"/>
      <c r="HN66" s="76"/>
      <c r="HO66" s="76"/>
      <c r="HP66" s="76"/>
      <c r="HQ66" s="76"/>
      <c r="HR66" s="76"/>
      <c r="HS66" s="76"/>
      <c r="HT66" s="76"/>
      <c r="HU66" s="76"/>
      <c r="HV66" s="76"/>
      <c r="HW66" s="76"/>
      <c r="HX66" s="76"/>
      <c r="HY66" s="76"/>
      <c r="HZ66" s="76"/>
      <c r="IA66" s="76"/>
      <c r="IB66" s="76"/>
      <c r="IC66" s="76"/>
      <c r="ID66" s="76"/>
      <c r="IE66" s="76"/>
      <c r="IF66" s="76"/>
      <c r="IG66" s="76"/>
      <c r="IH66" s="76"/>
      <c r="II66" s="76"/>
      <c r="IJ66" s="76"/>
      <c r="IK66" s="76"/>
      <c r="IL66" s="76"/>
      <c r="IM66" s="76"/>
      <c r="IN66" s="76"/>
      <c r="IO66" s="76"/>
      <c r="IP66" s="76"/>
      <c r="IQ66" s="76"/>
      <c r="IR66" s="76"/>
      <c r="IS66" s="76"/>
      <c r="IT66" s="76"/>
      <c r="IU66" s="76"/>
      <c r="IV66" s="76"/>
      <c r="IW66" s="76"/>
      <c r="IX66" s="76"/>
      <c r="IY66" s="76"/>
      <c r="IZ66" s="76"/>
      <c r="JA66" s="76"/>
      <c r="JB66" s="76"/>
      <c r="JC66" s="76"/>
      <c r="JD66" s="76"/>
      <c r="JE66" s="76"/>
      <c r="JF66" s="76"/>
      <c r="JG66" s="76"/>
      <c r="JH66" s="76"/>
    </row>
    <row r="67" spans="1:268" s="75" customFormat="1" ht="18" customHeight="1">
      <c r="A67" s="335" t="s">
        <v>54</v>
      </c>
      <c r="B67" s="336"/>
      <c r="C67" s="96">
        <f t="shared" ref="C67:AZ67" si="284">C68-C69</f>
        <v>1257.4000000000015</v>
      </c>
      <c r="D67" s="96">
        <f t="shared" si="284"/>
        <v>1257.1999999999971</v>
      </c>
      <c r="E67" s="96">
        <f t="shared" si="284"/>
        <v>4915</v>
      </c>
      <c r="F67" s="96">
        <f t="shared" si="284"/>
        <v>4915</v>
      </c>
      <c r="G67" s="96">
        <f t="shared" si="284"/>
        <v>-1638</v>
      </c>
      <c r="H67" s="96">
        <f t="shared" si="284"/>
        <v>-1638</v>
      </c>
      <c r="I67" s="96">
        <f t="shared" si="284"/>
        <v>-1498</v>
      </c>
      <c r="J67" s="96">
        <f t="shared" si="284"/>
        <v>-1498</v>
      </c>
      <c r="K67" s="96">
        <f t="shared" si="284"/>
        <v>-3136</v>
      </c>
      <c r="L67" s="96">
        <f t="shared" si="284"/>
        <v>-3136</v>
      </c>
      <c r="M67" s="96">
        <f t="shared" si="284"/>
        <v>-1898</v>
      </c>
      <c r="N67" s="96">
        <f t="shared" si="284"/>
        <v>-1898</v>
      </c>
      <c r="O67" s="96">
        <f t="shared" si="284"/>
        <v>-5034</v>
      </c>
      <c r="P67" s="96">
        <f t="shared" si="284"/>
        <v>-5034</v>
      </c>
      <c r="Q67" s="96">
        <f t="shared" si="284"/>
        <v>-2248</v>
      </c>
      <c r="R67" s="96">
        <f t="shared" si="284"/>
        <v>-2248</v>
      </c>
      <c r="S67" s="96">
        <f t="shared" si="284"/>
        <v>-7282</v>
      </c>
      <c r="T67" s="96">
        <f t="shared" si="284"/>
        <v>-7282</v>
      </c>
      <c r="U67" s="96">
        <f t="shared" si="284"/>
        <v>-1270</v>
      </c>
      <c r="V67" s="96">
        <f t="shared" si="284"/>
        <v>-1270</v>
      </c>
      <c r="W67" s="96">
        <f t="shared" si="284"/>
        <v>-8552</v>
      </c>
      <c r="X67" s="96">
        <f t="shared" si="284"/>
        <v>-8552</v>
      </c>
      <c r="Y67" s="96">
        <f t="shared" si="284"/>
        <v>-1181</v>
      </c>
      <c r="Z67" s="96">
        <f t="shared" si="284"/>
        <v>-1181</v>
      </c>
      <c r="AA67" s="96">
        <f t="shared" si="284"/>
        <v>-9733</v>
      </c>
      <c r="AB67" s="96">
        <f t="shared" si="284"/>
        <v>-9733</v>
      </c>
      <c r="AC67" s="96">
        <f t="shared" si="284"/>
        <v>-1177</v>
      </c>
      <c r="AD67" s="96">
        <f t="shared" si="284"/>
        <v>-1177</v>
      </c>
      <c r="AE67" s="96">
        <f t="shared" si="284"/>
        <v>-10910</v>
      </c>
      <c r="AF67" s="96">
        <f t="shared" si="284"/>
        <v>-10910</v>
      </c>
      <c r="AG67" s="96">
        <f t="shared" si="284"/>
        <v>-1267</v>
      </c>
      <c r="AH67" s="96">
        <f t="shared" si="284"/>
        <v>-1267</v>
      </c>
      <c r="AI67" s="96">
        <f t="shared" si="284"/>
        <v>-12177</v>
      </c>
      <c r="AJ67" s="96">
        <f t="shared" si="284"/>
        <v>-12177</v>
      </c>
      <c r="AK67" s="96">
        <f t="shared" si="284"/>
        <v>2022</v>
      </c>
      <c r="AL67" s="96">
        <f t="shared" si="284"/>
        <v>2022</v>
      </c>
      <c r="AM67" s="96">
        <f t="shared" si="284"/>
        <v>-10155</v>
      </c>
      <c r="AN67" s="96">
        <f t="shared" si="284"/>
        <v>-10155</v>
      </c>
      <c r="AO67" s="96">
        <f t="shared" si="284"/>
        <v>-10</v>
      </c>
      <c r="AP67" s="96">
        <f t="shared" si="284"/>
        <v>-10</v>
      </c>
      <c r="AQ67" s="96">
        <f t="shared" si="284"/>
        <v>-10165</v>
      </c>
      <c r="AR67" s="96">
        <f t="shared" si="284"/>
        <v>-10165</v>
      </c>
      <c r="AS67" s="96">
        <f t="shared" si="284"/>
        <v>-25</v>
      </c>
      <c r="AT67" s="96">
        <f t="shared" si="284"/>
        <v>-25</v>
      </c>
      <c r="AU67" s="96">
        <f t="shared" si="284"/>
        <v>-10190</v>
      </c>
      <c r="AV67" s="96">
        <f t="shared" si="284"/>
        <v>-10190</v>
      </c>
      <c r="AW67" s="96">
        <f t="shared" si="284"/>
        <v>15105</v>
      </c>
      <c r="AX67" s="96">
        <f t="shared" si="284"/>
        <v>15105</v>
      </c>
      <c r="AY67" s="96">
        <f t="shared" si="284"/>
        <v>20000</v>
      </c>
      <c r="AZ67" s="96">
        <f t="shared" si="284"/>
        <v>20000</v>
      </c>
      <c r="BA67" s="54">
        <f t="shared" ref="BA67:BB76" si="285">IF(E67=0,1,AY67/E67-1)</f>
        <v>3.0691759918616484</v>
      </c>
      <c r="BB67" s="54">
        <f t="shared" si="285"/>
        <v>3.0691759918616484</v>
      </c>
      <c r="BC67" s="96">
        <f t="shared" ref="BC67:DN67" si="286">BC68-BC69</f>
        <v>-779</v>
      </c>
      <c r="BD67" s="96">
        <f t="shared" si="286"/>
        <v>-779</v>
      </c>
      <c r="BE67" s="96">
        <f t="shared" si="286"/>
        <v>-969</v>
      </c>
      <c r="BF67" s="96">
        <f t="shared" si="286"/>
        <v>-969</v>
      </c>
      <c r="BG67" s="96">
        <f t="shared" si="286"/>
        <v>-1748</v>
      </c>
      <c r="BH67" s="96">
        <f t="shared" si="286"/>
        <v>-1748</v>
      </c>
      <c r="BI67" s="54">
        <f t="shared" ref="BI67:BJ76" si="287">IF(K67=0,1,BG67/K67-1)</f>
        <v>-0.44260204081632648</v>
      </c>
      <c r="BJ67" s="54">
        <f t="shared" si="287"/>
        <v>-0.44260204081632648</v>
      </c>
      <c r="BK67" s="96">
        <f t="shared" si="286"/>
        <v>32081</v>
      </c>
      <c r="BL67" s="96">
        <f t="shared" si="286"/>
        <v>-1419</v>
      </c>
      <c r="BM67" s="96">
        <f t="shared" si="286"/>
        <v>30333</v>
      </c>
      <c r="BN67" s="96">
        <f t="shared" si="286"/>
        <v>-3167</v>
      </c>
      <c r="BO67" s="54">
        <f t="shared" ref="BO67:BP76" si="288">IF(O67=0,1,BM67/O67-1)</f>
        <v>-7.0256257449344455</v>
      </c>
      <c r="BP67" s="54">
        <f t="shared" si="288"/>
        <v>-0.37087802940007941</v>
      </c>
      <c r="BQ67" s="96">
        <f t="shared" si="286"/>
        <v>0</v>
      </c>
      <c r="BR67" s="96">
        <f t="shared" si="286"/>
        <v>0</v>
      </c>
      <c r="BS67" s="96">
        <f t="shared" si="286"/>
        <v>30333</v>
      </c>
      <c r="BT67" s="96">
        <f t="shared" si="286"/>
        <v>-3167</v>
      </c>
      <c r="BU67" s="54">
        <f t="shared" ref="BU67:BV76" si="289">IF(S67=0,1,BS67/S67-1)</f>
        <v>-5.1654765174402639</v>
      </c>
      <c r="BV67" s="54">
        <f t="shared" si="289"/>
        <v>-0.56509200769019508</v>
      </c>
      <c r="BW67" s="96">
        <f t="shared" si="286"/>
        <v>0</v>
      </c>
      <c r="BX67" s="96">
        <f t="shared" si="286"/>
        <v>0</v>
      </c>
      <c r="BY67" s="96">
        <f t="shared" si="286"/>
        <v>30333</v>
      </c>
      <c r="BZ67" s="96">
        <f t="shared" si="286"/>
        <v>-3167</v>
      </c>
      <c r="CA67" s="54">
        <f t="shared" ref="CA67:CB76" si="290">IF(W67=0,1,BY67/W67-1)</f>
        <v>-4.5468896164639849</v>
      </c>
      <c r="CB67" s="54">
        <f t="shared" si="290"/>
        <v>-0.62967726847521055</v>
      </c>
      <c r="CC67" s="96">
        <f t="shared" si="286"/>
        <v>0</v>
      </c>
      <c r="CD67" s="96">
        <f t="shared" si="286"/>
        <v>0</v>
      </c>
      <c r="CE67" s="96">
        <f t="shared" si="286"/>
        <v>30333</v>
      </c>
      <c r="CF67" s="96">
        <f t="shared" si="286"/>
        <v>-3167</v>
      </c>
      <c r="CG67" s="54">
        <f t="shared" ref="CG67:CH76" si="291">IF(AA67=0,1,CE67/AA67-1)</f>
        <v>-4.1165108394123084</v>
      </c>
      <c r="CH67" s="54">
        <f t="shared" si="291"/>
        <v>-0.67461214425151539</v>
      </c>
      <c r="CI67" s="96">
        <f t="shared" si="286"/>
        <v>0</v>
      </c>
      <c r="CJ67" s="96">
        <f t="shared" si="286"/>
        <v>0</v>
      </c>
      <c r="CK67" s="96">
        <f t="shared" si="286"/>
        <v>30333</v>
      </c>
      <c r="CL67" s="96">
        <f t="shared" si="286"/>
        <v>-3167</v>
      </c>
      <c r="CM67" s="54">
        <f t="shared" ref="CM67:CN76" si="292">IF(AE67=0,1,CK67/AE67-1)</f>
        <v>-3.7802933088909256</v>
      </c>
      <c r="CN67" s="54">
        <f t="shared" si="292"/>
        <v>-0.70971585701191575</v>
      </c>
      <c r="CO67" s="96">
        <f t="shared" si="286"/>
        <v>0</v>
      </c>
      <c r="CP67" s="96">
        <f t="shared" si="286"/>
        <v>0</v>
      </c>
      <c r="CQ67" s="96">
        <f t="shared" si="286"/>
        <v>30333</v>
      </c>
      <c r="CR67" s="96">
        <f t="shared" si="286"/>
        <v>-3167</v>
      </c>
      <c r="CS67" s="54">
        <f t="shared" ref="CS67:CT76" si="293">IF(AI67=0,1,CQ67/AI67-1)</f>
        <v>-3.4910076373491008</v>
      </c>
      <c r="CT67" s="54">
        <f t="shared" si="293"/>
        <v>-0.73991952040732523</v>
      </c>
      <c r="CU67" s="96">
        <f t="shared" si="286"/>
        <v>0</v>
      </c>
      <c r="CV67" s="96">
        <f t="shared" si="286"/>
        <v>0</v>
      </c>
      <c r="CW67" s="96">
        <f t="shared" si="286"/>
        <v>30333</v>
      </c>
      <c r="CX67" s="96">
        <f t="shared" si="286"/>
        <v>-3167</v>
      </c>
      <c r="CY67" s="54">
        <f t="shared" ref="CY67:CZ76" si="294">IF(AM67=0,1,CW67/AM67-1)</f>
        <v>-3.9870014771048745</v>
      </c>
      <c r="CZ67" s="54">
        <f t="shared" si="294"/>
        <v>-0.68813392417528307</v>
      </c>
      <c r="DA67" s="96">
        <f t="shared" si="286"/>
        <v>0</v>
      </c>
      <c r="DB67" s="96">
        <f t="shared" si="286"/>
        <v>0</v>
      </c>
      <c r="DC67" s="96">
        <f t="shared" si="286"/>
        <v>30333</v>
      </c>
      <c r="DD67" s="96">
        <f t="shared" si="286"/>
        <v>-3167</v>
      </c>
      <c r="DE67" s="54">
        <f t="shared" ref="DE67:DF76" si="295">IF(AQ67=0,1,DC67/AQ67-1)</f>
        <v>-3.9840629611411709</v>
      </c>
      <c r="DF67" s="54">
        <f t="shared" si="295"/>
        <v>-0.68844072798819478</v>
      </c>
      <c r="DG67" s="96">
        <f t="shared" si="286"/>
        <v>0</v>
      </c>
      <c r="DH67" s="96">
        <f t="shared" si="286"/>
        <v>0</v>
      </c>
      <c r="DI67" s="96">
        <f t="shared" si="286"/>
        <v>30333</v>
      </c>
      <c r="DJ67" s="96">
        <f t="shared" si="286"/>
        <v>-3167</v>
      </c>
      <c r="DK67" s="54">
        <f t="shared" ref="DK67:DL76" si="296">IF(AU67=0,1,DI67/AU67-1)</f>
        <v>-3.9767419038272815</v>
      </c>
      <c r="DL67" s="54">
        <f t="shared" si="296"/>
        <v>-0.68920510304219817</v>
      </c>
      <c r="DM67" s="96">
        <f t="shared" si="286"/>
        <v>0</v>
      </c>
      <c r="DN67" s="96">
        <f t="shared" si="286"/>
        <v>0</v>
      </c>
      <c r="DO67" s="96">
        <f t="shared" ref="DO67:DR67" si="297">DO68-DO69</f>
        <v>0</v>
      </c>
      <c r="DP67" s="96">
        <f t="shared" si="297"/>
        <v>0</v>
      </c>
      <c r="DQ67" s="96">
        <f t="shared" si="297"/>
        <v>20000</v>
      </c>
      <c r="DR67" s="96">
        <f t="shared" si="297"/>
        <v>20000</v>
      </c>
      <c r="DS67" s="54">
        <f>IF($AY$67=0,1,DQ67/$AY$67-1)</f>
        <v>0</v>
      </c>
      <c r="DT67" s="54">
        <f>IF($AZ$67=0,1,DR67/$AZ$67-1)</f>
        <v>0</v>
      </c>
      <c r="DU67" s="54">
        <f>IF($E$67=0,1,DQ67/$E$67-1)</f>
        <v>3.0691759918616484</v>
      </c>
      <c r="DV67" s="54">
        <f>IF($E$67=0,1,DR67/$E$67-1)</f>
        <v>3.0691759918616484</v>
      </c>
      <c r="DW67" s="28"/>
      <c r="DX67" s="74"/>
      <c r="DY67" s="74"/>
      <c r="DZ67" s="74"/>
      <c r="EA67" s="74"/>
      <c r="EB67" s="74"/>
      <c r="EC67" s="74"/>
      <c r="ED67" s="74"/>
      <c r="EE67" s="74"/>
      <c r="EF67" s="74"/>
      <c r="EG67" s="74"/>
      <c r="EH67" s="74"/>
      <c r="EI67" s="74"/>
      <c r="EJ67" s="74"/>
      <c r="EK67" s="74"/>
      <c r="EL67" s="74"/>
      <c r="EM67" s="74"/>
      <c r="EN67" s="74"/>
      <c r="EO67" s="74"/>
      <c r="EP67" s="74"/>
      <c r="EQ67" s="74"/>
      <c r="ER67" s="74"/>
      <c r="ES67" s="74"/>
      <c r="ET67" s="74"/>
      <c r="EU67" s="74"/>
      <c r="EV67" s="74"/>
      <c r="EW67" s="74"/>
      <c r="EX67" s="74"/>
      <c r="EY67" s="74"/>
      <c r="EZ67" s="74"/>
      <c r="FA67" s="74"/>
      <c r="FB67" s="74"/>
      <c r="FC67" s="74"/>
      <c r="FD67" s="74"/>
      <c r="FE67" s="74"/>
      <c r="FF67" s="74"/>
      <c r="FG67" s="74"/>
      <c r="FH67" s="74"/>
      <c r="FI67" s="74"/>
      <c r="FJ67" s="74"/>
      <c r="FK67" s="74"/>
      <c r="FL67" s="74"/>
      <c r="FM67" s="74"/>
      <c r="FN67" s="74"/>
      <c r="FO67" s="74"/>
      <c r="FP67" s="74"/>
      <c r="FQ67" s="74"/>
      <c r="FR67" s="74"/>
      <c r="FS67" s="74"/>
      <c r="FT67" s="74"/>
      <c r="FU67" s="74"/>
      <c r="FV67" s="74"/>
      <c r="FW67" s="74"/>
      <c r="FX67" s="74"/>
      <c r="FY67" s="74"/>
      <c r="FZ67" s="74"/>
      <c r="GA67" s="74"/>
      <c r="GB67" s="74"/>
      <c r="GC67" s="74"/>
      <c r="GD67" s="74"/>
      <c r="GE67" s="74"/>
      <c r="GF67" s="74"/>
      <c r="GG67" s="74"/>
      <c r="GH67" s="74"/>
      <c r="GI67" s="74"/>
      <c r="GJ67" s="74"/>
      <c r="GK67" s="74"/>
      <c r="GL67" s="74"/>
      <c r="GM67" s="74"/>
      <c r="GN67" s="74"/>
      <c r="GO67" s="74"/>
      <c r="GP67" s="74"/>
      <c r="GQ67" s="74"/>
      <c r="GR67" s="74"/>
      <c r="GS67" s="74"/>
      <c r="GT67" s="74"/>
      <c r="GU67" s="74"/>
      <c r="GV67" s="74"/>
      <c r="GW67" s="74"/>
      <c r="GX67" s="74"/>
      <c r="GY67" s="74"/>
      <c r="GZ67" s="74"/>
      <c r="HA67" s="74"/>
      <c r="HB67" s="74"/>
      <c r="HC67" s="74"/>
      <c r="HD67" s="74"/>
      <c r="HE67" s="74"/>
      <c r="HF67" s="74"/>
      <c r="HG67" s="74"/>
      <c r="HH67" s="74"/>
      <c r="HI67" s="74"/>
      <c r="HJ67" s="74"/>
      <c r="HK67" s="74"/>
      <c r="HL67" s="74"/>
      <c r="HM67" s="74"/>
      <c r="HN67" s="74"/>
      <c r="HO67" s="74"/>
      <c r="HP67" s="74"/>
      <c r="HQ67" s="74"/>
      <c r="HR67" s="74"/>
      <c r="HS67" s="74"/>
      <c r="HT67" s="74"/>
      <c r="HU67" s="74"/>
      <c r="HV67" s="74"/>
      <c r="HW67" s="74"/>
      <c r="HX67" s="74"/>
      <c r="HY67" s="74"/>
      <c r="HZ67" s="74"/>
      <c r="IA67" s="74"/>
      <c r="IB67" s="74"/>
      <c r="IC67" s="74"/>
      <c r="ID67" s="74"/>
      <c r="IE67" s="74"/>
      <c r="IF67" s="74"/>
      <c r="IG67" s="74"/>
      <c r="IH67" s="74"/>
      <c r="II67" s="74"/>
      <c r="IJ67" s="74"/>
      <c r="IK67" s="74"/>
      <c r="IL67" s="74"/>
      <c r="IM67" s="74"/>
      <c r="IN67" s="74"/>
      <c r="IO67" s="74"/>
      <c r="IP67" s="74"/>
      <c r="IQ67" s="74"/>
      <c r="IR67" s="74"/>
      <c r="IS67" s="74"/>
      <c r="IT67" s="74"/>
      <c r="IU67" s="74"/>
      <c r="IV67" s="74"/>
      <c r="IW67" s="74"/>
      <c r="IX67" s="74"/>
      <c r="IY67" s="74"/>
      <c r="IZ67" s="74"/>
      <c r="JA67" s="74"/>
      <c r="JB67" s="74"/>
      <c r="JC67" s="74"/>
      <c r="JD67" s="74"/>
      <c r="JE67" s="74"/>
      <c r="JF67" s="74"/>
      <c r="JG67" s="74"/>
      <c r="JH67" s="74"/>
    </row>
    <row r="68" spans="1:268" s="66" customFormat="1" ht="18" customHeight="1">
      <c r="A68" s="337" t="s">
        <v>55</v>
      </c>
      <c r="B68" s="338"/>
      <c r="C68" s="29">
        <f>'[1]прогноз '!B65</f>
        <v>20446.400000000001</v>
      </c>
      <c r="D68" s="29">
        <f>'[1]прогноз '!C65</f>
        <v>20446.199999999997</v>
      </c>
      <c r="E68" s="29">
        <f>G68+I68+M68+Q68+U68+Y68+AC68+AG68+AK68++AO68+AS68+AW68</f>
        <v>20650</v>
      </c>
      <c r="F68" s="29">
        <f>H68+J68+N68+R68+V68+Z68+AD68+AH68+AL68+AP68+AT68+AX68</f>
        <v>20650</v>
      </c>
      <c r="G68" s="29">
        <v>0</v>
      </c>
      <c r="H68" s="29">
        <v>0</v>
      </c>
      <c r="I68" s="29">
        <v>0</v>
      </c>
      <c r="J68" s="29">
        <v>0</v>
      </c>
      <c r="K68" s="29">
        <f>G68+I68</f>
        <v>0</v>
      </c>
      <c r="L68" s="29">
        <f>H68+J68</f>
        <v>0</v>
      </c>
      <c r="M68" s="29">
        <v>0</v>
      </c>
      <c r="N68" s="29">
        <v>0</v>
      </c>
      <c r="O68" s="29">
        <f>K68+M68</f>
        <v>0</v>
      </c>
      <c r="P68" s="29">
        <f>L68+N68</f>
        <v>0</v>
      </c>
      <c r="Q68" s="29">
        <v>0</v>
      </c>
      <c r="R68" s="29">
        <v>0</v>
      </c>
      <c r="S68" s="29">
        <f>O68+Q68</f>
        <v>0</v>
      </c>
      <c r="T68" s="29">
        <f>P68+R68</f>
        <v>0</v>
      </c>
      <c r="U68" s="29">
        <v>0</v>
      </c>
      <c r="V68" s="29">
        <v>0</v>
      </c>
      <c r="W68" s="29">
        <f>S68+U68</f>
        <v>0</v>
      </c>
      <c r="X68" s="29">
        <f>T68+V68</f>
        <v>0</v>
      </c>
      <c r="Y68" s="29">
        <v>0</v>
      </c>
      <c r="Z68" s="29">
        <v>0</v>
      </c>
      <c r="AA68" s="29">
        <f>W68+Y68</f>
        <v>0</v>
      </c>
      <c r="AB68" s="29">
        <f>X68+Z68</f>
        <v>0</v>
      </c>
      <c r="AC68" s="29">
        <v>0</v>
      </c>
      <c r="AD68" s="29">
        <v>0</v>
      </c>
      <c r="AE68" s="29">
        <f>AA68+AC68</f>
        <v>0</v>
      </c>
      <c r="AF68" s="29">
        <f>AB68+AD68</f>
        <v>0</v>
      </c>
      <c r="AG68" s="29">
        <v>0</v>
      </c>
      <c r="AH68" s="29">
        <v>0</v>
      </c>
      <c r="AI68" s="29">
        <f>AE68+AG68</f>
        <v>0</v>
      </c>
      <c r="AJ68" s="29">
        <f>AF68+AH68</f>
        <v>0</v>
      </c>
      <c r="AK68" s="29">
        <f>2775-AG68</f>
        <v>2775</v>
      </c>
      <c r="AL68" s="29">
        <v>2775</v>
      </c>
      <c r="AM68" s="29">
        <f>AI68+AK68</f>
        <v>2775</v>
      </c>
      <c r="AN68" s="29">
        <f>AJ68+AL68</f>
        <v>2775</v>
      </c>
      <c r="AO68" s="29">
        <v>1125</v>
      </c>
      <c r="AP68" s="29">
        <v>1125</v>
      </c>
      <c r="AQ68" s="29">
        <f>AM68+AO68</f>
        <v>3900</v>
      </c>
      <c r="AR68" s="29">
        <f>AN68+AP68</f>
        <v>3900</v>
      </c>
      <c r="AS68" s="29">
        <v>1125</v>
      </c>
      <c r="AT68" s="29">
        <v>1125</v>
      </c>
      <c r="AU68" s="29">
        <f>AQ68+AS68</f>
        <v>5025</v>
      </c>
      <c r="AV68" s="29">
        <f>AR68+AT68</f>
        <v>5025</v>
      </c>
      <c r="AW68" s="29">
        <v>15625</v>
      </c>
      <c r="AX68" s="29">
        <v>15625</v>
      </c>
      <c r="AY68" s="29">
        <f>AZ68</f>
        <v>30000</v>
      </c>
      <c r="AZ68" s="29">
        <v>30000</v>
      </c>
      <c r="BA68" s="55">
        <f t="shared" si="285"/>
        <v>0.45278450363196132</v>
      </c>
      <c r="BB68" s="55">
        <f t="shared" si="285"/>
        <v>0.45278450363196132</v>
      </c>
      <c r="BC68" s="29">
        <v>0</v>
      </c>
      <c r="BD68" s="29">
        <v>0</v>
      </c>
      <c r="BE68" s="29">
        <v>0</v>
      </c>
      <c r="BF68" s="29">
        <v>0</v>
      </c>
      <c r="BG68" s="29">
        <f>BC68+BE68</f>
        <v>0</v>
      </c>
      <c r="BH68" s="29">
        <f>BD68+BF68</f>
        <v>0</v>
      </c>
      <c r="BI68" s="55">
        <f t="shared" si="287"/>
        <v>1</v>
      </c>
      <c r="BJ68" s="55">
        <f t="shared" si="287"/>
        <v>1</v>
      </c>
      <c r="BK68" s="29">
        <v>33500</v>
      </c>
      <c r="BL68" s="29">
        <v>0</v>
      </c>
      <c r="BM68" s="29">
        <f>BG68+BK68</f>
        <v>33500</v>
      </c>
      <c r="BN68" s="29">
        <f>BH68+BL68</f>
        <v>0</v>
      </c>
      <c r="BO68" s="55">
        <f t="shared" si="288"/>
        <v>1</v>
      </c>
      <c r="BP68" s="55">
        <f t="shared" si="288"/>
        <v>1</v>
      </c>
      <c r="BQ68" s="29"/>
      <c r="BR68" s="29"/>
      <c r="BS68" s="29">
        <f>BM68+BQ68</f>
        <v>33500</v>
      </c>
      <c r="BT68" s="29">
        <f>BN68+BR68</f>
        <v>0</v>
      </c>
      <c r="BU68" s="55">
        <f t="shared" si="289"/>
        <v>1</v>
      </c>
      <c r="BV68" s="55">
        <f t="shared" si="289"/>
        <v>1</v>
      </c>
      <c r="BW68" s="29"/>
      <c r="BX68" s="29"/>
      <c r="BY68" s="29">
        <f>BS68+BW68</f>
        <v>33500</v>
      </c>
      <c r="BZ68" s="29">
        <f>BT68+BX68</f>
        <v>0</v>
      </c>
      <c r="CA68" s="55">
        <f t="shared" si="290"/>
        <v>1</v>
      </c>
      <c r="CB68" s="55">
        <f t="shared" si="290"/>
        <v>1</v>
      </c>
      <c r="CC68" s="29"/>
      <c r="CD68" s="29"/>
      <c r="CE68" s="29">
        <f>BY68+CC68</f>
        <v>33500</v>
      </c>
      <c r="CF68" s="29">
        <f>BZ68+CD68</f>
        <v>0</v>
      </c>
      <c r="CG68" s="55">
        <f t="shared" si="291"/>
        <v>1</v>
      </c>
      <c r="CH68" s="55">
        <f t="shared" si="291"/>
        <v>1</v>
      </c>
      <c r="CI68" s="29"/>
      <c r="CJ68" s="29"/>
      <c r="CK68" s="29">
        <f>CE68+CI68</f>
        <v>33500</v>
      </c>
      <c r="CL68" s="29">
        <f>CF68+CJ68</f>
        <v>0</v>
      </c>
      <c r="CM68" s="55">
        <f t="shared" si="292"/>
        <v>1</v>
      </c>
      <c r="CN68" s="55">
        <f t="shared" si="292"/>
        <v>1</v>
      </c>
      <c r="CO68" s="29"/>
      <c r="CP68" s="29"/>
      <c r="CQ68" s="29">
        <f>CK68+CO68</f>
        <v>33500</v>
      </c>
      <c r="CR68" s="29">
        <f>CL68+CP68</f>
        <v>0</v>
      </c>
      <c r="CS68" s="55">
        <f t="shared" si="293"/>
        <v>1</v>
      </c>
      <c r="CT68" s="55">
        <f t="shared" si="293"/>
        <v>1</v>
      </c>
      <c r="CU68" s="29"/>
      <c r="CV68" s="29"/>
      <c r="CW68" s="29">
        <f>CQ68+CU68</f>
        <v>33500</v>
      </c>
      <c r="CX68" s="29">
        <f>CR68+CV68</f>
        <v>0</v>
      </c>
      <c r="CY68" s="55">
        <f t="shared" si="294"/>
        <v>11.072072072072071</v>
      </c>
      <c r="CZ68" s="55">
        <f t="shared" si="294"/>
        <v>-1</v>
      </c>
      <c r="DA68" s="29"/>
      <c r="DB68" s="29"/>
      <c r="DC68" s="29">
        <f>CW68+DA68</f>
        <v>33500</v>
      </c>
      <c r="DD68" s="29">
        <f>CX68+DB68</f>
        <v>0</v>
      </c>
      <c r="DE68" s="55">
        <f t="shared" si="295"/>
        <v>7.5897435897435894</v>
      </c>
      <c r="DF68" s="55">
        <f t="shared" si="295"/>
        <v>-1</v>
      </c>
      <c r="DG68" s="29"/>
      <c r="DH68" s="29"/>
      <c r="DI68" s="29">
        <f>DC68+DG68</f>
        <v>33500</v>
      </c>
      <c r="DJ68" s="29">
        <f>DD68+DH68</f>
        <v>0</v>
      </c>
      <c r="DK68" s="55">
        <f t="shared" si="296"/>
        <v>5.666666666666667</v>
      </c>
      <c r="DL68" s="55">
        <f t="shared" si="296"/>
        <v>-1</v>
      </c>
      <c r="DM68" s="29"/>
      <c r="DN68" s="29"/>
      <c r="DO68" s="29"/>
      <c r="DP68" s="29"/>
      <c r="DQ68" s="29">
        <v>30000</v>
      </c>
      <c r="DR68" s="29">
        <v>30000</v>
      </c>
      <c r="DS68" s="55">
        <f>IF($AY$68=0,1,DQ68/$AY$68-1)</f>
        <v>0</v>
      </c>
      <c r="DT68" s="55">
        <f>IF($AZ$68=0,1,DR68/$AZ$68-1)</f>
        <v>0</v>
      </c>
      <c r="DU68" s="55">
        <f>IF($E$68=0,1,DQ68/$E$68-1)</f>
        <v>0.45278450363196132</v>
      </c>
      <c r="DV68" s="55">
        <f>IF($E$68=0,1,DR68/$E$68-1)</f>
        <v>0.45278450363196132</v>
      </c>
      <c r="DW68" s="25"/>
      <c r="DX68" s="65"/>
      <c r="DY68" s="65"/>
      <c r="DZ68" s="65"/>
      <c r="EA68" s="65"/>
      <c r="EB68" s="65"/>
      <c r="EC68" s="65"/>
      <c r="ED68" s="65"/>
      <c r="EE68" s="65"/>
      <c r="EF68" s="65"/>
      <c r="EG68" s="65"/>
      <c r="EH68" s="65"/>
      <c r="EI68" s="65"/>
      <c r="EJ68" s="65"/>
      <c r="EK68" s="65"/>
      <c r="EL68" s="65"/>
      <c r="EM68" s="65"/>
      <c r="EN68" s="65"/>
      <c r="EO68" s="65"/>
      <c r="EP68" s="65"/>
      <c r="EQ68" s="65"/>
      <c r="ER68" s="65"/>
      <c r="ES68" s="65"/>
      <c r="ET68" s="65"/>
      <c r="EU68" s="65"/>
      <c r="EV68" s="65"/>
      <c r="EW68" s="65"/>
      <c r="EX68" s="65"/>
      <c r="EY68" s="65"/>
      <c r="EZ68" s="65"/>
      <c r="FA68" s="65"/>
      <c r="FB68" s="65"/>
      <c r="FC68" s="65"/>
      <c r="FD68" s="65"/>
      <c r="FE68" s="65"/>
      <c r="FF68" s="65"/>
      <c r="FG68" s="65"/>
      <c r="FH68" s="65"/>
      <c r="FI68" s="65"/>
      <c r="FJ68" s="65"/>
      <c r="FK68" s="65"/>
      <c r="FL68" s="65"/>
      <c r="FM68" s="65"/>
      <c r="FN68" s="65"/>
      <c r="FO68" s="65"/>
      <c r="FP68" s="65"/>
      <c r="FQ68" s="65"/>
      <c r="FR68" s="65"/>
      <c r="FS68" s="65"/>
      <c r="FT68" s="65"/>
      <c r="FU68" s="65"/>
      <c r="FV68" s="65"/>
      <c r="FW68" s="65"/>
      <c r="FX68" s="65"/>
      <c r="FY68" s="65"/>
      <c r="FZ68" s="65"/>
      <c r="GA68" s="65"/>
      <c r="GB68" s="65"/>
      <c r="GC68" s="65"/>
      <c r="GD68" s="65"/>
      <c r="GE68" s="65"/>
      <c r="GF68" s="65"/>
      <c r="GG68" s="65"/>
      <c r="GH68" s="65"/>
      <c r="GI68" s="65"/>
      <c r="GJ68" s="65"/>
      <c r="GK68" s="65"/>
      <c r="GL68" s="65"/>
      <c r="GM68" s="65"/>
      <c r="GN68" s="65"/>
      <c r="GO68" s="65"/>
      <c r="GP68" s="65"/>
      <c r="GQ68" s="65"/>
      <c r="GR68" s="65"/>
      <c r="GS68" s="65"/>
      <c r="GT68" s="65"/>
      <c r="GU68" s="65"/>
      <c r="GV68" s="65"/>
      <c r="GW68" s="65"/>
      <c r="GX68" s="65"/>
      <c r="GY68" s="65"/>
      <c r="GZ68" s="65"/>
      <c r="HA68" s="65"/>
      <c r="HB68" s="65"/>
      <c r="HC68" s="65"/>
      <c r="HD68" s="65"/>
      <c r="HE68" s="65"/>
      <c r="HF68" s="65"/>
      <c r="HG68" s="65"/>
      <c r="HH68" s="65"/>
      <c r="HI68" s="65"/>
      <c r="HJ68" s="65"/>
      <c r="HK68" s="65"/>
      <c r="HL68" s="65"/>
      <c r="HM68" s="65"/>
      <c r="HN68" s="65"/>
      <c r="HO68" s="65"/>
      <c r="HP68" s="65"/>
      <c r="HQ68" s="65"/>
      <c r="HR68" s="65"/>
      <c r="HS68" s="65"/>
      <c r="HT68" s="65"/>
      <c r="HU68" s="65"/>
      <c r="HV68" s="65"/>
      <c r="HW68" s="65"/>
      <c r="HX68" s="65"/>
      <c r="HY68" s="65"/>
      <c r="HZ68" s="65"/>
      <c r="IA68" s="65"/>
      <c r="IB68" s="65"/>
      <c r="IC68" s="65"/>
      <c r="ID68" s="65"/>
      <c r="IE68" s="65"/>
      <c r="IF68" s="65"/>
      <c r="IG68" s="65"/>
      <c r="IH68" s="65"/>
      <c r="II68" s="65"/>
      <c r="IJ68" s="65"/>
      <c r="IK68" s="65"/>
      <c r="IL68" s="65"/>
      <c r="IM68" s="65"/>
      <c r="IN68" s="65"/>
      <c r="IO68" s="65"/>
      <c r="IP68" s="65"/>
      <c r="IQ68" s="65"/>
      <c r="IR68" s="65"/>
      <c r="IS68" s="65"/>
      <c r="IT68" s="65"/>
      <c r="IU68" s="65"/>
      <c r="IV68" s="65"/>
      <c r="IW68" s="65"/>
      <c r="IX68" s="65"/>
      <c r="IY68" s="65"/>
      <c r="IZ68" s="65"/>
      <c r="JA68" s="65"/>
      <c r="JB68" s="65"/>
      <c r="JC68" s="65"/>
      <c r="JD68" s="65"/>
      <c r="JE68" s="65"/>
      <c r="JF68" s="65"/>
      <c r="JG68" s="65"/>
      <c r="JH68" s="65"/>
    </row>
    <row r="69" spans="1:268" s="66" customFormat="1" ht="18" customHeight="1">
      <c r="A69" s="337" t="s">
        <v>56</v>
      </c>
      <c r="B69" s="338"/>
      <c r="C69" s="29">
        <f>'[1]прогноз '!B66</f>
        <v>19189</v>
      </c>
      <c r="D69" s="29">
        <f>'[1]прогноз '!C66</f>
        <v>19189</v>
      </c>
      <c r="E69" s="29">
        <f>G69+I69+M69+Q69+U69+Y69+AC69+AG69+AK69+AO69+AS69+AW69</f>
        <v>15735</v>
      </c>
      <c r="F69" s="29">
        <f>H69+J69+N69+R69+V69+Z69+AD69+AH69+AL69+AP69+AT69+AX69</f>
        <v>15735</v>
      </c>
      <c r="G69" s="29">
        <v>1638</v>
      </c>
      <c r="H69" s="29">
        <v>1638</v>
      </c>
      <c r="I69" s="29">
        <v>1498</v>
      </c>
      <c r="J69" s="29">
        <v>1498</v>
      </c>
      <c r="K69" s="29">
        <f>G69+I69</f>
        <v>3136</v>
      </c>
      <c r="L69" s="29">
        <f>H69+J69</f>
        <v>3136</v>
      </c>
      <c r="M69" s="29">
        <v>1898</v>
      </c>
      <c r="N69" s="29">
        <v>1898</v>
      </c>
      <c r="O69" s="29">
        <f>K69+M69</f>
        <v>5034</v>
      </c>
      <c r="P69" s="29">
        <f>L69+N69</f>
        <v>5034</v>
      </c>
      <c r="Q69" s="29">
        <v>2248</v>
      </c>
      <c r="R69" s="29">
        <v>2248</v>
      </c>
      <c r="S69" s="29">
        <f>O69+Q69</f>
        <v>7282</v>
      </c>
      <c r="T69" s="29">
        <f>P69+R69</f>
        <v>7282</v>
      </c>
      <c r="U69" s="29">
        <v>1270</v>
      </c>
      <c r="V69" s="29">
        <v>1270</v>
      </c>
      <c r="W69" s="29">
        <f>S69+U69</f>
        <v>8552</v>
      </c>
      <c r="X69" s="29">
        <f>T69+V69</f>
        <v>8552</v>
      </c>
      <c r="Y69" s="29">
        <v>1181</v>
      </c>
      <c r="Z69" s="29">
        <v>1181</v>
      </c>
      <c r="AA69" s="29">
        <f>W69+Y69</f>
        <v>9733</v>
      </c>
      <c r="AB69" s="29">
        <f>X69+Z69</f>
        <v>9733</v>
      </c>
      <c r="AC69" s="29">
        <v>1177</v>
      </c>
      <c r="AD69" s="29">
        <v>1177</v>
      </c>
      <c r="AE69" s="29">
        <f>AA69+AC69</f>
        <v>10910</v>
      </c>
      <c r="AF69" s="29">
        <f>AB69+AD69</f>
        <v>10910</v>
      </c>
      <c r="AG69" s="29">
        <f>12177-G69-I69-M69-Q69-U69-Y69-AC69</f>
        <v>1267</v>
      </c>
      <c r="AH69" s="29">
        <v>1267</v>
      </c>
      <c r="AI69" s="29">
        <f>AE69+AG69</f>
        <v>12177</v>
      </c>
      <c r="AJ69" s="29">
        <f>AF69+AH69</f>
        <v>12177</v>
      </c>
      <c r="AK69" s="29">
        <f>12930-G69-I69-M69-Q69-U69-Y69-AC69-AG69</f>
        <v>753</v>
      </c>
      <c r="AL69" s="29">
        <v>753</v>
      </c>
      <c r="AM69" s="29">
        <f>AI69+AK69</f>
        <v>12930</v>
      </c>
      <c r="AN69" s="29">
        <f>AJ69+AL69</f>
        <v>12930</v>
      </c>
      <c r="AO69" s="29">
        <v>1135</v>
      </c>
      <c r="AP69" s="29">
        <v>1135</v>
      </c>
      <c r="AQ69" s="29">
        <f>AM69+AO69</f>
        <v>14065</v>
      </c>
      <c r="AR69" s="29">
        <f>AN69+AP69</f>
        <v>14065</v>
      </c>
      <c r="AS69" s="29">
        <v>1150</v>
      </c>
      <c r="AT69" s="29">
        <v>1150</v>
      </c>
      <c r="AU69" s="29">
        <f>AQ69+AS69</f>
        <v>15215</v>
      </c>
      <c r="AV69" s="29">
        <f>AR69+AT69</f>
        <v>15215</v>
      </c>
      <c r="AW69" s="29">
        <v>520</v>
      </c>
      <c r="AX69" s="29">
        <v>520</v>
      </c>
      <c r="AY69" s="29">
        <f>AZ69</f>
        <v>10000</v>
      </c>
      <c r="AZ69" s="29">
        <v>10000</v>
      </c>
      <c r="BA69" s="55">
        <f t="shared" si="285"/>
        <v>-0.36447410231966948</v>
      </c>
      <c r="BB69" s="55">
        <f t="shared" si="285"/>
        <v>-0.36447410231966948</v>
      </c>
      <c r="BC69" s="29">
        <v>779</v>
      </c>
      <c r="BD69" s="29">
        <v>779</v>
      </c>
      <c r="BE69" s="29">
        <v>969</v>
      </c>
      <c r="BF69" s="29">
        <v>969</v>
      </c>
      <c r="BG69" s="29">
        <f>BC69+BE69</f>
        <v>1748</v>
      </c>
      <c r="BH69" s="29">
        <f>BD69+BF69</f>
        <v>1748</v>
      </c>
      <c r="BI69" s="55">
        <f t="shared" si="287"/>
        <v>-0.44260204081632648</v>
      </c>
      <c r="BJ69" s="55">
        <f t="shared" si="287"/>
        <v>-0.44260204081632648</v>
      </c>
      <c r="BK69" s="29">
        <v>1419</v>
      </c>
      <c r="BL69" s="29">
        <v>1419</v>
      </c>
      <c r="BM69" s="29">
        <f>BG69+BK69</f>
        <v>3167</v>
      </c>
      <c r="BN69" s="29">
        <f>BH69+BL69</f>
        <v>3167</v>
      </c>
      <c r="BO69" s="55">
        <f t="shared" si="288"/>
        <v>-0.37087802940007941</v>
      </c>
      <c r="BP69" s="55">
        <f t="shared" si="288"/>
        <v>-0.37087802940007941</v>
      </c>
      <c r="BQ69" s="29"/>
      <c r="BR69" s="29"/>
      <c r="BS69" s="29">
        <f>BM69+BQ69</f>
        <v>3167</v>
      </c>
      <c r="BT69" s="29">
        <f>BN69+BR69</f>
        <v>3167</v>
      </c>
      <c r="BU69" s="55">
        <f t="shared" si="289"/>
        <v>-0.56509200769019508</v>
      </c>
      <c r="BV69" s="55">
        <f t="shared" si="289"/>
        <v>-0.56509200769019508</v>
      </c>
      <c r="BW69" s="29"/>
      <c r="BX69" s="29"/>
      <c r="BY69" s="29">
        <f>BS69+BW69</f>
        <v>3167</v>
      </c>
      <c r="BZ69" s="29">
        <f>BT69+BX69</f>
        <v>3167</v>
      </c>
      <c r="CA69" s="55">
        <f t="shared" si="290"/>
        <v>-0.62967726847521055</v>
      </c>
      <c r="CB69" s="55">
        <f t="shared" si="290"/>
        <v>-0.62967726847521055</v>
      </c>
      <c r="CC69" s="29"/>
      <c r="CD69" s="29"/>
      <c r="CE69" s="29">
        <f>BY69+CC69</f>
        <v>3167</v>
      </c>
      <c r="CF69" s="29">
        <f>BZ69+CD69</f>
        <v>3167</v>
      </c>
      <c r="CG69" s="55">
        <f t="shared" si="291"/>
        <v>-0.67461214425151539</v>
      </c>
      <c r="CH69" s="55">
        <f t="shared" si="291"/>
        <v>-0.67461214425151539</v>
      </c>
      <c r="CI69" s="29"/>
      <c r="CJ69" s="29"/>
      <c r="CK69" s="29">
        <f>CE69+CI69</f>
        <v>3167</v>
      </c>
      <c r="CL69" s="29">
        <f>CF69+CJ69</f>
        <v>3167</v>
      </c>
      <c r="CM69" s="55">
        <f t="shared" si="292"/>
        <v>-0.70971585701191575</v>
      </c>
      <c r="CN69" s="55">
        <f t="shared" si="292"/>
        <v>-0.70971585701191575</v>
      </c>
      <c r="CO69" s="29"/>
      <c r="CP69" s="29"/>
      <c r="CQ69" s="29">
        <f>CK69+CO69</f>
        <v>3167</v>
      </c>
      <c r="CR69" s="29">
        <f>CL69+CP69</f>
        <v>3167</v>
      </c>
      <c r="CS69" s="55">
        <f t="shared" si="293"/>
        <v>-0.73991952040732523</v>
      </c>
      <c r="CT69" s="55">
        <f t="shared" si="293"/>
        <v>-0.73991952040732523</v>
      </c>
      <c r="CU69" s="29"/>
      <c r="CV69" s="29"/>
      <c r="CW69" s="29">
        <f>CQ69+CU69</f>
        <v>3167</v>
      </c>
      <c r="CX69" s="29">
        <f>CR69+CV69</f>
        <v>3167</v>
      </c>
      <c r="CY69" s="55">
        <f t="shared" si="294"/>
        <v>-0.75506573859242077</v>
      </c>
      <c r="CZ69" s="55">
        <f t="shared" si="294"/>
        <v>-0.75506573859242077</v>
      </c>
      <c r="DA69" s="29"/>
      <c r="DB69" s="29"/>
      <c r="DC69" s="29">
        <f>CW69+DA69</f>
        <v>3167</v>
      </c>
      <c r="DD69" s="29">
        <f>CX69+DB69</f>
        <v>3167</v>
      </c>
      <c r="DE69" s="55">
        <f t="shared" si="295"/>
        <v>-0.77483114113046569</v>
      </c>
      <c r="DF69" s="55">
        <f t="shared" si="295"/>
        <v>-0.77483114113046569</v>
      </c>
      <c r="DG69" s="29"/>
      <c r="DH69" s="29"/>
      <c r="DI69" s="29">
        <f>DC69+DG69</f>
        <v>3167</v>
      </c>
      <c r="DJ69" s="29">
        <f>DD69+DH69</f>
        <v>3167</v>
      </c>
      <c r="DK69" s="55">
        <f t="shared" si="296"/>
        <v>-0.79185014788038122</v>
      </c>
      <c r="DL69" s="55">
        <f t="shared" si="296"/>
        <v>-0.79185014788038122</v>
      </c>
      <c r="DM69" s="29"/>
      <c r="DN69" s="29"/>
      <c r="DO69" s="29"/>
      <c r="DP69" s="29"/>
      <c r="DQ69" s="29">
        <v>10000</v>
      </c>
      <c r="DR69" s="29">
        <v>10000</v>
      </c>
      <c r="DS69" s="55">
        <f>IF($AY$69=0,1,DQ69/$AY$69-1)</f>
        <v>0</v>
      </c>
      <c r="DT69" s="55">
        <f>IF($AZ$69=0,1,DR69/$AZ$69-1)</f>
        <v>0</v>
      </c>
      <c r="DU69" s="55">
        <f>IF($E$69=0,1,DQ69/$E$69-1)</f>
        <v>-0.36447410231966948</v>
      </c>
      <c r="DV69" s="55">
        <f>IF($E$69=0,1,DR69/$E$69-1)</f>
        <v>-0.36447410231966948</v>
      </c>
      <c r="DW69" s="25"/>
      <c r="DX69" s="65"/>
      <c r="DY69" s="65"/>
      <c r="DZ69" s="65"/>
      <c r="EA69" s="65"/>
      <c r="EB69" s="65"/>
      <c r="EC69" s="65"/>
      <c r="ED69" s="65"/>
      <c r="EE69" s="65"/>
      <c r="EF69" s="65"/>
      <c r="EG69" s="65"/>
      <c r="EH69" s="65"/>
      <c r="EI69" s="65"/>
      <c r="EJ69" s="65"/>
      <c r="EK69" s="65"/>
      <c r="EL69" s="65"/>
      <c r="EM69" s="65"/>
      <c r="EN69" s="65"/>
      <c r="EO69" s="65"/>
      <c r="EP69" s="65"/>
      <c r="EQ69" s="65"/>
      <c r="ER69" s="65"/>
      <c r="ES69" s="65"/>
      <c r="ET69" s="65"/>
      <c r="EU69" s="65"/>
      <c r="EV69" s="65"/>
      <c r="EW69" s="65"/>
      <c r="EX69" s="65"/>
      <c r="EY69" s="65"/>
      <c r="EZ69" s="65"/>
      <c r="FA69" s="65"/>
      <c r="FB69" s="65"/>
      <c r="FC69" s="65"/>
      <c r="FD69" s="65"/>
      <c r="FE69" s="65"/>
      <c r="FF69" s="65"/>
      <c r="FG69" s="65"/>
      <c r="FH69" s="65"/>
      <c r="FI69" s="65"/>
      <c r="FJ69" s="65"/>
      <c r="FK69" s="65"/>
      <c r="FL69" s="65"/>
      <c r="FM69" s="65"/>
      <c r="FN69" s="65"/>
      <c r="FO69" s="65"/>
      <c r="FP69" s="65"/>
      <c r="FQ69" s="65"/>
      <c r="FR69" s="65"/>
      <c r="FS69" s="65"/>
      <c r="FT69" s="65"/>
      <c r="FU69" s="65"/>
      <c r="FV69" s="65"/>
      <c r="FW69" s="65"/>
      <c r="FX69" s="65"/>
      <c r="FY69" s="65"/>
      <c r="FZ69" s="65"/>
      <c r="GA69" s="65"/>
      <c r="GB69" s="65"/>
      <c r="GC69" s="65"/>
      <c r="GD69" s="65"/>
      <c r="GE69" s="65"/>
      <c r="GF69" s="65"/>
      <c r="GG69" s="65"/>
      <c r="GH69" s="65"/>
      <c r="GI69" s="65"/>
      <c r="GJ69" s="65"/>
      <c r="GK69" s="65"/>
      <c r="GL69" s="65"/>
      <c r="GM69" s="65"/>
      <c r="GN69" s="65"/>
      <c r="GO69" s="65"/>
      <c r="GP69" s="65"/>
      <c r="GQ69" s="65"/>
      <c r="GR69" s="65"/>
      <c r="GS69" s="65"/>
      <c r="GT69" s="65"/>
      <c r="GU69" s="65"/>
      <c r="GV69" s="65"/>
      <c r="GW69" s="65"/>
      <c r="GX69" s="65"/>
      <c r="GY69" s="65"/>
      <c r="GZ69" s="65"/>
      <c r="HA69" s="65"/>
      <c r="HB69" s="65"/>
      <c r="HC69" s="65"/>
      <c r="HD69" s="65"/>
      <c r="HE69" s="65"/>
      <c r="HF69" s="65"/>
      <c r="HG69" s="65"/>
      <c r="HH69" s="65"/>
      <c r="HI69" s="65"/>
      <c r="HJ69" s="65"/>
      <c r="HK69" s="65"/>
      <c r="HL69" s="65"/>
      <c r="HM69" s="65"/>
      <c r="HN69" s="65"/>
      <c r="HO69" s="65"/>
      <c r="HP69" s="65"/>
      <c r="HQ69" s="65"/>
      <c r="HR69" s="65"/>
      <c r="HS69" s="65"/>
      <c r="HT69" s="65"/>
      <c r="HU69" s="65"/>
      <c r="HV69" s="65"/>
      <c r="HW69" s="65"/>
      <c r="HX69" s="65"/>
      <c r="HY69" s="65"/>
      <c r="HZ69" s="65"/>
      <c r="IA69" s="65"/>
      <c r="IB69" s="65"/>
      <c r="IC69" s="65"/>
      <c r="ID69" s="65"/>
      <c r="IE69" s="65"/>
      <c r="IF69" s="65"/>
      <c r="IG69" s="65"/>
      <c r="IH69" s="65"/>
      <c r="II69" s="65"/>
      <c r="IJ69" s="65"/>
      <c r="IK69" s="65"/>
      <c r="IL69" s="65"/>
      <c r="IM69" s="65"/>
      <c r="IN69" s="65"/>
      <c r="IO69" s="65"/>
      <c r="IP69" s="65"/>
      <c r="IQ69" s="65"/>
      <c r="IR69" s="65"/>
      <c r="IS69" s="65"/>
      <c r="IT69" s="65"/>
      <c r="IU69" s="65"/>
      <c r="IV69" s="65"/>
      <c r="IW69" s="65"/>
      <c r="IX69" s="65"/>
      <c r="IY69" s="65"/>
      <c r="IZ69" s="65"/>
      <c r="JA69" s="65"/>
      <c r="JB69" s="65"/>
      <c r="JC69" s="65"/>
      <c r="JD69" s="65"/>
      <c r="JE69" s="65"/>
      <c r="JF69" s="65"/>
      <c r="JG69" s="65"/>
      <c r="JH69" s="65"/>
    </row>
    <row r="70" spans="1:268" s="79" customFormat="1" ht="18" customHeight="1">
      <c r="A70" s="335" t="s">
        <v>57</v>
      </c>
      <c r="B70" s="336"/>
      <c r="C70" s="96">
        <f>C71-C72</f>
        <v>6981</v>
      </c>
      <c r="D70" s="96">
        <f t="shared" ref="D70:AZ70" si="298">D71-D72</f>
        <v>6980.8</v>
      </c>
      <c r="E70" s="96">
        <f t="shared" si="298"/>
        <v>47750</v>
      </c>
      <c r="F70" s="96">
        <f t="shared" si="298"/>
        <v>43000</v>
      </c>
      <c r="G70" s="96">
        <f t="shared" si="298"/>
        <v>0</v>
      </c>
      <c r="H70" s="96">
        <f t="shared" si="298"/>
        <v>0</v>
      </c>
      <c r="I70" s="96">
        <f t="shared" si="298"/>
        <v>-350</v>
      </c>
      <c r="J70" s="96">
        <f t="shared" si="298"/>
        <v>0</v>
      </c>
      <c r="K70" s="96">
        <f t="shared" si="298"/>
        <v>-350</v>
      </c>
      <c r="L70" s="96">
        <f t="shared" si="298"/>
        <v>0</v>
      </c>
      <c r="M70" s="96">
        <f t="shared" si="298"/>
        <v>0</v>
      </c>
      <c r="N70" s="96">
        <f t="shared" si="298"/>
        <v>0</v>
      </c>
      <c r="O70" s="96">
        <f t="shared" si="298"/>
        <v>-350</v>
      </c>
      <c r="P70" s="96">
        <f t="shared" si="298"/>
        <v>0</v>
      </c>
      <c r="Q70" s="96">
        <f t="shared" si="298"/>
        <v>12500</v>
      </c>
      <c r="R70" s="96">
        <f t="shared" si="298"/>
        <v>13000</v>
      </c>
      <c r="S70" s="96">
        <f t="shared" si="298"/>
        <v>12150</v>
      </c>
      <c r="T70" s="96">
        <f t="shared" si="298"/>
        <v>13000</v>
      </c>
      <c r="U70" s="96">
        <f t="shared" si="298"/>
        <v>-200</v>
      </c>
      <c r="V70" s="96">
        <f t="shared" si="298"/>
        <v>0</v>
      </c>
      <c r="W70" s="96">
        <f t="shared" si="298"/>
        <v>11950</v>
      </c>
      <c r="X70" s="96">
        <f t="shared" si="298"/>
        <v>13000</v>
      </c>
      <c r="Y70" s="96">
        <f t="shared" si="298"/>
        <v>20500</v>
      </c>
      <c r="Z70" s="96">
        <f t="shared" si="298"/>
        <v>20000</v>
      </c>
      <c r="AA70" s="96">
        <f t="shared" si="298"/>
        <v>32450</v>
      </c>
      <c r="AB70" s="96">
        <f t="shared" si="298"/>
        <v>33000</v>
      </c>
      <c r="AC70" s="96">
        <f t="shared" si="298"/>
        <v>0</v>
      </c>
      <c r="AD70" s="96">
        <f t="shared" si="298"/>
        <v>0</v>
      </c>
      <c r="AE70" s="96">
        <f t="shared" si="298"/>
        <v>32450</v>
      </c>
      <c r="AF70" s="96">
        <f t="shared" si="298"/>
        <v>33000</v>
      </c>
      <c r="AG70" s="96">
        <f t="shared" si="298"/>
        <v>0</v>
      </c>
      <c r="AH70" s="96">
        <f t="shared" si="298"/>
        <v>0</v>
      </c>
      <c r="AI70" s="96">
        <f t="shared" si="298"/>
        <v>32450</v>
      </c>
      <c r="AJ70" s="96">
        <f t="shared" si="298"/>
        <v>33000</v>
      </c>
      <c r="AK70" s="96">
        <f t="shared" si="298"/>
        <v>5000</v>
      </c>
      <c r="AL70" s="96">
        <f t="shared" si="298"/>
        <v>0</v>
      </c>
      <c r="AM70" s="96">
        <f t="shared" si="298"/>
        <v>37450</v>
      </c>
      <c r="AN70" s="96">
        <f t="shared" si="298"/>
        <v>33000</v>
      </c>
      <c r="AO70" s="96">
        <f t="shared" si="298"/>
        <v>300</v>
      </c>
      <c r="AP70" s="96">
        <f t="shared" si="298"/>
        <v>0</v>
      </c>
      <c r="AQ70" s="96">
        <f t="shared" si="298"/>
        <v>37750</v>
      </c>
      <c r="AR70" s="96">
        <f t="shared" si="298"/>
        <v>33000</v>
      </c>
      <c r="AS70" s="96">
        <f t="shared" si="298"/>
        <v>0</v>
      </c>
      <c r="AT70" s="96">
        <f t="shared" si="298"/>
        <v>0</v>
      </c>
      <c r="AU70" s="96">
        <f t="shared" si="298"/>
        <v>37750</v>
      </c>
      <c r="AV70" s="96">
        <f t="shared" si="298"/>
        <v>33000</v>
      </c>
      <c r="AW70" s="96">
        <f t="shared" si="298"/>
        <v>10000</v>
      </c>
      <c r="AX70" s="96">
        <f t="shared" si="298"/>
        <v>10000</v>
      </c>
      <c r="AY70" s="96">
        <f t="shared" si="298"/>
        <v>-3500</v>
      </c>
      <c r="AZ70" s="96">
        <f t="shared" si="298"/>
        <v>-3500</v>
      </c>
      <c r="BA70" s="54">
        <f t="shared" si="285"/>
        <v>-1.0732984293193717</v>
      </c>
      <c r="BB70" s="54">
        <f t="shared" si="285"/>
        <v>-1.0813953488372092</v>
      </c>
      <c r="BC70" s="96">
        <f t="shared" ref="BC70:DP70" si="299">BC71-BC72</f>
        <v>-1000</v>
      </c>
      <c r="BD70" s="96">
        <f t="shared" si="299"/>
        <v>-1000</v>
      </c>
      <c r="BE70" s="96">
        <f t="shared" si="299"/>
        <v>-1000</v>
      </c>
      <c r="BF70" s="96">
        <f t="shared" si="299"/>
        <v>-1000</v>
      </c>
      <c r="BG70" s="96">
        <f t="shared" si="299"/>
        <v>-2000</v>
      </c>
      <c r="BH70" s="96">
        <f t="shared" si="299"/>
        <v>-2000</v>
      </c>
      <c r="BI70" s="54">
        <f t="shared" si="287"/>
        <v>4.7142857142857144</v>
      </c>
      <c r="BJ70" s="54">
        <f t="shared" si="287"/>
        <v>1</v>
      </c>
      <c r="BK70" s="96">
        <f t="shared" si="299"/>
        <v>-1000</v>
      </c>
      <c r="BL70" s="96">
        <f t="shared" si="299"/>
        <v>-1000</v>
      </c>
      <c r="BM70" s="96">
        <f t="shared" si="299"/>
        <v>-3000</v>
      </c>
      <c r="BN70" s="96">
        <f t="shared" si="299"/>
        <v>-3000</v>
      </c>
      <c r="BO70" s="54">
        <f t="shared" si="288"/>
        <v>7.5714285714285712</v>
      </c>
      <c r="BP70" s="54">
        <f t="shared" si="288"/>
        <v>1</v>
      </c>
      <c r="BQ70" s="96">
        <f t="shared" si="299"/>
        <v>0</v>
      </c>
      <c r="BR70" s="96">
        <f t="shared" si="299"/>
        <v>0</v>
      </c>
      <c r="BS70" s="96">
        <f t="shared" si="299"/>
        <v>-3000</v>
      </c>
      <c r="BT70" s="96">
        <f t="shared" si="299"/>
        <v>-3000</v>
      </c>
      <c r="BU70" s="54">
        <f t="shared" si="289"/>
        <v>-1.2469135802469136</v>
      </c>
      <c r="BV70" s="54">
        <f t="shared" si="289"/>
        <v>-1.2307692307692308</v>
      </c>
      <c r="BW70" s="96">
        <f t="shared" si="299"/>
        <v>0</v>
      </c>
      <c r="BX70" s="96">
        <f t="shared" si="299"/>
        <v>0</v>
      </c>
      <c r="BY70" s="96">
        <f t="shared" si="299"/>
        <v>-3000</v>
      </c>
      <c r="BZ70" s="96">
        <f t="shared" si="299"/>
        <v>-3000</v>
      </c>
      <c r="CA70" s="54">
        <f t="shared" si="290"/>
        <v>-1.2510460251046025</v>
      </c>
      <c r="CB70" s="54">
        <f t="shared" si="290"/>
        <v>-1.2307692307692308</v>
      </c>
      <c r="CC70" s="96">
        <f t="shared" si="299"/>
        <v>0</v>
      </c>
      <c r="CD70" s="96">
        <f t="shared" si="299"/>
        <v>0</v>
      </c>
      <c r="CE70" s="96">
        <f t="shared" si="299"/>
        <v>-3000</v>
      </c>
      <c r="CF70" s="96">
        <f t="shared" si="299"/>
        <v>-3000</v>
      </c>
      <c r="CG70" s="54">
        <f t="shared" si="291"/>
        <v>-1.0924499229583975</v>
      </c>
      <c r="CH70" s="54">
        <f t="shared" si="291"/>
        <v>-1.0909090909090908</v>
      </c>
      <c r="CI70" s="96">
        <f t="shared" si="299"/>
        <v>0</v>
      </c>
      <c r="CJ70" s="96">
        <f t="shared" si="299"/>
        <v>0</v>
      </c>
      <c r="CK70" s="96">
        <f t="shared" si="299"/>
        <v>-3000</v>
      </c>
      <c r="CL70" s="96">
        <f t="shared" si="299"/>
        <v>-3000</v>
      </c>
      <c r="CM70" s="54">
        <f t="shared" si="292"/>
        <v>-1.0924499229583975</v>
      </c>
      <c r="CN70" s="54">
        <f t="shared" si="292"/>
        <v>-1.0909090909090908</v>
      </c>
      <c r="CO70" s="96">
        <f t="shared" si="299"/>
        <v>0</v>
      </c>
      <c r="CP70" s="96">
        <f t="shared" si="299"/>
        <v>0</v>
      </c>
      <c r="CQ70" s="96">
        <f t="shared" si="299"/>
        <v>-3000</v>
      </c>
      <c r="CR70" s="96">
        <f t="shared" si="299"/>
        <v>-3000</v>
      </c>
      <c r="CS70" s="54">
        <f t="shared" si="293"/>
        <v>-1.0924499229583975</v>
      </c>
      <c r="CT70" s="54">
        <f t="shared" si="293"/>
        <v>-1.0909090909090908</v>
      </c>
      <c r="CU70" s="96">
        <f t="shared" si="299"/>
        <v>0</v>
      </c>
      <c r="CV70" s="96">
        <f t="shared" si="299"/>
        <v>0</v>
      </c>
      <c r="CW70" s="96">
        <f t="shared" si="299"/>
        <v>-3000</v>
      </c>
      <c r="CX70" s="96">
        <f t="shared" si="299"/>
        <v>-3000</v>
      </c>
      <c r="CY70" s="54">
        <f t="shared" si="294"/>
        <v>-1.0801068090787718</v>
      </c>
      <c r="CZ70" s="54">
        <f t="shared" si="294"/>
        <v>-1.0909090909090908</v>
      </c>
      <c r="DA70" s="96">
        <f t="shared" si="299"/>
        <v>0</v>
      </c>
      <c r="DB70" s="96">
        <f t="shared" si="299"/>
        <v>0</v>
      </c>
      <c r="DC70" s="96">
        <f t="shared" si="299"/>
        <v>-3000</v>
      </c>
      <c r="DD70" s="96">
        <f t="shared" si="299"/>
        <v>-3000</v>
      </c>
      <c r="DE70" s="54">
        <f t="shared" si="295"/>
        <v>-1.0794701986754967</v>
      </c>
      <c r="DF70" s="54">
        <f t="shared" si="295"/>
        <v>-1.0909090909090908</v>
      </c>
      <c r="DG70" s="96">
        <f t="shared" si="299"/>
        <v>0</v>
      </c>
      <c r="DH70" s="96">
        <f t="shared" si="299"/>
        <v>0</v>
      </c>
      <c r="DI70" s="96">
        <f t="shared" si="299"/>
        <v>-3000</v>
      </c>
      <c r="DJ70" s="96">
        <f t="shared" si="299"/>
        <v>-3000</v>
      </c>
      <c r="DK70" s="54">
        <f t="shared" si="296"/>
        <v>-1.0794701986754967</v>
      </c>
      <c r="DL70" s="54">
        <f t="shared" si="296"/>
        <v>-1.0909090909090908</v>
      </c>
      <c r="DM70" s="96">
        <f t="shared" si="299"/>
        <v>0</v>
      </c>
      <c r="DN70" s="96">
        <f t="shared" si="299"/>
        <v>0</v>
      </c>
      <c r="DO70" s="96">
        <f t="shared" si="299"/>
        <v>0</v>
      </c>
      <c r="DP70" s="96">
        <f t="shared" si="299"/>
        <v>0</v>
      </c>
      <c r="DQ70" s="96">
        <f t="shared" ref="DQ70:DR70" si="300">DQ71-DQ72</f>
        <v>6550</v>
      </c>
      <c r="DR70" s="96">
        <f t="shared" si="300"/>
        <v>-3500</v>
      </c>
      <c r="DS70" s="54">
        <f>IF($AY$70=0,1,DQ70/$AY$70-1)</f>
        <v>-2.8714285714285714</v>
      </c>
      <c r="DT70" s="54">
        <f>IF($AZ$70=0,1,DR70/$AZ$70-1)</f>
        <v>0</v>
      </c>
      <c r="DU70" s="54">
        <f>IF($E$70=0,1,DQ70/$E$70-1)</f>
        <v>-0.86282722513089005</v>
      </c>
      <c r="DV70" s="54">
        <f>IF($E$70=0,1,DR70/$E$70-1)</f>
        <v>-1.0732984293193717</v>
      </c>
      <c r="DW70" s="28"/>
      <c r="DX70" s="78"/>
      <c r="DY70" s="78"/>
      <c r="DZ70" s="78"/>
      <c r="EA70" s="78"/>
      <c r="EB70" s="78"/>
      <c r="EC70" s="78"/>
      <c r="ED70" s="78"/>
      <c r="EE70" s="78"/>
      <c r="EF70" s="78"/>
      <c r="EG70" s="78"/>
      <c r="EH70" s="78"/>
      <c r="EI70" s="78"/>
      <c r="EJ70" s="78"/>
      <c r="EK70" s="78"/>
      <c r="EL70" s="78"/>
      <c r="EM70" s="78"/>
      <c r="EN70" s="78"/>
      <c r="EO70" s="78"/>
      <c r="EP70" s="78"/>
      <c r="EQ70" s="78"/>
      <c r="ER70" s="78"/>
      <c r="ES70" s="78"/>
      <c r="ET70" s="78"/>
      <c r="EU70" s="78"/>
      <c r="EV70" s="78"/>
      <c r="EW70" s="78"/>
      <c r="EX70" s="78"/>
      <c r="EY70" s="78"/>
      <c r="EZ70" s="78"/>
      <c r="FA70" s="78"/>
      <c r="FB70" s="78"/>
      <c r="FC70" s="78"/>
      <c r="FD70" s="78"/>
      <c r="FE70" s="78"/>
      <c r="FF70" s="78"/>
      <c r="FG70" s="78"/>
      <c r="FH70" s="78"/>
      <c r="FI70" s="78"/>
      <c r="FJ70" s="78"/>
      <c r="FK70" s="78"/>
      <c r="FL70" s="78"/>
      <c r="FM70" s="78"/>
      <c r="FN70" s="78"/>
      <c r="FO70" s="78"/>
      <c r="FP70" s="78"/>
      <c r="FQ70" s="78"/>
      <c r="FR70" s="78"/>
      <c r="FS70" s="78"/>
      <c r="FT70" s="78"/>
      <c r="FU70" s="78"/>
      <c r="FV70" s="78"/>
      <c r="FW70" s="78"/>
      <c r="FX70" s="78"/>
      <c r="FY70" s="78"/>
      <c r="FZ70" s="78"/>
      <c r="GA70" s="78"/>
      <c r="GB70" s="78"/>
      <c r="GC70" s="78"/>
      <c r="GD70" s="78"/>
      <c r="GE70" s="78"/>
      <c r="GF70" s="78"/>
      <c r="GG70" s="78"/>
      <c r="GH70" s="78"/>
      <c r="GI70" s="78"/>
      <c r="GJ70" s="78"/>
      <c r="GK70" s="78"/>
      <c r="GL70" s="78"/>
      <c r="GM70" s="78"/>
      <c r="GN70" s="78"/>
      <c r="GO70" s="78"/>
      <c r="GP70" s="78"/>
      <c r="GQ70" s="78"/>
      <c r="GR70" s="78"/>
      <c r="GS70" s="78"/>
      <c r="GT70" s="78"/>
      <c r="GU70" s="78"/>
      <c r="GV70" s="78"/>
      <c r="GW70" s="78"/>
      <c r="GX70" s="78"/>
      <c r="GY70" s="78"/>
      <c r="GZ70" s="78"/>
      <c r="HA70" s="78"/>
      <c r="HB70" s="78"/>
      <c r="HC70" s="78"/>
      <c r="HD70" s="78"/>
      <c r="HE70" s="78"/>
      <c r="HF70" s="78"/>
      <c r="HG70" s="78"/>
      <c r="HH70" s="78"/>
      <c r="HI70" s="78"/>
      <c r="HJ70" s="78"/>
      <c r="HK70" s="78"/>
      <c r="HL70" s="78"/>
      <c r="HM70" s="78"/>
      <c r="HN70" s="78"/>
      <c r="HO70" s="78"/>
      <c r="HP70" s="78"/>
      <c r="HQ70" s="78"/>
      <c r="HR70" s="78"/>
      <c r="HS70" s="78"/>
      <c r="HT70" s="78"/>
      <c r="HU70" s="78"/>
      <c r="HV70" s="78"/>
      <c r="HW70" s="78"/>
      <c r="HX70" s="78"/>
      <c r="HY70" s="78"/>
      <c r="HZ70" s="78"/>
      <c r="IA70" s="78"/>
      <c r="IB70" s="78"/>
      <c r="IC70" s="78"/>
      <c r="ID70" s="78"/>
      <c r="IE70" s="78"/>
      <c r="IF70" s="78"/>
      <c r="IG70" s="78"/>
      <c r="IH70" s="78"/>
      <c r="II70" s="78"/>
      <c r="IJ70" s="78"/>
      <c r="IK70" s="78"/>
      <c r="IL70" s="78"/>
      <c r="IM70" s="78"/>
      <c r="IN70" s="78"/>
      <c r="IO70" s="78"/>
      <c r="IP70" s="78"/>
      <c r="IQ70" s="78"/>
      <c r="IR70" s="78"/>
      <c r="IS70" s="78"/>
      <c r="IT70" s="78"/>
      <c r="IU70" s="78"/>
      <c r="IV70" s="78"/>
      <c r="IW70" s="78"/>
      <c r="IX70" s="78"/>
      <c r="IY70" s="78"/>
      <c r="IZ70" s="78"/>
      <c r="JA70" s="78"/>
      <c r="JB70" s="78"/>
      <c r="JC70" s="78"/>
      <c r="JD70" s="78"/>
      <c r="JE70" s="78"/>
      <c r="JF70" s="78"/>
      <c r="JG70" s="78"/>
      <c r="JH70" s="78"/>
    </row>
    <row r="71" spans="1:268" s="64" customFormat="1" ht="18" customHeight="1">
      <c r="A71" s="337" t="s">
        <v>55</v>
      </c>
      <c r="B71" s="338"/>
      <c r="C71" s="29">
        <f>'[1]прогноз '!B68</f>
        <v>15000</v>
      </c>
      <c r="D71" s="29">
        <f>'[1]прогноз '!C68</f>
        <v>15000</v>
      </c>
      <c r="E71" s="29">
        <v>58800</v>
      </c>
      <c r="F71" s="29">
        <f>H71+J71+N71+R71+V71+Z71+AD71+AH71+AL71+AP71+AT71+AX71</f>
        <v>53000</v>
      </c>
      <c r="G71" s="29">
        <v>0</v>
      </c>
      <c r="H71" s="29">
        <v>0</v>
      </c>
      <c r="I71" s="29">
        <v>0</v>
      </c>
      <c r="J71" s="29">
        <v>0</v>
      </c>
      <c r="K71" s="29">
        <f t="shared" ref="K71:L72" si="301">G71+I71</f>
        <v>0</v>
      </c>
      <c r="L71" s="29">
        <f t="shared" si="301"/>
        <v>0</v>
      </c>
      <c r="M71" s="29">
        <v>0</v>
      </c>
      <c r="N71" s="29">
        <v>0</v>
      </c>
      <c r="O71" s="29">
        <f t="shared" ref="O71:P72" si="302">K71+M71</f>
        <v>0</v>
      </c>
      <c r="P71" s="29">
        <f t="shared" si="302"/>
        <v>0</v>
      </c>
      <c r="Q71" s="29">
        <v>13000</v>
      </c>
      <c r="R71" s="29">
        <v>13000</v>
      </c>
      <c r="S71" s="29">
        <f t="shared" ref="S71:T72" si="303">O71+Q71</f>
        <v>13000</v>
      </c>
      <c r="T71" s="29">
        <f t="shared" si="303"/>
        <v>13000</v>
      </c>
      <c r="U71" s="29">
        <v>0</v>
      </c>
      <c r="V71" s="29">
        <v>0</v>
      </c>
      <c r="W71" s="29">
        <f t="shared" ref="W71:X72" si="304">S71+U71</f>
        <v>13000</v>
      </c>
      <c r="X71" s="29">
        <f t="shared" si="304"/>
        <v>13000</v>
      </c>
      <c r="Y71" s="29">
        <v>20500</v>
      </c>
      <c r="Z71" s="29">
        <v>20000</v>
      </c>
      <c r="AA71" s="29">
        <f t="shared" ref="AA71:AB72" si="305">W71+Y71</f>
        <v>33500</v>
      </c>
      <c r="AB71" s="29">
        <f t="shared" si="305"/>
        <v>33000</v>
      </c>
      <c r="AC71" s="29">
        <v>10000</v>
      </c>
      <c r="AD71" s="29">
        <v>10000</v>
      </c>
      <c r="AE71" s="29">
        <f t="shared" ref="AE71:AF72" si="306">AA71+AC71</f>
        <v>43500</v>
      </c>
      <c r="AF71" s="29">
        <f t="shared" si="306"/>
        <v>43000</v>
      </c>
      <c r="AG71" s="29">
        <f>43500-Q71-U71-Y71-AC71</f>
        <v>0</v>
      </c>
      <c r="AH71" s="29">
        <v>0</v>
      </c>
      <c r="AI71" s="29">
        <f t="shared" ref="AI71:AJ72" si="307">AE71+AG71</f>
        <v>43500</v>
      </c>
      <c r="AJ71" s="29">
        <f t="shared" si="307"/>
        <v>43000</v>
      </c>
      <c r="AK71" s="29">
        <f>48500-Q71-U71-Y71-AC71</f>
        <v>5000</v>
      </c>
      <c r="AL71" s="29">
        <v>0</v>
      </c>
      <c r="AM71" s="29">
        <f t="shared" ref="AM71:AN72" si="308">AI71+AK71</f>
        <v>48500</v>
      </c>
      <c r="AN71" s="29">
        <f t="shared" si="308"/>
        <v>43000</v>
      </c>
      <c r="AO71" s="29">
        <f>48800-AK71-AG71-AC71-Y71-U71-Q71-M71-I71-G71</f>
        <v>300</v>
      </c>
      <c r="AP71" s="29">
        <v>0</v>
      </c>
      <c r="AQ71" s="29">
        <f t="shared" ref="AQ71:AR72" si="309">AM71+AO71</f>
        <v>48800</v>
      </c>
      <c r="AR71" s="29">
        <f t="shared" si="309"/>
        <v>43000</v>
      </c>
      <c r="AS71" s="29">
        <v>0</v>
      </c>
      <c r="AT71" s="29">
        <v>0</v>
      </c>
      <c r="AU71" s="29">
        <f t="shared" ref="AU71:AV72" si="310">AQ71+AS71</f>
        <v>48800</v>
      </c>
      <c r="AV71" s="29">
        <f t="shared" si="310"/>
        <v>43000</v>
      </c>
      <c r="AW71" s="29">
        <v>10000</v>
      </c>
      <c r="AX71" s="29">
        <v>10000</v>
      </c>
      <c r="AY71" s="29">
        <f>AZ71</f>
        <v>45000</v>
      </c>
      <c r="AZ71" s="29">
        <v>45000</v>
      </c>
      <c r="BA71" s="55">
        <f t="shared" si="285"/>
        <v>-0.23469387755102045</v>
      </c>
      <c r="BB71" s="55">
        <f t="shared" si="285"/>
        <v>-0.15094339622641506</v>
      </c>
      <c r="BC71" s="29">
        <v>0</v>
      </c>
      <c r="BD71" s="29">
        <v>0</v>
      </c>
      <c r="BE71" s="29">
        <v>0</v>
      </c>
      <c r="BF71" s="29">
        <v>0</v>
      </c>
      <c r="BG71" s="29">
        <f t="shared" ref="BG71:BH72" si="311">BC71+BE71</f>
        <v>0</v>
      </c>
      <c r="BH71" s="29">
        <f t="shared" si="311"/>
        <v>0</v>
      </c>
      <c r="BI71" s="55">
        <f t="shared" si="287"/>
        <v>1</v>
      </c>
      <c r="BJ71" s="55">
        <f t="shared" si="287"/>
        <v>1</v>
      </c>
      <c r="BK71" s="29">
        <v>0</v>
      </c>
      <c r="BL71" s="29">
        <v>0</v>
      </c>
      <c r="BM71" s="29">
        <f t="shared" ref="BM71:BN72" si="312">BG71+BK71</f>
        <v>0</v>
      </c>
      <c r="BN71" s="29">
        <f t="shared" si="312"/>
        <v>0</v>
      </c>
      <c r="BO71" s="55">
        <f t="shared" si="288"/>
        <v>1</v>
      </c>
      <c r="BP71" s="55">
        <f t="shared" si="288"/>
        <v>1</v>
      </c>
      <c r="BQ71" s="29"/>
      <c r="BR71" s="29"/>
      <c r="BS71" s="29">
        <f t="shared" ref="BS71:BT72" si="313">BM71+BQ71</f>
        <v>0</v>
      </c>
      <c r="BT71" s="29">
        <f t="shared" si="313"/>
        <v>0</v>
      </c>
      <c r="BU71" s="55">
        <f t="shared" si="289"/>
        <v>-1</v>
      </c>
      <c r="BV71" s="55">
        <f t="shared" si="289"/>
        <v>-1</v>
      </c>
      <c r="BW71" s="29"/>
      <c r="BX71" s="29"/>
      <c r="BY71" s="29">
        <f t="shared" ref="BY71:BZ72" si="314">BS71+BW71</f>
        <v>0</v>
      </c>
      <c r="BZ71" s="29">
        <f t="shared" si="314"/>
        <v>0</v>
      </c>
      <c r="CA71" s="55">
        <f t="shared" si="290"/>
        <v>-1</v>
      </c>
      <c r="CB71" s="55">
        <f t="shared" si="290"/>
        <v>-1</v>
      </c>
      <c r="CC71" s="29"/>
      <c r="CD71" s="29"/>
      <c r="CE71" s="29">
        <f t="shared" ref="CE71:CF72" si="315">BY71+CC71</f>
        <v>0</v>
      </c>
      <c r="CF71" s="29">
        <f t="shared" si="315"/>
        <v>0</v>
      </c>
      <c r="CG71" s="55">
        <f t="shared" si="291"/>
        <v>-1</v>
      </c>
      <c r="CH71" s="55">
        <f t="shared" si="291"/>
        <v>-1</v>
      </c>
      <c r="CI71" s="29"/>
      <c r="CJ71" s="29"/>
      <c r="CK71" s="29">
        <f t="shared" ref="CK71:CL72" si="316">CE71+CI71</f>
        <v>0</v>
      </c>
      <c r="CL71" s="29">
        <f t="shared" si="316"/>
        <v>0</v>
      </c>
      <c r="CM71" s="55">
        <f t="shared" si="292"/>
        <v>-1</v>
      </c>
      <c r="CN71" s="55">
        <f t="shared" si="292"/>
        <v>-1</v>
      </c>
      <c r="CO71" s="29"/>
      <c r="CP71" s="29"/>
      <c r="CQ71" s="29">
        <f t="shared" ref="CQ71:CR72" si="317">CK71+CO71</f>
        <v>0</v>
      </c>
      <c r="CR71" s="29">
        <f t="shared" si="317"/>
        <v>0</v>
      </c>
      <c r="CS71" s="55">
        <f t="shared" si="293"/>
        <v>-1</v>
      </c>
      <c r="CT71" s="55">
        <f t="shared" si="293"/>
        <v>-1</v>
      </c>
      <c r="CU71" s="29"/>
      <c r="CV71" s="29"/>
      <c r="CW71" s="29">
        <f t="shared" ref="CW71:CX72" si="318">CQ71+CU71</f>
        <v>0</v>
      </c>
      <c r="CX71" s="29">
        <f t="shared" si="318"/>
        <v>0</v>
      </c>
      <c r="CY71" s="55">
        <f t="shared" si="294"/>
        <v>-1</v>
      </c>
      <c r="CZ71" s="55">
        <f t="shared" si="294"/>
        <v>-1</v>
      </c>
      <c r="DA71" s="29"/>
      <c r="DB71" s="29"/>
      <c r="DC71" s="29">
        <f t="shared" ref="DC71:DD72" si="319">CW71+DA71</f>
        <v>0</v>
      </c>
      <c r="DD71" s="29">
        <f t="shared" si="319"/>
        <v>0</v>
      </c>
      <c r="DE71" s="55">
        <f t="shared" si="295"/>
        <v>-1</v>
      </c>
      <c r="DF71" s="55">
        <f t="shared" si="295"/>
        <v>-1</v>
      </c>
      <c r="DG71" s="29"/>
      <c r="DH71" s="29"/>
      <c r="DI71" s="29">
        <f t="shared" ref="DI71:DJ72" si="320">DC71+DG71</f>
        <v>0</v>
      </c>
      <c r="DJ71" s="29">
        <f t="shared" si="320"/>
        <v>0</v>
      </c>
      <c r="DK71" s="55">
        <f t="shared" si="296"/>
        <v>-1</v>
      </c>
      <c r="DL71" s="55">
        <f t="shared" si="296"/>
        <v>-1</v>
      </c>
      <c r="DM71" s="29"/>
      <c r="DN71" s="29"/>
      <c r="DO71" s="29"/>
      <c r="DP71" s="29"/>
      <c r="DQ71" s="29">
        <v>59650</v>
      </c>
      <c r="DR71" s="29">
        <v>45000</v>
      </c>
      <c r="DS71" s="55">
        <f>IF($AY$71=0,1,DQ71/$AY$71-1)</f>
        <v>0.3255555555555556</v>
      </c>
      <c r="DT71" s="55">
        <f>IF($AZ$71=0,1,DR71/$AZ$71-1)</f>
        <v>0</v>
      </c>
      <c r="DU71" s="55">
        <f>IF($E$71=0,1,DQ71/$E$71-1)</f>
        <v>1.4455782312925214E-2</v>
      </c>
      <c r="DV71" s="55">
        <f>IF($E$71=0,1,DR71/$E$71-1)</f>
        <v>-0.23469387755102045</v>
      </c>
      <c r="DW71" s="25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  <c r="GY71" s="63"/>
      <c r="GZ71" s="63"/>
      <c r="HA71" s="63"/>
      <c r="HB71" s="63"/>
      <c r="HC71" s="63"/>
      <c r="HD71" s="63"/>
      <c r="HE71" s="63"/>
      <c r="HF71" s="63"/>
      <c r="HG71" s="63"/>
      <c r="HH71" s="63"/>
      <c r="HI71" s="63"/>
      <c r="HJ71" s="63"/>
      <c r="HK71" s="63"/>
      <c r="HL71" s="63"/>
      <c r="HM71" s="63"/>
      <c r="HN71" s="63"/>
      <c r="HO71" s="63"/>
      <c r="HP71" s="63"/>
      <c r="HQ71" s="63"/>
      <c r="HR71" s="63"/>
      <c r="HS71" s="63"/>
      <c r="HT71" s="63"/>
      <c r="HU71" s="63"/>
      <c r="HV71" s="63"/>
      <c r="HW71" s="63"/>
      <c r="HX71" s="63"/>
      <c r="HY71" s="63"/>
      <c r="HZ71" s="63"/>
      <c r="IA71" s="63"/>
      <c r="IB71" s="63"/>
      <c r="IC71" s="63"/>
      <c r="ID71" s="63"/>
      <c r="IE71" s="63"/>
      <c r="IF71" s="63"/>
      <c r="IG71" s="63"/>
      <c r="IH71" s="63"/>
      <c r="II71" s="63"/>
      <c r="IJ71" s="63"/>
      <c r="IK71" s="63"/>
      <c r="IL71" s="63"/>
      <c r="IM71" s="63"/>
      <c r="IN71" s="63"/>
      <c r="IO71" s="63"/>
      <c r="IP71" s="63"/>
      <c r="IQ71" s="63"/>
      <c r="IR71" s="63"/>
      <c r="IS71" s="63"/>
      <c r="IT71" s="63"/>
      <c r="IU71" s="63"/>
      <c r="IV71" s="63"/>
      <c r="IW71" s="63"/>
      <c r="IX71" s="63"/>
      <c r="IY71" s="63"/>
      <c r="IZ71" s="63"/>
      <c r="JA71" s="63"/>
      <c r="JB71" s="63"/>
      <c r="JC71" s="63"/>
      <c r="JD71" s="63"/>
      <c r="JE71" s="63"/>
      <c r="JF71" s="63"/>
      <c r="JG71" s="63"/>
      <c r="JH71" s="63"/>
    </row>
    <row r="72" spans="1:268" s="64" customFormat="1" ht="18" customHeight="1">
      <c r="A72" s="337" t="s">
        <v>56</v>
      </c>
      <c r="B72" s="338"/>
      <c r="C72" s="29">
        <f>'[1]прогноз '!B69</f>
        <v>8019</v>
      </c>
      <c r="D72" s="29">
        <f>'[1]прогноз '!C69</f>
        <v>8019.2</v>
      </c>
      <c r="E72" s="29">
        <v>11050</v>
      </c>
      <c r="F72" s="29">
        <f>H72+J72+N72+R72+V72+Z72+AD72+AH72+AL72+AP72+AT72+AX72</f>
        <v>10000</v>
      </c>
      <c r="G72" s="29">
        <v>0</v>
      </c>
      <c r="H72" s="29">
        <v>0</v>
      </c>
      <c r="I72" s="29">
        <v>350</v>
      </c>
      <c r="J72" s="29">
        <v>0</v>
      </c>
      <c r="K72" s="29">
        <f t="shared" si="301"/>
        <v>350</v>
      </c>
      <c r="L72" s="29">
        <f t="shared" si="301"/>
        <v>0</v>
      </c>
      <c r="M72" s="29">
        <v>0</v>
      </c>
      <c r="N72" s="29">
        <v>0</v>
      </c>
      <c r="O72" s="29">
        <f t="shared" si="302"/>
        <v>350</v>
      </c>
      <c r="P72" s="29">
        <f t="shared" si="302"/>
        <v>0</v>
      </c>
      <c r="Q72" s="29">
        <v>500</v>
      </c>
      <c r="R72" s="29">
        <v>0</v>
      </c>
      <c r="S72" s="29">
        <f t="shared" si="303"/>
        <v>850</v>
      </c>
      <c r="T72" s="29">
        <f t="shared" si="303"/>
        <v>0</v>
      </c>
      <c r="U72" s="29">
        <v>200</v>
      </c>
      <c r="V72" s="29">
        <v>0</v>
      </c>
      <c r="W72" s="29">
        <f t="shared" si="304"/>
        <v>1050</v>
      </c>
      <c r="X72" s="29">
        <f t="shared" si="304"/>
        <v>0</v>
      </c>
      <c r="Y72" s="29">
        <v>0</v>
      </c>
      <c r="Z72" s="29">
        <v>0</v>
      </c>
      <c r="AA72" s="29">
        <f t="shared" si="305"/>
        <v>1050</v>
      </c>
      <c r="AB72" s="29">
        <f t="shared" si="305"/>
        <v>0</v>
      </c>
      <c r="AC72" s="29">
        <v>10000</v>
      </c>
      <c r="AD72" s="29">
        <v>10000</v>
      </c>
      <c r="AE72" s="29">
        <f t="shared" si="306"/>
        <v>11050</v>
      </c>
      <c r="AF72" s="29">
        <f t="shared" si="306"/>
        <v>10000</v>
      </c>
      <c r="AG72" s="29">
        <f>11050-G72-I72-M72-Q72-U72-Y72-AC72</f>
        <v>0</v>
      </c>
      <c r="AH72" s="29">
        <f>10000-AD72</f>
        <v>0</v>
      </c>
      <c r="AI72" s="29">
        <f t="shared" si="307"/>
        <v>11050</v>
      </c>
      <c r="AJ72" s="29">
        <f t="shared" si="307"/>
        <v>10000</v>
      </c>
      <c r="AK72" s="29">
        <v>0</v>
      </c>
      <c r="AL72" s="29">
        <v>0</v>
      </c>
      <c r="AM72" s="29">
        <f t="shared" si="308"/>
        <v>11050</v>
      </c>
      <c r="AN72" s="29">
        <f t="shared" si="308"/>
        <v>10000</v>
      </c>
      <c r="AO72" s="29">
        <v>0</v>
      </c>
      <c r="AP72" s="29">
        <v>0</v>
      </c>
      <c r="AQ72" s="29">
        <f t="shared" si="309"/>
        <v>11050</v>
      </c>
      <c r="AR72" s="29">
        <f t="shared" si="309"/>
        <v>10000</v>
      </c>
      <c r="AS72" s="29">
        <v>0</v>
      </c>
      <c r="AT72" s="29">
        <v>0</v>
      </c>
      <c r="AU72" s="29">
        <f t="shared" si="310"/>
        <v>11050</v>
      </c>
      <c r="AV72" s="29">
        <f t="shared" si="310"/>
        <v>10000</v>
      </c>
      <c r="AW72" s="29">
        <v>0</v>
      </c>
      <c r="AX72" s="29">
        <v>0</v>
      </c>
      <c r="AY72" s="29">
        <f>AZ72</f>
        <v>48500</v>
      </c>
      <c r="AZ72" s="29">
        <v>48500</v>
      </c>
      <c r="BA72" s="55">
        <f t="shared" si="285"/>
        <v>3.3891402714932131</v>
      </c>
      <c r="BB72" s="55">
        <f t="shared" si="285"/>
        <v>3.8499999999999996</v>
      </c>
      <c r="BC72" s="29">
        <v>1000</v>
      </c>
      <c r="BD72" s="29">
        <v>1000</v>
      </c>
      <c r="BE72" s="29">
        <v>1000</v>
      </c>
      <c r="BF72" s="29">
        <v>1000</v>
      </c>
      <c r="BG72" s="29">
        <f t="shared" si="311"/>
        <v>2000</v>
      </c>
      <c r="BH72" s="29">
        <f t="shared" si="311"/>
        <v>2000</v>
      </c>
      <c r="BI72" s="55">
        <f t="shared" si="287"/>
        <v>4.7142857142857144</v>
      </c>
      <c r="BJ72" s="55">
        <f t="shared" si="287"/>
        <v>1</v>
      </c>
      <c r="BK72" s="29">
        <v>1000</v>
      </c>
      <c r="BL72" s="29">
        <v>1000</v>
      </c>
      <c r="BM72" s="29">
        <f t="shared" si="312"/>
        <v>3000</v>
      </c>
      <c r="BN72" s="29">
        <f t="shared" si="312"/>
        <v>3000</v>
      </c>
      <c r="BO72" s="55">
        <f t="shared" si="288"/>
        <v>7.5714285714285712</v>
      </c>
      <c r="BP72" s="55">
        <f t="shared" si="288"/>
        <v>1</v>
      </c>
      <c r="BQ72" s="29"/>
      <c r="BR72" s="29"/>
      <c r="BS72" s="29">
        <f t="shared" si="313"/>
        <v>3000</v>
      </c>
      <c r="BT72" s="29">
        <f t="shared" si="313"/>
        <v>3000</v>
      </c>
      <c r="BU72" s="55">
        <f t="shared" si="289"/>
        <v>2.5294117647058822</v>
      </c>
      <c r="BV72" s="55">
        <f t="shared" si="289"/>
        <v>1</v>
      </c>
      <c r="BW72" s="29"/>
      <c r="BX72" s="29"/>
      <c r="BY72" s="29">
        <f t="shared" si="314"/>
        <v>3000</v>
      </c>
      <c r="BZ72" s="29">
        <f t="shared" si="314"/>
        <v>3000</v>
      </c>
      <c r="CA72" s="55">
        <f t="shared" si="290"/>
        <v>1.8571428571428572</v>
      </c>
      <c r="CB72" s="55">
        <f t="shared" si="290"/>
        <v>1</v>
      </c>
      <c r="CC72" s="29"/>
      <c r="CD72" s="29"/>
      <c r="CE72" s="29">
        <f t="shared" si="315"/>
        <v>3000</v>
      </c>
      <c r="CF72" s="29">
        <f t="shared" si="315"/>
        <v>3000</v>
      </c>
      <c r="CG72" s="55">
        <f t="shared" si="291"/>
        <v>1.8571428571428572</v>
      </c>
      <c r="CH72" s="55">
        <f t="shared" si="291"/>
        <v>1</v>
      </c>
      <c r="CI72" s="29"/>
      <c r="CJ72" s="29"/>
      <c r="CK72" s="29">
        <f t="shared" si="316"/>
        <v>3000</v>
      </c>
      <c r="CL72" s="29">
        <f t="shared" si="316"/>
        <v>3000</v>
      </c>
      <c r="CM72" s="55">
        <f t="shared" si="292"/>
        <v>-0.72850678733031682</v>
      </c>
      <c r="CN72" s="55">
        <f t="shared" si="292"/>
        <v>-0.7</v>
      </c>
      <c r="CO72" s="29"/>
      <c r="CP72" s="29"/>
      <c r="CQ72" s="29">
        <f t="shared" si="317"/>
        <v>3000</v>
      </c>
      <c r="CR72" s="29">
        <f t="shared" si="317"/>
        <v>3000</v>
      </c>
      <c r="CS72" s="55">
        <f t="shared" si="293"/>
        <v>-0.72850678733031682</v>
      </c>
      <c r="CT72" s="55">
        <f t="shared" si="293"/>
        <v>-0.7</v>
      </c>
      <c r="CU72" s="29"/>
      <c r="CV72" s="29"/>
      <c r="CW72" s="29">
        <f t="shared" si="318"/>
        <v>3000</v>
      </c>
      <c r="CX72" s="29">
        <f t="shared" si="318"/>
        <v>3000</v>
      </c>
      <c r="CY72" s="55">
        <f t="shared" si="294"/>
        <v>-0.72850678733031682</v>
      </c>
      <c r="CZ72" s="55">
        <f t="shared" si="294"/>
        <v>-0.7</v>
      </c>
      <c r="DA72" s="29"/>
      <c r="DB72" s="29"/>
      <c r="DC72" s="29">
        <f t="shared" si="319"/>
        <v>3000</v>
      </c>
      <c r="DD72" s="29">
        <f t="shared" si="319"/>
        <v>3000</v>
      </c>
      <c r="DE72" s="55">
        <f t="shared" si="295"/>
        <v>-0.72850678733031682</v>
      </c>
      <c r="DF72" s="55">
        <f t="shared" si="295"/>
        <v>-0.7</v>
      </c>
      <c r="DG72" s="29"/>
      <c r="DH72" s="29"/>
      <c r="DI72" s="29">
        <f t="shared" si="320"/>
        <v>3000</v>
      </c>
      <c r="DJ72" s="29">
        <f t="shared" si="320"/>
        <v>3000</v>
      </c>
      <c r="DK72" s="55">
        <f t="shared" si="296"/>
        <v>-0.72850678733031682</v>
      </c>
      <c r="DL72" s="55">
        <f t="shared" si="296"/>
        <v>-0.7</v>
      </c>
      <c r="DM72" s="29"/>
      <c r="DN72" s="29"/>
      <c r="DO72" s="29"/>
      <c r="DP72" s="29"/>
      <c r="DQ72" s="29">
        <v>53100</v>
      </c>
      <c r="DR72" s="29">
        <v>48500</v>
      </c>
      <c r="DS72" s="55">
        <f>IF($AY$72=0,1,DQ72/$AY$72-1)</f>
        <v>9.4845360824742375E-2</v>
      </c>
      <c r="DT72" s="55">
        <f>IF($AZ$72=0,1,DR72/$AZ$72-1)</f>
        <v>0</v>
      </c>
      <c r="DU72" s="55">
        <f>IF($E$72=0,1,DQ72/$E$72-1)</f>
        <v>3.8054298642533935</v>
      </c>
      <c r="DV72" s="55">
        <f>IF($E$72=0,1,DR72/$E$72-1)</f>
        <v>3.3891402714932131</v>
      </c>
      <c r="DW72" s="25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  <c r="GY72" s="63"/>
      <c r="GZ72" s="63"/>
      <c r="HA72" s="63"/>
      <c r="HB72" s="63"/>
      <c r="HC72" s="63"/>
      <c r="HD72" s="63"/>
      <c r="HE72" s="63"/>
      <c r="HF72" s="63"/>
      <c r="HG72" s="63"/>
      <c r="HH72" s="63"/>
      <c r="HI72" s="63"/>
      <c r="HJ72" s="63"/>
      <c r="HK72" s="63"/>
      <c r="HL72" s="63"/>
      <c r="HM72" s="63"/>
      <c r="HN72" s="63"/>
      <c r="HO72" s="63"/>
      <c r="HP72" s="63"/>
      <c r="HQ72" s="63"/>
      <c r="HR72" s="63"/>
      <c r="HS72" s="63"/>
      <c r="HT72" s="63"/>
      <c r="HU72" s="63"/>
      <c r="HV72" s="63"/>
      <c r="HW72" s="63"/>
      <c r="HX72" s="63"/>
      <c r="HY72" s="63"/>
      <c r="HZ72" s="63"/>
      <c r="IA72" s="63"/>
      <c r="IB72" s="63"/>
      <c r="IC72" s="63"/>
      <c r="ID72" s="63"/>
      <c r="IE72" s="63"/>
      <c r="IF72" s="63"/>
      <c r="IG72" s="63"/>
      <c r="IH72" s="63"/>
      <c r="II72" s="63"/>
      <c r="IJ72" s="63"/>
      <c r="IK72" s="63"/>
      <c r="IL72" s="63"/>
      <c r="IM72" s="63"/>
      <c r="IN72" s="63"/>
      <c r="IO72" s="63"/>
      <c r="IP72" s="63"/>
      <c r="IQ72" s="63"/>
      <c r="IR72" s="63"/>
      <c r="IS72" s="63"/>
      <c r="IT72" s="63"/>
      <c r="IU72" s="63"/>
      <c r="IV72" s="63"/>
      <c r="IW72" s="63"/>
      <c r="IX72" s="63"/>
      <c r="IY72" s="63"/>
      <c r="IZ72" s="63"/>
      <c r="JA72" s="63"/>
      <c r="JB72" s="63"/>
      <c r="JC72" s="63"/>
      <c r="JD72" s="63"/>
      <c r="JE72" s="63"/>
      <c r="JF72" s="63"/>
      <c r="JG72" s="63"/>
      <c r="JH72" s="63"/>
    </row>
    <row r="73" spans="1:268" s="75" customFormat="1" ht="18" customHeight="1">
      <c r="A73" s="335" t="s">
        <v>58</v>
      </c>
      <c r="B73" s="336"/>
      <c r="C73" s="96">
        <f t="shared" ref="C73:AZ73" si="321">C74-C75</f>
        <v>2650</v>
      </c>
      <c r="D73" s="96">
        <f t="shared" si="321"/>
        <v>2650</v>
      </c>
      <c r="E73" s="96">
        <f t="shared" si="321"/>
        <v>-353</v>
      </c>
      <c r="F73" s="96">
        <f t="shared" si="321"/>
        <v>-1373</v>
      </c>
      <c r="G73" s="96">
        <f t="shared" si="321"/>
        <v>0</v>
      </c>
      <c r="H73" s="96">
        <f t="shared" si="321"/>
        <v>400</v>
      </c>
      <c r="I73" s="96">
        <f t="shared" si="321"/>
        <v>-38</v>
      </c>
      <c r="J73" s="96">
        <f t="shared" si="321"/>
        <v>400</v>
      </c>
      <c r="K73" s="96">
        <f t="shared" si="321"/>
        <v>-38</v>
      </c>
      <c r="L73" s="96">
        <f t="shared" si="321"/>
        <v>800</v>
      </c>
      <c r="M73" s="96">
        <f t="shared" si="321"/>
        <v>-38</v>
      </c>
      <c r="N73" s="96">
        <f t="shared" si="321"/>
        <v>400</v>
      </c>
      <c r="O73" s="96">
        <f t="shared" si="321"/>
        <v>-76</v>
      </c>
      <c r="P73" s="96">
        <f t="shared" si="321"/>
        <v>1200</v>
      </c>
      <c r="Q73" s="96">
        <f t="shared" si="321"/>
        <v>0</v>
      </c>
      <c r="R73" s="96">
        <f t="shared" si="321"/>
        <v>400</v>
      </c>
      <c r="S73" s="96">
        <f t="shared" si="321"/>
        <v>-76</v>
      </c>
      <c r="T73" s="96">
        <f t="shared" si="321"/>
        <v>1600</v>
      </c>
      <c r="U73" s="96">
        <f t="shared" si="321"/>
        <v>-76</v>
      </c>
      <c r="V73" s="96">
        <f t="shared" si="321"/>
        <v>0</v>
      </c>
      <c r="W73" s="96">
        <f t="shared" si="321"/>
        <v>-152</v>
      </c>
      <c r="X73" s="96">
        <f t="shared" si="321"/>
        <v>1600</v>
      </c>
      <c r="Y73" s="96">
        <f t="shared" si="321"/>
        <v>0</v>
      </c>
      <c r="Z73" s="96">
        <f t="shared" si="321"/>
        <v>0</v>
      </c>
      <c r="AA73" s="96">
        <f t="shared" si="321"/>
        <v>-152</v>
      </c>
      <c r="AB73" s="96">
        <f t="shared" si="321"/>
        <v>1600</v>
      </c>
      <c r="AC73" s="96">
        <f t="shared" si="321"/>
        <v>0</v>
      </c>
      <c r="AD73" s="96">
        <f t="shared" si="321"/>
        <v>0</v>
      </c>
      <c r="AE73" s="96">
        <f t="shared" si="321"/>
        <v>-152</v>
      </c>
      <c r="AF73" s="96">
        <f t="shared" si="321"/>
        <v>1600</v>
      </c>
      <c r="AG73" s="96">
        <f t="shared" si="321"/>
        <v>0</v>
      </c>
      <c r="AH73" s="96">
        <f t="shared" si="321"/>
        <v>0</v>
      </c>
      <c r="AI73" s="96">
        <f t="shared" si="321"/>
        <v>-152</v>
      </c>
      <c r="AJ73" s="96">
        <f t="shared" si="321"/>
        <v>1600</v>
      </c>
      <c r="AK73" s="96">
        <f t="shared" si="321"/>
        <v>0</v>
      </c>
      <c r="AL73" s="96">
        <f t="shared" si="321"/>
        <v>27</v>
      </c>
      <c r="AM73" s="96">
        <f t="shared" si="321"/>
        <v>-152</v>
      </c>
      <c r="AN73" s="96">
        <f t="shared" si="321"/>
        <v>1627</v>
      </c>
      <c r="AO73" s="96">
        <f t="shared" si="321"/>
        <v>-190</v>
      </c>
      <c r="AP73" s="96">
        <f t="shared" si="321"/>
        <v>0</v>
      </c>
      <c r="AQ73" s="96">
        <f t="shared" si="321"/>
        <v>-342</v>
      </c>
      <c r="AR73" s="96">
        <f t="shared" si="321"/>
        <v>1627</v>
      </c>
      <c r="AS73" s="96">
        <f t="shared" si="321"/>
        <v>-38</v>
      </c>
      <c r="AT73" s="96">
        <f t="shared" si="321"/>
        <v>0</v>
      </c>
      <c r="AU73" s="96">
        <f t="shared" si="321"/>
        <v>-380</v>
      </c>
      <c r="AV73" s="96">
        <f t="shared" si="321"/>
        <v>1627</v>
      </c>
      <c r="AW73" s="96">
        <f t="shared" si="321"/>
        <v>0</v>
      </c>
      <c r="AX73" s="96">
        <f t="shared" si="321"/>
        <v>0</v>
      </c>
      <c r="AY73" s="96">
        <f t="shared" si="321"/>
        <v>-228</v>
      </c>
      <c r="AZ73" s="96">
        <f t="shared" si="321"/>
        <v>0</v>
      </c>
      <c r="BA73" s="54">
        <f t="shared" si="285"/>
        <v>-0.3541076487252125</v>
      </c>
      <c r="BB73" s="54">
        <f t="shared" si="285"/>
        <v>-1</v>
      </c>
      <c r="BC73" s="96">
        <f t="shared" ref="BC73:DP73" si="322">BC74-BC75</f>
        <v>-38</v>
      </c>
      <c r="BD73" s="96">
        <f t="shared" si="322"/>
        <v>0</v>
      </c>
      <c r="BE73" s="96">
        <f t="shared" si="322"/>
        <v>-76</v>
      </c>
      <c r="BF73" s="96">
        <f t="shared" si="322"/>
        <v>0</v>
      </c>
      <c r="BG73" s="96">
        <f t="shared" si="322"/>
        <v>-114</v>
      </c>
      <c r="BH73" s="96">
        <f t="shared" si="322"/>
        <v>0</v>
      </c>
      <c r="BI73" s="54">
        <f t="shared" si="287"/>
        <v>2</v>
      </c>
      <c r="BJ73" s="54">
        <f t="shared" si="287"/>
        <v>-1</v>
      </c>
      <c r="BK73" s="96">
        <f t="shared" si="322"/>
        <v>-76</v>
      </c>
      <c r="BL73" s="96">
        <f t="shared" si="322"/>
        <v>0</v>
      </c>
      <c r="BM73" s="96">
        <f t="shared" si="322"/>
        <v>-190</v>
      </c>
      <c r="BN73" s="96">
        <f t="shared" si="322"/>
        <v>0</v>
      </c>
      <c r="BO73" s="54">
        <f t="shared" si="288"/>
        <v>1.5</v>
      </c>
      <c r="BP73" s="54">
        <f t="shared" si="288"/>
        <v>-1</v>
      </c>
      <c r="BQ73" s="96">
        <f t="shared" si="322"/>
        <v>0</v>
      </c>
      <c r="BR73" s="96">
        <f t="shared" si="322"/>
        <v>0</v>
      </c>
      <c r="BS73" s="96">
        <f t="shared" si="322"/>
        <v>-190</v>
      </c>
      <c r="BT73" s="96">
        <f t="shared" si="322"/>
        <v>0</v>
      </c>
      <c r="BU73" s="54">
        <f t="shared" si="289"/>
        <v>1.5</v>
      </c>
      <c r="BV73" s="54">
        <f t="shared" si="289"/>
        <v>-1</v>
      </c>
      <c r="BW73" s="96">
        <f t="shared" si="322"/>
        <v>0</v>
      </c>
      <c r="BX73" s="96">
        <f t="shared" si="322"/>
        <v>0</v>
      </c>
      <c r="BY73" s="96">
        <f t="shared" si="322"/>
        <v>-190</v>
      </c>
      <c r="BZ73" s="96">
        <f t="shared" si="322"/>
        <v>0</v>
      </c>
      <c r="CA73" s="54">
        <f t="shared" si="290"/>
        <v>0.25</v>
      </c>
      <c r="CB73" s="54">
        <f t="shared" si="290"/>
        <v>-1</v>
      </c>
      <c r="CC73" s="96">
        <f t="shared" si="322"/>
        <v>0</v>
      </c>
      <c r="CD73" s="96">
        <f t="shared" si="322"/>
        <v>0</v>
      </c>
      <c r="CE73" s="96">
        <f t="shared" si="322"/>
        <v>-190</v>
      </c>
      <c r="CF73" s="96">
        <f t="shared" si="322"/>
        <v>0</v>
      </c>
      <c r="CG73" s="54">
        <f t="shared" si="291"/>
        <v>0.25</v>
      </c>
      <c r="CH73" s="54">
        <f t="shared" si="291"/>
        <v>-1</v>
      </c>
      <c r="CI73" s="96">
        <f t="shared" si="322"/>
        <v>0</v>
      </c>
      <c r="CJ73" s="96">
        <f t="shared" si="322"/>
        <v>0</v>
      </c>
      <c r="CK73" s="96">
        <f t="shared" si="322"/>
        <v>-190</v>
      </c>
      <c r="CL73" s="96">
        <f t="shared" si="322"/>
        <v>0</v>
      </c>
      <c r="CM73" s="54">
        <f t="shared" si="292"/>
        <v>0.25</v>
      </c>
      <c r="CN73" s="54">
        <f t="shared" si="292"/>
        <v>-1</v>
      </c>
      <c r="CO73" s="96">
        <f t="shared" si="322"/>
        <v>0</v>
      </c>
      <c r="CP73" s="96">
        <f t="shared" si="322"/>
        <v>0</v>
      </c>
      <c r="CQ73" s="96">
        <f t="shared" si="322"/>
        <v>-190</v>
      </c>
      <c r="CR73" s="96">
        <f t="shared" si="322"/>
        <v>0</v>
      </c>
      <c r="CS73" s="54">
        <f t="shared" si="293"/>
        <v>0.25</v>
      </c>
      <c r="CT73" s="54">
        <f t="shared" si="293"/>
        <v>-1</v>
      </c>
      <c r="CU73" s="96">
        <f t="shared" si="322"/>
        <v>0</v>
      </c>
      <c r="CV73" s="96">
        <f t="shared" si="322"/>
        <v>0</v>
      </c>
      <c r="CW73" s="96">
        <f t="shared" si="322"/>
        <v>-190</v>
      </c>
      <c r="CX73" s="96">
        <f t="shared" si="322"/>
        <v>0</v>
      </c>
      <c r="CY73" s="54">
        <f t="shared" si="294"/>
        <v>0.25</v>
      </c>
      <c r="CZ73" s="54">
        <f t="shared" si="294"/>
        <v>-1</v>
      </c>
      <c r="DA73" s="96">
        <f t="shared" si="322"/>
        <v>0</v>
      </c>
      <c r="DB73" s="96">
        <f t="shared" si="322"/>
        <v>0</v>
      </c>
      <c r="DC73" s="96">
        <f t="shared" si="322"/>
        <v>-190</v>
      </c>
      <c r="DD73" s="96">
        <f t="shared" si="322"/>
        <v>0</v>
      </c>
      <c r="DE73" s="54">
        <f t="shared" si="295"/>
        <v>-0.44444444444444442</v>
      </c>
      <c r="DF73" s="54">
        <f t="shared" si="295"/>
        <v>-1</v>
      </c>
      <c r="DG73" s="96">
        <f t="shared" si="322"/>
        <v>0</v>
      </c>
      <c r="DH73" s="96">
        <f t="shared" si="322"/>
        <v>0</v>
      </c>
      <c r="DI73" s="96">
        <f t="shared" si="322"/>
        <v>-190</v>
      </c>
      <c r="DJ73" s="96">
        <f t="shared" si="322"/>
        <v>0</v>
      </c>
      <c r="DK73" s="54">
        <f t="shared" si="296"/>
        <v>-0.5</v>
      </c>
      <c r="DL73" s="54">
        <f t="shared" si="296"/>
        <v>-1</v>
      </c>
      <c r="DM73" s="96">
        <f t="shared" si="322"/>
        <v>0</v>
      </c>
      <c r="DN73" s="96">
        <f t="shared" si="322"/>
        <v>0</v>
      </c>
      <c r="DO73" s="96">
        <f t="shared" si="322"/>
        <v>0</v>
      </c>
      <c r="DP73" s="96">
        <f t="shared" si="322"/>
        <v>0</v>
      </c>
      <c r="DQ73" s="96">
        <f t="shared" ref="DQ73:DR73" si="323">DQ74-DQ75</f>
        <v>0</v>
      </c>
      <c r="DR73" s="96">
        <f t="shared" si="323"/>
        <v>0</v>
      </c>
      <c r="DS73" s="54">
        <f>IF($AY$73=0,1,DQ73/$AY$73-1)</f>
        <v>-1</v>
      </c>
      <c r="DT73" s="54">
        <f>IF($AZ$73=0,1,DR73/$AZ$73-1)</f>
        <v>1</v>
      </c>
      <c r="DU73" s="54">
        <f>IF($E$73=0,1,DQ73/$E$73-1)</f>
        <v>-1</v>
      </c>
      <c r="DV73" s="54">
        <f>IF($E$73=0,1,DR73/$E$73-1)</f>
        <v>-1</v>
      </c>
      <c r="DW73" s="28"/>
      <c r="DX73" s="74"/>
      <c r="DY73" s="74"/>
      <c r="DZ73" s="74"/>
      <c r="EA73" s="74"/>
      <c r="EB73" s="74"/>
      <c r="EC73" s="74"/>
      <c r="ED73" s="74"/>
      <c r="EE73" s="74"/>
      <c r="EF73" s="74"/>
      <c r="EG73" s="74"/>
      <c r="EH73" s="74"/>
      <c r="EI73" s="74"/>
      <c r="EJ73" s="74"/>
      <c r="EK73" s="74"/>
      <c r="EL73" s="74"/>
      <c r="EM73" s="74"/>
      <c r="EN73" s="74"/>
      <c r="EO73" s="74"/>
      <c r="EP73" s="74"/>
      <c r="EQ73" s="74"/>
      <c r="ER73" s="74"/>
      <c r="ES73" s="74"/>
      <c r="ET73" s="74"/>
      <c r="EU73" s="74"/>
      <c r="EV73" s="74"/>
      <c r="EW73" s="74"/>
      <c r="EX73" s="74"/>
      <c r="EY73" s="74"/>
      <c r="EZ73" s="74"/>
      <c r="FA73" s="74"/>
      <c r="FB73" s="74"/>
      <c r="FC73" s="74"/>
      <c r="FD73" s="74"/>
      <c r="FE73" s="74"/>
      <c r="FF73" s="74"/>
      <c r="FG73" s="74"/>
      <c r="FH73" s="74"/>
      <c r="FI73" s="74"/>
      <c r="FJ73" s="74"/>
      <c r="FK73" s="74"/>
      <c r="FL73" s="74"/>
      <c r="FM73" s="74"/>
      <c r="FN73" s="74"/>
      <c r="FO73" s="74"/>
      <c r="FP73" s="74"/>
      <c r="FQ73" s="74"/>
      <c r="FR73" s="74"/>
      <c r="FS73" s="74"/>
      <c r="FT73" s="74"/>
      <c r="FU73" s="74"/>
      <c r="FV73" s="74"/>
      <c r="FW73" s="74"/>
      <c r="FX73" s="74"/>
      <c r="FY73" s="74"/>
      <c r="FZ73" s="74"/>
      <c r="GA73" s="74"/>
      <c r="GB73" s="74"/>
      <c r="GC73" s="74"/>
      <c r="GD73" s="74"/>
      <c r="GE73" s="74"/>
      <c r="GF73" s="74"/>
      <c r="GG73" s="74"/>
      <c r="GH73" s="74"/>
      <c r="GI73" s="74"/>
      <c r="GJ73" s="74"/>
      <c r="GK73" s="74"/>
      <c r="GL73" s="74"/>
      <c r="GM73" s="74"/>
      <c r="GN73" s="74"/>
      <c r="GO73" s="74"/>
      <c r="GP73" s="74"/>
      <c r="GQ73" s="74"/>
      <c r="GR73" s="74"/>
      <c r="GS73" s="74"/>
      <c r="GT73" s="74"/>
      <c r="GU73" s="74"/>
      <c r="GV73" s="74"/>
      <c r="GW73" s="74"/>
      <c r="GX73" s="74"/>
      <c r="GY73" s="74"/>
      <c r="GZ73" s="74"/>
      <c r="HA73" s="74"/>
      <c r="HB73" s="74"/>
      <c r="HC73" s="74"/>
      <c r="HD73" s="74"/>
      <c r="HE73" s="74"/>
      <c r="HF73" s="74"/>
      <c r="HG73" s="74"/>
      <c r="HH73" s="74"/>
      <c r="HI73" s="74"/>
      <c r="HJ73" s="74"/>
      <c r="HK73" s="74"/>
      <c r="HL73" s="74"/>
      <c r="HM73" s="74"/>
      <c r="HN73" s="74"/>
      <c r="HO73" s="74"/>
      <c r="HP73" s="74"/>
      <c r="HQ73" s="74"/>
      <c r="HR73" s="74"/>
      <c r="HS73" s="74"/>
      <c r="HT73" s="74"/>
      <c r="HU73" s="74"/>
      <c r="HV73" s="74"/>
      <c r="HW73" s="74"/>
      <c r="HX73" s="74"/>
      <c r="HY73" s="74"/>
      <c r="HZ73" s="74"/>
      <c r="IA73" s="74"/>
      <c r="IB73" s="74"/>
      <c r="IC73" s="74"/>
      <c r="ID73" s="74"/>
      <c r="IE73" s="74"/>
      <c r="IF73" s="74"/>
      <c r="IG73" s="74"/>
      <c r="IH73" s="74"/>
      <c r="II73" s="74"/>
      <c r="IJ73" s="74"/>
      <c r="IK73" s="74"/>
      <c r="IL73" s="74"/>
      <c r="IM73" s="74"/>
      <c r="IN73" s="74"/>
      <c r="IO73" s="74"/>
      <c r="IP73" s="74"/>
      <c r="IQ73" s="74"/>
      <c r="IR73" s="74"/>
      <c r="IS73" s="74"/>
      <c r="IT73" s="74"/>
      <c r="IU73" s="74"/>
      <c r="IV73" s="74"/>
      <c r="IW73" s="74"/>
      <c r="IX73" s="74"/>
      <c r="IY73" s="74"/>
      <c r="IZ73" s="74"/>
      <c r="JA73" s="74"/>
      <c r="JB73" s="74"/>
      <c r="JC73" s="74"/>
      <c r="JD73" s="74"/>
      <c r="JE73" s="74"/>
      <c r="JF73" s="74"/>
      <c r="JG73" s="74"/>
      <c r="JH73" s="74"/>
    </row>
    <row r="74" spans="1:268" s="66" customFormat="1" ht="18" customHeight="1">
      <c r="A74" s="337" t="s">
        <v>59</v>
      </c>
      <c r="B74" s="338"/>
      <c r="C74" s="29">
        <f>'[1]прогноз '!B71</f>
        <v>2650</v>
      </c>
      <c r="D74" s="29">
        <f>'[1]прогноз '!C71</f>
        <v>2650</v>
      </c>
      <c r="E74" s="29">
        <v>27</v>
      </c>
      <c r="F74" s="29">
        <f>H74+J74+N74+R74+V74+Z74+AD74+AH74+AL74+AP74+AT74+AX74</f>
        <v>1627</v>
      </c>
      <c r="G74" s="29">
        <v>0</v>
      </c>
      <c r="H74" s="29">
        <v>400</v>
      </c>
      <c r="I74" s="29">
        <v>0</v>
      </c>
      <c r="J74" s="29">
        <v>400</v>
      </c>
      <c r="K74" s="29">
        <f t="shared" ref="K74:L75" si="324">G74+I74</f>
        <v>0</v>
      </c>
      <c r="L74" s="29">
        <f t="shared" si="324"/>
        <v>800</v>
      </c>
      <c r="M74" s="29">
        <v>0</v>
      </c>
      <c r="N74" s="29">
        <v>400</v>
      </c>
      <c r="O74" s="29">
        <f t="shared" ref="O74:P75" si="325">K74+M74</f>
        <v>0</v>
      </c>
      <c r="P74" s="29">
        <f t="shared" si="325"/>
        <v>1200</v>
      </c>
      <c r="Q74" s="29">
        <v>0</v>
      </c>
      <c r="R74" s="29">
        <v>400</v>
      </c>
      <c r="S74" s="29">
        <f t="shared" ref="S74:T75" si="326">O74+Q74</f>
        <v>0</v>
      </c>
      <c r="T74" s="29">
        <f t="shared" si="326"/>
        <v>1600</v>
      </c>
      <c r="U74" s="29">
        <v>0</v>
      </c>
      <c r="V74" s="29">
        <v>0</v>
      </c>
      <c r="W74" s="29">
        <f t="shared" ref="W74:X75" si="327">S74+U74</f>
        <v>0</v>
      </c>
      <c r="X74" s="29">
        <f t="shared" si="327"/>
        <v>1600</v>
      </c>
      <c r="Y74" s="29">
        <v>0</v>
      </c>
      <c r="Z74" s="29">
        <v>0</v>
      </c>
      <c r="AA74" s="29">
        <f t="shared" ref="AA74:AB75" si="328">W74+Y74</f>
        <v>0</v>
      </c>
      <c r="AB74" s="29">
        <f t="shared" si="328"/>
        <v>1600</v>
      </c>
      <c r="AC74" s="29">
        <v>0</v>
      </c>
      <c r="AD74" s="29">
        <v>0</v>
      </c>
      <c r="AE74" s="29">
        <f t="shared" ref="AE74:AF75" si="329">AA74+AC74</f>
        <v>0</v>
      </c>
      <c r="AF74" s="29">
        <f t="shared" si="329"/>
        <v>1600</v>
      </c>
      <c r="AG74" s="29">
        <v>0</v>
      </c>
      <c r="AH74" s="29">
        <v>0</v>
      </c>
      <c r="AI74" s="29">
        <f t="shared" ref="AI74:AJ75" si="330">AE74+AG74</f>
        <v>0</v>
      </c>
      <c r="AJ74" s="29">
        <f t="shared" si="330"/>
        <v>1600</v>
      </c>
      <c r="AK74" s="29">
        <v>0</v>
      </c>
      <c r="AL74" s="29">
        <v>27</v>
      </c>
      <c r="AM74" s="29">
        <f t="shared" ref="AM74:AN75" si="331">AI74+AK74</f>
        <v>0</v>
      </c>
      <c r="AN74" s="29">
        <f t="shared" si="331"/>
        <v>1627</v>
      </c>
      <c r="AO74" s="29">
        <v>0</v>
      </c>
      <c r="AP74" s="29">
        <v>0</v>
      </c>
      <c r="AQ74" s="29">
        <f t="shared" ref="AQ74:AR75" si="332">AM74+AO74</f>
        <v>0</v>
      </c>
      <c r="AR74" s="29">
        <f t="shared" si="332"/>
        <v>1627</v>
      </c>
      <c r="AS74" s="29">
        <v>0</v>
      </c>
      <c r="AT74" s="29">
        <v>0</v>
      </c>
      <c r="AU74" s="29">
        <f t="shared" ref="AU74:AV75" si="333">AQ74+AS74</f>
        <v>0</v>
      </c>
      <c r="AV74" s="29">
        <f t="shared" si="333"/>
        <v>1627</v>
      </c>
      <c r="AW74" s="29">
        <v>0</v>
      </c>
      <c r="AX74" s="29">
        <v>0</v>
      </c>
      <c r="AY74" s="29">
        <v>0</v>
      </c>
      <c r="AZ74" s="29">
        <v>5000</v>
      </c>
      <c r="BA74" s="55">
        <f t="shared" si="285"/>
        <v>-1</v>
      </c>
      <c r="BB74" s="55">
        <f t="shared" si="285"/>
        <v>2.0731407498463428</v>
      </c>
      <c r="BC74" s="29">
        <v>0</v>
      </c>
      <c r="BD74" s="29">
        <v>0</v>
      </c>
      <c r="BE74" s="29">
        <v>0</v>
      </c>
      <c r="BF74" s="29">
        <v>0</v>
      </c>
      <c r="BG74" s="29">
        <f t="shared" ref="BG74:BH75" si="334">BC74+BE74</f>
        <v>0</v>
      </c>
      <c r="BH74" s="29">
        <f t="shared" si="334"/>
        <v>0</v>
      </c>
      <c r="BI74" s="55">
        <f t="shared" si="287"/>
        <v>1</v>
      </c>
      <c r="BJ74" s="55">
        <f t="shared" si="287"/>
        <v>-1</v>
      </c>
      <c r="BK74" s="29">
        <v>0</v>
      </c>
      <c r="BL74" s="29">
        <v>0</v>
      </c>
      <c r="BM74" s="29">
        <f t="shared" ref="BM74:BN75" si="335">BG74+BK74</f>
        <v>0</v>
      </c>
      <c r="BN74" s="29">
        <f t="shared" si="335"/>
        <v>0</v>
      </c>
      <c r="BO74" s="55">
        <f t="shared" si="288"/>
        <v>1</v>
      </c>
      <c r="BP74" s="55">
        <f t="shared" si="288"/>
        <v>-1</v>
      </c>
      <c r="BQ74" s="29"/>
      <c r="BR74" s="29"/>
      <c r="BS74" s="29">
        <f t="shared" ref="BS74:BT75" si="336">BM74+BQ74</f>
        <v>0</v>
      </c>
      <c r="BT74" s="29">
        <f t="shared" si="336"/>
        <v>0</v>
      </c>
      <c r="BU74" s="55">
        <f t="shared" si="289"/>
        <v>1</v>
      </c>
      <c r="BV74" s="55">
        <f t="shared" si="289"/>
        <v>-1</v>
      </c>
      <c r="BW74" s="29"/>
      <c r="BX74" s="29"/>
      <c r="BY74" s="29">
        <f t="shared" ref="BY74:BZ75" si="337">BS74+BW74</f>
        <v>0</v>
      </c>
      <c r="BZ74" s="29">
        <f t="shared" si="337"/>
        <v>0</v>
      </c>
      <c r="CA74" s="55">
        <f t="shared" si="290"/>
        <v>1</v>
      </c>
      <c r="CB74" s="55">
        <f t="shared" si="290"/>
        <v>-1</v>
      </c>
      <c r="CC74" s="29"/>
      <c r="CD74" s="29"/>
      <c r="CE74" s="29">
        <f t="shared" ref="CE74:CF75" si="338">BY74+CC74</f>
        <v>0</v>
      </c>
      <c r="CF74" s="29">
        <f t="shared" si="338"/>
        <v>0</v>
      </c>
      <c r="CG74" s="55">
        <f t="shared" si="291"/>
        <v>1</v>
      </c>
      <c r="CH74" s="55">
        <f t="shared" si="291"/>
        <v>-1</v>
      </c>
      <c r="CI74" s="29"/>
      <c r="CJ74" s="29"/>
      <c r="CK74" s="29">
        <f t="shared" ref="CK74:CL75" si="339">CE74+CI74</f>
        <v>0</v>
      </c>
      <c r="CL74" s="29">
        <f t="shared" si="339"/>
        <v>0</v>
      </c>
      <c r="CM74" s="55">
        <f t="shared" si="292"/>
        <v>1</v>
      </c>
      <c r="CN74" s="55">
        <f t="shared" si="292"/>
        <v>-1</v>
      </c>
      <c r="CO74" s="29"/>
      <c r="CP74" s="29"/>
      <c r="CQ74" s="29">
        <f t="shared" ref="CQ74:CR75" si="340">CK74+CO74</f>
        <v>0</v>
      </c>
      <c r="CR74" s="29">
        <f t="shared" si="340"/>
        <v>0</v>
      </c>
      <c r="CS74" s="55">
        <f t="shared" si="293"/>
        <v>1</v>
      </c>
      <c r="CT74" s="55">
        <f t="shared" si="293"/>
        <v>-1</v>
      </c>
      <c r="CU74" s="29"/>
      <c r="CV74" s="29"/>
      <c r="CW74" s="29">
        <f t="shared" ref="CW74:CX75" si="341">CQ74+CU74</f>
        <v>0</v>
      </c>
      <c r="CX74" s="29">
        <f t="shared" si="341"/>
        <v>0</v>
      </c>
      <c r="CY74" s="55">
        <f t="shared" si="294"/>
        <v>1</v>
      </c>
      <c r="CZ74" s="55">
        <f t="shared" si="294"/>
        <v>-1</v>
      </c>
      <c r="DA74" s="29"/>
      <c r="DB74" s="29"/>
      <c r="DC74" s="29">
        <f t="shared" ref="DC74:DD75" si="342">CW74+DA74</f>
        <v>0</v>
      </c>
      <c r="DD74" s="29">
        <f t="shared" si="342"/>
        <v>0</v>
      </c>
      <c r="DE74" s="55">
        <f t="shared" si="295"/>
        <v>1</v>
      </c>
      <c r="DF74" s="55">
        <f t="shared" si="295"/>
        <v>-1</v>
      </c>
      <c r="DG74" s="29"/>
      <c r="DH74" s="29"/>
      <c r="DI74" s="29">
        <f t="shared" ref="DI74:DJ75" si="343">DC74+DG74</f>
        <v>0</v>
      </c>
      <c r="DJ74" s="29">
        <f t="shared" si="343"/>
        <v>0</v>
      </c>
      <c r="DK74" s="55">
        <f t="shared" si="296"/>
        <v>1</v>
      </c>
      <c r="DL74" s="55">
        <f t="shared" si="296"/>
        <v>-1</v>
      </c>
      <c r="DM74" s="29"/>
      <c r="DN74" s="29"/>
      <c r="DO74" s="29"/>
      <c r="DP74" s="29"/>
      <c r="DQ74" s="29"/>
      <c r="DR74" s="29">
        <v>5000</v>
      </c>
      <c r="DS74" s="55">
        <f>IF($AY$74=0,1,DQ74/$AY$74-1)</f>
        <v>1</v>
      </c>
      <c r="DT74" s="55">
        <f>IF($AZ$74=0,1,DR74/$AZ$74-1)</f>
        <v>0</v>
      </c>
      <c r="DU74" s="55">
        <f>IF($E$74=0,1,DQ74/$E$74-1)</f>
        <v>-1</v>
      </c>
      <c r="DV74" s="55">
        <f>IF($E$74=0,1,DR74/$E$74-1)</f>
        <v>184.18518518518519</v>
      </c>
      <c r="DW74" s="25"/>
      <c r="DX74" s="65"/>
      <c r="DY74" s="65"/>
      <c r="DZ74" s="65"/>
      <c r="EA74" s="65"/>
      <c r="EB74" s="65"/>
      <c r="EC74" s="65"/>
      <c r="ED74" s="65"/>
      <c r="EE74" s="65"/>
      <c r="EF74" s="65"/>
      <c r="EG74" s="65"/>
      <c r="EH74" s="65"/>
      <c r="EI74" s="65"/>
      <c r="EJ74" s="65"/>
      <c r="EK74" s="65"/>
      <c r="EL74" s="65"/>
      <c r="EM74" s="65"/>
      <c r="EN74" s="65"/>
      <c r="EO74" s="65"/>
      <c r="EP74" s="65"/>
      <c r="EQ74" s="65"/>
      <c r="ER74" s="65"/>
      <c r="ES74" s="65"/>
      <c r="ET74" s="65"/>
      <c r="EU74" s="65"/>
      <c r="EV74" s="65"/>
      <c r="EW74" s="65"/>
      <c r="EX74" s="65"/>
      <c r="EY74" s="65"/>
      <c r="EZ74" s="65"/>
      <c r="FA74" s="65"/>
      <c r="FB74" s="65"/>
      <c r="FC74" s="65"/>
      <c r="FD74" s="65"/>
      <c r="FE74" s="65"/>
      <c r="FF74" s="65"/>
      <c r="FG74" s="65"/>
      <c r="FH74" s="65"/>
      <c r="FI74" s="65"/>
      <c r="FJ74" s="65"/>
      <c r="FK74" s="65"/>
      <c r="FL74" s="65"/>
      <c r="FM74" s="65"/>
      <c r="FN74" s="65"/>
      <c r="FO74" s="65"/>
      <c r="FP74" s="65"/>
      <c r="FQ74" s="65"/>
      <c r="FR74" s="65"/>
      <c r="FS74" s="65"/>
      <c r="FT74" s="65"/>
      <c r="FU74" s="65"/>
      <c r="FV74" s="65"/>
      <c r="FW74" s="65"/>
      <c r="FX74" s="65"/>
      <c r="FY74" s="65"/>
      <c r="FZ74" s="65"/>
      <c r="GA74" s="65"/>
      <c r="GB74" s="65"/>
      <c r="GC74" s="65"/>
      <c r="GD74" s="65"/>
      <c r="GE74" s="65"/>
      <c r="GF74" s="65"/>
      <c r="GG74" s="65"/>
      <c r="GH74" s="65"/>
      <c r="GI74" s="65"/>
      <c r="GJ74" s="65"/>
      <c r="GK74" s="65"/>
      <c r="GL74" s="65"/>
      <c r="GM74" s="65"/>
      <c r="GN74" s="65"/>
      <c r="GO74" s="65"/>
      <c r="GP74" s="65"/>
      <c r="GQ74" s="65"/>
      <c r="GR74" s="65"/>
      <c r="GS74" s="65"/>
      <c r="GT74" s="65"/>
      <c r="GU74" s="65"/>
      <c r="GV74" s="65"/>
      <c r="GW74" s="65"/>
      <c r="GX74" s="65"/>
      <c r="GY74" s="65"/>
      <c r="GZ74" s="65"/>
      <c r="HA74" s="65"/>
      <c r="HB74" s="65"/>
      <c r="HC74" s="65"/>
      <c r="HD74" s="65"/>
      <c r="HE74" s="65"/>
      <c r="HF74" s="65"/>
      <c r="HG74" s="65"/>
      <c r="HH74" s="65"/>
      <c r="HI74" s="65"/>
      <c r="HJ74" s="65"/>
      <c r="HK74" s="65"/>
      <c r="HL74" s="65"/>
      <c r="HM74" s="65"/>
      <c r="HN74" s="65"/>
      <c r="HO74" s="65"/>
      <c r="HP74" s="65"/>
      <c r="HQ74" s="65"/>
      <c r="HR74" s="65"/>
      <c r="HS74" s="65"/>
      <c r="HT74" s="65"/>
      <c r="HU74" s="65"/>
      <c r="HV74" s="65"/>
      <c r="HW74" s="65"/>
      <c r="HX74" s="65"/>
      <c r="HY74" s="65"/>
      <c r="HZ74" s="65"/>
      <c r="IA74" s="65"/>
      <c r="IB74" s="65"/>
      <c r="IC74" s="65"/>
      <c r="ID74" s="65"/>
      <c r="IE74" s="65"/>
      <c r="IF74" s="65"/>
      <c r="IG74" s="65"/>
      <c r="IH74" s="65"/>
      <c r="II74" s="65"/>
      <c r="IJ74" s="65"/>
      <c r="IK74" s="65"/>
      <c r="IL74" s="65"/>
      <c r="IM74" s="65"/>
      <c r="IN74" s="65"/>
      <c r="IO74" s="65"/>
      <c r="IP74" s="65"/>
      <c r="IQ74" s="65"/>
      <c r="IR74" s="65"/>
      <c r="IS74" s="65"/>
      <c r="IT74" s="65"/>
      <c r="IU74" s="65"/>
      <c r="IV74" s="65"/>
      <c r="IW74" s="65"/>
      <c r="IX74" s="65"/>
      <c r="IY74" s="65"/>
      <c r="IZ74" s="65"/>
      <c r="JA74" s="65"/>
      <c r="JB74" s="65"/>
      <c r="JC74" s="65"/>
      <c r="JD74" s="65"/>
      <c r="JE74" s="65"/>
      <c r="JF74" s="65"/>
      <c r="JG74" s="65"/>
      <c r="JH74" s="65"/>
    </row>
    <row r="75" spans="1:268" s="66" customFormat="1" ht="18" customHeight="1">
      <c r="A75" s="337" t="s">
        <v>60</v>
      </c>
      <c r="B75" s="338"/>
      <c r="C75" s="29">
        <f>'[1]прогноз '!B72</f>
        <v>0</v>
      </c>
      <c r="D75" s="29">
        <f>'[1]прогноз '!C72</f>
        <v>0</v>
      </c>
      <c r="E75" s="29">
        <v>380</v>
      </c>
      <c r="F75" s="29">
        <v>3000</v>
      </c>
      <c r="G75" s="29">
        <v>0</v>
      </c>
      <c r="H75" s="29">
        <v>0</v>
      </c>
      <c r="I75" s="29">
        <v>38</v>
      </c>
      <c r="J75" s="29">
        <v>0</v>
      </c>
      <c r="K75" s="29">
        <f t="shared" si="324"/>
        <v>38</v>
      </c>
      <c r="L75" s="29">
        <f t="shared" si="324"/>
        <v>0</v>
      </c>
      <c r="M75" s="29">
        <v>38</v>
      </c>
      <c r="N75" s="29">
        <v>0</v>
      </c>
      <c r="O75" s="29">
        <f t="shared" si="325"/>
        <v>76</v>
      </c>
      <c r="P75" s="29">
        <f t="shared" si="325"/>
        <v>0</v>
      </c>
      <c r="Q75" s="29">
        <v>0</v>
      </c>
      <c r="R75" s="29">
        <v>0</v>
      </c>
      <c r="S75" s="29">
        <f t="shared" si="326"/>
        <v>76</v>
      </c>
      <c r="T75" s="29">
        <f t="shared" si="326"/>
        <v>0</v>
      </c>
      <c r="U75" s="29">
        <v>76</v>
      </c>
      <c r="V75" s="29">
        <v>0</v>
      </c>
      <c r="W75" s="29">
        <f t="shared" si="327"/>
        <v>152</v>
      </c>
      <c r="X75" s="29">
        <f t="shared" si="327"/>
        <v>0</v>
      </c>
      <c r="Y75" s="29">
        <v>0</v>
      </c>
      <c r="Z75" s="29">
        <v>0</v>
      </c>
      <c r="AA75" s="29">
        <f t="shared" si="328"/>
        <v>152</v>
      </c>
      <c r="AB75" s="29">
        <f t="shared" si="328"/>
        <v>0</v>
      </c>
      <c r="AC75" s="29">
        <v>0</v>
      </c>
      <c r="AD75" s="29">
        <v>0</v>
      </c>
      <c r="AE75" s="29">
        <f t="shared" si="329"/>
        <v>152</v>
      </c>
      <c r="AF75" s="29">
        <f t="shared" si="329"/>
        <v>0</v>
      </c>
      <c r="AG75" s="29">
        <v>0</v>
      </c>
      <c r="AH75" s="29">
        <v>0</v>
      </c>
      <c r="AI75" s="29">
        <f t="shared" si="330"/>
        <v>152</v>
      </c>
      <c r="AJ75" s="29">
        <f t="shared" si="330"/>
        <v>0</v>
      </c>
      <c r="AK75" s="29">
        <v>0</v>
      </c>
      <c r="AL75" s="29">
        <v>0</v>
      </c>
      <c r="AM75" s="29">
        <f t="shared" si="331"/>
        <v>152</v>
      </c>
      <c r="AN75" s="29">
        <f t="shared" si="331"/>
        <v>0</v>
      </c>
      <c r="AO75" s="29">
        <v>190</v>
      </c>
      <c r="AP75" s="29">
        <v>0</v>
      </c>
      <c r="AQ75" s="29">
        <f t="shared" si="332"/>
        <v>342</v>
      </c>
      <c r="AR75" s="29">
        <f t="shared" si="332"/>
        <v>0</v>
      </c>
      <c r="AS75" s="29">
        <v>38</v>
      </c>
      <c r="AT75" s="29">
        <v>0</v>
      </c>
      <c r="AU75" s="29">
        <f t="shared" si="333"/>
        <v>380</v>
      </c>
      <c r="AV75" s="29">
        <f t="shared" si="333"/>
        <v>0</v>
      </c>
      <c r="AW75" s="29">
        <v>0</v>
      </c>
      <c r="AX75" s="29">
        <v>0</v>
      </c>
      <c r="AY75" s="29">
        <v>228</v>
      </c>
      <c r="AZ75" s="29">
        <v>5000</v>
      </c>
      <c r="BA75" s="55">
        <f t="shared" si="285"/>
        <v>-0.4</v>
      </c>
      <c r="BB75" s="55">
        <f t="shared" si="285"/>
        <v>0.66666666666666674</v>
      </c>
      <c r="BC75" s="29">
        <v>38</v>
      </c>
      <c r="BD75" s="29">
        <v>0</v>
      </c>
      <c r="BE75" s="29">
        <v>76</v>
      </c>
      <c r="BF75" s="29">
        <v>0</v>
      </c>
      <c r="BG75" s="29">
        <f t="shared" si="334"/>
        <v>114</v>
      </c>
      <c r="BH75" s="29">
        <f t="shared" si="334"/>
        <v>0</v>
      </c>
      <c r="BI75" s="55">
        <f t="shared" si="287"/>
        <v>2</v>
      </c>
      <c r="BJ75" s="55">
        <f t="shared" si="287"/>
        <v>1</v>
      </c>
      <c r="BK75" s="29">
        <v>76</v>
      </c>
      <c r="BL75" s="29">
        <v>0</v>
      </c>
      <c r="BM75" s="29">
        <f t="shared" si="335"/>
        <v>190</v>
      </c>
      <c r="BN75" s="29">
        <f t="shared" si="335"/>
        <v>0</v>
      </c>
      <c r="BO75" s="55">
        <f t="shared" si="288"/>
        <v>1.5</v>
      </c>
      <c r="BP75" s="55">
        <f t="shared" si="288"/>
        <v>1</v>
      </c>
      <c r="BQ75" s="29"/>
      <c r="BR75" s="29"/>
      <c r="BS75" s="29">
        <f t="shared" si="336"/>
        <v>190</v>
      </c>
      <c r="BT75" s="29">
        <f t="shared" si="336"/>
        <v>0</v>
      </c>
      <c r="BU75" s="55">
        <f t="shared" si="289"/>
        <v>1.5</v>
      </c>
      <c r="BV75" s="55">
        <f t="shared" si="289"/>
        <v>1</v>
      </c>
      <c r="BW75" s="29"/>
      <c r="BX75" s="29"/>
      <c r="BY75" s="29">
        <f t="shared" si="337"/>
        <v>190</v>
      </c>
      <c r="BZ75" s="29">
        <f t="shared" si="337"/>
        <v>0</v>
      </c>
      <c r="CA75" s="55">
        <f t="shared" si="290"/>
        <v>0.25</v>
      </c>
      <c r="CB75" s="55">
        <f t="shared" si="290"/>
        <v>1</v>
      </c>
      <c r="CC75" s="29"/>
      <c r="CD75" s="29"/>
      <c r="CE75" s="29">
        <f t="shared" si="338"/>
        <v>190</v>
      </c>
      <c r="CF75" s="29">
        <f t="shared" si="338"/>
        <v>0</v>
      </c>
      <c r="CG75" s="55">
        <f t="shared" si="291"/>
        <v>0.25</v>
      </c>
      <c r="CH75" s="55">
        <f t="shared" si="291"/>
        <v>1</v>
      </c>
      <c r="CI75" s="29"/>
      <c r="CJ75" s="29"/>
      <c r="CK75" s="29">
        <f t="shared" si="339"/>
        <v>190</v>
      </c>
      <c r="CL75" s="29">
        <f t="shared" si="339"/>
        <v>0</v>
      </c>
      <c r="CM75" s="55">
        <f t="shared" si="292"/>
        <v>0.25</v>
      </c>
      <c r="CN75" s="55">
        <f t="shared" si="292"/>
        <v>1</v>
      </c>
      <c r="CO75" s="29"/>
      <c r="CP75" s="29"/>
      <c r="CQ75" s="29">
        <f t="shared" si="340"/>
        <v>190</v>
      </c>
      <c r="CR75" s="29">
        <f t="shared" si="340"/>
        <v>0</v>
      </c>
      <c r="CS75" s="55">
        <f t="shared" si="293"/>
        <v>0.25</v>
      </c>
      <c r="CT75" s="55">
        <f t="shared" si="293"/>
        <v>1</v>
      </c>
      <c r="CU75" s="29"/>
      <c r="CV75" s="29"/>
      <c r="CW75" s="29">
        <f t="shared" si="341"/>
        <v>190</v>
      </c>
      <c r="CX75" s="29">
        <f t="shared" si="341"/>
        <v>0</v>
      </c>
      <c r="CY75" s="55">
        <f t="shared" si="294"/>
        <v>0.25</v>
      </c>
      <c r="CZ75" s="55">
        <f t="shared" si="294"/>
        <v>1</v>
      </c>
      <c r="DA75" s="29"/>
      <c r="DB75" s="29"/>
      <c r="DC75" s="29">
        <f t="shared" si="342"/>
        <v>190</v>
      </c>
      <c r="DD75" s="29">
        <f t="shared" si="342"/>
        <v>0</v>
      </c>
      <c r="DE75" s="55">
        <f t="shared" si="295"/>
        <v>-0.44444444444444442</v>
      </c>
      <c r="DF75" s="55">
        <f t="shared" si="295"/>
        <v>1</v>
      </c>
      <c r="DG75" s="29"/>
      <c r="DH75" s="29"/>
      <c r="DI75" s="29">
        <f t="shared" si="343"/>
        <v>190</v>
      </c>
      <c r="DJ75" s="29">
        <f t="shared" si="343"/>
        <v>0</v>
      </c>
      <c r="DK75" s="55">
        <f t="shared" si="296"/>
        <v>-0.5</v>
      </c>
      <c r="DL75" s="55">
        <f t="shared" si="296"/>
        <v>1</v>
      </c>
      <c r="DM75" s="29"/>
      <c r="DN75" s="29"/>
      <c r="DO75" s="29"/>
      <c r="DP75" s="29"/>
      <c r="DQ75" s="29"/>
      <c r="DR75" s="29">
        <v>5000</v>
      </c>
      <c r="DS75" s="55">
        <f>IF($AY$75=0,1,DQ75/$AY$75-1)</f>
        <v>-1</v>
      </c>
      <c r="DT75" s="55">
        <f>IF($AZ$75=0,1,DR75/$AZ$75-1)</f>
        <v>0</v>
      </c>
      <c r="DU75" s="55">
        <f>IF($E$75=0,1,DQ75/$E$75-1)</f>
        <v>-1</v>
      </c>
      <c r="DV75" s="55">
        <f>IF($E$75=0,1,DR75/$E$75-1)</f>
        <v>12.157894736842104</v>
      </c>
      <c r="DW75" s="25"/>
      <c r="DX75" s="65"/>
      <c r="DY75" s="65"/>
      <c r="DZ75" s="65"/>
      <c r="EA75" s="65"/>
      <c r="EB75" s="65"/>
      <c r="EC75" s="65"/>
      <c r="ED75" s="65"/>
      <c r="EE75" s="65"/>
      <c r="EF75" s="65"/>
      <c r="EG75" s="65"/>
      <c r="EH75" s="65"/>
      <c r="EI75" s="65"/>
      <c r="EJ75" s="65"/>
      <c r="EK75" s="65"/>
      <c r="EL75" s="65"/>
      <c r="EM75" s="65"/>
      <c r="EN75" s="65"/>
      <c r="EO75" s="65"/>
      <c r="EP75" s="65"/>
      <c r="EQ75" s="65"/>
      <c r="ER75" s="65"/>
      <c r="ES75" s="65"/>
      <c r="ET75" s="65"/>
      <c r="EU75" s="65"/>
      <c r="EV75" s="65"/>
      <c r="EW75" s="65"/>
      <c r="EX75" s="65"/>
      <c r="EY75" s="65"/>
      <c r="EZ75" s="65"/>
      <c r="FA75" s="65"/>
      <c r="FB75" s="65"/>
      <c r="FC75" s="65"/>
      <c r="FD75" s="65"/>
      <c r="FE75" s="65"/>
      <c r="FF75" s="65"/>
      <c r="FG75" s="65"/>
      <c r="FH75" s="65"/>
      <c r="FI75" s="65"/>
      <c r="FJ75" s="65"/>
      <c r="FK75" s="65"/>
      <c r="FL75" s="65"/>
      <c r="FM75" s="65"/>
      <c r="FN75" s="65"/>
      <c r="FO75" s="65"/>
      <c r="FP75" s="65"/>
      <c r="FQ75" s="65"/>
      <c r="FR75" s="65"/>
      <c r="FS75" s="65"/>
      <c r="FT75" s="65"/>
      <c r="FU75" s="65"/>
      <c r="FV75" s="65"/>
      <c r="FW75" s="65"/>
      <c r="FX75" s="65"/>
      <c r="FY75" s="65"/>
      <c r="FZ75" s="65"/>
      <c r="GA75" s="65"/>
      <c r="GB75" s="65"/>
      <c r="GC75" s="65"/>
      <c r="GD75" s="65"/>
      <c r="GE75" s="65"/>
      <c r="GF75" s="65"/>
      <c r="GG75" s="65"/>
      <c r="GH75" s="65"/>
      <c r="GI75" s="65"/>
      <c r="GJ75" s="65"/>
      <c r="GK75" s="65"/>
      <c r="GL75" s="65"/>
      <c r="GM75" s="65"/>
      <c r="GN75" s="65"/>
      <c r="GO75" s="65"/>
      <c r="GP75" s="65"/>
      <c r="GQ75" s="65"/>
      <c r="GR75" s="65"/>
      <c r="GS75" s="65"/>
      <c r="GT75" s="65"/>
      <c r="GU75" s="65"/>
      <c r="GV75" s="65"/>
      <c r="GW75" s="65"/>
      <c r="GX75" s="65"/>
      <c r="GY75" s="65"/>
      <c r="GZ75" s="65"/>
      <c r="HA75" s="65"/>
      <c r="HB75" s="65"/>
      <c r="HC75" s="65"/>
      <c r="HD75" s="65"/>
      <c r="HE75" s="65"/>
      <c r="HF75" s="65"/>
      <c r="HG75" s="65"/>
      <c r="HH75" s="65"/>
      <c r="HI75" s="65"/>
      <c r="HJ75" s="65"/>
      <c r="HK75" s="65"/>
      <c r="HL75" s="65"/>
      <c r="HM75" s="65"/>
      <c r="HN75" s="65"/>
      <c r="HO75" s="65"/>
      <c r="HP75" s="65"/>
      <c r="HQ75" s="65"/>
      <c r="HR75" s="65"/>
      <c r="HS75" s="65"/>
      <c r="HT75" s="65"/>
      <c r="HU75" s="65"/>
      <c r="HV75" s="65"/>
      <c r="HW75" s="65"/>
      <c r="HX75" s="65"/>
      <c r="HY75" s="65"/>
      <c r="HZ75" s="65"/>
      <c r="IA75" s="65"/>
      <c r="IB75" s="65"/>
      <c r="IC75" s="65"/>
      <c r="ID75" s="65"/>
      <c r="IE75" s="65"/>
      <c r="IF75" s="65"/>
      <c r="IG75" s="65"/>
      <c r="IH75" s="65"/>
      <c r="II75" s="65"/>
      <c r="IJ75" s="65"/>
      <c r="IK75" s="65"/>
      <c r="IL75" s="65"/>
      <c r="IM75" s="65"/>
      <c r="IN75" s="65"/>
      <c r="IO75" s="65"/>
      <c r="IP75" s="65"/>
      <c r="IQ75" s="65"/>
      <c r="IR75" s="65"/>
      <c r="IS75" s="65"/>
      <c r="IT75" s="65"/>
      <c r="IU75" s="65"/>
      <c r="IV75" s="65"/>
      <c r="IW75" s="65"/>
      <c r="IX75" s="65"/>
      <c r="IY75" s="65"/>
      <c r="IZ75" s="65"/>
      <c r="JA75" s="65"/>
      <c r="JB75" s="65"/>
      <c r="JC75" s="65"/>
      <c r="JD75" s="65"/>
      <c r="JE75" s="65"/>
      <c r="JF75" s="65"/>
      <c r="JG75" s="65"/>
      <c r="JH75" s="65"/>
    </row>
    <row r="76" spans="1:268" s="66" customFormat="1" ht="18" customHeight="1">
      <c r="A76" s="335" t="s">
        <v>61</v>
      </c>
      <c r="B76" s="336"/>
      <c r="C76" s="96">
        <f t="shared" ref="C76:AH76" si="344">(C75+C72+C69+C36)-(C8+C68+C71+C74)</f>
        <v>-567947.80000000016</v>
      </c>
      <c r="D76" s="96">
        <f t="shared" si="344"/>
        <v>-67196.650000000023</v>
      </c>
      <c r="E76" s="96">
        <f t="shared" si="344"/>
        <v>-205623.69999999995</v>
      </c>
      <c r="F76" s="96">
        <f t="shared" si="344"/>
        <v>-74501.300000000163</v>
      </c>
      <c r="G76" s="96">
        <f t="shared" si="344"/>
        <v>-7283</v>
      </c>
      <c r="H76" s="96">
        <f t="shared" si="344"/>
        <v>-7487.2999999999956</v>
      </c>
      <c r="I76" s="96">
        <f t="shared" si="344"/>
        <v>-21091.199999999997</v>
      </c>
      <c r="J76" s="96">
        <f t="shared" si="344"/>
        <v>-19071.69999999999</v>
      </c>
      <c r="K76" s="96">
        <f t="shared" si="344"/>
        <v>-28374.199999999983</v>
      </c>
      <c r="L76" s="96">
        <f t="shared" si="344"/>
        <v>-26559</v>
      </c>
      <c r="M76" s="96">
        <f t="shared" si="344"/>
        <v>569.60000000000582</v>
      </c>
      <c r="N76" s="96">
        <f t="shared" si="344"/>
        <v>899.20000000001164</v>
      </c>
      <c r="O76" s="96">
        <f t="shared" si="344"/>
        <v>-27804.599999999977</v>
      </c>
      <c r="P76" s="96">
        <f t="shared" si="344"/>
        <v>-25659.799999999988</v>
      </c>
      <c r="Q76" s="96">
        <f t="shared" si="344"/>
        <v>-15689</v>
      </c>
      <c r="R76" s="96">
        <f t="shared" si="344"/>
        <v>-19195.010000000002</v>
      </c>
      <c r="S76" s="96">
        <f t="shared" si="344"/>
        <v>-43493.600000000064</v>
      </c>
      <c r="T76" s="96">
        <f t="shared" si="344"/>
        <v>-44854.810000000027</v>
      </c>
      <c r="U76" s="96">
        <f t="shared" si="344"/>
        <v>-11653.600000000013</v>
      </c>
      <c r="V76" s="96">
        <f t="shared" si="344"/>
        <v>-5413.5999999999913</v>
      </c>
      <c r="W76" s="96">
        <f t="shared" si="344"/>
        <v>-55147.20000000007</v>
      </c>
      <c r="X76" s="96">
        <f t="shared" si="344"/>
        <v>-50268.410000000033</v>
      </c>
      <c r="Y76" s="96">
        <f t="shared" si="344"/>
        <v>-22388.89999999998</v>
      </c>
      <c r="Z76" s="96">
        <f t="shared" si="344"/>
        <v>-14824</v>
      </c>
      <c r="AA76" s="96">
        <f t="shared" si="344"/>
        <v>-77536.099999999977</v>
      </c>
      <c r="AB76" s="96">
        <f t="shared" si="344"/>
        <v>-65092.410000000033</v>
      </c>
      <c r="AC76" s="96">
        <f t="shared" si="344"/>
        <v>2639.5999999999913</v>
      </c>
      <c r="AD76" s="96">
        <f t="shared" si="344"/>
        <v>4105.6999999999825</v>
      </c>
      <c r="AE76" s="96">
        <f t="shared" si="344"/>
        <v>-74896.500000000116</v>
      </c>
      <c r="AF76" s="96">
        <f t="shared" si="344"/>
        <v>-60986.710000000021</v>
      </c>
      <c r="AG76" s="96">
        <f t="shared" si="344"/>
        <v>2711.1999999999825</v>
      </c>
      <c r="AH76" s="96">
        <f t="shared" si="344"/>
        <v>5152.7100000000064</v>
      </c>
      <c r="AI76" s="96">
        <f t="shared" ref="AI76:AZ76" si="345">(AI75+AI72+AI69+AI36)-(AI8+AI68+AI71+AI74)</f>
        <v>-72185.300000000105</v>
      </c>
      <c r="AJ76" s="96">
        <f t="shared" si="345"/>
        <v>-55833.999999999942</v>
      </c>
      <c r="AK76" s="96">
        <f t="shared" si="345"/>
        <v>-10901.099999999969</v>
      </c>
      <c r="AL76" s="96">
        <f t="shared" si="345"/>
        <v>-6873.2000000000189</v>
      </c>
      <c r="AM76" s="96">
        <f t="shared" si="345"/>
        <v>-83086.40000000014</v>
      </c>
      <c r="AN76" s="96">
        <f t="shared" si="345"/>
        <v>-62707.20000000007</v>
      </c>
      <c r="AO76" s="96">
        <f t="shared" si="345"/>
        <v>-8244.0000000000291</v>
      </c>
      <c r="AP76" s="96">
        <f t="shared" si="345"/>
        <v>-3935.3000000000466</v>
      </c>
      <c r="AQ76" s="96">
        <f t="shared" si="345"/>
        <v>-91330.40000000014</v>
      </c>
      <c r="AR76" s="96">
        <f t="shared" si="345"/>
        <v>-66642.5</v>
      </c>
      <c r="AS76" s="96">
        <f t="shared" si="345"/>
        <v>-38796.300000000003</v>
      </c>
      <c r="AT76" s="96">
        <f t="shared" si="345"/>
        <v>4.1000000000058208</v>
      </c>
      <c r="AU76" s="96">
        <f t="shared" si="345"/>
        <v>-130126.69999999995</v>
      </c>
      <c r="AV76" s="96">
        <f t="shared" si="345"/>
        <v>-66638.400000000023</v>
      </c>
      <c r="AW76" s="96">
        <f t="shared" si="345"/>
        <v>-65151</v>
      </c>
      <c r="AX76" s="96">
        <f t="shared" si="345"/>
        <v>-10862.899999999994</v>
      </c>
      <c r="AY76" s="96">
        <f t="shared" si="345"/>
        <v>-190494.40000000002</v>
      </c>
      <c r="AZ76" s="96">
        <f t="shared" si="345"/>
        <v>-93657.400000000023</v>
      </c>
      <c r="BA76" s="54">
        <f t="shared" si="285"/>
        <v>-7.3577608028646213E-2</v>
      </c>
      <c r="BB76" s="54">
        <f t="shared" si="285"/>
        <v>0.25712437232638652</v>
      </c>
      <c r="BC76" s="96">
        <f t="shared" ref="BC76:BH76" si="346">(BC75+BC72+BC69+BC36)-(BC8+BC68+BC71+BC74)</f>
        <v>-8548.5999999999985</v>
      </c>
      <c r="BD76" s="96">
        <f t="shared" si="346"/>
        <v>-3229.1999999999971</v>
      </c>
      <c r="BE76" s="96">
        <f t="shared" si="346"/>
        <v>-6640.0999999999985</v>
      </c>
      <c r="BF76" s="96">
        <f t="shared" si="346"/>
        <v>276</v>
      </c>
      <c r="BG76" s="96">
        <f t="shared" si="346"/>
        <v>-15188.699999999997</v>
      </c>
      <c r="BH76" s="96">
        <f t="shared" si="346"/>
        <v>-2953.1999999999971</v>
      </c>
      <c r="BI76" s="54">
        <f t="shared" si="287"/>
        <v>-0.46470032635281322</v>
      </c>
      <c r="BJ76" s="54">
        <f t="shared" si="287"/>
        <v>-0.88880605444482108</v>
      </c>
      <c r="BK76" s="96">
        <f>(BK75+BK72+BK69+BK36)-(BK8+BK68+BK71+BK74)</f>
        <v>-39827.899999999994</v>
      </c>
      <c r="BL76" s="96">
        <f>(BL75+BL72+BL69+BL36)-(BL8+BL68+BL71+BL74)</f>
        <v>-5762.8000000000029</v>
      </c>
      <c r="BM76" s="96">
        <f>(BM75+BM72+BM69+BM36)-(BM8+BM68+BM71+BM74)</f>
        <v>-55016.600000000006</v>
      </c>
      <c r="BN76" s="96">
        <f>(BN75+BN72+BN69+BN36)-(BN8+BN68+BN71+BN74)</f>
        <v>-8716.0000000000291</v>
      </c>
      <c r="BO76" s="54">
        <f t="shared" si="288"/>
        <v>0.97868697985225661</v>
      </c>
      <c r="BP76" s="54">
        <f t="shared" si="288"/>
        <v>-0.66032471024715567</v>
      </c>
      <c r="BQ76" s="96">
        <f>(BQ75+BQ72+BQ69+BQ36)-(BQ8+BQ68+BQ71+BQ74)</f>
        <v>0</v>
      </c>
      <c r="BR76" s="96">
        <f>(BR75+BR72+BR69+BR36)-(BR8+BR68+BR71+BR74)</f>
        <v>0</v>
      </c>
      <c r="BS76" s="96">
        <f>(BS75+BS72+BS69+BS36)-(BS8+BS68+BS71+BS74)</f>
        <v>-55016.600000000006</v>
      </c>
      <c r="BT76" s="96">
        <f>(BT75+BT72+BT69+BT36)-(BT8+BT68+BT71+BT74)</f>
        <v>-8716.0000000000291</v>
      </c>
      <c r="BU76" s="54">
        <f t="shared" si="289"/>
        <v>0.26493553074475162</v>
      </c>
      <c r="BV76" s="54">
        <f t="shared" si="289"/>
        <v>-0.80568416185465896</v>
      </c>
      <c r="BW76" s="96">
        <f>(BW75+BW72+BW69+BW36)-(BW8+BW68+BW71+BW74)</f>
        <v>0</v>
      </c>
      <c r="BX76" s="96">
        <f>(BX75+BX72+BX69+BX36)-(BX8+BX68+BX71+BX74)</f>
        <v>0</v>
      </c>
      <c r="BY76" s="96">
        <f>(BY75+BY72+BY69+BY36)-(BY8+BY68+BY71+BY74)</f>
        <v>-55016.600000000006</v>
      </c>
      <c r="BZ76" s="96">
        <f>(BZ75+BZ72+BZ69+BZ36)-(BZ8+BZ68+BZ71+BZ74)</f>
        <v>-8716.0000000000291</v>
      </c>
      <c r="CA76" s="54">
        <f t="shared" si="290"/>
        <v>-2.3682072707238433E-3</v>
      </c>
      <c r="CB76" s="54">
        <f t="shared" si="290"/>
        <v>-0.82661078796802956</v>
      </c>
      <c r="CC76" s="96">
        <f>(CC75+CC72+CC69+CC36)-(CC8+CC68+CC71+CC74)</f>
        <v>0</v>
      </c>
      <c r="CD76" s="96">
        <f>(CD75+CD72+CD69+CD36)-(CD8+CD68+CD71+CD74)</f>
        <v>0</v>
      </c>
      <c r="CE76" s="96">
        <f>(CE75+CE72+CE69+CE36)-(CE8+CE68+CE71+CE74)</f>
        <v>-55016.600000000006</v>
      </c>
      <c r="CF76" s="96">
        <f>(CF75+CF72+CF69+CF36)-(CF8+CF68+CF71+CF74)</f>
        <v>-8716.0000000000291</v>
      </c>
      <c r="CG76" s="54">
        <f t="shared" si="291"/>
        <v>-0.29043890523253013</v>
      </c>
      <c r="CH76" s="54">
        <f t="shared" si="291"/>
        <v>-0.86609805966624953</v>
      </c>
      <c r="CI76" s="96">
        <f>(CI75+CI72+CI69+CI36)-(CI8+CI68+CI71+CI74)</f>
        <v>0</v>
      </c>
      <c r="CJ76" s="96">
        <f>(CJ75+CJ72+CJ69+CJ36)-(CJ8+CJ68+CJ71+CJ74)</f>
        <v>0</v>
      </c>
      <c r="CK76" s="96">
        <f>(CK75+CK72+CK69+CK36)-(CK8+CK68+CK71+CK74)</f>
        <v>-55016.600000000006</v>
      </c>
      <c r="CL76" s="96">
        <f>(CL75+CL72+CL69+CL36)-(CL8+CL68+CL71+CL74)</f>
        <v>-8716.0000000000291</v>
      </c>
      <c r="CM76" s="54">
        <f t="shared" si="292"/>
        <v>-0.26543162898132866</v>
      </c>
      <c r="CN76" s="54">
        <f t="shared" si="292"/>
        <v>-0.85708361707001368</v>
      </c>
      <c r="CO76" s="96">
        <f>(CO75+CO72+CO69+CO36)-(CO8+CO68+CO71+CO74)</f>
        <v>0</v>
      </c>
      <c r="CP76" s="96">
        <f>(CP75+CP72+CP69+CP36)-(CP8+CP68+CP71+CP74)</f>
        <v>0</v>
      </c>
      <c r="CQ76" s="96">
        <f>(CQ75+CQ72+CQ69+CQ36)-(CQ8+CQ68+CQ71+CQ74)</f>
        <v>-55016.600000000006</v>
      </c>
      <c r="CR76" s="96">
        <f>(CR75+CR72+CR69+CR36)-(CR8+CR68+CR71+CR74)</f>
        <v>-8716.0000000000291</v>
      </c>
      <c r="CS76" s="54">
        <f t="shared" si="293"/>
        <v>-0.23784205371453848</v>
      </c>
      <c r="CT76" s="54">
        <f t="shared" si="293"/>
        <v>-0.84389440126087978</v>
      </c>
      <c r="CU76" s="96">
        <f>(CU75+CU72+CU69+CU36)-(CU8+CU68+CU71+CU74)</f>
        <v>0</v>
      </c>
      <c r="CV76" s="96">
        <f>(CV75+CV72+CV69+CV36)-(CV8+CV68+CV71+CV74)</f>
        <v>0</v>
      </c>
      <c r="CW76" s="96">
        <f>(CW75+CW72+CW69+CW36)-(CW8+CW68+CW71+CW74)</f>
        <v>-55016.600000000006</v>
      </c>
      <c r="CX76" s="96">
        <f>(CX75+CX72+CX69+CX36)-(CX8+CX68+CX71+CX74)</f>
        <v>-8716.0000000000291</v>
      </c>
      <c r="CY76" s="54">
        <f t="shared" si="294"/>
        <v>-0.3378386835872067</v>
      </c>
      <c r="CZ76" s="54">
        <f t="shared" si="294"/>
        <v>-0.86100479689732567</v>
      </c>
      <c r="DA76" s="96">
        <f>(DA75+DA72+DA69+DA36)-(DA8+DA68+DA71+DA74)</f>
        <v>0</v>
      </c>
      <c r="DB76" s="96">
        <f>(DB75+DB72+DB69+DB36)-(DB8+DB68+DB71+DB74)</f>
        <v>0</v>
      </c>
      <c r="DC76" s="96">
        <f>(DC75+DC72+DC69+DC36)-(DC8+DC68+DC71+DC74)</f>
        <v>-55016.600000000006</v>
      </c>
      <c r="DD76" s="96">
        <f>(DD75+DD72+DD69+DD36)-(DD8+DD68+DD71+DD74)</f>
        <v>-8716.0000000000291</v>
      </c>
      <c r="DE76" s="54">
        <f t="shared" si="295"/>
        <v>-0.3976091202929154</v>
      </c>
      <c r="DF76" s="54">
        <f t="shared" si="295"/>
        <v>-0.86921258956371639</v>
      </c>
      <c r="DG76" s="96">
        <f>(DG75+DG72+DG69+DG36)-(DG8+DG68+DG71+DG74)</f>
        <v>0</v>
      </c>
      <c r="DH76" s="96">
        <f>(DH75+DH72+DH69+DH36)-(DH8+DH68+DH71+DH74)</f>
        <v>0</v>
      </c>
      <c r="DI76" s="96">
        <f>(DI75+DI72+DI69+DI36)-(DI8+DI68+DI71+DI74)</f>
        <v>-55016.600000000006</v>
      </c>
      <c r="DJ76" s="96">
        <f>(DJ75+DJ72+DJ69+DJ36)-(DJ8+DJ68+DJ71+DJ74)</f>
        <v>-8716.0000000000291</v>
      </c>
      <c r="DK76" s="54">
        <f t="shared" si="296"/>
        <v>-0.57720744474423746</v>
      </c>
      <c r="DL76" s="54">
        <f t="shared" si="296"/>
        <v>-0.86920454272611547</v>
      </c>
      <c r="DM76" s="96">
        <f>(DM75+DM72+DM69+DM36)-(DM8+DM68+DM71+DM74)</f>
        <v>0</v>
      </c>
      <c r="DN76" s="96">
        <f>(DN75+DN72+DN69+DN36)-(DN8+DN68+DN71+DN74)</f>
        <v>0</v>
      </c>
      <c r="DO76" s="96">
        <f t="shared" ref="DO76:DR76" si="347">(DO75+DO72+DO69+DO36)-(DO8+DO68+DO71+DO74)</f>
        <v>0</v>
      </c>
      <c r="DP76" s="96">
        <f t="shared" si="347"/>
        <v>0</v>
      </c>
      <c r="DQ76" s="96">
        <f t="shared" si="347"/>
        <v>-138957.90000000002</v>
      </c>
      <c r="DR76" s="96">
        <f t="shared" si="347"/>
        <v>-34077.400000000023</v>
      </c>
      <c r="DS76" s="54">
        <f>IF($AY$76=0,1,DQ76/$AY$76-1)</f>
        <v>-0.27054076130321936</v>
      </c>
      <c r="DT76" s="54">
        <f>IF($AZ$76=0,1,DR76/$AZ$76-1)</f>
        <v>-0.63614834492522732</v>
      </c>
      <c r="DU76" s="54">
        <f>IF($E$76=0,1,DQ76/$E$76-1)</f>
        <v>-0.32421262724092581</v>
      </c>
      <c r="DV76" s="54">
        <f>IF($E$76=0,1,DR76/$E$76-1)</f>
        <v>-0.83427299479583317</v>
      </c>
      <c r="DW76" s="28"/>
      <c r="DX76" s="65"/>
      <c r="DY76" s="65"/>
      <c r="DZ76" s="65"/>
      <c r="EA76" s="65"/>
      <c r="EB76" s="65"/>
      <c r="EC76" s="65"/>
      <c r="ED76" s="65"/>
      <c r="EE76" s="65"/>
      <c r="EF76" s="65"/>
      <c r="EG76" s="65"/>
      <c r="EH76" s="65"/>
      <c r="EI76" s="65"/>
      <c r="EJ76" s="65"/>
      <c r="EK76" s="65"/>
      <c r="EL76" s="65"/>
      <c r="EM76" s="65"/>
      <c r="EN76" s="65"/>
      <c r="EO76" s="65"/>
      <c r="EP76" s="65"/>
      <c r="EQ76" s="65"/>
      <c r="ER76" s="65"/>
      <c r="ES76" s="65"/>
      <c r="ET76" s="65"/>
      <c r="EU76" s="65"/>
      <c r="EV76" s="65"/>
      <c r="EW76" s="65"/>
      <c r="EX76" s="65"/>
      <c r="EY76" s="65"/>
      <c r="EZ76" s="65"/>
      <c r="FA76" s="65"/>
      <c r="FB76" s="65"/>
      <c r="FC76" s="65"/>
      <c r="FD76" s="65"/>
      <c r="FE76" s="65"/>
      <c r="FF76" s="65"/>
      <c r="FG76" s="65"/>
      <c r="FH76" s="65"/>
      <c r="FI76" s="65"/>
      <c r="FJ76" s="65"/>
      <c r="FK76" s="65"/>
      <c r="FL76" s="65"/>
      <c r="FM76" s="65"/>
      <c r="FN76" s="65"/>
      <c r="FO76" s="65"/>
      <c r="FP76" s="65"/>
      <c r="FQ76" s="65"/>
      <c r="FR76" s="65"/>
      <c r="FS76" s="65"/>
      <c r="FT76" s="65"/>
      <c r="FU76" s="65"/>
      <c r="FV76" s="65"/>
      <c r="FW76" s="65"/>
      <c r="FX76" s="65"/>
      <c r="FY76" s="65"/>
      <c r="FZ76" s="65"/>
      <c r="GA76" s="65"/>
      <c r="GB76" s="65"/>
      <c r="GC76" s="65"/>
      <c r="GD76" s="65"/>
      <c r="GE76" s="65"/>
      <c r="GF76" s="65"/>
      <c r="GG76" s="65"/>
      <c r="GH76" s="65"/>
      <c r="GI76" s="65"/>
      <c r="GJ76" s="65"/>
      <c r="GK76" s="65"/>
      <c r="GL76" s="65"/>
      <c r="GM76" s="65"/>
      <c r="GN76" s="65"/>
      <c r="GO76" s="65"/>
      <c r="GP76" s="65"/>
      <c r="GQ76" s="65"/>
      <c r="GR76" s="65"/>
      <c r="GS76" s="65"/>
      <c r="GT76" s="65"/>
      <c r="GU76" s="65"/>
      <c r="GV76" s="65"/>
      <c r="GW76" s="65"/>
      <c r="GX76" s="65"/>
      <c r="GY76" s="65"/>
      <c r="GZ76" s="65"/>
      <c r="HA76" s="65"/>
      <c r="HB76" s="65"/>
      <c r="HC76" s="65"/>
      <c r="HD76" s="65"/>
      <c r="HE76" s="65"/>
      <c r="HF76" s="65"/>
      <c r="HG76" s="65"/>
      <c r="HH76" s="65"/>
      <c r="HI76" s="65"/>
      <c r="HJ76" s="65"/>
      <c r="HK76" s="65"/>
      <c r="HL76" s="65"/>
      <c r="HM76" s="65"/>
      <c r="HN76" s="65"/>
      <c r="HO76" s="65"/>
      <c r="HP76" s="65"/>
      <c r="HQ76" s="65"/>
      <c r="HR76" s="65"/>
      <c r="HS76" s="65"/>
      <c r="HT76" s="65"/>
      <c r="HU76" s="65"/>
      <c r="HV76" s="65"/>
      <c r="HW76" s="65"/>
      <c r="HX76" s="65"/>
      <c r="HY76" s="65"/>
      <c r="HZ76" s="65"/>
      <c r="IA76" s="65"/>
      <c r="IB76" s="65"/>
      <c r="IC76" s="65"/>
      <c r="ID76" s="65"/>
      <c r="IE76" s="65"/>
      <c r="IF76" s="65"/>
      <c r="IG76" s="65"/>
      <c r="IH76" s="65"/>
      <c r="II76" s="65"/>
      <c r="IJ76" s="65"/>
      <c r="IK76" s="65"/>
      <c r="IL76" s="65"/>
      <c r="IM76" s="65"/>
      <c r="IN76" s="65"/>
      <c r="IO76" s="65"/>
      <c r="IP76" s="65"/>
      <c r="IQ76" s="65"/>
      <c r="IR76" s="65"/>
      <c r="IS76" s="65"/>
      <c r="IT76" s="65"/>
      <c r="IU76" s="65"/>
      <c r="IV76" s="65"/>
      <c r="IW76" s="65"/>
      <c r="IX76" s="65"/>
      <c r="IY76" s="65"/>
      <c r="IZ76" s="65"/>
      <c r="JA76" s="65"/>
      <c r="JB76" s="65"/>
      <c r="JC76" s="65"/>
      <c r="JD76" s="65"/>
      <c r="JE76" s="65"/>
      <c r="JF76" s="65"/>
      <c r="JG76" s="65"/>
      <c r="JH76" s="65"/>
    </row>
    <row r="77" spans="1:268" s="72" customFormat="1" ht="51" customHeight="1">
      <c r="A77" s="339" t="s">
        <v>62</v>
      </c>
      <c r="B77" s="340"/>
      <c r="C77" s="17" t="s">
        <v>51</v>
      </c>
      <c r="D77" s="17" t="s">
        <v>51</v>
      </c>
      <c r="E77" s="17" t="s">
        <v>51</v>
      </c>
      <c r="F77" s="17" t="s">
        <v>51</v>
      </c>
      <c r="G77" s="17" t="s">
        <v>51</v>
      </c>
      <c r="H77" s="17" t="s">
        <v>51</v>
      </c>
      <c r="I77" s="17" t="s">
        <v>51</v>
      </c>
      <c r="J77" s="17" t="s">
        <v>51</v>
      </c>
      <c r="K77" s="17" t="s">
        <v>51</v>
      </c>
      <c r="L77" s="17" t="s">
        <v>51</v>
      </c>
      <c r="M77" s="17" t="s">
        <v>51</v>
      </c>
      <c r="N77" s="17" t="s">
        <v>51</v>
      </c>
      <c r="O77" s="17" t="s">
        <v>51</v>
      </c>
      <c r="P77" s="17" t="s">
        <v>51</v>
      </c>
      <c r="Q77" s="17" t="s">
        <v>51</v>
      </c>
      <c r="R77" s="17" t="s">
        <v>51</v>
      </c>
      <c r="S77" s="17" t="s">
        <v>51</v>
      </c>
      <c r="T77" s="17" t="s">
        <v>51</v>
      </c>
      <c r="U77" s="17" t="s">
        <v>51</v>
      </c>
      <c r="V77" s="17" t="s">
        <v>51</v>
      </c>
      <c r="W77" s="17" t="s">
        <v>51</v>
      </c>
      <c r="X77" s="17" t="s">
        <v>51</v>
      </c>
      <c r="Y77" s="17" t="s">
        <v>51</v>
      </c>
      <c r="Z77" s="17" t="s">
        <v>51</v>
      </c>
      <c r="AA77" s="17" t="s">
        <v>51</v>
      </c>
      <c r="AB77" s="17" t="s">
        <v>51</v>
      </c>
      <c r="AC77" s="17" t="s">
        <v>51</v>
      </c>
      <c r="AD77" s="17" t="s">
        <v>51</v>
      </c>
      <c r="AE77" s="17" t="s">
        <v>51</v>
      </c>
      <c r="AF77" s="17" t="s">
        <v>51</v>
      </c>
      <c r="AG77" s="17" t="s">
        <v>51</v>
      </c>
      <c r="AH77" s="17" t="s">
        <v>51</v>
      </c>
      <c r="AI77" s="17" t="s">
        <v>51</v>
      </c>
      <c r="AJ77" s="17" t="s">
        <v>51</v>
      </c>
      <c r="AK77" s="17" t="s">
        <v>51</v>
      </c>
      <c r="AL77" s="17" t="s">
        <v>51</v>
      </c>
      <c r="AM77" s="17" t="s">
        <v>51</v>
      </c>
      <c r="AN77" s="17" t="s">
        <v>51</v>
      </c>
      <c r="AO77" s="17" t="s">
        <v>51</v>
      </c>
      <c r="AP77" s="17" t="s">
        <v>51</v>
      </c>
      <c r="AQ77" s="17" t="s">
        <v>51</v>
      </c>
      <c r="AR77" s="17" t="s">
        <v>51</v>
      </c>
      <c r="AS77" s="17" t="s">
        <v>51</v>
      </c>
      <c r="AT77" s="17" t="s">
        <v>51</v>
      </c>
      <c r="AU77" s="17" t="s">
        <v>51</v>
      </c>
      <c r="AV77" s="17" t="s">
        <v>51</v>
      </c>
      <c r="AW77" s="17" t="s">
        <v>51</v>
      </c>
      <c r="AX77" s="17" t="s">
        <v>51</v>
      </c>
      <c r="AY77" s="17" t="s">
        <v>51</v>
      </c>
      <c r="AZ77" s="17" t="s">
        <v>51</v>
      </c>
      <c r="BA77" s="17" t="s">
        <v>51</v>
      </c>
      <c r="BB77" s="17" t="s">
        <v>51</v>
      </c>
      <c r="BC77" s="17" t="s">
        <v>51</v>
      </c>
      <c r="BD77" s="17" t="s">
        <v>51</v>
      </c>
      <c r="BE77" s="17" t="s">
        <v>51</v>
      </c>
      <c r="BF77" s="17" t="s">
        <v>51</v>
      </c>
      <c r="BG77" s="17" t="s">
        <v>51</v>
      </c>
      <c r="BH77" s="17" t="s">
        <v>51</v>
      </c>
      <c r="BI77" s="17" t="s">
        <v>51</v>
      </c>
      <c r="BJ77" s="17" t="s">
        <v>51</v>
      </c>
      <c r="BK77" s="17" t="s">
        <v>51</v>
      </c>
      <c r="BL77" s="17" t="s">
        <v>51</v>
      </c>
      <c r="BM77" s="17" t="s">
        <v>51</v>
      </c>
      <c r="BN77" s="17" t="s">
        <v>51</v>
      </c>
      <c r="BO77" s="17" t="s">
        <v>51</v>
      </c>
      <c r="BP77" s="17" t="s">
        <v>51</v>
      </c>
      <c r="BQ77" s="17" t="s">
        <v>51</v>
      </c>
      <c r="BR77" s="17" t="s">
        <v>51</v>
      </c>
      <c r="BS77" s="17" t="s">
        <v>51</v>
      </c>
      <c r="BT77" s="17" t="s">
        <v>51</v>
      </c>
      <c r="BU77" s="17" t="s">
        <v>51</v>
      </c>
      <c r="BV77" s="17" t="s">
        <v>51</v>
      </c>
      <c r="BW77" s="17" t="s">
        <v>51</v>
      </c>
      <c r="BX77" s="17" t="s">
        <v>51</v>
      </c>
      <c r="BY77" s="17" t="s">
        <v>51</v>
      </c>
      <c r="BZ77" s="17" t="s">
        <v>51</v>
      </c>
      <c r="CA77" s="17" t="s">
        <v>51</v>
      </c>
      <c r="CB77" s="17" t="s">
        <v>51</v>
      </c>
      <c r="CC77" s="17" t="s">
        <v>51</v>
      </c>
      <c r="CD77" s="17" t="s">
        <v>51</v>
      </c>
      <c r="CE77" s="17" t="s">
        <v>51</v>
      </c>
      <c r="CF77" s="17" t="s">
        <v>51</v>
      </c>
      <c r="CG77" s="17" t="s">
        <v>51</v>
      </c>
      <c r="CH77" s="17" t="s">
        <v>51</v>
      </c>
      <c r="CI77" s="17" t="s">
        <v>51</v>
      </c>
      <c r="CJ77" s="17" t="s">
        <v>51</v>
      </c>
      <c r="CK77" s="17" t="s">
        <v>51</v>
      </c>
      <c r="CL77" s="17" t="s">
        <v>51</v>
      </c>
      <c r="CM77" s="17" t="s">
        <v>51</v>
      </c>
      <c r="CN77" s="17" t="s">
        <v>51</v>
      </c>
      <c r="CO77" s="17" t="s">
        <v>51</v>
      </c>
      <c r="CP77" s="17" t="s">
        <v>51</v>
      </c>
      <c r="CQ77" s="17" t="s">
        <v>51</v>
      </c>
      <c r="CR77" s="17" t="s">
        <v>51</v>
      </c>
      <c r="CS77" s="17" t="s">
        <v>51</v>
      </c>
      <c r="CT77" s="17" t="s">
        <v>51</v>
      </c>
      <c r="CU77" s="17" t="s">
        <v>51</v>
      </c>
      <c r="CV77" s="17" t="s">
        <v>51</v>
      </c>
      <c r="CW77" s="17" t="s">
        <v>51</v>
      </c>
      <c r="CX77" s="17" t="s">
        <v>51</v>
      </c>
      <c r="CY77" s="17" t="s">
        <v>51</v>
      </c>
      <c r="CZ77" s="17" t="s">
        <v>51</v>
      </c>
      <c r="DA77" s="17" t="s">
        <v>51</v>
      </c>
      <c r="DB77" s="17" t="s">
        <v>51</v>
      </c>
      <c r="DC77" s="17" t="s">
        <v>51</v>
      </c>
      <c r="DD77" s="17" t="s">
        <v>51</v>
      </c>
      <c r="DE77" s="17" t="s">
        <v>51</v>
      </c>
      <c r="DF77" s="17" t="s">
        <v>51</v>
      </c>
      <c r="DG77" s="17" t="s">
        <v>51</v>
      </c>
      <c r="DH77" s="17" t="s">
        <v>51</v>
      </c>
      <c r="DI77" s="17" t="s">
        <v>51</v>
      </c>
      <c r="DJ77" s="17" t="s">
        <v>51</v>
      </c>
      <c r="DK77" s="17" t="s">
        <v>51</v>
      </c>
      <c r="DL77" s="17" t="s">
        <v>51</v>
      </c>
      <c r="DM77" s="17" t="s">
        <v>51</v>
      </c>
      <c r="DN77" s="17" t="s">
        <v>51</v>
      </c>
      <c r="DO77" s="17">
        <f t="shared" ref="DO77:DP77" si="348">DO63+DO66</f>
        <v>0</v>
      </c>
      <c r="DP77" s="17">
        <f t="shared" si="348"/>
        <v>0</v>
      </c>
      <c r="DQ77" s="17" t="s">
        <v>51</v>
      </c>
      <c r="DR77" s="32" t="s">
        <v>51</v>
      </c>
      <c r="DS77" s="17" t="s">
        <v>51</v>
      </c>
      <c r="DT77" s="17" t="s">
        <v>51</v>
      </c>
      <c r="DU77" s="17" t="s">
        <v>51</v>
      </c>
      <c r="DV77" s="17" t="s">
        <v>51</v>
      </c>
      <c r="DW77" s="37"/>
      <c r="DX77" s="71"/>
      <c r="DY77" s="71"/>
      <c r="DZ77" s="71"/>
      <c r="EA77" s="71"/>
      <c r="EB77" s="71"/>
      <c r="EC77" s="71"/>
      <c r="ED77" s="71"/>
      <c r="EE77" s="71"/>
      <c r="EF77" s="71"/>
      <c r="EG77" s="71"/>
      <c r="EH77" s="71"/>
      <c r="EI77" s="71"/>
      <c r="EJ77" s="71"/>
      <c r="EK77" s="71"/>
      <c r="EL77" s="71"/>
      <c r="EM77" s="71"/>
      <c r="EN77" s="71"/>
      <c r="EO77" s="71"/>
      <c r="EP77" s="71"/>
      <c r="EQ77" s="71"/>
      <c r="ER77" s="71"/>
      <c r="ES77" s="71"/>
      <c r="ET77" s="71"/>
      <c r="EU77" s="71"/>
      <c r="EV77" s="71"/>
      <c r="EW77" s="71"/>
      <c r="EX77" s="71"/>
      <c r="EY77" s="71"/>
      <c r="EZ77" s="71"/>
      <c r="FA77" s="71"/>
      <c r="FB77" s="71"/>
      <c r="FC77" s="71"/>
      <c r="FD77" s="71"/>
      <c r="FE77" s="71"/>
      <c r="FF77" s="71"/>
      <c r="FG77" s="71"/>
      <c r="FH77" s="71"/>
      <c r="FI77" s="71"/>
      <c r="FJ77" s="71"/>
      <c r="FK77" s="71"/>
      <c r="FL77" s="71"/>
      <c r="FM77" s="71"/>
      <c r="FN77" s="71"/>
      <c r="FO77" s="71"/>
      <c r="FP77" s="71"/>
      <c r="FQ77" s="71"/>
      <c r="FR77" s="71"/>
      <c r="FS77" s="71"/>
      <c r="FT77" s="71"/>
      <c r="FU77" s="71"/>
      <c r="FV77" s="71"/>
      <c r="FW77" s="71"/>
      <c r="FX77" s="71"/>
      <c r="FY77" s="71"/>
      <c r="FZ77" s="71"/>
      <c r="GA77" s="71"/>
      <c r="GB77" s="71"/>
      <c r="GC77" s="71"/>
      <c r="GD77" s="71"/>
      <c r="GE77" s="71"/>
      <c r="GF77" s="71"/>
      <c r="GG77" s="71"/>
      <c r="GH77" s="71"/>
      <c r="GI77" s="71"/>
      <c r="GJ77" s="71"/>
      <c r="GK77" s="71"/>
      <c r="GL77" s="71"/>
      <c r="GM77" s="71"/>
      <c r="GN77" s="71"/>
      <c r="GO77" s="71"/>
      <c r="GP77" s="71"/>
      <c r="GQ77" s="71"/>
      <c r="GR77" s="71"/>
      <c r="GS77" s="71"/>
      <c r="GT77" s="71"/>
      <c r="GU77" s="71"/>
      <c r="GV77" s="71"/>
      <c r="GW77" s="71"/>
      <c r="GX77" s="71"/>
      <c r="GY77" s="71"/>
      <c r="GZ77" s="71"/>
      <c r="HA77" s="71"/>
      <c r="HB77" s="71"/>
      <c r="HC77" s="71"/>
      <c r="HD77" s="71"/>
      <c r="HE77" s="71"/>
      <c r="HF77" s="71"/>
      <c r="HG77" s="71"/>
      <c r="HH77" s="71"/>
      <c r="HI77" s="71"/>
      <c r="HJ77" s="71"/>
      <c r="HK77" s="71"/>
      <c r="HL77" s="71"/>
      <c r="HM77" s="71"/>
      <c r="HN77" s="71"/>
      <c r="HO77" s="71"/>
      <c r="HP77" s="71"/>
      <c r="HQ77" s="71"/>
      <c r="HR77" s="71"/>
      <c r="HS77" s="71"/>
      <c r="HT77" s="71"/>
      <c r="HU77" s="71"/>
      <c r="HV77" s="71"/>
      <c r="HW77" s="71"/>
      <c r="HX77" s="71"/>
      <c r="HY77" s="71"/>
      <c r="HZ77" s="71"/>
      <c r="IA77" s="71"/>
      <c r="IB77" s="71"/>
      <c r="IC77" s="71"/>
      <c r="ID77" s="71"/>
      <c r="IE77" s="71"/>
      <c r="IF77" s="71"/>
      <c r="IG77" s="71"/>
      <c r="IH77" s="71"/>
      <c r="II77" s="71"/>
      <c r="IJ77" s="71"/>
      <c r="IK77" s="71"/>
      <c r="IL77" s="71"/>
      <c r="IM77" s="71"/>
      <c r="IN77" s="71"/>
      <c r="IO77" s="71"/>
      <c r="IP77" s="71"/>
      <c r="IQ77" s="71"/>
      <c r="IR77" s="71"/>
      <c r="IS77" s="71"/>
      <c r="IT77" s="71"/>
      <c r="IU77" s="71"/>
      <c r="IV77" s="71"/>
      <c r="IW77" s="71"/>
      <c r="IX77" s="71"/>
      <c r="IY77" s="71"/>
      <c r="IZ77" s="71"/>
      <c r="JA77" s="71"/>
      <c r="JB77" s="71"/>
      <c r="JC77" s="71"/>
      <c r="JD77" s="71"/>
      <c r="JE77" s="71"/>
      <c r="JF77" s="71"/>
      <c r="JG77" s="71"/>
      <c r="JH77" s="71"/>
    </row>
    <row r="78" spans="1:268" s="66" customFormat="1" ht="30" customHeight="1">
      <c r="A78" s="341" t="s">
        <v>63</v>
      </c>
      <c r="B78" s="342"/>
      <c r="C78" s="80"/>
      <c r="D78" s="80"/>
      <c r="E78" s="80"/>
      <c r="F78" s="80"/>
      <c r="G78" s="80"/>
      <c r="H78" s="80"/>
      <c r="I78" s="80"/>
      <c r="J78" s="80"/>
      <c r="K78" s="93"/>
      <c r="L78" s="93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80"/>
      <c r="AG78" s="80"/>
      <c r="AH78" s="80"/>
      <c r="AI78" s="80"/>
      <c r="AJ78" s="80"/>
      <c r="AK78" s="80"/>
      <c r="AL78" s="80"/>
      <c r="AM78" s="80"/>
      <c r="AN78" s="80"/>
      <c r="AO78" s="80"/>
      <c r="AP78" s="80"/>
      <c r="AQ78" s="80"/>
      <c r="AR78" s="80"/>
      <c r="AS78" s="80"/>
      <c r="AT78" s="80"/>
      <c r="AU78" s="80"/>
      <c r="AV78" s="80"/>
      <c r="AW78" s="80"/>
      <c r="AX78" s="80"/>
      <c r="AY78" s="80"/>
      <c r="AZ78" s="80"/>
      <c r="BA78" s="80"/>
      <c r="BB78" s="96"/>
      <c r="BC78" s="80"/>
      <c r="BD78" s="80"/>
      <c r="BE78" s="80"/>
      <c r="BF78" s="80"/>
      <c r="BG78" s="93"/>
      <c r="BH78" s="93"/>
      <c r="BI78" s="80"/>
      <c r="BJ78" s="80"/>
      <c r="BK78" s="80"/>
      <c r="BL78" s="80"/>
      <c r="BM78" s="80"/>
      <c r="BN78" s="80"/>
      <c r="BO78" s="80"/>
      <c r="BP78" s="80"/>
      <c r="BQ78" s="80"/>
      <c r="BR78" s="80"/>
      <c r="BS78" s="80"/>
      <c r="BT78" s="80"/>
      <c r="BU78" s="80"/>
      <c r="BV78" s="80"/>
      <c r="BW78" s="80"/>
      <c r="BX78" s="80"/>
      <c r="BY78" s="80"/>
      <c r="BZ78" s="80"/>
      <c r="CA78" s="80"/>
      <c r="CB78" s="80"/>
      <c r="CC78" s="80"/>
      <c r="CD78" s="80"/>
      <c r="CE78" s="80"/>
      <c r="CF78" s="80"/>
      <c r="CG78" s="80"/>
      <c r="CH78" s="80"/>
      <c r="CI78" s="80"/>
      <c r="CJ78" s="80"/>
      <c r="CK78" s="80"/>
      <c r="CL78" s="80"/>
      <c r="CM78" s="80"/>
      <c r="CN78" s="80"/>
      <c r="CO78" s="80"/>
      <c r="CP78" s="80"/>
      <c r="CQ78" s="80"/>
      <c r="CR78" s="80"/>
      <c r="CS78" s="80"/>
      <c r="CT78" s="80"/>
      <c r="CU78" s="80"/>
      <c r="CV78" s="80"/>
      <c r="CW78" s="80"/>
      <c r="CX78" s="80"/>
      <c r="CY78" s="80"/>
      <c r="CZ78" s="80"/>
      <c r="DA78" s="80"/>
      <c r="DB78" s="80"/>
      <c r="DC78" s="80"/>
      <c r="DD78" s="80"/>
      <c r="DE78" s="80"/>
      <c r="DF78" s="80"/>
      <c r="DG78" s="80"/>
      <c r="DH78" s="80"/>
      <c r="DI78" s="80"/>
      <c r="DJ78" s="80"/>
      <c r="DK78" s="80"/>
      <c r="DL78" s="80"/>
      <c r="DM78" s="80"/>
      <c r="DN78" s="80"/>
      <c r="DO78" s="80"/>
      <c r="DP78" s="80"/>
      <c r="DQ78" s="96"/>
      <c r="DR78" s="96"/>
      <c r="DS78" s="80"/>
      <c r="DT78" s="80"/>
      <c r="DU78" s="80"/>
      <c r="DV78" s="80"/>
      <c r="DW78" s="28"/>
      <c r="DX78" s="65"/>
      <c r="DY78" s="65"/>
      <c r="DZ78" s="65"/>
      <c r="EA78" s="65"/>
      <c r="EB78" s="65"/>
      <c r="EC78" s="65"/>
      <c r="ED78" s="65"/>
      <c r="EE78" s="65"/>
      <c r="EF78" s="65"/>
      <c r="EG78" s="65"/>
      <c r="EH78" s="65"/>
      <c r="EI78" s="65"/>
      <c r="EJ78" s="65"/>
      <c r="EK78" s="65"/>
      <c r="EL78" s="65"/>
      <c r="EM78" s="65"/>
      <c r="EN78" s="65"/>
      <c r="EO78" s="65"/>
      <c r="EP78" s="65"/>
      <c r="EQ78" s="65"/>
      <c r="ER78" s="65"/>
      <c r="ES78" s="65"/>
      <c r="ET78" s="65"/>
      <c r="EU78" s="65"/>
      <c r="EV78" s="65"/>
      <c r="EW78" s="65"/>
      <c r="EX78" s="65"/>
      <c r="EY78" s="65"/>
      <c r="EZ78" s="65"/>
      <c r="FA78" s="65"/>
      <c r="FB78" s="65"/>
      <c r="FC78" s="65"/>
      <c r="FD78" s="65"/>
      <c r="FE78" s="65"/>
      <c r="FF78" s="65"/>
      <c r="FG78" s="65"/>
      <c r="FH78" s="65"/>
      <c r="FI78" s="65"/>
      <c r="FJ78" s="65"/>
      <c r="FK78" s="65"/>
      <c r="FL78" s="65"/>
      <c r="FM78" s="65"/>
      <c r="FN78" s="65"/>
      <c r="FO78" s="65"/>
      <c r="FP78" s="65"/>
      <c r="FQ78" s="65"/>
      <c r="FR78" s="65"/>
      <c r="FS78" s="65"/>
      <c r="FT78" s="65"/>
      <c r="FU78" s="65"/>
      <c r="FV78" s="65"/>
      <c r="FW78" s="65"/>
      <c r="FX78" s="65"/>
      <c r="FY78" s="65"/>
      <c r="FZ78" s="65"/>
      <c r="GA78" s="65"/>
      <c r="GB78" s="65"/>
      <c r="GC78" s="65"/>
      <c r="GD78" s="65"/>
      <c r="GE78" s="65"/>
      <c r="GF78" s="65"/>
      <c r="GG78" s="65"/>
      <c r="GH78" s="65"/>
      <c r="GI78" s="65"/>
      <c r="GJ78" s="65"/>
      <c r="GK78" s="65"/>
      <c r="GL78" s="65"/>
      <c r="GM78" s="65"/>
      <c r="GN78" s="65"/>
      <c r="GO78" s="65"/>
      <c r="GP78" s="65"/>
      <c r="GQ78" s="65"/>
      <c r="GR78" s="65"/>
      <c r="GS78" s="65"/>
      <c r="GT78" s="65"/>
      <c r="GU78" s="65"/>
      <c r="GV78" s="65"/>
      <c r="GW78" s="65"/>
      <c r="GX78" s="65"/>
      <c r="GY78" s="65"/>
      <c r="GZ78" s="65"/>
      <c r="HA78" s="65"/>
      <c r="HB78" s="65"/>
      <c r="HC78" s="65"/>
      <c r="HD78" s="65"/>
      <c r="HE78" s="65"/>
      <c r="HF78" s="65"/>
      <c r="HG78" s="65"/>
      <c r="HH78" s="65"/>
      <c r="HI78" s="65"/>
      <c r="HJ78" s="65"/>
      <c r="HK78" s="65"/>
      <c r="HL78" s="65"/>
      <c r="HM78" s="65"/>
      <c r="HN78" s="65"/>
      <c r="HO78" s="65"/>
      <c r="HP78" s="65"/>
      <c r="HQ78" s="65"/>
      <c r="HR78" s="65"/>
      <c r="HS78" s="65"/>
      <c r="HT78" s="65"/>
      <c r="HU78" s="65"/>
      <c r="HV78" s="65"/>
      <c r="HW78" s="65"/>
      <c r="HX78" s="65"/>
      <c r="HY78" s="65"/>
      <c r="HZ78" s="65"/>
      <c r="IA78" s="65"/>
      <c r="IB78" s="65"/>
      <c r="IC78" s="65"/>
      <c r="ID78" s="65"/>
      <c r="IE78" s="65"/>
      <c r="IF78" s="65"/>
      <c r="IG78" s="65"/>
      <c r="IH78" s="65"/>
      <c r="II78" s="65"/>
      <c r="IJ78" s="65"/>
      <c r="IK78" s="65"/>
      <c r="IL78" s="65"/>
      <c r="IM78" s="65"/>
      <c r="IN78" s="65"/>
      <c r="IO78" s="65"/>
      <c r="IP78" s="65"/>
      <c r="IQ78" s="65"/>
      <c r="IR78" s="65"/>
      <c r="IS78" s="65"/>
      <c r="IT78" s="65"/>
      <c r="IU78" s="65"/>
      <c r="IV78" s="65"/>
      <c r="IW78" s="65"/>
      <c r="IX78" s="65"/>
      <c r="IY78" s="65"/>
      <c r="IZ78" s="65"/>
      <c r="JA78" s="65"/>
      <c r="JB78" s="65"/>
      <c r="JC78" s="65"/>
      <c r="JD78" s="65"/>
      <c r="JE78" s="65"/>
      <c r="JF78" s="65"/>
      <c r="JG78" s="65"/>
      <c r="JH78" s="65"/>
    </row>
    <row r="79" spans="1:268" s="82" customFormat="1" ht="19.5" customHeight="1">
      <c r="A79" s="249" t="s">
        <v>136</v>
      </c>
      <c r="B79" s="250"/>
      <c r="C79" s="92"/>
      <c r="D79" s="92"/>
      <c r="E79" s="92"/>
      <c r="F79" s="92"/>
      <c r="G79" s="92"/>
      <c r="H79" s="92"/>
      <c r="I79" s="92"/>
      <c r="J79" s="92"/>
      <c r="L79" s="94"/>
      <c r="M79" s="92"/>
      <c r="N79" s="92"/>
      <c r="O79" s="92"/>
      <c r="P79" s="92"/>
      <c r="Q79" s="92"/>
      <c r="R79" s="92"/>
      <c r="S79" s="92"/>
      <c r="T79" s="92"/>
      <c r="U79" s="92"/>
      <c r="V79" s="92"/>
      <c r="W79" s="92"/>
      <c r="X79" s="92"/>
      <c r="Y79" s="92"/>
      <c r="Z79" s="92"/>
      <c r="AA79" s="92"/>
      <c r="AB79" s="92"/>
      <c r="AC79" s="92"/>
      <c r="AD79" s="92"/>
      <c r="AE79" s="92"/>
      <c r="AF79" s="92"/>
      <c r="AG79" s="92"/>
      <c r="AH79" s="92"/>
      <c r="AI79" s="92"/>
      <c r="AJ79" s="92"/>
      <c r="AK79" s="92"/>
      <c r="AL79" s="92"/>
      <c r="AM79" s="92"/>
      <c r="AN79" s="92"/>
      <c r="AO79" s="92"/>
      <c r="AP79" s="92"/>
      <c r="AQ79" s="92"/>
      <c r="AR79" s="92"/>
      <c r="AS79" s="92"/>
      <c r="AT79" s="92"/>
      <c r="AU79" s="92"/>
      <c r="AV79" s="92"/>
      <c r="AW79" s="92"/>
      <c r="AX79" s="92"/>
      <c r="AY79" s="92"/>
      <c r="AZ79" s="92"/>
      <c r="BA79" s="81"/>
      <c r="BB79" s="17"/>
      <c r="BC79" s="81"/>
      <c r="BD79" s="81"/>
      <c r="BE79" s="81"/>
      <c r="BF79" s="81"/>
      <c r="BH79" s="94"/>
      <c r="BI79" s="81"/>
      <c r="BJ79" s="81"/>
      <c r="BK79" s="81"/>
      <c r="BL79" s="81"/>
      <c r="BM79" s="92"/>
      <c r="BN79" s="92"/>
      <c r="BO79" s="81"/>
      <c r="BP79" s="81"/>
      <c r="BQ79" s="92"/>
      <c r="BR79" s="92"/>
      <c r="BS79" s="92"/>
      <c r="BT79" s="92"/>
      <c r="BU79" s="81"/>
      <c r="BV79" s="81"/>
      <c r="BW79" s="92"/>
      <c r="BX79" s="92"/>
      <c r="BY79" s="92"/>
      <c r="BZ79" s="92"/>
      <c r="CA79" s="81"/>
      <c r="CB79" s="81"/>
      <c r="CC79" s="92"/>
      <c r="CD79" s="92"/>
      <c r="CE79" s="92"/>
      <c r="CF79" s="92"/>
      <c r="CG79" s="81"/>
      <c r="CH79" s="81"/>
      <c r="CI79" s="92"/>
      <c r="CJ79" s="92"/>
      <c r="CK79" s="92"/>
      <c r="CL79" s="92"/>
      <c r="CM79" s="81"/>
      <c r="CN79" s="81"/>
      <c r="CO79" s="92"/>
      <c r="CP79" s="92"/>
      <c r="CQ79" s="92"/>
      <c r="CR79" s="92"/>
      <c r="CS79" s="81"/>
      <c r="CT79" s="81"/>
      <c r="CU79" s="92"/>
      <c r="CV79" s="92"/>
      <c r="CW79" s="92"/>
      <c r="CX79" s="92"/>
      <c r="CY79" s="81"/>
      <c r="CZ79" s="81"/>
      <c r="DA79" s="92"/>
      <c r="DB79" s="92"/>
      <c r="DC79" s="92"/>
      <c r="DD79" s="92"/>
      <c r="DE79" s="81"/>
      <c r="DF79" s="81"/>
      <c r="DG79" s="92"/>
      <c r="DH79" s="92"/>
      <c r="DI79" s="92"/>
      <c r="DJ79" s="92"/>
      <c r="DK79" s="81"/>
      <c r="DL79" s="81"/>
      <c r="DM79" s="92"/>
      <c r="DN79" s="92"/>
      <c r="DO79" s="81"/>
      <c r="DP79" s="81"/>
      <c r="DQ79" s="17"/>
      <c r="DR79" s="17"/>
      <c r="DS79" s="81"/>
      <c r="DT79" s="81"/>
      <c r="DU79" s="81"/>
      <c r="DV79" s="81"/>
      <c r="DW79" s="37"/>
      <c r="DX79" s="83"/>
      <c r="DY79" s="83"/>
      <c r="DZ79" s="83"/>
      <c r="EA79" s="83"/>
      <c r="EB79" s="83"/>
      <c r="EC79" s="83"/>
      <c r="ED79" s="83"/>
      <c r="EE79" s="83"/>
      <c r="EF79" s="83"/>
      <c r="EG79" s="83"/>
      <c r="EH79" s="83"/>
      <c r="EI79" s="83"/>
      <c r="EJ79" s="83"/>
      <c r="EK79" s="83"/>
      <c r="EL79" s="83"/>
      <c r="EM79" s="83"/>
      <c r="EN79" s="83"/>
      <c r="EO79" s="83"/>
      <c r="EP79" s="83"/>
      <c r="EQ79" s="83"/>
      <c r="ER79" s="83"/>
      <c r="ES79" s="83"/>
      <c r="ET79" s="83"/>
      <c r="EU79" s="83"/>
      <c r="EV79" s="83"/>
      <c r="EW79" s="83"/>
      <c r="EX79" s="83"/>
      <c r="EY79" s="83"/>
      <c r="EZ79" s="83"/>
      <c r="FA79" s="83"/>
      <c r="FB79" s="83"/>
      <c r="FC79" s="83"/>
      <c r="FD79" s="83"/>
      <c r="FE79" s="83"/>
      <c r="FF79" s="83"/>
      <c r="FG79" s="83"/>
      <c r="FH79" s="83"/>
      <c r="FI79" s="83"/>
      <c r="FJ79" s="83"/>
      <c r="FK79" s="83"/>
      <c r="FL79" s="83"/>
      <c r="FM79" s="83"/>
      <c r="FN79" s="83"/>
      <c r="FO79" s="83"/>
      <c r="FP79" s="83"/>
      <c r="FQ79" s="83"/>
      <c r="FR79" s="83"/>
      <c r="FS79" s="83"/>
      <c r="FT79" s="83"/>
      <c r="FU79" s="83"/>
      <c r="FV79" s="83"/>
      <c r="FW79" s="83"/>
      <c r="FX79" s="83"/>
      <c r="FY79" s="83"/>
      <c r="FZ79" s="83"/>
      <c r="GA79" s="83"/>
      <c r="GB79" s="83"/>
      <c r="GC79" s="83"/>
      <c r="GD79" s="83"/>
      <c r="GE79" s="83"/>
      <c r="GF79" s="83"/>
      <c r="GG79" s="83"/>
      <c r="GH79" s="83"/>
      <c r="GI79" s="83"/>
      <c r="GJ79" s="83"/>
      <c r="GK79" s="83"/>
      <c r="GL79" s="83"/>
      <c r="GM79" s="83"/>
      <c r="GN79" s="83"/>
      <c r="GO79" s="83"/>
      <c r="GP79" s="83"/>
      <c r="GQ79" s="83"/>
      <c r="GR79" s="83"/>
      <c r="GS79" s="83"/>
      <c r="GT79" s="83"/>
      <c r="GU79" s="83"/>
      <c r="GV79" s="83"/>
      <c r="GW79" s="83"/>
      <c r="GX79" s="83"/>
      <c r="GY79" s="83"/>
      <c r="GZ79" s="83"/>
      <c r="HA79" s="83"/>
      <c r="HB79" s="83"/>
      <c r="HC79" s="83"/>
      <c r="HD79" s="83"/>
      <c r="HE79" s="83"/>
      <c r="HF79" s="83"/>
      <c r="HG79" s="83"/>
      <c r="HH79" s="83"/>
      <c r="HI79" s="83"/>
      <c r="HJ79" s="83"/>
      <c r="HK79" s="83"/>
      <c r="HL79" s="83"/>
      <c r="HM79" s="83"/>
      <c r="HN79" s="83"/>
      <c r="HO79" s="83"/>
      <c r="HP79" s="83"/>
      <c r="HQ79" s="83"/>
      <c r="HR79" s="83"/>
      <c r="HS79" s="83"/>
      <c r="HT79" s="83"/>
      <c r="HU79" s="83"/>
      <c r="HV79" s="83"/>
      <c r="HW79" s="83"/>
      <c r="HX79" s="83"/>
      <c r="HY79" s="83"/>
      <c r="HZ79" s="83"/>
      <c r="IA79" s="83"/>
      <c r="IB79" s="83"/>
      <c r="IC79" s="83"/>
      <c r="ID79" s="83"/>
      <c r="IE79" s="83"/>
      <c r="IF79" s="83"/>
      <c r="IG79" s="83"/>
      <c r="IH79" s="83"/>
      <c r="II79" s="83"/>
      <c r="IJ79" s="83"/>
      <c r="IK79" s="83"/>
      <c r="IL79" s="83"/>
      <c r="IM79" s="83"/>
      <c r="IN79" s="83"/>
      <c r="IO79" s="83"/>
      <c r="IP79" s="83"/>
      <c r="IQ79" s="83"/>
      <c r="IR79" s="83"/>
      <c r="IS79" s="83"/>
      <c r="IT79" s="83"/>
      <c r="IU79" s="83"/>
      <c r="IV79" s="83"/>
      <c r="IW79" s="83"/>
      <c r="IX79" s="83"/>
      <c r="IY79" s="83"/>
      <c r="IZ79" s="83"/>
      <c r="JA79" s="83"/>
      <c r="JB79" s="83"/>
      <c r="JC79" s="83"/>
      <c r="JD79" s="83"/>
      <c r="JE79" s="83"/>
      <c r="JF79" s="83"/>
      <c r="JG79" s="83"/>
      <c r="JH79" s="83"/>
    </row>
    <row r="80" spans="1:268" s="104" customFormat="1" ht="18" customHeight="1">
      <c r="A80" s="333" t="s">
        <v>64</v>
      </c>
      <c r="B80" s="334"/>
      <c r="C80" s="29">
        <f>C81+C82+C83+C84+C85+C86</f>
        <v>0</v>
      </c>
      <c r="D80" s="29">
        <f t="shared" ref="D80:AZ80" si="349">D81+D82+D83+D84+D85+D86</f>
        <v>0</v>
      </c>
      <c r="E80" s="29">
        <f t="shared" si="349"/>
        <v>8790.9000000000015</v>
      </c>
      <c r="F80" s="29">
        <f t="shared" si="349"/>
        <v>2192.3000000000002</v>
      </c>
      <c r="G80" s="29">
        <f t="shared" si="349"/>
        <v>770.1</v>
      </c>
      <c r="H80" s="29">
        <f t="shared" si="349"/>
        <v>192.1</v>
      </c>
      <c r="I80" s="29">
        <f t="shared" si="349"/>
        <v>270.60000000000002</v>
      </c>
      <c r="J80" s="29">
        <f t="shared" si="349"/>
        <v>67.5</v>
      </c>
      <c r="K80" s="29">
        <f t="shared" si="349"/>
        <v>1040.7</v>
      </c>
      <c r="L80" s="29">
        <f t="shared" si="349"/>
        <v>259.60000000000002</v>
      </c>
      <c r="M80" s="29">
        <f t="shared" si="349"/>
        <v>1399.2</v>
      </c>
      <c r="N80" s="29">
        <f t="shared" si="349"/>
        <v>349</v>
      </c>
      <c r="O80" s="29">
        <f t="shared" si="349"/>
        <v>2439.9</v>
      </c>
      <c r="P80" s="29">
        <f t="shared" si="349"/>
        <v>608.6</v>
      </c>
      <c r="Q80" s="29">
        <f t="shared" si="349"/>
        <v>579.70000000000005</v>
      </c>
      <c r="R80" s="29">
        <f t="shared" si="349"/>
        <v>144.6</v>
      </c>
      <c r="S80" s="29">
        <f t="shared" si="349"/>
        <v>3019.6000000000004</v>
      </c>
      <c r="T80" s="29">
        <f t="shared" si="349"/>
        <v>753.2</v>
      </c>
      <c r="U80" s="29">
        <f t="shared" si="349"/>
        <v>813.6</v>
      </c>
      <c r="V80" s="29">
        <f t="shared" si="349"/>
        <v>202.9</v>
      </c>
      <c r="W80" s="29">
        <f t="shared" si="349"/>
        <v>3833.2000000000003</v>
      </c>
      <c r="X80" s="29">
        <f t="shared" si="349"/>
        <v>956.1</v>
      </c>
      <c r="Y80" s="29">
        <f t="shared" si="349"/>
        <v>16425.900000000001</v>
      </c>
      <c r="Z80" s="29">
        <f t="shared" si="349"/>
        <v>16106.2</v>
      </c>
      <c r="AA80" s="29">
        <f t="shared" si="349"/>
        <v>20259.099999999999</v>
      </c>
      <c r="AB80" s="29">
        <f t="shared" si="349"/>
        <v>17062.3</v>
      </c>
      <c r="AC80" s="29">
        <f t="shared" si="349"/>
        <v>978.3</v>
      </c>
      <c r="AD80" s="29">
        <f t="shared" si="349"/>
        <v>244</v>
      </c>
      <c r="AE80" s="29">
        <f t="shared" si="349"/>
        <v>21237.4</v>
      </c>
      <c r="AF80" s="29">
        <f t="shared" si="349"/>
        <v>17306.3</v>
      </c>
      <c r="AG80" s="29">
        <f t="shared" si="349"/>
        <v>756.30000000000007</v>
      </c>
      <c r="AH80" s="29">
        <f t="shared" si="349"/>
        <v>188.6</v>
      </c>
      <c r="AI80" s="29">
        <f t="shared" si="349"/>
        <v>21993.7</v>
      </c>
      <c r="AJ80" s="29">
        <f t="shared" si="349"/>
        <v>17494.900000000001</v>
      </c>
      <c r="AK80" s="29">
        <f t="shared" si="349"/>
        <v>623</v>
      </c>
      <c r="AL80" s="29">
        <f t="shared" si="349"/>
        <v>155.4</v>
      </c>
      <c r="AM80" s="29">
        <f t="shared" si="349"/>
        <v>22616.7</v>
      </c>
      <c r="AN80" s="29">
        <f t="shared" si="349"/>
        <v>17650.3</v>
      </c>
      <c r="AO80" s="29">
        <f t="shared" si="349"/>
        <v>841.3</v>
      </c>
      <c r="AP80" s="29">
        <f t="shared" si="349"/>
        <v>209.8</v>
      </c>
      <c r="AQ80" s="29">
        <f t="shared" si="349"/>
        <v>23458</v>
      </c>
      <c r="AR80" s="29">
        <f t="shared" si="349"/>
        <v>17860.099999999999</v>
      </c>
      <c r="AS80" s="29">
        <f t="shared" si="349"/>
        <v>478.8</v>
      </c>
      <c r="AT80" s="29">
        <f t="shared" si="349"/>
        <v>119.4</v>
      </c>
      <c r="AU80" s="29">
        <f t="shared" si="349"/>
        <v>23936.800000000003</v>
      </c>
      <c r="AV80" s="29">
        <f t="shared" si="349"/>
        <v>17979.5</v>
      </c>
      <c r="AW80" s="29">
        <f t="shared" si="349"/>
        <v>4853.1000000000004</v>
      </c>
      <c r="AX80" s="29">
        <f t="shared" si="349"/>
        <v>4212.8</v>
      </c>
      <c r="AY80" s="29">
        <f t="shared" si="349"/>
        <v>9159.2999999999993</v>
      </c>
      <c r="AZ80" s="29">
        <f t="shared" si="349"/>
        <v>2284.5</v>
      </c>
      <c r="BA80" s="55">
        <f t="shared" ref="BA80:BB95" si="350">IF(E80=0,1,AY80/E80-1)</f>
        <v>4.1906971982390573E-2</v>
      </c>
      <c r="BB80" s="55">
        <f t="shared" si="350"/>
        <v>4.2056287916799606E-2</v>
      </c>
      <c r="BC80" s="29">
        <f t="shared" ref="BC80:BH80" si="351">BC81+BC82+BC83+BC84+BC85+BC86</f>
        <v>676.9</v>
      </c>
      <c r="BD80" s="29">
        <f t="shared" si="351"/>
        <v>163.4</v>
      </c>
      <c r="BE80" s="29">
        <f t="shared" si="351"/>
        <v>2.1</v>
      </c>
      <c r="BF80" s="29">
        <f t="shared" si="351"/>
        <v>0.5</v>
      </c>
      <c r="BG80" s="29">
        <f t="shared" si="351"/>
        <v>679</v>
      </c>
      <c r="BH80" s="29">
        <f t="shared" si="351"/>
        <v>163.9</v>
      </c>
      <c r="BI80" s="55">
        <f t="shared" ref="BI80:BJ96" si="352">IF(K80=0,1,BG80/K80-1)</f>
        <v>-0.34755453060440089</v>
      </c>
      <c r="BJ80" s="55">
        <f t="shared" si="352"/>
        <v>-0.36864406779661019</v>
      </c>
      <c r="BK80" s="29">
        <f t="shared" ref="BK80:BN80" si="353">BK81+BK82+BK83+BK84+BK85+BK86</f>
        <v>170.30000000000007</v>
      </c>
      <c r="BL80" s="29">
        <f t="shared" si="353"/>
        <v>368.4</v>
      </c>
      <c r="BM80" s="29">
        <f t="shared" si="353"/>
        <v>849.30000000000007</v>
      </c>
      <c r="BN80" s="29">
        <f t="shared" si="353"/>
        <v>532.29999999999995</v>
      </c>
      <c r="BO80" s="55">
        <f t="shared" ref="BO80:BP96" si="354">IF(O80=0,1,BM80/O80-1)</f>
        <v>-0.65191196360506576</v>
      </c>
      <c r="BP80" s="55">
        <f t="shared" si="354"/>
        <v>-0.12536970095300703</v>
      </c>
      <c r="BQ80" s="29">
        <f t="shared" ref="BQ80:BT80" si="355">BQ81+BQ82+BQ83+BQ84+BQ85+BQ86</f>
        <v>0</v>
      </c>
      <c r="BR80" s="29">
        <f t="shared" si="355"/>
        <v>0</v>
      </c>
      <c r="BS80" s="29">
        <f t="shared" si="355"/>
        <v>849.30000000000007</v>
      </c>
      <c r="BT80" s="29">
        <f t="shared" si="355"/>
        <v>532.29999999999995</v>
      </c>
      <c r="BU80" s="55">
        <f t="shared" ref="BU80:BV96" si="356">IF(S80=0,1,BS80/S80-1)</f>
        <v>-0.71873758113657438</v>
      </c>
      <c r="BV80" s="55">
        <f t="shared" si="356"/>
        <v>-0.29328199681359546</v>
      </c>
      <c r="BW80" s="29">
        <f t="shared" ref="BW80:BZ80" si="357">BW81+BW82+BW83+BW84+BW85+BW86</f>
        <v>0</v>
      </c>
      <c r="BX80" s="29">
        <f t="shared" si="357"/>
        <v>0</v>
      </c>
      <c r="BY80" s="29">
        <f t="shared" si="357"/>
        <v>849.30000000000007</v>
      </c>
      <c r="BZ80" s="29">
        <f t="shared" si="357"/>
        <v>532.29999999999995</v>
      </c>
      <c r="CA80" s="55">
        <f t="shared" ref="CA80:CB96" si="358">IF(W80=0,1,BY80/W80-1)</f>
        <v>-0.7784357716790149</v>
      </c>
      <c r="CB80" s="55">
        <f t="shared" si="358"/>
        <v>-0.44325907331869052</v>
      </c>
      <c r="CC80" s="29">
        <f t="shared" ref="CC80:CF80" si="359">CC81+CC82+CC83+CC84+CC85+CC86</f>
        <v>0</v>
      </c>
      <c r="CD80" s="29">
        <f t="shared" si="359"/>
        <v>0</v>
      </c>
      <c r="CE80" s="29">
        <f t="shared" si="359"/>
        <v>849.30000000000007</v>
      </c>
      <c r="CF80" s="29">
        <f t="shared" si="359"/>
        <v>532.29999999999995</v>
      </c>
      <c r="CG80" s="55">
        <f t="shared" ref="CG80:CH96" si="360">IF(AA80=0,1,CE80/AA80-1)</f>
        <v>-0.95807809823733536</v>
      </c>
      <c r="CH80" s="55">
        <f t="shared" si="360"/>
        <v>-0.96880256471870729</v>
      </c>
      <c r="CI80" s="29">
        <f t="shared" ref="CI80:CL80" si="361">CI81+CI82+CI83+CI84+CI85+CI86</f>
        <v>0</v>
      </c>
      <c r="CJ80" s="29">
        <f t="shared" si="361"/>
        <v>0</v>
      </c>
      <c r="CK80" s="29">
        <f t="shared" si="361"/>
        <v>849.30000000000007</v>
      </c>
      <c r="CL80" s="29">
        <f t="shared" si="361"/>
        <v>532.29999999999995</v>
      </c>
      <c r="CM80" s="55">
        <f t="shared" ref="CM80:CN96" si="362">IF(AE80=0,1,CK80/AE80-1)</f>
        <v>-0.96000922900166685</v>
      </c>
      <c r="CN80" s="55">
        <f t="shared" si="362"/>
        <v>-0.96924241461201988</v>
      </c>
      <c r="CO80" s="29">
        <f t="shared" ref="CO80:CR80" si="363">CO81+CO82+CO83+CO84+CO85+CO86</f>
        <v>0</v>
      </c>
      <c r="CP80" s="29">
        <f t="shared" si="363"/>
        <v>0</v>
      </c>
      <c r="CQ80" s="29">
        <f t="shared" si="363"/>
        <v>849.30000000000007</v>
      </c>
      <c r="CR80" s="29">
        <f t="shared" si="363"/>
        <v>532.29999999999995</v>
      </c>
      <c r="CS80" s="55">
        <f t="shared" ref="CS80:CT96" si="364">IF(AI80=0,1,CQ80/AI80-1)</f>
        <v>-0.96138439644079898</v>
      </c>
      <c r="CT80" s="55">
        <f t="shared" si="364"/>
        <v>-0.9695739901342677</v>
      </c>
      <c r="CU80" s="29">
        <f t="shared" ref="CU80:CX80" si="365">CU81+CU82+CU83+CU84+CU85+CU86</f>
        <v>0</v>
      </c>
      <c r="CV80" s="29">
        <f t="shared" si="365"/>
        <v>0</v>
      </c>
      <c r="CW80" s="29">
        <f t="shared" si="365"/>
        <v>849.30000000000007</v>
      </c>
      <c r="CX80" s="29">
        <f t="shared" si="365"/>
        <v>532.29999999999995</v>
      </c>
      <c r="CY80" s="55">
        <f t="shared" ref="CY80:CZ96" si="366">IF(AM80=0,1,CW80/AM80-1)</f>
        <v>-0.96244810250832347</v>
      </c>
      <c r="CZ80" s="55">
        <f t="shared" si="366"/>
        <v>-0.96984187237610697</v>
      </c>
      <c r="DA80" s="29">
        <f t="shared" ref="DA80:DD80" si="367">DA81+DA82+DA83+DA84+DA85+DA86</f>
        <v>0</v>
      </c>
      <c r="DB80" s="29">
        <f t="shared" si="367"/>
        <v>0</v>
      </c>
      <c r="DC80" s="29">
        <f t="shared" si="367"/>
        <v>849.30000000000007</v>
      </c>
      <c r="DD80" s="29">
        <f t="shared" si="367"/>
        <v>532.29999999999995</v>
      </c>
      <c r="DE80" s="55">
        <f t="shared" ref="DE80:DF96" si="368">IF(AQ80=0,1,DC80/AQ80-1)</f>
        <v>-0.96379486742262765</v>
      </c>
      <c r="DF80" s="55">
        <f t="shared" si="368"/>
        <v>-0.97019613551995787</v>
      </c>
      <c r="DG80" s="29">
        <f t="shared" ref="DG80:DJ80" si="369">DG81+DG82+DG83+DG84+DG85+DG86</f>
        <v>0</v>
      </c>
      <c r="DH80" s="29">
        <f t="shared" si="369"/>
        <v>0</v>
      </c>
      <c r="DI80" s="29">
        <f t="shared" si="369"/>
        <v>849.30000000000007</v>
      </c>
      <c r="DJ80" s="29">
        <f t="shared" si="369"/>
        <v>532.29999999999995</v>
      </c>
      <c r="DK80" s="55">
        <f t="shared" ref="DK80:DL96" si="370">IF(AU80=0,1,DI80/AU80-1)</f>
        <v>-0.96451906687610711</v>
      </c>
      <c r="DL80" s="55">
        <f t="shared" si="370"/>
        <v>-0.97039405990155458</v>
      </c>
      <c r="DM80" s="29">
        <f t="shared" ref="DM80:DR80" si="371">DM81+DM82+DM83+DM84+DM85+DM86</f>
        <v>0</v>
      </c>
      <c r="DN80" s="29">
        <f t="shared" si="371"/>
        <v>0</v>
      </c>
      <c r="DO80" s="29">
        <f t="shared" si="371"/>
        <v>0</v>
      </c>
      <c r="DP80" s="29">
        <f t="shared" si="371"/>
        <v>0</v>
      </c>
      <c r="DQ80" s="29">
        <f t="shared" si="371"/>
        <v>9159</v>
      </c>
      <c r="DR80" s="29">
        <f t="shared" si="371"/>
        <v>2284</v>
      </c>
      <c r="DS80" s="55">
        <f>IF($AY$80=0,1,DQ80/$AY$80-1)</f>
        <v>-3.275359470689132E-5</v>
      </c>
      <c r="DT80" s="55">
        <f>IF($AZ$80=0,1,DR80/$AZ$80-1)</f>
        <v>-2.1886627270739645E-4</v>
      </c>
      <c r="DU80" s="55">
        <f>IF($E$80=0,1,DQ80/$E$80-1)</f>
        <v>4.187284578370809E-2</v>
      </c>
      <c r="DV80" s="55">
        <f>IF($E$80=0,1,DR80/$E$80-1)</f>
        <v>-0.7401858740288253</v>
      </c>
      <c r="DW80" s="25"/>
      <c r="DX80" s="103"/>
      <c r="DY80" s="103"/>
      <c r="DZ80" s="103"/>
      <c r="EA80" s="103"/>
      <c r="EB80" s="103"/>
      <c r="EC80" s="103"/>
      <c r="ED80" s="103"/>
      <c r="EE80" s="103"/>
      <c r="EF80" s="103"/>
      <c r="EG80" s="103"/>
      <c r="EH80" s="103"/>
      <c r="EI80" s="103"/>
      <c r="EJ80" s="103"/>
      <c r="EK80" s="103"/>
      <c r="EL80" s="103"/>
      <c r="EM80" s="103"/>
      <c r="EN80" s="103"/>
      <c r="EO80" s="103"/>
      <c r="EP80" s="103"/>
      <c r="EQ80" s="103"/>
      <c r="ER80" s="103"/>
      <c r="ES80" s="103"/>
      <c r="ET80" s="103"/>
      <c r="EU80" s="103"/>
      <c r="EV80" s="103"/>
      <c r="EW80" s="103"/>
      <c r="EX80" s="103"/>
      <c r="EY80" s="103"/>
      <c r="EZ80" s="103"/>
      <c r="FA80" s="103"/>
      <c r="FB80" s="103"/>
      <c r="FC80" s="103"/>
      <c r="FD80" s="103"/>
      <c r="FE80" s="103"/>
      <c r="FF80" s="103"/>
      <c r="FG80" s="103"/>
      <c r="FH80" s="103"/>
      <c r="FI80" s="103"/>
      <c r="FJ80" s="103"/>
      <c r="FK80" s="103"/>
      <c r="FL80" s="103"/>
      <c r="FM80" s="103"/>
      <c r="FN80" s="103"/>
      <c r="FO80" s="103"/>
      <c r="FP80" s="103"/>
      <c r="FQ80" s="103"/>
      <c r="FR80" s="103"/>
      <c r="FS80" s="103"/>
      <c r="FT80" s="103"/>
      <c r="FU80" s="103"/>
      <c r="FV80" s="103"/>
      <c r="FW80" s="103"/>
      <c r="FX80" s="103"/>
      <c r="FY80" s="103"/>
      <c r="FZ80" s="103"/>
      <c r="GA80" s="103"/>
      <c r="GB80" s="103"/>
      <c r="GC80" s="103"/>
      <c r="GD80" s="103"/>
      <c r="GE80" s="103"/>
      <c r="GF80" s="103"/>
      <c r="GG80" s="103"/>
      <c r="GH80" s="103"/>
      <c r="GI80" s="103"/>
      <c r="GJ80" s="103"/>
      <c r="GK80" s="103"/>
      <c r="GL80" s="103"/>
      <c r="GM80" s="103"/>
      <c r="GN80" s="103"/>
      <c r="GO80" s="103"/>
      <c r="GP80" s="103"/>
      <c r="GQ80" s="103"/>
      <c r="GR80" s="103"/>
      <c r="GS80" s="103"/>
      <c r="GT80" s="103"/>
      <c r="GU80" s="103"/>
      <c r="GV80" s="103"/>
      <c r="GW80" s="103"/>
      <c r="GX80" s="103"/>
      <c r="GY80" s="103"/>
      <c r="GZ80" s="103"/>
      <c r="HA80" s="103"/>
      <c r="HB80" s="103"/>
      <c r="HC80" s="103"/>
      <c r="HD80" s="103"/>
      <c r="HE80" s="103"/>
      <c r="HF80" s="103"/>
      <c r="HG80" s="103"/>
      <c r="HH80" s="103"/>
      <c r="HI80" s="103"/>
      <c r="HJ80" s="103"/>
      <c r="HK80" s="103"/>
      <c r="HL80" s="103"/>
      <c r="HM80" s="103"/>
      <c r="HN80" s="103"/>
      <c r="HO80" s="103"/>
      <c r="HP80" s="103"/>
      <c r="HQ80" s="103"/>
      <c r="HR80" s="103"/>
      <c r="HS80" s="103"/>
      <c r="HT80" s="103"/>
      <c r="HU80" s="103"/>
      <c r="HV80" s="103"/>
      <c r="HW80" s="103"/>
      <c r="HX80" s="103"/>
      <c r="HY80" s="103"/>
      <c r="HZ80" s="103"/>
      <c r="IA80" s="103"/>
      <c r="IB80" s="103"/>
      <c r="IC80" s="103"/>
      <c r="ID80" s="103"/>
      <c r="IE80" s="103"/>
      <c r="IF80" s="103"/>
      <c r="IG80" s="103"/>
      <c r="IH80" s="103"/>
      <c r="II80" s="103"/>
      <c r="IJ80" s="103"/>
      <c r="IK80" s="103"/>
      <c r="IL80" s="103"/>
      <c r="IM80" s="103"/>
      <c r="IN80" s="103"/>
      <c r="IO80" s="103"/>
      <c r="IP80" s="103"/>
      <c r="IQ80" s="103"/>
      <c r="IR80" s="103"/>
      <c r="IS80" s="103"/>
      <c r="IT80" s="103"/>
      <c r="IU80" s="103"/>
      <c r="IV80" s="103"/>
      <c r="IW80" s="103"/>
      <c r="IX80" s="103"/>
      <c r="IY80" s="103"/>
      <c r="IZ80" s="103"/>
      <c r="JA80" s="103"/>
      <c r="JB80" s="103"/>
      <c r="JC80" s="103"/>
      <c r="JD80" s="103"/>
      <c r="JE80" s="103"/>
      <c r="JF80" s="103"/>
      <c r="JG80" s="103"/>
      <c r="JH80" s="103"/>
    </row>
    <row r="81" spans="1:268" s="106" customFormat="1" ht="18" customHeight="1">
      <c r="A81" s="255" t="s">
        <v>38</v>
      </c>
      <c r="B81" s="256"/>
      <c r="C81" s="29">
        <f>'[1]прогноз '!B79</f>
        <v>0</v>
      </c>
      <c r="D81" s="29">
        <f>'[1]прогноз '!C79</f>
        <v>0</v>
      </c>
      <c r="E81" s="29">
        <f>G81+I81+M81+Q81+U81+Y81+AC81+AG81+AK81+AO81+AS81+AW81+1</f>
        <v>8790.9000000000015</v>
      </c>
      <c r="F81" s="29">
        <f>H81+J81+N81+R81+V81+Z81+AD81+AH81+AL81+AP81+AT81+AX81</f>
        <v>2192.3000000000002</v>
      </c>
      <c r="G81" s="29">
        <f>578+H81</f>
        <v>770.1</v>
      </c>
      <c r="H81" s="29">
        <v>192.1</v>
      </c>
      <c r="I81" s="29">
        <f>203.1+J81</f>
        <v>270.60000000000002</v>
      </c>
      <c r="J81" s="29">
        <v>67.5</v>
      </c>
      <c r="K81" s="29">
        <f t="shared" ref="K81:L96" si="372">G81+I81</f>
        <v>1040.7</v>
      </c>
      <c r="L81" s="29">
        <f t="shared" si="372"/>
        <v>259.60000000000002</v>
      </c>
      <c r="M81" s="29">
        <f>1050.2+N81</f>
        <v>1399.2</v>
      </c>
      <c r="N81" s="29">
        <v>349</v>
      </c>
      <c r="O81" s="29">
        <f t="shared" ref="O81:P86" si="373">K81+M81</f>
        <v>2439.9</v>
      </c>
      <c r="P81" s="29">
        <f t="shared" si="373"/>
        <v>608.6</v>
      </c>
      <c r="Q81" s="29">
        <f>435.1+R81</f>
        <v>579.70000000000005</v>
      </c>
      <c r="R81" s="29">
        <v>144.6</v>
      </c>
      <c r="S81" s="29">
        <f t="shared" ref="S81:T96" si="374">O81+Q81</f>
        <v>3019.6000000000004</v>
      </c>
      <c r="T81" s="29">
        <f t="shared" si="374"/>
        <v>753.2</v>
      </c>
      <c r="U81" s="29">
        <f>610.7+V81</f>
        <v>813.6</v>
      </c>
      <c r="V81" s="29">
        <v>202.9</v>
      </c>
      <c r="W81" s="29">
        <f t="shared" ref="W81:X96" si="375">S81+U81</f>
        <v>3833.2000000000003</v>
      </c>
      <c r="X81" s="29">
        <f t="shared" si="375"/>
        <v>956.1</v>
      </c>
      <c r="Y81" s="29">
        <f>319.7+Z81</f>
        <v>425.9</v>
      </c>
      <c r="Z81" s="29">
        <v>106.2</v>
      </c>
      <c r="AA81" s="29">
        <f t="shared" ref="AA81:AB96" si="376">W81+Y81</f>
        <v>4259.1000000000004</v>
      </c>
      <c r="AB81" s="29">
        <f t="shared" si="376"/>
        <v>1062.3</v>
      </c>
      <c r="AC81" s="29">
        <f>734.3+AD81</f>
        <v>978.3</v>
      </c>
      <c r="AD81" s="29">
        <v>244</v>
      </c>
      <c r="AE81" s="29">
        <f t="shared" ref="AE81:AF96" si="377">AA81+AC81</f>
        <v>5237.4000000000005</v>
      </c>
      <c r="AF81" s="29">
        <f t="shared" si="377"/>
        <v>1306.3</v>
      </c>
      <c r="AG81" s="29">
        <f>567.7+AH81</f>
        <v>756.30000000000007</v>
      </c>
      <c r="AH81" s="29">
        <v>188.6</v>
      </c>
      <c r="AI81" s="29">
        <f t="shared" ref="AI81:AJ96" si="378">AE81+AG81</f>
        <v>5993.7000000000007</v>
      </c>
      <c r="AJ81" s="29">
        <f t="shared" si="378"/>
        <v>1494.8999999999999</v>
      </c>
      <c r="AK81" s="29">
        <f>467.6+AL81</f>
        <v>623</v>
      </c>
      <c r="AL81" s="29">
        <v>155.4</v>
      </c>
      <c r="AM81" s="29">
        <f t="shared" ref="AM81:AN96" si="379">AI81+AK81</f>
        <v>6616.7000000000007</v>
      </c>
      <c r="AN81" s="29">
        <f t="shared" si="379"/>
        <v>1650.3</v>
      </c>
      <c r="AO81" s="29">
        <f>631.5+AP81</f>
        <v>841.3</v>
      </c>
      <c r="AP81" s="29">
        <v>209.8</v>
      </c>
      <c r="AQ81" s="29">
        <f t="shared" ref="AQ81:AR96" si="380">AM81+AO81</f>
        <v>7458.0000000000009</v>
      </c>
      <c r="AR81" s="29">
        <f t="shared" si="380"/>
        <v>1860.1</v>
      </c>
      <c r="AS81" s="29">
        <f t="shared" ref="AS81:AZ81" si="381">AS18</f>
        <v>478.8</v>
      </c>
      <c r="AT81" s="29">
        <f t="shared" si="381"/>
        <v>119.4</v>
      </c>
      <c r="AU81" s="29">
        <f t="shared" ref="AU81:AV96" si="382">AQ81+AS81</f>
        <v>7936.8000000000011</v>
      </c>
      <c r="AV81" s="29">
        <f t="shared" si="382"/>
        <v>1979.5</v>
      </c>
      <c r="AW81" s="29">
        <f t="shared" si="381"/>
        <v>853.09999999999991</v>
      </c>
      <c r="AX81" s="29">
        <f t="shared" si="381"/>
        <v>212.8</v>
      </c>
      <c r="AY81" s="29">
        <f t="shared" si="381"/>
        <v>9159.2999999999993</v>
      </c>
      <c r="AZ81" s="29">
        <f t="shared" si="381"/>
        <v>2284.5</v>
      </c>
      <c r="BA81" s="55">
        <f t="shared" si="350"/>
        <v>4.1906971982390573E-2</v>
      </c>
      <c r="BB81" s="55">
        <f t="shared" si="350"/>
        <v>4.2056287916799606E-2</v>
      </c>
      <c r="BC81" s="29">
        <f>BC18</f>
        <v>676.9</v>
      </c>
      <c r="BD81" s="29">
        <f>BD18</f>
        <v>163.4</v>
      </c>
      <c r="BE81" s="29">
        <f t="shared" ref="BE81:BL81" si="383">BE18</f>
        <v>2.1</v>
      </c>
      <c r="BF81" s="29">
        <f t="shared" si="383"/>
        <v>0.5</v>
      </c>
      <c r="BG81" s="29">
        <f t="shared" ref="BG81:BH96" si="384">BC81+BE81</f>
        <v>679</v>
      </c>
      <c r="BH81" s="29">
        <f t="shared" si="384"/>
        <v>163.9</v>
      </c>
      <c r="BI81" s="55">
        <f t="shared" si="352"/>
        <v>-0.34755453060440089</v>
      </c>
      <c r="BJ81" s="55">
        <f t="shared" si="352"/>
        <v>-0.36864406779661019</v>
      </c>
      <c r="BK81" s="29">
        <f t="shared" si="383"/>
        <v>170.30000000000007</v>
      </c>
      <c r="BL81" s="29">
        <f t="shared" si="383"/>
        <v>368.4</v>
      </c>
      <c r="BM81" s="29">
        <f t="shared" ref="BM81:BN96" si="385">BG81+BK81</f>
        <v>849.30000000000007</v>
      </c>
      <c r="BN81" s="29">
        <f t="shared" si="385"/>
        <v>532.29999999999995</v>
      </c>
      <c r="BO81" s="55">
        <f t="shared" si="354"/>
        <v>-0.65191196360506576</v>
      </c>
      <c r="BP81" s="55">
        <f t="shared" si="354"/>
        <v>-0.12536970095300703</v>
      </c>
      <c r="BQ81" s="29"/>
      <c r="BR81" s="29"/>
      <c r="BS81" s="29">
        <f t="shared" ref="BS81:BT96" si="386">BM81+BQ81</f>
        <v>849.30000000000007</v>
      </c>
      <c r="BT81" s="29">
        <f t="shared" si="386"/>
        <v>532.29999999999995</v>
      </c>
      <c r="BU81" s="55">
        <f t="shared" si="356"/>
        <v>-0.71873758113657438</v>
      </c>
      <c r="BV81" s="55">
        <f t="shared" si="356"/>
        <v>-0.29328199681359546</v>
      </c>
      <c r="BW81" s="29"/>
      <c r="BX81" s="29"/>
      <c r="BY81" s="29">
        <f t="shared" ref="BY81:BZ96" si="387">BS81+BW81</f>
        <v>849.30000000000007</v>
      </c>
      <c r="BZ81" s="29">
        <f t="shared" si="387"/>
        <v>532.29999999999995</v>
      </c>
      <c r="CA81" s="55">
        <f t="shared" si="358"/>
        <v>-0.7784357716790149</v>
      </c>
      <c r="CB81" s="55">
        <f t="shared" si="358"/>
        <v>-0.44325907331869052</v>
      </c>
      <c r="CC81" s="29"/>
      <c r="CD81" s="29"/>
      <c r="CE81" s="29">
        <f t="shared" ref="CE81:CF96" si="388">BY81+CC81</f>
        <v>849.30000000000007</v>
      </c>
      <c r="CF81" s="29">
        <f t="shared" si="388"/>
        <v>532.29999999999995</v>
      </c>
      <c r="CG81" s="55">
        <f t="shared" si="360"/>
        <v>-0.80059167429738676</v>
      </c>
      <c r="CH81" s="55">
        <f t="shared" si="360"/>
        <v>-0.49891744328344156</v>
      </c>
      <c r="CI81" s="29"/>
      <c r="CJ81" s="29"/>
      <c r="CK81" s="29">
        <f t="shared" ref="CK81:CL96" si="389">CE81+CI81</f>
        <v>849.30000000000007</v>
      </c>
      <c r="CL81" s="29">
        <f t="shared" si="389"/>
        <v>532.29999999999995</v>
      </c>
      <c r="CM81" s="55">
        <f t="shared" si="362"/>
        <v>-0.83783938595486307</v>
      </c>
      <c r="CN81" s="55">
        <f t="shared" si="362"/>
        <v>-0.59251320523616324</v>
      </c>
      <c r="CO81" s="29"/>
      <c r="CP81" s="29"/>
      <c r="CQ81" s="29">
        <f t="shared" ref="CQ81:CR96" si="390">CK81+CO81</f>
        <v>849.30000000000007</v>
      </c>
      <c r="CR81" s="29">
        <f t="shared" si="390"/>
        <v>532.29999999999995</v>
      </c>
      <c r="CS81" s="55">
        <f t="shared" si="364"/>
        <v>-0.85830121627709088</v>
      </c>
      <c r="CT81" s="55">
        <f t="shared" si="364"/>
        <v>-0.64392267041273665</v>
      </c>
      <c r="CU81" s="29"/>
      <c r="CV81" s="29"/>
      <c r="CW81" s="29">
        <f t="shared" ref="CW81:CX96" si="391">CQ81+CU81</f>
        <v>849.30000000000007</v>
      </c>
      <c r="CX81" s="29">
        <f t="shared" si="391"/>
        <v>532.29999999999995</v>
      </c>
      <c r="CY81" s="55">
        <f t="shared" si="366"/>
        <v>-0.87164296401529462</v>
      </c>
      <c r="CZ81" s="55">
        <f t="shared" si="366"/>
        <v>-0.6774525843785979</v>
      </c>
      <c r="DA81" s="29"/>
      <c r="DB81" s="29"/>
      <c r="DC81" s="29">
        <f t="shared" ref="DC81:DD96" si="392">CW81+DA81</f>
        <v>849.30000000000007</v>
      </c>
      <c r="DD81" s="29">
        <f t="shared" si="392"/>
        <v>532.29999999999995</v>
      </c>
      <c r="DE81" s="55">
        <f t="shared" si="368"/>
        <v>-0.88612228479485111</v>
      </c>
      <c r="DF81" s="55">
        <f t="shared" si="368"/>
        <v>-0.71383258964571805</v>
      </c>
      <c r="DG81" s="29"/>
      <c r="DH81" s="29"/>
      <c r="DI81" s="29">
        <f t="shared" ref="DI81:DJ96" si="393">DC81+DG81</f>
        <v>849.30000000000007</v>
      </c>
      <c r="DJ81" s="29">
        <f t="shared" si="393"/>
        <v>532.29999999999995</v>
      </c>
      <c r="DK81" s="55">
        <f t="shared" si="370"/>
        <v>-0.89299213788932563</v>
      </c>
      <c r="DL81" s="55">
        <f t="shared" si="370"/>
        <v>-0.7310937105329629</v>
      </c>
      <c r="DM81" s="29"/>
      <c r="DN81" s="29"/>
      <c r="DO81" s="29"/>
      <c r="DP81" s="29"/>
      <c r="DQ81" s="29">
        <f>DQ18</f>
        <v>9159</v>
      </c>
      <c r="DR81" s="29">
        <f>DR18</f>
        <v>2284</v>
      </c>
      <c r="DS81" s="55">
        <f>IF($AY$81=0,1,DQ81/$AY$81-1)</f>
        <v>-3.275359470689132E-5</v>
      </c>
      <c r="DT81" s="55">
        <f>IF($AZ$81=0,1,DR81/$AZ$81-1)</f>
        <v>-2.1886627270739645E-4</v>
      </c>
      <c r="DU81" s="55">
        <f>IF($E$81=0,1,DQ81/$E$81-1)</f>
        <v>4.187284578370809E-2</v>
      </c>
      <c r="DV81" s="55">
        <f>IF($E$81=0,1,DR81/$E$81-1)</f>
        <v>-0.7401858740288253</v>
      </c>
      <c r="DW81" s="25"/>
      <c r="DX81" s="105"/>
      <c r="DY81" s="105"/>
      <c r="DZ81" s="105"/>
      <c r="EA81" s="105"/>
      <c r="EB81" s="105"/>
      <c r="EC81" s="105"/>
      <c r="ED81" s="105"/>
      <c r="EE81" s="105"/>
      <c r="EF81" s="105"/>
      <c r="EG81" s="105"/>
      <c r="EH81" s="105"/>
      <c r="EI81" s="105"/>
      <c r="EJ81" s="105"/>
      <c r="EK81" s="105"/>
      <c r="EL81" s="105"/>
      <c r="EM81" s="105"/>
      <c r="EN81" s="105"/>
      <c r="EO81" s="105"/>
      <c r="EP81" s="105"/>
      <c r="EQ81" s="105"/>
      <c r="ER81" s="105"/>
      <c r="ES81" s="105"/>
      <c r="ET81" s="105"/>
      <c r="EU81" s="105"/>
      <c r="EV81" s="105"/>
      <c r="EW81" s="105"/>
      <c r="EX81" s="105"/>
      <c r="EY81" s="105"/>
      <c r="EZ81" s="105"/>
      <c r="FA81" s="105"/>
      <c r="FB81" s="105"/>
      <c r="FC81" s="105"/>
      <c r="FD81" s="105"/>
      <c r="FE81" s="105"/>
      <c r="FF81" s="105"/>
      <c r="FG81" s="105"/>
      <c r="FH81" s="105"/>
      <c r="FI81" s="105"/>
      <c r="FJ81" s="105"/>
      <c r="FK81" s="105"/>
      <c r="FL81" s="105"/>
      <c r="FM81" s="105"/>
      <c r="FN81" s="105"/>
      <c r="FO81" s="105"/>
      <c r="FP81" s="105"/>
      <c r="FQ81" s="105"/>
      <c r="FR81" s="105"/>
      <c r="FS81" s="105"/>
      <c r="FT81" s="105"/>
      <c r="FU81" s="105"/>
      <c r="FV81" s="105"/>
      <c r="FW81" s="105"/>
      <c r="FX81" s="105"/>
      <c r="FY81" s="105"/>
      <c r="FZ81" s="105"/>
      <c r="GA81" s="105"/>
      <c r="GB81" s="105"/>
      <c r="GC81" s="105"/>
      <c r="GD81" s="105"/>
      <c r="GE81" s="105"/>
      <c r="GF81" s="105"/>
      <c r="GG81" s="105"/>
      <c r="GH81" s="105"/>
      <c r="GI81" s="105"/>
      <c r="GJ81" s="105"/>
      <c r="GK81" s="105"/>
      <c r="GL81" s="105"/>
      <c r="GM81" s="105"/>
      <c r="GN81" s="105"/>
      <c r="GO81" s="105"/>
      <c r="GP81" s="105"/>
      <c r="GQ81" s="105"/>
      <c r="GR81" s="105"/>
      <c r="GS81" s="105"/>
      <c r="GT81" s="105"/>
      <c r="GU81" s="105"/>
      <c r="GV81" s="105"/>
      <c r="GW81" s="105"/>
      <c r="GX81" s="105"/>
      <c r="GY81" s="105"/>
      <c r="GZ81" s="105"/>
      <c r="HA81" s="105"/>
      <c r="HB81" s="105"/>
      <c r="HC81" s="105"/>
      <c r="HD81" s="105"/>
      <c r="HE81" s="105"/>
      <c r="HF81" s="105"/>
      <c r="HG81" s="105"/>
      <c r="HH81" s="105"/>
      <c r="HI81" s="105"/>
      <c r="HJ81" s="105"/>
      <c r="HK81" s="105"/>
      <c r="HL81" s="105"/>
      <c r="HM81" s="105"/>
      <c r="HN81" s="105"/>
      <c r="HO81" s="105"/>
      <c r="HP81" s="105"/>
      <c r="HQ81" s="105"/>
      <c r="HR81" s="105"/>
      <c r="HS81" s="105"/>
      <c r="HT81" s="105"/>
      <c r="HU81" s="105"/>
      <c r="HV81" s="105"/>
      <c r="HW81" s="105"/>
      <c r="HX81" s="105"/>
      <c r="HY81" s="105"/>
      <c r="HZ81" s="105"/>
      <c r="IA81" s="105"/>
      <c r="IB81" s="105"/>
      <c r="IC81" s="105"/>
      <c r="ID81" s="105"/>
      <c r="IE81" s="105"/>
      <c r="IF81" s="105"/>
      <c r="IG81" s="105"/>
      <c r="IH81" s="105"/>
      <c r="II81" s="105"/>
      <c r="IJ81" s="105"/>
      <c r="IK81" s="105"/>
      <c r="IL81" s="105"/>
      <c r="IM81" s="105"/>
      <c r="IN81" s="105"/>
      <c r="IO81" s="105"/>
      <c r="IP81" s="105"/>
      <c r="IQ81" s="105"/>
      <c r="IR81" s="105"/>
      <c r="IS81" s="105"/>
      <c r="IT81" s="105"/>
      <c r="IU81" s="105"/>
      <c r="IV81" s="105"/>
      <c r="IW81" s="105"/>
      <c r="IX81" s="105"/>
      <c r="IY81" s="105"/>
      <c r="IZ81" s="105"/>
      <c r="JA81" s="105"/>
      <c r="JB81" s="105"/>
      <c r="JC81" s="105"/>
      <c r="JD81" s="105"/>
      <c r="JE81" s="105"/>
      <c r="JF81" s="105"/>
      <c r="JG81" s="105"/>
      <c r="JH81" s="105"/>
    </row>
    <row r="82" spans="1:268" s="106" customFormat="1" ht="18" customHeight="1">
      <c r="A82" s="255" t="s">
        <v>65</v>
      </c>
      <c r="B82" s="256"/>
      <c r="C82" s="29">
        <f>'[1]прогноз '!B80</f>
        <v>0</v>
      </c>
      <c r="D82" s="29">
        <f>'[1]прогноз '!C80</f>
        <v>0</v>
      </c>
      <c r="E82" s="29"/>
      <c r="F82" s="29"/>
      <c r="G82" s="29"/>
      <c r="H82" s="29"/>
      <c r="I82" s="29"/>
      <c r="J82" s="29"/>
      <c r="K82" s="29">
        <f t="shared" si="372"/>
        <v>0</v>
      </c>
      <c r="L82" s="29">
        <f t="shared" si="372"/>
        <v>0</v>
      </c>
      <c r="M82" s="29"/>
      <c r="N82" s="29"/>
      <c r="O82" s="29">
        <f t="shared" si="373"/>
        <v>0</v>
      </c>
      <c r="P82" s="29">
        <f t="shared" si="373"/>
        <v>0</v>
      </c>
      <c r="Q82" s="29"/>
      <c r="R82" s="29"/>
      <c r="S82" s="29">
        <f t="shared" si="374"/>
        <v>0</v>
      </c>
      <c r="T82" s="29">
        <f t="shared" si="374"/>
        <v>0</v>
      </c>
      <c r="U82" s="29"/>
      <c r="V82" s="29"/>
      <c r="W82" s="29">
        <f t="shared" si="375"/>
        <v>0</v>
      </c>
      <c r="X82" s="29">
        <f t="shared" si="375"/>
        <v>0</v>
      </c>
      <c r="Y82" s="29"/>
      <c r="Z82" s="29"/>
      <c r="AA82" s="29">
        <f t="shared" si="376"/>
        <v>0</v>
      </c>
      <c r="AB82" s="29">
        <f t="shared" si="376"/>
        <v>0</v>
      </c>
      <c r="AC82" s="29"/>
      <c r="AD82" s="29"/>
      <c r="AE82" s="29">
        <f t="shared" si="377"/>
        <v>0</v>
      </c>
      <c r="AF82" s="29">
        <f t="shared" si="377"/>
        <v>0</v>
      </c>
      <c r="AG82" s="29"/>
      <c r="AH82" s="29"/>
      <c r="AI82" s="29">
        <f t="shared" si="378"/>
        <v>0</v>
      </c>
      <c r="AJ82" s="29">
        <f t="shared" si="378"/>
        <v>0</v>
      </c>
      <c r="AK82" s="29"/>
      <c r="AL82" s="29"/>
      <c r="AM82" s="29">
        <f t="shared" si="379"/>
        <v>0</v>
      </c>
      <c r="AN82" s="29">
        <f t="shared" si="379"/>
        <v>0</v>
      </c>
      <c r="AO82" s="29"/>
      <c r="AP82" s="29"/>
      <c r="AQ82" s="29">
        <f t="shared" si="380"/>
        <v>0</v>
      </c>
      <c r="AR82" s="29">
        <f t="shared" si="380"/>
        <v>0</v>
      </c>
      <c r="AS82" s="29"/>
      <c r="AT82" s="29"/>
      <c r="AU82" s="29">
        <f t="shared" si="382"/>
        <v>0</v>
      </c>
      <c r="AV82" s="29">
        <f t="shared" si="382"/>
        <v>0</v>
      </c>
      <c r="AW82" s="29"/>
      <c r="AX82" s="29"/>
      <c r="AY82" s="29"/>
      <c r="AZ82" s="29"/>
      <c r="BA82" s="55">
        <f t="shared" si="350"/>
        <v>1</v>
      </c>
      <c r="BB82" s="55">
        <f t="shared" si="350"/>
        <v>1</v>
      </c>
      <c r="BC82" s="29"/>
      <c r="BD82" s="29"/>
      <c r="BE82" s="29"/>
      <c r="BF82" s="29"/>
      <c r="BG82" s="29">
        <f t="shared" si="384"/>
        <v>0</v>
      </c>
      <c r="BH82" s="29">
        <f t="shared" si="384"/>
        <v>0</v>
      </c>
      <c r="BI82" s="55">
        <f t="shared" si="352"/>
        <v>1</v>
      </c>
      <c r="BJ82" s="55">
        <f t="shared" si="352"/>
        <v>1</v>
      </c>
      <c r="BK82" s="29"/>
      <c r="BL82" s="29"/>
      <c r="BM82" s="29">
        <f t="shared" si="385"/>
        <v>0</v>
      </c>
      <c r="BN82" s="29">
        <f t="shared" si="385"/>
        <v>0</v>
      </c>
      <c r="BO82" s="55">
        <f t="shared" si="354"/>
        <v>1</v>
      </c>
      <c r="BP82" s="55">
        <f t="shared" si="354"/>
        <v>1</v>
      </c>
      <c r="BQ82" s="29"/>
      <c r="BR82" s="29"/>
      <c r="BS82" s="29">
        <f t="shared" si="386"/>
        <v>0</v>
      </c>
      <c r="BT82" s="29">
        <f t="shared" si="386"/>
        <v>0</v>
      </c>
      <c r="BU82" s="55">
        <f t="shared" si="356"/>
        <v>1</v>
      </c>
      <c r="BV82" s="55">
        <f t="shared" si="356"/>
        <v>1</v>
      </c>
      <c r="BW82" s="29"/>
      <c r="BX82" s="29"/>
      <c r="BY82" s="29">
        <f t="shared" si="387"/>
        <v>0</v>
      </c>
      <c r="BZ82" s="29">
        <f t="shared" si="387"/>
        <v>0</v>
      </c>
      <c r="CA82" s="55">
        <f t="shared" si="358"/>
        <v>1</v>
      </c>
      <c r="CB82" s="55">
        <f t="shared" si="358"/>
        <v>1</v>
      </c>
      <c r="CC82" s="29"/>
      <c r="CD82" s="29"/>
      <c r="CE82" s="29">
        <f t="shared" si="388"/>
        <v>0</v>
      </c>
      <c r="CF82" s="29">
        <f t="shared" si="388"/>
        <v>0</v>
      </c>
      <c r="CG82" s="55">
        <f t="shared" si="360"/>
        <v>1</v>
      </c>
      <c r="CH82" s="55">
        <f t="shared" si="360"/>
        <v>1</v>
      </c>
      <c r="CI82" s="29"/>
      <c r="CJ82" s="29"/>
      <c r="CK82" s="29">
        <f t="shared" si="389"/>
        <v>0</v>
      </c>
      <c r="CL82" s="29">
        <f t="shared" si="389"/>
        <v>0</v>
      </c>
      <c r="CM82" s="55">
        <f t="shared" si="362"/>
        <v>1</v>
      </c>
      <c r="CN82" s="55">
        <f t="shared" si="362"/>
        <v>1</v>
      </c>
      <c r="CO82" s="29"/>
      <c r="CP82" s="29"/>
      <c r="CQ82" s="29">
        <f t="shared" si="390"/>
        <v>0</v>
      </c>
      <c r="CR82" s="29">
        <f t="shared" si="390"/>
        <v>0</v>
      </c>
      <c r="CS82" s="55">
        <f t="shared" si="364"/>
        <v>1</v>
      </c>
      <c r="CT82" s="55">
        <f t="shared" si="364"/>
        <v>1</v>
      </c>
      <c r="CU82" s="29"/>
      <c r="CV82" s="29"/>
      <c r="CW82" s="29">
        <f t="shared" si="391"/>
        <v>0</v>
      </c>
      <c r="CX82" s="29">
        <f t="shared" si="391"/>
        <v>0</v>
      </c>
      <c r="CY82" s="55">
        <f t="shared" si="366"/>
        <v>1</v>
      </c>
      <c r="CZ82" s="55">
        <f t="shared" si="366"/>
        <v>1</v>
      </c>
      <c r="DA82" s="29"/>
      <c r="DB82" s="29"/>
      <c r="DC82" s="29">
        <f t="shared" si="392"/>
        <v>0</v>
      </c>
      <c r="DD82" s="29">
        <f t="shared" si="392"/>
        <v>0</v>
      </c>
      <c r="DE82" s="55">
        <f t="shared" si="368"/>
        <v>1</v>
      </c>
      <c r="DF82" s="55">
        <f t="shared" si="368"/>
        <v>1</v>
      </c>
      <c r="DG82" s="29"/>
      <c r="DH82" s="29"/>
      <c r="DI82" s="29">
        <f t="shared" si="393"/>
        <v>0</v>
      </c>
      <c r="DJ82" s="29">
        <f t="shared" si="393"/>
        <v>0</v>
      </c>
      <c r="DK82" s="55">
        <f t="shared" si="370"/>
        <v>1</v>
      </c>
      <c r="DL82" s="55">
        <f t="shared" si="370"/>
        <v>1</v>
      </c>
      <c r="DM82" s="29"/>
      <c r="DN82" s="29"/>
      <c r="DO82" s="29"/>
      <c r="DP82" s="29"/>
      <c r="DQ82" s="29">
        <v>0</v>
      </c>
      <c r="DR82" s="29">
        <v>0</v>
      </c>
      <c r="DS82" s="55">
        <f>IF($AY$82=0,1,DQ82/$AY$82-1)</f>
        <v>1</v>
      </c>
      <c r="DT82" s="55">
        <f>IF($AZ$82=0,1,DR82/$AZ$82-1)</f>
        <v>1</v>
      </c>
      <c r="DU82" s="55">
        <f>IF($E$82=0,1,DQ82/$E$82-1)</f>
        <v>1</v>
      </c>
      <c r="DV82" s="55">
        <f>IF($E$82=0,1,DR82/$E$82-1)</f>
        <v>1</v>
      </c>
      <c r="DW82" s="25"/>
      <c r="DX82" s="105"/>
      <c r="DY82" s="105"/>
      <c r="DZ82" s="105"/>
      <c r="EA82" s="105"/>
      <c r="EB82" s="105"/>
      <c r="EC82" s="105"/>
      <c r="ED82" s="105"/>
      <c r="EE82" s="105"/>
      <c r="EF82" s="105"/>
      <c r="EG82" s="105"/>
      <c r="EH82" s="105"/>
      <c r="EI82" s="105"/>
      <c r="EJ82" s="105"/>
      <c r="EK82" s="105"/>
      <c r="EL82" s="105"/>
      <c r="EM82" s="105"/>
      <c r="EN82" s="105"/>
      <c r="EO82" s="105"/>
      <c r="EP82" s="105"/>
      <c r="EQ82" s="105"/>
      <c r="ER82" s="105"/>
      <c r="ES82" s="105"/>
      <c r="ET82" s="105"/>
      <c r="EU82" s="105"/>
      <c r="EV82" s="105"/>
      <c r="EW82" s="105"/>
      <c r="EX82" s="105"/>
      <c r="EY82" s="105"/>
      <c r="EZ82" s="105"/>
      <c r="FA82" s="105"/>
      <c r="FB82" s="105"/>
      <c r="FC82" s="105"/>
      <c r="FD82" s="105"/>
      <c r="FE82" s="105"/>
      <c r="FF82" s="105"/>
      <c r="FG82" s="105"/>
      <c r="FH82" s="105"/>
      <c r="FI82" s="105"/>
      <c r="FJ82" s="105"/>
      <c r="FK82" s="105"/>
      <c r="FL82" s="105"/>
      <c r="FM82" s="105"/>
      <c r="FN82" s="105"/>
      <c r="FO82" s="105"/>
      <c r="FP82" s="105"/>
      <c r="FQ82" s="105"/>
      <c r="FR82" s="105"/>
      <c r="FS82" s="105"/>
      <c r="FT82" s="105"/>
      <c r="FU82" s="105"/>
      <c r="FV82" s="105"/>
      <c r="FW82" s="105"/>
      <c r="FX82" s="105"/>
      <c r="FY82" s="105"/>
      <c r="FZ82" s="105"/>
      <c r="GA82" s="105"/>
      <c r="GB82" s="105"/>
      <c r="GC82" s="105"/>
      <c r="GD82" s="105"/>
      <c r="GE82" s="105"/>
      <c r="GF82" s="105"/>
      <c r="GG82" s="105"/>
      <c r="GH82" s="105"/>
      <c r="GI82" s="105"/>
      <c r="GJ82" s="105"/>
      <c r="GK82" s="105"/>
      <c r="GL82" s="105"/>
      <c r="GM82" s="105"/>
      <c r="GN82" s="105"/>
      <c r="GO82" s="105"/>
      <c r="GP82" s="105"/>
      <c r="GQ82" s="105"/>
      <c r="GR82" s="105"/>
      <c r="GS82" s="105"/>
      <c r="GT82" s="105"/>
      <c r="GU82" s="105"/>
      <c r="GV82" s="105"/>
      <c r="GW82" s="105"/>
      <c r="GX82" s="105"/>
      <c r="GY82" s="105"/>
      <c r="GZ82" s="105"/>
      <c r="HA82" s="105"/>
      <c r="HB82" s="105"/>
      <c r="HC82" s="105"/>
      <c r="HD82" s="105"/>
      <c r="HE82" s="105"/>
      <c r="HF82" s="105"/>
      <c r="HG82" s="105"/>
      <c r="HH82" s="105"/>
      <c r="HI82" s="105"/>
      <c r="HJ82" s="105"/>
      <c r="HK82" s="105"/>
      <c r="HL82" s="105"/>
      <c r="HM82" s="105"/>
      <c r="HN82" s="105"/>
      <c r="HO82" s="105"/>
      <c r="HP82" s="105"/>
      <c r="HQ82" s="105"/>
      <c r="HR82" s="105"/>
      <c r="HS82" s="105"/>
      <c r="HT82" s="105"/>
      <c r="HU82" s="105"/>
      <c r="HV82" s="105"/>
      <c r="HW82" s="105"/>
      <c r="HX82" s="105"/>
      <c r="HY82" s="105"/>
      <c r="HZ82" s="105"/>
      <c r="IA82" s="105"/>
      <c r="IB82" s="105"/>
      <c r="IC82" s="105"/>
      <c r="ID82" s="105"/>
      <c r="IE82" s="105"/>
      <c r="IF82" s="105"/>
      <c r="IG82" s="105"/>
      <c r="IH82" s="105"/>
      <c r="II82" s="105"/>
      <c r="IJ82" s="105"/>
      <c r="IK82" s="105"/>
      <c r="IL82" s="105"/>
      <c r="IM82" s="105"/>
      <c r="IN82" s="105"/>
      <c r="IO82" s="105"/>
      <c r="IP82" s="105"/>
      <c r="IQ82" s="105"/>
      <c r="IR82" s="105"/>
      <c r="IS82" s="105"/>
      <c r="IT82" s="105"/>
      <c r="IU82" s="105"/>
      <c r="IV82" s="105"/>
      <c r="IW82" s="105"/>
      <c r="IX82" s="105"/>
      <c r="IY82" s="105"/>
      <c r="IZ82" s="105"/>
      <c r="JA82" s="105"/>
      <c r="JB82" s="105"/>
      <c r="JC82" s="105"/>
      <c r="JD82" s="105"/>
      <c r="JE82" s="105"/>
      <c r="JF82" s="105"/>
      <c r="JG82" s="105"/>
      <c r="JH82" s="105"/>
    </row>
    <row r="83" spans="1:268" s="106" customFormat="1" ht="18" customHeight="1">
      <c r="A83" s="255" t="s">
        <v>66</v>
      </c>
      <c r="B83" s="256"/>
      <c r="C83" s="29">
        <f>C84+C85</f>
        <v>0</v>
      </c>
      <c r="D83" s="29">
        <f t="shared" ref="D83:AZ83" si="394">D84+D85</f>
        <v>0</v>
      </c>
      <c r="E83" s="29">
        <f t="shared" si="394"/>
        <v>0</v>
      </c>
      <c r="F83" s="29">
        <f t="shared" si="394"/>
        <v>0</v>
      </c>
      <c r="G83" s="29">
        <f t="shared" si="394"/>
        <v>0</v>
      </c>
      <c r="H83" s="29">
        <f t="shared" si="394"/>
        <v>0</v>
      </c>
      <c r="I83" s="29">
        <f t="shared" si="394"/>
        <v>0</v>
      </c>
      <c r="J83" s="29">
        <f t="shared" si="394"/>
        <v>0</v>
      </c>
      <c r="K83" s="29">
        <f t="shared" si="372"/>
        <v>0</v>
      </c>
      <c r="L83" s="29">
        <f t="shared" si="372"/>
        <v>0</v>
      </c>
      <c r="M83" s="29">
        <f t="shared" si="394"/>
        <v>0</v>
      </c>
      <c r="N83" s="29">
        <f t="shared" si="394"/>
        <v>0</v>
      </c>
      <c r="O83" s="29">
        <f t="shared" si="373"/>
        <v>0</v>
      </c>
      <c r="P83" s="29">
        <f t="shared" si="373"/>
        <v>0</v>
      </c>
      <c r="Q83" s="29">
        <f t="shared" si="394"/>
        <v>0</v>
      </c>
      <c r="R83" s="29">
        <f t="shared" si="394"/>
        <v>0</v>
      </c>
      <c r="S83" s="29">
        <f t="shared" si="374"/>
        <v>0</v>
      </c>
      <c r="T83" s="29">
        <f t="shared" si="374"/>
        <v>0</v>
      </c>
      <c r="U83" s="29">
        <f t="shared" si="394"/>
        <v>0</v>
      </c>
      <c r="V83" s="29">
        <f t="shared" si="394"/>
        <v>0</v>
      </c>
      <c r="W83" s="29">
        <f t="shared" si="375"/>
        <v>0</v>
      </c>
      <c r="X83" s="29">
        <f t="shared" si="375"/>
        <v>0</v>
      </c>
      <c r="Y83" s="29">
        <f t="shared" si="394"/>
        <v>0</v>
      </c>
      <c r="Z83" s="29">
        <f t="shared" si="394"/>
        <v>0</v>
      </c>
      <c r="AA83" s="29">
        <f t="shared" si="376"/>
        <v>0</v>
      </c>
      <c r="AB83" s="29">
        <f t="shared" si="376"/>
        <v>0</v>
      </c>
      <c r="AC83" s="29">
        <f t="shared" si="394"/>
        <v>0</v>
      </c>
      <c r="AD83" s="29">
        <f t="shared" si="394"/>
        <v>0</v>
      </c>
      <c r="AE83" s="29">
        <f t="shared" si="377"/>
        <v>0</v>
      </c>
      <c r="AF83" s="29">
        <f t="shared" si="377"/>
        <v>0</v>
      </c>
      <c r="AG83" s="29">
        <f t="shared" si="394"/>
        <v>0</v>
      </c>
      <c r="AH83" s="29">
        <f t="shared" si="394"/>
        <v>0</v>
      </c>
      <c r="AI83" s="29">
        <f t="shared" si="378"/>
        <v>0</v>
      </c>
      <c r="AJ83" s="29">
        <f t="shared" si="378"/>
        <v>0</v>
      </c>
      <c r="AK83" s="29">
        <f t="shared" si="394"/>
        <v>0</v>
      </c>
      <c r="AL83" s="29">
        <f t="shared" si="394"/>
        <v>0</v>
      </c>
      <c r="AM83" s="29">
        <f t="shared" si="379"/>
        <v>0</v>
      </c>
      <c r="AN83" s="29">
        <f t="shared" si="379"/>
        <v>0</v>
      </c>
      <c r="AO83" s="29">
        <f t="shared" si="394"/>
        <v>0</v>
      </c>
      <c r="AP83" s="29">
        <f t="shared" si="394"/>
        <v>0</v>
      </c>
      <c r="AQ83" s="29">
        <f t="shared" si="380"/>
        <v>0</v>
      </c>
      <c r="AR83" s="29">
        <f t="shared" si="380"/>
        <v>0</v>
      </c>
      <c r="AS83" s="29">
        <f t="shared" si="394"/>
        <v>0</v>
      </c>
      <c r="AT83" s="29">
        <f t="shared" si="394"/>
        <v>0</v>
      </c>
      <c r="AU83" s="29">
        <f t="shared" si="382"/>
        <v>0</v>
      </c>
      <c r="AV83" s="29">
        <f t="shared" si="382"/>
        <v>0</v>
      </c>
      <c r="AW83" s="29">
        <f t="shared" si="394"/>
        <v>0</v>
      </c>
      <c r="AX83" s="29">
        <f t="shared" si="394"/>
        <v>0</v>
      </c>
      <c r="AY83" s="29">
        <f t="shared" si="394"/>
        <v>0</v>
      </c>
      <c r="AZ83" s="29">
        <f t="shared" si="394"/>
        <v>0</v>
      </c>
      <c r="BA83" s="55">
        <f t="shared" si="350"/>
        <v>1</v>
      </c>
      <c r="BB83" s="55">
        <f t="shared" si="350"/>
        <v>1</v>
      </c>
      <c r="BC83" s="29"/>
      <c r="BD83" s="29"/>
      <c r="BE83" s="29"/>
      <c r="BF83" s="29"/>
      <c r="BG83" s="29">
        <f t="shared" si="384"/>
        <v>0</v>
      </c>
      <c r="BH83" s="29">
        <f t="shared" si="384"/>
        <v>0</v>
      </c>
      <c r="BI83" s="55">
        <f t="shared" si="352"/>
        <v>1</v>
      </c>
      <c r="BJ83" s="55">
        <f t="shared" si="352"/>
        <v>1</v>
      </c>
      <c r="BK83" s="29"/>
      <c r="BL83" s="29"/>
      <c r="BM83" s="29">
        <f t="shared" si="385"/>
        <v>0</v>
      </c>
      <c r="BN83" s="29">
        <f t="shared" si="385"/>
        <v>0</v>
      </c>
      <c r="BO83" s="55">
        <f t="shared" si="354"/>
        <v>1</v>
      </c>
      <c r="BP83" s="55">
        <f t="shared" si="354"/>
        <v>1</v>
      </c>
      <c r="BQ83" s="29"/>
      <c r="BR83" s="29"/>
      <c r="BS83" s="29">
        <f t="shared" si="386"/>
        <v>0</v>
      </c>
      <c r="BT83" s="29">
        <f t="shared" si="386"/>
        <v>0</v>
      </c>
      <c r="BU83" s="55">
        <f t="shared" si="356"/>
        <v>1</v>
      </c>
      <c r="BV83" s="55">
        <f t="shared" si="356"/>
        <v>1</v>
      </c>
      <c r="BW83" s="29"/>
      <c r="BX83" s="29"/>
      <c r="BY83" s="29">
        <f t="shared" si="387"/>
        <v>0</v>
      </c>
      <c r="BZ83" s="29">
        <f t="shared" si="387"/>
        <v>0</v>
      </c>
      <c r="CA83" s="55">
        <f t="shared" si="358"/>
        <v>1</v>
      </c>
      <c r="CB83" s="55">
        <f t="shared" si="358"/>
        <v>1</v>
      </c>
      <c r="CC83" s="29"/>
      <c r="CD83" s="29"/>
      <c r="CE83" s="29">
        <f t="shared" si="388"/>
        <v>0</v>
      </c>
      <c r="CF83" s="29">
        <f t="shared" si="388"/>
        <v>0</v>
      </c>
      <c r="CG83" s="55">
        <f t="shared" si="360"/>
        <v>1</v>
      </c>
      <c r="CH83" s="55">
        <f t="shared" si="360"/>
        <v>1</v>
      </c>
      <c r="CI83" s="29"/>
      <c r="CJ83" s="29"/>
      <c r="CK83" s="29">
        <f t="shared" si="389"/>
        <v>0</v>
      </c>
      <c r="CL83" s="29">
        <f t="shared" si="389"/>
        <v>0</v>
      </c>
      <c r="CM83" s="55">
        <f t="shared" si="362"/>
        <v>1</v>
      </c>
      <c r="CN83" s="55">
        <f t="shared" si="362"/>
        <v>1</v>
      </c>
      <c r="CO83" s="29"/>
      <c r="CP83" s="29"/>
      <c r="CQ83" s="29">
        <f t="shared" si="390"/>
        <v>0</v>
      </c>
      <c r="CR83" s="29">
        <f t="shared" si="390"/>
        <v>0</v>
      </c>
      <c r="CS83" s="55">
        <f t="shared" si="364"/>
        <v>1</v>
      </c>
      <c r="CT83" s="55">
        <f t="shared" si="364"/>
        <v>1</v>
      </c>
      <c r="CU83" s="29"/>
      <c r="CV83" s="29"/>
      <c r="CW83" s="29">
        <f t="shared" si="391"/>
        <v>0</v>
      </c>
      <c r="CX83" s="29">
        <f t="shared" si="391"/>
        <v>0</v>
      </c>
      <c r="CY83" s="55">
        <f t="shared" si="366"/>
        <v>1</v>
      </c>
      <c r="CZ83" s="55">
        <f t="shared" si="366"/>
        <v>1</v>
      </c>
      <c r="DA83" s="29"/>
      <c r="DB83" s="29"/>
      <c r="DC83" s="29">
        <f t="shared" si="392"/>
        <v>0</v>
      </c>
      <c r="DD83" s="29">
        <f t="shared" si="392"/>
        <v>0</v>
      </c>
      <c r="DE83" s="55">
        <f t="shared" si="368"/>
        <v>1</v>
      </c>
      <c r="DF83" s="55">
        <f t="shared" si="368"/>
        <v>1</v>
      </c>
      <c r="DG83" s="29"/>
      <c r="DH83" s="29"/>
      <c r="DI83" s="29">
        <f t="shared" si="393"/>
        <v>0</v>
      </c>
      <c r="DJ83" s="29">
        <f t="shared" si="393"/>
        <v>0</v>
      </c>
      <c r="DK83" s="55">
        <f t="shared" si="370"/>
        <v>1</v>
      </c>
      <c r="DL83" s="55">
        <f t="shared" si="370"/>
        <v>1</v>
      </c>
      <c r="DM83" s="29"/>
      <c r="DN83" s="29"/>
      <c r="DO83" s="29"/>
      <c r="DP83" s="29"/>
      <c r="DQ83" s="29">
        <v>0</v>
      </c>
      <c r="DR83" s="29">
        <v>0</v>
      </c>
      <c r="DS83" s="55">
        <f>IF($AY$83=0,1,DQ83/$AY$83-1)</f>
        <v>1</v>
      </c>
      <c r="DT83" s="55">
        <f>IF($AZ$83=0,1,DR83/$AZ$83-1)</f>
        <v>1</v>
      </c>
      <c r="DU83" s="55">
        <f>IF($E$83=0,1,DQ83/$E$83-1)</f>
        <v>1</v>
      </c>
      <c r="DV83" s="55">
        <f>IF($E$83=0,1,DR83/$E$83-1)</f>
        <v>1</v>
      </c>
      <c r="DW83" s="25"/>
      <c r="DX83" s="105"/>
      <c r="DY83" s="105"/>
      <c r="DZ83" s="105"/>
      <c r="EA83" s="105"/>
      <c r="EB83" s="105"/>
      <c r="EC83" s="105"/>
      <c r="ED83" s="105"/>
      <c r="EE83" s="105"/>
      <c r="EF83" s="105"/>
      <c r="EG83" s="105"/>
      <c r="EH83" s="105"/>
      <c r="EI83" s="105"/>
      <c r="EJ83" s="105"/>
      <c r="EK83" s="105"/>
      <c r="EL83" s="105"/>
      <c r="EM83" s="105"/>
      <c r="EN83" s="105"/>
      <c r="EO83" s="105"/>
      <c r="EP83" s="105"/>
      <c r="EQ83" s="105"/>
      <c r="ER83" s="105"/>
      <c r="ES83" s="105"/>
      <c r="ET83" s="105"/>
      <c r="EU83" s="105"/>
      <c r="EV83" s="105"/>
      <c r="EW83" s="105"/>
      <c r="EX83" s="105"/>
      <c r="EY83" s="105"/>
      <c r="EZ83" s="105"/>
      <c r="FA83" s="105"/>
      <c r="FB83" s="105"/>
      <c r="FC83" s="105"/>
      <c r="FD83" s="105"/>
      <c r="FE83" s="105"/>
      <c r="FF83" s="105"/>
      <c r="FG83" s="105"/>
      <c r="FH83" s="105"/>
      <c r="FI83" s="105"/>
      <c r="FJ83" s="105"/>
      <c r="FK83" s="105"/>
      <c r="FL83" s="105"/>
      <c r="FM83" s="105"/>
      <c r="FN83" s="105"/>
      <c r="FO83" s="105"/>
      <c r="FP83" s="105"/>
      <c r="FQ83" s="105"/>
      <c r="FR83" s="105"/>
      <c r="FS83" s="105"/>
      <c r="FT83" s="105"/>
      <c r="FU83" s="105"/>
      <c r="FV83" s="105"/>
      <c r="FW83" s="105"/>
      <c r="FX83" s="105"/>
      <c r="FY83" s="105"/>
      <c r="FZ83" s="105"/>
      <c r="GA83" s="105"/>
      <c r="GB83" s="105"/>
      <c r="GC83" s="105"/>
      <c r="GD83" s="105"/>
      <c r="GE83" s="105"/>
      <c r="GF83" s="105"/>
      <c r="GG83" s="105"/>
      <c r="GH83" s="105"/>
      <c r="GI83" s="105"/>
      <c r="GJ83" s="105"/>
      <c r="GK83" s="105"/>
      <c r="GL83" s="105"/>
      <c r="GM83" s="105"/>
      <c r="GN83" s="105"/>
      <c r="GO83" s="105"/>
      <c r="GP83" s="105"/>
      <c r="GQ83" s="105"/>
      <c r="GR83" s="105"/>
      <c r="GS83" s="105"/>
      <c r="GT83" s="105"/>
      <c r="GU83" s="105"/>
      <c r="GV83" s="105"/>
      <c r="GW83" s="105"/>
      <c r="GX83" s="105"/>
      <c r="GY83" s="105"/>
      <c r="GZ83" s="105"/>
      <c r="HA83" s="105"/>
      <c r="HB83" s="105"/>
      <c r="HC83" s="105"/>
      <c r="HD83" s="105"/>
      <c r="HE83" s="105"/>
      <c r="HF83" s="105"/>
      <c r="HG83" s="105"/>
      <c r="HH83" s="105"/>
      <c r="HI83" s="105"/>
      <c r="HJ83" s="105"/>
      <c r="HK83" s="105"/>
      <c r="HL83" s="105"/>
      <c r="HM83" s="105"/>
      <c r="HN83" s="105"/>
      <c r="HO83" s="105"/>
      <c r="HP83" s="105"/>
      <c r="HQ83" s="105"/>
      <c r="HR83" s="105"/>
      <c r="HS83" s="105"/>
      <c r="HT83" s="105"/>
      <c r="HU83" s="105"/>
      <c r="HV83" s="105"/>
      <c r="HW83" s="105"/>
      <c r="HX83" s="105"/>
      <c r="HY83" s="105"/>
      <c r="HZ83" s="105"/>
      <c r="IA83" s="105"/>
      <c r="IB83" s="105"/>
      <c r="IC83" s="105"/>
      <c r="ID83" s="105"/>
      <c r="IE83" s="105"/>
      <c r="IF83" s="105"/>
      <c r="IG83" s="105"/>
      <c r="IH83" s="105"/>
      <c r="II83" s="105"/>
      <c r="IJ83" s="105"/>
      <c r="IK83" s="105"/>
      <c r="IL83" s="105"/>
      <c r="IM83" s="105"/>
      <c r="IN83" s="105"/>
      <c r="IO83" s="105"/>
      <c r="IP83" s="105"/>
      <c r="IQ83" s="105"/>
      <c r="IR83" s="105"/>
      <c r="IS83" s="105"/>
      <c r="IT83" s="105"/>
      <c r="IU83" s="105"/>
      <c r="IV83" s="105"/>
      <c r="IW83" s="105"/>
      <c r="IX83" s="105"/>
      <c r="IY83" s="105"/>
      <c r="IZ83" s="105"/>
      <c r="JA83" s="105"/>
      <c r="JB83" s="105"/>
      <c r="JC83" s="105"/>
      <c r="JD83" s="105"/>
      <c r="JE83" s="105"/>
      <c r="JF83" s="105"/>
      <c r="JG83" s="105"/>
      <c r="JH83" s="105"/>
    </row>
    <row r="84" spans="1:268" s="106" customFormat="1" ht="18" customHeight="1">
      <c r="A84" s="255" t="s">
        <v>67</v>
      </c>
      <c r="B84" s="256"/>
      <c r="C84" s="29">
        <f>'[1]прогноз '!B82</f>
        <v>0</v>
      </c>
      <c r="D84" s="29">
        <f>'[1]прогноз '!C82</f>
        <v>0</v>
      </c>
      <c r="E84" s="29"/>
      <c r="F84" s="29"/>
      <c r="G84" s="29"/>
      <c r="H84" s="29"/>
      <c r="I84" s="29"/>
      <c r="J84" s="29"/>
      <c r="K84" s="29">
        <f t="shared" si="372"/>
        <v>0</v>
      </c>
      <c r="L84" s="29">
        <f t="shared" si="372"/>
        <v>0</v>
      </c>
      <c r="M84" s="29"/>
      <c r="N84" s="29"/>
      <c r="O84" s="29">
        <f t="shared" si="373"/>
        <v>0</v>
      </c>
      <c r="P84" s="29">
        <f t="shared" si="373"/>
        <v>0</v>
      </c>
      <c r="Q84" s="29"/>
      <c r="R84" s="29"/>
      <c r="S84" s="29">
        <f t="shared" si="374"/>
        <v>0</v>
      </c>
      <c r="T84" s="29">
        <f t="shared" si="374"/>
        <v>0</v>
      </c>
      <c r="U84" s="29"/>
      <c r="V84" s="29"/>
      <c r="W84" s="29">
        <f t="shared" si="375"/>
        <v>0</v>
      </c>
      <c r="X84" s="29">
        <f t="shared" si="375"/>
        <v>0</v>
      </c>
      <c r="Y84" s="29"/>
      <c r="Z84" s="29"/>
      <c r="AA84" s="29">
        <f t="shared" si="376"/>
        <v>0</v>
      </c>
      <c r="AB84" s="29">
        <f t="shared" si="376"/>
        <v>0</v>
      </c>
      <c r="AC84" s="29"/>
      <c r="AD84" s="29"/>
      <c r="AE84" s="29">
        <f t="shared" si="377"/>
        <v>0</v>
      </c>
      <c r="AF84" s="29">
        <f t="shared" si="377"/>
        <v>0</v>
      </c>
      <c r="AG84" s="29"/>
      <c r="AH84" s="29"/>
      <c r="AI84" s="29">
        <f t="shared" si="378"/>
        <v>0</v>
      </c>
      <c r="AJ84" s="29">
        <f t="shared" si="378"/>
        <v>0</v>
      </c>
      <c r="AK84" s="29"/>
      <c r="AL84" s="29"/>
      <c r="AM84" s="29">
        <f t="shared" si="379"/>
        <v>0</v>
      </c>
      <c r="AN84" s="29">
        <f t="shared" si="379"/>
        <v>0</v>
      </c>
      <c r="AO84" s="29"/>
      <c r="AP84" s="29"/>
      <c r="AQ84" s="29">
        <f t="shared" si="380"/>
        <v>0</v>
      </c>
      <c r="AR84" s="29">
        <f t="shared" si="380"/>
        <v>0</v>
      </c>
      <c r="AS84" s="29"/>
      <c r="AT84" s="29"/>
      <c r="AU84" s="29">
        <f t="shared" si="382"/>
        <v>0</v>
      </c>
      <c r="AV84" s="29">
        <f t="shared" si="382"/>
        <v>0</v>
      </c>
      <c r="AW84" s="29"/>
      <c r="AX84" s="29"/>
      <c r="AY84" s="29"/>
      <c r="AZ84" s="29"/>
      <c r="BA84" s="55">
        <f t="shared" si="350"/>
        <v>1</v>
      </c>
      <c r="BB84" s="55">
        <f t="shared" si="350"/>
        <v>1</v>
      </c>
      <c r="BC84" s="29"/>
      <c r="BD84" s="29"/>
      <c r="BE84" s="29"/>
      <c r="BF84" s="29"/>
      <c r="BG84" s="29">
        <f t="shared" si="384"/>
        <v>0</v>
      </c>
      <c r="BH84" s="29">
        <f t="shared" si="384"/>
        <v>0</v>
      </c>
      <c r="BI84" s="55">
        <f t="shared" si="352"/>
        <v>1</v>
      </c>
      <c r="BJ84" s="55">
        <f t="shared" si="352"/>
        <v>1</v>
      </c>
      <c r="BK84" s="29"/>
      <c r="BL84" s="29"/>
      <c r="BM84" s="29">
        <f t="shared" si="385"/>
        <v>0</v>
      </c>
      <c r="BN84" s="29">
        <f t="shared" si="385"/>
        <v>0</v>
      </c>
      <c r="BO84" s="55">
        <f t="shared" si="354"/>
        <v>1</v>
      </c>
      <c r="BP84" s="55">
        <f t="shared" si="354"/>
        <v>1</v>
      </c>
      <c r="BQ84" s="29"/>
      <c r="BR84" s="29"/>
      <c r="BS84" s="29">
        <f t="shared" si="386"/>
        <v>0</v>
      </c>
      <c r="BT84" s="29">
        <f t="shared" si="386"/>
        <v>0</v>
      </c>
      <c r="BU84" s="55">
        <f t="shared" si="356"/>
        <v>1</v>
      </c>
      <c r="BV84" s="55">
        <f t="shared" si="356"/>
        <v>1</v>
      </c>
      <c r="BW84" s="29"/>
      <c r="BX84" s="29"/>
      <c r="BY84" s="29">
        <f t="shared" si="387"/>
        <v>0</v>
      </c>
      <c r="BZ84" s="29">
        <f t="shared" si="387"/>
        <v>0</v>
      </c>
      <c r="CA84" s="55">
        <f t="shared" si="358"/>
        <v>1</v>
      </c>
      <c r="CB84" s="55">
        <f t="shared" si="358"/>
        <v>1</v>
      </c>
      <c r="CC84" s="29"/>
      <c r="CD84" s="29"/>
      <c r="CE84" s="29">
        <f t="shared" si="388"/>
        <v>0</v>
      </c>
      <c r="CF84" s="29">
        <f t="shared" si="388"/>
        <v>0</v>
      </c>
      <c r="CG84" s="55">
        <f t="shared" si="360"/>
        <v>1</v>
      </c>
      <c r="CH84" s="55">
        <f t="shared" si="360"/>
        <v>1</v>
      </c>
      <c r="CI84" s="29"/>
      <c r="CJ84" s="29"/>
      <c r="CK84" s="29">
        <f t="shared" si="389"/>
        <v>0</v>
      </c>
      <c r="CL84" s="29">
        <f t="shared" si="389"/>
        <v>0</v>
      </c>
      <c r="CM84" s="55">
        <f t="shared" si="362"/>
        <v>1</v>
      </c>
      <c r="CN84" s="55">
        <f t="shared" si="362"/>
        <v>1</v>
      </c>
      <c r="CO84" s="29"/>
      <c r="CP84" s="29"/>
      <c r="CQ84" s="29">
        <f t="shared" si="390"/>
        <v>0</v>
      </c>
      <c r="CR84" s="29">
        <f t="shared" si="390"/>
        <v>0</v>
      </c>
      <c r="CS84" s="55">
        <f t="shared" si="364"/>
        <v>1</v>
      </c>
      <c r="CT84" s="55">
        <f t="shared" si="364"/>
        <v>1</v>
      </c>
      <c r="CU84" s="29"/>
      <c r="CV84" s="29"/>
      <c r="CW84" s="29">
        <f t="shared" si="391"/>
        <v>0</v>
      </c>
      <c r="CX84" s="29">
        <f t="shared" si="391"/>
        <v>0</v>
      </c>
      <c r="CY84" s="55">
        <f t="shared" si="366"/>
        <v>1</v>
      </c>
      <c r="CZ84" s="55">
        <f t="shared" si="366"/>
        <v>1</v>
      </c>
      <c r="DA84" s="29"/>
      <c r="DB84" s="29"/>
      <c r="DC84" s="29">
        <f t="shared" si="392"/>
        <v>0</v>
      </c>
      <c r="DD84" s="29">
        <f t="shared" si="392"/>
        <v>0</v>
      </c>
      <c r="DE84" s="55">
        <f t="shared" si="368"/>
        <v>1</v>
      </c>
      <c r="DF84" s="55">
        <f t="shared" si="368"/>
        <v>1</v>
      </c>
      <c r="DG84" s="29"/>
      <c r="DH84" s="29"/>
      <c r="DI84" s="29">
        <f t="shared" si="393"/>
        <v>0</v>
      </c>
      <c r="DJ84" s="29">
        <f t="shared" si="393"/>
        <v>0</v>
      </c>
      <c r="DK84" s="55">
        <f t="shared" si="370"/>
        <v>1</v>
      </c>
      <c r="DL84" s="55">
        <f t="shared" si="370"/>
        <v>1</v>
      </c>
      <c r="DM84" s="29"/>
      <c r="DN84" s="29"/>
      <c r="DO84" s="29"/>
      <c r="DP84" s="29"/>
      <c r="DQ84" s="29">
        <v>0</v>
      </c>
      <c r="DR84" s="29">
        <v>0</v>
      </c>
      <c r="DS84" s="55">
        <f>IF($AY$84=0,1,DQ84/$AY$84-1)</f>
        <v>1</v>
      </c>
      <c r="DT84" s="55">
        <f>IF($AZ$84=0,1,DR84/$AZ$84-1)</f>
        <v>1</v>
      </c>
      <c r="DU84" s="55">
        <f>IF($E$84=0,1,DQ84/$E$84-1)</f>
        <v>1</v>
      </c>
      <c r="DV84" s="55">
        <f>IF($E$84=0,1,DR84/$E$84-1)</f>
        <v>1</v>
      </c>
      <c r="DW84" s="25"/>
      <c r="DX84" s="105"/>
      <c r="DY84" s="105"/>
      <c r="DZ84" s="105"/>
      <c r="EA84" s="105"/>
      <c r="EB84" s="105"/>
      <c r="EC84" s="105"/>
      <c r="ED84" s="105"/>
      <c r="EE84" s="105"/>
      <c r="EF84" s="105"/>
      <c r="EG84" s="105"/>
      <c r="EH84" s="105"/>
      <c r="EI84" s="105"/>
      <c r="EJ84" s="105"/>
      <c r="EK84" s="105"/>
      <c r="EL84" s="105"/>
      <c r="EM84" s="105"/>
      <c r="EN84" s="105"/>
      <c r="EO84" s="105"/>
      <c r="EP84" s="105"/>
      <c r="EQ84" s="105"/>
      <c r="ER84" s="105"/>
      <c r="ES84" s="105"/>
      <c r="ET84" s="105"/>
      <c r="EU84" s="105"/>
      <c r="EV84" s="105"/>
      <c r="EW84" s="105"/>
      <c r="EX84" s="105"/>
      <c r="EY84" s="105"/>
      <c r="EZ84" s="105"/>
      <c r="FA84" s="105"/>
      <c r="FB84" s="105"/>
      <c r="FC84" s="105"/>
      <c r="FD84" s="105"/>
      <c r="FE84" s="105"/>
      <c r="FF84" s="105"/>
      <c r="FG84" s="105"/>
      <c r="FH84" s="105"/>
      <c r="FI84" s="105"/>
      <c r="FJ84" s="105"/>
      <c r="FK84" s="105"/>
      <c r="FL84" s="105"/>
      <c r="FM84" s="105"/>
      <c r="FN84" s="105"/>
      <c r="FO84" s="105"/>
      <c r="FP84" s="105"/>
      <c r="FQ84" s="105"/>
      <c r="FR84" s="105"/>
      <c r="FS84" s="105"/>
      <c r="FT84" s="105"/>
      <c r="FU84" s="105"/>
      <c r="FV84" s="105"/>
      <c r="FW84" s="105"/>
      <c r="FX84" s="105"/>
      <c r="FY84" s="105"/>
      <c r="FZ84" s="105"/>
      <c r="GA84" s="105"/>
      <c r="GB84" s="105"/>
      <c r="GC84" s="105"/>
      <c r="GD84" s="105"/>
      <c r="GE84" s="105"/>
      <c r="GF84" s="105"/>
      <c r="GG84" s="105"/>
      <c r="GH84" s="105"/>
      <c r="GI84" s="105"/>
      <c r="GJ84" s="105"/>
      <c r="GK84" s="105"/>
      <c r="GL84" s="105"/>
      <c r="GM84" s="105"/>
      <c r="GN84" s="105"/>
      <c r="GO84" s="105"/>
      <c r="GP84" s="105"/>
      <c r="GQ84" s="105"/>
      <c r="GR84" s="105"/>
      <c r="GS84" s="105"/>
      <c r="GT84" s="105"/>
      <c r="GU84" s="105"/>
      <c r="GV84" s="105"/>
      <c r="GW84" s="105"/>
      <c r="GX84" s="105"/>
      <c r="GY84" s="105"/>
      <c r="GZ84" s="105"/>
      <c r="HA84" s="105"/>
      <c r="HB84" s="105"/>
      <c r="HC84" s="105"/>
      <c r="HD84" s="105"/>
      <c r="HE84" s="105"/>
      <c r="HF84" s="105"/>
      <c r="HG84" s="105"/>
      <c r="HH84" s="105"/>
      <c r="HI84" s="105"/>
      <c r="HJ84" s="105"/>
      <c r="HK84" s="105"/>
      <c r="HL84" s="105"/>
      <c r="HM84" s="105"/>
      <c r="HN84" s="105"/>
      <c r="HO84" s="105"/>
      <c r="HP84" s="105"/>
      <c r="HQ84" s="105"/>
      <c r="HR84" s="105"/>
      <c r="HS84" s="105"/>
      <c r="HT84" s="105"/>
      <c r="HU84" s="105"/>
      <c r="HV84" s="105"/>
      <c r="HW84" s="105"/>
      <c r="HX84" s="105"/>
      <c r="HY84" s="105"/>
      <c r="HZ84" s="105"/>
      <c r="IA84" s="105"/>
      <c r="IB84" s="105"/>
      <c r="IC84" s="105"/>
      <c r="ID84" s="105"/>
      <c r="IE84" s="105"/>
      <c r="IF84" s="105"/>
      <c r="IG84" s="105"/>
      <c r="IH84" s="105"/>
      <c r="II84" s="105"/>
      <c r="IJ84" s="105"/>
      <c r="IK84" s="105"/>
      <c r="IL84" s="105"/>
      <c r="IM84" s="105"/>
      <c r="IN84" s="105"/>
      <c r="IO84" s="105"/>
      <c r="IP84" s="105"/>
      <c r="IQ84" s="105"/>
      <c r="IR84" s="105"/>
      <c r="IS84" s="105"/>
      <c r="IT84" s="105"/>
      <c r="IU84" s="105"/>
      <c r="IV84" s="105"/>
      <c r="IW84" s="105"/>
      <c r="IX84" s="105"/>
      <c r="IY84" s="105"/>
      <c r="IZ84" s="105"/>
      <c r="JA84" s="105"/>
      <c r="JB84" s="105"/>
      <c r="JC84" s="105"/>
      <c r="JD84" s="105"/>
      <c r="JE84" s="105"/>
      <c r="JF84" s="105"/>
      <c r="JG84" s="105"/>
      <c r="JH84" s="105"/>
    </row>
    <row r="85" spans="1:268" s="106" customFormat="1" ht="18" customHeight="1">
      <c r="A85" s="255" t="s">
        <v>34</v>
      </c>
      <c r="B85" s="256"/>
      <c r="C85" s="29">
        <f>'[1]прогноз '!B83</f>
        <v>0</v>
      </c>
      <c r="D85" s="29">
        <f>'[1]прогноз '!C83</f>
        <v>0</v>
      </c>
      <c r="E85" s="29"/>
      <c r="F85" s="29"/>
      <c r="G85" s="29"/>
      <c r="H85" s="29"/>
      <c r="I85" s="29"/>
      <c r="J85" s="29"/>
      <c r="K85" s="29">
        <f t="shared" si="372"/>
        <v>0</v>
      </c>
      <c r="L85" s="29">
        <f t="shared" si="372"/>
        <v>0</v>
      </c>
      <c r="M85" s="29"/>
      <c r="N85" s="29"/>
      <c r="O85" s="29">
        <f t="shared" si="373"/>
        <v>0</v>
      </c>
      <c r="P85" s="29">
        <f t="shared" si="373"/>
        <v>0</v>
      </c>
      <c r="Q85" s="29"/>
      <c r="R85" s="29"/>
      <c r="S85" s="29">
        <f t="shared" si="374"/>
        <v>0</v>
      </c>
      <c r="T85" s="29">
        <f t="shared" si="374"/>
        <v>0</v>
      </c>
      <c r="U85" s="29"/>
      <c r="V85" s="29"/>
      <c r="W85" s="29">
        <f t="shared" si="375"/>
        <v>0</v>
      </c>
      <c r="X85" s="29">
        <f t="shared" si="375"/>
        <v>0</v>
      </c>
      <c r="Y85" s="29"/>
      <c r="Z85" s="29"/>
      <c r="AA85" s="29">
        <f t="shared" si="376"/>
        <v>0</v>
      </c>
      <c r="AB85" s="29">
        <f t="shared" si="376"/>
        <v>0</v>
      </c>
      <c r="AC85" s="29"/>
      <c r="AD85" s="29"/>
      <c r="AE85" s="29">
        <f t="shared" si="377"/>
        <v>0</v>
      </c>
      <c r="AF85" s="29">
        <f t="shared" si="377"/>
        <v>0</v>
      </c>
      <c r="AG85" s="29"/>
      <c r="AH85" s="29"/>
      <c r="AI85" s="29">
        <f t="shared" si="378"/>
        <v>0</v>
      </c>
      <c r="AJ85" s="29">
        <f t="shared" si="378"/>
        <v>0</v>
      </c>
      <c r="AK85" s="29"/>
      <c r="AL85" s="29"/>
      <c r="AM85" s="29">
        <f t="shared" si="379"/>
        <v>0</v>
      </c>
      <c r="AN85" s="29">
        <f t="shared" si="379"/>
        <v>0</v>
      </c>
      <c r="AO85" s="29"/>
      <c r="AP85" s="29"/>
      <c r="AQ85" s="29">
        <f t="shared" si="380"/>
        <v>0</v>
      </c>
      <c r="AR85" s="29">
        <f t="shared" si="380"/>
        <v>0</v>
      </c>
      <c r="AS85" s="29"/>
      <c r="AT85" s="29"/>
      <c r="AU85" s="29">
        <f t="shared" si="382"/>
        <v>0</v>
      </c>
      <c r="AV85" s="29">
        <f t="shared" si="382"/>
        <v>0</v>
      </c>
      <c r="AW85" s="29"/>
      <c r="AX85" s="29"/>
      <c r="AY85" s="29"/>
      <c r="AZ85" s="29"/>
      <c r="BA85" s="55">
        <f t="shared" si="350"/>
        <v>1</v>
      </c>
      <c r="BB85" s="55">
        <f t="shared" si="350"/>
        <v>1</v>
      </c>
      <c r="BC85" s="29"/>
      <c r="BD85" s="29"/>
      <c r="BE85" s="29"/>
      <c r="BF85" s="29"/>
      <c r="BG85" s="29">
        <f t="shared" si="384"/>
        <v>0</v>
      </c>
      <c r="BH85" s="29">
        <f t="shared" si="384"/>
        <v>0</v>
      </c>
      <c r="BI85" s="55">
        <f t="shared" si="352"/>
        <v>1</v>
      </c>
      <c r="BJ85" s="55">
        <f t="shared" si="352"/>
        <v>1</v>
      </c>
      <c r="BK85" s="29"/>
      <c r="BL85" s="29"/>
      <c r="BM85" s="29">
        <f t="shared" si="385"/>
        <v>0</v>
      </c>
      <c r="BN85" s="29">
        <f t="shared" si="385"/>
        <v>0</v>
      </c>
      <c r="BO85" s="55">
        <f t="shared" si="354"/>
        <v>1</v>
      </c>
      <c r="BP85" s="55">
        <f t="shared" si="354"/>
        <v>1</v>
      </c>
      <c r="BQ85" s="29"/>
      <c r="BR85" s="29"/>
      <c r="BS85" s="29">
        <f t="shared" si="386"/>
        <v>0</v>
      </c>
      <c r="BT85" s="29">
        <f t="shared" si="386"/>
        <v>0</v>
      </c>
      <c r="BU85" s="55">
        <f t="shared" si="356"/>
        <v>1</v>
      </c>
      <c r="BV85" s="55">
        <f t="shared" si="356"/>
        <v>1</v>
      </c>
      <c r="BW85" s="29"/>
      <c r="BX85" s="29"/>
      <c r="BY85" s="29">
        <f t="shared" si="387"/>
        <v>0</v>
      </c>
      <c r="BZ85" s="29">
        <f t="shared" si="387"/>
        <v>0</v>
      </c>
      <c r="CA85" s="55">
        <f t="shared" si="358"/>
        <v>1</v>
      </c>
      <c r="CB85" s="55">
        <f t="shared" si="358"/>
        <v>1</v>
      </c>
      <c r="CC85" s="29"/>
      <c r="CD85" s="29"/>
      <c r="CE85" s="29">
        <f t="shared" si="388"/>
        <v>0</v>
      </c>
      <c r="CF85" s="29">
        <f t="shared" si="388"/>
        <v>0</v>
      </c>
      <c r="CG85" s="55">
        <f t="shared" si="360"/>
        <v>1</v>
      </c>
      <c r="CH85" s="55">
        <f t="shared" si="360"/>
        <v>1</v>
      </c>
      <c r="CI85" s="29"/>
      <c r="CJ85" s="29"/>
      <c r="CK85" s="29">
        <f t="shared" si="389"/>
        <v>0</v>
      </c>
      <c r="CL85" s="29">
        <f t="shared" si="389"/>
        <v>0</v>
      </c>
      <c r="CM85" s="55">
        <f t="shared" si="362"/>
        <v>1</v>
      </c>
      <c r="CN85" s="55">
        <f t="shared" si="362"/>
        <v>1</v>
      </c>
      <c r="CO85" s="29"/>
      <c r="CP85" s="29"/>
      <c r="CQ85" s="29">
        <f t="shared" si="390"/>
        <v>0</v>
      </c>
      <c r="CR85" s="29">
        <f t="shared" si="390"/>
        <v>0</v>
      </c>
      <c r="CS85" s="55">
        <f t="shared" si="364"/>
        <v>1</v>
      </c>
      <c r="CT85" s="55">
        <f t="shared" si="364"/>
        <v>1</v>
      </c>
      <c r="CU85" s="29"/>
      <c r="CV85" s="29"/>
      <c r="CW85" s="29">
        <f t="shared" si="391"/>
        <v>0</v>
      </c>
      <c r="CX85" s="29">
        <f t="shared" si="391"/>
        <v>0</v>
      </c>
      <c r="CY85" s="55">
        <f t="shared" si="366"/>
        <v>1</v>
      </c>
      <c r="CZ85" s="55">
        <f t="shared" si="366"/>
        <v>1</v>
      </c>
      <c r="DA85" s="29"/>
      <c r="DB85" s="29"/>
      <c r="DC85" s="29">
        <f t="shared" si="392"/>
        <v>0</v>
      </c>
      <c r="DD85" s="29">
        <f t="shared" si="392"/>
        <v>0</v>
      </c>
      <c r="DE85" s="55">
        <f t="shared" si="368"/>
        <v>1</v>
      </c>
      <c r="DF85" s="55">
        <f t="shared" si="368"/>
        <v>1</v>
      </c>
      <c r="DG85" s="29"/>
      <c r="DH85" s="29"/>
      <c r="DI85" s="29">
        <f t="shared" si="393"/>
        <v>0</v>
      </c>
      <c r="DJ85" s="29">
        <f t="shared" si="393"/>
        <v>0</v>
      </c>
      <c r="DK85" s="55">
        <f t="shared" si="370"/>
        <v>1</v>
      </c>
      <c r="DL85" s="55">
        <f t="shared" si="370"/>
        <v>1</v>
      </c>
      <c r="DM85" s="29"/>
      <c r="DN85" s="29"/>
      <c r="DO85" s="29"/>
      <c r="DP85" s="29"/>
      <c r="DQ85" s="29">
        <v>0</v>
      </c>
      <c r="DR85" s="29">
        <v>0</v>
      </c>
      <c r="DS85" s="55">
        <f>IF($AY$85=0,1,DQ85/$AY$85-1)</f>
        <v>1</v>
      </c>
      <c r="DT85" s="55">
        <f>IF($AZ$85=0,1,DR85/$AZ$85-1)</f>
        <v>1</v>
      </c>
      <c r="DU85" s="55">
        <f>IF($E$85=0,1,DQ85/$E$85-1)</f>
        <v>1</v>
      </c>
      <c r="DV85" s="55">
        <f>IF($E$85=0,1,DR85/$E$85-1)</f>
        <v>1</v>
      </c>
      <c r="DW85" s="25"/>
      <c r="DX85" s="105"/>
      <c r="DY85" s="105"/>
      <c r="DZ85" s="105"/>
      <c r="EA85" s="105"/>
      <c r="EB85" s="105"/>
      <c r="EC85" s="105"/>
      <c r="ED85" s="105"/>
      <c r="EE85" s="105"/>
      <c r="EF85" s="105"/>
      <c r="EG85" s="105"/>
      <c r="EH85" s="105"/>
      <c r="EI85" s="105"/>
      <c r="EJ85" s="105"/>
      <c r="EK85" s="105"/>
      <c r="EL85" s="105"/>
      <c r="EM85" s="105"/>
      <c r="EN85" s="105"/>
      <c r="EO85" s="105"/>
      <c r="EP85" s="105"/>
      <c r="EQ85" s="105"/>
      <c r="ER85" s="105"/>
      <c r="ES85" s="105"/>
      <c r="ET85" s="105"/>
      <c r="EU85" s="105"/>
      <c r="EV85" s="105"/>
      <c r="EW85" s="105"/>
      <c r="EX85" s="105"/>
      <c r="EY85" s="105"/>
      <c r="EZ85" s="105"/>
      <c r="FA85" s="105"/>
      <c r="FB85" s="105"/>
      <c r="FC85" s="105"/>
      <c r="FD85" s="105"/>
      <c r="FE85" s="105"/>
      <c r="FF85" s="105"/>
      <c r="FG85" s="105"/>
      <c r="FH85" s="105"/>
      <c r="FI85" s="105"/>
      <c r="FJ85" s="105"/>
      <c r="FK85" s="105"/>
      <c r="FL85" s="105"/>
      <c r="FM85" s="105"/>
      <c r="FN85" s="105"/>
      <c r="FO85" s="105"/>
      <c r="FP85" s="105"/>
      <c r="FQ85" s="105"/>
      <c r="FR85" s="105"/>
      <c r="FS85" s="105"/>
      <c r="FT85" s="105"/>
      <c r="FU85" s="105"/>
      <c r="FV85" s="105"/>
      <c r="FW85" s="105"/>
      <c r="FX85" s="105"/>
      <c r="FY85" s="105"/>
      <c r="FZ85" s="105"/>
      <c r="GA85" s="105"/>
      <c r="GB85" s="105"/>
      <c r="GC85" s="105"/>
      <c r="GD85" s="105"/>
      <c r="GE85" s="105"/>
      <c r="GF85" s="105"/>
      <c r="GG85" s="105"/>
      <c r="GH85" s="105"/>
      <c r="GI85" s="105"/>
      <c r="GJ85" s="105"/>
      <c r="GK85" s="105"/>
      <c r="GL85" s="105"/>
      <c r="GM85" s="105"/>
      <c r="GN85" s="105"/>
      <c r="GO85" s="105"/>
      <c r="GP85" s="105"/>
      <c r="GQ85" s="105"/>
      <c r="GR85" s="105"/>
      <c r="GS85" s="105"/>
      <c r="GT85" s="105"/>
      <c r="GU85" s="105"/>
      <c r="GV85" s="105"/>
      <c r="GW85" s="105"/>
      <c r="GX85" s="105"/>
      <c r="GY85" s="105"/>
      <c r="GZ85" s="105"/>
      <c r="HA85" s="105"/>
      <c r="HB85" s="105"/>
      <c r="HC85" s="105"/>
      <c r="HD85" s="105"/>
      <c r="HE85" s="105"/>
      <c r="HF85" s="105"/>
      <c r="HG85" s="105"/>
      <c r="HH85" s="105"/>
      <c r="HI85" s="105"/>
      <c r="HJ85" s="105"/>
      <c r="HK85" s="105"/>
      <c r="HL85" s="105"/>
      <c r="HM85" s="105"/>
      <c r="HN85" s="105"/>
      <c r="HO85" s="105"/>
      <c r="HP85" s="105"/>
      <c r="HQ85" s="105"/>
      <c r="HR85" s="105"/>
      <c r="HS85" s="105"/>
      <c r="HT85" s="105"/>
      <c r="HU85" s="105"/>
      <c r="HV85" s="105"/>
      <c r="HW85" s="105"/>
      <c r="HX85" s="105"/>
      <c r="HY85" s="105"/>
      <c r="HZ85" s="105"/>
      <c r="IA85" s="105"/>
      <c r="IB85" s="105"/>
      <c r="IC85" s="105"/>
      <c r="ID85" s="105"/>
      <c r="IE85" s="105"/>
      <c r="IF85" s="105"/>
      <c r="IG85" s="105"/>
      <c r="IH85" s="105"/>
      <c r="II85" s="105"/>
      <c r="IJ85" s="105"/>
      <c r="IK85" s="105"/>
      <c r="IL85" s="105"/>
      <c r="IM85" s="105"/>
      <c r="IN85" s="105"/>
      <c r="IO85" s="105"/>
      <c r="IP85" s="105"/>
      <c r="IQ85" s="105"/>
      <c r="IR85" s="105"/>
      <c r="IS85" s="105"/>
      <c r="IT85" s="105"/>
      <c r="IU85" s="105"/>
      <c r="IV85" s="105"/>
      <c r="IW85" s="105"/>
      <c r="IX85" s="105"/>
      <c r="IY85" s="105"/>
      <c r="IZ85" s="105"/>
      <c r="JA85" s="105"/>
      <c r="JB85" s="105"/>
      <c r="JC85" s="105"/>
      <c r="JD85" s="105"/>
      <c r="JE85" s="105"/>
      <c r="JF85" s="105"/>
      <c r="JG85" s="105"/>
      <c r="JH85" s="105"/>
    </row>
    <row r="86" spans="1:268" s="106" customFormat="1" ht="18" customHeight="1">
      <c r="A86" s="255" t="s">
        <v>114</v>
      </c>
      <c r="B86" s="256"/>
      <c r="C86" s="29">
        <f>'[1]прогноз '!B84</f>
        <v>0</v>
      </c>
      <c r="D86" s="29">
        <f>'[1]прогноз '!C84</f>
        <v>0</v>
      </c>
      <c r="E86" s="29"/>
      <c r="F86" s="29"/>
      <c r="G86" s="29">
        <v>0</v>
      </c>
      <c r="H86" s="29">
        <v>0</v>
      </c>
      <c r="I86" s="29">
        <v>0</v>
      </c>
      <c r="J86" s="29">
        <v>0</v>
      </c>
      <c r="K86" s="29">
        <f t="shared" si="372"/>
        <v>0</v>
      </c>
      <c r="L86" s="29">
        <f t="shared" si="372"/>
        <v>0</v>
      </c>
      <c r="M86" s="29">
        <v>0</v>
      </c>
      <c r="N86" s="29">
        <v>0</v>
      </c>
      <c r="O86" s="29">
        <f t="shared" si="373"/>
        <v>0</v>
      </c>
      <c r="P86" s="29">
        <f t="shared" si="373"/>
        <v>0</v>
      </c>
      <c r="Q86" s="29">
        <v>0</v>
      </c>
      <c r="R86" s="29">
        <v>0</v>
      </c>
      <c r="S86" s="29">
        <f t="shared" si="374"/>
        <v>0</v>
      </c>
      <c r="T86" s="29">
        <f t="shared" si="374"/>
        <v>0</v>
      </c>
      <c r="U86" s="29">
        <v>0</v>
      </c>
      <c r="V86" s="29">
        <v>0</v>
      </c>
      <c r="W86" s="29">
        <f t="shared" si="375"/>
        <v>0</v>
      </c>
      <c r="X86" s="29">
        <f t="shared" si="375"/>
        <v>0</v>
      </c>
      <c r="Y86" s="29">
        <v>16000</v>
      </c>
      <c r="Z86" s="29">
        <v>16000</v>
      </c>
      <c r="AA86" s="29">
        <f t="shared" si="376"/>
        <v>16000</v>
      </c>
      <c r="AB86" s="29">
        <f t="shared" si="376"/>
        <v>16000</v>
      </c>
      <c r="AC86" s="29">
        <v>0</v>
      </c>
      <c r="AD86" s="29">
        <v>0</v>
      </c>
      <c r="AE86" s="29">
        <f t="shared" si="377"/>
        <v>16000</v>
      </c>
      <c r="AF86" s="29">
        <f t="shared" si="377"/>
        <v>16000</v>
      </c>
      <c r="AG86" s="29">
        <v>0</v>
      </c>
      <c r="AH86" s="29">
        <v>0</v>
      </c>
      <c r="AI86" s="29">
        <f t="shared" si="378"/>
        <v>16000</v>
      </c>
      <c r="AJ86" s="29">
        <f t="shared" si="378"/>
        <v>16000</v>
      </c>
      <c r="AK86" s="29">
        <v>0</v>
      </c>
      <c r="AL86" s="29">
        <v>0</v>
      </c>
      <c r="AM86" s="29">
        <f t="shared" si="379"/>
        <v>16000</v>
      </c>
      <c r="AN86" s="29">
        <f t="shared" si="379"/>
        <v>16000</v>
      </c>
      <c r="AO86" s="29">
        <v>0</v>
      </c>
      <c r="AP86" s="29">
        <v>0</v>
      </c>
      <c r="AQ86" s="29">
        <f t="shared" si="380"/>
        <v>16000</v>
      </c>
      <c r="AR86" s="29">
        <f t="shared" si="380"/>
        <v>16000</v>
      </c>
      <c r="AS86" s="29">
        <v>0</v>
      </c>
      <c r="AT86" s="29">
        <v>0</v>
      </c>
      <c r="AU86" s="29">
        <f t="shared" si="382"/>
        <v>16000</v>
      </c>
      <c r="AV86" s="29">
        <f t="shared" si="382"/>
        <v>16000</v>
      </c>
      <c r="AW86" s="29">
        <v>4000</v>
      </c>
      <c r="AX86" s="29">
        <v>4000</v>
      </c>
      <c r="AY86" s="29">
        <v>0</v>
      </c>
      <c r="AZ86" s="29">
        <v>0</v>
      </c>
      <c r="BA86" s="55">
        <f t="shared" si="350"/>
        <v>1</v>
      </c>
      <c r="BB86" s="55">
        <f t="shared" si="350"/>
        <v>1</v>
      </c>
      <c r="BC86" s="29">
        <v>0</v>
      </c>
      <c r="BD86" s="29">
        <v>0</v>
      </c>
      <c r="BE86" s="29">
        <v>0</v>
      </c>
      <c r="BF86" s="29">
        <v>0</v>
      </c>
      <c r="BG86" s="29">
        <f t="shared" si="384"/>
        <v>0</v>
      </c>
      <c r="BH86" s="29">
        <f t="shared" si="384"/>
        <v>0</v>
      </c>
      <c r="BI86" s="55">
        <f t="shared" si="352"/>
        <v>1</v>
      </c>
      <c r="BJ86" s="55">
        <f t="shared" si="352"/>
        <v>1</v>
      </c>
      <c r="BK86" s="29">
        <v>0</v>
      </c>
      <c r="BL86" s="29">
        <v>0</v>
      </c>
      <c r="BM86" s="29">
        <f t="shared" si="385"/>
        <v>0</v>
      </c>
      <c r="BN86" s="29">
        <f t="shared" si="385"/>
        <v>0</v>
      </c>
      <c r="BO86" s="55">
        <f t="shared" si="354"/>
        <v>1</v>
      </c>
      <c r="BP86" s="55">
        <f t="shared" si="354"/>
        <v>1</v>
      </c>
      <c r="BQ86" s="29">
        <v>0</v>
      </c>
      <c r="BR86" s="29">
        <v>0</v>
      </c>
      <c r="BS86" s="29">
        <f t="shared" si="386"/>
        <v>0</v>
      </c>
      <c r="BT86" s="29">
        <f t="shared" si="386"/>
        <v>0</v>
      </c>
      <c r="BU86" s="55">
        <f t="shared" si="356"/>
        <v>1</v>
      </c>
      <c r="BV86" s="55">
        <f t="shared" si="356"/>
        <v>1</v>
      </c>
      <c r="BW86" s="29">
        <v>0</v>
      </c>
      <c r="BX86" s="29">
        <v>0</v>
      </c>
      <c r="BY86" s="29">
        <f t="shared" si="387"/>
        <v>0</v>
      </c>
      <c r="BZ86" s="29">
        <f t="shared" si="387"/>
        <v>0</v>
      </c>
      <c r="CA86" s="55">
        <f t="shared" si="358"/>
        <v>1</v>
      </c>
      <c r="CB86" s="55">
        <f t="shared" si="358"/>
        <v>1</v>
      </c>
      <c r="CC86" s="29">
        <v>0</v>
      </c>
      <c r="CD86" s="29">
        <v>0</v>
      </c>
      <c r="CE86" s="29">
        <f t="shared" si="388"/>
        <v>0</v>
      </c>
      <c r="CF86" s="29">
        <f t="shared" si="388"/>
        <v>0</v>
      </c>
      <c r="CG86" s="55">
        <f t="shared" si="360"/>
        <v>-1</v>
      </c>
      <c r="CH86" s="55">
        <f t="shared" si="360"/>
        <v>-1</v>
      </c>
      <c r="CI86" s="29">
        <v>0</v>
      </c>
      <c r="CJ86" s="29">
        <v>0</v>
      </c>
      <c r="CK86" s="29">
        <f t="shared" si="389"/>
        <v>0</v>
      </c>
      <c r="CL86" s="29">
        <f t="shared" si="389"/>
        <v>0</v>
      </c>
      <c r="CM86" s="55">
        <f t="shared" si="362"/>
        <v>-1</v>
      </c>
      <c r="CN86" s="55">
        <f t="shared" si="362"/>
        <v>-1</v>
      </c>
      <c r="CO86" s="29">
        <v>0</v>
      </c>
      <c r="CP86" s="29">
        <v>0</v>
      </c>
      <c r="CQ86" s="29">
        <f t="shared" si="390"/>
        <v>0</v>
      </c>
      <c r="CR86" s="29">
        <f t="shared" si="390"/>
        <v>0</v>
      </c>
      <c r="CS86" s="55">
        <f t="shared" si="364"/>
        <v>-1</v>
      </c>
      <c r="CT86" s="55">
        <f t="shared" si="364"/>
        <v>-1</v>
      </c>
      <c r="CU86" s="29">
        <v>0</v>
      </c>
      <c r="CV86" s="29">
        <v>0</v>
      </c>
      <c r="CW86" s="29">
        <f t="shared" si="391"/>
        <v>0</v>
      </c>
      <c r="CX86" s="29">
        <f t="shared" si="391"/>
        <v>0</v>
      </c>
      <c r="CY86" s="55">
        <f t="shared" si="366"/>
        <v>-1</v>
      </c>
      <c r="CZ86" s="55">
        <f t="shared" si="366"/>
        <v>-1</v>
      </c>
      <c r="DA86" s="29">
        <v>0</v>
      </c>
      <c r="DB86" s="29">
        <v>0</v>
      </c>
      <c r="DC86" s="29">
        <f t="shared" si="392"/>
        <v>0</v>
      </c>
      <c r="DD86" s="29">
        <f t="shared" si="392"/>
        <v>0</v>
      </c>
      <c r="DE86" s="55">
        <f t="shared" si="368"/>
        <v>-1</v>
      </c>
      <c r="DF86" s="55">
        <f t="shared" si="368"/>
        <v>-1</v>
      </c>
      <c r="DG86" s="29">
        <v>0</v>
      </c>
      <c r="DH86" s="29">
        <v>0</v>
      </c>
      <c r="DI86" s="29">
        <f t="shared" si="393"/>
        <v>0</v>
      </c>
      <c r="DJ86" s="29">
        <f t="shared" si="393"/>
        <v>0</v>
      </c>
      <c r="DK86" s="55">
        <f t="shared" si="370"/>
        <v>-1</v>
      </c>
      <c r="DL86" s="55">
        <f t="shared" si="370"/>
        <v>-1</v>
      </c>
      <c r="DM86" s="29"/>
      <c r="DN86" s="29"/>
      <c r="DO86" s="29"/>
      <c r="DP86" s="29"/>
      <c r="DQ86" s="29">
        <v>0</v>
      </c>
      <c r="DR86" s="29">
        <v>0</v>
      </c>
      <c r="DS86" s="55">
        <f>IF($AY$86=0,1,DQ86/$AY$86-1)</f>
        <v>1</v>
      </c>
      <c r="DT86" s="55">
        <f>IF($AZ$86=0,1,DR86/$AZ$86-1)</f>
        <v>1</v>
      </c>
      <c r="DU86" s="55">
        <f>IF($E$86=0,1,DQ86/$E$86-1)</f>
        <v>1</v>
      </c>
      <c r="DV86" s="55">
        <f>IF($E$86=0,1,DR86/$E$86-1)</f>
        <v>1</v>
      </c>
      <c r="DW86" s="25"/>
      <c r="DX86" s="105"/>
      <c r="DY86" s="105"/>
      <c r="DZ86" s="105"/>
      <c r="EA86" s="105"/>
      <c r="EB86" s="105"/>
      <c r="EC86" s="105"/>
      <c r="ED86" s="105"/>
      <c r="EE86" s="105"/>
      <c r="EF86" s="105"/>
      <c r="EG86" s="105"/>
      <c r="EH86" s="105"/>
      <c r="EI86" s="105"/>
      <c r="EJ86" s="105"/>
      <c r="EK86" s="105"/>
      <c r="EL86" s="105"/>
      <c r="EM86" s="105"/>
      <c r="EN86" s="105"/>
      <c r="EO86" s="105"/>
      <c r="EP86" s="105"/>
      <c r="EQ86" s="105"/>
      <c r="ER86" s="105"/>
      <c r="ES86" s="105"/>
      <c r="ET86" s="105"/>
      <c r="EU86" s="105"/>
      <c r="EV86" s="105"/>
      <c r="EW86" s="105"/>
      <c r="EX86" s="105"/>
      <c r="EY86" s="105"/>
      <c r="EZ86" s="105"/>
      <c r="FA86" s="105"/>
      <c r="FB86" s="105"/>
      <c r="FC86" s="105"/>
      <c r="FD86" s="105"/>
      <c r="FE86" s="105"/>
      <c r="FF86" s="105"/>
      <c r="FG86" s="105"/>
      <c r="FH86" s="105"/>
      <c r="FI86" s="105"/>
      <c r="FJ86" s="105"/>
      <c r="FK86" s="105"/>
      <c r="FL86" s="105"/>
      <c r="FM86" s="105"/>
      <c r="FN86" s="105"/>
      <c r="FO86" s="105"/>
      <c r="FP86" s="105"/>
      <c r="FQ86" s="105"/>
      <c r="FR86" s="105"/>
      <c r="FS86" s="105"/>
      <c r="FT86" s="105"/>
      <c r="FU86" s="105"/>
      <c r="FV86" s="105"/>
      <c r="FW86" s="105"/>
      <c r="FX86" s="105"/>
      <c r="FY86" s="105"/>
      <c r="FZ86" s="105"/>
      <c r="GA86" s="105"/>
      <c r="GB86" s="105"/>
      <c r="GC86" s="105"/>
      <c r="GD86" s="105"/>
      <c r="GE86" s="105"/>
      <c r="GF86" s="105"/>
      <c r="GG86" s="105"/>
      <c r="GH86" s="105"/>
      <c r="GI86" s="105"/>
      <c r="GJ86" s="105"/>
      <c r="GK86" s="105"/>
      <c r="GL86" s="105"/>
      <c r="GM86" s="105"/>
      <c r="GN86" s="105"/>
      <c r="GO86" s="105"/>
      <c r="GP86" s="105"/>
      <c r="GQ86" s="105"/>
      <c r="GR86" s="105"/>
      <c r="GS86" s="105"/>
      <c r="GT86" s="105"/>
      <c r="GU86" s="105"/>
      <c r="GV86" s="105"/>
      <c r="GW86" s="105"/>
      <c r="GX86" s="105"/>
      <c r="GY86" s="105"/>
      <c r="GZ86" s="105"/>
      <c r="HA86" s="105"/>
      <c r="HB86" s="105"/>
      <c r="HC86" s="105"/>
      <c r="HD86" s="105"/>
      <c r="HE86" s="105"/>
      <c r="HF86" s="105"/>
      <c r="HG86" s="105"/>
      <c r="HH86" s="105"/>
      <c r="HI86" s="105"/>
      <c r="HJ86" s="105"/>
      <c r="HK86" s="105"/>
      <c r="HL86" s="105"/>
      <c r="HM86" s="105"/>
      <c r="HN86" s="105"/>
      <c r="HO86" s="105"/>
      <c r="HP86" s="105"/>
      <c r="HQ86" s="105"/>
      <c r="HR86" s="105"/>
      <c r="HS86" s="105"/>
      <c r="HT86" s="105"/>
      <c r="HU86" s="105"/>
      <c r="HV86" s="105"/>
      <c r="HW86" s="105"/>
      <c r="HX86" s="105"/>
      <c r="HY86" s="105"/>
      <c r="HZ86" s="105"/>
      <c r="IA86" s="105"/>
      <c r="IB86" s="105"/>
      <c r="IC86" s="105"/>
      <c r="ID86" s="105"/>
      <c r="IE86" s="105"/>
      <c r="IF86" s="105"/>
      <c r="IG86" s="105"/>
      <c r="IH86" s="105"/>
      <c r="II86" s="105"/>
      <c r="IJ86" s="105"/>
      <c r="IK86" s="105"/>
      <c r="IL86" s="105"/>
      <c r="IM86" s="105"/>
      <c r="IN86" s="105"/>
      <c r="IO86" s="105"/>
      <c r="IP86" s="105"/>
      <c r="IQ86" s="105"/>
      <c r="IR86" s="105"/>
      <c r="IS86" s="105"/>
      <c r="IT86" s="105"/>
      <c r="IU86" s="105"/>
      <c r="IV86" s="105"/>
      <c r="IW86" s="105"/>
      <c r="IX86" s="105"/>
      <c r="IY86" s="105"/>
      <c r="IZ86" s="105"/>
      <c r="JA86" s="105"/>
      <c r="JB86" s="105"/>
      <c r="JC86" s="105"/>
      <c r="JD86" s="105"/>
      <c r="JE86" s="105"/>
      <c r="JF86" s="105"/>
      <c r="JG86" s="105"/>
      <c r="JH86" s="105"/>
    </row>
    <row r="87" spans="1:268" s="104" customFormat="1" ht="18" customHeight="1">
      <c r="A87" s="333" t="s">
        <v>68</v>
      </c>
      <c r="B87" s="334"/>
      <c r="C87" s="29">
        <f>C89+C90+C91+C92+C93+C94+C95+C96</f>
        <v>0</v>
      </c>
      <c r="D87" s="29">
        <f t="shared" ref="D87:AZ87" si="395">D89+D90+D91+D92+D93+D94+D95+D96</f>
        <v>0</v>
      </c>
      <c r="E87" s="29">
        <f t="shared" si="395"/>
        <v>45797.499999999993</v>
      </c>
      <c r="F87" s="29">
        <f t="shared" si="395"/>
        <v>22103.5</v>
      </c>
      <c r="G87" s="29">
        <f t="shared" si="395"/>
        <v>1089.8000000000002</v>
      </c>
      <c r="H87" s="29">
        <f t="shared" si="395"/>
        <v>0</v>
      </c>
      <c r="I87" s="29">
        <f t="shared" si="395"/>
        <v>1687</v>
      </c>
      <c r="J87" s="29">
        <f t="shared" si="395"/>
        <v>153.19999999999999</v>
      </c>
      <c r="K87" s="29">
        <f t="shared" si="372"/>
        <v>2776.8</v>
      </c>
      <c r="L87" s="29">
        <f t="shared" si="372"/>
        <v>153.19999999999999</v>
      </c>
      <c r="M87" s="29">
        <f t="shared" si="395"/>
        <v>2144.6999999999998</v>
      </c>
      <c r="N87" s="29">
        <f t="shared" si="395"/>
        <v>468</v>
      </c>
      <c r="O87" s="29">
        <f t="shared" si="395"/>
        <v>2776.8</v>
      </c>
      <c r="P87" s="29">
        <f t="shared" si="395"/>
        <v>153.19999999999999</v>
      </c>
      <c r="Q87" s="29">
        <f t="shared" si="395"/>
        <v>276.89999999999998</v>
      </c>
      <c r="R87" s="29">
        <f t="shared" si="395"/>
        <v>70.400000000000006</v>
      </c>
      <c r="S87" s="29">
        <f t="shared" si="374"/>
        <v>3053.7000000000003</v>
      </c>
      <c r="T87" s="29">
        <f t="shared" si="374"/>
        <v>223.6</v>
      </c>
      <c r="U87" s="29">
        <f t="shared" si="395"/>
        <v>556.4</v>
      </c>
      <c r="V87" s="29">
        <f t="shared" si="395"/>
        <v>130.69999999999999</v>
      </c>
      <c r="W87" s="29">
        <f t="shared" si="375"/>
        <v>3610.1000000000004</v>
      </c>
      <c r="X87" s="29">
        <f t="shared" si="375"/>
        <v>354.29999999999995</v>
      </c>
      <c r="Y87" s="29">
        <f t="shared" si="395"/>
        <v>21358.7</v>
      </c>
      <c r="Z87" s="29">
        <f t="shared" si="395"/>
        <v>16168.2</v>
      </c>
      <c r="AA87" s="29">
        <f t="shared" si="376"/>
        <v>24968.800000000003</v>
      </c>
      <c r="AB87" s="29">
        <f t="shared" si="376"/>
        <v>16522.5</v>
      </c>
      <c r="AC87" s="29">
        <f t="shared" si="395"/>
        <v>3981.8999999999996</v>
      </c>
      <c r="AD87" s="29">
        <f t="shared" si="395"/>
        <v>0</v>
      </c>
      <c r="AE87" s="29">
        <f t="shared" si="377"/>
        <v>28950.700000000004</v>
      </c>
      <c r="AF87" s="29">
        <f t="shared" si="377"/>
        <v>16522.5</v>
      </c>
      <c r="AG87" s="29">
        <f t="shared" si="395"/>
        <v>2865.1</v>
      </c>
      <c r="AH87" s="29">
        <f t="shared" si="395"/>
        <v>536.4</v>
      </c>
      <c r="AI87" s="29">
        <f t="shared" si="378"/>
        <v>31815.800000000003</v>
      </c>
      <c r="AJ87" s="29">
        <f t="shared" si="378"/>
        <v>17058.900000000001</v>
      </c>
      <c r="AK87" s="29">
        <f t="shared" si="395"/>
        <v>1341.6999999999998</v>
      </c>
      <c r="AL87" s="29">
        <f t="shared" si="395"/>
        <v>150.30000000000001</v>
      </c>
      <c r="AM87" s="29">
        <f t="shared" si="379"/>
        <v>33157.5</v>
      </c>
      <c r="AN87" s="29">
        <f t="shared" si="379"/>
        <v>17209.2</v>
      </c>
      <c r="AO87" s="29">
        <f t="shared" si="395"/>
        <v>1396.8</v>
      </c>
      <c r="AP87" s="29">
        <f t="shared" si="395"/>
        <v>166.7</v>
      </c>
      <c r="AQ87" s="29">
        <f t="shared" si="380"/>
        <v>34554.300000000003</v>
      </c>
      <c r="AR87" s="29">
        <f t="shared" si="380"/>
        <v>17375.900000000001</v>
      </c>
      <c r="AS87" s="29">
        <f t="shared" si="395"/>
        <v>2625.7</v>
      </c>
      <c r="AT87" s="29">
        <f t="shared" si="395"/>
        <v>0</v>
      </c>
      <c r="AU87" s="29">
        <f t="shared" si="382"/>
        <v>37180</v>
      </c>
      <c r="AV87" s="29">
        <f t="shared" si="382"/>
        <v>17375.900000000001</v>
      </c>
      <c r="AW87" s="29">
        <f t="shared" si="395"/>
        <v>6472.7999999999993</v>
      </c>
      <c r="AX87" s="29">
        <f t="shared" si="395"/>
        <v>4259.6000000000004</v>
      </c>
      <c r="AY87" s="29">
        <f t="shared" si="395"/>
        <v>0</v>
      </c>
      <c r="AZ87" s="29">
        <f t="shared" si="395"/>
        <v>2284.5</v>
      </c>
      <c r="BA87" s="55">
        <f t="shared" si="350"/>
        <v>-1</v>
      </c>
      <c r="BB87" s="55">
        <f t="shared" si="350"/>
        <v>-0.89664532766303984</v>
      </c>
      <c r="BC87" s="29">
        <f t="shared" ref="BC87:DP87" si="396">BC89+BC90+BC91+BC92+BC93+BC94+BC95+BC96</f>
        <v>0</v>
      </c>
      <c r="BD87" s="29">
        <f t="shared" si="396"/>
        <v>0</v>
      </c>
      <c r="BE87" s="29">
        <f t="shared" si="396"/>
        <v>0</v>
      </c>
      <c r="BF87" s="29">
        <f t="shared" si="396"/>
        <v>316.60000000000002</v>
      </c>
      <c r="BG87" s="29">
        <f t="shared" si="384"/>
        <v>0</v>
      </c>
      <c r="BH87" s="29">
        <f t="shared" si="384"/>
        <v>316.60000000000002</v>
      </c>
      <c r="BI87" s="55">
        <f t="shared" si="352"/>
        <v>-1</v>
      </c>
      <c r="BJ87" s="55">
        <f t="shared" si="352"/>
        <v>1.0665796344647522</v>
      </c>
      <c r="BK87" s="29">
        <f t="shared" si="396"/>
        <v>0</v>
      </c>
      <c r="BL87" s="29">
        <f t="shared" si="396"/>
        <v>368.4</v>
      </c>
      <c r="BM87" s="29">
        <f t="shared" si="385"/>
        <v>0</v>
      </c>
      <c r="BN87" s="29">
        <f t="shared" si="385"/>
        <v>685</v>
      </c>
      <c r="BO87" s="55">
        <f t="shared" si="354"/>
        <v>-1</v>
      </c>
      <c r="BP87" s="55">
        <f t="shared" si="354"/>
        <v>3.4712793733681462</v>
      </c>
      <c r="BQ87" s="29">
        <f t="shared" si="396"/>
        <v>0</v>
      </c>
      <c r="BR87" s="29">
        <f t="shared" si="396"/>
        <v>0</v>
      </c>
      <c r="BS87" s="29">
        <f t="shared" si="386"/>
        <v>0</v>
      </c>
      <c r="BT87" s="29">
        <f t="shared" si="386"/>
        <v>685</v>
      </c>
      <c r="BU87" s="55">
        <f t="shared" si="356"/>
        <v>-1</v>
      </c>
      <c r="BV87" s="55">
        <f t="shared" si="356"/>
        <v>2.06350626118068</v>
      </c>
      <c r="BW87" s="29">
        <f t="shared" si="396"/>
        <v>0</v>
      </c>
      <c r="BX87" s="29">
        <f t="shared" si="396"/>
        <v>0</v>
      </c>
      <c r="BY87" s="29">
        <f t="shared" si="387"/>
        <v>0</v>
      </c>
      <c r="BZ87" s="29">
        <f t="shared" si="387"/>
        <v>685</v>
      </c>
      <c r="CA87" s="55">
        <f t="shared" si="358"/>
        <v>-1</v>
      </c>
      <c r="CB87" s="55">
        <f t="shared" si="358"/>
        <v>0.9333897826700539</v>
      </c>
      <c r="CC87" s="29">
        <f t="shared" si="396"/>
        <v>0</v>
      </c>
      <c r="CD87" s="29">
        <f t="shared" si="396"/>
        <v>0</v>
      </c>
      <c r="CE87" s="29">
        <f t="shared" si="388"/>
        <v>0</v>
      </c>
      <c r="CF87" s="29">
        <f t="shared" si="388"/>
        <v>685</v>
      </c>
      <c r="CG87" s="55">
        <f t="shared" si="360"/>
        <v>-1</v>
      </c>
      <c r="CH87" s="55">
        <f t="shared" si="360"/>
        <v>-0.9585413829626267</v>
      </c>
      <c r="CI87" s="29">
        <f t="shared" si="396"/>
        <v>0</v>
      </c>
      <c r="CJ87" s="29">
        <f t="shared" si="396"/>
        <v>0</v>
      </c>
      <c r="CK87" s="29">
        <f t="shared" si="389"/>
        <v>0</v>
      </c>
      <c r="CL87" s="29">
        <f t="shared" si="389"/>
        <v>685</v>
      </c>
      <c r="CM87" s="55">
        <f t="shared" si="362"/>
        <v>-1</v>
      </c>
      <c r="CN87" s="55">
        <f t="shared" si="362"/>
        <v>-0.9585413829626267</v>
      </c>
      <c r="CO87" s="29">
        <f t="shared" si="396"/>
        <v>0</v>
      </c>
      <c r="CP87" s="29">
        <f t="shared" si="396"/>
        <v>0</v>
      </c>
      <c r="CQ87" s="29">
        <f t="shared" si="390"/>
        <v>0</v>
      </c>
      <c r="CR87" s="29">
        <f t="shared" si="390"/>
        <v>685</v>
      </c>
      <c r="CS87" s="55">
        <f t="shared" si="364"/>
        <v>-1</v>
      </c>
      <c r="CT87" s="55">
        <f t="shared" si="364"/>
        <v>-0.95984500759134528</v>
      </c>
      <c r="CU87" s="29">
        <f t="shared" si="396"/>
        <v>0</v>
      </c>
      <c r="CV87" s="29">
        <f t="shared" si="396"/>
        <v>0</v>
      </c>
      <c r="CW87" s="29">
        <f t="shared" si="391"/>
        <v>0</v>
      </c>
      <c r="CX87" s="29">
        <f t="shared" si="391"/>
        <v>685</v>
      </c>
      <c r="CY87" s="55">
        <f t="shared" si="366"/>
        <v>-1</v>
      </c>
      <c r="CZ87" s="55">
        <f t="shared" si="366"/>
        <v>-0.96019570927178488</v>
      </c>
      <c r="DA87" s="29">
        <f t="shared" si="396"/>
        <v>0</v>
      </c>
      <c r="DB87" s="29">
        <f t="shared" si="396"/>
        <v>0</v>
      </c>
      <c r="DC87" s="29">
        <f t="shared" si="392"/>
        <v>0</v>
      </c>
      <c r="DD87" s="29">
        <f t="shared" si="392"/>
        <v>685</v>
      </c>
      <c r="DE87" s="55">
        <f t="shared" si="368"/>
        <v>-1</v>
      </c>
      <c r="DF87" s="55">
        <f t="shared" si="368"/>
        <v>-0.96057758159289586</v>
      </c>
      <c r="DG87" s="29">
        <f t="shared" si="396"/>
        <v>0</v>
      </c>
      <c r="DH87" s="29">
        <f t="shared" si="396"/>
        <v>0</v>
      </c>
      <c r="DI87" s="29">
        <f t="shared" si="393"/>
        <v>0</v>
      </c>
      <c r="DJ87" s="29">
        <f t="shared" si="393"/>
        <v>685</v>
      </c>
      <c r="DK87" s="55">
        <f t="shared" si="370"/>
        <v>-1</v>
      </c>
      <c r="DL87" s="55">
        <f t="shared" si="370"/>
        <v>-0.96057758159289586</v>
      </c>
      <c r="DM87" s="29">
        <f t="shared" si="396"/>
        <v>0</v>
      </c>
      <c r="DN87" s="29">
        <f t="shared" si="396"/>
        <v>0</v>
      </c>
      <c r="DO87" s="29">
        <f t="shared" si="396"/>
        <v>0</v>
      </c>
      <c r="DP87" s="29">
        <f t="shared" si="396"/>
        <v>0</v>
      </c>
      <c r="DQ87" s="29">
        <f t="shared" ref="DQ87:DR87" si="397">DQ89+DQ90+DQ91+DQ92+DQ93+DQ94+DQ95+DQ96</f>
        <v>0</v>
      </c>
      <c r="DR87" s="29">
        <f t="shared" si="397"/>
        <v>2284.5</v>
      </c>
      <c r="DS87" s="55">
        <f>IF($AY$87=0,1,DQ87/$AY$87-1)</f>
        <v>1</v>
      </c>
      <c r="DT87" s="55">
        <f>IF($AZ$87=0,1,DR87/$AZ$87-1)</f>
        <v>0</v>
      </c>
      <c r="DU87" s="55">
        <f>IF($E$87=0,1,DQ87/$E$87-1)</f>
        <v>-1</v>
      </c>
      <c r="DV87" s="55">
        <f>IF($E$87=0,1,DR87/$E$87-1)</f>
        <v>-0.95011736448496098</v>
      </c>
      <c r="DW87" s="25"/>
      <c r="DX87" s="103"/>
      <c r="DY87" s="103"/>
      <c r="DZ87" s="103"/>
      <c r="EA87" s="103"/>
      <c r="EB87" s="103"/>
      <c r="EC87" s="103"/>
      <c r="ED87" s="103"/>
      <c r="EE87" s="103"/>
      <c r="EF87" s="103"/>
      <c r="EG87" s="103"/>
      <c r="EH87" s="103"/>
      <c r="EI87" s="103"/>
      <c r="EJ87" s="103"/>
      <c r="EK87" s="103"/>
      <c r="EL87" s="103"/>
      <c r="EM87" s="103"/>
      <c r="EN87" s="103"/>
      <c r="EO87" s="103"/>
      <c r="EP87" s="103"/>
      <c r="EQ87" s="103"/>
      <c r="ER87" s="103"/>
      <c r="ES87" s="103"/>
      <c r="ET87" s="103"/>
      <c r="EU87" s="103"/>
      <c r="EV87" s="103"/>
      <c r="EW87" s="103"/>
      <c r="EX87" s="103"/>
      <c r="EY87" s="103"/>
      <c r="EZ87" s="103"/>
      <c r="FA87" s="103"/>
      <c r="FB87" s="103"/>
      <c r="FC87" s="103"/>
      <c r="FD87" s="103"/>
      <c r="FE87" s="103"/>
      <c r="FF87" s="103"/>
      <c r="FG87" s="103"/>
      <c r="FH87" s="103"/>
      <c r="FI87" s="103"/>
      <c r="FJ87" s="103"/>
      <c r="FK87" s="103"/>
      <c r="FL87" s="103"/>
      <c r="FM87" s="103"/>
      <c r="FN87" s="103"/>
      <c r="FO87" s="103"/>
      <c r="FP87" s="103"/>
      <c r="FQ87" s="103"/>
      <c r="FR87" s="103"/>
      <c r="FS87" s="103"/>
      <c r="FT87" s="103"/>
      <c r="FU87" s="103"/>
      <c r="FV87" s="103"/>
      <c r="FW87" s="103"/>
      <c r="FX87" s="103"/>
      <c r="FY87" s="103"/>
      <c r="FZ87" s="103"/>
      <c r="GA87" s="103"/>
      <c r="GB87" s="103"/>
      <c r="GC87" s="103"/>
      <c r="GD87" s="103"/>
      <c r="GE87" s="103"/>
      <c r="GF87" s="103"/>
      <c r="GG87" s="103"/>
      <c r="GH87" s="103"/>
      <c r="GI87" s="103"/>
      <c r="GJ87" s="103"/>
      <c r="GK87" s="103"/>
      <c r="GL87" s="103"/>
      <c r="GM87" s="103"/>
      <c r="GN87" s="103"/>
      <c r="GO87" s="103"/>
      <c r="GP87" s="103"/>
      <c r="GQ87" s="103"/>
      <c r="GR87" s="103"/>
      <c r="GS87" s="103"/>
      <c r="GT87" s="103"/>
      <c r="GU87" s="103"/>
      <c r="GV87" s="103"/>
      <c r="GW87" s="103"/>
      <c r="GX87" s="103"/>
      <c r="GY87" s="103"/>
      <c r="GZ87" s="103"/>
      <c r="HA87" s="103"/>
      <c r="HB87" s="103"/>
      <c r="HC87" s="103"/>
      <c r="HD87" s="103"/>
      <c r="HE87" s="103"/>
      <c r="HF87" s="103"/>
      <c r="HG87" s="103"/>
      <c r="HH87" s="103"/>
      <c r="HI87" s="103"/>
      <c r="HJ87" s="103"/>
      <c r="HK87" s="103"/>
      <c r="HL87" s="103"/>
      <c r="HM87" s="103"/>
      <c r="HN87" s="103"/>
      <c r="HO87" s="103"/>
      <c r="HP87" s="103"/>
      <c r="HQ87" s="103"/>
      <c r="HR87" s="103"/>
      <c r="HS87" s="103"/>
      <c r="HT87" s="103"/>
      <c r="HU87" s="103"/>
      <c r="HV87" s="103"/>
      <c r="HW87" s="103"/>
      <c r="HX87" s="103"/>
      <c r="HY87" s="103"/>
      <c r="HZ87" s="103"/>
      <c r="IA87" s="103"/>
      <c r="IB87" s="103"/>
      <c r="IC87" s="103"/>
      <c r="ID87" s="103"/>
      <c r="IE87" s="103"/>
      <c r="IF87" s="103"/>
      <c r="IG87" s="103"/>
      <c r="IH87" s="103"/>
      <c r="II87" s="103"/>
      <c r="IJ87" s="103"/>
      <c r="IK87" s="103"/>
      <c r="IL87" s="103"/>
      <c r="IM87" s="103"/>
      <c r="IN87" s="103"/>
      <c r="IO87" s="103"/>
      <c r="IP87" s="103"/>
      <c r="IQ87" s="103"/>
      <c r="IR87" s="103"/>
      <c r="IS87" s="103"/>
      <c r="IT87" s="103"/>
      <c r="IU87" s="103"/>
      <c r="IV87" s="103"/>
      <c r="IW87" s="103"/>
      <c r="IX87" s="103"/>
      <c r="IY87" s="103"/>
      <c r="IZ87" s="103"/>
      <c r="JA87" s="103"/>
      <c r="JB87" s="103"/>
      <c r="JC87" s="103"/>
      <c r="JD87" s="103"/>
      <c r="JE87" s="103"/>
      <c r="JF87" s="103"/>
      <c r="JG87" s="103"/>
      <c r="JH87" s="103"/>
    </row>
    <row r="88" spans="1:268" s="104" customFormat="1" ht="19.5" customHeight="1">
      <c r="A88" s="255" t="s">
        <v>140</v>
      </c>
      <c r="B88" s="256"/>
      <c r="C88" s="29"/>
      <c r="D88" s="29"/>
      <c r="E88" s="29"/>
      <c r="F88" s="29"/>
      <c r="G88" s="29"/>
      <c r="H88" s="29"/>
      <c r="I88" s="29"/>
      <c r="J88" s="29"/>
      <c r="K88" s="29">
        <f t="shared" si="372"/>
        <v>0</v>
      </c>
      <c r="L88" s="29">
        <f t="shared" si="372"/>
        <v>0</v>
      </c>
      <c r="M88" s="29"/>
      <c r="N88" s="29"/>
      <c r="O88" s="29"/>
      <c r="P88" s="29"/>
      <c r="Q88" s="29"/>
      <c r="R88" s="29"/>
      <c r="S88" s="29">
        <f t="shared" si="374"/>
        <v>0</v>
      </c>
      <c r="T88" s="29">
        <f t="shared" si="374"/>
        <v>0</v>
      </c>
      <c r="U88" s="29"/>
      <c r="V88" s="29"/>
      <c r="W88" s="29">
        <f t="shared" si="375"/>
        <v>0</v>
      </c>
      <c r="X88" s="29">
        <f t="shared" si="375"/>
        <v>0</v>
      </c>
      <c r="Y88" s="29"/>
      <c r="Z88" s="29"/>
      <c r="AA88" s="29">
        <f t="shared" si="376"/>
        <v>0</v>
      </c>
      <c r="AB88" s="29">
        <f t="shared" si="376"/>
        <v>0</v>
      </c>
      <c r="AC88" s="29"/>
      <c r="AD88" s="29"/>
      <c r="AE88" s="29">
        <f t="shared" si="377"/>
        <v>0</v>
      </c>
      <c r="AF88" s="29">
        <f t="shared" si="377"/>
        <v>0</v>
      </c>
      <c r="AG88" s="29"/>
      <c r="AH88" s="29"/>
      <c r="AI88" s="29">
        <f t="shared" si="378"/>
        <v>0</v>
      </c>
      <c r="AJ88" s="29">
        <f t="shared" si="378"/>
        <v>0</v>
      </c>
      <c r="AK88" s="29"/>
      <c r="AL88" s="29"/>
      <c r="AM88" s="29">
        <f t="shared" si="379"/>
        <v>0</v>
      </c>
      <c r="AN88" s="29">
        <f t="shared" si="379"/>
        <v>0</v>
      </c>
      <c r="AO88" s="29"/>
      <c r="AP88" s="29"/>
      <c r="AQ88" s="29">
        <f t="shared" si="380"/>
        <v>0</v>
      </c>
      <c r="AR88" s="29">
        <f t="shared" si="380"/>
        <v>0</v>
      </c>
      <c r="AS88" s="29"/>
      <c r="AT88" s="29"/>
      <c r="AU88" s="29">
        <f t="shared" si="382"/>
        <v>0</v>
      </c>
      <c r="AV88" s="29">
        <f t="shared" si="382"/>
        <v>0</v>
      </c>
      <c r="AW88" s="29"/>
      <c r="AX88" s="29"/>
      <c r="AY88" s="29"/>
      <c r="AZ88" s="29"/>
      <c r="BA88" s="55">
        <f t="shared" si="350"/>
        <v>1</v>
      </c>
      <c r="BB88" s="55">
        <f t="shared" si="350"/>
        <v>1</v>
      </c>
      <c r="BC88" s="29"/>
      <c r="BD88" s="29"/>
      <c r="BE88" s="29"/>
      <c r="BF88" s="29"/>
      <c r="BG88" s="29">
        <f t="shared" si="384"/>
        <v>0</v>
      </c>
      <c r="BH88" s="29">
        <f t="shared" si="384"/>
        <v>0</v>
      </c>
      <c r="BI88" s="55">
        <f t="shared" si="352"/>
        <v>1</v>
      </c>
      <c r="BJ88" s="55">
        <f t="shared" si="352"/>
        <v>1</v>
      </c>
      <c r="BK88" s="29"/>
      <c r="BL88" s="29"/>
      <c r="BM88" s="29">
        <f t="shared" si="385"/>
        <v>0</v>
      </c>
      <c r="BN88" s="29">
        <f t="shared" si="385"/>
        <v>0</v>
      </c>
      <c r="BO88" s="55">
        <f t="shared" si="354"/>
        <v>1</v>
      </c>
      <c r="BP88" s="55">
        <f t="shared" si="354"/>
        <v>1</v>
      </c>
      <c r="BQ88" s="29"/>
      <c r="BR88" s="29"/>
      <c r="BS88" s="29">
        <f t="shared" si="386"/>
        <v>0</v>
      </c>
      <c r="BT88" s="29">
        <f t="shared" si="386"/>
        <v>0</v>
      </c>
      <c r="BU88" s="55">
        <f t="shared" si="356"/>
        <v>1</v>
      </c>
      <c r="BV88" s="55">
        <f t="shared" si="356"/>
        <v>1</v>
      </c>
      <c r="BW88" s="29"/>
      <c r="BX88" s="29"/>
      <c r="BY88" s="29">
        <f t="shared" si="387"/>
        <v>0</v>
      </c>
      <c r="BZ88" s="29">
        <f t="shared" si="387"/>
        <v>0</v>
      </c>
      <c r="CA88" s="55">
        <f t="shared" si="358"/>
        <v>1</v>
      </c>
      <c r="CB88" s="55">
        <f t="shared" si="358"/>
        <v>1</v>
      </c>
      <c r="CC88" s="29"/>
      <c r="CD88" s="29"/>
      <c r="CE88" s="29">
        <f t="shared" si="388"/>
        <v>0</v>
      </c>
      <c r="CF88" s="29">
        <f t="shared" si="388"/>
        <v>0</v>
      </c>
      <c r="CG88" s="55">
        <f t="shared" si="360"/>
        <v>1</v>
      </c>
      <c r="CH88" s="55">
        <f t="shared" si="360"/>
        <v>1</v>
      </c>
      <c r="CI88" s="29"/>
      <c r="CJ88" s="29"/>
      <c r="CK88" s="29">
        <f t="shared" si="389"/>
        <v>0</v>
      </c>
      <c r="CL88" s="29">
        <f t="shared" si="389"/>
        <v>0</v>
      </c>
      <c r="CM88" s="55">
        <f t="shared" si="362"/>
        <v>1</v>
      </c>
      <c r="CN88" s="55">
        <f t="shared" si="362"/>
        <v>1</v>
      </c>
      <c r="CO88" s="29"/>
      <c r="CP88" s="29"/>
      <c r="CQ88" s="29">
        <f t="shared" si="390"/>
        <v>0</v>
      </c>
      <c r="CR88" s="29">
        <f t="shared" si="390"/>
        <v>0</v>
      </c>
      <c r="CS88" s="55">
        <f t="shared" si="364"/>
        <v>1</v>
      </c>
      <c r="CT88" s="55">
        <f t="shared" si="364"/>
        <v>1</v>
      </c>
      <c r="CU88" s="29"/>
      <c r="CV88" s="29"/>
      <c r="CW88" s="29">
        <f t="shared" si="391"/>
        <v>0</v>
      </c>
      <c r="CX88" s="29">
        <f t="shared" si="391"/>
        <v>0</v>
      </c>
      <c r="CY88" s="55">
        <f t="shared" si="366"/>
        <v>1</v>
      </c>
      <c r="CZ88" s="55">
        <f t="shared" si="366"/>
        <v>1</v>
      </c>
      <c r="DA88" s="29"/>
      <c r="DB88" s="29"/>
      <c r="DC88" s="29">
        <f t="shared" si="392"/>
        <v>0</v>
      </c>
      <c r="DD88" s="29">
        <f t="shared" si="392"/>
        <v>0</v>
      </c>
      <c r="DE88" s="55">
        <f t="shared" si="368"/>
        <v>1</v>
      </c>
      <c r="DF88" s="55">
        <f t="shared" si="368"/>
        <v>1</v>
      </c>
      <c r="DG88" s="29"/>
      <c r="DH88" s="29"/>
      <c r="DI88" s="29">
        <f t="shared" si="393"/>
        <v>0</v>
      </c>
      <c r="DJ88" s="29">
        <f t="shared" si="393"/>
        <v>0</v>
      </c>
      <c r="DK88" s="55">
        <f t="shared" si="370"/>
        <v>1</v>
      </c>
      <c r="DL88" s="55">
        <f t="shared" si="370"/>
        <v>1</v>
      </c>
      <c r="DM88" s="29"/>
      <c r="DN88" s="29"/>
      <c r="DO88" s="29"/>
      <c r="DP88" s="29"/>
      <c r="DQ88" s="29"/>
      <c r="DR88" s="29"/>
      <c r="DS88" s="55">
        <f>IF($AY$88=0,1,DQ88/$AY$88-1)</f>
        <v>1</v>
      </c>
      <c r="DT88" s="55">
        <f>IF($AZ$88=0,1,DR88/$AZ$88-1)</f>
        <v>1</v>
      </c>
      <c r="DU88" s="55">
        <f>IF($E$88=0,1,DQ88/$E$88-1)</f>
        <v>1</v>
      </c>
      <c r="DV88" s="55">
        <f>IF($E$88=0,1,DR88/$E$88-1)</f>
        <v>1</v>
      </c>
      <c r="DW88" s="25"/>
      <c r="DX88" s="103"/>
      <c r="DY88" s="103"/>
      <c r="DZ88" s="103"/>
      <c r="EA88" s="103"/>
      <c r="EB88" s="103"/>
      <c r="EC88" s="103"/>
      <c r="ED88" s="103"/>
      <c r="EE88" s="103"/>
      <c r="EF88" s="103"/>
      <c r="EG88" s="103"/>
      <c r="EH88" s="103"/>
      <c r="EI88" s="103"/>
      <c r="EJ88" s="103"/>
      <c r="EK88" s="103"/>
      <c r="EL88" s="103"/>
      <c r="EM88" s="103"/>
      <c r="EN88" s="103"/>
      <c r="EO88" s="103"/>
      <c r="EP88" s="103"/>
      <c r="EQ88" s="103"/>
      <c r="ER88" s="103"/>
      <c r="ES88" s="103"/>
      <c r="ET88" s="103"/>
      <c r="EU88" s="103"/>
      <c r="EV88" s="103"/>
      <c r="EW88" s="103"/>
      <c r="EX88" s="103"/>
      <c r="EY88" s="103"/>
      <c r="EZ88" s="103"/>
      <c r="FA88" s="103"/>
      <c r="FB88" s="103"/>
      <c r="FC88" s="103"/>
      <c r="FD88" s="103"/>
      <c r="FE88" s="103"/>
      <c r="FF88" s="103"/>
      <c r="FG88" s="103"/>
      <c r="FH88" s="103"/>
      <c r="FI88" s="103"/>
      <c r="FJ88" s="103"/>
      <c r="FK88" s="103"/>
      <c r="FL88" s="103"/>
      <c r="FM88" s="103"/>
      <c r="FN88" s="103"/>
      <c r="FO88" s="103"/>
      <c r="FP88" s="103"/>
      <c r="FQ88" s="103"/>
      <c r="FR88" s="103"/>
      <c r="FS88" s="103"/>
      <c r="FT88" s="103"/>
      <c r="FU88" s="103"/>
      <c r="FV88" s="103"/>
      <c r="FW88" s="103"/>
      <c r="FX88" s="103"/>
      <c r="FY88" s="103"/>
      <c r="FZ88" s="103"/>
      <c r="GA88" s="103"/>
      <c r="GB88" s="103"/>
      <c r="GC88" s="103"/>
      <c r="GD88" s="103"/>
      <c r="GE88" s="103"/>
      <c r="GF88" s="103"/>
      <c r="GG88" s="103"/>
      <c r="GH88" s="103"/>
      <c r="GI88" s="103"/>
      <c r="GJ88" s="103"/>
      <c r="GK88" s="103"/>
      <c r="GL88" s="103"/>
      <c r="GM88" s="103"/>
      <c r="GN88" s="103"/>
      <c r="GO88" s="103"/>
      <c r="GP88" s="103"/>
      <c r="GQ88" s="103"/>
      <c r="GR88" s="103"/>
      <c r="GS88" s="103"/>
      <c r="GT88" s="103"/>
      <c r="GU88" s="103"/>
      <c r="GV88" s="103"/>
      <c r="GW88" s="103"/>
      <c r="GX88" s="103"/>
      <c r="GY88" s="103"/>
      <c r="GZ88" s="103"/>
      <c r="HA88" s="103"/>
      <c r="HB88" s="103"/>
      <c r="HC88" s="103"/>
      <c r="HD88" s="103"/>
      <c r="HE88" s="103"/>
      <c r="HF88" s="103"/>
      <c r="HG88" s="103"/>
      <c r="HH88" s="103"/>
      <c r="HI88" s="103"/>
      <c r="HJ88" s="103"/>
      <c r="HK88" s="103"/>
      <c r="HL88" s="103"/>
      <c r="HM88" s="103"/>
      <c r="HN88" s="103"/>
      <c r="HO88" s="103"/>
      <c r="HP88" s="103"/>
      <c r="HQ88" s="103"/>
      <c r="HR88" s="103"/>
      <c r="HS88" s="103"/>
      <c r="HT88" s="103"/>
      <c r="HU88" s="103"/>
      <c r="HV88" s="103"/>
      <c r="HW88" s="103"/>
      <c r="HX88" s="103"/>
      <c r="HY88" s="103"/>
      <c r="HZ88" s="103"/>
      <c r="IA88" s="103"/>
      <c r="IB88" s="103"/>
      <c r="IC88" s="103"/>
      <c r="ID88" s="103"/>
      <c r="IE88" s="103"/>
      <c r="IF88" s="103"/>
      <c r="IG88" s="103"/>
      <c r="IH88" s="103"/>
      <c r="II88" s="103"/>
      <c r="IJ88" s="103"/>
      <c r="IK88" s="103"/>
      <c r="IL88" s="103"/>
      <c r="IM88" s="103"/>
      <c r="IN88" s="103"/>
      <c r="IO88" s="103"/>
      <c r="IP88" s="103"/>
      <c r="IQ88" s="103"/>
      <c r="IR88" s="103"/>
      <c r="IS88" s="103"/>
      <c r="IT88" s="103"/>
      <c r="IU88" s="103"/>
      <c r="IV88" s="103"/>
      <c r="IW88" s="103"/>
      <c r="IX88" s="103"/>
      <c r="IY88" s="103"/>
      <c r="IZ88" s="103"/>
      <c r="JA88" s="103"/>
      <c r="JB88" s="103"/>
      <c r="JC88" s="103"/>
      <c r="JD88" s="103"/>
      <c r="JE88" s="103"/>
      <c r="JF88" s="103"/>
      <c r="JG88" s="103"/>
      <c r="JH88" s="103"/>
    </row>
    <row r="89" spans="1:268" s="104" customFormat="1" ht="19.5" customHeight="1">
      <c r="A89" s="255">
        <v>243</v>
      </c>
      <c r="B89" s="256"/>
      <c r="C89" s="29"/>
      <c r="D89" s="29"/>
      <c r="E89" s="29">
        <f t="shared" ref="E89:F96" si="398">G89+I89+M89+Q89+U89+Y89+AC89+AG89+AK89+AO89+AS89+AW89</f>
        <v>88</v>
      </c>
      <c r="F89" s="29">
        <v>0</v>
      </c>
      <c r="G89" s="29">
        <v>0</v>
      </c>
      <c r="H89" s="29">
        <v>0</v>
      </c>
      <c r="I89" s="29">
        <v>0</v>
      </c>
      <c r="J89" s="29">
        <v>0</v>
      </c>
      <c r="K89" s="29">
        <f t="shared" si="372"/>
        <v>0</v>
      </c>
      <c r="L89" s="29">
        <f t="shared" si="372"/>
        <v>0</v>
      </c>
      <c r="M89" s="29">
        <v>0</v>
      </c>
      <c r="N89" s="29">
        <v>0</v>
      </c>
      <c r="O89" s="29">
        <f t="shared" ref="O89:P96" si="399">I89+G89</f>
        <v>0</v>
      </c>
      <c r="P89" s="29">
        <f t="shared" si="399"/>
        <v>0</v>
      </c>
      <c r="Q89" s="29">
        <v>0</v>
      </c>
      <c r="R89" s="29">
        <v>0</v>
      </c>
      <c r="S89" s="29">
        <f t="shared" si="374"/>
        <v>0</v>
      </c>
      <c r="T89" s="29">
        <f t="shared" si="374"/>
        <v>0</v>
      </c>
      <c r="U89" s="29">
        <v>0</v>
      </c>
      <c r="V89" s="29">
        <v>0</v>
      </c>
      <c r="W89" s="29">
        <f t="shared" si="375"/>
        <v>0</v>
      </c>
      <c r="X89" s="29">
        <f t="shared" si="375"/>
        <v>0</v>
      </c>
      <c r="Y89" s="29">
        <v>21.8</v>
      </c>
      <c r="Z89" s="29">
        <v>0</v>
      </c>
      <c r="AA89" s="29">
        <f t="shared" si="376"/>
        <v>21.8</v>
      </c>
      <c r="AB89" s="29">
        <f t="shared" si="376"/>
        <v>0</v>
      </c>
      <c r="AC89" s="29">
        <v>41.2</v>
      </c>
      <c r="AD89" s="29">
        <v>0</v>
      </c>
      <c r="AE89" s="29">
        <f t="shared" si="377"/>
        <v>63</v>
      </c>
      <c r="AF89" s="29">
        <f t="shared" si="377"/>
        <v>0</v>
      </c>
      <c r="AG89" s="29">
        <v>0</v>
      </c>
      <c r="AH89" s="29">
        <v>0</v>
      </c>
      <c r="AI89" s="29">
        <f t="shared" si="378"/>
        <v>63</v>
      </c>
      <c r="AJ89" s="29">
        <f t="shared" si="378"/>
        <v>0</v>
      </c>
      <c r="AK89" s="29">
        <v>0</v>
      </c>
      <c r="AL89" s="29">
        <v>0</v>
      </c>
      <c r="AM89" s="29">
        <f t="shared" si="379"/>
        <v>63</v>
      </c>
      <c r="AN89" s="29">
        <f t="shared" si="379"/>
        <v>0</v>
      </c>
      <c r="AO89" s="29">
        <v>0</v>
      </c>
      <c r="AP89" s="29">
        <v>0</v>
      </c>
      <c r="AQ89" s="29">
        <f t="shared" si="380"/>
        <v>63</v>
      </c>
      <c r="AR89" s="29">
        <f t="shared" si="380"/>
        <v>0</v>
      </c>
      <c r="AS89" s="29">
        <v>20</v>
      </c>
      <c r="AT89" s="29">
        <v>0</v>
      </c>
      <c r="AU89" s="29">
        <f t="shared" si="382"/>
        <v>83</v>
      </c>
      <c r="AV89" s="29">
        <f t="shared" si="382"/>
        <v>0</v>
      </c>
      <c r="AW89" s="29">
        <v>5</v>
      </c>
      <c r="AX89" s="29">
        <v>0</v>
      </c>
      <c r="AY89" s="29">
        <v>0</v>
      </c>
      <c r="AZ89" s="29">
        <v>0</v>
      </c>
      <c r="BA89" s="55">
        <f t="shared" si="350"/>
        <v>-1</v>
      </c>
      <c r="BB89" s="55">
        <f t="shared" si="350"/>
        <v>1</v>
      </c>
      <c r="BC89" s="29">
        <v>0</v>
      </c>
      <c r="BD89" s="29">
        <v>0</v>
      </c>
      <c r="BE89" s="29">
        <v>0</v>
      </c>
      <c r="BF89" s="29">
        <v>0</v>
      </c>
      <c r="BG89" s="29">
        <f t="shared" si="384"/>
        <v>0</v>
      </c>
      <c r="BH89" s="29">
        <f t="shared" si="384"/>
        <v>0</v>
      </c>
      <c r="BI89" s="55">
        <f t="shared" si="352"/>
        <v>1</v>
      </c>
      <c r="BJ89" s="55">
        <f t="shared" si="352"/>
        <v>1</v>
      </c>
      <c r="BK89" s="29">
        <v>0</v>
      </c>
      <c r="BL89" s="29">
        <v>0</v>
      </c>
      <c r="BM89" s="29">
        <f t="shared" si="385"/>
        <v>0</v>
      </c>
      <c r="BN89" s="29">
        <f t="shared" si="385"/>
        <v>0</v>
      </c>
      <c r="BO89" s="55">
        <f t="shared" si="354"/>
        <v>1</v>
      </c>
      <c r="BP89" s="55">
        <f t="shared" si="354"/>
        <v>1</v>
      </c>
      <c r="BQ89" s="29"/>
      <c r="BR89" s="29"/>
      <c r="BS89" s="29">
        <f t="shared" si="386"/>
        <v>0</v>
      </c>
      <c r="BT89" s="29">
        <f t="shared" si="386"/>
        <v>0</v>
      </c>
      <c r="BU89" s="55">
        <f t="shared" si="356"/>
        <v>1</v>
      </c>
      <c r="BV89" s="55">
        <f t="shared" si="356"/>
        <v>1</v>
      </c>
      <c r="BW89" s="29"/>
      <c r="BX89" s="29"/>
      <c r="BY89" s="29">
        <f t="shared" si="387"/>
        <v>0</v>
      </c>
      <c r="BZ89" s="29">
        <f t="shared" si="387"/>
        <v>0</v>
      </c>
      <c r="CA89" s="55">
        <f t="shared" si="358"/>
        <v>1</v>
      </c>
      <c r="CB89" s="55">
        <f t="shared" si="358"/>
        <v>1</v>
      </c>
      <c r="CC89" s="29"/>
      <c r="CD89" s="29"/>
      <c r="CE89" s="29">
        <f t="shared" si="388"/>
        <v>0</v>
      </c>
      <c r="CF89" s="29">
        <f t="shared" si="388"/>
        <v>0</v>
      </c>
      <c r="CG89" s="55">
        <f t="shared" si="360"/>
        <v>-1</v>
      </c>
      <c r="CH89" s="55">
        <f t="shared" si="360"/>
        <v>1</v>
      </c>
      <c r="CI89" s="29"/>
      <c r="CJ89" s="29"/>
      <c r="CK89" s="29">
        <f t="shared" si="389"/>
        <v>0</v>
      </c>
      <c r="CL89" s="29">
        <f t="shared" si="389"/>
        <v>0</v>
      </c>
      <c r="CM89" s="55">
        <f t="shared" si="362"/>
        <v>-1</v>
      </c>
      <c r="CN89" s="55">
        <f t="shared" si="362"/>
        <v>1</v>
      </c>
      <c r="CO89" s="29"/>
      <c r="CP89" s="29"/>
      <c r="CQ89" s="29">
        <f t="shared" si="390"/>
        <v>0</v>
      </c>
      <c r="CR89" s="29">
        <f t="shared" si="390"/>
        <v>0</v>
      </c>
      <c r="CS89" s="55">
        <f t="shared" si="364"/>
        <v>-1</v>
      </c>
      <c r="CT89" s="55">
        <f t="shared" si="364"/>
        <v>1</v>
      </c>
      <c r="CU89" s="29"/>
      <c r="CV89" s="29"/>
      <c r="CW89" s="29">
        <f t="shared" si="391"/>
        <v>0</v>
      </c>
      <c r="CX89" s="29">
        <f t="shared" si="391"/>
        <v>0</v>
      </c>
      <c r="CY89" s="55">
        <f t="shared" si="366"/>
        <v>-1</v>
      </c>
      <c r="CZ89" s="55">
        <f t="shared" si="366"/>
        <v>1</v>
      </c>
      <c r="DA89" s="29"/>
      <c r="DB89" s="29"/>
      <c r="DC89" s="29">
        <f t="shared" si="392"/>
        <v>0</v>
      </c>
      <c r="DD89" s="29">
        <f t="shared" si="392"/>
        <v>0</v>
      </c>
      <c r="DE89" s="55">
        <f t="shared" si="368"/>
        <v>-1</v>
      </c>
      <c r="DF89" s="55">
        <f t="shared" si="368"/>
        <v>1</v>
      </c>
      <c r="DG89" s="29"/>
      <c r="DH89" s="29"/>
      <c r="DI89" s="29">
        <f t="shared" si="393"/>
        <v>0</v>
      </c>
      <c r="DJ89" s="29">
        <f t="shared" si="393"/>
        <v>0</v>
      </c>
      <c r="DK89" s="55">
        <f t="shared" si="370"/>
        <v>-1</v>
      </c>
      <c r="DL89" s="55">
        <f t="shared" si="370"/>
        <v>1</v>
      </c>
      <c r="DM89" s="29"/>
      <c r="DN89" s="29"/>
      <c r="DO89" s="29"/>
      <c r="DP89" s="29"/>
      <c r="DQ89" s="29">
        <v>0</v>
      </c>
      <c r="DR89" s="29">
        <v>0</v>
      </c>
      <c r="DS89" s="55">
        <f>IF($AY$89=0,1,DQ89/$AY$89-1)</f>
        <v>1</v>
      </c>
      <c r="DT89" s="55">
        <f>IF($AZ$89=0,1,DR89/$AZ$89-1)</f>
        <v>1</v>
      </c>
      <c r="DU89" s="55">
        <f>IF($E$89=0,1,DQ89/$E$89-1)</f>
        <v>-1</v>
      </c>
      <c r="DV89" s="55">
        <f>IF($E$89=0,1,DR89/$E$89-1)</f>
        <v>-1</v>
      </c>
      <c r="DW89" s="25"/>
      <c r="DX89" s="103"/>
      <c r="DY89" s="103"/>
      <c r="DZ89" s="103"/>
      <c r="EA89" s="103"/>
      <c r="EB89" s="103"/>
      <c r="EC89" s="103"/>
      <c r="ED89" s="103"/>
      <c r="EE89" s="103"/>
      <c r="EF89" s="103"/>
      <c r="EG89" s="103"/>
      <c r="EH89" s="103"/>
      <c r="EI89" s="103"/>
      <c r="EJ89" s="103"/>
      <c r="EK89" s="103"/>
      <c r="EL89" s="103"/>
      <c r="EM89" s="103"/>
      <c r="EN89" s="103"/>
      <c r="EO89" s="103"/>
      <c r="EP89" s="103"/>
      <c r="EQ89" s="103"/>
      <c r="ER89" s="103"/>
      <c r="ES89" s="103"/>
      <c r="ET89" s="103"/>
      <c r="EU89" s="103"/>
      <c r="EV89" s="103"/>
      <c r="EW89" s="103"/>
      <c r="EX89" s="103"/>
      <c r="EY89" s="103"/>
      <c r="EZ89" s="103"/>
      <c r="FA89" s="103"/>
      <c r="FB89" s="103"/>
      <c r="FC89" s="103"/>
      <c r="FD89" s="103"/>
      <c r="FE89" s="103"/>
      <c r="FF89" s="103"/>
      <c r="FG89" s="103"/>
      <c r="FH89" s="103"/>
      <c r="FI89" s="103"/>
      <c r="FJ89" s="103"/>
      <c r="FK89" s="103"/>
      <c r="FL89" s="103"/>
      <c r="FM89" s="103"/>
      <c r="FN89" s="103"/>
      <c r="FO89" s="103"/>
      <c r="FP89" s="103"/>
      <c r="FQ89" s="103"/>
      <c r="FR89" s="103"/>
      <c r="FS89" s="103"/>
      <c r="FT89" s="103"/>
      <c r="FU89" s="103"/>
      <c r="FV89" s="103"/>
      <c r="FW89" s="103"/>
      <c r="FX89" s="103"/>
      <c r="FY89" s="103"/>
      <c r="FZ89" s="103"/>
      <c r="GA89" s="103"/>
      <c r="GB89" s="103"/>
      <c r="GC89" s="103"/>
      <c r="GD89" s="103"/>
      <c r="GE89" s="103"/>
      <c r="GF89" s="103"/>
      <c r="GG89" s="103"/>
      <c r="GH89" s="103"/>
      <c r="GI89" s="103"/>
      <c r="GJ89" s="103"/>
      <c r="GK89" s="103"/>
      <c r="GL89" s="103"/>
      <c r="GM89" s="103"/>
      <c r="GN89" s="103"/>
      <c r="GO89" s="103"/>
      <c r="GP89" s="103"/>
      <c r="GQ89" s="103"/>
      <c r="GR89" s="103"/>
      <c r="GS89" s="103"/>
      <c r="GT89" s="103"/>
      <c r="GU89" s="103"/>
      <c r="GV89" s="103"/>
      <c r="GW89" s="103"/>
      <c r="GX89" s="103"/>
      <c r="GY89" s="103"/>
      <c r="GZ89" s="103"/>
      <c r="HA89" s="103"/>
      <c r="HB89" s="103"/>
      <c r="HC89" s="103"/>
      <c r="HD89" s="103"/>
      <c r="HE89" s="103"/>
      <c r="HF89" s="103"/>
      <c r="HG89" s="103"/>
      <c r="HH89" s="103"/>
      <c r="HI89" s="103"/>
      <c r="HJ89" s="103"/>
      <c r="HK89" s="103"/>
      <c r="HL89" s="103"/>
      <c r="HM89" s="103"/>
      <c r="HN89" s="103"/>
      <c r="HO89" s="103"/>
      <c r="HP89" s="103"/>
      <c r="HQ89" s="103"/>
      <c r="HR89" s="103"/>
      <c r="HS89" s="103"/>
      <c r="HT89" s="103"/>
      <c r="HU89" s="103"/>
      <c r="HV89" s="103"/>
      <c r="HW89" s="103"/>
      <c r="HX89" s="103"/>
      <c r="HY89" s="103"/>
      <c r="HZ89" s="103"/>
      <c r="IA89" s="103"/>
      <c r="IB89" s="103"/>
      <c r="IC89" s="103"/>
      <c r="ID89" s="103"/>
      <c r="IE89" s="103"/>
      <c r="IF89" s="103"/>
      <c r="IG89" s="103"/>
      <c r="IH89" s="103"/>
      <c r="II89" s="103"/>
      <c r="IJ89" s="103"/>
      <c r="IK89" s="103"/>
      <c r="IL89" s="103"/>
      <c r="IM89" s="103"/>
      <c r="IN89" s="103"/>
      <c r="IO89" s="103"/>
      <c r="IP89" s="103"/>
      <c r="IQ89" s="103"/>
      <c r="IR89" s="103"/>
      <c r="IS89" s="103"/>
      <c r="IT89" s="103"/>
      <c r="IU89" s="103"/>
      <c r="IV89" s="103"/>
      <c r="IW89" s="103"/>
      <c r="IX89" s="103"/>
      <c r="IY89" s="103"/>
      <c r="IZ89" s="103"/>
      <c r="JA89" s="103"/>
      <c r="JB89" s="103"/>
      <c r="JC89" s="103"/>
      <c r="JD89" s="103"/>
      <c r="JE89" s="103"/>
      <c r="JF89" s="103"/>
      <c r="JG89" s="103"/>
      <c r="JH89" s="103"/>
    </row>
    <row r="90" spans="1:268" s="106" customFormat="1" ht="18" customHeight="1">
      <c r="A90" s="255">
        <v>244</v>
      </c>
      <c r="B90" s="256"/>
      <c r="C90" s="29"/>
      <c r="D90" s="29"/>
      <c r="E90" s="29">
        <f t="shared" si="398"/>
        <v>40469.599999999999</v>
      </c>
      <c r="F90" s="29">
        <f t="shared" si="398"/>
        <v>2103.5</v>
      </c>
      <c r="G90" s="29">
        <v>372.1</v>
      </c>
      <c r="H90" s="29">
        <v>0</v>
      </c>
      <c r="I90" s="29">
        <f>673+J90</f>
        <v>826.2</v>
      </c>
      <c r="J90" s="29">
        <v>153.19999999999999</v>
      </c>
      <c r="K90" s="29">
        <f t="shared" si="372"/>
        <v>1198.3000000000002</v>
      </c>
      <c r="L90" s="29">
        <f t="shared" si="372"/>
        <v>153.19999999999999</v>
      </c>
      <c r="M90" s="29">
        <f>1597.1+N90</f>
        <v>2065.1</v>
      </c>
      <c r="N90" s="29">
        <v>468</v>
      </c>
      <c r="O90" s="29">
        <f t="shared" si="399"/>
        <v>1198.3000000000002</v>
      </c>
      <c r="P90" s="29">
        <f t="shared" si="399"/>
        <v>153.19999999999999</v>
      </c>
      <c r="Q90" s="29">
        <f>157.3+R90</f>
        <v>227.70000000000002</v>
      </c>
      <c r="R90" s="29">
        <v>70.400000000000006</v>
      </c>
      <c r="S90" s="29">
        <f t="shared" si="374"/>
        <v>1426.0000000000002</v>
      </c>
      <c r="T90" s="29">
        <f t="shared" si="374"/>
        <v>223.6</v>
      </c>
      <c r="U90" s="29">
        <f>415.2+V90</f>
        <v>545.9</v>
      </c>
      <c r="V90" s="29">
        <v>130.69999999999999</v>
      </c>
      <c r="W90" s="29">
        <f t="shared" si="375"/>
        <v>1971.9</v>
      </c>
      <c r="X90" s="29">
        <f t="shared" si="375"/>
        <v>354.29999999999995</v>
      </c>
      <c r="Y90" s="29">
        <f>21054.7+Z90</f>
        <v>21222.9</v>
      </c>
      <c r="Z90" s="29">
        <v>168.2</v>
      </c>
      <c r="AA90" s="29">
        <f t="shared" si="376"/>
        <v>23194.800000000003</v>
      </c>
      <c r="AB90" s="29">
        <f t="shared" si="376"/>
        <v>522.5</v>
      </c>
      <c r="AC90" s="29">
        <f>3861.7+AD90</f>
        <v>3861.7</v>
      </c>
      <c r="AD90" s="29">
        <v>0</v>
      </c>
      <c r="AE90" s="29">
        <f t="shared" si="377"/>
        <v>27056.500000000004</v>
      </c>
      <c r="AF90" s="29">
        <f t="shared" si="377"/>
        <v>522.5</v>
      </c>
      <c r="AG90" s="29">
        <f>2289.7+AH90</f>
        <v>2826.1</v>
      </c>
      <c r="AH90" s="29">
        <v>536.4</v>
      </c>
      <c r="AI90" s="29">
        <f t="shared" si="378"/>
        <v>29882.600000000002</v>
      </c>
      <c r="AJ90" s="29">
        <f t="shared" si="378"/>
        <v>1058.9000000000001</v>
      </c>
      <c r="AK90" s="29">
        <f>1169.8+AL90</f>
        <v>1320.1</v>
      </c>
      <c r="AL90" s="29">
        <v>150.30000000000001</v>
      </c>
      <c r="AM90" s="29">
        <f t="shared" si="379"/>
        <v>31202.7</v>
      </c>
      <c r="AN90" s="29">
        <f t="shared" si="379"/>
        <v>1209.2</v>
      </c>
      <c r="AO90" s="29">
        <f>1109.9+AP90</f>
        <v>1276.6000000000001</v>
      </c>
      <c r="AP90" s="29">
        <v>166.7</v>
      </c>
      <c r="AQ90" s="29">
        <f t="shared" si="380"/>
        <v>32479.3</v>
      </c>
      <c r="AR90" s="29">
        <f t="shared" si="380"/>
        <v>1375.9</v>
      </c>
      <c r="AS90" s="29">
        <v>165</v>
      </c>
      <c r="AT90" s="29">
        <v>0</v>
      </c>
      <c r="AU90" s="29">
        <f t="shared" si="382"/>
        <v>32644.3</v>
      </c>
      <c r="AV90" s="29">
        <f t="shared" si="382"/>
        <v>1375.9</v>
      </c>
      <c r="AW90" s="29">
        <v>5760.2</v>
      </c>
      <c r="AX90" s="29">
        <v>259.60000000000002</v>
      </c>
      <c r="AY90" s="29">
        <v>0</v>
      </c>
      <c r="AZ90" s="29">
        <v>2269.5</v>
      </c>
      <c r="BA90" s="55">
        <f t="shared" si="350"/>
        <v>-1</v>
      </c>
      <c r="BB90" s="55">
        <f t="shared" si="350"/>
        <v>7.8916092227240275E-2</v>
      </c>
      <c r="BC90" s="29"/>
      <c r="BD90" s="29">
        <v>0</v>
      </c>
      <c r="BE90" s="29"/>
      <c r="BF90" s="29">
        <v>313.60000000000002</v>
      </c>
      <c r="BG90" s="29">
        <f t="shared" si="384"/>
        <v>0</v>
      </c>
      <c r="BH90" s="29">
        <f t="shared" si="384"/>
        <v>313.60000000000002</v>
      </c>
      <c r="BI90" s="55">
        <f t="shared" si="352"/>
        <v>-1</v>
      </c>
      <c r="BJ90" s="55">
        <f t="shared" si="352"/>
        <v>1.046997389033943</v>
      </c>
      <c r="BK90" s="29">
        <v>0</v>
      </c>
      <c r="BL90" s="29">
        <f>BL81</f>
        <v>368.4</v>
      </c>
      <c r="BM90" s="29">
        <f t="shared" si="385"/>
        <v>0</v>
      </c>
      <c r="BN90" s="29">
        <f t="shared" si="385"/>
        <v>682</v>
      </c>
      <c r="BO90" s="55">
        <f t="shared" si="354"/>
        <v>-1</v>
      </c>
      <c r="BP90" s="55">
        <f t="shared" si="354"/>
        <v>3.4516971279373374</v>
      </c>
      <c r="BQ90" s="29"/>
      <c r="BR90" s="29"/>
      <c r="BS90" s="29">
        <f t="shared" si="386"/>
        <v>0</v>
      </c>
      <c r="BT90" s="29">
        <f t="shared" si="386"/>
        <v>682</v>
      </c>
      <c r="BU90" s="55">
        <f t="shared" si="356"/>
        <v>-1</v>
      </c>
      <c r="BV90" s="55">
        <f t="shared" si="356"/>
        <v>2.0500894454382825</v>
      </c>
      <c r="BW90" s="29"/>
      <c r="BX90" s="29"/>
      <c r="BY90" s="29">
        <f t="shared" si="387"/>
        <v>0</v>
      </c>
      <c r="BZ90" s="29">
        <f t="shared" si="387"/>
        <v>682</v>
      </c>
      <c r="CA90" s="55">
        <f t="shared" si="358"/>
        <v>-1</v>
      </c>
      <c r="CB90" s="55">
        <f t="shared" si="358"/>
        <v>0.92492238216200984</v>
      </c>
      <c r="CC90" s="29"/>
      <c r="CD90" s="29"/>
      <c r="CE90" s="29">
        <f t="shared" si="388"/>
        <v>0</v>
      </c>
      <c r="CF90" s="29">
        <f t="shared" si="388"/>
        <v>682</v>
      </c>
      <c r="CG90" s="55">
        <f t="shared" si="360"/>
        <v>-1</v>
      </c>
      <c r="CH90" s="55">
        <f t="shared" si="360"/>
        <v>0.3052631578947369</v>
      </c>
      <c r="CI90" s="29"/>
      <c r="CJ90" s="29"/>
      <c r="CK90" s="29">
        <f t="shared" si="389"/>
        <v>0</v>
      </c>
      <c r="CL90" s="29">
        <f t="shared" si="389"/>
        <v>682</v>
      </c>
      <c r="CM90" s="55">
        <f t="shared" si="362"/>
        <v>-1</v>
      </c>
      <c r="CN90" s="55">
        <f t="shared" si="362"/>
        <v>0.3052631578947369</v>
      </c>
      <c r="CO90" s="29"/>
      <c r="CP90" s="29"/>
      <c r="CQ90" s="29">
        <f t="shared" si="390"/>
        <v>0</v>
      </c>
      <c r="CR90" s="29">
        <f t="shared" si="390"/>
        <v>682</v>
      </c>
      <c r="CS90" s="55">
        <f t="shared" si="364"/>
        <v>-1</v>
      </c>
      <c r="CT90" s="55">
        <f t="shared" si="364"/>
        <v>-0.35593540466521867</v>
      </c>
      <c r="CU90" s="29"/>
      <c r="CV90" s="29"/>
      <c r="CW90" s="29">
        <f t="shared" si="391"/>
        <v>0</v>
      </c>
      <c r="CX90" s="29">
        <f t="shared" si="391"/>
        <v>682</v>
      </c>
      <c r="CY90" s="55">
        <f t="shared" si="366"/>
        <v>-1</v>
      </c>
      <c r="CZ90" s="55">
        <f t="shared" si="366"/>
        <v>-0.4359907376778035</v>
      </c>
      <c r="DA90" s="29"/>
      <c r="DB90" s="29"/>
      <c r="DC90" s="29">
        <f t="shared" si="392"/>
        <v>0</v>
      </c>
      <c r="DD90" s="29">
        <f t="shared" si="392"/>
        <v>682</v>
      </c>
      <c r="DE90" s="55">
        <f t="shared" si="368"/>
        <v>-1</v>
      </c>
      <c r="DF90" s="55">
        <f t="shared" si="368"/>
        <v>-0.50432444218329819</v>
      </c>
      <c r="DG90" s="29"/>
      <c r="DH90" s="29"/>
      <c r="DI90" s="29">
        <f t="shared" si="393"/>
        <v>0</v>
      </c>
      <c r="DJ90" s="29">
        <f t="shared" si="393"/>
        <v>682</v>
      </c>
      <c r="DK90" s="55">
        <f t="shared" si="370"/>
        <v>-1</v>
      </c>
      <c r="DL90" s="55">
        <f t="shared" si="370"/>
        <v>-0.50432444218329819</v>
      </c>
      <c r="DM90" s="29"/>
      <c r="DN90" s="29"/>
      <c r="DO90" s="29"/>
      <c r="DP90" s="29"/>
      <c r="DQ90" s="29">
        <v>0</v>
      </c>
      <c r="DR90" s="29">
        <v>2269.5</v>
      </c>
      <c r="DS90" s="55">
        <f>IF($AY$90=0,1,DQ90/$AY$90-1)</f>
        <v>1</v>
      </c>
      <c r="DT90" s="55">
        <f>IF($AZ$90=0,1,DR90/$AZ$90-1)</f>
        <v>0</v>
      </c>
      <c r="DU90" s="55">
        <f>IF($E$90=0,1,DQ90/$E$90-1)</f>
        <v>-1</v>
      </c>
      <c r="DV90" s="55">
        <f>IF($E$90=0,1,DR90/$E$90-1)</f>
        <v>-0.9439208689979639</v>
      </c>
      <c r="DW90" s="25"/>
      <c r="DX90" s="105"/>
      <c r="DY90" s="105"/>
      <c r="DZ90" s="105"/>
      <c r="EA90" s="105"/>
      <c r="EB90" s="105"/>
      <c r="EC90" s="105"/>
      <c r="ED90" s="105"/>
      <c r="EE90" s="105"/>
      <c r="EF90" s="105"/>
      <c r="EG90" s="105"/>
      <c r="EH90" s="105"/>
      <c r="EI90" s="105"/>
      <c r="EJ90" s="105"/>
      <c r="EK90" s="105"/>
      <c r="EL90" s="105"/>
      <c r="EM90" s="105"/>
      <c r="EN90" s="105"/>
      <c r="EO90" s="105"/>
      <c r="EP90" s="105"/>
      <c r="EQ90" s="105"/>
      <c r="ER90" s="105"/>
      <c r="ES90" s="105"/>
      <c r="ET90" s="105"/>
      <c r="EU90" s="105"/>
      <c r="EV90" s="105"/>
      <c r="EW90" s="105"/>
      <c r="EX90" s="105"/>
      <c r="EY90" s="105"/>
      <c r="EZ90" s="105"/>
      <c r="FA90" s="105"/>
      <c r="FB90" s="105"/>
      <c r="FC90" s="105"/>
      <c r="FD90" s="105"/>
      <c r="FE90" s="105"/>
      <c r="FF90" s="105"/>
      <c r="FG90" s="105"/>
      <c r="FH90" s="105"/>
      <c r="FI90" s="105"/>
      <c r="FJ90" s="105"/>
      <c r="FK90" s="105"/>
      <c r="FL90" s="105"/>
      <c r="FM90" s="105"/>
      <c r="FN90" s="105"/>
      <c r="FO90" s="105"/>
      <c r="FP90" s="105"/>
      <c r="FQ90" s="105"/>
      <c r="FR90" s="105"/>
      <c r="FS90" s="105"/>
      <c r="FT90" s="105"/>
      <c r="FU90" s="105"/>
      <c r="FV90" s="105"/>
      <c r="FW90" s="105"/>
      <c r="FX90" s="105"/>
      <c r="FY90" s="105"/>
      <c r="FZ90" s="105"/>
      <c r="GA90" s="105"/>
      <c r="GB90" s="105"/>
      <c r="GC90" s="105"/>
      <c r="GD90" s="105"/>
      <c r="GE90" s="105"/>
      <c r="GF90" s="105"/>
      <c r="GG90" s="105"/>
      <c r="GH90" s="105"/>
      <c r="GI90" s="105"/>
      <c r="GJ90" s="105"/>
      <c r="GK90" s="105"/>
      <c r="GL90" s="105"/>
      <c r="GM90" s="105"/>
      <c r="GN90" s="105"/>
      <c r="GO90" s="105"/>
      <c r="GP90" s="105"/>
      <c r="GQ90" s="105"/>
      <c r="GR90" s="105"/>
      <c r="GS90" s="105"/>
      <c r="GT90" s="105"/>
      <c r="GU90" s="105"/>
      <c r="GV90" s="105"/>
      <c r="GW90" s="105"/>
      <c r="GX90" s="105"/>
      <c r="GY90" s="105"/>
      <c r="GZ90" s="105"/>
      <c r="HA90" s="105"/>
      <c r="HB90" s="105"/>
      <c r="HC90" s="105"/>
      <c r="HD90" s="105"/>
      <c r="HE90" s="105"/>
      <c r="HF90" s="105"/>
      <c r="HG90" s="105"/>
      <c r="HH90" s="105"/>
      <c r="HI90" s="105"/>
      <c r="HJ90" s="105"/>
      <c r="HK90" s="105"/>
      <c r="HL90" s="105"/>
      <c r="HM90" s="105"/>
      <c r="HN90" s="105"/>
      <c r="HO90" s="105"/>
      <c r="HP90" s="105"/>
      <c r="HQ90" s="105"/>
      <c r="HR90" s="105"/>
      <c r="HS90" s="105"/>
      <c r="HT90" s="105"/>
      <c r="HU90" s="105"/>
      <c r="HV90" s="105"/>
      <c r="HW90" s="105"/>
      <c r="HX90" s="105"/>
      <c r="HY90" s="105"/>
      <c r="HZ90" s="105"/>
      <c r="IA90" s="105"/>
      <c r="IB90" s="105"/>
      <c r="IC90" s="105"/>
      <c r="ID90" s="105"/>
      <c r="IE90" s="105"/>
      <c r="IF90" s="105"/>
      <c r="IG90" s="105"/>
      <c r="IH90" s="105"/>
      <c r="II90" s="105"/>
      <c r="IJ90" s="105"/>
      <c r="IK90" s="105"/>
      <c r="IL90" s="105"/>
      <c r="IM90" s="105"/>
      <c r="IN90" s="105"/>
      <c r="IO90" s="105"/>
      <c r="IP90" s="105"/>
      <c r="IQ90" s="105"/>
      <c r="IR90" s="105"/>
      <c r="IS90" s="105"/>
      <c r="IT90" s="105"/>
      <c r="IU90" s="105"/>
      <c r="IV90" s="105"/>
      <c r="IW90" s="105"/>
      <c r="IX90" s="105"/>
      <c r="IY90" s="105"/>
      <c r="IZ90" s="105"/>
      <c r="JA90" s="105"/>
      <c r="JB90" s="105"/>
      <c r="JC90" s="105"/>
      <c r="JD90" s="105"/>
      <c r="JE90" s="105"/>
      <c r="JF90" s="105"/>
      <c r="JG90" s="105"/>
      <c r="JH90" s="105"/>
    </row>
    <row r="91" spans="1:268" s="106" customFormat="1" ht="18" customHeight="1">
      <c r="A91" s="255">
        <v>414</v>
      </c>
      <c r="B91" s="256"/>
      <c r="C91" s="29"/>
      <c r="D91" s="29"/>
      <c r="E91" s="29">
        <f t="shared" si="398"/>
        <v>1002.7</v>
      </c>
      <c r="F91" s="29">
        <f t="shared" si="398"/>
        <v>0</v>
      </c>
      <c r="G91" s="29">
        <v>0</v>
      </c>
      <c r="H91" s="29">
        <v>0</v>
      </c>
      <c r="I91" s="29">
        <v>28.5</v>
      </c>
      <c r="J91" s="29">
        <v>0</v>
      </c>
      <c r="K91" s="29">
        <f t="shared" si="372"/>
        <v>28.5</v>
      </c>
      <c r="L91" s="29">
        <f t="shared" si="372"/>
        <v>0</v>
      </c>
      <c r="M91" s="29">
        <v>26.1</v>
      </c>
      <c r="N91" s="29">
        <v>0</v>
      </c>
      <c r="O91" s="29">
        <f t="shared" si="399"/>
        <v>28.5</v>
      </c>
      <c r="P91" s="29">
        <f t="shared" si="399"/>
        <v>0</v>
      </c>
      <c r="Q91" s="29">
        <v>39.299999999999997</v>
      </c>
      <c r="R91" s="29">
        <v>0</v>
      </c>
      <c r="S91" s="29">
        <f t="shared" si="374"/>
        <v>67.8</v>
      </c>
      <c r="T91" s="29">
        <f t="shared" si="374"/>
        <v>0</v>
      </c>
      <c r="U91" s="29">
        <v>0</v>
      </c>
      <c r="V91" s="29">
        <v>0</v>
      </c>
      <c r="W91" s="29">
        <f t="shared" si="375"/>
        <v>67.8</v>
      </c>
      <c r="X91" s="29">
        <f t="shared" si="375"/>
        <v>0</v>
      </c>
      <c r="Y91" s="29">
        <v>108.5</v>
      </c>
      <c r="Z91" s="29">
        <v>0</v>
      </c>
      <c r="AA91" s="29">
        <f t="shared" si="376"/>
        <v>176.3</v>
      </c>
      <c r="AB91" s="29">
        <f t="shared" si="376"/>
        <v>0</v>
      </c>
      <c r="AC91" s="29">
        <v>65.5</v>
      </c>
      <c r="AD91" s="29">
        <v>0</v>
      </c>
      <c r="AE91" s="29">
        <f t="shared" si="377"/>
        <v>241.8</v>
      </c>
      <c r="AF91" s="29">
        <f t="shared" si="377"/>
        <v>0</v>
      </c>
      <c r="AG91" s="29">
        <v>32.9</v>
      </c>
      <c r="AH91" s="29">
        <v>0</v>
      </c>
      <c r="AI91" s="29">
        <f t="shared" si="378"/>
        <v>274.7</v>
      </c>
      <c r="AJ91" s="29">
        <f t="shared" si="378"/>
        <v>0</v>
      </c>
      <c r="AK91" s="29">
        <v>0</v>
      </c>
      <c r="AL91" s="29">
        <v>0</v>
      </c>
      <c r="AM91" s="29">
        <f t="shared" si="379"/>
        <v>274.7</v>
      </c>
      <c r="AN91" s="29">
        <f t="shared" si="379"/>
        <v>0</v>
      </c>
      <c r="AO91" s="29">
        <v>34.1</v>
      </c>
      <c r="AP91" s="29">
        <v>0</v>
      </c>
      <c r="AQ91" s="29">
        <f t="shared" si="380"/>
        <v>308.8</v>
      </c>
      <c r="AR91" s="29">
        <f t="shared" si="380"/>
        <v>0</v>
      </c>
      <c r="AS91" s="29">
        <v>223.8</v>
      </c>
      <c r="AT91" s="29">
        <v>0</v>
      </c>
      <c r="AU91" s="29">
        <f t="shared" si="382"/>
        <v>532.6</v>
      </c>
      <c r="AV91" s="29">
        <f t="shared" si="382"/>
        <v>0</v>
      </c>
      <c r="AW91" s="29">
        <v>444</v>
      </c>
      <c r="AX91" s="29">
        <v>0</v>
      </c>
      <c r="AY91" s="29">
        <v>0</v>
      </c>
      <c r="AZ91" s="29">
        <v>15</v>
      </c>
      <c r="BA91" s="55">
        <f t="shared" si="350"/>
        <v>-1</v>
      </c>
      <c r="BB91" s="55">
        <f t="shared" si="350"/>
        <v>1</v>
      </c>
      <c r="BC91" s="29">
        <v>0</v>
      </c>
      <c r="BD91" s="29">
        <v>0</v>
      </c>
      <c r="BE91" s="29">
        <v>0</v>
      </c>
      <c r="BF91" s="29">
        <v>3</v>
      </c>
      <c r="BG91" s="29">
        <f t="shared" si="384"/>
        <v>0</v>
      </c>
      <c r="BH91" s="29">
        <f t="shared" si="384"/>
        <v>3</v>
      </c>
      <c r="BI91" s="55">
        <f t="shared" si="352"/>
        <v>-1</v>
      </c>
      <c r="BJ91" s="55">
        <f t="shared" si="352"/>
        <v>1</v>
      </c>
      <c r="BK91" s="29">
        <v>0</v>
      </c>
      <c r="BL91" s="29">
        <v>0</v>
      </c>
      <c r="BM91" s="29">
        <f t="shared" si="385"/>
        <v>0</v>
      </c>
      <c r="BN91" s="29">
        <f t="shared" si="385"/>
        <v>3</v>
      </c>
      <c r="BO91" s="55">
        <f t="shared" si="354"/>
        <v>-1</v>
      </c>
      <c r="BP91" s="55">
        <f t="shared" si="354"/>
        <v>1</v>
      </c>
      <c r="BQ91" s="29"/>
      <c r="BR91" s="29"/>
      <c r="BS91" s="29">
        <f t="shared" si="386"/>
        <v>0</v>
      </c>
      <c r="BT91" s="29">
        <f t="shared" si="386"/>
        <v>3</v>
      </c>
      <c r="BU91" s="55">
        <f t="shared" si="356"/>
        <v>-1</v>
      </c>
      <c r="BV91" s="55">
        <f t="shared" si="356"/>
        <v>1</v>
      </c>
      <c r="BW91" s="29"/>
      <c r="BX91" s="29"/>
      <c r="BY91" s="29">
        <f t="shared" si="387"/>
        <v>0</v>
      </c>
      <c r="BZ91" s="29">
        <f t="shared" si="387"/>
        <v>3</v>
      </c>
      <c r="CA91" s="55">
        <f t="shared" si="358"/>
        <v>-1</v>
      </c>
      <c r="CB91" s="55">
        <f t="shared" si="358"/>
        <v>1</v>
      </c>
      <c r="CC91" s="29"/>
      <c r="CD91" s="29"/>
      <c r="CE91" s="29">
        <f t="shared" si="388"/>
        <v>0</v>
      </c>
      <c r="CF91" s="29">
        <f t="shared" si="388"/>
        <v>3</v>
      </c>
      <c r="CG91" s="55">
        <f t="shared" si="360"/>
        <v>-1</v>
      </c>
      <c r="CH91" s="55">
        <f t="shared" si="360"/>
        <v>1</v>
      </c>
      <c r="CI91" s="29"/>
      <c r="CJ91" s="29"/>
      <c r="CK91" s="29">
        <f t="shared" si="389"/>
        <v>0</v>
      </c>
      <c r="CL91" s="29">
        <f t="shared" si="389"/>
        <v>3</v>
      </c>
      <c r="CM91" s="55">
        <f t="shared" si="362"/>
        <v>-1</v>
      </c>
      <c r="CN91" s="55">
        <f t="shared" si="362"/>
        <v>1</v>
      </c>
      <c r="CO91" s="29"/>
      <c r="CP91" s="29"/>
      <c r="CQ91" s="29">
        <f t="shared" si="390"/>
        <v>0</v>
      </c>
      <c r="CR91" s="29">
        <f t="shared" si="390"/>
        <v>3</v>
      </c>
      <c r="CS91" s="55">
        <f t="shared" si="364"/>
        <v>-1</v>
      </c>
      <c r="CT91" s="55">
        <f t="shared" si="364"/>
        <v>1</v>
      </c>
      <c r="CU91" s="29"/>
      <c r="CV91" s="29"/>
      <c r="CW91" s="29">
        <f t="shared" si="391"/>
        <v>0</v>
      </c>
      <c r="CX91" s="29">
        <f t="shared" si="391"/>
        <v>3</v>
      </c>
      <c r="CY91" s="55">
        <f t="shared" si="366"/>
        <v>-1</v>
      </c>
      <c r="CZ91" s="55">
        <f t="shared" si="366"/>
        <v>1</v>
      </c>
      <c r="DA91" s="29"/>
      <c r="DB91" s="29"/>
      <c r="DC91" s="29">
        <f t="shared" si="392"/>
        <v>0</v>
      </c>
      <c r="DD91" s="29">
        <f t="shared" si="392"/>
        <v>3</v>
      </c>
      <c r="DE91" s="55">
        <f t="shared" si="368"/>
        <v>-1</v>
      </c>
      <c r="DF91" s="55">
        <f t="shared" si="368"/>
        <v>1</v>
      </c>
      <c r="DG91" s="29"/>
      <c r="DH91" s="29"/>
      <c r="DI91" s="29">
        <f t="shared" si="393"/>
        <v>0</v>
      </c>
      <c r="DJ91" s="29">
        <f t="shared" si="393"/>
        <v>3</v>
      </c>
      <c r="DK91" s="55">
        <f t="shared" si="370"/>
        <v>-1</v>
      </c>
      <c r="DL91" s="55">
        <f t="shared" si="370"/>
        <v>1</v>
      </c>
      <c r="DM91" s="29"/>
      <c r="DN91" s="29"/>
      <c r="DO91" s="29"/>
      <c r="DP91" s="29"/>
      <c r="DQ91" s="29">
        <v>0</v>
      </c>
      <c r="DR91" s="29">
        <v>15</v>
      </c>
      <c r="DS91" s="55">
        <f>IF($AY$91=0,1,DQ91/$AY$91-1)</f>
        <v>1</v>
      </c>
      <c r="DT91" s="55">
        <f>IF($AZ$91=0,1,DR91/$AZ$91-1)</f>
        <v>0</v>
      </c>
      <c r="DU91" s="55">
        <f>IF($E$91=0,1,DQ91/$E$91-1)</f>
        <v>-1</v>
      </c>
      <c r="DV91" s="55">
        <f>IF($E$91=0,1,DR91/$E$91-1)</f>
        <v>-0.98504039094444995</v>
      </c>
      <c r="DW91" s="25"/>
      <c r="DX91" s="105"/>
      <c r="DY91" s="105"/>
      <c r="DZ91" s="105"/>
      <c r="EA91" s="105"/>
      <c r="EB91" s="105"/>
      <c r="EC91" s="105"/>
      <c r="ED91" s="105"/>
      <c r="EE91" s="105"/>
      <c r="EF91" s="105"/>
      <c r="EG91" s="105"/>
      <c r="EH91" s="105"/>
      <c r="EI91" s="105"/>
      <c r="EJ91" s="105"/>
      <c r="EK91" s="105"/>
      <c r="EL91" s="105"/>
      <c r="EM91" s="105"/>
      <c r="EN91" s="105"/>
      <c r="EO91" s="105"/>
      <c r="EP91" s="105"/>
      <c r="EQ91" s="105"/>
      <c r="ER91" s="105"/>
      <c r="ES91" s="105"/>
      <c r="ET91" s="105"/>
      <c r="EU91" s="105"/>
      <c r="EV91" s="105"/>
      <c r="EW91" s="105"/>
      <c r="EX91" s="105"/>
      <c r="EY91" s="105"/>
      <c r="EZ91" s="105"/>
      <c r="FA91" s="105"/>
      <c r="FB91" s="105"/>
      <c r="FC91" s="105"/>
      <c r="FD91" s="105"/>
      <c r="FE91" s="105"/>
      <c r="FF91" s="105"/>
      <c r="FG91" s="105"/>
      <c r="FH91" s="105"/>
      <c r="FI91" s="105"/>
      <c r="FJ91" s="105"/>
      <c r="FK91" s="105"/>
      <c r="FL91" s="105"/>
      <c r="FM91" s="105"/>
      <c r="FN91" s="105"/>
      <c r="FO91" s="105"/>
      <c r="FP91" s="105"/>
      <c r="FQ91" s="105"/>
      <c r="FR91" s="105"/>
      <c r="FS91" s="105"/>
      <c r="FT91" s="105"/>
      <c r="FU91" s="105"/>
      <c r="FV91" s="105"/>
      <c r="FW91" s="105"/>
      <c r="FX91" s="105"/>
      <c r="FY91" s="105"/>
      <c r="FZ91" s="105"/>
      <c r="GA91" s="105"/>
      <c r="GB91" s="105"/>
      <c r="GC91" s="105"/>
      <c r="GD91" s="105"/>
      <c r="GE91" s="105"/>
      <c r="GF91" s="105"/>
      <c r="GG91" s="105"/>
      <c r="GH91" s="105"/>
      <c r="GI91" s="105"/>
      <c r="GJ91" s="105"/>
      <c r="GK91" s="105"/>
      <c r="GL91" s="105"/>
      <c r="GM91" s="105"/>
      <c r="GN91" s="105"/>
      <c r="GO91" s="105"/>
      <c r="GP91" s="105"/>
      <c r="GQ91" s="105"/>
      <c r="GR91" s="105"/>
      <c r="GS91" s="105"/>
      <c r="GT91" s="105"/>
      <c r="GU91" s="105"/>
      <c r="GV91" s="105"/>
      <c r="GW91" s="105"/>
      <c r="GX91" s="105"/>
      <c r="GY91" s="105"/>
      <c r="GZ91" s="105"/>
      <c r="HA91" s="105"/>
      <c r="HB91" s="105"/>
      <c r="HC91" s="105"/>
      <c r="HD91" s="105"/>
      <c r="HE91" s="105"/>
      <c r="HF91" s="105"/>
      <c r="HG91" s="105"/>
      <c r="HH91" s="105"/>
      <c r="HI91" s="105"/>
      <c r="HJ91" s="105"/>
      <c r="HK91" s="105"/>
      <c r="HL91" s="105"/>
      <c r="HM91" s="105"/>
      <c r="HN91" s="105"/>
      <c r="HO91" s="105"/>
      <c r="HP91" s="105"/>
      <c r="HQ91" s="105"/>
      <c r="HR91" s="105"/>
      <c r="HS91" s="105"/>
      <c r="HT91" s="105"/>
      <c r="HU91" s="105"/>
      <c r="HV91" s="105"/>
      <c r="HW91" s="105"/>
      <c r="HX91" s="105"/>
      <c r="HY91" s="105"/>
      <c r="HZ91" s="105"/>
      <c r="IA91" s="105"/>
      <c r="IB91" s="105"/>
      <c r="IC91" s="105"/>
      <c r="ID91" s="105"/>
      <c r="IE91" s="105"/>
      <c r="IF91" s="105"/>
      <c r="IG91" s="105"/>
      <c r="IH91" s="105"/>
      <c r="II91" s="105"/>
      <c r="IJ91" s="105"/>
      <c r="IK91" s="105"/>
      <c r="IL91" s="105"/>
      <c r="IM91" s="105"/>
      <c r="IN91" s="105"/>
      <c r="IO91" s="105"/>
      <c r="IP91" s="105"/>
      <c r="IQ91" s="105"/>
      <c r="IR91" s="105"/>
      <c r="IS91" s="105"/>
      <c r="IT91" s="105"/>
      <c r="IU91" s="105"/>
      <c r="IV91" s="105"/>
      <c r="IW91" s="105"/>
      <c r="IX91" s="105"/>
      <c r="IY91" s="105"/>
      <c r="IZ91" s="105"/>
      <c r="JA91" s="105"/>
      <c r="JB91" s="105"/>
      <c r="JC91" s="105"/>
      <c r="JD91" s="105"/>
      <c r="JE91" s="105"/>
      <c r="JF91" s="105"/>
      <c r="JG91" s="105"/>
      <c r="JH91" s="105"/>
    </row>
    <row r="92" spans="1:268" s="106" customFormat="1" ht="18" customHeight="1">
      <c r="A92" s="255">
        <v>521</v>
      </c>
      <c r="B92" s="256"/>
      <c r="C92" s="29"/>
      <c r="D92" s="29"/>
      <c r="E92" s="29">
        <f t="shared" si="398"/>
        <v>659.59999999999991</v>
      </c>
      <c r="F92" s="29">
        <f t="shared" si="398"/>
        <v>0</v>
      </c>
      <c r="G92" s="29">
        <v>112.6</v>
      </c>
      <c r="H92" s="29">
        <v>0</v>
      </c>
      <c r="I92" s="29">
        <v>227.2</v>
      </c>
      <c r="J92" s="29">
        <v>0</v>
      </c>
      <c r="K92" s="29">
        <f t="shared" si="372"/>
        <v>339.79999999999995</v>
      </c>
      <c r="L92" s="29">
        <f t="shared" si="372"/>
        <v>0</v>
      </c>
      <c r="M92" s="29">
        <v>0</v>
      </c>
      <c r="N92" s="29">
        <v>0</v>
      </c>
      <c r="O92" s="29">
        <f t="shared" si="399"/>
        <v>339.79999999999995</v>
      </c>
      <c r="P92" s="29">
        <f t="shared" si="399"/>
        <v>0</v>
      </c>
      <c r="Q92" s="29">
        <v>0</v>
      </c>
      <c r="R92" s="29">
        <v>0</v>
      </c>
      <c r="S92" s="29">
        <f t="shared" si="374"/>
        <v>339.79999999999995</v>
      </c>
      <c r="T92" s="29">
        <f t="shared" si="374"/>
        <v>0</v>
      </c>
      <c r="U92" s="29">
        <v>0</v>
      </c>
      <c r="V92" s="29">
        <v>0</v>
      </c>
      <c r="W92" s="29">
        <f t="shared" si="375"/>
        <v>339.79999999999995</v>
      </c>
      <c r="X92" s="29">
        <f t="shared" si="375"/>
        <v>0</v>
      </c>
      <c r="Y92" s="29">
        <v>0</v>
      </c>
      <c r="Z92" s="29">
        <v>0</v>
      </c>
      <c r="AA92" s="29">
        <f t="shared" si="376"/>
        <v>339.79999999999995</v>
      </c>
      <c r="AB92" s="29">
        <f t="shared" si="376"/>
        <v>0</v>
      </c>
      <c r="AC92" s="29">
        <v>0</v>
      </c>
      <c r="AD92" s="29">
        <v>0</v>
      </c>
      <c r="AE92" s="29">
        <f t="shared" si="377"/>
        <v>339.79999999999995</v>
      </c>
      <c r="AF92" s="29">
        <f t="shared" si="377"/>
        <v>0</v>
      </c>
      <c r="AG92" s="29">
        <v>0</v>
      </c>
      <c r="AH92" s="29">
        <v>0</v>
      </c>
      <c r="AI92" s="29">
        <f t="shared" si="378"/>
        <v>339.79999999999995</v>
      </c>
      <c r="AJ92" s="29">
        <f t="shared" si="378"/>
        <v>0</v>
      </c>
      <c r="AK92" s="29">
        <v>0</v>
      </c>
      <c r="AL92" s="29">
        <v>0</v>
      </c>
      <c r="AM92" s="29">
        <f t="shared" si="379"/>
        <v>339.79999999999995</v>
      </c>
      <c r="AN92" s="29">
        <f t="shared" si="379"/>
        <v>0</v>
      </c>
      <c r="AO92" s="29">
        <v>0</v>
      </c>
      <c r="AP92" s="29">
        <v>0</v>
      </c>
      <c r="AQ92" s="29">
        <f t="shared" si="380"/>
        <v>339.79999999999995</v>
      </c>
      <c r="AR92" s="29">
        <f t="shared" si="380"/>
        <v>0</v>
      </c>
      <c r="AS92" s="29">
        <v>319.8</v>
      </c>
      <c r="AT92" s="29">
        <v>0</v>
      </c>
      <c r="AU92" s="29">
        <f t="shared" si="382"/>
        <v>659.59999999999991</v>
      </c>
      <c r="AV92" s="29">
        <f t="shared" si="382"/>
        <v>0</v>
      </c>
      <c r="AW92" s="29">
        <v>0</v>
      </c>
      <c r="AX92" s="29">
        <v>0</v>
      </c>
      <c r="AY92" s="29">
        <v>0</v>
      </c>
      <c r="AZ92" s="29">
        <v>0</v>
      </c>
      <c r="BA92" s="55">
        <f t="shared" si="350"/>
        <v>-1</v>
      </c>
      <c r="BB92" s="55">
        <f t="shared" si="350"/>
        <v>1</v>
      </c>
      <c r="BC92" s="29">
        <v>0</v>
      </c>
      <c r="BD92" s="29">
        <v>0</v>
      </c>
      <c r="BE92" s="29">
        <v>0</v>
      </c>
      <c r="BF92" s="29">
        <v>0</v>
      </c>
      <c r="BG92" s="29">
        <f t="shared" si="384"/>
        <v>0</v>
      </c>
      <c r="BH92" s="29">
        <f t="shared" si="384"/>
        <v>0</v>
      </c>
      <c r="BI92" s="55">
        <f t="shared" si="352"/>
        <v>-1</v>
      </c>
      <c r="BJ92" s="55">
        <f t="shared" si="352"/>
        <v>1</v>
      </c>
      <c r="BK92" s="29">
        <v>0</v>
      </c>
      <c r="BL92" s="29">
        <v>0</v>
      </c>
      <c r="BM92" s="29">
        <f t="shared" si="385"/>
        <v>0</v>
      </c>
      <c r="BN92" s="29">
        <f t="shared" si="385"/>
        <v>0</v>
      </c>
      <c r="BO92" s="55">
        <f t="shared" si="354"/>
        <v>-1</v>
      </c>
      <c r="BP92" s="55">
        <f t="shared" si="354"/>
        <v>1</v>
      </c>
      <c r="BQ92" s="29"/>
      <c r="BR92" s="29"/>
      <c r="BS92" s="29">
        <f t="shared" si="386"/>
        <v>0</v>
      </c>
      <c r="BT92" s="29">
        <f t="shared" si="386"/>
        <v>0</v>
      </c>
      <c r="BU92" s="55">
        <f t="shared" si="356"/>
        <v>-1</v>
      </c>
      <c r="BV92" s="55">
        <f t="shared" si="356"/>
        <v>1</v>
      </c>
      <c r="BW92" s="29"/>
      <c r="BX92" s="29"/>
      <c r="BY92" s="29">
        <f t="shared" si="387"/>
        <v>0</v>
      </c>
      <c r="BZ92" s="29">
        <f t="shared" si="387"/>
        <v>0</v>
      </c>
      <c r="CA92" s="55">
        <f t="shared" si="358"/>
        <v>-1</v>
      </c>
      <c r="CB92" s="55">
        <f t="shared" si="358"/>
        <v>1</v>
      </c>
      <c r="CC92" s="29"/>
      <c r="CD92" s="29"/>
      <c r="CE92" s="29">
        <f t="shared" si="388"/>
        <v>0</v>
      </c>
      <c r="CF92" s="29">
        <f t="shared" si="388"/>
        <v>0</v>
      </c>
      <c r="CG92" s="55">
        <f t="shared" si="360"/>
        <v>-1</v>
      </c>
      <c r="CH92" s="55">
        <f t="shared" si="360"/>
        <v>1</v>
      </c>
      <c r="CI92" s="29"/>
      <c r="CJ92" s="29"/>
      <c r="CK92" s="29">
        <f t="shared" si="389"/>
        <v>0</v>
      </c>
      <c r="CL92" s="29">
        <f t="shared" si="389"/>
        <v>0</v>
      </c>
      <c r="CM92" s="55">
        <f t="shared" si="362"/>
        <v>-1</v>
      </c>
      <c r="CN92" s="55">
        <f t="shared" si="362"/>
        <v>1</v>
      </c>
      <c r="CO92" s="29"/>
      <c r="CP92" s="29"/>
      <c r="CQ92" s="29">
        <f t="shared" si="390"/>
        <v>0</v>
      </c>
      <c r="CR92" s="29">
        <f t="shared" si="390"/>
        <v>0</v>
      </c>
      <c r="CS92" s="55">
        <f t="shared" si="364"/>
        <v>-1</v>
      </c>
      <c r="CT92" s="55">
        <f t="shared" si="364"/>
        <v>1</v>
      </c>
      <c r="CU92" s="29"/>
      <c r="CV92" s="29"/>
      <c r="CW92" s="29">
        <f t="shared" si="391"/>
        <v>0</v>
      </c>
      <c r="CX92" s="29">
        <f t="shared" si="391"/>
        <v>0</v>
      </c>
      <c r="CY92" s="55">
        <f t="shared" si="366"/>
        <v>-1</v>
      </c>
      <c r="CZ92" s="55">
        <f t="shared" si="366"/>
        <v>1</v>
      </c>
      <c r="DA92" s="29"/>
      <c r="DB92" s="29"/>
      <c r="DC92" s="29">
        <f t="shared" si="392"/>
        <v>0</v>
      </c>
      <c r="DD92" s="29">
        <f t="shared" si="392"/>
        <v>0</v>
      </c>
      <c r="DE92" s="55">
        <f t="shared" si="368"/>
        <v>-1</v>
      </c>
      <c r="DF92" s="55">
        <f t="shared" si="368"/>
        <v>1</v>
      </c>
      <c r="DG92" s="29"/>
      <c r="DH92" s="29"/>
      <c r="DI92" s="29">
        <f t="shared" si="393"/>
        <v>0</v>
      </c>
      <c r="DJ92" s="29">
        <f t="shared" si="393"/>
        <v>0</v>
      </c>
      <c r="DK92" s="55">
        <f t="shared" si="370"/>
        <v>-1</v>
      </c>
      <c r="DL92" s="55">
        <f t="shared" si="370"/>
        <v>1</v>
      </c>
      <c r="DM92" s="29"/>
      <c r="DN92" s="29"/>
      <c r="DO92" s="29"/>
      <c r="DP92" s="29"/>
      <c r="DQ92" s="29">
        <v>0</v>
      </c>
      <c r="DR92" s="29">
        <v>0</v>
      </c>
      <c r="DS92" s="55">
        <f>IF($AY$92=0,1,DQ92/$AY$92-1)</f>
        <v>1</v>
      </c>
      <c r="DT92" s="55">
        <f>IF($AZ$92=0,1,DR92/$AZ$92-1)</f>
        <v>1</v>
      </c>
      <c r="DU92" s="55">
        <f>IF($E$92=0,1,DQ92/$E$92-1)</f>
        <v>-1</v>
      </c>
      <c r="DV92" s="55">
        <f>IF($E$92=0,1,DR92/$E$92-1)</f>
        <v>-1</v>
      </c>
      <c r="DW92" s="25"/>
      <c r="DX92" s="105"/>
      <c r="DY92" s="105"/>
      <c r="DZ92" s="105"/>
      <c r="EA92" s="105"/>
      <c r="EB92" s="105"/>
      <c r="EC92" s="105"/>
      <c r="ED92" s="105"/>
      <c r="EE92" s="105"/>
      <c r="EF92" s="105"/>
      <c r="EG92" s="105"/>
      <c r="EH92" s="105"/>
      <c r="EI92" s="105"/>
      <c r="EJ92" s="105"/>
      <c r="EK92" s="105"/>
      <c r="EL92" s="105"/>
      <c r="EM92" s="105"/>
      <c r="EN92" s="105"/>
      <c r="EO92" s="105"/>
      <c r="EP92" s="105"/>
      <c r="EQ92" s="105"/>
      <c r="ER92" s="105"/>
      <c r="ES92" s="105"/>
      <c r="ET92" s="105"/>
      <c r="EU92" s="105"/>
      <c r="EV92" s="105"/>
      <c r="EW92" s="105"/>
      <c r="EX92" s="105"/>
      <c r="EY92" s="105"/>
      <c r="EZ92" s="105"/>
      <c r="FA92" s="105"/>
      <c r="FB92" s="105"/>
      <c r="FC92" s="105"/>
      <c r="FD92" s="105"/>
      <c r="FE92" s="105"/>
      <c r="FF92" s="105"/>
      <c r="FG92" s="105"/>
      <c r="FH92" s="105"/>
      <c r="FI92" s="105"/>
      <c r="FJ92" s="105"/>
      <c r="FK92" s="105"/>
      <c r="FL92" s="105"/>
      <c r="FM92" s="105"/>
      <c r="FN92" s="105"/>
      <c r="FO92" s="105"/>
      <c r="FP92" s="105"/>
      <c r="FQ92" s="105"/>
      <c r="FR92" s="105"/>
      <c r="FS92" s="105"/>
      <c r="FT92" s="105"/>
      <c r="FU92" s="105"/>
      <c r="FV92" s="105"/>
      <c r="FW92" s="105"/>
      <c r="FX92" s="105"/>
      <c r="FY92" s="105"/>
      <c r="FZ92" s="105"/>
      <c r="GA92" s="105"/>
      <c r="GB92" s="105"/>
      <c r="GC92" s="105"/>
      <c r="GD92" s="105"/>
      <c r="GE92" s="105"/>
      <c r="GF92" s="105"/>
      <c r="GG92" s="105"/>
      <c r="GH92" s="105"/>
      <c r="GI92" s="105"/>
      <c r="GJ92" s="105"/>
      <c r="GK92" s="105"/>
      <c r="GL92" s="105"/>
      <c r="GM92" s="105"/>
      <c r="GN92" s="105"/>
      <c r="GO92" s="105"/>
      <c r="GP92" s="105"/>
      <c r="GQ92" s="105"/>
      <c r="GR92" s="105"/>
      <c r="GS92" s="105"/>
      <c r="GT92" s="105"/>
      <c r="GU92" s="105"/>
      <c r="GV92" s="105"/>
      <c r="GW92" s="105"/>
      <c r="GX92" s="105"/>
      <c r="GY92" s="105"/>
      <c r="GZ92" s="105"/>
      <c r="HA92" s="105"/>
      <c r="HB92" s="105"/>
      <c r="HC92" s="105"/>
      <c r="HD92" s="105"/>
      <c r="HE92" s="105"/>
      <c r="HF92" s="105"/>
      <c r="HG92" s="105"/>
      <c r="HH92" s="105"/>
      <c r="HI92" s="105"/>
      <c r="HJ92" s="105"/>
      <c r="HK92" s="105"/>
      <c r="HL92" s="105"/>
      <c r="HM92" s="105"/>
      <c r="HN92" s="105"/>
      <c r="HO92" s="105"/>
      <c r="HP92" s="105"/>
      <c r="HQ92" s="105"/>
      <c r="HR92" s="105"/>
      <c r="HS92" s="105"/>
      <c r="HT92" s="105"/>
      <c r="HU92" s="105"/>
      <c r="HV92" s="105"/>
      <c r="HW92" s="105"/>
      <c r="HX92" s="105"/>
      <c r="HY92" s="105"/>
      <c r="HZ92" s="105"/>
      <c r="IA92" s="105"/>
      <c r="IB92" s="105"/>
      <c r="IC92" s="105"/>
      <c r="ID92" s="105"/>
      <c r="IE92" s="105"/>
      <c r="IF92" s="105"/>
      <c r="IG92" s="105"/>
      <c r="IH92" s="105"/>
      <c r="II92" s="105"/>
      <c r="IJ92" s="105"/>
      <c r="IK92" s="105"/>
      <c r="IL92" s="105"/>
      <c r="IM92" s="105"/>
      <c r="IN92" s="105"/>
      <c r="IO92" s="105"/>
      <c r="IP92" s="105"/>
      <c r="IQ92" s="105"/>
      <c r="IR92" s="105"/>
      <c r="IS92" s="105"/>
      <c r="IT92" s="105"/>
      <c r="IU92" s="105"/>
      <c r="IV92" s="105"/>
      <c r="IW92" s="105"/>
      <c r="IX92" s="105"/>
      <c r="IY92" s="105"/>
      <c r="IZ92" s="105"/>
      <c r="JA92" s="105"/>
      <c r="JB92" s="105"/>
      <c r="JC92" s="105"/>
      <c r="JD92" s="105"/>
      <c r="JE92" s="105"/>
      <c r="JF92" s="105"/>
      <c r="JG92" s="105"/>
      <c r="JH92" s="105"/>
    </row>
    <row r="93" spans="1:268" s="106" customFormat="1" ht="18" customHeight="1">
      <c r="A93" s="255">
        <v>831</v>
      </c>
      <c r="B93" s="256"/>
      <c r="C93" s="29"/>
      <c r="D93" s="29"/>
      <c r="E93" s="29">
        <f t="shared" si="398"/>
        <v>3315</v>
      </c>
      <c r="F93" s="29">
        <f t="shared" si="398"/>
        <v>0</v>
      </c>
      <c r="G93" s="29">
        <v>605.1</v>
      </c>
      <c r="H93" s="29">
        <v>0</v>
      </c>
      <c r="I93" s="29">
        <v>605.1</v>
      </c>
      <c r="J93" s="29">
        <v>0</v>
      </c>
      <c r="K93" s="29">
        <f t="shared" si="372"/>
        <v>1210.2</v>
      </c>
      <c r="L93" s="29">
        <f t="shared" si="372"/>
        <v>0</v>
      </c>
      <c r="M93" s="29">
        <v>0</v>
      </c>
      <c r="N93" s="29">
        <v>0</v>
      </c>
      <c r="O93" s="29">
        <f t="shared" si="399"/>
        <v>1210.2</v>
      </c>
      <c r="P93" s="29">
        <f t="shared" si="399"/>
        <v>0</v>
      </c>
      <c r="Q93" s="29">
        <v>0</v>
      </c>
      <c r="R93" s="29">
        <v>0</v>
      </c>
      <c r="S93" s="29">
        <f t="shared" si="374"/>
        <v>1210.2</v>
      </c>
      <c r="T93" s="29">
        <f t="shared" si="374"/>
        <v>0</v>
      </c>
      <c r="U93" s="29">
        <v>0</v>
      </c>
      <c r="V93" s="29">
        <v>0</v>
      </c>
      <c r="W93" s="29">
        <f t="shared" si="375"/>
        <v>1210.2</v>
      </c>
      <c r="X93" s="29">
        <f t="shared" si="375"/>
        <v>0</v>
      </c>
      <c r="Y93" s="29">
        <v>0</v>
      </c>
      <c r="Z93" s="29">
        <v>0</v>
      </c>
      <c r="AA93" s="29">
        <f t="shared" si="376"/>
        <v>1210.2</v>
      </c>
      <c r="AB93" s="29">
        <f t="shared" si="376"/>
        <v>0</v>
      </c>
      <c r="AC93" s="29">
        <v>0</v>
      </c>
      <c r="AD93" s="29">
        <v>0</v>
      </c>
      <c r="AE93" s="29">
        <f t="shared" si="377"/>
        <v>1210.2</v>
      </c>
      <c r="AF93" s="29">
        <f t="shared" si="377"/>
        <v>0</v>
      </c>
      <c r="AG93" s="29">
        <v>0</v>
      </c>
      <c r="AH93" s="29">
        <v>0</v>
      </c>
      <c r="AI93" s="29">
        <f t="shared" si="378"/>
        <v>1210.2</v>
      </c>
      <c r="AJ93" s="29">
        <f t="shared" si="378"/>
        <v>0</v>
      </c>
      <c r="AK93" s="29">
        <v>0</v>
      </c>
      <c r="AL93" s="29">
        <v>0</v>
      </c>
      <c r="AM93" s="29">
        <f t="shared" si="379"/>
        <v>1210.2</v>
      </c>
      <c r="AN93" s="29">
        <f t="shared" si="379"/>
        <v>0</v>
      </c>
      <c r="AO93" s="29">
        <v>0</v>
      </c>
      <c r="AP93" s="29">
        <v>0</v>
      </c>
      <c r="AQ93" s="29">
        <f t="shared" si="380"/>
        <v>1210.2</v>
      </c>
      <c r="AR93" s="29">
        <f t="shared" si="380"/>
        <v>0</v>
      </c>
      <c r="AS93" s="29">
        <v>1295.5999999999999</v>
      </c>
      <c r="AT93" s="29">
        <v>0</v>
      </c>
      <c r="AU93" s="29">
        <f t="shared" si="382"/>
        <v>2505.8000000000002</v>
      </c>
      <c r="AV93" s="29">
        <f t="shared" si="382"/>
        <v>0</v>
      </c>
      <c r="AW93" s="29">
        <v>809.2</v>
      </c>
      <c r="AX93" s="29">
        <v>0</v>
      </c>
      <c r="AY93" s="29">
        <v>0</v>
      </c>
      <c r="AZ93" s="29">
        <v>0</v>
      </c>
      <c r="BA93" s="55">
        <f t="shared" si="350"/>
        <v>-1</v>
      </c>
      <c r="BB93" s="55">
        <f t="shared" si="350"/>
        <v>1</v>
      </c>
      <c r="BC93" s="29">
        <v>0</v>
      </c>
      <c r="BD93" s="29">
        <v>0</v>
      </c>
      <c r="BE93" s="29">
        <v>0</v>
      </c>
      <c r="BF93" s="29">
        <v>0</v>
      </c>
      <c r="BG93" s="29">
        <f t="shared" si="384"/>
        <v>0</v>
      </c>
      <c r="BH93" s="29">
        <f t="shared" si="384"/>
        <v>0</v>
      </c>
      <c r="BI93" s="55">
        <f t="shared" si="352"/>
        <v>-1</v>
      </c>
      <c r="BJ93" s="55">
        <f t="shared" si="352"/>
        <v>1</v>
      </c>
      <c r="BK93" s="29">
        <v>0</v>
      </c>
      <c r="BL93" s="29">
        <v>0</v>
      </c>
      <c r="BM93" s="29">
        <f t="shared" si="385"/>
        <v>0</v>
      </c>
      <c r="BN93" s="29">
        <f t="shared" si="385"/>
        <v>0</v>
      </c>
      <c r="BO93" s="55">
        <f t="shared" si="354"/>
        <v>-1</v>
      </c>
      <c r="BP93" s="55">
        <f t="shared" si="354"/>
        <v>1</v>
      </c>
      <c r="BQ93" s="29"/>
      <c r="BR93" s="29"/>
      <c r="BS93" s="29">
        <f t="shared" si="386"/>
        <v>0</v>
      </c>
      <c r="BT93" s="29">
        <f t="shared" si="386"/>
        <v>0</v>
      </c>
      <c r="BU93" s="55">
        <f t="shared" si="356"/>
        <v>-1</v>
      </c>
      <c r="BV93" s="55">
        <f t="shared" si="356"/>
        <v>1</v>
      </c>
      <c r="BW93" s="29"/>
      <c r="BX93" s="29"/>
      <c r="BY93" s="29">
        <f t="shared" si="387"/>
        <v>0</v>
      </c>
      <c r="BZ93" s="29">
        <f t="shared" si="387"/>
        <v>0</v>
      </c>
      <c r="CA93" s="55">
        <f t="shared" si="358"/>
        <v>-1</v>
      </c>
      <c r="CB93" s="55">
        <f t="shared" si="358"/>
        <v>1</v>
      </c>
      <c r="CC93" s="29"/>
      <c r="CD93" s="29"/>
      <c r="CE93" s="29">
        <f t="shared" si="388"/>
        <v>0</v>
      </c>
      <c r="CF93" s="29">
        <f t="shared" si="388"/>
        <v>0</v>
      </c>
      <c r="CG93" s="55">
        <f t="shared" si="360"/>
        <v>-1</v>
      </c>
      <c r="CH93" s="55">
        <f t="shared" si="360"/>
        <v>1</v>
      </c>
      <c r="CI93" s="29"/>
      <c r="CJ93" s="29"/>
      <c r="CK93" s="29">
        <f t="shared" si="389"/>
        <v>0</v>
      </c>
      <c r="CL93" s="29">
        <f t="shared" si="389"/>
        <v>0</v>
      </c>
      <c r="CM93" s="55">
        <f t="shared" si="362"/>
        <v>-1</v>
      </c>
      <c r="CN93" s="55">
        <f t="shared" si="362"/>
        <v>1</v>
      </c>
      <c r="CO93" s="29"/>
      <c r="CP93" s="29"/>
      <c r="CQ93" s="29">
        <f t="shared" si="390"/>
        <v>0</v>
      </c>
      <c r="CR93" s="29">
        <f t="shared" si="390"/>
        <v>0</v>
      </c>
      <c r="CS93" s="55">
        <f t="shared" si="364"/>
        <v>-1</v>
      </c>
      <c r="CT93" s="55">
        <f t="shared" si="364"/>
        <v>1</v>
      </c>
      <c r="CU93" s="29"/>
      <c r="CV93" s="29"/>
      <c r="CW93" s="29">
        <f t="shared" si="391"/>
        <v>0</v>
      </c>
      <c r="CX93" s="29">
        <f t="shared" si="391"/>
        <v>0</v>
      </c>
      <c r="CY93" s="55">
        <f t="shared" si="366"/>
        <v>-1</v>
      </c>
      <c r="CZ93" s="55">
        <f t="shared" si="366"/>
        <v>1</v>
      </c>
      <c r="DA93" s="29"/>
      <c r="DB93" s="29"/>
      <c r="DC93" s="29">
        <f t="shared" si="392"/>
        <v>0</v>
      </c>
      <c r="DD93" s="29">
        <f t="shared" si="392"/>
        <v>0</v>
      </c>
      <c r="DE93" s="55">
        <f t="shared" si="368"/>
        <v>-1</v>
      </c>
      <c r="DF93" s="55">
        <f t="shared" si="368"/>
        <v>1</v>
      </c>
      <c r="DG93" s="29"/>
      <c r="DH93" s="29"/>
      <c r="DI93" s="29">
        <f t="shared" si="393"/>
        <v>0</v>
      </c>
      <c r="DJ93" s="29">
        <f t="shared" si="393"/>
        <v>0</v>
      </c>
      <c r="DK93" s="55">
        <f t="shared" si="370"/>
        <v>-1</v>
      </c>
      <c r="DL93" s="55">
        <f t="shared" si="370"/>
        <v>1</v>
      </c>
      <c r="DM93" s="29"/>
      <c r="DN93" s="29"/>
      <c r="DO93" s="29"/>
      <c r="DP93" s="29"/>
      <c r="DQ93" s="29">
        <v>0</v>
      </c>
      <c r="DR93" s="29">
        <v>0</v>
      </c>
      <c r="DS93" s="55">
        <f>IF($AY$93=0,1,DQ93/$AY$93-1)</f>
        <v>1</v>
      </c>
      <c r="DT93" s="55">
        <f>IF($AZ$93=0,1,DR93/$AZ$93-1)</f>
        <v>1</v>
      </c>
      <c r="DU93" s="55">
        <f>IF($E$93=0,1,DQ93/$E$93-1)</f>
        <v>-1</v>
      </c>
      <c r="DV93" s="55">
        <f>IF($E$93=0,1,DR93/$E$93-1)</f>
        <v>-1</v>
      </c>
      <c r="DW93" s="25"/>
      <c r="DX93" s="105"/>
      <c r="DY93" s="105"/>
      <c r="DZ93" s="105"/>
      <c r="EA93" s="105"/>
      <c r="EB93" s="105"/>
      <c r="EC93" s="105"/>
      <c r="ED93" s="105"/>
      <c r="EE93" s="105"/>
      <c r="EF93" s="105"/>
      <c r="EG93" s="105"/>
      <c r="EH93" s="105"/>
      <c r="EI93" s="105"/>
      <c r="EJ93" s="105"/>
      <c r="EK93" s="105"/>
      <c r="EL93" s="105"/>
      <c r="EM93" s="105"/>
      <c r="EN93" s="105"/>
      <c r="EO93" s="105"/>
      <c r="EP93" s="105"/>
      <c r="EQ93" s="105"/>
      <c r="ER93" s="105"/>
      <c r="ES93" s="105"/>
      <c r="ET93" s="105"/>
      <c r="EU93" s="105"/>
      <c r="EV93" s="105"/>
      <c r="EW93" s="105"/>
      <c r="EX93" s="105"/>
      <c r="EY93" s="105"/>
      <c r="EZ93" s="105"/>
      <c r="FA93" s="105"/>
      <c r="FB93" s="105"/>
      <c r="FC93" s="105"/>
      <c r="FD93" s="105"/>
      <c r="FE93" s="105"/>
      <c r="FF93" s="105"/>
      <c r="FG93" s="105"/>
      <c r="FH93" s="105"/>
      <c r="FI93" s="105"/>
      <c r="FJ93" s="105"/>
      <c r="FK93" s="105"/>
      <c r="FL93" s="105"/>
      <c r="FM93" s="105"/>
      <c r="FN93" s="105"/>
      <c r="FO93" s="105"/>
      <c r="FP93" s="105"/>
      <c r="FQ93" s="105"/>
      <c r="FR93" s="105"/>
      <c r="FS93" s="105"/>
      <c r="FT93" s="105"/>
      <c r="FU93" s="105"/>
      <c r="FV93" s="105"/>
      <c r="FW93" s="105"/>
      <c r="FX93" s="105"/>
      <c r="FY93" s="105"/>
      <c r="FZ93" s="105"/>
      <c r="GA93" s="105"/>
      <c r="GB93" s="105"/>
      <c r="GC93" s="105"/>
      <c r="GD93" s="105"/>
      <c r="GE93" s="105"/>
      <c r="GF93" s="105"/>
      <c r="GG93" s="105"/>
      <c r="GH93" s="105"/>
      <c r="GI93" s="105"/>
      <c r="GJ93" s="105"/>
      <c r="GK93" s="105"/>
      <c r="GL93" s="105"/>
      <c r="GM93" s="105"/>
      <c r="GN93" s="105"/>
      <c r="GO93" s="105"/>
      <c r="GP93" s="105"/>
      <c r="GQ93" s="105"/>
      <c r="GR93" s="105"/>
      <c r="GS93" s="105"/>
      <c r="GT93" s="105"/>
      <c r="GU93" s="105"/>
      <c r="GV93" s="105"/>
      <c r="GW93" s="105"/>
      <c r="GX93" s="105"/>
      <c r="GY93" s="105"/>
      <c r="GZ93" s="105"/>
      <c r="HA93" s="105"/>
      <c r="HB93" s="105"/>
      <c r="HC93" s="105"/>
      <c r="HD93" s="105"/>
      <c r="HE93" s="105"/>
      <c r="HF93" s="105"/>
      <c r="HG93" s="105"/>
      <c r="HH93" s="105"/>
      <c r="HI93" s="105"/>
      <c r="HJ93" s="105"/>
      <c r="HK93" s="105"/>
      <c r="HL93" s="105"/>
      <c r="HM93" s="105"/>
      <c r="HN93" s="105"/>
      <c r="HO93" s="105"/>
      <c r="HP93" s="105"/>
      <c r="HQ93" s="105"/>
      <c r="HR93" s="105"/>
      <c r="HS93" s="105"/>
      <c r="HT93" s="105"/>
      <c r="HU93" s="105"/>
      <c r="HV93" s="105"/>
      <c r="HW93" s="105"/>
      <c r="HX93" s="105"/>
      <c r="HY93" s="105"/>
      <c r="HZ93" s="105"/>
      <c r="IA93" s="105"/>
      <c r="IB93" s="105"/>
      <c r="IC93" s="105"/>
      <c r="ID93" s="105"/>
      <c r="IE93" s="105"/>
      <c r="IF93" s="105"/>
      <c r="IG93" s="105"/>
      <c r="IH93" s="105"/>
      <c r="II93" s="105"/>
      <c r="IJ93" s="105"/>
      <c r="IK93" s="105"/>
      <c r="IL93" s="105"/>
      <c r="IM93" s="105"/>
      <c r="IN93" s="105"/>
      <c r="IO93" s="105"/>
      <c r="IP93" s="105"/>
      <c r="IQ93" s="105"/>
      <c r="IR93" s="105"/>
      <c r="IS93" s="105"/>
      <c r="IT93" s="105"/>
      <c r="IU93" s="105"/>
      <c r="IV93" s="105"/>
      <c r="IW93" s="105"/>
      <c r="IX93" s="105"/>
      <c r="IY93" s="105"/>
      <c r="IZ93" s="105"/>
      <c r="JA93" s="105"/>
      <c r="JB93" s="105"/>
      <c r="JC93" s="105"/>
      <c r="JD93" s="105"/>
      <c r="JE93" s="105"/>
      <c r="JF93" s="105"/>
      <c r="JG93" s="105"/>
      <c r="JH93" s="105"/>
    </row>
    <row r="94" spans="1:268" s="106" customFormat="1" ht="18" customHeight="1">
      <c r="A94" s="255">
        <v>851</v>
      </c>
      <c r="B94" s="256"/>
      <c r="C94" s="29"/>
      <c r="D94" s="29"/>
      <c r="E94" s="29">
        <f t="shared" si="398"/>
        <v>262.59999999999997</v>
      </c>
      <c r="F94" s="29">
        <f t="shared" si="398"/>
        <v>0</v>
      </c>
      <c r="G94" s="29">
        <v>0</v>
      </c>
      <c r="H94" s="29">
        <v>0</v>
      </c>
      <c r="I94" s="29">
        <v>0</v>
      </c>
      <c r="J94" s="29">
        <v>0</v>
      </c>
      <c r="K94" s="29">
        <f t="shared" si="372"/>
        <v>0</v>
      </c>
      <c r="L94" s="29">
        <f t="shared" si="372"/>
        <v>0</v>
      </c>
      <c r="M94" s="29">
        <v>53.5</v>
      </c>
      <c r="N94" s="29">
        <v>0</v>
      </c>
      <c r="O94" s="29">
        <f t="shared" si="399"/>
        <v>0</v>
      </c>
      <c r="P94" s="29">
        <f t="shared" si="399"/>
        <v>0</v>
      </c>
      <c r="Q94" s="29">
        <v>9.9</v>
      </c>
      <c r="R94" s="29">
        <v>0</v>
      </c>
      <c r="S94" s="29">
        <f t="shared" si="374"/>
        <v>9.9</v>
      </c>
      <c r="T94" s="29">
        <f t="shared" si="374"/>
        <v>0</v>
      </c>
      <c r="U94" s="29">
        <v>10.5</v>
      </c>
      <c r="V94" s="29">
        <v>0</v>
      </c>
      <c r="W94" s="29">
        <f t="shared" si="375"/>
        <v>20.399999999999999</v>
      </c>
      <c r="X94" s="29">
        <f t="shared" si="375"/>
        <v>0</v>
      </c>
      <c r="Y94" s="29">
        <v>5.5</v>
      </c>
      <c r="Z94" s="29">
        <v>0</v>
      </c>
      <c r="AA94" s="29">
        <f t="shared" si="376"/>
        <v>25.9</v>
      </c>
      <c r="AB94" s="29">
        <f t="shared" si="376"/>
        <v>0</v>
      </c>
      <c r="AC94" s="29">
        <v>13.5</v>
      </c>
      <c r="AD94" s="29">
        <v>0</v>
      </c>
      <c r="AE94" s="29">
        <f t="shared" si="377"/>
        <v>39.4</v>
      </c>
      <c r="AF94" s="29">
        <f t="shared" si="377"/>
        <v>0</v>
      </c>
      <c r="AG94" s="29">
        <v>6.1</v>
      </c>
      <c r="AH94" s="29">
        <v>0</v>
      </c>
      <c r="AI94" s="29">
        <f t="shared" si="378"/>
        <v>45.5</v>
      </c>
      <c r="AJ94" s="29">
        <f t="shared" si="378"/>
        <v>0</v>
      </c>
      <c r="AK94" s="29">
        <v>21.6</v>
      </c>
      <c r="AL94" s="29">
        <v>0</v>
      </c>
      <c r="AM94" s="29">
        <f t="shared" si="379"/>
        <v>67.099999999999994</v>
      </c>
      <c r="AN94" s="29">
        <f t="shared" si="379"/>
        <v>0</v>
      </c>
      <c r="AO94" s="29">
        <v>86.1</v>
      </c>
      <c r="AP94" s="29">
        <v>0</v>
      </c>
      <c r="AQ94" s="29">
        <f t="shared" si="380"/>
        <v>153.19999999999999</v>
      </c>
      <c r="AR94" s="29">
        <f t="shared" si="380"/>
        <v>0</v>
      </c>
      <c r="AS94" s="29">
        <v>23</v>
      </c>
      <c r="AT94" s="29">
        <v>0</v>
      </c>
      <c r="AU94" s="29">
        <f t="shared" si="382"/>
        <v>176.2</v>
      </c>
      <c r="AV94" s="29">
        <f t="shared" si="382"/>
        <v>0</v>
      </c>
      <c r="AW94" s="29">
        <v>32.9</v>
      </c>
      <c r="AX94" s="29">
        <v>0</v>
      </c>
      <c r="AY94" s="29">
        <v>0</v>
      </c>
      <c r="AZ94" s="29">
        <v>0</v>
      </c>
      <c r="BA94" s="55">
        <f t="shared" si="350"/>
        <v>-1</v>
      </c>
      <c r="BB94" s="55">
        <f t="shared" si="350"/>
        <v>1</v>
      </c>
      <c r="BC94" s="29">
        <v>0</v>
      </c>
      <c r="BD94" s="29">
        <v>0</v>
      </c>
      <c r="BE94" s="29">
        <v>0</v>
      </c>
      <c r="BF94" s="29">
        <v>0</v>
      </c>
      <c r="BG94" s="29">
        <f t="shared" si="384"/>
        <v>0</v>
      </c>
      <c r="BH94" s="29">
        <f t="shared" si="384"/>
        <v>0</v>
      </c>
      <c r="BI94" s="55">
        <f t="shared" si="352"/>
        <v>1</v>
      </c>
      <c r="BJ94" s="55">
        <f t="shared" si="352"/>
        <v>1</v>
      </c>
      <c r="BK94" s="29">
        <v>0</v>
      </c>
      <c r="BL94" s="29">
        <v>0</v>
      </c>
      <c r="BM94" s="29">
        <f t="shared" si="385"/>
        <v>0</v>
      </c>
      <c r="BN94" s="29">
        <f t="shared" si="385"/>
        <v>0</v>
      </c>
      <c r="BO94" s="55">
        <f t="shared" si="354"/>
        <v>1</v>
      </c>
      <c r="BP94" s="55">
        <f t="shared" si="354"/>
        <v>1</v>
      </c>
      <c r="BQ94" s="29"/>
      <c r="BR94" s="29"/>
      <c r="BS94" s="29">
        <f t="shared" si="386"/>
        <v>0</v>
      </c>
      <c r="BT94" s="29">
        <f t="shared" si="386"/>
        <v>0</v>
      </c>
      <c r="BU94" s="55">
        <f t="shared" si="356"/>
        <v>-1</v>
      </c>
      <c r="BV94" s="55">
        <f t="shared" si="356"/>
        <v>1</v>
      </c>
      <c r="BW94" s="29"/>
      <c r="BX94" s="29"/>
      <c r="BY94" s="29">
        <f t="shared" si="387"/>
        <v>0</v>
      </c>
      <c r="BZ94" s="29">
        <f t="shared" si="387"/>
        <v>0</v>
      </c>
      <c r="CA94" s="55">
        <f t="shared" si="358"/>
        <v>-1</v>
      </c>
      <c r="CB94" s="55">
        <f t="shared" si="358"/>
        <v>1</v>
      </c>
      <c r="CC94" s="29"/>
      <c r="CD94" s="29"/>
      <c r="CE94" s="29">
        <f t="shared" si="388"/>
        <v>0</v>
      </c>
      <c r="CF94" s="29">
        <f t="shared" si="388"/>
        <v>0</v>
      </c>
      <c r="CG94" s="55">
        <f t="shared" si="360"/>
        <v>-1</v>
      </c>
      <c r="CH94" s="55">
        <f t="shared" si="360"/>
        <v>1</v>
      </c>
      <c r="CI94" s="29"/>
      <c r="CJ94" s="29"/>
      <c r="CK94" s="29">
        <f t="shared" si="389"/>
        <v>0</v>
      </c>
      <c r="CL94" s="29">
        <f t="shared" si="389"/>
        <v>0</v>
      </c>
      <c r="CM94" s="55">
        <f t="shared" si="362"/>
        <v>-1</v>
      </c>
      <c r="CN94" s="55">
        <f t="shared" si="362"/>
        <v>1</v>
      </c>
      <c r="CO94" s="29"/>
      <c r="CP94" s="29"/>
      <c r="CQ94" s="29">
        <f t="shared" si="390"/>
        <v>0</v>
      </c>
      <c r="CR94" s="29">
        <f t="shared" si="390"/>
        <v>0</v>
      </c>
      <c r="CS94" s="55">
        <f t="shared" si="364"/>
        <v>-1</v>
      </c>
      <c r="CT94" s="55">
        <f t="shared" si="364"/>
        <v>1</v>
      </c>
      <c r="CU94" s="29"/>
      <c r="CV94" s="29"/>
      <c r="CW94" s="29">
        <f t="shared" si="391"/>
        <v>0</v>
      </c>
      <c r="CX94" s="29">
        <f t="shared" si="391"/>
        <v>0</v>
      </c>
      <c r="CY94" s="55">
        <f t="shared" si="366"/>
        <v>-1</v>
      </c>
      <c r="CZ94" s="55">
        <f t="shared" si="366"/>
        <v>1</v>
      </c>
      <c r="DA94" s="29"/>
      <c r="DB94" s="29"/>
      <c r="DC94" s="29">
        <f t="shared" si="392"/>
        <v>0</v>
      </c>
      <c r="DD94" s="29">
        <f t="shared" si="392"/>
        <v>0</v>
      </c>
      <c r="DE94" s="55">
        <f t="shared" si="368"/>
        <v>-1</v>
      </c>
      <c r="DF94" s="55">
        <f t="shared" si="368"/>
        <v>1</v>
      </c>
      <c r="DG94" s="29"/>
      <c r="DH94" s="29"/>
      <c r="DI94" s="29">
        <f t="shared" si="393"/>
        <v>0</v>
      </c>
      <c r="DJ94" s="29">
        <f t="shared" si="393"/>
        <v>0</v>
      </c>
      <c r="DK94" s="55">
        <f t="shared" si="370"/>
        <v>-1</v>
      </c>
      <c r="DL94" s="55">
        <f t="shared" si="370"/>
        <v>1</v>
      </c>
      <c r="DM94" s="29"/>
      <c r="DN94" s="29"/>
      <c r="DO94" s="29"/>
      <c r="DP94" s="29"/>
      <c r="DQ94" s="29">
        <v>0</v>
      </c>
      <c r="DR94" s="29">
        <v>0</v>
      </c>
      <c r="DS94" s="55">
        <f>IF($AY$94=0,1,DQ94/$AY$94-1)</f>
        <v>1</v>
      </c>
      <c r="DT94" s="55">
        <f>IF($AZ$94=0,1,DR94/$AZ$94-1)</f>
        <v>1</v>
      </c>
      <c r="DU94" s="55">
        <f>IF($E$94=0,1,DQ94/$E$94-1)</f>
        <v>-1</v>
      </c>
      <c r="DV94" s="55">
        <f>IF($E$94=0,1,DR94/$E$94-1)</f>
        <v>-1</v>
      </c>
      <c r="DW94" s="25"/>
      <c r="DX94" s="105"/>
      <c r="DY94" s="105"/>
      <c r="DZ94" s="105"/>
      <c r="EA94" s="105"/>
      <c r="EB94" s="105"/>
      <c r="EC94" s="105"/>
      <c r="ED94" s="105"/>
      <c r="EE94" s="105"/>
      <c r="EF94" s="105"/>
      <c r="EG94" s="105"/>
      <c r="EH94" s="105"/>
      <c r="EI94" s="105"/>
      <c r="EJ94" s="105"/>
      <c r="EK94" s="105"/>
      <c r="EL94" s="105"/>
      <c r="EM94" s="105"/>
      <c r="EN94" s="105"/>
      <c r="EO94" s="105"/>
      <c r="EP94" s="105"/>
      <c r="EQ94" s="105"/>
      <c r="ER94" s="105"/>
      <c r="ES94" s="105"/>
      <c r="ET94" s="105"/>
      <c r="EU94" s="105"/>
      <c r="EV94" s="105"/>
      <c r="EW94" s="105"/>
      <c r="EX94" s="105"/>
      <c r="EY94" s="105"/>
      <c r="EZ94" s="105"/>
      <c r="FA94" s="105"/>
      <c r="FB94" s="105"/>
      <c r="FC94" s="105"/>
      <c r="FD94" s="105"/>
      <c r="FE94" s="105"/>
      <c r="FF94" s="105"/>
      <c r="FG94" s="105"/>
      <c r="FH94" s="105"/>
      <c r="FI94" s="105"/>
      <c r="FJ94" s="105"/>
      <c r="FK94" s="105"/>
      <c r="FL94" s="105"/>
      <c r="FM94" s="105"/>
      <c r="FN94" s="105"/>
      <c r="FO94" s="105"/>
      <c r="FP94" s="105"/>
      <c r="FQ94" s="105"/>
      <c r="FR94" s="105"/>
      <c r="FS94" s="105"/>
      <c r="FT94" s="105"/>
      <c r="FU94" s="105"/>
      <c r="FV94" s="105"/>
      <c r="FW94" s="105"/>
      <c r="FX94" s="105"/>
      <c r="FY94" s="105"/>
      <c r="FZ94" s="105"/>
      <c r="GA94" s="105"/>
      <c r="GB94" s="105"/>
      <c r="GC94" s="105"/>
      <c r="GD94" s="105"/>
      <c r="GE94" s="105"/>
      <c r="GF94" s="105"/>
      <c r="GG94" s="105"/>
      <c r="GH94" s="105"/>
      <c r="GI94" s="105"/>
      <c r="GJ94" s="105"/>
      <c r="GK94" s="105"/>
      <c r="GL94" s="105"/>
      <c r="GM94" s="105"/>
      <c r="GN94" s="105"/>
      <c r="GO94" s="105"/>
      <c r="GP94" s="105"/>
      <c r="GQ94" s="105"/>
      <c r="GR94" s="105"/>
      <c r="GS94" s="105"/>
      <c r="GT94" s="105"/>
      <c r="GU94" s="105"/>
      <c r="GV94" s="105"/>
      <c r="GW94" s="105"/>
      <c r="GX94" s="105"/>
      <c r="GY94" s="105"/>
      <c r="GZ94" s="105"/>
      <c r="HA94" s="105"/>
      <c r="HB94" s="105"/>
      <c r="HC94" s="105"/>
      <c r="HD94" s="105"/>
      <c r="HE94" s="105"/>
      <c r="HF94" s="105"/>
      <c r="HG94" s="105"/>
      <c r="HH94" s="105"/>
      <c r="HI94" s="105"/>
      <c r="HJ94" s="105"/>
      <c r="HK94" s="105"/>
      <c r="HL94" s="105"/>
      <c r="HM94" s="105"/>
      <c r="HN94" s="105"/>
      <c r="HO94" s="105"/>
      <c r="HP94" s="105"/>
      <c r="HQ94" s="105"/>
      <c r="HR94" s="105"/>
      <c r="HS94" s="105"/>
      <c r="HT94" s="105"/>
      <c r="HU94" s="105"/>
      <c r="HV94" s="105"/>
      <c r="HW94" s="105"/>
      <c r="HX94" s="105"/>
      <c r="HY94" s="105"/>
      <c r="HZ94" s="105"/>
      <c r="IA94" s="105"/>
      <c r="IB94" s="105"/>
      <c r="IC94" s="105"/>
      <c r="ID94" s="105"/>
      <c r="IE94" s="105"/>
      <c r="IF94" s="105"/>
      <c r="IG94" s="105"/>
      <c r="IH94" s="105"/>
      <c r="II94" s="105"/>
      <c r="IJ94" s="105"/>
      <c r="IK94" s="105"/>
      <c r="IL94" s="105"/>
      <c r="IM94" s="105"/>
      <c r="IN94" s="105"/>
      <c r="IO94" s="105"/>
      <c r="IP94" s="105"/>
      <c r="IQ94" s="105"/>
      <c r="IR94" s="105"/>
      <c r="IS94" s="105"/>
      <c r="IT94" s="105"/>
      <c r="IU94" s="105"/>
      <c r="IV94" s="105"/>
      <c r="IW94" s="105"/>
      <c r="IX94" s="105"/>
      <c r="IY94" s="105"/>
      <c r="IZ94" s="105"/>
      <c r="JA94" s="105"/>
      <c r="JB94" s="105"/>
      <c r="JC94" s="105"/>
      <c r="JD94" s="105"/>
      <c r="JE94" s="105"/>
      <c r="JF94" s="105"/>
      <c r="JG94" s="105"/>
      <c r="JH94" s="105"/>
    </row>
    <row r="95" spans="1:268" s="106" customFormat="1" ht="18" customHeight="1">
      <c r="A95" s="255">
        <v>853</v>
      </c>
      <c r="B95" s="256"/>
      <c r="C95" s="29"/>
      <c r="D95" s="29"/>
      <c r="E95" s="29">
        <f t="shared" si="398"/>
        <v>0</v>
      </c>
      <c r="F95" s="29">
        <f t="shared" si="398"/>
        <v>0</v>
      </c>
      <c r="G95" s="29">
        <v>0</v>
      </c>
      <c r="H95" s="29">
        <v>0</v>
      </c>
      <c r="I95" s="29">
        <v>0</v>
      </c>
      <c r="J95" s="29">
        <v>0</v>
      </c>
      <c r="K95" s="29">
        <f t="shared" si="372"/>
        <v>0</v>
      </c>
      <c r="L95" s="29">
        <f t="shared" si="372"/>
        <v>0</v>
      </c>
      <c r="M95" s="29">
        <v>0</v>
      </c>
      <c r="N95" s="29">
        <v>0</v>
      </c>
      <c r="O95" s="29">
        <f t="shared" si="399"/>
        <v>0</v>
      </c>
      <c r="P95" s="29">
        <f t="shared" si="399"/>
        <v>0</v>
      </c>
      <c r="Q95" s="29">
        <v>0</v>
      </c>
      <c r="R95" s="29">
        <v>0</v>
      </c>
      <c r="S95" s="29">
        <f t="shared" si="374"/>
        <v>0</v>
      </c>
      <c r="T95" s="29">
        <f t="shared" si="374"/>
        <v>0</v>
      </c>
      <c r="U95" s="29">
        <v>0</v>
      </c>
      <c r="V95" s="29">
        <v>0</v>
      </c>
      <c r="W95" s="29">
        <f t="shared" si="375"/>
        <v>0</v>
      </c>
      <c r="X95" s="29">
        <f t="shared" si="375"/>
        <v>0</v>
      </c>
      <c r="Y95" s="29">
        <v>0</v>
      </c>
      <c r="Z95" s="29">
        <v>0</v>
      </c>
      <c r="AA95" s="29">
        <f t="shared" si="376"/>
        <v>0</v>
      </c>
      <c r="AB95" s="29">
        <f t="shared" si="376"/>
        <v>0</v>
      </c>
      <c r="AC95" s="29">
        <v>0</v>
      </c>
      <c r="AD95" s="29">
        <v>0</v>
      </c>
      <c r="AE95" s="29">
        <f t="shared" si="377"/>
        <v>0</v>
      </c>
      <c r="AF95" s="29">
        <f t="shared" si="377"/>
        <v>0</v>
      </c>
      <c r="AG95" s="29">
        <v>0</v>
      </c>
      <c r="AH95" s="29">
        <v>0</v>
      </c>
      <c r="AI95" s="29">
        <f t="shared" si="378"/>
        <v>0</v>
      </c>
      <c r="AJ95" s="29">
        <f t="shared" si="378"/>
        <v>0</v>
      </c>
      <c r="AK95" s="29">
        <v>0</v>
      </c>
      <c r="AL95" s="29">
        <v>0</v>
      </c>
      <c r="AM95" s="29">
        <f t="shared" si="379"/>
        <v>0</v>
      </c>
      <c r="AN95" s="29">
        <f t="shared" si="379"/>
        <v>0</v>
      </c>
      <c r="AO95" s="29">
        <v>0</v>
      </c>
      <c r="AP95" s="29">
        <v>0</v>
      </c>
      <c r="AQ95" s="29">
        <f t="shared" si="380"/>
        <v>0</v>
      </c>
      <c r="AR95" s="29">
        <f t="shared" si="380"/>
        <v>0</v>
      </c>
      <c r="AS95" s="29">
        <v>578.5</v>
      </c>
      <c r="AT95" s="29">
        <v>0</v>
      </c>
      <c r="AU95" s="29">
        <f t="shared" si="382"/>
        <v>578.5</v>
      </c>
      <c r="AV95" s="29">
        <f t="shared" si="382"/>
        <v>0</v>
      </c>
      <c r="AW95" s="29">
        <v>-578.5</v>
      </c>
      <c r="AX95" s="29">
        <v>0</v>
      </c>
      <c r="AY95" s="29">
        <v>0</v>
      </c>
      <c r="AZ95" s="29">
        <v>0</v>
      </c>
      <c r="BA95" s="55">
        <f t="shared" si="350"/>
        <v>1</v>
      </c>
      <c r="BB95" s="55">
        <f t="shared" si="350"/>
        <v>1</v>
      </c>
      <c r="BC95" s="29">
        <v>0</v>
      </c>
      <c r="BD95" s="29">
        <v>0</v>
      </c>
      <c r="BE95" s="29">
        <v>0</v>
      </c>
      <c r="BF95" s="29">
        <v>0</v>
      </c>
      <c r="BG95" s="29">
        <f t="shared" si="384"/>
        <v>0</v>
      </c>
      <c r="BH95" s="29">
        <f t="shared" si="384"/>
        <v>0</v>
      </c>
      <c r="BI95" s="55">
        <f t="shared" si="352"/>
        <v>1</v>
      </c>
      <c r="BJ95" s="55">
        <f t="shared" si="352"/>
        <v>1</v>
      </c>
      <c r="BK95" s="29">
        <v>0</v>
      </c>
      <c r="BL95" s="29">
        <v>0</v>
      </c>
      <c r="BM95" s="29">
        <f t="shared" si="385"/>
        <v>0</v>
      </c>
      <c r="BN95" s="29">
        <f t="shared" si="385"/>
        <v>0</v>
      </c>
      <c r="BO95" s="55">
        <f t="shared" si="354"/>
        <v>1</v>
      </c>
      <c r="BP95" s="55">
        <f t="shared" si="354"/>
        <v>1</v>
      </c>
      <c r="BQ95" s="29"/>
      <c r="BR95" s="29"/>
      <c r="BS95" s="29">
        <f t="shared" si="386"/>
        <v>0</v>
      </c>
      <c r="BT95" s="29">
        <f t="shared" si="386"/>
        <v>0</v>
      </c>
      <c r="BU95" s="55">
        <f t="shared" si="356"/>
        <v>1</v>
      </c>
      <c r="BV95" s="55">
        <f t="shared" si="356"/>
        <v>1</v>
      </c>
      <c r="BW95" s="29"/>
      <c r="BX95" s="29"/>
      <c r="BY95" s="29">
        <f t="shared" si="387"/>
        <v>0</v>
      </c>
      <c r="BZ95" s="29">
        <f t="shared" si="387"/>
        <v>0</v>
      </c>
      <c r="CA95" s="55">
        <f t="shared" si="358"/>
        <v>1</v>
      </c>
      <c r="CB95" s="55">
        <f t="shared" si="358"/>
        <v>1</v>
      </c>
      <c r="CC95" s="29"/>
      <c r="CD95" s="29"/>
      <c r="CE95" s="29">
        <f t="shared" si="388"/>
        <v>0</v>
      </c>
      <c r="CF95" s="29">
        <f t="shared" si="388"/>
        <v>0</v>
      </c>
      <c r="CG95" s="55">
        <f t="shared" si="360"/>
        <v>1</v>
      </c>
      <c r="CH95" s="55">
        <f t="shared" si="360"/>
        <v>1</v>
      </c>
      <c r="CI95" s="29"/>
      <c r="CJ95" s="29"/>
      <c r="CK95" s="29">
        <f t="shared" si="389"/>
        <v>0</v>
      </c>
      <c r="CL95" s="29">
        <f t="shared" si="389"/>
        <v>0</v>
      </c>
      <c r="CM95" s="55">
        <f t="shared" si="362"/>
        <v>1</v>
      </c>
      <c r="CN95" s="55">
        <f t="shared" si="362"/>
        <v>1</v>
      </c>
      <c r="CO95" s="29"/>
      <c r="CP95" s="29"/>
      <c r="CQ95" s="29">
        <f t="shared" si="390"/>
        <v>0</v>
      </c>
      <c r="CR95" s="29">
        <f t="shared" si="390"/>
        <v>0</v>
      </c>
      <c r="CS95" s="55">
        <f t="shared" si="364"/>
        <v>1</v>
      </c>
      <c r="CT95" s="55">
        <f t="shared" si="364"/>
        <v>1</v>
      </c>
      <c r="CU95" s="29"/>
      <c r="CV95" s="29"/>
      <c r="CW95" s="29">
        <f t="shared" si="391"/>
        <v>0</v>
      </c>
      <c r="CX95" s="29">
        <f t="shared" si="391"/>
        <v>0</v>
      </c>
      <c r="CY95" s="55">
        <f t="shared" si="366"/>
        <v>1</v>
      </c>
      <c r="CZ95" s="55">
        <f t="shared" si="366"/>
        <v>1</v>
      </c>
      <c r="DA95" s="29"/>
      <c r="DB95" s="29"/>
      <c r="DC95" s="29">
        <f t="shared" si="392"/>
        <v>0</v>
      </c>
      <c r="DD95" s="29">
        <f t="shared" si="392"/>
        <v>0</v>
      </c>
      <c r="DE95" s="55">
        <f t="shared" si="368"/>
        <v>1</v>
      </c>
      <c r="DF95" s="55">
        <f t="shared" si="368"/>
        <v>1</v>
      </c>
      <c r="DG95" s="29"/>
      <c r="DH95" s="29"/>
      <c r="DI95" s="29">
        <f t="shared" si="393"/>
        <v>0</v>
      </c>
      <c r="DJ95" s="29">
        <f t="shared" si="393"/>
        <v>0</v>
      </c>
      <c r="DK95" s="55">
        <f t="shared" si="370"/>
        <v>-1</v>
      </c>
      <c r="DL95" s="55">
        <f t="shared" si="370"/>
        <v>1</v>
      </c>
      <c r="DM95" s="29"/>
      <c r="DN95" s="29"/>
      <c r="DO95" s="29"/>
      <c r="DP95" s="29"/>
      <c r="DQ95" s="29">
        <v>0</v>
      </c>
      <c r="DR95" s="29">
        <v>0</v>
      </c>
      <c r="DS95" s="55">
        <f>IF($AY$95=0,1,DQ95/$AY$95-1)</f>
        <v>1</v>
      </c>
      <c r="DT95" s="55">
        <f>IF($AZ$95=0,1,DR95/$AZ$95-1)</f>
        <v>1</v>
      </c>
      <c r="DU95" s="55">
        <f>IF($E$95=0,1,DQ95/$E$95-1)</f>
        <v>1</v>
      </c>
      <c r="DV95" s="55">
        <f>IF($E$95=0,1,DR95/$E$95-1)</f>
        <v>1</v>
      </c>
      <c r="DW95" s="25"/>
      <c r="DX95" s="105"/>
      <c r="DY95" s="105"/>
      <c r="DZ95" s="105"/>
      <c r="EA95" s="105"/>
      <c r="EB95" s="105"/>
      <c r="EC95" s="105"/>
      <c r="ED95" s="105"/>
      <c r="EE95" s="105"/>
      <c r="EF95" s="105"/>
      <c r="EG95" s="105"/>
      <c r="EH95" s="105"/>
      <c r="EI95" s="105"/>
      <c r="EJ95" s="105"/>
      <c r="EK95" s="105"/>
      <c r="EL95" s="105"/>
      <c r="EM95" s="105"/>
      <c r="EN95" s="105"/>
      <c r="EO95" s="105"/>
      <c r="EP95" s="105"/>
      <c r="EQ95" s="105"/>
      <c r="ER95" s="105"/>
      <c r="ES95" s="105"/>
      <c r="ET95" s="105"/>
      <c r="EU95" s="105"/>
      <c r="EV95" s="105"/>
      <c r="EW95" s="105"/>
      <c r="EX95" s="105"/>
      <c r="EY95" s="105"/>
      <c r="EZ95" s="105"/>
      <c r="FA95" s="105"/>
      <c r="FB95" s="105"/>
      <c r="FC95" s="105"/>
      <c r="FD95" s="105"/>
      <c r="FE95" s="105"/>
      <c r="FF95" s="105"/>
      <c r="FG95" s="105"/>
      <c r="FH95" s="105"/>
      <c r="FI95" s="105"/>
      <c r="FJ95" s="105"/>
      <c r="FK95" s="105"/>
      <c r="FL95" s="105"/>
      <c r="FM95" s="105"/>
      <c r="FN95" s="105"/>
      <c r="FO95" s="105"/>
      <c r="FP95" s="105"/>
      <c r="FQ95" s="105"/>
      <c r="FR95" s="105"/>
      <c r="FS95" s="105"/>
      <c r="FT95" s="105"/>
      <c r="FU95" s="105"/>
      <c r="FV95" s="105"/>
      <c r="FW95" s="105"/>
      <c r="FX95" s="105"/>
      <c r="FY95" s="105"/>
      <c r="FZ95" s="105"/>
      <c r="GA95" s="105"/>
      <c r="GB95" s="105"/>
      <c r="GC95" s="105"/>
      <c r="GD95" s="105"/>
      <c r="GE95" s="105"/>
      <c r="GF95" s="105"/>
      <c r="GG95" s="105"/>
      <c r="GH95" s="105"/>
      <c r="GI95" s="105"/>
      <c r="GJ95" s="105"/>
      <c r="GK95" s="105"/>
      <c r="GL95" s="105"/>
      <c r="GM95" s="105"/>
      <c r="GN95" s="105"/>
      <c r="GO95" s="105"/>
      <c r="GP95" s="105"/>
      <c r="GQ95" s="105"/>
      <c r="GR95" s="105"/>
      <c r="GS95" s="105"/>
      <c r="GT95" s="105"/>
      <c r="GU95" s="105"/>
      <c r="GV95" s="105"/>
      <c r="GW95" s="105"/>
      <c r="GX95" s="105"/>
      <c r="GY95" s="105"/>
      <c r="GZ95" s="105"/>
      <c r="HA95" s="105"/>
      <c r="HB95" s="105"/>
      <c r="HC95" s="105"/>
      <c r="HD95" s="105"/>
      <c r="HE95" s="105"/>
      <c r="HF95" s="105"/>
      <c r="HG95" s="105"/>
      <c r="HH95" s="105"/>
      <c r="HI95" s="105"/>
      <c r="HJ95" s="105"/>
      <c r="HK95" s="105"/>
      <c r="HL95" s="105"/>
      <c r="HM95" s="105"/>
      <c r="HN95" s="105"/>
      <c r="HO95" s="105"/>
      <c r="HP95" s="105"/>
      <c r="HQ95" s="105"/>
      <c r="HR95" s="105"/>
      <c r="HS95" s="105"/>
      <c r="HT95" s="105"/>
      <c r="HU95" s="105"/>
      <c r="HV95" s="105"/>
      <c r="HW95" s="105"/>
      <c r="HX95" s="105"/>
      <c r="HY95" s="105"/>
      <c r="HZ95" s="105"/>
      <c r="IA95" s="105"/>
      <c r="IB95" s="105"/>
      <c r="IC95" s="105"/>
      <c r="ID95" s="105"/>
      <c r="IE95" s="105"/>
      <c r="IF95" s="105"/>
      <c r="IG95" s="105"/>
      <c r="IH95" s="105"/>
      <c r="II95" s="105"/>
      <c r="IJ95" s="105"/>
      <c r="IK95" s="105"/>
      <c r="IL95" s="105"/>
      <c r="IM95" s="105"/>
      <c r="IN95" s="105"/>
      <c r="IO95" s="105"/>
      <c r="IP95" s="105"/>
      <c r="IQ95" s="105"/>
      <c r="IR95" s="105"/>
      <c r="IS95" s="105"/>
      <c r="IT95" s="105"/>
      <c r="IU95" s="105"/>
      <c r="IV95" s="105"/>
      <c r="IW95" s="105"/>
      <c r="IX95" s="105"/>
      <c r="IY95" s="105"/>
      <c r="IZ95" s="105"/>
      <c r="JA95" s="105"/>
      <c r="JB95" s="105"/>
      <c r="JC95" s="105"/>
      <c r="JD95" s="105"/>
      <c r="JE95" s="105"/>
      <c r="JF95" s="105"/>
      <c r="JG95" s="105"/>
      <c r="JH95" s="105"/>
    </row>
    <row r="96" spans="1:268" s="106" customFormat="1" ht="18" customHeight="1">
      <c r="A96" s="255"/>
      <c r="B96" s="256"/>
      <c r="C96" s="29"/>
      <c r="D96" s="29"/>
      <c r="E96" s="29">
        <f t="shared" si="398"/>
        <v>0</v>
      </c>
      <c r="F96" s="29">
        <f t="shared" si="398"/>
        <v>20000</v>
      </c>
      <c r="G96" s="29">
        <v>0</v>
      </c>
      <c r="H96" s="29">
        <v>0</v>
      </c>
      <c r="I96" s="29">
        <v>0</v>
      </c>
      <c r="J96" s="29">
        <v>0</v>
      </c>
      <c r="K96" s="29">
        <f t="shared" si="372"/>
        <v>0</v>
      </c>
      <c r="L96" s="29">
        <f t="shared" si="372"/>
        <v>0</v>
      </c>
      <c r="M96" s="29">
        <v>0</v>
      </c>
      <c r="N96" s="29">
        <v>0</v>
      </c>
      <c r="O96" s="29">
        <f t="shared" si="399"/>
        <v>0</v>
      </c>
      <c r="P96" s="29">
        <f t="shared" si="399"/>
        <v>0</v>
      </c>
      <c r="Q96" s="29">
        <v>0</v>
      </c>
      <c r="R96" s="29">
        <v>0</v>
      </c>
      <c r="S96" s="29">
        <f t="shared" si="374"/>
        <v>0</v>
      </c>
      <c r="T96" s="29">
        <f t="shared" si="374"/>
        <v>0</v>
      </c>
      <c r="U96" s="29">
        <v>0</v>
      </c>
      <c r="V96" s="29">
        <v>0</v>
      </c>
      <c r="W96" s="29">
        <f t="shared" si="375"/>
        <v>0</v>
      </c>
      <c r="X96" s="29">
        <f t="shared" si="375"/>
        <v>0</v>
      </c>
      <c r="Y96" s="29">
        <v>0</v>
      </c>
      <c r="Z96" s="29">
        <v>16000</v>
      </c>
      <c r="AA96" s="29">
        <f t="shared" si="376"/>
        <v>0</v>
      </c>
      <c r="AB96" s="29">
        <f t="shared" si="376"/>
        <v>16000</v>
      </c>
      <c r="AC96" s="29">
        <v>0</v>
      </c>
      <c r="AD96" s="29">
        <v>0</v>
      </c>
      <c r="AE96" s="29">
        <f t="shared" si="377"/>
        <v>0</v>
      </c>
      <c r="AF96" s="29">
        <f t="shared" si="377"/>
        <v>16000</v>
      </c>
      <c r="AG96" s="29">
        <v>0</v>
      </c>
      <c r="AH96" s="29">
        <v>0</v>
      </c>
      <c r="AI96" s="29">
        <f t="shared" si="378"/>
        <v>0</v>
      </c>
      <c r="AJ96" s="29">
        <f t="shared" si="378"/>
        <v>16000</v>
      </c>
      <c r="AK96" s="29">
        <v>0</v>
      </c>
      <c r="AL96" s="29">
        <v>0</v>
      </c>
      <c r="AM96" s="29">
        <f t="shared" si="379"/>
        <v>0</v>
      </c>
      <c r="AN96" s="29">
        <f t="shared" si="379"/>
        <v>16000</v>
      </c>
      <c r="AO96" s="29">
        <v>0</v>
      </c>
      <c r="AP96" s="29">
        <v>0</v>
      </c>
      <c r="AQ96" s="29">
        <f t="shared" si="380"/>
        <v>0</v>
      </c>
      <c r="AR96" s="29">
        <f t="shared" si="380"/>
        <v>16000</v>
      </c>
      <c r="AS96" s="29">
        <v>0</v>
      </c>
      <c r="AT96" s="29">
        <v>0</v>
      </c>
      <c r="AU96" s="29">
        <f t="shared" si="382"/>
        <v>0</v>
      </c>
      <c r="AV96" s="29">
        <f t="shared" si="382"/>
        <v>16000</v>
      </c>
      <c r="AW96" s="29">
        <v>0</v>
      </c>
      <c r="AX96" s="29">
        <v>4000</v>
      </c>
      <c r="AY96" s="29">
        <v>0</v>
      </c>
      <c r="AZ96" s="29">
        <v>0</v>
      </c>
      <c r="BA96" s="55">
        <f t="shared" ref="BA96:BB96" si="400">IF(E96=0,1,AY96/E96-1)</f>
        <v>1</v>
      </c>
      <c r="BB96" s="55">
        <f t="shared" si="400"/>
        <v>-1</v>
      </c>
      <c r="BC96" s="29">
        <v>0</v>
      </c>
      <c r="BD96" s="29">
        <v>0</v>
      </c>
      <c r="BE96" s="29">
        <v>0</v>
      </c>
      <c r="BF96" s="29">
        <v>0</v>
      </c>
      <c r="BG96" s="29">
        <f t="shared" si="384"/>
        <v>0</v>
      </c>
      <c r="BH96" s="29">
        <f t="shared" si="384"/>
        <v>0</v>
      </c>
      <c r="BI96" s="55">
        <f t="shared" si="352"/>
        <v>1</v>
      </c>
      <c r="BJ96" s="55">
        <f t="shared" si="352"/>
        <v>1</v>
      </c>
      <c r="BK96" s="29">
        <v>0</v>
      </c>
      <c r="BL96" s="29">
        <v>0</v>
      </c>
      <c r="BM96" s="29">
        <f t="shared" si="385"/>
        <v>0</v>
      </c>
      <c r="BN96" s="29">
        <f t="shared" si="385"/>
        <v>0</v>
      </c>
      <c r="BO96" s="55">
        <f t="shared" si="354"/>
        <v>1</v>
      </c>
      <c r="BP96" s="55">
        <f t="shared" si="354"/>
        <v>1</v>
      </c>
      <c r="BQ96" s="29"/>
      <c r="BR96" s="29"/>
      <c r="BS96" s="29">
        <f t="shared" si="386"/>
        <v>0</v>
      </c>
      <c r="BT96" s="29">
        <f t="shared" si="386"/>
        <v>0</v>
      </c>
      <c r="BU96" s="55">
        <f t="shared" si="356"/>
        <v>1</v>
      </c>
      <c r="BV96" s="55">
        <f t="shared" si="356"/>
        <v>1</v>
      </c>
      <c r="BW96" s="29"/>
      <c r="BX96" s="29"/>
      <c r="BY96" s="29">
        <f t="shared" si="387"/>
        <v>0</v>
      </c>
      <c r="BZ96" s="29">
        <f t="shared" si="387"/>
        <v>0</v>
      </c>
      <c r="CA96" s="55">
        <f t="shared" si="358"/>
        <v>1</v>
      </c>
      <c r="CB96" s="55">
        <f t="shared" si="358"/>
        <v>1</v>
      </c>
      <c r="CC96" s="29"/>
      <c r="CD96" s="29"/>
      <c r="CE96" s="29">
        <f t="shared" si="388"/>
        <v>0</v>
      </c>
      <c r="CF96" s="29">
        <f t="shared" si="388"/>
        <v>0</v>
      </c>
      <c r="CG96" s="55">
        <f t="shared" si="360"/>
        <v>1</v>
      </c>
      <c r="CH96" s="55">
        <f t="shared" si="360"/>
        <v>-1</v>
      </c>
      <c r="CI96" s="29"/>
      <c r="CJ96" s="29"/>
      <c r="CK96" s="29">
        <f t="shared" si="389"/>
        <v>0</v>
      </c>
      <c r="CL96" s="29">
        <f t="shared" si="389"/>
        <v>0</v>
      </c>
      <c r="CM96" s="55">
        <f t="shared" si="362"/>
        <v>1</v>
      </c>
      <c r="CN96" s="55">
        <f t="shared" si="362"/>
        <v>-1</v>
      </c>
      <c r="CO96" s="29"/>
      <c r="CP96" s="29"/>
      <c r="CQ96" s="29">
        <f t="shared" si="390"/>
        <v>0</v>
      </c>
      <c r="CR96" s="29">
        <f t="shared" si="390"/>
        <v>0</v>
      </c>
      <c r="CS96" s="55">
        <f t="shared" si="364"/>
        <v>1</v>
      </c>
      <c r="CT96" s="55">
        <f t="shared" si="364"/>
        <v>-1</v>
      </c>
      <c r="CU96" s="29"/>
      <c r="CV96" s="29"/>
      <c r="CW96" s="29">
        <f t="shared" si="391"/>
        <v>0</v>
      </c>
      <c r="CX96" s="29">
        <f t="shared" si="391"/>
        <v>0</v>
      </c>
      <c r="CY96" s="55">
        <f t="shared" si="366"/>
        <v>1</v>
      </c>
      <c r="CZ96" s="55">
        <f t="shared" si="366"/>
        <v>-1</v>
      </c>
      <c r="DA96" s="29"/>
      <c r="DB96" s="29"/>
      <c r="DC96" s="29">
        <f t="shared" si="392"/>
        <v>0</v>
      </c>
      <c r="DD96" s="29">
        <f t="shared" si="392"/>
        <v>0</v>
      </c>
      <c r="DE96" s="55">
        <f t="shared" si="368"/>
        <v>1</v>
      </c>
      <c r="DF96" s="55">
        <f t="shared" si="368"/>
        <v>-1</v>
      </c>
      <c r="DG96" s="29"/>
      <c r="DH96" s="29"/>
      <c r="DI96" s="29">
        <f t="shared" si="393"/>
        <v>0</v>
      </c>
      <c r="DJ96" s="29">
        <f t="shared" si="393"/>
        <v>0</v>
      </c>
      <c r="DK96" s="55">
        <f t="shared" si="370"/>
        <v>1</v>
      </c>
      <c r="DL96" s="55">
        <f t="shared" si="370"/>
        <v>-1</v>
      </c>
      <c r="DM96" s="29"/>
      <c r="DN96" s="29"/>
      <c r="DO96" s="29"/>
      <c r="DP96" s="29"/>
      <c r="DQ96" s="29">
        <v>0</v>
      </c>
      <c r="DR96" s="29">
        <v>0</v>
      </c>
      <c r="DS96" s="55">
        <f>IF($AY$96=0,1,DQ96/$AY$96-1)</f>
        <v>1</v>
      </c>
      <c r="DT96" s="55">
        <f>IF($AZ$96=0,1,DR96/$AZ$96-1)</f>
        <v>1</v>
      </c>
      <c r="DU96" s="55">
        <f>IF($E$96=0,1,DQ96/$E$96-1)</f>
        <v>1</v>
      </c>
      <c r="DV96" s="55">
        <f>IF($E$96=0,1,DR96/$E$96-1)</f>
        <v>1</v>
      </c>
      <c r="DW96" s="25"/>
      <c r="DX96" s="105"/>
      <c r="DY96" s="105"/>
      <c r="DZ96" s="105"/>
      <c r="EA96" s="105"/>
      <c r="EB96" s="105"/>
      <c r="EC96" s="105"/>
      <c r="ED96" s="105"/>
      <c r="EE96" s="105"/>
      <c r="EF96" s="105"/>
      <c r="EG96" s="105"/>
      <c r="EH96" s="105"/>
      <c r="EI96" s="105"/>
      <c r="EJ96" s="105"/>
      <c r="EK96" s="105"/>
      <c r="EL96" s="105"/>
      <c r="EM96" s="105"/>
      <c r="EN96" s="105"/>
      <c r="EO96" s="105"/>
      <c r="EP96" s="105"/>
      <c r="EQ96" s="105"/>
      <c r="ER96" s="105"/>
      <c r="ES96" s="105"/>
      <c r="ET96" s="105"/>
      <c r="EU96" s="105"/>
      <c r="EV96" s="105"/>
      <c r="EW96" s="105"/>
      <c r="EX96" s="105"/>
      <c r="EY96" s="105"/>
      <c r="EZ96" s="105"/>
      <c r="FA96" s="105"/>
      <c r="FB96" s="105"/>
      <c r="FC96" s="105"/>
      <c r="FD96" s="105"/>
      <c r="FE96" s="105"/>
      <c r="FF96" s="105"/>
      <c r="FG96" s="105"/>
      <c r="FH96" s="105"/>
      <c r="FI96" s="105"/>
      <c r="FJ96" s="105"/>
      <c r="FK96" s="105"/>
      <c r="FL96" s="105"/>
      <c r="FM96" s="105"/>
      <c r="FN96" s="105"/>
      <c r="FO96" s="105"/>
      <c r="FP96" s="105"/>
      <c r="FQ96" s="105"/>
      <c r="FR96" s="105"/>
      <c r="FS96" s="105"/>
      <c r="FT96" s="105"/>
      <c r="FU96" s="105"/>
      <c r="FV96" s="105"/>
      <c r="FW96" s="105"/>
      <c r="FX96" s="105"/>
      <c r="FY96" s="105"/>
      <c r="FZ96" s="105"/>
      <c r="GA96" s="105"/>
      <c r="GB96" s="105"/>
      <c r="GC96" s="105"/>
      <c r="GD96" s="105"/>
      <c r="GE96" s="105"/>
      <c r="GF96" s="105"/>
      <c r="GG96" s="105"/>
      <c r="GH96" s="105"/>
      <c r="GI96" s="105"/>
      <c r="GJ96" s="105"/>
      <c r="GK96" s="105"/>
      <c r="GL96" s="105"/>
      <c r="GM96" s="105"/>
      <c r="GN96" s="105"/>
      <c r="GO96" s="105"/>
      <c r="GP96" s="105"/>
      <c r="GQ96" s="105"/>
      <c r="GR96" s="105"/>
      <c r="GS96" s="105"/>
      <c r="GT96" s="105"/>
      <c r="GU96" s="105"/>
      <c r="GV96" s="105"/>
      <c r="GW96" s="105"/>
      <c r="GX96" s="105"/>
      <c r="GY96" s="105"/>
      <c r="GZ96" s="105"/>
      <c r="HA96" s="105"/>
      <c r="HB96" s="105"/>
      <c r="HC96" s="105"/>
      <c r="HD96" s="105"/>
      <c r="HE96" s="105"/>
      <c r="HF96" s="105"/>
      <c r="HG96" s="105"/>
      <c r="HH96" s="105"/>
      <c r="HI96" s="105"/>
      <c r="HJ96" s="105"/>
      <c r="HK96" s="105"/>
      <c r="HL96" s="105"/>
      <c r="HM96" s="105"/>
      <c r="HN96" s="105"/>
      <c r="HO96" s="105"/>
      <c r="HP96" s="105"/>
      <c r="HQ96" s="105"/>
      <c r="HR96" s="105"/>
      <c r="HS96" s="105"/>
      <c r="HT96" s="105"/>
      <c r="HU96" s="105"/>
      <c r="HV96" s="105"/>
      <c r="HW96" s="105"/>
      <c r="HX96" s="105"/>
      <c r="HY96" s="105"/>
      <c r="HZ96" s="105"/>
      <c r="IA96" s="105"/>
      <c r="IB96" s="105"/>
      <c r="IC96" s="105"/>
      <c r="ID96" s="105"/>
      <c r="IE96" s="105"/>
      <c r="IF96" s="105"/>
      <c r="IG96" s="105"/>
      <c r="IH96" s="105"/>
      <c r="II96" s="105"/>
      <c r="IJ96" s="105"/>
      <c r="IK96" s="105"/>
      <c r="IL96" s="105"/>
      <c r="IM96" s="105"/>
      <c r="IN96" s="105"/>
      <c r="IO96" s="105"/>
      <c r="IP96" s="105"/>
      <c r="IQ96" s="105"/>
      <c r="IR96" s="105"/>
      <c r="IS96" s="105"/>
      <c r="IT96" s="105"/>
      <c r="IU96" s="105"/>
      <c r="IV96" s="105"/>
      <c r="IW96" s="105"/>
      <c r="IX96" s="105"/>
      <c r="IY96" s="105"/>
      <c r="IZ96" s="105"/>
      <c r="JA96" s="105"/>
      <c r="JB96" s="105"/>
      <c r="JC96" s="105"/>
      <c r="JD96" s="105"/>
      <c r="JE96" s="105"/>
      <c r="JF96" s="105"/>
      <c r="JG96" s="105"/>
      <c r="JH96" s="105"/>
    </row>
    <row r="97" spans="1:268" s="125" customFormat="1" ht="44.25" customHeight="1">
      <c r="A97" s="329"/>
      <c r="B97" s="330"/>
      <c r="C97" s="329" t="s">
        <v>115</v>
      </c>
      <c r="D97" s="330"/>
      <c r="E97" s="329" t="s">
        <v>116</v>
      </c>
      <c r="F97" s="330"/>
      <c r="G97" s="329" t="s">
        <v>69</v>
      </c>
      <c r="H97" s="330"/>
      <c r="I97" s="329" t="s">
        <v>70</v>
      </c>
      <c r="J97" s="330"/>
      <c r="K97" s="329" t="str">
        <f>K6</f>
        <v>на 01.03.</v>
      </c>
      <c r="L97" s="330"/>
      <c r="M97" s="329" t="s">
        <v>14</v>
      </c>
      <c r="N97" s="330"/>
      <c r="O97" s="329" t="str">
        <f>O6</f>
        <v>на 01.04.</v>
      </c>
      <c r="P97" s="330"/>
      <c r="Q97" s="329" t="s">
        <v>137</v>
      </c>
      <c r="R97" s="330"/>
      <c r="S97" s="329" t="s">
        <v>137</v>
      </c>
      <c r="T97" s="330"/>
      <c r="U97" s="329" t="s">
        <v>138</v>
      </c>
      <c r="V97" s="330"/>
      <c r="W97" s="329" t="s">
        <v>138</v>
      </c>
      <c r="X97" s="330"/>
      <c r="Y97" s="329" t="s">
        <v>83</v>
      </c>
      <c r="Z97" s="330"/>
      <c r="AA97" s="329" t="s">
        <v>83</v>
      </c>
      <c r="AB97" s="330"/>
      <c r="AC97" s="329" t="s">
        <v>84</v>
      </c>
      <c r="AD97" s="330"/>
      <c r="AE97" s="329" t="s">
        <v>84</v>
      </c>
      <c r="AF97" s="330"/>
      <c r="AG97" s="329" t="s">
        <v>85</v>
      </c>
      <c r="AH97" s="330"/>
      <c r="AI97" s="329" t="s">
        <v>85</v>
      </c>
      <c r="AJ97" s="330"/>
      <c r="AK97" s="329" t="s">
        <v>86</v>
      </c>
      <c r="AL97" s="330"/>
      <c r="AM97" s="329" t="s">
        <v>86</v>
      </c>
      <c r="AN97" s="330"/>
      <c r="AO97" s="329" t="s">
        <v>87</v>
      </c>
      <c r="AP97" s="330"/>
      <c r="AQ97" s="329" t="s">
        <v>87</v>
      </c>
      <c r="AR97" s="330"/>
      <c r="AS97" s="329" t="s">
        <v>88</v>
      </c>
      <c r="AT97" s="330"/>
      <c r="AU97" s="329" t="s">
        <v>88</v>
      </c>
      <c r="AV97" s="330"/>
      <c r="AW97" s="329" t="s">
        <v>139</v>
      </c>
      <c r="AX97" s="330"/>
      <c r="AY97" s="329" t="s">
        <v>71</v>
      </c>
      <c r="AZ97" s="330"/>
      <c r="BA97" s="329"/>
      <c r="BB97" s="330"/>
      <c r="BC97" s="329" t="s">
        <v>69</v>
      </c>
      <c r="BD97" s="330"/>
      <c r="BE97" s="329" t="s">
        <v>70</v>
      </c>
      <c r="BF97" s="330"/>
      <c r="BG97" s="329" t="str">
        <f>BG6</f>
        <v>на 01.03.</v>
      </c>
      <c r="BH97" s="330"/>
      <c r="BI97" s="329" t="s">
        <v>14</v>
      </c>
      <c r="BJ97" s="330"/>
      <c r="BK97" s="329" t="str">
        <f>BK6</f>
        <v>март</v>
      </c>
      <c r="BL97" s="330"/>
      <c r="BM97" s="329" t="s">
        <v>137</v>
      </c>
      <c r="BN97" s="330"/>
      <c r="BO97" s="329" t="s">
        <v>137</v>
      </c>
      <c r="BP97" s="330"/>
      <c r="BQ97" s="329" t="s">
        <v>138</v>
      </c>
      <c r="BR97" s="330"/>
      <c r="BS97" s="329" t="s">
        <v>138</v>
      </c>
      <c r="BT97" s="330"/>
      <c r="BU97" s="329" t="s">
        <v>83</v>
      </c>
      <c r="BV97" s="330"/>
      <c r="BW97" s="329" t="s">
        <v>83</v>
      </c>
      <c r="BX97" s="330"/>
      <c r="BY97" s="329" t="s">
        <v>84</v>
      </c>
      <c r="BZ97" s="330"/>
      <c r="CA97" s="329" t="s">
        <v>84</v>
      </c>
      <c r="CB97" s="330"/>
      <c r="CC97" s="329" t="s">
        <v>85</v>
      </c>
      <c r="CD97" s="330"/>
      <c r="CE97" s="329" t="s">
        <v>85</v>
      </c>
      <c r="CF97" s="330"/>
      <c r="CG97" s="329" t="s">
        <v>86</v>
      </c>
      <c r="CH97" s="330"/>
      <c r="CI97" s="329" t="s">
        <v>86</v>
      </c>
      <c r="CJ97" s="330"/>
      <c r="CK97" s="329" t="s">
        <v>87</v>
      </c>
      <c r="CL97" s="330"/>
      <c r="CM97" s="329" t="s">
        <v>87</v>
      </c>
      <c r="CN97" s="330"/>
      <c r="CO97" s="329" t="s">
        <v>88</v>
      </c>
      <c r="CP97" s="330"/>
      <c r="CQ97" s="329" t="s">
        <v>88</v>
      </c>
      <c r="CR97" s="330"/>
      <c r="CS97" s="329" t="s">
        <v>139</v>
      </c>
      <c r="CT97" s="330"/>
      <c r="CU97" s="329" t="str">
        <f>CU6</f>
        <v>сентябрь</v>
      </c>
      <c r="CV97" s="330"/>
      <c r="CW97" s="122"/>
      <c r="CX97" s="122"/>
      <c r="CY97" s="329"/>
      <c r="CZ97" s="330"/>
      <c r="DA97" s="329" t="str">
        <f>DA6</f>
        <v>октябрь</v>
      </c>
      <c r="DB97" s="330"/>
      <c r="DC97" s="122"/>
      <c r="DD97" s="122"/>
      <c r="DE97" s="329"/>
      <c r="DF97" s="330"/>
      <c r="DG97" s="329" t="str">
        <f>DG6</f>
        <v>ноябрь</v>
      </c>
      <c r="DH97" s="330"/>
      <c r="DI97" s="122"/>
      <c r="DJ97" s="122"/>
      <c r="DK97" s="329"/>
      <c r="DL97" s="330"/>
      <c r="DM97" s="329" t="str">
        <f>DM6</f>
        <v>декабрь</v>
      </c>
      <c r="DN97" s="330"/>
      <c r="DO97" s="329"/>
      <c r="DP97" s="330"/>
      <c r="DQ97" s="331" t="s">
        <v>71</v>
      </c>
      <c r="DR97" s="332"/>
      <c r="DS97" s="329"/>
      <c r="DT97" s="330"/>
      <c r="DU97" s="329"/>
      <c r="DV97" s="330"/>
      <c r="DW97" s="123"/>
      <c r="DX97" s="124"/>
      <c r="DY97" s="124"/>
      <c r="DZ97" s="124"/>
      <c r="EA97" s="124"/>
      <c r="EB97" s="124"/>
      <c r="EC97" s="124"/>
      <c r="ED97" s="124"/>
      <c r="EE97" s="124"/>
      <c r="EF97" s="124"/>
      <c r="EG97" s="124"/>
      <c r="EH97" s="124"/>
      <c r="EI97" s="124"/>
      <c r="EJ97" s="124"/>
      <c r="EK97" s="124"/>
      <c r="EL97" s="124"/>
      <c r="EM97" s="124"/>
      <c r="EN97" s="124"/>
      <c r="EO97" s="124"/>
      <c r="EP97" s="124"/>
      <c r="EQ97" s="124"/>
      <c r="ER97" s="124"/>
      <c r="ES97" s="124"/>
      <c r="ET97" s="124"/>
      <c r="EU97" s="124"/>
      <c r="EV97" s="124"/>
      <c r="EW97" s="124"/>
      <c r="EX97" s="124"/>
      <c r="EY97" s="124"/>
      <c r="EZ97" s="124"/>
      <c r="FA97" s="124"/>
      <c r="FB97" s="124"/>
      <c r="FC97" s="124"/>
      <c r="FD97" s="124"/>
      <c r="FE97" s="124"/>
      <c r="FF97" s="124"/>
      <c r="FG97" s="124"/>
      <c r="FH97" s="124"/>
      <c r="FI97" s="124"/>
      <c r="FJ97" s="124"/>
      <c r="FK97" s="124"/>
      <c r="FL97" s="124"/>
      <c r="FM97" s="124"/>
      <c r="FN97" s="124"/>
      <c r="FO97" s="124"/>
      <c r="FP97" s="124"/>
      <c r="FQ97" s="124"/>
      <c r="FR97" s="124"/>
      <c r="FS97" s="124"/>
      <c r="FT97" s="124"/>
      <c r="FU97" s="124"/>
      <c r="FV97" s="124"/>
      <c r="FW97" s="124"/>
      <c r="FX97" s="124"/>
      <c r="FY97" s="124"/>
      <c r="FZ97" s="124"/>
      <c r="GA97" s="124"/>
      <c r="GB97" s="124"/>
      <c r="GC97" s="124"/>
      <c r="GD97" s="124"/>
      <c r="GE97" s="124"/>
      <c r="GF97" s="124"/>
      <c r="GG97" s="124"/>
      <c r="GH97" s="124"/>
      <c r="GI97" s="124"/>
      <c r="GJ97" s="124"/>
      <c r="GK97" s="124"/>
      <c r="GL97" s="124"/>
      <c r="GM97" s="124"/>
      <c r="GN97" s="124"/>
      <c r="GO97" s="124"/>
      <c r="GP97" s="124"/>
      <c r="GQ97" s="124"/>
      <c r="GR97" s="124"/>
      <c r="GS97" s="124"/>
      <c r="GT97" s="124"/>
      <c r="GU97" s="124"/>
      <c r="GV97" s="124"/>
      <c r="GW97" s="124"/>
      <c r="GX97" s="124"/>
      <c r="GY97" s="124"/>
      <c r="GZ97" s="124"/>
      <c r="HA97" s="124"/>
      <c r="HB97" s="124"/>
      <c r="HC97" s="124"/>
      <c r="HD97" s="124"/>
      <c r="HE97" s="124"/>
      <c r="HF97" s="124"/>
      <c r="HG97" s="124"/>
      <c r="HH97" s="124"/>
      <c r="HI97" s="124"/>
      <c r="HJ97" s="124"/>
      <c r="HK97" s="124"/>
      <c r="HL97" s="124"/>
      <c r="HM97" s="124"/>
      <c r="HN97" s="124"/>
      <c r="HO97" s="124"/>
      <c r="HP97" s="124"/>
      <c r="HQ97" s="124"/>
      <c r="HR97" s="124"/>
      <c r="HS97" s="124"/>
      <c r="HT97" s="124"/>
      <c r="HU97" s="124"/>
      <c r="HV97" s="124"/>
      <c r="HW97" s="124"/>
      <c r="HX97" s="124"/>
      <c r="HY97" s="124"/>
      <c r="HZ97" s="124"/>
      <c r="IA97" s="124"/>
      <c r="IB97" s="124"/>
      <c r="IC97" s="124"/>
      <c r="ID97" s="124"/>
      <c r="IE97" s="124"/>
      <c r="IF97" s="124"/>
      <c r="IG97" s="124"/>
      <c r="IH97" s="124"/>
      <c r="II97" s="124"/>
      <c r="IJ97" s="124"/>
      <c r="IK97" s="124"/>
      <c r="IL97" s="124"/>
      <c r="IM97" s="124"/>
      <c r="IN97" s="124"/>
      <c r="IO97" s="124"/>
      <c r="IP97" s="124"/>
      <c r="IQ97" s="124"/>
      <c r="IR97" s="124"/>
      <c r="IS97" s="124"/>
      <c r="IT97" s="124"/>
      <c r="IU97" s="124"/>
      <c r="IV97" s="124"/>
      <c r="IW97" s="124"/>
      <c r="IX97" s="124"/>
      <c r="IY97" s="124"/>
      <c r="IZ97" s="124"/>
      <c r="JA97" s="124"/>
      <c r="JB97" s="124"/>
      <c r="JC97" s="124"/>
      <c r="JD97" s="124"/>
      <c r="JE97" s="124"/>
      <c r="JF97" s="124"/>
      <c r="JG97" s="124"/>
      <c r="JH97" s="124"/>
    </row>
    <row r="98" spans="1:268" s="18" customFormat="1" ht="16.5">
      <c r="A98" s="249" t="s">
        <v>72</v>
      </c>
      <c r="B98" s="250"/>
      <c r="C98" s="17"/>
      <c r="D98" s="17"/>
      <c r="E98" s="17">
        <v>130322</v>
      </c>
      <c r="F98" s="17">
        <v>121295</v>
      </c>
      <c r="G98" s="17">
        <f>H98+1207.3+1050+607.6</f>
        <v>74682.900000000009</v>
      </c>
      <c r="H98" s="17">
        <v>71818</v>
      </c>
      <c r="I98" s="17">
        <f>G98+I67+I70</f>
        <v>72834.900000000009</v>
      </c>
      <c r="J98" s="17">
        <f>H98+J67+J70</f>
        <v>70320</v>
      </c>
      <c r="K98" s="17">
        <f>I98</f>
        <v>72834.900000000009</v>
      </c>
      <c r="L98" s="17">
        <f>J98</f>
        <v>70320</v>
      </c>
      <c r="M98" s="17">
        <f>N98+402.5+700+531.6</f>
        <v>70048.3</v>
      </c>
      <c r="N98" s="17">
        <v>68414.2</v>
      </c>
      <c r="O98" s="17">
        <f>M98</f>
        <v>70048.3</v>
      </c>
      <c r="P98" s="17">
        <f>N98</f>
        <v>68414.2</v>
      </c>
      <c r="Q98" s="17">
        <f>R98+200+531.6</f>
        <v>79891.3</v>
      </c>
      <c r="R98" s="17">
        <v>79159.7</v>
      </c>
      <c r="S98" s="17">
        <f>Q98</f>
        <v>79891.3</v>
      </c>
      <c r="T98" s="17">
        <f>R98</f>
        <v>79159.7</v>
      </c>
      <c r="U98" s="17">
        <f>V98+455.6</f>
        <v>78342.100000000006</v>
      </c>
      <c r="V98" s="17">
        <v>77886.5</v>
      </c>
      <c r="W98" s="17">
        <f>U98</f>
        <v>78342.100000000006</v>
      </c>
      <c r="X98" s="17">
        <f>V98</f>
        <v>77886.5</v>
      </c>
      <c r="Y98" s="17">
        <f>Z98+455.6+503.7</f>
        <v>97660</v>
      </c>
      <c r="Z98" s="17">
        <v>96700.7</v>
      </c>
      <c r="AA98" s="17">
        <f>Y98</f>
        <v>97660</v>
      </c>
      <c r="AB98" s="17">
        <f>Z98</f>
        <v>96700.7</v>
      </c>
      <c r="AC98" s="17">
        <f>AD98+500+379.6</f>
        <v>96402.200000000012</v>
      </c>
      <c r="AD98" s="17">
        <v>95522.6</v>
      </c>
      <c r="AE98" s="17">
        <f>AC98</f>
        <v>96402.200000000012</v>
      </c>
      <c r="AF98" s="17">
        <f>AD98</f>
        <v>95522.6</v>
      </c>
      <c r="AG98" s="17">
        <f>AH98+500+341.6</f>
        <v>95094.3</v>
      </c>
      <c r="AH98" s="17">
        <v>94252.7</v>
      </c>
      <c r="AI98" s="17">
        <f>AG98</f>
        <v>95094.3</v>
      </c>
      <c r="AJ98" s="17">
        <f>AH98</f>
        <v>94252.7</v>
      </c>
      <c r="AK98" s="17">
        <f>5000+500+303.6+AL98</f>
        <v>102709.90000000001</v>
      </c>
      <c r="AL98" s="17">
        <v>96906.3</v>
      </c>
      <c r="AM98" s="17">
        <f>AK98</f>
        <v>102709.90000000001</v>
      </c>
      <c r="AN98" s="17">
        <f>AL98</f>
        <v>96906.3</v>
      </c>
      <c r="AO98" s="17">
        <f>800+265.6+AP98+5000</f>
        <v>102987.70000000001</v>
      </c>
      <c r="AP98" s="17">
        <v>96922.1</v>
      </c>
      <c r="AQ98" s="17">
        <f>AO98</f>
        <v>102987.70000000001</v>
      </c>
      <c r="AR98" s="17">
        <f>AP98</f>
        <v>96922.1</v>
      </c>
      <c r="AS98" s="17">
        <f>AT98+5000+800+227.6</f>
        <v>102901.70000000001</v>
      </c>
      <c r="AT98" s="17">
        <v>96874.1</v>
      </c>
      <c r="AU98" s="17">
        <f>AS98</f>
        <v>102901.70000000001</v>
      </c>
      <c r="AV98" s="17">
        <f>AT98</f>
        <v>96874.1</v>
      </c>
      <c r="AW98" s="17">
        <f>AX98+227.6+800+8005</f>
        <v>131064.6</v>
      </c>
      <c r="AX98" s="17">
        <v>122032</v>
      </c>
      <c r="AY98" s="17">
        <v>132945</v>
      </c>
      <c r="AZ98" s="17">
        <v>113295</v>
      </c>
      <c r="BA98" s="19">
        <f>AY98/E98</f>
        <v>1.0201270698730835</v>
      </c>
      <c r="BB98" s="19">
        <f>AZ98/F98</f>
        <v>0.93404509666515523</v>
      </c>
      <c r="BC98" s="17">
        <f>E98+BC67-BC70</f>
        <v>130543</v>
      </c>
      <c r="BD98" s="17">
        <f>F98+BD67-BD70</f>
        <v>121516</v>
      </c>
      <c r="BE98" s="17">
        <f>BC98+BE67+BE70</f>
        <v>128574</v>
      </c>
      <c r="BF98" s="17">
        <f>BD98+BF67+BF70</f>
        <v>119547</v>
      </c>
      <c r="BG98" s="17">
        <f t="shared" ref="BG98:BH101" si="401">BE98</f>
        <v>128574</v>
      </c>
      <c r="BH98" s="17">
        <f t="shared" si="401"/>
        <v>119547</v>
      </c>
      <c r="BI98" s="19">
        <f t="shared" ref="BI98:BJ98" si="402">IF(K98=0,1,BG98/K98-1)</f>
        <v>0.76528010610298058</v>
      </c>
      <c r="BJ98" s="19">
        <f t="shared" si="402"/>
        <v>0.70004266211604094</v>
      </c>
      <c r="BK98" s="17">
        <f>BI98+BK67+BK70</f>
        <v>31081.765280106101</v>
      </c>
      <c r="BL98" s="17">
        <f t="shared" ref="BL98" si="403">BJ98+BL67+BL70</f>
        <v>-2418.2999573378838</v>
      </c>
      <c r="BM98" s="17">
        <f>BK98</f>
        <v>31081.765280106101</v>
      </c>
      <c r="BN98" s="17">
        <f>BL98</f>
        <v>-2418.2999573378838</v>
      </c>
      <c r="BO98" s="19">
        <f>BM98/O98</f>
        <v>0.44371905214125251</v>
      </c>
      <c r="BP98" s="19">
        <f>BN98/P98</f>
        <v>-3.534792422242581E-2</v>
      </c>
      <c r="BQ98" s="17">
        <f>BM98+BQ67+BQ70</f>
        <v>31081.765280106101</v>
      </c>
      <c r="BR98" s="17">
        <f>BN98+BR67+BR70</f>
        <v>-2418.2999573378838</v>
      </c>
      <c r="BS98" s="17">
        <f>BQ98</f>
        <v>31081.765280106101</v>
      </c>
      <c r="BT98" s="17">
        <f>BR98</f>
        <v>-2418.2999573378838</v>
      </c>
      <c r="BU98" s="19">
        <f>BS98/S98</f>
        <v>0.38905068862449477</v>
      </c>
      <c r="BV98" s="19">
        <f>BT98/T98</f>
        <v>-3.0549635197428537E-2</v>
      </c>
      <c r="BW98" s="17">
        <f>BS98+BW67+BW70</f>
        <v>31081.765280106101</v>
      </c>
      <c r="BX98" s="17">
        <f>BT98+BX67+BX70</f>
        <v>-2418.2999573378838</v>
      </c>
      <c r="BY98" s="17">
        <f>BW98</f>
        <v>31081.765280106101</v>
      </c>
      <c r="BZ98" s="17">
        <f>BX98</f>
        <v>-2418.2999573378838</v>
      </c>
      <c r="CA98" s="19">
        <f>BY98/W98</f>
        <v>0.39674409136474642</v>
      </c>
      <c r="CB98" s="19">
        <f>BZ98/X98</f>
        <v>-3.1049025920254266E-2</v>
      </c>
      <c r="CC98" s="17">
        <f>BY98+CC67+CC70</f>
        <v>31081.765280106101</v>
      </c>
      <c r="CD98" s="17">
        <f>BZ98+CD67+CD70</f>
        <v>-2418.2999573378838</v>
      </c>
      <c r="CE98" s="17">
        <f>CC98</f>
        <v>31081.765280106101</v>
      </c>
      <c r="CF98" s="17">
        <f>CD98</f>
        <v>-2418.2999573378838</v>
      </c>
      <c r="CG98" s="19">
        <f>CE98/AA98</f>
        <v>0.318265055090171</v>
      </c>
      <c r="CH98" s="19">
        <f>CF98/AB98</f>
        <v>-2.5008091537474741E-2</v>
      </c>
      <c r="CI98" s="17">
        <f>CE98+CI67+CI70</f>
        <v>31081.765280106101</v>
      </c>
      <c r="CJ98" s="17">
        <f>CF98+CJ67+CJ70</f>
        <v>-2418.2999573378838</v>
      </c>
      <c r="CK98" s="17">
        <f>CI98</f>
        <v>31081.765280106101</v>
      </c>
      <c r="CL98" s="17">
        <f>CJ98</f>
        <v>-2418.2999573378838</v>
      </c>
      <c r="CM98" s="19">
        <f>CK98/AE98</f>
        <v>0.32241759296059735</v>
      </c>
      <c r="CN98" s="19">
        <f>CL98/AF98</f>
        <v>-2.5316521507348876E-2</v>
      </c>
      <c r="CO98" s="17">
        <f>CK98+CO67+CO70</f>
        <v>31081.765280106101</v>
      </c>
      <c r="CP98" s="17">
        <f>CL98+CP67+CP70</f>
        <v>-2418.2999573378838</v>
      </c>
      <c r="CQ98" s="17">
        <f>CO98</f>
        <v>31081.765280106101</v>
      </c>
      <c r="CR98" s="17">
        <f>CP98</f>
        <v>-2418.2999573378838</v>
      </c>
      <c r="CS98" s="19">
        <f>CQ98/AI98</f>
        <v>0.32685203298311361</v>
      </c>
      <c r="CT98" s="19">
        <f>CR98/AJ98</f>
        <v>-2.5657619965665533E-2</v>
      </c>
      <c r="CU98" s="17">
        <f>CQ98+CU67+CU70</f>
        <v>31081.765280106101</v>
      </c>
      <c r="CV98" s="17">
        <f>CR98+CV67+CV70</f>
        <v>-2418.2999573378838</v>
      </c>
      <c r="CW98" s="17">
        <f>CU98</f>
        <v>31081.765280106101</v>
      </c>
      <c r="CX98" s="17">
        <f>CV98</f>
        <v>-2418.2999573378838</v>
      </c>
      <c r="CY98" s="19">
        <f>CW98/AM98</f>
        <v>0.30261703380205901</v>
      </c>
      <c r="CZ98" s="19">
        <f>CX98/AN98</f>
        <v>-2.4955033443005085E-2</v>
      </c>
      <c r="DA98" s="17">
        <f>CW98+DA67+DA70</f>
        <v>31081.765280106101</v>
      </c>
      <c r="DB98" s="17">
        <f>CX98+DB67+DB70</f>
        <v>-2418.2999573378838</v>
      </c>
      <c r="DC98" s="17">
        <f>DA98</f>
        <v>31081.765280106101</v>
      </c>
      <c r="DD98" s="17">
        <f>DB98</f>
        <v>-2418.2999573378838</v>
      </c>
      <c r="DE98" s="19">
        <f>DC98/AQ98</f>
        <v>0.30180075174128657</v>
      </c>
      <c r="DF98" s="19">
        <f>DD98/AR98</f>
        <v>-2.495096533543829E-2</v>
      </c>
      <c r="DG98" s="17">
        <f>DC98+DG67+DG70</f>
        <v>31081.765280106101</v>
      </c>
      <c r="DH98" s="17">
        <f>DD98+DH67+DH70</f>
        <v>-2418.2999573378838</v>
      </c>
      <c r="DI98" s="17">
        <f>DG98</f>
        <v>31081.765280106101</v>
      </c>
      <c r="DJ98" s="17">
        <f>DH98</f>
        <v>-2418.2999573378838</v>
      </c>
      <c r="DK98" s="19">
        <f>DI98/AU98</f>
        <v>0.3020529814386555</v>
      </c>
      <c r="DL98" s="19">
        <f>DJ98/AV98</f>
        <v>-2.4963328251182554E-2</v>
      </c>
      <c r="DM98" s="17">
        <f>DI98+DM67+DM70</f>
        <v>31081.765280106101</v>
      </c>
      <c r="DN98" s="17">
        <f>DJ98+DN67+DN70</f>
        <v>-2418.2999573378838</v>
      </c>
      <c r="DO98" s="19"/>
      <c r="DP98" s="19"/>
      <c r="DQ98" s="38">
        <f>E98+DQ67+DQ70</f>
        <v>156872</v>
      </c>
      <c r="DR98" s="38">
        <f>F98+DR67+DR70</f>
        <v>137795</v>
      </c>
      <c r="DS98" s="19">
        <f>DQ98/$AY$98</f>
        <v>1.1799766820865771</v>
      </c>
      <c r="DT98" s="19">
        <f>DR98/$AZ$98</f>
        <v>1.2162496138399752</v>
      </c>
      <c r="DU98" s="19">
        <f>DQ98/$E$98</f>
        <v>1.2037261552155429</v>
      </c>
      <c r="DV98" s="19">
        <f>DR98/$E$98</f>
        <v>1.0573425822194258</v>
      </c>
      <c r="DW98" s="84"/>
      <c r="DX98" s="22"/>
      <c r="DY98" s="22"/>
      <c r="DZ98" s="22"/>
      <c r="EA98" s="22"/>
      <c r="EB98" s="22"/>
      <c r="EC98" s="22"/>
      <c r="ED98" s="22"/>
      <c r="EE98" s="22"/>
      <c r="EF98" s="22"/>
      <c r="EG98" s="22"/>
      <c r="EH98" s="22"/>
      <c r="EI98" s="22"/>
      <c r="EJ98" s="22"/>
      <c r="EK98" s="22"/>
      <c r="EL98" s="22"/>
      <c r="EM98" s="22"/>
      <c r="EN98" s="22"/>
      <c r="EO98" s="22"/>
      <c r="EP98" s="22"/>
      <c r="EQ98" s="22"/>
      <c r="ER98" s="22"/>
      <c r="ES98" s="22"/>
      <c r="ET98" s="22"/>
      <c r="EU98" s="22"/>
      <c r="EV98" s="22"/>
      <c r="EW98" s="22"/>
      <c r="EX98" s="22"/>
      <c r="EY98" s="22"/>
      <c r="EZ98" s="22"/>
      <c r="FA98" s="22"/>
      <c r="FB98" s="22"/>
      <c r="FC98" s="22"/>
      <c r="FD98" s="22"/>
      <c r="FE98" s="22"/>
      <c r="FF98" s="22"/>
      <c r="FG98" s="22"/>
      <c r="FH98" s="22"/>
      <c r="FI98" s="22"/>
      <c r="FJ98" s="22"/>
      <c r="FK98" s="22"/>
      <c r="FL98" s="22"/>
      <c r="FM98" s="22"/>
      <c r="FN98" s="22"/>
      <c r="FO98" s="22"/>
      <c r="FP98" s="22"/>
      <c r="FQ98" s="22"/>
      <c r="FR98" s="22"/>
      <c r="FS98" s="22"/>
      <c r="FT98" s="22"/>
      <c r="FU98" s="22"/>
      <c r="FV98" s="22"/>
      <c r="FW98" s="22"/>
      <c r="FX98" s="22"/>
      <c r="FY98" s="22"/>
      <c r="FZ98" s="22"/>
      <c r="GA98" s="22"/>
      <c r="GB98" s="22"/>
      <c r="GC98" s="22"/>
      <c r="GD98" s="22"/>
      <c r="GE98" s="22"/>
      <c r="GF98" s="22"/>
      <c r="GG98" s="22"/>
      <c r="GH98" s="22"/>
      <c r="GI98" s="22"/>
      <c r="GJ98" s="22"/>
      <c r="GK98" s="22"/>
      <c r="GL98" s="22"/>
      <c r="GM98" s="22"/>
      <c r="GN98" s="22"/>
      <c r="GO98" s="22"/>
      <c r="GP98" s="22"/>
      <c r="GQ98" s="22"/>
      <c r="GR98" s="22"/>
      <c r="GS98" s="22"/>
      <c r="GT98" s="22"/>
      <c r="GU98" s="22"/>
      <c r="GV98" s="22"/>
      <c r="GW98" s="22"/>
      <c r="GX98" s="22"/>
      <c r="GY98" s="22"/>
      <c r="GZ98" s="22"/>
      <c r="HA98" s="22"/>
      <c r="HB98" s="22"/>
      <c r="HC98" s="22"/>
      <c r="HD98" s="22"/>
      <c r="HE98" s="22"/>
      <c r="HF98" s="22"/>
      <c r="HG98" s="22"/>
      <c r="HH98" s="22"/>
      <c r="HI98" s="22"/>
      <c r="HJ98" s="22"/>
      <c r="HK98" s="22"/>
      <c r="HL98" s="22"/>
      <c r="HM98" s="22"/>
      <c r="HN98" s="22"/>
      <c r="HO98" s="22"/>
      <c r="HP98" s="22"/>
      <c r="HQ98" s="22"/>
      <c r="HR98" s="22"/>
      <c r="HS98" s="22"/>
      <c r="HT98" s="22"/>
      <c r="HU98" s="22"/>
      <c r="HV98" s="22"/>
      <c r="HW98" s="22"/>
      <c r="HX98" s="22"/>
      <c r="HY98" s="22"/>
      <c r="HZ98" s="22"/>
      <c r="IA98" s="22"/>
      <c r="IB98" s="22"/>
      <c r="IC98" s="22"/>
      <c r="ID98" s="22"/>
      <c r="IE98" s="22"/>
      <c r="IF98" s="22"/>
      <c r="IG98" s="22"/>
      <c r="IH98" s="22"/>
      <c r="II98" s="22"/>
      <c r="IJ98" s="22"/>
      <c r="IK98" s="22"/>
      <c r="IL98" s="22"/>
      <c r="IM98" s="22"/>
      <c r="IN98" s="22"/>
      <c r="IO98" s="22"/>
      <c r="IP98" s="22"/>
      <c r="IQ98" s="22"/>
      <c r="IR98" s="22"/>
      <c r="IS98" s="22"/>
      <c r="IT98" s="22"/>
      <c r="IU98" s="22"/>
      <c r="IV98" s="22"/>
      <c r="IW98" s="22"/>
      <c r="IX98" s="22"/>
      <c r="IY98" s="22"/>
      <c r="IZ98" s="22"/>
      <c r="JA98" s="22"/>
      <c r="JB98" s="22"/>
      <c r="JC98" s="22"/>
      <c r="JD98" s="22"/>
      <c r="JE98" s="22"/>
      <c r="JF98" s="22"/>
      <c r="JG98" s="22"/>
      <c r="JH98" s="22"/>
    </row>
    <row r="99" spans="1:268" s="79" customFormat="1" ht="15.75" customHeight="1">
      <c r="A99" s="327" t="s">
        <v>73</v>
      </c>
      <c r="B99" s="328"/>
      <c r="C99" s="54">
        <f>C98/(C9-C11)</f>
        <v>0</v>
      </c>
      <c r="D99" s="54">
        <f>D98/(D9-D11)</f>
        <v>0</v>
      </c>
      <c r="E99" s="54">
        <f>E98/(E9-E11)</f>
        <v>0.32412788131013109</v>
      </c>
      <c r="F99" s="54">
        <f>F98/(F9-F11)</f>
        <v>0.40089158261532881</v>
      </c>
      <c r="G99" s="54" t="s">
        <v>51</v>
      </c>
      <c r="H99" s="54" t="s">
        <v>51</v>
      </c>
      <c r="I99" s="54" t="s">
        <v>51</v>
      </c>
      <c r="J99" s="54" t="s">
        <v>51</v>
      </c>
      <c r="K99" s="54" t="s">
        <v>51</v>
      </c>
      <c r="L99" s="54" t="s">
        <v>51</v>
      </c>
      <c r="M99" s="54" t="s">
        <v>51</v>
      </c>
      <c r="N99" s="54" t="s">
        <v>51</v>
      </c>
      <c r="O99" s="54" t="s">
        <v>51</v>
      </c>
      <c r="P99" s="54" t="s">
        <v>51</v>
      </c>
      <c r="Q99" s="54" t="s">
        <v>51</v>
      </c>
      <c r="R99" s="54" t="s">
        <v>51</v>
      </c>
      <c r="S99" s="54" t="s">
        <v>51</v>
      </c>
      <c r="T99" s="54" t="s">
        <v>51</v>
      </c>
      <c r="U99" s="54" t="s">
        <v>51</v>
      </c>
      <c r="V99" s="54" t="s">
        <v>51</v>
      </c>
      <c r="W99" s="54" t="s">
        <v>51</v>
      </c>
      <c r="X99" s="54" t="s">
        <v>51</v>
      </c>
      <c r="Y99" s="54" t="s">
        <v>51</v>
      </c>
      <c r="Z99" s="54" t="s">
        <v>51</v>
      </c>
      <c r="AA99" s="54" t="s">
        <v>51</v>
      </c>
      <c r="AB99" s="54" t="s">
        <v>51</v>
      </c>
      <c r="AC99" s="54" t="s">
        <v>51</v>
      </c>
      <c r="AD99" s="54" t="s">
        <v>51</v>
      </c>
      <c r="AE99" s="54" t="s">
        <v>51</v>
      </c>
      <c r="AF99" s="54" t="s">
        <v>51</v>
      </c>
      <c r="AG99" s="54" t="s">
        <v>51</v>
      </c>
      <c r="AH99" s="54" t="s">
        <v>51</v>
      </c>
      <c r="AI99" s="54" t="s">
        <v>51</v>
      </c>
      <c r="AJ99" s="54" t="s">
        <v>51</v>
      </c>
      <c r="AK99" s="54" t="s">
        <v>51</v>
      </c>
      <c r="AL99" s="54" t="s">
        <v>51</v>
      </c>
      <c r="AM99" s="54" t="s">
        <v>51</v>
      </c>
      <c r="AN99" s="54" t="s">
        <v>51</v>
      </c>
      <c r="AO99" s="54" t="s">
        <v>51</v>
      </c>
      <c r="AP99" s="54" t="s">
        <v>51</v>
      </c>
      <c r="AQ99" s="54" t="s">
        <v>51</v>
      </c>
      <c r="AR99" s="54" t="s">
        <v>51</v>
      </c>
      <c r="AS99" s="54" t="s">
        <v>51</v>
      </c>
      <c r="AT99" s="54" t="s">
        <v>51</v>
      </c>
      <c r="AU99" s="54" t="s">
        <v>51</v>
      </c>
      <c r="AV99" s="54" t="s">
        <v>51</v>
      </c>
      <c r="AW99" s="54" t="s">
        <v>51</v>
      </c>
      <c r="AX99" s="54" t="s">
        <v>51</v>
      </c>
      <c r="AY99" s="54">
        <f>AY98/(AY8-AY11-AY26)</f>
        <v>0.2893063293716045</v>
      </c>
      <c r="AZ99" s="54">
        <f>AZ98/(AZ8-AZ11-AZ26)</f>
        <v>0.33305835364112174</v>
      </c>
      <c r="BA99" s="54" t="s">
        <v>51</v>
      </c>
      <c r="BB99" s="54" t="s">
        <v>51</v>
      </c>
      <c r="BC99" s="54">
        <f>BC98/($AY$9-$AY$11)</f>
        <v>0.28407925198508688</v>
      </c>
      <c r="BD99" s="54">
        <f>BD98/($AY$9-$AY$11)</f>
        <v>0.26443527714408138</v>
      </c>
      <c r="BE99" s="54">
        <f>BE98/($AY$9-$AY$11)</f>
        <v>0.27979444125483982</v>
      </c>
      <c r="BF99" s="54">
        <f>BF98/($AZ$9-$AZ$11)</f>
        <v>0.35143763628346514</v>
      </c>
      <c r="BG99" s="54">
        <f t="shared" si="401"/>
        <v>0.27979444125483982</v>
      </c>
      <c r="BH99" s="54">
        <f t="shared" si="401"/>
        <v>0.35143763628346514</v>
      </c>
      <c r="BI99" s="54" t="s">
        <v>51</v>
      </c>
      <c r="BJ99" s="54" t="s">
        <v>51</v>
      </c>
      <c r="BK99" s="54">
        <f>BK98/($AY$9-$AY$11)</f>
        <v>6.7638131735509255E-2</v>
      </c>
      <c r="BL99" s="54">
        <f>BL98/($AZ$9-$AZ$11)</f>
        <v>-7.1091840098976176E-3</v>
      </c>
      <c r="BM99" s="54" t="s">
        <v>51</v>
      </c>
      <c r="BN99" s="54" t="s">
        <v>51</v>
      </c>
      <c r="BO99" s="54" t="s">
        <v>51</v>
      </c>
      <c r="BP99" s="54" t="s">
        <v>51</v>
      </c>
      <c r="BQ99" s="54">
        <f>BQ98/($AY$9-$AY$11)</f>
        <v>6.7638131735509255E-2</v>
      </c>
      <c r="BR99" s="54">
        <f>BR98/($AZ$9-$AZ$11)</f>
        <v>-7.1091840098976176E-3</v>
      </c>
      <c r="BS99" s="54" t="s">
        <v>51</v>
      </c>
      <c r="BT99" s="54" t="s">
        <v>51</v>
      </c>
      <c r="BU99" s="54" t="s">
        <v>51</v>
      </c>
      <c r="BV99" s="54" t="s">
        <v>51</v>
      </c>
      <c r="BW99" s="54">
        <f>BW98/($AY$9-$AY$11)</f>
        <v>6.7638131735509255E-2</v>
      </c>
      <c r="BX99" s="54">
        <f>BX98/($AZ$9-$AZ$11)</f>
        <v>-7.1091840098976176E-3</v>
      </c>
      <c r="BY99" s="54" t="s">
        <v>51</v>
      </c>
      <c r="BZ99" s="54" t="s">
        <v>51</v>
      </c>
      <c r="CA99" s="54" t="s">
        <v>51</v>
      </c>
      <c r="CB99" s="54" t="s">
        <v>51</v>
      </c>
      <c r="CC99" s="54">
        <f>CC98/($AY$9-$AY$11)</f>
        <v>6.7638131735509255E-2</v>
      </c>
      <c r="CD99" s="54">
        <f>CD98/($AZ$9-$AZ$11)</f>
        <v>-7.1091840098976176E-3</v>
      </c>
      <c r="CE99" s="54" t="s">
        <v>51</v>
      </c>
      <c r="CF99" s="54" t="s">
        <v>51</v>
      </c>
      <c r="CG99" s="54" t="s">
        <v>51</v>
      </c>
      <c r="CH99" s="54" t="s">
        <v>51</v>
      </c>
      <c r="CI99" s="54">
        <f>CI98/($AY$9-$AY$11)</f>
        <v>6.7638131735509255E-2</v>
      </c>
      <c r="CJ99" s="54">
        <f>CJ98/($AZ$9-$AZ$11)</f>
        <v>-7.1091840098976176E-3</v>
      </c>
      <c r="CK99" s="54" t="s">
        <v>51</v>
      </c>
      <c r="CL99" s="54" t="s">
        <v>51</v>
      </c>
      <c r="CM99" s="54" t="s">
        <v>51</v>
      </c>
      <c r="CN99" s="54" t="s">
        <v>51</v>
      </c>
      <c r="CO99" s="54">
        <f>CO98/($AY$9-$AY$11)</f>
        <v>6.7638131735509255E-2</v>
      </c>
      <c r="CP99" s="54">
        <f>CP98/($AZ$9-$AZ$11)</f>
        <v>-7.1091840098976176E-3</v>
      </c>
      <c r="CQ99" s="54" t="s">
        <v>51</v>
      </c>
      <c r="CR99" s="54" t="s">
        <v>51</v>
      </c>
      <c r="CS99" s="54" t="s">
        <v>51</v>
      </c>
      <c r="CT99" s="54" t="s">
        <v>51</v>
      </c>
      <c r="CU99" s="54">
        <f>CU98/($AY$9-$AY$11)</f>
        <v>6.7638131735509255E-2</v>
      </c>
      <c r="CV99" s="54">
        <f>CV98/($AZ$9-$AZ$11)</f>
        <v>-7.1091840098976176E-3</v>
      </c>
      <c r="CW99" s="54" t="s">
        <v>51</v>
      </c>
      <c r="CX99" s="54" t="s">
        <v>51</v>
      </c>
      <c r="CY99" s="54" t="s">
        <v>51</v>
      </c>
      <c r="CZ99" s="54" t="s">
        <v>51</v>
      </c>
      <c r="DA99" s="54">
        <f>DA98/($AY$9-$AY$11)</f>
        <v>6.7638131735509255E-2</v>
      </c>
      <c r="DB99" s="54">
        <f>DB98/($AZ$9-$AZ$11)</f>
        <v>-7.1091840098976176E-3</v>
      </c>
      <c r="DC99" s="54" t="s">
        <v>51</v>
      </c>
      <c r="DD99" s="54" t="s">
        <v>51</v>
      </c>
      <c r="DE99" s="54" t="s">
        <v>51</v>
      </c>
      <c r="DF99" s="54" t="s">
        <v>51</v>
      </c>
      <c r="DG99" s="54">
        <f>DG98/($AY$9-$AY$11)</f>
        <v>6.7638131735509255E-2</v>
      </c>
      <c r="DH99" s="54">
        <f>DH98/($AZ$9-$AZ$11)</f>
        <v>-7.1091840098976176E-3</v>
      </c>
      <c r="DI99" s="54" t="s">
        <v>51</v>
      </c>
      <c r="DJ99" s="54" t="s">
        <v>51</v>
      </c>
      <c r="DK99" s="54" t="s">
        <v>51</v>
      </c>
      <c r="DL99" s="54" t="s">
        <v>51</v>
      </c>
      <c r="DM99" s="54">
        <f>DM98/($AY$9-$AY$11)</f>
        <v>6.7638131735509255E-2</v>
      </c>
      <c r="DN99" s="54">
        <f>DN98/($AZ$9-$AZ$11)</f>
        <v>-7.1091840098976176E-3</v>
      </c>
      <c r="DO99" s="54">
        <f>DO98/($AY$9-$AY$11)</f>
        <v>0</v>
      </c>
      <c r="DP99" s="54">
        <f>DP98/($AZ$9-$AZ$11)</f>
        <v>0</v>
      </c>
      <c r="DQ99" s="54">
        <f>DQ98/(DQ9-DQ11)</f>
        <v>0.392737432767784</v>
      </c>
      <c r="DR99" s="54">
        <f>DR98/(DR9-DR11)</f>
        <v>0.48494221074261479</v>
      </c>
      <c r="DS99" s="54" t="s">
        <v>51</v>
      </c>
      <c r="DT99" s="54" t="s">
        <v>51</v>
      </c>
      <c r="DU99" s="54" t="s">
        <v>51</v>
      </c>
      <c r="DV99" s="54" t="s">
        <v>51</v>
      </c>
      <c r="DW99" s="121"/>
      <c r="DX99" s="78"/>
      <c r="DY99" s="78"/>
      <c r="DZ99" s="78"/>
      <c r="EA99" s="78"/>
      <c r="EB99" s="78"/>
      <c r="EC99" s="78"/>
      <c r="ED99" s="78"/>
      <c r="EE99" s="78"/>
      <c r="EF99" s="78"/>
      <c r="EG99" s="78"/>
      <c r="EH99" s="78"/>
      <c r="EI99" s="78"/>
      <c r="EJ99" s="78"/>
      <c r="EK99" s="78"/>
      <c r="EL99" s="78"/>
      <c r="EM99" s="78"/>
      <c r="EN99" s="78"/>
      <c r="EO99" s="78"/>
      <c r="EP99" s="78"/>
      <c r="EQ99" s="78"/>
      <c r="ER99" s="78"/>
      <c r="ES99" s="78"/>
      <c r="ET99" s="78"/>
      <c r="EU99" s="78"/>
      <c r="EV99" s="78"/>
      <c r="EW99" s="78"/>
      <c r="EX99" s="78"/>
      <c r="EY99" s="78"/>
      <c r="EZ99" s="78"/>
      <c r="FA99" s="78"/>
      <c r="FB99" s="78"/>
      <c r="FC99" s="78"/>
      <c r="FD99" s="78"/>
      <c r="FE99" s="78"/>
      <c r="FF99" s="78"/>
      <c r="FG99" s="78"/>
      <c r="FH99" s="78"/>
      <c r="FI99" s="78"/>
      <c r="FJ99" s="78"/>
      <c r="FK99" s="78"/>
      <c r="FL99" s="78"/>
      <c r="FM99" s="78"/>
      <c r="FN99" s="78"/>
      <c r="FO99" s="78"/>
      <c r="FP99" s="78"/>
      <c r="FQ99" s="78"/>
      <c r="FR99" s="78"/>
      <c r="FS99" s="78"/>
      <c r="FT99" s="78"/>
      <c r="FU99" s="78"/>
      <c r="FV99" s="78"/>
      <c r="FW99" s="78"/>
      <c r="FX99" s="78"/>
      <c r="FY99" s="78"/>
      <c r="FZ99" s="78"/>
      <c r="GA99" s="78"/>
      <c r="GB99" s="78"/>
      <c r="GC99" s="78"/>
      <c r="GD99" s="78"/>
      <c r="GE99" s="78"/>
      <c r="GF99" s="78"/>
      <c r="GG99" s="78"/>
      <c r="GH99" s="78"/>
      <c r="GI99" s="78"/>
      <c r="GJ99" s="78"/>
      <c r="GK99" s="78"/>
      <c r="GL99" s="78"/>
      <c r="GM99" s="78"/>
      <c r="GN99" s="78"/>
      <c r="GO99" s="78"/>
      <c r="GP99" s="78"/>
      <c r="GQ99" s="78"/>
      <c r="GR99" s="78"/>
      <c r="GS99" s="78"/>
      <c r="GT99" s="78"/>
      <c r="GU99" s="78"/>
      <c r="GV99" s="78"/>
      <c r="GW99" s="78"/>
      <c r="GX99" s="78"/>
      <c r="GY99" s="78"/>
      <c r="GZ99" s="78"/>
      <c r="HA99" s="78"/>
      <c r="HB99" s="78"/>
      <c r="HC99" s="78"/>
      <c r="HD99" s="78"/>
      <c r="HE99" s="78"/>
      <c r="HF99" s="78"/>
      <c r="HG99" s="78"/>
      <c r="HH99" s="78"/>
      <c r="HI99" s="78"/>
      <c r="HJ99" s="78"/>
      <c r="HK99" s="78"/>
      <c r="HL99" s="78"/>
      <c r="HM99" s="78"/>
      <c r="HN99" s="78"/>
      <c r="HO99" s="78"/>
      <c r="HP99" s="78"/>
      <c r="HQ99" s="78"/>
      <c r="HR99" s="78"/>
      <c r="HS99" s="78"/>
      <c r="HT99" s="78"/>
      <c r="HU99" s="78"/>
      <c r="HV99" s="78"/>
      <c r="HW99" s="78"/>
      <c r="HX99" s="78"/>
      <c r="HY99" s="78"/>
      <c r="HZ99" s="78"/>
      <c r="IA99" s="78"/>
      <c r="IB99" s="78"/>
      <c r="IC99" s="78"/>
      <c r="ID99" s="78"/>
      <c r="IE99" s="78"/>
      <c r="IF99" s="78"/>
      <c r="IG99" s="78"/>
      <c r="IH99" s="78"/>
      <c r="II99" s="78"/>
      <c r="IJ99" s="78"/>
      <c r="IK99" s="78"/>
      <c r="IL99" s="78"/>
      <c r="IM99" s="78"/>
      <c r="IN99" s="78"/>
      <c r="IO99" s="78"/>
      <c r="IP99" s="78"/>
      <c r="IQ99" s="78"/>
      <c r="IR99" s="78"/>
      <c r="IS99" s="78"/>
      <c r="IT99" s="78"/>
      <c r="IU99" s="78"/>
      <c r="IV99" s="78"/>
      <c r="IW99" s="78"/>
      <c r="IX99" s="78"/>
      <c r="IY99" s="78"/>
      <c r="IZ99" s="78"/>
      <c r="JA99" s="78"/>
      <c r="JB99" s="78"/>
      <c r="JC99" s="78"/>
      <c r="JD99" s="78"/>
      <c r="JE99" s="78"/>
      <c r="JF99" s="78"/>
      <c r="JG99" s="78"/>
      <c r="JH99" s="78"/>
    </row>
    <row r="100" spans="1:268" s="85" customFormat="1" ht="36.75" customHeight="1">
      <c r="A100" s="249" t="s">
        <v>74</v>
      </c>
      <c r="B100" s="250"/>
      <c r="C100" s="17">
        <f>'[1]прогноз '!B92</f>
        <v>0</v>
      </c>
      <c r="D100" s="17">
        <f>'[1]прогноз '!C92</f>
        <v>0</v>
      </c>
      <c r="E100" s="17">
        <f>[2]Консолид.!$J$23/1000</f>
        <v>19330.999820000001</v>
      </c>
      <c r="F100" s="17">
        <f>[2]районы!$H$23/1000</f>
        <v>15818.17261</v>
      </c>
      <c r="G100" s="17">
        <v>27212</v>
      </c>
      <c r="H100" s="17">
        <v>23450</v>
      </c>
      <c r="I100" s="17">
        <v>14932</v>
      </c>
      <c r="J100" s="17">
        <v>11299</v>
      </c>
      <c r="K100" s="17">
        <f>I100</f>
        <v>14932</v>
      </c>
      <c r="L100" s="17">
        <f>J100</f>
        <v>11299</v>
      </c>
      <c r="M100" s="17">
        <v>26472</v>
      </c>
      <c r="N100" s="17">
        <v>22845</v>
      </c>
      <c r="O100" s="17">
        <f>M100</f>
        <v>26472</v>
      </c>
      <c r="P100" s="17">
        <f>N100</f>
        <v>22845</v>
      </c>
      <c r="Q100" s="17">
        <v>21981.7</v>
      </c>
      <c r="R100" s="17">
        <v>18291.8</v>
      </c>
      <c r="S100" s="17">
        <f>Q100</f>
        <v>21981.7</v>
      </c>
      <c r="T100" s="17">
        <f>R100</f>
        <v>18291.8</v>
      </c>
      <c r="U100" s="17">
        <v>25113</v>
      </c>
      <c r="V100" s="17">
        <v>21336.1</v>
      </c>
      <c r="W100" s="17">
        <f>U100</f>
        <v>25113</v>
      </c>
      <c r="X100" s="17">
        <f>V100</f>
        <v>21336.1</v>
      </c>
      <c r="Y100" s="17">
        <v>15656</v>
      </c>
      <c r="Z100" s="17">
        <v>12044.3</v>
      </c>
      <c r="AA100" s="17">
        <f>Y100</f>
        <v>15656</v>
      </c>
      <c r="AB100" s="17">
        <f>Z100</f>
        <v>12044.3</v>
      </c>
      <c r="AC100" s="17">
        <v>15179.9</v>
      </c>
      <c r="AD100" s="17">
        <v>11709.5</v>
      </c>
      <c r="AE100" s="17">
        <f>AC100</f>
        <v>15179.9</v>
      </c>
      <c r="AF100" s="17">
        <f>AD100</f>
        <v>11709.5</v>
      </c>
      <c r="AG100" s="17">
        <v>19905.900000000001</v>
      </c>
      <c r="AH100" s="17">
        <v>16414.2</v>
      </c>
      <c r="AI100" s="17">
        <f>AG100</f>
        <v>19905.900000000001</v>
      </c>
      <c r="AJ100" s="17">
        <f>AH100</f>
        <v>16414.2</v>
      </c>
      <c r="AK100" s="17">
        <v>14053</v>
      </c>
      <c r="AL100" s="17">
        <v>10561.3</v>
      </c>
      <c r="AM100" s="17">
        <f>AK100</f>
        <v>14053</v>
      </c>
      <c r="AN100" s="17">
        <f>AL100</f>
        <v>10561.3</v>
      </c>
      <c r="AO100" s="17">
        <v>12691.8</v>
      </c>
      <c r="AP100" s="17">
        <v>9200.1</v>
      </c>
      <c r="AQ100" s="17">
        <f>AO100</f>
        <v>12691.8</v>
      </c>
      <c r="AR100" s="17">
        <f>AP100</f>
        <v>9200.1</v>
      </c>
      <c r="AS100" s="17">
        <v>17624.900000000001</v>
      </c>
      <c r="AT100" s="17">
        <v>14133.5</v>
      </c>
      <c r="AU100" s="17">
        <f>AS100</f>
        <v>17624.900000000001</v>
      </c>
      <c r="AV100" s="17">
        <f>AT100</f>
        <v>14133.5</v>
      </c>
      <c r="AW100" s="17">
        <v>20479</v>
      </c>
      <c r="AX100" s="17">
        <v>16299</v>
      </c>
      <c r="AY100" s="17" t="s">
        <v>51</v>
      </c>
      <c r="AZ100" s="17" t="s">
        <v>51</v>
      </c>
      <c r="BA100" s="19" t="s">
        <v>51</v>
      </c>
      <c r="BB100" s="19" t="s">
        <v>51</v>
      </c>
      <c r="BC100" s="17">
        <v>23232.5</v>
      </c>
      <c r="BD100" s="17">
        <v>19719.7</v>
      </c>
      <c r="BE100" s="17">
        <v>21905.9</v>
      </c>
      <c r="BF100" s="17">
        <v>18393.099999999999</v>
      </c>
      <c r="BG100" s="17">
        <f t="shared" si="401"/>
        <v>21905.9</v>
      </c>
      <c r="BH100" s="17">
        <f t="shared" si="401"/>
        <v>18393.099999999999</v>
      </c>
      <c r="BI100" s="19" t="s">
        <v>51</v>
      </c>
      <c r="BJ100" s="19" t="s">
        <v>51</v>
      </c>
      <c r="BK100" s="17"/>
      <c r="BL100" s="97">
        <v>23460</v>
      </c>
      <c r="BM100" s="17">
        <f>BK100</f>
        <v>0</v>
      </c>
      <c r="BN100" s="17">
        <f>BL100</f>
        <v>23460</v>
      </c>
      <c r="BO100" s="19" t="s">
        <v>51</v>
      </c>
      <c r="BP100" s="19" t="s">
        <v>51</v>
      </c>
      <c r="BQ100" s="17"/>
      <c r="BR100" s="17"/>
      <c r="BS100" s="17">
        <f>BQ100</f>
        <v>0</v>
      </c>
      <c r="BT100" s="17">
        <f>BR100</f>
        <v>0</v>
      </c>
      <c r="BU100" s="19" t="s">
        <v>51</v>
      </c>
      <c r="BV100" s="19" t="s">
        <v>51</v>
      </c>
      <c r="BW100" s="17"/>
      <c r="BX100" s="17"/>
      <c r="BY100" s="17">
        <f>BW100</f>
        <v>0</v>
      </c>
      <c r="BZ100" s="17">
        <f>BX100</f>
        <v>0</v>
      </c>
      <c r="CA100" s="19" t="s">
        <v>51</v>
      </c>
      <c r="CB100" s="19" t="s">
        <v>51</v>
      </c>
      <c r="CC100" s="17"/>
      <c r="CD100" s="17"/>
      <c r="CE100" s="17">
        <f>CC100</f>
        <v>0</v>
      </c>
      <c r="CF100" s="17">
        <f>CD100</f>
        <v>0</v>
      </c>
      <c r="CG100" s="19" t="s">
        <v>51</v>
      </c>
      <c r="CH100" s="19" t="s">
        <v>51</v>
      </c>
      <c r="CI100" s="17"/>
      <c r="CJ100" s="17"/>
      <c r="CK100" s="17">
        <f>CI100</f>
        <v>0</v>
      </c>
      <c r="CL100" s="17">
        <f>CJ100</f>
        <v>0</v>
      </c>
      <c r="CM100" s="19" t="s">
        <v>51</v>
      </c>
      <c r="CN100" s="19" t="s">
        <v>51</v>
      </c>
      <c r="CO100" s="17"/>
      <c r="CP100" s="17"/>
      <c r="CQ100" s="17">
        <f>CO100</f>
        <v>0</v>
      </c>
      <c r="CR100" s="17">
        <f>CP100</f>
        <v>0</v>
      </c>
      <c r="CS100" s="19" t="s">
        <v>51</v>
      </c>
      <c r="CT100" s="19" t="s">
        <v>51</v>
      </c>
      <c r="CU100" s="17"/>
      <c r="CV100" s="17"/>
      <c r="CW100" s="17">
        <f>CU100</f>
        <v>0</v>
      </c>
      <c r="CX100" s="17">
        <f>CV100</f>
        <v>0</v>
      </c>
      <c r="CY100" s="19" t="s">
        <v>51</v>
      </c>
      <c r="CZ100" s="19" t="s">
        <v>51</v>
      </c>
      <c r="DA100" s="17"/>
      <c r="DB100" s="17"/>
      <c r="DC100" s="17">
        <f>DA100</f>
        <v>0</v>
      </c>
      <c r="DD100" s="17">
        <f>DB100</f>
        <v>0</v>
      </c>
      <c r="DE100" s="19" t="s">
        <v>51</v>
      </c>
      <c r="DF100" s="19" t="s">
        <v>51</v>
      </c>
      <c r="DG100" s="17"/>
      <c r="DH100" s="17"/>
      <c r="DI100" s="17">
        <f>DG100</f>
        <v>0</v>
      </c>
      <c r="DJ100" s="17">
        <f>DH100</f>
        <v>0</v>
      </c>
      <c r="DK100" s="19" t="s">
        <v>51</v>
      </c>
      <c r="DL100" s="19" t="s">
        <v>51</v>
      </c>
      <c r="DM100" s="17"/>
      <c r="DN100" s="17"/>
      <c r="DO100" s="19"/>
      <c r="DP100" s="19"/>
      <c r="DQ100" s="38">
        <v>14335.4</v>
      </c>
      <c r="DR100" s="38">
        <v>10155.4</v>
      </c>
      <c r="DS100" s="19" t="s">
        <v>51</v>
      </c>
      <c r="DT100" s="19" t="s">
        <v>51</v>
      </c>
      <c r="DU100" s="19" t="s">
        <v>51</v>
      </c>
      <c r="DV100" s="19" t="s">
        <v>51</v>
      </c>
      <c r="DW100" s="37"/>
      <c r="DX100" s="86"/>
      <c r="DY100" s="86"/>
      <c r="DZ100" s="86"/>
      <c r="EA100" s="86"/>
      <c r="EB100" s="86"/>
      <c r="EC100" s="86"/>
      <c r="ED100" s="86"/>
      <c r="EE100" s="86"/>
      <c r="EF100" s="86"/>
      <c r="EG100" s="86"/>
      <c r="EH100" s="86"/>
      <c r="EI100" s="86"/>
      <c r="EJ100" s="86"/>
      <c r="EK100" s="86"/>
      <c r="EL100" s="86"/>
      <c r="EM100" s="86"/>
      <c r="EN100" s="86"/>
      <c r="EO100" s="86"/>
      <c r="EP100" s="86"/>
      <c r="EQ100" s="86"/>
      <c r="ER100" s="86"/>
      <c r="ES100" s="86"/>
      <c r="ET100" s="86"/>
      <c r="EU100" s="86"/>
      <c r="EV100" s="86"/>
      <c r="EW100" s="86"/>
      <c r="EX100" s="86"/>
      <c r="EY100" s="86"/>
      <c r="EZ100" s="86"/>
      <c r="FA100" s="86"/>
      <c r="FB100" s="86"/>
      <c r="FC100" s="86"/>
      <c r="FD100" s="86"/>
      <c r="FE100" s="86"/>
      <c r="FF100" s="86"/>
      <c r="FG100" s="86"/>
      <c r="FH100" s="86"/>
      <c r="FI100" s="86"/>
      <c r="FJ100" s="86"/>
      <c r="FK100" s="86"/>
      <c r="FL100" s="86"/>
      <c r="FM100" s="86"/>
      <c r="FN100" s="86"/>
      <c r="FO100" s="86"/>
      <c r="FP100" s="86"/>
      <c r="FQ100" s="86"/>
      <c r="FR100" s="86"/>
      <c r="FS100" s="86"/>
      <c r="FT100" s="86"/>
      <c r="FU100" s="86"/>
      <c r="FV100" s="86"/>
      <c r="FW100" s="86"/>
      <c r="FX100" s="86"/>
      <c r="FY100" s="86"/>
      <c r="FZ100" s="86"/>
      <c r="GA100" s="86"/>
      <c r="GB100" s="86"/>
      <c r="GC100" s="86"/>
      <c r="GD100" s="86"/>
      <c r="GE100" s="86"/>
      <c r="GF100" s="86"/>
      <c r="GG100" s="86"/>
      <c r="GH100" s="86"/>
      <c r="GI100" s="86"/>
      <c r="GJ100" s="86"/>
      <c r="GK100" s="86"/>
      <c r="GL100" s="86"/>
      <c r="GM100" s="86"/>
      <c r="GN100" s="86"/>
      <c r="GO100" s="86"/>
      <c r="GP100" s="86"/>
      <c r="GQ100" s="86"/>
      <c r="GR100" s="86"/>
      <c r="GS100" s="86"/>
      <c r="GT100" s="86"/>
      <c r="GU100" s="86"/>
      <c r="GV100" s="86"/>
      <c r="GW100" s="86"/>
      <c r="GX100" s="86"/>
      <c r="GY100" s="86"/>
      <c r="GZ100" s="86"/>
      <c r="HA100" s="86"/>
      <c r="HB100" s="86"/>
      <c r="HC100" s="86"/>
      <c r="HD100" s="86"/>
      <c r="HE100" s="86"/>
      <c r="HF100" s="86"/>
      <c r="HG100" s="86"/>
      <c r="HH100" s="86"/>
      <c r="HI100" s="86"/>
      <c r="HJ100" s="86"/>
      <c r="HK100" s="86"/>
      <c r="HL100" s="86"/>
      <c r="HM100" s="86"/>
      <c r="HN100" s="86"/>
      <c r="HO100" s="86"/>
      <c r="HP100" s="86"/>
      <c r="HQ100" s="86"/>
      <c r="HR100" s="86"/>
      <c r="HS100" s="86"/>
      <c r="HT100" s="86"/>
      <c r="HU100" s="86"/>
      <c r="HV100" s="86"/>
      <c r="HW100" s="86"/>
      <c r="HX100" s="86"/>
      <c r="HY100" s="86"/>
      <c r="HZ100" s="86"/>
      <c r="IA100" s="86"/>
      <c r="IB100" s="86"/>
      <c r="IC100" s="86"/>
      <c r="ID100" s="86"/>
      <c r="IE100" s="86"/>
      <c r="IF100" s="86"/>
      <c r="IG100" s="86"/>
      <c r="IH100" s="86"/>
      <c r="II100" s="86"/>
      <c r="IJ100" s="86"/>
      <c r="IK100" s="86"/>
      <c r="IL100" s="86"/>
      <c r="IM100" s="86"/>
      <c r="IN100" s="86"/>
      <c r="IO100" s="86"/>
      <c r="IP100" s="86"/>
      <c r="IQ100" s="86"/>
      <c r="IR100" s="86"/>
      <c r="IS100" s="86"/>
      <c r="IT100" s="86"/>
      <c r="IU100" s="86"/>
      <c r="IV100" s="86"/>
      <c r="IW100" s="86"/>
      <c r="IX100" s="86"/>
      <c r="IY100" s="86"/>
      <c r="IZ100" s="86"/>
      <c r="JA100" s="86"/>
      <c r="JB100" s="86"/>
      <c r="JC100" s="86"/>
      <c r="JD100" s="86"/>
      <c r="JE100" s="86"/>
      <c r="JF100" s="86"/>
      <c r="JG100" s="86"/>
      <c r="JH100" s="86"/>
    </row>
    <row r="101" spans="1:268" s="66" customFormat="1" ht="16.5">
      <c r="A101" s="323" t="s">
        <v>75</v>
      </c>
      <c r="B101" s="324"/>
      <c r="C101" s="39">
        <f>'[1]прогноз '!B93</f>
        <v>0</v>
      </c>
      <c r="D101" s="39">
        <f>'[1]прогноз '!C93</f>
        <v>0</v>
      </c>
      <c r="E101" s="39">
        <v>0</v>
      </c>
      <c r="F101" s="39">
        <v>0</v>
      </c>
      <c r="G101" s="40">
        <v>0</v>
      </c>
      <c r="H101" s="40">
        <v>0</v>
      </c>
      <c r="I101" s="40">
        <v>0</v>
      </c>
      <c r="J101" s="40">
        <v>0</v>
      </c>
      <c r="K101" s="40">
        <f>I101</f>
        <v>0</v>
      </c>
      <c r="L101" s="40">
        <f>J101</f>
        <v>0</v>
      </c>
      <c r="M101" s="40">
        <v>0</v>
      </c>
      <c r="N101" s="40">
        <v>0</v>
      </c>
      <c r="O101" s="40">
        <f>M101</f>
        <v>0</v>
      </c>
      <c r="P101" s="40">
        <f>N101</f>
        <v>0</v>
      </c>
      <c r="Q101" s="40">
        <v>0</v>
      </c>
      <c r="R101" s="40">
        <v>0</v>
      </c>
      <c r="S101" s="40">
        <f>Q101</f>
        <v>0</v>
      </c>
      <c r="T101" s="40">
        <f>R101</f>
        <v>0</v>
      </c>
      <c r="U101" s="40">
        <v>0</v>
      </c>
      <c r="V101" s="40">
        <v>0</v>
      </c>
      <c r="W101" s="40">
        <f>U101</f>
        <v>0</v>
      </c>
      <c r="X101" s="40">
        <f>V101</f>
        <v>0</v>
      </c>
      <c r="Y101" s="40">
        <v>0</v>
      </c>
      <c r="Z101" s="40">
        <v>0</v>
      </c>
      <c r="AA101" s="40">
        <f>Y101</f>
        <v>0</v>
      </c>
      <c r="AB101" s="40">
        <f>Z101</f>
        <v>0</v>
      </c>
      <c r="AC101" s="40">
        <v>0</v>
      </c>
      <c r="AD101" s="40">
        <v>0</v>
      </c>
      <c r="AE101" s="40">
        <f>AC101</f>
        <v>0</v>
      </c>
      <c r="AF101" s="40">
        <f>AD101</f>
        <v>0</v>
      </c>
      <c r="AG101" s="40">
        <v>0</v>
      </c>
      <c r="AH101" s="40">
        <v>0</v>
      </c>
      <c r="AI101" s="40">
        <f>AG101</f>
        <v>0</v>
      </c>
      <c r="AJ101" s="40">
        <f>AH101</f>
        <v>0</v>
      </c>
      <c r="AK101" s="40">
        <v>0</v>
      </c>
      <c r="AL101" s="40">
        <v>0</v>
      </c>
      <c r="AM101" s="40">
        <f>AK101</f>
        <v>0</v>
      </c>
      <c r="AN101" s="40">
        <f>AL101</f>
        <v>0</v>
      </c>
      <c r="AO101" s="40">
        <v>0</v>
      </c>
      <c r="AP101" s="40">
        <v>0</v>
      </c>
      <c r="AQ101" s="40">
        <f>AO101</f>
        <v>0</v>
      </c>
      <c r="AR101" s="40">
        <f>AP101</f>
        <v>0</v>
      </c>
      <c r="AS101" s="41">
        <v>0</v>
      </c>
      <c r="AT101" s="41">
        <v>0</v>
      </c>
      <c r="AU101" s="40">
        <f>AS101</f>
        <v>0</v>
      </c>
      <c r="AV101" s="40">
        <f>AT101</f>
        <v>0</v>
      </c>
      <c r="AW101" s="41">
        <v>0</v>
      </c>
      <c r="AX101" s="41">
        <v>0</v>
      </c>
      <c r="AY101" s="39" t="s">
        <v>51</v>
      </c>
      <c r="AZ101" s="39" t="s">
        <v>51</v>
      </c>
      <c r="BA101" s="24" t="s">
        <v>51</v>
      </c>
      <c r="BB101" s="24" t="s">
        <v>51</v>
      </c>
      <c r="BC101" s="42">
        <v>0</v>
      </c>
      <c r="BD101" s="42">
        <v>0</v>
      </c>
      <c r="BE101" s="42">
        <v>0</v>
      </c>
      <c r="BF101" s="42">
        <v>0</v>
      </c>
      <c r="BG101" s="40">
        <f t="shared" si="401"/>
        <v>0</v>
      </c>
      <c r="BH101" s="40">
        <f t="shared" si="401"/>
        <v>0</v>
      </c>
      <c r="BI101" s="24" t="s">
        <v>51</v>
      </c>
      <c r="BJ101" s="24" t="s">
        <v>51</v>
      </c>
      <c r="BK101" s="40">
        <v>0</v>
      </c>
      <c r="BL101" s="98">
        <v>0</v>
      </c>
      <c r="BM101" s="40">
        <f>BK101</f>
        <v>0</v>
      </c>
      <c r="BN101" s="40">
        <f>BL101</f>
        <v>0</v>
      </c>
      <c r="BO101" s="24" t="s">
        <v>51</v>
      </c>
      <c r="BP101" s="24" t="s">
        <v>51</v>
      </c>
      <c r="BQ101" s="40"/>
      <c r="BR101" s="40"/>
      <c r="BS101" s="40">
        <f>BQ101</f>
        <v>0</v>
      </c>
      <c r="BT101" s="40">
        <f>BR101</f>
        <v>0</v>
      </c>
      <c r="BU101" s="24" t="s">
        <v>51</v>
      </c>
      <c r="BV101" s="24" t="s">
        <v>51</v>
      </c>
      <c r="BW101" s="40"/>
      <c r="BX101" s="40"/>
      <c r="BY101" s="40">
        <f>BW101</f>
        <v>0</v>
      </c>
      <c r="BZ101" s="40">
        <f>BX101</f>
        <v>0</v>
      </c>
      <c r="CA101" s="24" t="s">
        <v>51</v>
      </c>
      <c r="CB101" s="24" t="s">
        <v>51</v>
      </c>
      <c r="CC101" s="40"/>
      <c r="CD101" s="40"/>
      <c r="CE101" s="40">
        <f>CC101</f>
        <v>0</v>
      </c>
      <c r="CF101" s="40">
        <f>CD101</f>
        <v>0</v>
      </c>
      <c r="CG101" s="24" t="s">
        <v>51</v>
      </c>
      <c r="CH101" s="24" t="s">
        <v>51</v>
      </c>
      <c r="CI101" s="40"/>
      <c r="CJ101" s="40"/>
      <c r="CK101" s="40">
        <f>CI101</f>
        <v>0</v>
      </c>
      <c r="CL101" s="40">
        <f>CJ101</f>
        <v>0</v>
      </c>
      <c r="CM101" s="24" t="s">
        <v>51</v>
      </c>
      <c r="CN101" s="24" t="s">
        <v>51</v>
      </c>
      <c r="CO101" s="40"/>
      <c r="CP101" s="40"/>
      <c r="CQ101" s="40">
        <f>CO101</f>
        <v>0</v>
      </c>
      <c r="CR101" s="40">
        <f>CP101</f>
        <v>0</v>
      </c>
      <c r="CS101" s="24" t="s">
        <v>51</v>
      </c>
      <c r="CT101" s="24" t="s">
        <v>51</v>
      </c>
      <c r="CU101" s="40"/>
      <c r="CV101" s="40"/>
      <c r="CW101" s="40">
        <f>CU101</f>
        <v>0</v>
      </c>
      <c r="CX101" s="40">
        <f>CV101</f>
        <v>0</v>
      </c>
      <c r="CY101" s="24" t="s">
        <v>51</v>
      </c>
      <c r="CZ101" s="24" t="s">
        <v>51</v>
      </c>
      <c r="DA101" s="40"/>
      <c r="DB101" s="40"/>
      <c r="DC101" s="40">
        <f>DA101</f>
        <v>0</v>
      </c>
      <c r="DD101" s="40">
        <f>DB101</f>
        <v>0</v>
      </c>
      <c r="DE101" s="24" t="s">
        <v>51</v>
      </c>
      <c r="DF101" s="24" t="s">
        <v>51</v>
      </c>
      <c r="DG101" s="40"/>
      <c r="DH101" s="40"/>
      <c r="DI101" s="40">
        <f>DG101</f>
        <v>0</v>
      </c>
      <c r="DJ101" s="40">
        <f>DH101</f>
        <v>0</v>
      </c>
      <c r="DK101" s="24" t="s">
        <v>51</v>
      </c>
      <c r="DL101" s="24" t="s">
        <v>51</v>
      </c>
      <c r="DM101" s="40"/>
      <c r="DN101" s="40"/>
      <c r="DO101" s="40"/>
      <c r="DP101" s="40"/>
      <c r="DQ101" s="40">
        <v>0</v>
      </c>
      <c r="DR101" s="40">
        <v>0</v>
      </c>
      <c r="DS101" s="24" t="s">
        <v>51</v>
      </c>
      <c r="DT101" s="24" t="s">
        <v>51</v>
      </c>
      <c r="DU101" s="24" t="s">
        <v>51</v>
      </c>
      <c r="DV101" s="24" t="s">
        <v>51</v>
      </c>
      <c r="DW101" s="43"/>
      <c r="DX101" s="65"/>
      <c r="DY101" s="65"/>
      <c r="DZ101" s="65"/>
      <c r="EA101" s="65"/>
      <c r="EB101" s="65"/>
      <c r="EC101" s="65"/>
      <c r="ED101" s="65"/>
      <c r="EE101" s="65"/>
      <c r="EF101" s="65"/>
      <c r="EG101" s="65"/>
      <c r="EH101" s="65"/>
      <c r="EI101" s="65"/>
      <c r="EJ101" s="65"/>
      <c r="EK101" s="65"/>
      <c r="EL101" s="65"/>
      <c r="EM101" s="65"/>
      <c r="EN101" s="65"/>
      <c r="EO101" s="65"/>
      <c r="EP101" s="65"/>
      <c r="EQ101" s="65"/>
      <c r="ER101" s="65"/>
      <c r="ES101" s="65"/>
      <c r="ET101" s="65"/>
      <c r="EU101" s="65"/>
      <c r="EV101" s="65"/>
      <c r="EW101" s="65"/>
      <c r="EX101" s="65"/>
      <c r="EY101" s="65"/>
      <c r="EZ101" s="65"/>
      <c r="FA101" s="65"/>
      <c r="FB101" s="65"/>
      <c r="FC101" s="65"/>
      <c r="FD101" s="65"/>
      <c r="FE101" s="65"/>
      <c r="FF101" s="65"/>
      <c r="FG101" s="65"/>
      <c r="FH101" s="65"/>
      <c r="FI101" s="65"/>
      <c r="FJ101" s="65"/>
      <c r="FK101" s="65"/>
      <c r="FL101" s="65"/>
      <c r="FM101" s="65"/>
      <c r="FN101" s="65"/>
      <c r="FO101" s="65"/>
      <c r="FP101" s="65"/>
      <c r="FQ101" s="65"/>
      <c r="FR101" s="65"/>
      <c r="FS101" s="65"/>
      <c r="FT101" s="65"/>
      <c r="FU101" s="65"/>
      <c r="FV101" s="65"/>
      <c r="FW101" s="65"/>
      <c r="FX101" s="65"/>
      <c r="FY101" s="65"/>
      <c r="FZ101" s="65"/>
      <c r="GA101" s="65"/>
      <c r="GB101" s="65"/>
      <c r="GC101" s="65"/>
      <c r="GD101" s="65"/>
      <c r="GE101" s="65"/>
      <c r="GF101" s="65"/>
      <c r="GG101" s="65"/>
      <c r="GH101" s="65"/>
      <c r="GI101" s="65"/>
      <c r="GJ101" s="65"/>
      <c r="GK101" s="65"/>
      <c r="GL101" s="65"/>
      <c r="GM101" s="65"/>
      <c r="GN101" s="65"/>
      <c r="GO101" s="65"/>
      <c r="GP101" s="65"/>
      <c r="GQ101" s="65"/>
      <c r="GR101" s="65"/>
      <c r="GS101" s="65"/>
      <c r="GT101" s="65"/>
      <c r="GU101" s="65"/>
      <c r="GV101" s="65"/>
      <c r="GW101" s="65"/>
      <c r="GX101" s="65"/>
      <c r="GY101" s="65"/>
      <c r="GZ101" s="65"/>
      <c r="HA101" s="65"/>
      <c r="HB101" s="65"/>
      <c r="HC101" s="65"/>
      <c r="HD101" s="65"/>
      <c r="HE101" s="65"/>
      <c r="HF101" s="65"/>
      <c r="HG101" s="65"/>
      <c r="HH101" s="65"/>
      <c r="HI101" s="65"/>
      <c r="HJ101" s="65"/>
      <c r="HK101" s="65"/>
      <c r="HL101" s="65"/>
      <c r="HM101" s="65"/>
      <c r="HN101" s="65"/>
      <c r="HO101" s="65"/>
      <c r="HP101" s="65"/>
      <c r="HQ101" s="65"/>
      <c r="HR101" s="65"/>
      <c r="HS101" s="65"/>
      <c r="HT101" s="65"/>
      <c r="HU101" s="65"/>
      <c r="HV101" s="65"/>
      <c r="HW101" s="65"/>
      <c r="HX101" s="65"/>
      <c r="HY101" s="65"/>
      <c r="HZ101" s="65"/>
      <c r="IA101" s="65"/>
      <c r="IB101" s="65"/>
      <c r="IC101" s="65"/>
      <c r="ID101" s="65"/>
      <c r="IE101" s="65"/>
      <c r="IF101" s="65"/>
      <c r="IG101" s="65"/>
      <c r="IH101" s="65"/>
      <c r="II101" s="65"/>
      <c r="IJ101" s="65"/>
      <c r="IK101" s="65"/>
      <c r="IL101" s="65"/>
      <c r="IM101" s="65"/>
      <c r="IN101" s="65"/>
      <c r="IO101" s="65"/>
      <c r="IP101" s="65"/>
      <c r="IQ101" s="65"/>
      <c r="IR101" s="65"/>
      <c r="IS101" s="65"/>
      <c r="IT101" s="65"/>
      <c r="IU101" s="65"/>
      <c r="IV101" s="65"/>
      <c r="IW101" s="65"/>
      <c r="IX101" s="65"/>
      <c r="IY101" s="65"/>
      <c r="IZ101" s="65"/>
      <c r="JA101" s="65"/>
      <c r="JB101" s="65"/>
      <c r="JC101" s="65"/>
      <c r="JD101" s="65"/>
      <c r="JE101" s="65"/>
      <c r="JF101" s="65"/>
      <c r="JG101" s="65"/>
      <c r="JH101" s="65"/>
    </row>
    <row r="102" spans="1:268" s="66" customFormat="1" ht="18.75" customHeight="1">
      <c r="A102" s="323" t="s">
        <v>76</v>
      </c>
      <c r="B102" s="324"/>
      <c r="C102" s="39">
        <f>'[1]прогноз '!B94</f>
        <v>0</v>
      </c>
      <c r="D102" s="39">
        <f>'[1]прогноз '!C94</f>
        <v>0</v>
      </c>
      <c r="E102" s="39">
        <f>[2]Консолид.!$AJ$23/1000</f>
        <v>0</v>
      </c>
      <c r="F102" s="39">
        <f>[2]районы!$X$23/1000</f>
        <v>0</v>
      </c>
      <c r="G102" s="40">
        <v>0</v>
      </c>
      <c r="H102" s="40">
        <v>0</v>
      </c>
      <c r="I102" s="40">
        <v>0</v>
      </c>
      <c r="J102" s="40">
        <v>0</v>
      </c>
      <c r="K102" s="40">
        <f t="shared" ref="K102:L110" si="404">I102</f>
        <v>0</v>
      </c>
      <c r="L102" s="40">
        <f t="shared" si="404"/>
        <v>0</v>
      </c>
      <c r="M102" s="40">
        <v>0</v>
      </c>
      <c r="N102" s="40">
        <v>0</v>
      </c>
      <c r="O102" s="40">
        <f t="shared" ref="O102:P110" si="405">M102</f>
        <v>0</v>
      </c>
      <c r="P102" s="40">
        <f t="shared" si="405"/>
        <v>0</v>
      </c>
      <c r="Q102" s="40">
        <v>0</v>
      </c>
      <c r="R102" s="40">
        <v>0</v>
      </c>
      <c r="S102" s="40">
        <f t="shared" ref="S102:T110" si="406">Q102</f>
        <v>0</v>
      </c>
      <c r="T102" s="40">
        <f t="shared" si="406"/>
        <v>0</v>
      </c>
      <c r="U102" s="40">
        <v>0</v>
      </c>
      <c r="V102" s="40">
        <v>0</v>
      </c>
      <c r="W102" s="40">
        <f t="shared" ref="W102:X110" si="407">U102</f>
        <v>0</v>
      </c>
      <c r="X102" s="40">
        <f t="shared" si="407"/>
        <v>0</v>
      </c>
      <c r="Y102" s="40">
        <v>0</v>
      </c>
      <c r="Z102" s="40">
        <v>0</v>
      </c>
      <c r="AA102" s="40">
        <f t="shared" ref="AA102:AB110" si="408">Y102</f>
        <v>0</v>
      </c>
      <c r="AB102" s="40">
        <f t="shared" si="408"/>
        <v>0</v>
      </c>
      <c r="AC102" s="40">
        <v>0</v>
      </c>
      <c r="AD102" s="40">
        <v>0</v>
      </c>
      <c r="AE102" s="40">
        <f t="shared" ref="AE102:AF110" si="409">AC102</f>
        <v>0</v>
      </c>
      <c r="AF102" s="40">
        <f t="shared" si="409"/>
        <v>0</v>
      </c>
      <c r="AG102" s="40">
        <v>0</v>
      </c>
      <c r="AH102" s="40">
        <v>0</v>
      </c>
      <c r="AI102" s="40">
        <f t="shared" ref="AI102:AJ110" si="410">AG102</f>
        <v>0</v>
      </c>
      <c r="AJ102" s="40">
        <f t="shared" si="410"/>
        <v>0</v>
      </c>
      <c r="AK102" s="40">
        <v>0</v>
      </c>
      <c r="AL102" s="40">
        <v>0</v>
      </c>
      <c r="AM102" s="40">
        <f t="shared" ref="AM102:AN110" si="411">AK102</f>
        <v>0</v>
      </c>
      <c r="AN102" s="40">
        <f t="shared" si="411"/>
        <v>0</v>
      </c>
      <c r="AO102" s="40">
        <v>0</v>
      </c>
      <c r="AP102" s="40">
        <v>0</v>
      </c>
      <c r="AQ102" s="40">
        <f t="shared" ref="AQ102:AR110" si="412">AO102</f>
        <v>0</v>
      </c>
      <c r="AR102" s="40">
        <f t="shared" si="412"/>
        <v>0</v>
      </c>
      <c r="AS102" s="41">
        <v>0</v>
      </c>
      <c r="AT102" s="41">
        <v>0</v>
      </c>
      <c r="AU102" s="40">
        <f t="shared" ref="AU102:AV110" si="413">AS102</f>
        <v>0</v>
      </c>
      <c r="AV102" s="40">
        <f t="shared" si="413"/>
        <v>0</v>
      </c>
      <c r="AW102" s="41">
        <v>0</v>
      </c>
      <c r="AX102" s="41">
        <v>0</v>
      </c>
      <c r="AY102" s="39" t="s">
        <v>51</v>
      </c>
      <c r="AZ102" s="39" t="s">
        <v>51</v>
      </c>
      <c r="BA102" s="24" t="s">
        <v>51</v>
      </c>
      <c r="BB102" s="24" t="s">
        <v>51</v>
      </c>
      <c r="BC102" s="42">
        <v>0</v>
      </c>
      <c r="BD102" s="42">
        <v>0</v>
      </c>
      <c r="BE102" s="42">
        <v>0</v>
      </c>
      <c r="BF102" s="42">
        <v>0</v>
      </c>
      <c r="BG102" s="40">
        <f t="shared" ref="BG102:BH110" si="414">BE102</f>
        <v>0</v>
      </c>
      <c r="BH102" s="40">
        <f t="shared" si="414"/>
        <v>0</v>
      </c>
      <c r="BI102" s="24" t="s">
        <v>51</v>
      </c>
      <c r="BJ102" s="24" t="s">
        <v>51</v>
      </c>
      <c r="BK102" s="40">
        <v>0</v>
      </c>
      <c r="BL102" s="98">
        <v>0</v>
      </c>
      <c r="BM102" s="40">
        <f t="shared" ref="BM102:BN110" si="415">BK102</f>
        <v>0</v>
      </c>
      <c r="BN102" s="40">
        <f t="shared" si="415"/>
        <v>0</v>
      </c>
      <c r="BO102" s="24" t="s">
        <v>51</v>
      </c>
      <c r="BP102" s="24" t="s">
        <v>51</v>
      </c>
      <c r="BQ102" s="40"/>
      <c r="BR102" s="40"/>
      <c r="BS102" s="40">
        <f t="shared" ref="BS102:BT110" si="416">BQ102</f>
        <v>0</v>
      </c>
      <c r="BT102" s="40">
        <f t="shared" si="416"/>
        <v>0</v>
      </c>
      <c r="BU102" s="24" t="s">
        <v>51</v>
      </c>
      <c r="BV102" s="24" t="s">
        <v>51</v>
      </c>
      <c r="BW102" s="40"/>
      <c r="BX102" s="40"/>
      <c r="BY102" s="40">
        <f t="shared" ref="BY102:BZ110" si="417">BW102</f>
        <v>0</v>
      </c>
      <c r="BZ102" s="40">
        <f t="shared" si="417"/>
        <v>0</v>
      </c>
      <c r="CA102" s="24" t="s">
        <v>51</v>
      </c>
      <c r="CB102" s="24" t="s">
        <v>51</v>
      </c>
      <c r="CC102" s="40"/>
      <c r="CD102" s="40"/>
      <c r="CE102" s="40">
        <f t="shared" ref="CE102:CF110" si="418">CC102</f>
        <v>0</v>
      </c>
      <c r="CF102" s="40">
        <f t="shared" si="418"/>
        <v>0</v>
      </c>
      <c r="CG102" s="24" t="s">
        <v>51</v>
      </c>
      <c r="CH102" s="24" t="s">
        <v>51</v>
      </c>
      <c r="CI102" s="40"/>
      <c r="CJ102" s="40"/>
      <c r="CK102" s="40">
        <f t="shared" ref="CK102:CL110" si="419">CI102</f>
        <v>0</v>
      </c>
      <c r="CL102" s="40">
        <f t="shared" si="419"/>
        <v>0</v>
      </c>
      <c r="CM102" s="24" t="s">
        <v>51</v>
      </c>
      <c r="CN102" s="24" t="s">
        <v>51</v>
      </c>
      <c r="CO102" s="40"/>
      <c r="CP102" s="40"/>
      <c r="CQ102" s="40">
        <f t="shared" ref="CQ102:CR110" si="420">CO102</f>
        <v>0</v>
      </c>
      <c r="CR102" s="40">
        <f t="shared" si="420"/>
        <v>0</v>
      </c>
      <c r="CS102" s="24" t="s">
        <v>51</v>
      </c>
      <c r="CT102" s="24" t="s">
        <v>51</v>
      </c>
      <c r="CU102" s="40"/>
      <c r="CV102" s="40"/>
      <c r="CW102" s="40">
        <f t="shared" ref="CW102:CX110" si="421">CU102</f>
        <v>0</v>
      </c>
      <c r="CX102" s="40">
        <f t="shared" si="421"/>
        <v>0</v>
      </c>
      <c r="CY102" s="24" t="s">
        <v>51</v>
      </c>
      <c r="CZ102" s="24" t="s">
        <v>51</v>
      </c>
      <c r="DA102" s="40"/>
      <c r="DB102" s="40"/>
      <c r="DC102" s="40">
        <f t="shared" ref="DC102:DD110" si="422">DA102</f>
        <v>0</v>
      </c>
      <c r="DD102" s="40">
        <f t="shared" si="422"/>
        <v>0</v>
      </c>
      <c r="DE102" s="24" t="s">
        <v>51</v>
      </c>
      <c r="DF102" s="24" t="s">
        <v>51</v>
      </c>
      <c r="DG102" s="40"/>
      <c r="DH102" s="40"/>
      <c r="DI102" s="40">
        <f t="shared" ref="DI102:DJ110" si="423">DG102</f>
        <v>0</v>
      </c>
      <c r="DJ102" s="40">
        <f t="shared" si="423"/>
        <v>0</v>
      </c>
      <c r="DK102" s="24" t="s">
        <v>51</v>
      </c>
      <c r="DL102" s="24" t="s">
        <v>51</v>
      </c>
      <c r="DM102" s="40"/>
      <c r="DN102" s="40"/>
      <c r="DO102" s="40"/>
      <c r="DP102" s="40"/>
      <c r="DQ102" s="40">
        <v>0</v>
      </c>
      <c r="DR102" s="40">
        <v>0</v>
      </c>
      <c r="DS102" s="24" t="s">
        <v>51</v>
      </c>
      <c r="DT102" s="24" t="s">
        <v>51</v>
      </c>
      <c r="DU102" s="24" t="s">
        <v>51</v>
      </c>
      <c r="DV102" s="24" t="s">
        <v>51</v>
      </c>
      <c r="DW102" s="43"/>
      <c r="DX102" s="65"/>
      <c r="DY102" s="65"/>
      <c r="DZ102" s="65"/>
      <c r="EA102" s="65"/>
      <c r="EB102" s="65"/>
      <c r="EC102" s="65"/>
      <c r="ED102" s="65"/>
      <c r="EE102" s="65"/>
      <c r="EF102" s="65"/>
      <c r="EG102" s="65"/>
      <c r="EH102" s="65"/>
      <c r="EI102" s="65"/>
      <c r="EJ102" s="65"/>
      <c r="EK102" s="65"/>
      <c r="EL102" s="65"/>
      <c r="EM102" s="65"/>
      <c r="EN102" s="65"/>
      <c r="EO102" s="65"/>
      <c r="EP102" s="65"/>
      <c r="EQ102" s="65"/>
      <c r="ER102" s="65"/>
      <c r="ES102" s="65"/>
      <c r="ET102" s="65"/>
      <c r="EU102" s="65"/>
      <c r="EV102" s="65"/>
      <c r="EW102" s="65"/>
      <c r="EX102" s="65"/>
      <c r="EY102" s="65"/>
      <c r="EZ102" s="65"/>
      <c r="FA102" s="65"/>
      <c r="FB102" s="65"/>
      <c r="FC102" s="65"/>
      <c r="FD102" s="65"/>
      <c r="FE102" s="65"/>
      <c r="FF102" s="65"/>
      <c r="FG102" s="65"/>
      <c r="FH102" s="65"/>
      <c r="FI102" s="65"/>
      <c r="FJ102" s="65"/>
      <c r="FK102" s="65"/>
      <c r="FL102" s="65"/>
      <c r="FM102" s="65"/>
      <c r="FN102" s="65"/>
      <c r="FO102" s="65"/>
      <c r="FP102" s="65"/>
      <c r="FQ102" s="65"/>
      <c r="FR102" s="65"/>
      <c r="FS102" s="65"/>
      <c r="FT102" s="65"/>
      <c r="FU102" s="65"/>
      <c r="FV102" s="65"/>
      <c r="FW102" s="65"/>
      <c r="FX102" s="65"/>
      <c r="FY102" s="65"/>
      <c r="FZ102" s="65"/>
      <c r="GA102" s="65"/>
      <c r="GB102" s="65"/>
      <c r="GC102" s="65"/>
      <c r="GD102" s="65"/>
      <c r="GE102" s="65"/>
      <c r="GF102" s="65"/>
      <c r="GG102" s="65"/>
      <c r="GH102" s="65"/>
      <c r="GI102" s="65"/>
      <c r="GJ102" s="65"/>
      <c r="GK102" s="65"/>
      <c r="GL102" s="65"/>
      <c r="GM102" s="65"/>
      <c r="GN102" s="65"/>
      <c r="GO102" s="65"/>
      <c r="GP102" s="65"/>
      <c r="GQ102" s="65"/>
      <c r="GR102" s="65"/>
      <c r="GS102" s="65"/>
      <c r="GT102" s="65"/>
      <c r="GU102" s="65"/>
      <c r="GV102" s="65"/>
      <c r="GW102" s="65"/>
      <c r="GX102" s="65"/>
      <c r="GY102" s="65"/>
      <c r="GZ102" s="65"/>
      <c r="HA102" s="65"/>
      <c r="HB102" s="65"/>
      <c r="HC102" s="65"/>
      <c r="HD102" s="65"/>
      <c r="HE102" s="65"/>
      <c r="HF102" s="65"/>
      <c r="HG102" s="65"/>
      <c r="HH102" s="65"/>
      <c r="HI102" s="65"/>
      <c r="HJ102" s="65"/>
      <c r="HK102" s="65"/>
      <c r="HL102" s="65"/>
      <c r="HM102" s="65"/>
      <c r="HN102" s="65"/>
      <c r="HO102" s="65"/>
      <c r="HP102" s="65"/>
      <c r="HQ102" s="65"/>
      <c r="HR102" s="65"/>
      <c r="HS102" s="65"/>
      <c r="HT102" s="65"/>
      <c r="HU102" s="65"/>
      <c r="HV102" s="65"/>
      <c r="HW102" s="65"/>
      <c r="HX102" s="65"/>
      <c r="HY102" s="65"/>
      <c r="HZ102" s="65"/>
      <c r="IA102" s="65"/>
      <c r="IB102" s="65"/>
      <c r="IC102" s="65"/>
      <c r="ID102" s="65"/>
      <c r="IE102" s="65"/>
      <c r="IF102" s="65"/>
      <c r="IG102" s="65"/>
      <c r="IH102" s="65"/>
      <c r="II102" s="65"/>
      <c r="IJ102" s="65"/>
      <c r="IK102" s="65"/>
      <c r="IL102" s="65"/>
      <c r="IM102" s="65"/>
      <c r="IN102" s="65"/>
      <c r="IO102" s="65"/>
      <c r="IP102" s="65"/>
      <c r="IQ102" s="65"/>
      <c r="IR102" s="65"/>
      <c r="IS102" s="65"/>
      <c r="IT102" s="65"/>
      <c r="IU102" s="65"/>
      <c r="IV102" s="65"/>
      <c r="IW102" s="65"/>
      <c r="IX102" s="65"/>
      <c r="IY102" s="65"/>
      <c r="IZ102" s="65"/>
      <c r="JA102" s="65"/>
      <c r="JB102" s="65"/>
      <c r="JC102" s="65"/>
      <c r="JD102" s="65"/>
      <c r="JE102" s="65"/>
      <c r="JF102" s="65"/>
      <c r="JG102" s="65"/>
      <c r="JH102" s="65"/>
    </row>
    <row r="103" spans="1:268" s="66" customFormat="1" ht="18.75" customHeight="1">
      <c r="A103" s="323" t="s">
        <v>129</v>
      </c>
      <c r="B103" s="324"/>
      <c r="C103" s="42">
        <f>'[1]прогноз '!B95</f>
        <v>0</v>
      </c>
      <c r="D103" s="42">
        <f>'[1]прогноз '!C95</f>
        <v>0</v>
      </c>
      <c r="E103" s="42">
        <f>[2]Консолид.!$AZ$23/1000</f>
        <v>4834.90985</v>
      </c>
      <c r="F103" s="42">
        <f>[2]районы!$AN$23/1000</f>
        <v>4834.90985</v>
      </c>
      <c r="G103" s="30">
        <v>11478.1</v>
      </c>
      <c r="H103" s="30">
        <v>11478.1</v>
      </c>
      <c r="I103" s="30">
        <v>0</v>
      </c>
      <c r="J103" s="30">
        <v>0</v>
      </c>
      <c r="K103" s="30">
        <f t="shared" si="404"/>
        <v>0</v>
      </c>
      <c r="L103" s="30">
        <f t="shared" si="404"/>
        <v>0</v>
      </c>
      <c r="M103" s="30">
        <v>11904</v>
      </c>
      <c r="N103" s="30">
        <v>11904</v>
      </c>
      <c r="O103" s="30">
        <f t="shared" si="405"/>
        <v>11904</v>
      </c>
      <c r="P103" s="30">
        <f t="shared" si="405"/>
        <v>11904</v>
      </c>
      <c r="Q103" s="30">
        <v>7477.5</v>
      </c>
      <c r="R103" s="30">
        <v>7477.5</v>
      </c>
      <c r="S103" s="30">
        <f t="shared" si="406"/>
        <v>7477.5</v>
      </c>
      <c r="T103" s="30">
        <f t="shared" si="406"/>
        <v>7477.5</v>
      </c>
      <c r="U103" s="30">
        <v>11593.1</v>
      </c>
      <c r="V103" s="30">
        <v>11593.1</v>
      </c>
      <c r="W103" s="30">
        <f t="shared" si="407"/>
        <v>11593.1</v>
      </c>
      <c r="X103" s="30">
        <f t="shared" si="407"/>
        <v>11593.1</v>
      </c>
      <c r="Y103" s="30">
        <v>0</v>
      </c>
      <c r="Z103" s="30">
        <v>0</v>
      </c>
      <c r="AA103" s="30">
        <f t="shared" si="408"/>
        <v>0</v>
      </c>
      <c r="AB103" s="30">
        <f t="shared" si="408"/>
        <v>0</v>
      </c>
      <c r="AC103" s="30">
        <v>0</v>
      </c>
      <c r="AD103" s="30">
        <v>0</v>
      </c>
      <c r="AE103" s="30">
        <f t="shared" si="409"/>
        <v>0</v>
      </c>
      <c r="AF103" s="30">
        <f t="shared" si="409"/>
        <v>0</v>
      </c>
      <c r="AG103" s="30">
        <v>221.5</v>
      </c>
      <c r="AH103" s="30">
        <v>0</v>
      </c>
      <c r="AI103" s="30">
        <f t="shared" si="410"/>
        <v>221.5</v>
      </c>
      <c r="AJ103" s="30">
        <f t="shared" si="410"/>
        <v>0</v>
      </c>
      <c r="AK103" s="30">
        <v>0</v>
      </c>
      <c r="AL103" s="30">
        <v>0</v>
      </c>
      <c r="AM103" s="30">
        <f t="shared" si="411"/>
        <v>0</v>
      </c>
      <c r="AN103" s="30">
        <f t="shared" si="411"/>
        <v>0</v>
      </c>
      <c r="AO103" s="30">
        <v>0</v>
      </c>
      <c r="AP103" s="30">
        <v>0</v>
      </c>
      <c r="AQ103" s="30">
        <f t="shared" si="412"/>
        <v>0</v>
      </c>
      <c r="AR103" s="30">
        <f t="shared" si="412"/>
        <v>0</v>
      </c>
      <c r="AS103" s="40">
        <v>3894</v>
      </c>
      <c r="AT103" s="40">
        <v>3894</v>
      </c>
      <c r="AU103" s="30">
        <f t="shared" si="413"/>
        <v>3894</v>
      </c>
      <c r="AV103" s="30">
        <f t="shared" si="413"/>
        <v>3894</v>
      </c>
      <c r="AW103" s="40">
        <v>4834.8999999999996</v>
      </c>
      <c r="AX103" s="40">
        <v>4834.8999999999996</v>
      </c>
      <c r="AY103" s="42" t="s">
        <v>51</v>
      </c>
      <c r="AZ103" s="42" t="s">
        <v>51</v>
      </c>
      <c r="BA103" s="24" t="s">
        <v>51</v>
      </c>
      <c r="BB103" s="24" t="s">
        <v>51</v>
      </c>
      <c r="BC103" s="29">
        <v>5212.6000000000004</v>
      </c>
      <c r="BD103" s="29">
        <v>5212.6000000000004</v>
      </c>
      <c r="BE103" s="29">
        <v>6047.3</v>
      </c>
      <c r="BF103" s="29">
        <v>6047.3</v>
      </c>
      <c r="BG103" s="30">
        <f t="shared" si="414"/>
        <v>6047.3</v>
      </c>
      <c r="BH103" s="30">
        <f t="shared" si="414"/>
        <v>6047.3</v>
      </c>
      <c r="BI103" s="24" t="s">
        <v>51</v>
      </c>
      <c r="BJ103" s="24" t="s">
        <v>51</v>
      </c>
      <c r="BK103" s="30">
        <v>0</v>
      </c>
      <c r="BL103" s="98">
        <v>11294.1</v>
      </c>
      <c r="BM103" s="30">
        <f t="shared" si="415"/>
        <v>0</v>
      </c>
      <c r="BN103" s="30">
        <f t="shared" si="415"/>
        <v>11294.1</v>
      </c>
      <c r="BO103" s="24" t="s">
        <v>51</v>
      </c>
      <c r="BP103" s="24" t="s">
        <v>51</v>
      </c>
      <c r="BQ103" s="30"/>
      <c r="BR103" s="30"/>
      <c r="BS103" s="30">
        <f t="shared" si="416"/>
        <v>0</v>
      </c>
      <c r="BT103" s="30">
        <f t="shared" si="416"/>
        <v>0</v>
      </c>
      <c r="BU103" s="24" t="s">
        <v>51</v>
      </c>
      <c r="BV103" s="24" t="s">
        <v>51</v>
      </c>
      <c r="BW103" s="30"/>
      <c r="BX103" s="30"/>
      <c r="BY103" s="30">
        <f t="shared" si="417"/>
        <v>0</v>
      </c>
      <c r="BZ103" s="30">
        <f t="shared" si="417"/>
        <v>0</v>
      </c>
      <c r="CA103" s="24" t="s">
        <v>51</v>
      </c>
      <c r="CB103" s="24" t="s">
        <v>51</v>
      </c>
      <c r="CC103" s="30"/>
      <c r="CD103" s="30"/>
      <c r="CE103" s="30">
        <f t="shared" si="418"/>
        <v>0</v>
      </c>
      <c r="CF103" s="30">
        <f t="shared" si="418"/>
        <v>0</v>
      </c>
      <c r="CG103" s="24" t="s">
        <v>51</v>
      </c>
      <c r="CH103" s="24" t="s">
        <v>51</v>
      </c>
      <c r="CI103" s="30"/>
      <c r="CJ103" s="30"/>
      <c r="CK103" s="30">
        <f t="shared" si="419"/>
        <v>0</v>
      </c>
      <c r="CL103" s="30">
        <f t="shared" si="419"/>
        <v>0</v>
      </c>
      <c r="CM103" s="24" t="s">
        <v>51</v>
      </c>
      <c r="CN103" s="24" t="s">
        <v>51</v>
      </c>
      <c r="CO103" s="30"/>
      <c r="CP103" s="30"/>
      <c r="CQ103" s="30">
        <f t="shared" si="420"/>
        <v>0</v>
      </c>
      <c r="CR103" s="30">
        <f t="shared" si="420"/>
        <v>0</v>
      </c>
      <c r="CS103" s="24" t="s">
        <v>51</v>
      </c>
      <c r="CT103" s="24" t="s">
        <v>51</v>
      </c>
      <c r="CU103" s="30"/>
      <c r="CV103" s="30"/>
      <c r="CW103" s="30">
        <f t="shared" si="421"/>
        <v>0</v>
      </c>
      <c r="CX103" s="30">
        <f t="shared" si="421"/>
        <v>0</v>
      </c>
      <c r="CY103" s="24" t="s">
        <v>51</v>
      </c>
      <c r="CZ103" s="24" t="s">
        <v>51</v>
      </c>
      <c r="DA103" s="30"/>
      <c r="DB103" s="30"/>
      <c r="DC103" s="30">
        <f t="shared" si="422"/>
        <v>0</v>
      </c>
      <c r="DD103" s="30">
        <f t="shared" si="422"/>
        <v>0</v>
      </c>
      <c r="DE103" s="24" t="s">
        <v>51</v>
      </c>
      <c r="DF103" s="24" t="s">
        <v>51</v>
      </c>
      <c r="DG103" s="30"/>
      <c r="DH103" s="30"/>
      <c r="DI103" s="30">
        <f t="shared" si="423"/>
        <v>0</v>
      </c>
      <c r="DJ103" s="30">
        <f t="shared" si="423"/>
        <v>0</v>
      </c>
      <c r="DK103" s="24" t="s">
        <v>51</v>
      </c>
      <c r="DL103" s="24" t="s">
        <v>51</v>
      </c>
      <c r="DM103" s="30"/>
      <c r="DN103" s="30"/>
      <c r="DO103" s="30"/>
      <c r="DP103" s="30"/>
      <c r="DQ103" s="30">
        <v>4300</v>
      </c>
      <c r="DR103" s="30">
        <v>4300</v>
      </c>
      <c r="DS103" s="24" t="s">
        <v>51</v>
      </c>
      <c r="DT103" s="24" t="s">
        <v>51</v>
      </c>
      <c r="DU103" s="24" t="s">
        <v>51</v>
      </c>
      <c r="DV103" s="24" t="s">
        <v>51</v>
      </c>
      <c r="DW103" s="43"/>
      <c r="DX103" s="65"/>
      <c r="DY103" s="65"/>
      <c r="DZ103" s="65"/>
      <c r="EA103" s="65"/>
      <c r="EB103" s="65"/>
      <c r="EC103" s="65"/>
      <c r="ED103" s="65"/>
      <c r="EE103" s="65"/>
      <c r="EF103" s="65"/>
      <c r="EG103" s="65"/>
      <c r="EH103" s="65"/>
      <c r="EI103" s="65"/>
      <c r="EJ103" s="65"/>
      <c r="EK103" s="65"/>
      <c r="EL103" s="65"/>
      <c r="EM103" s="65"/>
      <c r="EN103" s="65"/>
      <c r="EO103" s="65"/>
      <c r="EP103" s="65"/>
      <c r="EQ103" s="65"/>
      <c r="ER103" s="65"/>
      <c r="ES103" s="65"/>
      <c r="ET103" s="65"/>
      <c r="EU103" s="65"/>
      <c r="EV103" s="65"/>
      <c r="EW103" s="65"/>
      <c r="EX103" s="65"/>
      <c r="EY103" s="65"/>
      <c r="EZ103" s="65"/>
      <c r="FA103" s="65"/>
      <c r="FB103" s="65"/>
      <c r="FC103" s="65"/>
      <c r="FD103" s="65"/>
      <c r="FE103" s="65"/>
      <c r="FF103" s="65"/>
      <c r="FG103" s="65"/>
      <c r="FH103" s="65"/>
      <c r="FI103" s="65"/>
      <c r="FJ103" s="65"/>
      <c r="FK103" s="65"/>
      <c r="FL103" s="65"/>
      <c r="FM103" s="65"/>
      <c r="FN103" s="65"/>
      <c r="FO103" s="65"/>
      <c r="FP103" s="65"/>
      <c r="FQ103" s="65"/>
      <c r="FR103" s="65"/>
      <c r="FS103" s="65"/>
      <c r="FT103" s="65"/>
      <c r="FU103" s="65"/>
      <c r="FV103" s="65"/>
      <c r="FW103" s="65"/>
      <c r="FX103" s="65"/>
      <c r="FY103" s="65"/>
      <c r="FZ103" s="65"/>
      <c r="GA103" s="65"/>
      <c r="GB103" s="65"/>
      <c r="GC103" s="65"/>
      <c r="GD103" s="65"/>
      <c r="GE103" s="65"/>
      <c r="GF103" s="65"/>
      <c r="GG103" s="65"/>
      <c r="GH103" s="65"/>
      <c r="GI103" s="65"/>
      <c r="GJ103" s="65"/>
      <c r="GK103" s="65"/>
      <c r="GL103" s="65"/>
      <c r="GM103" s="65"/>
      <c r="GN103" s="65"/>
      <c r="GO103" s="65"/>
      <c r="GP103" s="65"/>
      <c r="GQ103" s="65"/>
      <c r="GR103" s="65"/>
      <c r="GS103" s="65"/>
      <c r="GT103" s="65"/>
      <c r="GU103" s="65"/>
      <c r="GV103" s="65"/>
      <c r="GW103" s="65"/>
      <c r="GX103" s="65"/>
      <c r="GY103" s="65"/>
      <c r="GZ103" s="65"/>
      <c r="HA103" s="65"/>
      <c r="HB103" s="65"/>
      <c r="HC103" s="65"/>
      <c r="HD103" s="65"/>
      <c r="HE103" s="65"/>
      <c r="HF103" s="65"/>
      <c r="HG103" s="65"/>
      <c r="HH103" s="65"/>
      <c r="HI103" s="65"/>
      <c r="HJ103" s="65"/>
      <c r="HK103" s="65"/>
      <c r="HL103" s="65"/>
      <c r="HM103" s="65"/>
      <c r="HN103" s="65"/>
      <c r="HO103" s="65"/>
      <c r="HP103" s="65"/>
      <c r="HQ103" s="65"/>
      <c r="HR103" s="65"/>
      <c r="HS103" s="65"/>
      <c r="HT103" s="65"/>
      <c r="HU103" s="65"/>
      <c r="HV103" s="65"/>
      <c r="HW103" s="65"/>
      <c r="HX103" s="65"/>
      <c r="HY103" s="65"/>
      <c r="HZ103" s="65"/>
      <c r="IA103" s="65"/>
      <c r="IB103" s="65"/>
      <c r="IC103" s="65"/>
      <c r="ID103" s="65"/>
      <c r="IE103" s="65"/>
      <c r="IF103" s="65"/>
      <c r="IG103" s="65"/>
      <c r="IH103" s="65"/>
      <c r="II103" s="65"/>
      <c r="IJ103" s="65"/>
      <c r="IK103" s="65"/>
      <c r="IL103" s="65"/>
      <c r="IM103" s="65"/>
      <c r="IN103" s="65"/>
      <c r="IO103" s="65"/>
      <c r="IP103" s="65"/>
      <c r="IQ103" s="65"/>
      <c r="IR103" s="65"/>
      <c r="IS103" s="65"/>
      <c r="IT103" s="65"/>
      <c r="IU103" s="65"/>
      <c r="IV103" s="65"/>
      <c r="IW103" s="65"/>
      <c r="IX103" s="65"/>
      <c r="IY103" s="65"/>
      <c r="IZ103" s="65"/>
      <c r="JA103" s="65"/>
      <c r="JB103" s="65"/>
      <c r="JC103" s="65"/>
      <c r="JD103" s="65"/>
      <c r="JE103" s="65"/>
      <c r="JF103" s="65"/>
      <c r="JG103" s="65"/>
      <c r="JH103" s="65"/>
    </row>
    <row r="104" spans="1:268" s="87" customFormat="1" ht="35.25" customHeight="1">
      <c r="A104" s="249" t="s">
        <v>77</v>
      </c>
      <c r="B104" s="250"/>
      <c r="C104" s="17">
        <f>'[1]прогноз '!B96</f>
        <v>0</v>
      </c>
      <c r="D104" s="17">
        <f>'[1]прогноз '!C96</f>
        <v>0</v>
      </c>
      <c r="E104" s="17">
        <f>[2]Консолид.!$M$23/1000</f>
        <v>271.12049999999999</v>
      </c>
      <c r="F104" s="17">
        <f>[2]районы!$J$23/1000</f>
        <v>271.12049999999999</v>
      </c>
      <c r="G104" s="17">
        <v>887</v>
      </c>
      <c r="H104" s="17">
        <v>799</v>
      </c>
      <c r="I104" s="17">
        <v>237</v>
      </c>
      <c r="J104" s="17">
        <v>28</v>
      </c>
      <c r="K104" s="17">
        <f t="shared" si="404"/>
        <v>237</v>
      </c>
      <c r="L104" s="17">
        <f t="shared" si="404"/>
        <v>28</v>
      </c>
      <c r="M104" s="17">
        <v>1726</v>
      </c>
      <c r="N104" s="17">
        <v>1463</v>
      </c>
      <c r="O104" s="17">
        <f t="shared" si="405"/>
        <v>1726</v>
      </c>
      <c r="P104" s="17">
        <f t="shared" si="405"/>
        <v>1463</v>
      </c>
      <c r="Q104" s="17">
        <v>669.4</v>
      </c>
      <c r="R104" s="17">
        <v>669.4</v>
      </c>
      <c r="S104" s="17">
        <f t="shared" si="406"/>
        <v>669.4</v>
      </c>
      <c r="T104" s="17">
        <f t="shared" si="406"/>
        <v>669.4</v>
      </c>
      <c r="U104" s="17">
        <v>1490</v>
      </c>
      <c r="V104" s="17">
        <v>1131.3</v>
      </c>
      <c r="W104" s="17">
        <f t="shared" si="407"/>
        <v>1490</v>
      </c>
      <c r="X104" s="17">
        <f t="shared" si="407"/>
        <v>1131.3</v>
      </c>
      <c r="Y104" s="17">
        <v>217.8</v>
      </c>
      <c r="Z104" s="17">
        <v>0</v>
      </c>
      <c r="AA104" s="17">
        <f t="shared" si="408"/>
        <v>217.8</v>
      </c>
      <c r="AB104" s="17">
        <f t="shared" si="408"/>
        <v>0</v>
      </c>
      <c r="AC104" s="17">
        <v>117.8</v>
      </c>
      <c r="AD104" s="17">
        <v>0</v>
      </c>
      <c r="AE104" s="17">
        <f t="shared" si="409"/>
        <v>117.8</v>
      </c>
      <c r="AF104" s="17">
        <f t="shared" si="409"/>
        <v>0</v>
      </c>
      <c r="AG104" s="17">
        <v>228.4</v>
      </c>
      <c r="AH104" s="17">
        <v>0</v>
      </c>
      <c r="AI104" s="17">
        <f t="shared" si="410"/>
        <v>228.4</v>
      </c>
      <c r="AJ104" s="17">
        <f t="shared" si="410"/>
        <v>0</v>
      </c>
      <c r="AK104" s="17">
        <v>183.4</v>
      </c>
      <c r="AL104" s="17">
        <v>0</v>
      </c>
      <c r="AM104" s="17">
        <f t="shared" si="411"/>
        <v>183.4</v>
      </c>
      <c r="AN104" s="17">
        <f t="shared" si="411"/>
        <v>0</v>
      </c>
      <c r="AO104" s="17">
        <v>0</v>
      </c>
      <c r="AP104" s="17">
        <v>0</v>
      </c>
      <c r="AQ104" s="17">
        <f t="shared" si="412"/>
        <v>0</v>
      </c>
      <c r="AR104" s="17">
        <f t="shared" si="412"/>
        <v>0</v>
      </c>
      <c r="AS104" s="17">
        <v>216.7</v>
      </c>
      <c r="AT104" s="17">
        <v>216.7</v>
      </c>
      <c r="AU104" s="17">
        <f t="shared" si="413"/>
        <v>216.7</v>
      </c>
      <c r="AV104" s="17">
        <f t="shared" si="413"/>
        <v>216.7</v>
      </c>
      <c r="AW104" s="17">
        <v>67.099999999999994</v>
      </c>
      <c r="AX104" s="17">
        <v>67.099999999999994</v>
      </c>
      <c r="AY104" s="17" t="s">
        <v>51</v>
      </c>
      <c r="AZ104" s="17" t="s">
        <v>51</v>
      </c>
      <c r="BA104" s="20" t="s">
        <v>51</v>
      </c>
      <c r="BB104" s="20" t="s">
        <v>51</v>
      </c>
      <c r="BC104" s="17"/>
      <c r="BD104" s="17">
        <v>0</v>
      </c>
      <c r="BE104" s="17"/>
      <c r="BF104" s="17">
        <v>0</v>
      </c>
      <c r="BG104" s="17">
        <f t="shared" si="414"/>
        <v>0</v>
      </c>
      <c r="BH104" s="17">
        <f t="shared" si="414"/>
        <v>0</v>
      </c>
      <c r="BI104" s="20" t="s">
        <v>51</v>
      </c>
      <c r="BJ104" s="20" t="s">
        <v>51</v>
      </c>
      <c r="BK104" s="17"/>
      <c r="BL104" s="99">
        <v>0</v>
      </c>
      <c r="BM104" s="17">
        <f t="shared" si="415"/>
        <v>0</v>
      </c>
      <c r="BN104" s="17">
        <f t="shared" si="415"/>
        <v>0</v>
      </c>
      <c r="BO104" s="20" t="s">
        <v>51</v>
      </c>
      <c r="BP104" s="20" t="s">
        <v>51</v>
      </c>
      <c r="BQ104" s="17"/>
      <c r="BR104" s="17"/>
      <c r="BS104" s="17">
        <f t="shared" si="416"/>
        <v>0</v>
      </c>
      <c r="BT104" s="17">
        <f t="shared" si="416"/>
        <v>0</v>
      </c>
      <c r="BU104" s="20" t="s">
        <v>51</v>
      </c>
      <c r="BV104" s="20" t="s">
        <v>51</v>
      </c>
      <c r="BW104" s="17"/>
      <c r="BX104" s="17"/>
      <c r="BY104" s="17">
        <f t="shared" si="417"/>
        <v>0</v>
      </c>
      <c r="BZ104" s="17">
        <f t="shared" si="417"/>
        <v>0</v>
      </c>
      <c r="CA104" s="20" t="s">
        <v>51</v>
      </c>
      <c r="CB104" s="20" t="s">
        <v>51</v>
      </c>
      <c r="CC104" s="17"/>
      <c r="CD104" s="17"/>
      <c r="CE104" s="17">
        <f t="shared" si="418"/>
        <v>0</v>
      </c>
      <c r="CF104" s="17">
        <f t="shared" si="418"/>
        <v>0</v>
      </c>
      <c r="CG104" s="20" t="s">
        <v>51</v>
      </c>
      <c r="CH104" s="20" t="s">
        <v>51</v>
      </c>
      <c r="CI104" s="17"/>
      <c r="CJ104" s="17"/>
      <c r="CK104" s="17">
        <f t="shared" si="419"/>
        <v>0</v>
      </c>
      <c r="CL104" s="17">
        <f t="shared" si="419"/>
        <v>0</v>
      </c>
      <c r="CM104" s="20" t="s">
        <v>51</v>
      </c>
      <c r="CN104" s="20" t="s">
        <v>51</v>
      </c>
      <c r="CO104" s="17"/>
      <c r="CP104" s="17"/>
      <c r="CQ104" s="17">
        <f t="shared" si="420"/>
        <v>0</v>
      </c>
      <c r="CR104" s="17">
        <f t="shared" si="420"/>
        <v>0</v>
      </c>
      <c r="CS104" s="20" t="s">
        <v>51</v>
      </c>
      <c r="CT104" s="20" t="s">
        <v>51</v>
      </c>
      <c r="CU104" s="17"/>
      <c r="CV104" s="17"/>
      <c r="CW104" s="17">
        <f t="shared" si="421"/>
        <v>0</v>
      </c>
      <c r="CX104" s="17">
        <f t="shared" si="421"/>
        <v>0</v>
      </c>
      <c r="CY104" s="20" t="s">
        <v>51</v>
      </c>
      <c r="CZ104" s="20" t="s">
        <v>51</v>
      </c>
      <c r="DA104" s="17"/>
      <c r="DB104" s="17"/>
      <c r="DC104" s="17">
        <f t="shared" si="422"/>
        <v>0</v>
      </c>
      <c r="DD104" s="17">
        <f t="shared" si="422"/>
        <v>0</v>
      </c>
      <c r="DE104" s="20" t="s">
        <v>51</v>
      </c>
      <c r="DF104" s="20" t="s">
        <v>51</v>
      </c>
      <c r="DG104" s="17"/>
      <c r="DH104" s="17"/>
      <c r="DI104" s="17">
        <f t="shared" si="423"/>
        <v>0</v>
      </c>
      <c r="DJ104" s="17">
        <f t="shared" si="423"/>
        <v>0</v>
      </c>
      <c r="DK104" s="20" t="s">
        <v>51</v>
      </c>
      <c r="DL104" s="20" t="s">
        <v>51</v>
      </c>
      <c r="DM104" s="17"/>
      <c r="DN104" s="17"/>
      <c r="DO104" s="17"/>
      <c r="DP104" s="17"/>
      <c r="DQ104" s="17">
        <v>0</v>
      </c>
      <c r="DR104" s="17"/>
      <c r="DS104" s="20" t="s">
        <v>51</v>
      </c>
      <c r="DT104" s="20" t="s">
        <v>51</v>
      </c>
      <c r="DU104" s="20" t="s">
        <v>51</v>
      </c>
      <c r="DV104" s="20" t="s">
        <v>51</v>
      </c>
      <c r="DW104" s="44"/>
      <c r="DX104" s="88"/>
      <c r="DY104" s="88"/>
      <c r="DZ104" s="88"/>
      <c r="EA104" s="88"/>
      <c r="EB104" s="88"/>
      <c r="EC104" s="88"/>
      <c r="ED104" s="88"/>
      <c r="EE104" s="88"/>
      <c r="EF104" s="88"/>
      <c r="EG104" s="88"/>
      <c r="EH104" s="88"/>
      <c r="EI104" s="88"/>
      <c r="EJ104" s="88"/>
      <c r="EK104" s="88"/>
      <c r="EL104" s="88"/>
      <c r="EM104" s="88"/>
      <c r="EN104" s="88"/>
      <c r="EO104" s="88"/>
      <c r="EP104" s="88"/>
      <c r="EQ104" s="88"/>
      <c r="ER104" s="88"/>
      <c r="ES104" s="88"/>
      <c r="ET104" s="88"/>
      <c r="EU104" s="88"/>
      <c r="EV104" s="88"/>
      <c r="EW104" s="88"/>
      <c r="EX104" s="88"/>
      <c r="EY104" s="88"/>
      <c r="EZ104" s="88"/>
      <c r="FA104" s="88"/>
      <c r="FB104" s="88"/>
      <c r="FC104" s="88"/>
      <c r="FD104" s="88"/>
      <c r="FE104" s="88"/>
      <c r="FF104" s="88"/>
      <c r="FG104" s="88"/>
      <c r="FH104" s="88"/>
      <c r="FI104" s="88"/>
      <c r="FJ104" s="88"/>
      <c r="FK104" s="88"/>
      <c r="FL104" s="88"/>
      <c r="FM104" s="88"/>
      <c r="FN104" s="88"/>
      <c r="FO104" s="88"/>
      <c r="FP104" s="88"/>
      <c r="FQ104" s="88"/>
      <c r="FR104" s="88"/>
      <c r="FS104" s="88"/>
      <c r="FT104" s="88"/>
      <c r="FU104" s="88"/>
      <c r="FV104" s="88"/>
      <c r="FW104" s="88"/>
      <c r="FX104" s="88"/>
      <c r="FY104" s="88"/>
      <c r="FZ104" s="88"/>
      <c r="GA104" s="88"/>
      <c r="GB104" s="88"/>
      <c r="GC104" s="88"/>
      <c r="GD104" s="88"/>
      <c r="GE104" s="88"/>
      <c r="GF104" s="88"/>
      <c r="GG104" s="88"/>
      <c r="GH104" s="88"/>
      <c r="GI104" s="88"/>
      <c r="GJ104" s="88"/>
      <c r="GK104" s="88"/>
      <c r="GL104" s="88"/>
      <c r="GM104" s="88"/>
      <c r="GN104" s="88"/>
      <c r="GO104" s="88"/>
      <c r="GP104" s="88"/>
      <c r="GQ104" s="88"/>
      <c r="GR104" s="88"/>
      <c r="GS104" s="88"/>
      <c r="GT104" s="88"/>
      <c r="GU104" s="88"/>
      <c r="GV104" s="88"/>
      <c r="GW104" s="88"/>
      <c r="GX104" s="88"/>
      <c r="GY104" s="88"/>
      <c r="GZ104" s="88"/>
      <c r="HA104" s="88"/>
      <c r="HB104" s="88"/>
      <c r="HC104" s="88"/>
      <c r="HD104" s="88"/>
      <c r="HE104" s="88"/>
      <c r="HF104" s="88"/>
      <c r="HG104" s="88"/>
      <c r="HH104" s="88"/>
      <c r="HI104" s="88"/>
      <c r="HJ104" s="88"/>
      <c r="HK104" s="88"/>
      <c r="HL104" s="88"/>
      <c r="HM104" s="88"/>
      <c r="HN104" s="88"/>
      <c r="HO104" s="88"/>
      <c r="HP104" s="88"/>
      <c r="HQ104" s="88"/>
      <c r="HR104" s="88"/>
      <c r="HS104" s="88"/>
      <c r="HT104" s="88"/>
      <c r="HU104" s="88"/>
      <c r="HV104" s="88"/>
      <c r="HW104" s="88"/>
      <c r="HX104" s="88"/>
      <c r="HY104" s="88"/>
      <c r="HZ104" s="88"/>
      <c r="IA104" s="88"/>
      <c r="IB104" s="88"/>
      <c r="IC104" s="88"/>
      <c r="ID104" s="88"/>
      <c r="IE104" s="88"/>
      <c r="IF104" s="88"/>
      <c r="IG104" s="88"/>
      <c r="IH104" s="88"/>
      <c r="II104" s="88"/>
      <c r="IJ104" s="88"/>
      <c r="IK104" s="88"/>
      <c r="IL104" s="88"/>
      <c r="IM104" s="88"/>
      <c r="IN104" s="88"/>
      <c r="IO104" s="88"/>
      <c r="IP104" s="88"/>
      <c r="IQ104" s="88"/>
      <c r="IR104" s="88"/>
      <c r="IS104" s="88"/>
      <c r="IT104" s="88"/>
      <c r="IU104" s="88"/>
      <c r="IV104" s="88"/>
      <c r="IW104" s="88"/>
      <c r="IX104" s="88"/>
      <c r="IY104" s="88"/>
      <c r="IZ104" s="88"/>
      <c r="JA104" s="88"/>
      <c r="JB104" s="88"/>
      <c r="JC104" s="88"/>
      <c r="JD104" s="88"/>
      <c r="JE104" s="88"/>
      <c r="JF104" s="88"/>
      <c r="JG104" s="88"/>
      <c r="JH104" s="88"/>
    </row>
    <row r="105" spans="1:268" s="66" customFormat="1" ht="16.5">
      <c r="A105" s="323" t="s">
        <v>75</v>
      </c>
      <c r="B105" s="324"/>
      <c r="C105" s="39">
        <f>'[1]прогноз '!B97</f>
        <v>0</v>
      </c>
      <c r="D105" s="39">
        <f>'[1]прогноз '!C97</f>
        <v>0</v>
      </c>
      <c r="E105" s="39">
        <v>0</v>
      </c>
      <c r="F105" s="39">
        <v>0</v>
      </c>
      <c r="G105" s="40">
        <v>0</v>
      </c>
      <c r="H105" s="40">
        <v>0</v>
      </c>
      <c r="I105" s="40">
        <v>0</v>
      </c>
      <c r="J105" s="40">
        <v>0</v>
      </c>
      <c r="K105" s="40">
        <f t="shared" si="404"/>
        <v>0</v>
      </c>
      <c r="L105" s="40">
        <f t="shared" si="404"/>
        <v>0</v>
      </c>
      <c r="M105" s="40">
        <v>0</v>
      </c>
      <c r="N105" s="40">
        <v>0</v>
      </c>
      <c r="O105" s="40">
        <f t="shared" si="405"/>
        <v>0</v>
      </c>
      <c r="P105" s="40">
        <f t="shared" si="405"/>
        <v>0</v>
      </c>
      <c r="Q105" s="40">
        <v>0</v>
      </c>
      <c r="R105" s="40">
        <v>0</v>
      </c>
      <c r="S105" s="40">
        <f t="shared" si="406"/>
        <v>0</v>
      </c>
      <c r="T105" s="40">
        <f t="shared" si="406"/>
        <v>0</v>
      </c>
      <c r="U105" s="40">
        <v>0</v>
      </c>
      <c r="V105" s="40">
        <v>0</v>
      </c>
      <c r="W105" s="40">
        <f t="shared" si="407"/>
        <v>0</v>
      </c>
      <c r="X105" s="40">
        <f t="shared" si="407"/>
        <v>0</v>
      </c>
      <c r="Y105" s="40">
        <v>0</v>
      </c>
      <c r="Z105" s="40">
        <v>0</v>
      </c>
      <c r="AA105" s="40">
        <f t="shared" si="408"/>
        <v>0</v>
      </c>
      <c r="AB105" s="40">
        <f t="shared" si="408"/>
        <v>0</v>
      </c>
      <c r="AC105" s="40">
        <v>0</v>
      </c>
      <c r="AD105" s="40">
        <v>0</v>
      </c>
      <c r="AE105" s="40">
        <f t="shared" si="409"/>
        <v>0</v>
      </c>
      <c r="AF105" s="40">
        <f t="shared" si="409"/>
        <v>0</v>
      </c>
      <c r="AG105" s="40">
        <v>0</v>
      </c>
      <c r="AH105" s="40">
        <v>0</v>
      </c>
      <c r="AI105" s="40">
        <f t="shared" si="410"/>
        <v>0</v>
      </c>
      <c r="AJ105" s="40">
        <f t="shared" si="410"/>
        <v>0</v>
      </c>
      <c r="AK105" s="40">
        <v>0</v>
      </c>
      <c r="AL105" s="40">
        <v>0</v>
      </c>
      <c r="AM105" s="40">
        <f t="shared" si="411"/>
        <v>0</v>
      </c>
      <c r="AN105" s="40">
        <f t="shared" si="411"/>
        <v>0</v>
      </c>
      <c r="AO105" s="40">
        <v>0</v>
      </c>
      <c r="AP105" s="40">
        <v>0</v>
      </c>
      <c r="AQ105" s="40">
        <f t="shared" si="412"/>
        <v>0</v>
      </c>
      <c r="AR105" s="40">
        <f t="shared" si="412"/>
        <v>0</v>
      </c>
      <c r="AS105" s="40">
        <v>0</v>
      </c>
      <c r="AT105" s="40">
        <v>0</v>
      </c>
      <c r="AU105" s="40">
        <f t="shared" si="413"/>
        <v>0</v>
      </c>
      <c r="AV105" s="40">
        <f t="shared" si="413"/>
        <v>0</v>
      </c>
      <c r="AW105" s="41">
        <v>0</v>
      </c>
      <c r="AX105" s="41">
        <v>0</v>
      </c>
      <c r="AY105" s="39" t="s">
        <v>51</v>
      </c>
      <c r="AZ105" s="39" t="s">
        <v>51</v>
      </c>
      <c r="BA105" s="24" t="s">
        <v>51</v>
      </c>
      <c r="BB105" s="24" t="s">
        <v>51</v>
      </c>
      <c r="BC105" s="40">
        <v>0</v>
      </c>
      <c r="BD105" s="40">
        <v>0</v>
      </c>
      <c r="BE105" s="40">
        <v>0</v>
      </c>
      <c r="BF105" s="40">
        <v>0</v>
      </c>
      <c r="BG105" s="40">
        <f t="shared" si="414"/>
        <v>0</v>
      </c>
      <c r="BH105" s="40">
        <f t="shared" si="414"/>
        <v>0</v>
      </c>
      <c r="BI105" s="24" t="s">
        <v>51</v>
      </c>
      <c r="BJ105" s="24" t="s">
        <v>51</v>
      </c>
      <c r="BK105" s="40">
        <v>0</v>
      </c>
      <c r="BL105" s="98">
        <v>0</v>
      </c>
      <c r="BM105" s="40">
        <f t="shared" si="415"/>
        <v>0</v>
      </c>
      <c r="BN105" s="40">
        <f t="shared" si="415"/>
        <v>0</v>
      </c>
      <c r="BO105" s="24" t="s">
        <v>51</v>
      </c>
      <c r="BP105" s="24" t="s">
        <v>51</v>
      </c>
      <c r="BQ105" s="40"/>
      <c r="BR105" s="40"/>
      <c r="BS105" s="40">
        <f t="shared" si="416"/>
        <v>0</v>
      </c>
      <c r="BT105" s="40">
        <f t="shared" si="416"/>
        <v>0</v>
      </c>
      <c r="BU105" s="24" t="s">
        <v>51</v>
      </c>
      <c r="BV105" s="24" t="s">
        <v>51</v>
      </c>
      <c r="BW105" s="40"/>
      <c r="BX105" s="40"/>
      <c r="BY105" s="40">
        <f t="shared" si="417"/>
        <v>0</v>
      </c>
      <c r="BZ105" s="40">
        <f t="shared" si="417"/>
        <v>0</v>
      </c>
      <c r="CA105" s="24" t="s">
        <v>51</v>
      </c>
      <c r="CB105" s="24" t="s">
        <v>51</v>
      </c>
      <c r="CC105" s="40"/>
      <c r="CD105" s="40"/>
      <c r="CE105" s="40">
        <f t="shared" si="418"/>
        <v>0</v>
      </c>
      <c r="CF105" s="40">
        <f t="shared" si="418"/>
        <v>0</v>
      </c>
      <c r="CG105" s="24" t="s">
        <v>51</v>
      </c>
      <c r="CH105" s="24" t="s">
        <v>51</v>
      </c>
      <c r="CI105" s="40"/>
      <c r="CJ105" s="40"/>
      <c r="CK105" s="40">
        <f t="shared" si="419"/>
        <v>0</v>
      </c>
      <c r="CL105" s="40">
        <f t="shared" si="419"/>
        <v>0</v>
      </c>
      <c r="CM105" s="24" t="s">
        <v>51</v>
      </c>
      <c r="CN105" s="24" t="s">
        <v>51</v>
      </c>
      <c r="CO105" s="40"/>
      <c r="CP105" s="40"/>
      <c r="CQ105" s="40">
        <f t="shared" si="420"/>
        <v>0</v>
      </c>
      <c r="CR105" s="40">
        <f t="shared" si="420"/>
        <v>0</v>
      </c>
      <c r="CS105" s="24" t="s">
        <v>51</v>
      </c>
      <c r="CT105" s="24" t="s">
        <v>51</v>
      </c>
      <c r="CU105" s="40"/>
      <c r="CV105" s="40"/>
      <c r="CW105" s="40">
        <f t="shared" si="421"/>
        <v>0</v>
      </c>
      <c r="CX105" s="40">
        <f t="shared" si="421"/>
        <v>0</v>
      </c>
      <c r="CY105" s="24" t="s">
        <v>51</v>
      </c>
      <c r="CZ105" s="24" t="s">
        <v>51</v>
      </c>
      <c r="DA105" s="40"/>
      <c r="DB105" s="40"/>
      <c r="DC105" s="40">
        <f t="shared" si="422"/>
        <v>0</v>
      </c>
      <c r="DD105" s="40">
        <f t="shared" si="422"/>
        <v>0</v>
      </c>
      <c r="DE105" s="24" t="s">
        <v>51</v>
      </c>
      <c r="DF105" s="24" t="s">
        <v>51</v>
      </c>
      <c r="DG105" s="40"/>
      <c r="DH105" s="40"/>
      <c r="DI105" s="40">
        <f t="shared" si="423"/>
        <v>0</v>
      </c>
      <c r="DJ105" s="40">
        <f t="shared" si="423"/>
        <v>0</v>
      </c>
      <c r="DK105" s="24" t="s">
        <v>51</v>
      </c>
      <c r="DL105" s="24" t="s">
        <v>51</v>
      </c>
      <c r="DM105" s="40"/>
      <c r="DN105" s="40"/>
      <c r="DO105" s="40"/>
      <c r="DP105" s="40"/>
      <c r="DQ105" s="40">
        <v>0</v>
      </c>
      <c r="DR105" s="40">
        <v>0</v>
      </c>
      <c r="DS105" s="24" t="s">
        <v>51</v>
      </c>
      <c r="DT105" s="24" t="s">
        <v>51</v>
      </c>
      <c r="DU105" s="24" t="s">
        <v>51</v>
      </c>
      <c r="DV105" s="24" t="s">
        <v>51</v>
      </c>
      <c r="DW105" s="43"/>
      <c r="DX105" s="65"/>
      <c r="DY105" s="65"/>
      <c r="DZ105" s="65"/>
      <c r="EA105" s="65"/>
      <c r="EB105" s="65"/>
      <c r="EC105" s="65"/>
      <c r="ED105" s="65"/>
      <c r="EE105" s="65"/>
      <c r="EF105" s="65"/>
      <c r="EG105" s="65"/>
      <c r="EH105" s="65"/>
      <c r="EI105" s="65"/>
      <c r="EJ105" s="65"/>
      <c r="EK105" s="65"/>
      <c r="EL105" s="65"/>
      <c r="EM105" s="65"/>
      <c r="EN105" s="65"/>
      <c r="EO105" s="65"/>
      <c r="EP105" s="65"/>
      <c r="EQ105" s="65"/>
      <c r="ER105" s="65"/>
      <c r="ES105" s="65"/>
      <c r="ET105" s="65"/>
      <c r="EU105" s="65"/>
      <c r="EV105" s="65"/>
      <c r="EW105" s="65"/>
      <c r="EX105" s="65"/>
      <c r="EY105" s="65"/>
      <c r="EZ105" s="65"/>
      <c r="FA105" s="65"/>
      <c r="FB105" s="65"/>
      <c r="FC105" s="65"/>
      <c r="FD105" s="65"/>
      <c r="FE105" s="65"/>
      <c r="FF105" s="65"/>
      <c r="FG105" s="65"/>
      <c r="FH105" s="65"/>
      <c r="FI105" s="65"/>
      <c r="FJ105" s="65"/>
      <c r="FK105" s="65"/>
      <c r="FL105" s="65"/>
      <c r="FM105" s="65"/>
      <c r="FN105" s="65"/>
      <c r="FO105" s="65"/>
      <c r="FP105" s="65"/>
      <c r="FQ105" s="65"/>
      <c r="FR105" s="65"/>
      <c r="FS105" s="65"/>
      <c r="FT105" s="65"/>
      <c r="FU105" s="65"/>
      <c r="FV105" s="65"/>
      <c r="FW105" s="65"/>
      <c r="FX105" s="65"/>
      <c r="FY105" s="65"/>
      <c r="FZ105" s="65"/>
      <c r="GA105" s="65"/>
      <c r="GB105" s="65"/>
      <c r="GC105" s="65"/>
      <c r="GD105" s="65"/>
      <c r="GE105" s="65"/>
      <c r="GF105" s="65"/>
      <c r="GG105" s="65"/>
      <c r="GH105" s="65"/>
      <c r="GI105" s="65"/>
      <c r="GJ105" s="65"/>
      <c r="GK105" s="65"/>
      <c r="GL105" s="65"/>
      <c r="GM105" s="65"/>
      <c r="GN105" s="65"/>
      <c r="GO105" s="65"/>
      <c r="GP105" s="65"/>
      <c r="GQ105" s="65"/>
      <c r="GR105" s="65"/>
      <c r="GS105" s="65"/>
      <c r="GT105" s="65"/>
      <c r="GU105" s="65"/>
      <c r="GV105" s="65"/>
      <c r="GW105" s="65"/>
      <c r="GX105" s="65"/>
      <c r="GY105" s="65"/>
      <c r="GZ105" s="65"/>
      <c r="HA105" s="65"/>
      <c r="HB105" s="65"/>
      <c r="HC105" s="65"/>
      <c r="HD105" s="65"/>
      <c r="HE105" s="65"/>
      <c r="HF105" s="65"/>
      <c r="HG105" s="65"/>
      <c r="HH105" s="65"/>
      <c r="HI105" s="65"/>
      <c r="HJ105" s="65"/>
      <c r="HK105" s="65"/>
      <c r="HL105" s="65"/>
      <c r="HM105" s="65"/>
      <c r="HN105" s="65"/>
      <c r="HO105" s="65"/>
      <c r="HP105" s="65"/>
      <c r="HQ105" s="65"/>
      <c r="HR105" s="65"/>
      <c r="HS105" s="65"/>
      <c r="HT105" s="65"/>
      <c r="HU105" s="65"/>
      <c r="HV105" s="65"/>
      <c r="HW105" s="65"/>
      <c r="HX105" s="65"/>
      <c r="HY105" s="65"/>
      <c r="HZ105" s="65"/>
      <c r="IA105" s="65"/>
      <c r="IB105" s="65"/>
      <c r="IC105" s="65"/>
      <c r="ID105" s="65"/>
      <c r="IE105" s="65"/>
      <c r="IF105" s="65"/>
      <c r="IG105" s="65"/>
      <c r="IH105" s="65"/>
      <c r="II105" s="65"/>
      <c r="IJ105" s="65"/>
      <c r="IK105" s="65"/>
      <c r="IL105" s="65"/>
      <c r="IM105" s="65"/>
      <c r="IN105" s="65"/>
      <c r="IO105" s="65"/>
      <c r="IP105" s="65"/>
      <c r="IQ105" s="65"/>
      <c r="IR105" s="65"/>
      <c r="IS105" s="65"/>
      <c r="IT105" s="65"/>
      <c r="IU105" s="65"/>
      <c r="IV105" s="65"/>
      <c r="IW105" s="65"/>
      <c r="IX105" s="65"/>
      <c r="IY105" s="65"/>
      <c r="IZ105" s="65"/>
      <c r="JA105" s="65"/>
      <c r="JB105" s="65"/>
      <c r="JC105" s="65"/>
      <c r="JD105" s="65"/>
      <c r="JE105" s="65"/>
      <c r="JF105" s="65"/>
      <c r="JG105" s="65"/>
      <c r="JH105" s="65"/>
    </row>
    <row r="106" spans="1:268" s="66" customFormat="1" ht="18.75" customHeight="1">
      <c r="A106" s="323" t="s">
        <v>76</v>
      </c>
      <c r="B106" s="324"/>
      <c r="C106" s="39">
        <f>'[1]прогноз '!B98</f>
        <v>0</v>
      </c>
      <c r="D106" s="39">
        <f>'[1]прогноз '!C98</f>
        <v>0</v>
      </c>
      <c r="E106" s="39">
        <v>0</v>
      </c>
      <c r="F106" s="39">
        <v>0</v>
      </c>
      <c r="G106" s="40">
        <v>0</v>
      </c>
      <c r="H106" s="40">
        <v>0</v>
      </c>
      <c r="I106" s="40">
        <v>0</v>
      </c>
      <c r="J106" s="40">
        <v>0</v>
      </c>
      <c r="K106" s="40">
        <f t="shared" si="404"/>
        <v>0</v>
      </c>
      <c r="L106" s="40">
        <f t="shared" si="404"/>
        <v>0</v>
      </c>
      <c r="M106" s="40">
        <v>0</v>
      </c>
      <c r="N106" s="40">
        <v>0</v>
      </c>
      <c r="O106" s="40">
        <f t="shared" si="405"/>
        <v>0</v>
      </c>
      <c r="P106" s="40">
        <f t="shared" si="405"/>
        <v>0</v>
      </c>
      <c r="Q106" s="40">
        <v>0</v>
      </c>
      <c r="R106" s="40">
        <v>0</v>
      </c>
      <c r="S106" s="40">
        <f t="shared" si="406"/>
        <v>0</v>
      </c>
      <c r="T106" s="40">
        <f t="shared" si="406"/>
        <v>0</v>
      </c>
      <c r="U106" s="40">
        <v>0</v>
      </c>
      <c r="V106" s="40">
        <v>0</v>
      </c>
      <c r="W106" s="40">
        <f t="shared" si="407"/>
        <v>0</v>
      </c>
      <c r="X106" s="40">
        <f t="shared" si="407"/>
        <v>0</v>
      </c>
      <c r="Y106" s="40">
        <v>0</v>
      </c>
      <c r="Z106" s="40">
        <v>0</v>
      </c>
      <c r="AA106" s="40">
        <f t="shared" si="408"/>
        <v>0</v>
      </c>
      <c r="AB106" s="40">
        <f t="shared" si="408"/>
        <v>0</v>
      </c>
      <c r="AC106" s="40">
        <v>0</v>
      </c>
      <c r="AD106" s="40">
        <v>0</v>
      </c>
      <c r="AE106" s="40">
        <f t="shared" si="409"/>
        <v>0</v>
      </c>
      <c r="AF106" s="40">
        <f t="shared" si="409"/>
        <v>0</v>
      </c>
      <c r="AG106" s="40">
        <v>0</v>
      </c>
      <c r="AH106" s="40">
        <v>0</v>
      </c>
      <c r="AI106" s="40">
        <f t="shared" si="410"/>
        <v>0</v>
      </c>
      <c r="AJ106" s="40">
        <f t="shared" si="410"/>
        <v>0</v>
      </c>
      <c r="AK106" s="40">
        <v>0</v>
      </c>
      <c r="AL106" s="40">
        <v>0</v>
      </c>
      <c r="AM106" s="40">
        <f t="shared" si="411"/>
        <v>0</v>
      </c>
      <c r="AN106" s="40">
        <f t="shared" si="411"/>
        <v>0</v>
      </c>
      <c r="AO106" s="40">
        <v>0</v>
      </c>
      <c r="AP106" s="40">
        <v>0</v>
      </c>
      <c r="AQ106" s="40">
        <f t="shared" si="412"/>
        <v>0</v>
      </c>
      <c r="AR106" s="40">
        <f t="shared" si="412"/>
        <v>0</v>
      </c>
      <c r="AS106" s="40">
        <v>0</v>
      </c>
      <c r="AT106" s="40">
        <v>0</v>
      </c>
      <c r="AU106" s="40">
        <f t="shared" si="413"/>
        <v>0</v>
      </c>
      <c r="AV106" s="40">
        <f t="shared" si="413"/>
        <v>0</v>
      </c>
      <c r="AW106" s="41">
        <v>0</v>
      </c>
      <c r="AX106" s="41">
        <v>0</v>
      </c>
      <c r="AY106" s="39" t="s">
        <v>51</v>
      </c>
      <c r="AZ106" s="39" t="s">
        <v>51</v>
      </c>
      <c r="BA106" s="24" t="s">
        <v>51</v>
      </c>
      <c r="BB106" s="24" t="s">
        <v>51</v>
      </c>
      <c r="BC106" s="40">
        <v>0</v>
      </c>
      <c r="BD106" s="40">
        <v>0</v>
      </c>
      <c r="BE106" s="40">
        <v>0</v>
      </c>
      <c r="BF106" s="40">
        <v>0</v>
      </c>
      <c r="BG106" s="40">
        <f t="shared" si="414"/>
        <v>0</v>
      </c>
      <c r="BH106" s="40">
        <f t="shared" si="414"/>
        <v>0</v>
      </c>
      <c r="BI106" s="24" t="s">
        <v>51</v>
      </c>
      <c r="BJ106" s="24" t="s">
        <v>51</v>
      </c>
      <c r="BK106" s="40">
        <v>0</v>
      </c>
      <c r="BL106" s="98">
        <v>0</v>
      </c>
      <c r="BM106" s="40">
        <f t="shared" si="415"/>
        <v>0</v>
      </c>
      <c r="BN106" s="40">
        <f t="shared" si="415"/>
        <v>0</v>
      </c>
      <c r="BO106" s="24" t="s">
        <v>51</v>
      </c>
      <c r="BP106" s="24" t="s">
        <v>51</v>
      </c>
      <c r="BQ106" s="40"/>
      <c r="BR106" s="40"/>
      <c r="BS106" s="40">
        <f t="shared" si="416"/>
        <v>0</v>
      </c>
      <c r="BT106" s="40">
        <f t="shared" si="416"/>
        <v>0</v>
      </c>
      <c r="BU106" s="24" t="s">
        <v>51</v>
      </c>
      <c r="BV106" s="24" t="s">
        <v>51</v>
      </c>
      <c r="BW106" s="40"/>
      <c r="BX106" s="40"/>
      <c r="BY106" s="40">
        <f t="shared" si="417"/>
        <v>0</v>
      </c>
      <c r="BZ106" s="40">
        <f t="shared" si="417"/>
        <v>0</v>
      </c>
      <c r="CA106" s="24" t="s">
        <v>51</v>
      </c>
      <c r="CB106" s="24" t="s">
        <v>51</v>
      </c>
      <c r="CC106" s="40"/>
      <c r="CD106" s="40"/>
      <c r="CE106" s="40">
        <f t="shared" si="418"/>
        <v>0</v>
      </c>
      <c r="CF106" s="40">
        <f t="shared" si="418"/>
        <v>0</v>
      </c>
      <c r="CG106" s="24" t="s">
        <v>51</v>
      </c>
      <c r="CH106" s="24" t="s">
        <v>51</v>
      </c>
      <c r="CI106" s="40"/>
      <c r="CJ106" s="40"/>
      <c r="CK106" s="40">
        <f t="shared" si="419"/>
        <v>0</v>
      </c>
      <c r="CL106" s="40">
        <f t="shared" si="419"/>
        <v>0</v>
      </c>
      <c r="CM106" s="24" t="s">
        <v>51</v>
      </c>
      <c r="CN106" s="24" t="s">
        <v>51</v>
      </c>
      <c r="CO106" s="40"/>
      <c r="CP106" s="40"/>
      <c r="CQ106" s="40">
        <f t="shared" si="420"/>
        <v>0</v>
      </c>
      <c r="CR106" s="40">
        <f t="shared" si="420"/>
        <v>0</v>
      </c>
      <c r="CS106" s="24" t="s">
        <v>51</v>
      </c>
      <c r="CT106" s="24" t="s">
        <v>51</v>
      </c>
      <c r="CU106" s="40"/>
      <c r="CV106" s="40"/>
      <c r="CW106" s="40">
        <f t="shared" si="421"/>
        <v>0</v>
      </c>
      <c r="CX106" s="40">
        <f t="shared" si="421"/>
        <v>0</v>
      </c>
      <c r="CY106" s="24" t="s">
        <v>51</v>
      </c>
      <c r="CZ106" s="24" t="s">
        <v>51</v>
      </c>
      <c r="DA106" s="40"/>
      <c r="DB106" s="40"/>
      <c r="DC106" s="40">
        <f t="shared" si="422"/>
        <v>0</v>
      </c>
      <c r="DD106" s="40">
        <f t="shared" si="422"/>
        <v>0</v>
      </c>
      <c r="DE106" s="24" t="s">
        <v>51</v>
      </c>
      <c r="DF106" s="24" t="s">
        <v>51</v>
      </c>
      <c r="DG106" s="40"/>
      <c r="DH106" s="40"/>
      <c r="DI106" s="40">
        <f t="shared" si="423"/>
        <v>0</v>
      </c>
      <c r="DJ106" s="40">
        <f t="shared" si="423"/>
        <v>0</v>
      </c>
      <c r="DK106" s="24" t="s">
        <v>51</v>
      </c>
      <c r="DL106" s="24" t="s">
        <v>51</v>
      </c>
      <c r="DM106" s="40"/>
      <c r="DN106" s="40"/>
      <c r="DO106" s="40"/>
      <c r="DP106" s="40"/>
      <c r="DQ106" s="40">
        <v>0</v>
      </c>
      <c r="DR106" s="40">
        <v>0</v>
      </c>
      <c r="DS106" s="24" t="s">
        <v>51</v>
      </c>
      <c r="DT106" s="24" t="s">
        <v>51</v>
      </c>
      <c r="DU106" s="24" t="s">
        <v>51</v>
      </c>
      <c r="DV106" s="24" t="s">
        <v>51</v>
      </c>
      <c r="DW106" s="43"/>
      <c r="DX106" s="65"/>
      <c r="DY106" s="65"/>
      <c r="DZ106" s="65"/>
      <c r="EA106" s="65"/>
      <c r="EB106" s="65"/>
      <c r="EC106" s="65"/>
      <c r="ED106" s="65"/>
      <c r="EE106" s="65"/>
      <c r="EF106" s="65"/>
      <c r="EG106" s="65"/>
      <c r="EH106" s="65"/>
      <c r="EI106" s="65"/>
      <c r="EJ106" s="65"/>
      <c r="EK106" s="65"/>
      <c r="EL106" s="65"/>
      <c r="EM106" s="65"/>
      <c r="EN106" s="65"/>
      <c r="EO106" s="65"/>
      <c r="EP106" s="65"/>
      <c r="EQ106" s="65"/>
      <c r="ER106" s="65"/>
      <c r="ES106" s="65"/>
      <c r="ET106" s="65"/>
      <c r="EU106" s="65"/>
      <c r="EV106" s="65"/>
      <c r="EW106" s="65"/>
      <c r="EX106" s="65"/>
      <c r="EY106" s="65"/>
      <c r="EZ106" s="65"/>
      <c r="FA106" s="65"/>
      <c r="FB106" s="65"/>
      <c r="FC106" s="65"/>
      <c r="FD106" s="65"/>
      <c r="FE106" s="65"/>
      <c r="FF106" s="65"/>
      <c r="FG106" s="65"/>
      <c r="FH106" s="65"/>
      <c r="FI106" s="65"/>
      <c r="FJ106" s="65"/>
      <c r="FK106" s="65"/>
      <c r="FL106" s="65"/>
      <c r="FM106" s="65"/>
      <c r="FN106" s="65"/>
      <c r="FO106" s="65"/>
      <c r="FP106" s="65"/>
      <c r="FQ106" s="65"/>
      <c r="FR106" s="65"/>
      <c r="FS106" s="65"/>
      <c r="FT106" s="65"/>
      <c r="FU106" s="65"/>
      <c r="FV106" s="65"/>
      <c r="FW106" s="65"/>
      <c r="FX106" s="65"/>
      <c r="FY106" s="65"/>
      <c r="FZ106" s="65"/>
      <c r="GA106" s="65"/>
      <c r="GB106" s="65"/>
      <c r="GC106" s="65"/>
      <c r="GD106" s="65"/>
      <c r="GE106" s="65"/>
      <c r="GF106" s="65"/>
      <c r="GG106" s="65"/>
      <c r="GH106" s="65"/>
      <c r="GI106" s="65"/>
      <c r="GJ106" s="65"/>
      <c r="GK106" s="65"/>
      <c r="GL106" s="65"/>
      <c r="GM106" s="65"/>
      <c r="GN106" s="65"/>
      <c r="GO106" s="65"/>
      <c r="GP106" s="65"/>
      <c r="GQ106" s="65"/>
      <c r="GR106" s="65"/>
      <c r="GS106" s="65"/>
      <c r="GT106" s="65"/>
      <c r="GU106" s="65"/>
      <c r="GV106" s="65"/>
      <c r="GW106" s="65"/>
      <c r="GX106" s="65"/>
      <c r="GY106" s="65"/>
      <c r="GZ106" s="65"/>
      <c r="HA106" s="65"/>
      <c r="HB106" s="65"/>
      <c r="HC106" s="65"/>
      <c r="HD106" s="65"/>
      <c r="HE106" s="65"/>
      <c r="HF106" s="65"/>
      <c r="HG106" s="65"/>
      <c r="HH106" s="65"/>
      <c r="HI106" s="65"/>
      <c r="HJ106" s="65"/>
      <c r="HK106" s="65"/>
      <c r="HL106" s="65"/>
      <c r="HM106" s="65"/>
      <c r="HN106" s="65"/>
      <c r="HO106" s="65"/>
      <c r="HP106" s="65"/>
      <c r="HQ106" s="65"/>
      <c r="HR106" s="65"/>
      <c r="HS106" s="65"/>
      <c r="HT106" s="65"/>
      <c r="HU106" s="65"/>
      <c r="HV106" s="65"/>
      <c r="HW106" s="65"/>
      <c r="HX106" s="65"/>
      <c r="HY106" s="65"/>
      <c r="HZ106" s="65"/>
      <c r="IA106" s="65"/>
      <c r="IB106" s="65"/>
      <c r="IC106" s="65"/>
      <c r="ID106" s="65"/>
      <c r="IE106" s="65"/>
      <c r="IF106" s="65"/>
      <c r="IG106" s="65"/>
      <c r="IH106" s="65"/>
      <c r="II106" s="65"/>
      <c r="IJ106" s="65"/>
      <c r="IK106" s="65"/>
      <c r="IL106" s="65"/>
      <c r="IM106" s="65"/>
      <c r="IN106" s="65"/>
      <c r="IO106" s="65"/>
      <c r="IP106" s="65"/>
      <c r="IQ106" s="65"/>
      <c r="IR106" s="65"/>
      <c r="IS106" s="65"/>
      <c r="IT106" s="65"/>
      <c r="IU106" s="65"/>
      <c r="IV106" s="65"/>
      <c r="IW106" s="65"/>
      <c r="IX106" s="65"/>
      <c r="IY106" s="65"/>
      <c r="IZ106" s="65"/>
      <c r="JA106" s="65"/>
      <c r="JB106" s="65"/>
      <c r="JC106" s="65"/>
      <c r="JD106" s="65"/>
      <c r="JE106" s="65"/>
      <c r="JF106" s="65"/>
      <c r="JG106" s="65"/>
      <c r="JH106" s="65"/>
    </row>
    <row r="107" spans="1:268" s="66" customFormat="1" ht="21.75" customHeight="1">
      <c r="A107" s="323" t="s">
        <v>129</v>
      </c>
      <c r="B107" s="324"/>
      <c r="C107" s="42">
        <f>'[1]прогноз '!B99</f>
        <v>0</v>
      </c>
      <c r="D107" s="42">
        <f>'[1]прогноз '!C99</f>
        <v>0</v>
      </c>
      <c r="E107" s="42">
        <f>[2]Консолид.!$BC$23/1000</f>
        <v>0</v>
      </c>
      <c r="F107" s="42">
        <f>[2]районы!$AP$23/1000</f>
        <v>0</v>
      </c>
      <c r="G107" s="30">
        <f>88+H107</f>
        <v>887.2</v>
      </c>
      <c r="H107" s="30">
        <v>799.2</v>
      </c>
      <c r="I107" s="30">
        <v>237</v>
      </c>
      <c r="J107" s="30">
        <v>28</v>
      </c>
      <c r="K107" s="30">
        <f t="shared" si="404"/>
        <v>237</v>
      </c>
      <c r="L107" s="30">
        <f t="shared" si="404"/>
        <v>28</v>
      </c>
      <c r="M107" s="30">
        <f>262.5+N107</f>
        <v>1725.5</v>
      </c>
      <c r="N107" s="30">
        <v>1463</v>
      </c>
      <c r="O107" s="30">
        <f t="shared" si="405"/>
        <v>1725.5</v>
      </c>
      <c r="P107" s="30">
        <f t="shared" si="405"/>
        <v>1463</v>
      </c>
      <c r="Q107" s="30">
        <v>669</v>
      </c>
      <c r="R107" s="30">
        <f>669.4-354.4</f>
        <v>315</v>
      </c>
      <c r="S107" s="30">
        <f t="shared" si="406"/>
        <v>669</v>
      </c>
      <c r="T107" s="30">
        <f t="shared" si="406"/>
        <v>315</v>
      </c>
      <c r="U107" s="30">
        <f>1131.3+358.6</f>
        <v>1489.9</v>
      </c>
      <c r="V107" s="30">
        <v>1131.3</v>
      </c>
      <c r="W107" s="30">
        <f t="shared" si="407"/>
        <v>1489.9</v>
      </c>
      <c r="X107" s="30">
        <f t="shared" si="407"/>
        <v>1131.3</v>
      </c>
      <c r="Y107" s="30">
        <v>217.8</v>
      </c>
      <c r="Z107" s="30">
        <v>0</v>
      </c>
      <c r="AA107" s="30">
        <f t="shared" si="408"/>
        <v>217.8</v>
      </c>
      <c r="AB107" s="30">
        <f t="shared" si="408"/>
        <v>0</v>
      </c>
      <c r="AC107" s="30">
        <v>117.8</v>
      </c>
      <c r="AD107" s="30">
        <v>0</v>
      </c>
      <c r="AE107" s="30">
        <f t="shared" si="409"/>
        <v>117.8</v>
      </c>
      <c r="AF107" s="30">
        <f t="shared" si="409"/>
        <v>0</v>
      </c>
      <c r="AG107" s="30">
        <v>228.4</v>
      </c>
      <c r="AH107" s="30">
        <v>0</v>
      </c>
      <c r="AI107" s="30">
        <f t="shared" si="410"/>
        <v>228.4</v>
      </c>
      <c r="AJ107" s="30">
        <f t="shared" si="410"/>
        <v>0</v>
      </c>
      <c r="AK107" s="30">
        <v>183.4</v>
      </c>
      <c r="AL107" s="30">
        <v>0</v>
      </c>
      <c r="AM107" s="30">
        <f t="shared" si="411"/>
        <v>183.4</v>
      </c>
      <c r="AN107" s="30">
        <f t="shared" si="411"/>
        <v>0</v>
      </c>
      <c r="AO107" s="30">
        <v>0</v>
      </c>
      <c r="AP107" s="30">
        <v>0</v>
      </c>
      <c r="AQ107" s="30">
        <f t="shared" si="412"/>
        <v>0</v>
      </c>
      <c r="AR107" s="30">
        <f t="shared" si="412"/>
        <v>0</v>
      </c>
      <c r="AS107" s="30">
        <v>216.7</v>
      </c>
      <c r="AT107" s="30">
        <v>216.7</v>
      </c>
      <c r="AU107" s="30">
        <f t="shared" si="413"/>
        <v>216.7</v>
      </c>
      <c r="AV107" s="30">
        <f t="shared" si="413"/>
        <v>216.7</v>
      </c>
      <c r="AW107" s="40">
        <v>67.099999999999994</v>
      </c>
      <c r="AX107" s="40">
        <v>67.099999999999994</v>
      </c>
      <c r="AY107" s="42" t="s">
        <v>51</v>
      </c>
      <c r="AZ107" s="42" t="s">
        <v>51</v>
      </c>
      <c r="BA107" s="24" t="s">
        <v>51</v>
      </c>
      <c r="BB107" s="24" t="s">
        <v>51</v>
      </c>
      <c r="BC107" s="30"/>
      <c r="BD107" s="30"/>
      <c r="BE107" s="30"/>
      <c r="BF107" s="30"/>
      <c r="BG107" s="30">
        <f t="shared" si="414"/>
        <v>0</v>
      </c>
      <c r="BH107" s="30">
        <f t="shared" si="414"/>
        <v>0</v>
      </c>
      <c r="BI107" s="24" t="s">
        <v>51</v>
      </c>
      <c r="BJ107" s="24" t="s">
        <v>51</v>
      </c>
      <c r="BK107" s="30"/>
      <c r="BL107" s="98">
        <v>0</v>
      </c>
      <c r="BM107" s="30">
        <f t="shared" si="415"/>
        <v>0</v>
      </c>
      <c r="BN107" s="30">
        <f t="shared" si="415"/>
        <v>0</v>
      </c>
      <c r="BO107" s="24" t="s">
        <v>51</v>
      </c>
      <c r="BP107" s="24" t="s">
        <v>51</v>
      </c>
      <c r="BQ107" s="30"/>
      <c r="BR107" s="30"/>
      <c r="BS107" s="30">
        <f t="shared" si="416"/>
        <v>0</v>
      </c>
      <c r="BT107" s="30">
        <f t="shared" si="416"/>
        <v>0</v>
      </c>
      <c r="BU107" s="24" t="s">
        <v>51</v>
      </c>
      <c r="BV107" s="24" t="s">
        <v>51</v>
      </c>
      <c r="BW107" s="30"/>
      <c r="BX107" s="30"/>
      <c r="BY107" s="30">
        <f t="shared" si="417"/>
        <v>0</v>
      </c>
      <c r="BZ107" s="30">
        <f t="shared" si="417"/>
        <v>0</v>
      </c>
      <c r="CA107" s="24" t="s">
        <v>51</v>
      </c>
      <c r="CB107" s="24" t="s">
        <v>51</v>
      </c>
      <c r="CC107" s="30"/>
      <c r="CD107" s="30"/>
      <c r="CE107" s="30">
        <f t="shared" si="418"/>
        <v>0</v>
      </c>
      <c r="CF107" s="30">
        <f t="shared" si="418"/>
        <v>0</v>
      </c>
      <c r="CG107" s="24" t="s">
        <v>51</v>
      </c>
      <c r="CH107" s="24" t="s">
        <v>51</v>
      </c>
      <c r="CI107" s="30"/>
      <c r="CJ107" s="30"/>
      <c r="CK107" s="30">
        <f t="shared" si="419"/>
        <v>0</v>
      </c>
      <c r="CL107" s="30">
        <f t="shared" si="419"/>
        <v>0</v>
      </c>
      <c r="CM107" s="24" t="s">
        <v>51</v>
      </c>
      <c r="CN107" s="24" t="s">
        <v>51</v>
      </c>
      <c r="CO107" s="30"/>
      <c r="CP107" s="30"/>
      <c r="CQ107" s="30">
        <f t="shared" si="420"/>
        <v>0</v>
      </c>
      <c r="CR107" s="30">
        <f t="shared" si="420"/>
        <v>0</v>
      </c>
      <c r="CS107" s="24" t="s">
        <v>51</v>
      </c>
      <c r="CT107" s="24" t="s">
        <v>51</v>
      </c>
      <c r="CU107" s="30"/>
      <c r="CV107" s="30"/>
      <c r="CW107" s="30">
        <f t="shared" si="421"/>
        <v>0</v>
      </c>
      <c r="CX107" s="30">
        <f t="shared" si="421"/>
        <v>0</v>
      </c>
      <c r="CY107" s="24" t="s">
        <v>51</v>
      </c>
      <c r="CZ107" s="24" t="s">
        <v>51</v>
      </c>
      <c r="DA107" s="30"/>
      <c r="DB107" s="30"/>
      <c r="DC107" s="30">
        <f t="shared" si="422"/>
        <v>0</v>
      </c>
      <c r="DD107" s="30">
        <f t="shared" si="422"/>
        <v>0</v>
      </c>
      <c r="DE107" s="24" t="s">
        <v>51</v>
      </c>
      <c r="DF107" s="24" t="s">
        <v>51</v>
      </c>
      <c r="DG107" s="30"/>
      <c r="DH107" s="30"/>
      <c r="DI107" s="30">
        <f t="shared" si="423"/>
        <v>0</v>
      </c>
      <c r="DJ107" s="30">
        <f t="shared" si="423"/>
        <v>0</v>
      </c>
      <c r="DK107" s="24" t="s">
        <v>51</v>
      </c>
      <c r="DL107" s="24" t="s">
        <v>51</v>
      </c>
      <c r="DM107" s="30"/>
      <c r="DN107" s="30"/>
      <c r="DO107" s="30"/>
      <c r="DP107" s="30"/>
      <c r="DQ107" s="30">
        <v>0</v>
      </c>
      <c r="DR107" s="30">
        <v>0</v>
      </c>
      <c r="DS107" s="24" t="s">
        <v>51</v>
      </c>
      <c r="DT107" s="24" t="s">
        <v>51</v>
      </c>
      <c r="DU107" s="24" t="s">
        <v>51</v>
      </c>
      <c r="DV107" s="24" t="s">
        <v>51</v>
      </c>
      <c r="DW107" s="43"/>
      <c r="DX107" s="65"/>
      <c r="DY107" s="65"/>
      <c r="DZ107" s="65"/>
      <c r="EA107" s="65"/>
      <c r="EB107" s="65"/>
      <c r="EC107" s="65"/>
      <c r="ED107" s="65"/>
      <c r="EE107" s="65"/>
      <c r="EF107" s="65"/>
      <c r="EG107" s="65"/>
      <c r="EH107" s="65"/>
      <c r="EI107" s="65"/>
      <c r="EJ107" s="65"/>
      <c r="EK107" s="65"/>
      <c r="EL107" s="65"/>
      <c r="EM107" s="65"/>
      <c r="EN107" s="65"/>
      <c r="EO107" s="65"/>
      <c r="EP107" s="65"/>
      <c r="EQ107" s="65"/>
      <c r="ER107" s="65"/>
      <c r="ES107" s="65"/>
      <c r="ET107" s="65"/>
      <c r="EU107" s="65"/>
      <c r="EV107" s="65"/>
      <c r="EW107" s="65"/>
      <c r="EX107" s="65"/>
      <c r="EY107" s="65"/>
      <c r="EZ107" s="65"/>
      <c r="FA107" s="65"/>
      <c r="FB107" s="65"/>
      <c r="FC107" s="65"/>
      <c r="FD107" s="65"/>
      <c r="FE107" s="65"/>
      <c r="FF107" s="65"/>
      <c r="FG107" s="65"/>
      <c r="FH107" s="65"/>
      <c r="FI107" s="65"/>
      <c r="FJ107" s="65"/>
      <c r="FK107" s="65"/>
      <c r="FL107" s="65"/>
      <c r="FM107" s="65"/>
      <c r="FN107" s="65"/>
      <c r="FO107" s="65"/>
      <c r="FP107" s="65"/>
      <c r="FQ107" s="65"/>
      <c r="FR107" s="65"/>
      <c r="FS107" s="65"/>
      <c r="FT107" s="65"/>
      <c r="FU107" s="65"/>
      <c r="FV107" s="65"/>
      <c r="FW107" s="65"/>
      <c r="FX107" s="65"/>
      <c r="FY107" s="65"/>
      <c r="FZ107" s="65"/>
      <c r="GA107" s="65"/>
      <c r="GB107" s="65"/>
      <c r="GC107" s="65"/>
      <c r="GD107" s="65"/>
      <c r="GE107" s="65"/>
      <c r="GF107" s="65"/>
      <c r="GG107" s="65"/>
      <c r="GH107" s="65"/>
      <c r="GI107" s="65"/>
      <c r="GJ107" s="65"/>
      <c r="GK107" s="65"/>
      <c r="GL107" s="65"/>
      <c r="GM107" s="65"/>
      <c r="GN107" s="65"/>
      <c r="GO107" s="65"/>
      <c r="GP107" s="65"/>
      <c r="GQ107" s="65"/>
      <c r="GR107" s="65"/>
      <c r="GS107" s="65"/>
      <c r="GT107" s="65"/>
      <c r="GU107" s="65"/>
      <c r="GV107" s="65"/>
      <c r="GW107" s="65"/>
      <c r="GX107" s="65"/>
      <c r="GY107" s="65"/>
      <c r="GZ107" s="65"/>
      <c r="HA107" s="65"/>
      <c r="HB107" s="65"/>
      <c r="HC107" s="65"/>
      <c r="HD107" s="65"/>
      <c r="HE107" s="65"/>
      <c r="HF107" s="65"/>
      <c r="HG107" s="65"/>
      <c r="HH107" s="65"/>
      <c r="HI107" s="65"/>
      <c r="HJ107" s="65"/>
      <c r="HK107" s="65"/>
      <c r="HL107" s="65"/>
      <c r="HM107" s="65"/>
      <c r="HN107" s="65"/>
      <c r="HO107" s="65"/>
      <c r="HP107" s="65"/>
      <c r="HQ107" s="65"/>
      <c r="HR107" s="65"/>
      <c r="HS107" s="65"/>
      <c r="HT107" s="65"/>
      <c r="HU107" s="65"/>
      <c r="HV107" s="65"/>
      <c r="HW107" s="65"/>
      <c r="HX107" s="65"/>
      <c r="HY107" s="65"/>
      <c r="HZ107" s="65"/>
      <c r="IA107" s="65"/>
      <c r="IB107" s="65"/>
      <c r="IC107" s="65"/>
      <c r="ID107" s="65"/>
      <c r="IE107" s="65"/>
      <c r="IF107" s="65"/>
      <c r="IG107" s="65"/>
      <c r="IH107" s="65"/>
      <c r="II107" s="65"/>
      <c r="IJ107" s="65"/>
      <c r="IK107" s="65"/>
      <c r="IL107" s="65"/>
      <c r="IM107" s="65"/>
      <c r="IN107" s="65"/>
      <c r="IO107" s="65"/>
      <c r="IP107" s="65"/>
      <c r="IQ107" s="65"/>
      <c r="IR107" s="65"/>
      <c r="IS107" s="65"/>
      <c r="IT107" s="65"/>
      <c r="IU107" s="65"/>
      <c r="IV107" s="65"/>
      <c r="IW107" s="65"/>
      <c r="IX107" s="65"/>
      <c r="IY107" s="65"/>
      <c r="IZ107" s="65"/>
      <c r="JA107" s="65"/>
      <c r="JB107" s="65"/>
      <c r="JC107" s="65"/>
      <c r="JD107" s="65"/>
      <c r="JE107" s="65"/>
      <c r="JF107" s="65"/>
      <c r="JG107" s="65"/>
      <c r="JH107" s="65"/>
    </row>
    <row r="108" spans="1:268" s="87" customFormat="1" ht="35.25" customHeight="1">
      <c r="A108" s="249" t="s">
        <v>135</v>
      </c>
      <c r="B108" s="250"/>
      <c r="C108" s="17">
        <f>'[1]прогноз '!B100</f>
        <v>0</v>
      </c>
      <c r="D108" s="17">
        <f>'[1]прогноз '!C100</f>
        <v>0</v>
      </c>
      <c r="E108" s="17">
        <f>'[3]форма отчета с 01.06.2015'!$B$12</f>
        <v>16175.4</v>
      </c>
      <c r="F108" s="17">
        <f>'[3]форма отчета с 01.06.2015'!$B$14</f>
        <v>11342.5</v>
      </c>
      <c r="G108" s="17">
        <v>24254.400000000001</v>
      </c>
      <c r="H108" s="17">
        <v>8390.9</v>
      </c>
      <c r="I108" s="17">
        <v>22728.400000000001</v>
      </c>
      <c r="J108" s="17">
        <v>13728.2</v>
      </c>
      <c r="K108" s="17">
        <f t="shared" si="404"/>
        <v>22728.400000000001</v>
      </c>
      <c r="L108" s="17">
        <f t="shared" si="404"/>
        <v>13728.2</v>
      </c>
      <c r="M108" s="17">
        <v>19771.2</v>
      </c>
      <c r="N108" s="17">
        <v>11097</v>
      </c>
      <c r="O108" s="17">
        <f t="shared" si="405"/>
        <v>19771.2</v>
      </c>
      <c r="P108" s="17">
        <f t="shared" si="405"/>
        <v>11097</v>
      </c>
      <c r="Q108" s="17">
        <v>26399.3</v>
      </c>
      <c r="R108" s="17">
        <v>17225.099999999999</v>
      </c>
      <c r="S108" s="17">
        <f t="shared" si="406"/>
        <v>26399.3</v>
      </c>
      <c r="T108" s="17">
        <f t="shared" si="406"/>
        <v>17225.099999999999</v>
      </c>
      <c r="U108" s="17">
        <v>30808.799999999999</v>
      </c>
      <c r="V108" s="17">
        <v>19119.2</v>
      </c>
      <c r="W108" s="17">
        <f t="shared" si="407"/>
        <v>30808.799999999999</v>
      </c>
      <c r="X108" s="17">
        <f t="shared" si="407"/>
        <v>19119.2</v>
      </c>
      <c r="Y108" s="17">
        <v>27111.3</v>
      </c>
      <c r="Z108" s="17">
        <v>18300.599999999999</v>
      </c>
      <c r="AA108" s="17">
        <f t="shared" si="408"/>
        <v>27111.3</v>
      </c>
      <c r="AB108" s="17">
        <f t="shared" si="408"/>
        <v>18300.599999999999</v>
      </c>
      <c r="AC108" s="17">
        <v>20161.8</v>
      </c>
      <c r="AD108" s="17">
        <v>13849.4</v>
      </c>
      <c r="AE108" s="17">
        <f t="shared" si="409"/>
        <v>20161.8</v>
      </c>
      <c r="AF108" s="17">
        <f t="shared" si="409"/>
        <v>13849.4</v>
      </c>
      <c r="AG108" s="17">
        <v>15752.3</v>
      </c>
      <c r="AH108" s="17">
        <v>7537</v>
      </c>
      <c r="AI108" s="17">
        <f t="shared" si="410"/>
        <v>15752.3</v>
      </c>
      <c r="AJ108" s="17">
        <f t="shared" si="410"/>
        <v>7537</v>
      </c>
      <c r="AK108" s="17">
        <v>25213.9</v>
      </c>
      <c r="AL108" s="17">
        <v>10012</v>
      </c>
      <c r="AM108" s="17">
        <f t="shared" si="411"/>
        <v>25213.9</v>
      </c>
      <c r="AN108" s="17">
        <f t="shared" si="411"/>
        <v>10012</v>
      </c>
      <c r="AO108" s="17">
        <v>28306.2</v>
      </c>
      <c r="AP108" s="17">
        <v>11132</v>
      </c>
      <c r="AQ108" s="17">
        <f t="shared" si="412"/>
        <v>28306.2</v>
      </c>
      <c r="AR108" s="17">
        <f t="shared" si="412"/>
        <v>11132</v>
      </c>
      <c r="AS108" s="17">
        <v>24373</v>
      </c>
      <c r="AT108" s="17">
        <v>10021.5</v>
      </c>
      <c r="AU108" s="17">
        <f t="shared" si="413"/>
        <v>24373</v>
      </c>
      <c r="AV108" s="17">
        <f t="shared" si="413"/>
        <v>10021.5</v>
      </c>
      <c r="AW108" s="17">
        <v>16175.4</v>
      </c>
      <c r="AX108" s="17">
        <v>11342.5</v>
      </c>
      <c r="AY108" s="17" t="s">
        <v>51</v>
      </c>
      <c r="AZ108" s="17" t="s">
        <v>51</v>
      </c>
      <c r="BA108" s="20" t="s">
        <v>51</v>
      </c>
      <c r="BB108" s="20" t="s">
        <v>51</v>
      </c>
      <c r="BC108" s="17">
        <v>20528.5</v>
      </c>
      <c r="BD108" s="17">
        <v>11929.4</v>
      </c>
      <c r="BE108" s="17">
        <v>13308.8</v>
      </c>
      <c r="BF108" s="17">
        <v>6761.1</v>
      </c>
      <c r="BG108" s="17">
        <f t="shared" si="414"/>
        <v>13308.8</v>
      </c>
      <c r="BH108" s="17">
        <f t="shared" si="414"/>
        <v>6761.1</v>
      </c>
      <c r="BI108" s="20" t="s">
        <v>51</v>
      </c>
      <c r="BJ108" s="20" t="s">
        <v>51</v>
      </c>
      <c r="BK108" s="17"/>
      <c r="BL108" s="99">
        <v>12003.8</v>
      </c>
      <c r="BM108" s="17">
        <f t="shared" si="415"/>
        <v>0</v>
      </c>
      <c r="BN108" s="17">
        <f t="shared" si="415"/>
        <v>12003.8</v>
      </c>
      <c r="BO108" s="20" t="s">
        <v>51</v>
      </c>
      <c r="BP108" s="20" t="s">
        <v>51</v>
      </c>
      <c r="BQ108" s="17"/>
      <c r="BR108" s="17"/>
      <c r="BS108" s="17">
        <f t="shared" si="416"/>
        <v>0</v>
      </c>
      <c r="BT108" s="17">
        <f t="shared" si="416"/>
        <v>0</v>
      </c>
      <c r="BU108" s="20" t="s">
        <v>51</v>
      </c>
      <c r="BV108" s="20" t="s">
        <v>51</v>
      </c>
      <c r="BW108" s="17"/>
      <c r="BX108" s="17"/>
      <c r="BY108" s="17">
        <f t="shared" si="417"/>
        <v>0</v>
      </c>
      <c r="BZ108" s="17">
        <f t="shared" si="417"/>
        <v>0</v>
      </c>
      <c r="CA108" s="20" t="s">
        <v>51</v>
      </c>
      <c r="CB108" s="20" t="s">
        <v>51</v>
      </c>
      <c r="CC108" s="17"/>
      <c r="CD108" s="17"/>
      <c r="CE108" s="17">
        <f t="shared" si="418"/>
        <v>0</v>
      </c>
      <c r="CF108" s="17">
        <f t="shared" si="418"/>
        <v>0</v>
      </c>
      <c r="CG108" s="20" t="s">
        <v>51</v>
      </c>
      <c r="CH108" s="20" t="s">
        <v>51</v>
      </c>
      <c r="CI108" s="17"/>
      <c r="CJ108" s="17"/>
      <c r="CK108" s="17">
        <f t="shared" si="419"/>
        <v>0</v>
      </c>
      <c r="CL108" s="17">
        <f t="shared" si="419"/>
        <v>0</v>
      </c>
      <c r="CM108" s="20" t="s">
        <v>51</v>
      </c>
      <c r="CN108" s="20" t="s">
        <v>51</v>
      </c>
      <c r="CO108" s="17"/>
      <c r="CP108" s="17"/>
      <c r="CQ108" s="17">
        <f t="shared" si="420"/>
        <v>0</v>
      </c>
      <c r="CR108" s="17">
        <f t="shared" si="420"/>
        <v>0</v>
      </c>
      <c r="CS108" s="20" t="s">
        <v>51</v>
      </c>
      <c r="CT108" s="20" t="s">
        <v>51</v>
      </c>
      <c r="CU108" s="17"/>
      <c r="CV108" s="17"/>
      <c r="CW108" s="17">
        <f t="shared" si="421"/>
        <v>0</v>
      </c>
      <c r="CX108" s="17">
        <f t="shared" si="421"/>
        <v>0</v>
      </c>
      <c r="CY108" s="20" t="s">
        <v>51</v>
      </c>
      <c r="CZ108" s="20" t="s">
        <v>51</v>
      </c>
      <c r="DA108" s="17"/>
      <c r="DB108" s="17"/>
      <c r="DC108" s="17">
        <f t="shared" si="422"/>
        <v>0</v>
      </c>
      <c r="DD108" s="17">
        <f t="shared" si="422"/>
        <v>0</v>
      </c>
      <c r="DE108" s="20" t="s">
        <v>51</v>
      </c>
      <c r="DF108" s="20" t="s">
        <v>51</v>
      </c>
      <c r="DG108" s="17"/>
      <c r="DH108" s="17"/>
      <c r="DI108" s="17">
        <f t="shared" si="423"/>
        <v>0</v>
      </c>
      <c r="DJ108" s="17">
        <f t="shared" si="423"/>
        <v>0</v>
      </c>
      <c r="DK108" s="20" t="s">
        <v>51</v>
      </c>
      <c r="DL108" s="20" t="s">
        <v>51</v>
      </c>
      <c r="DM108" s="17"/>
      <c r="DN108" s="17"/>
      <c r="DO108" s="17"/>
      <c r="DP108" s="17"/>
      <c r="DQ108" s="17">
        <v>11006</v>
      </c>
      <c r="DR108" s="17">
        <v>7006.1</v>
      </c>
      <c r="DS108" s="20" t="s">
        <v>51</v>
      </c>
      <c r="DT108" s="20" t="s">
        <v>51</v>
      </c>
      <c r="DU108" s="20" t="s">
        <v>51</v>
      </c>
      <c r="DV108" s="20" t="s">
        <v>51</v>
      </c>
      <c r="DW108" s="44"/>
      <c r="DX108" s="88"/>
      <c r="DY108" s="88"/>
      <c r="DZ108" s="88"/>
      <c r="EA108" s="88"/>
      <c r="EB108" s="88"/>
      <c r="EC108" s="88"/>
      <c r="ED108" s="88"/>
      <c r="EE108" s="88"/>
      <c r="EF108" s="88"/>
      <c r="EG108" s="88"/>
      <c r="EH108" s="88"/>
      <c r="EI108" s="88"/>
      <c r="EJ108" s="88"/>
      <c r="EK108" s="88"/>
      <c r="EL108" s="88"/>
      <c r="EM108" s="88"/>
      <c r="EN108" s="88"/>
      <c r="EO108" s="88"/>
      <c r="EP108" s="88"/>
      <c r="EQ108" s="88"/>
      <c r="ER108" s="88"/>
      <c r="ES108" s="88"/>
      <c r="ET108" s="88"/>
      <c r="EU108" s="88"/>
      <c r="EV108" s="88"/>
      <c r="EW108" s="88"/>
      <c r="EX108" s="88"/>
      <c r="EY108" s="88"/>
      <c r="EZ108" s="88"/>
      <c r="FA108" s="88"/>
      <c r="FB108" s="88"/>
      <c r="FC108" s="88"/>
      <c r="FD108" s="88"/>
      <c r="FE108" s="88"/>
      <c r="FF108" s="88"/>
      <c r="FG108" s="88"/>
      <c r="FH108" s="88"/>
      <c r="FI108" s="88"/>
      <c r="FJ108" s="88"/>
      <c r="FK108" s="88"/>
      <c r="FL108" s="88"/>
      <c r="FM108" s="88"/>
      <c r="FN108" s="88"/>
      <c r="FO108" s="88"/>
      <c r="FP108" s="88"/>
      <c r="FQ108" s="88"/>
      <c r="FR108" s="88"/>
      <c r="FS108" s="88"/>
      <c r="FT108" s="88"/>
      <c r="FU108" s="88"/>
      <c r="FV108" s="88"/>
      <c r="FW108" s="88"/>
      <c r="FX108" s="88"/>
      <c r="FY108" s="88"/>
      <c r="FZ108" s="88"/>
      <c r="GA108" s="88"/>
      <c r="GB108" s="88"/>
      <c r="GC108" s="88"/>
      <c r="GD108" s="88"/>
      <c r="GE108" s="88"/>
      <c r="GF108" s="88"/>
      <c r="GG108" s="88"/>
      <c r="GH108" s="88"/>
      <c r="GI108" s="88"/>
      <c r="GJ108" s="88"/>
      <c r="GK108" s="88"/>
      <c r="GL108" s="88"/>
      <c r="GM108" s="88"/>
      <c r="GN108" s="88"/>
      <c r="GO108" s="88"/>
      <c r="GP108" s="88"/>
      <c r="GQ108" s="88"/>
      <c r="GR108" s="88"/>
      <c r="GS108" s="88"/>
      <c r="GT108" s="88"/>
      <c r="GU108" s="88"/>
      <c r="GV108" s="88"/>
      <c r="GW108" s="88"/>
      <c r="GX108" s="88"/>
      <c r="GY108" s="88"/>
      <c r="GZ108" s="88"/>
      <c r="HA108" s="88"/>
      <c r="HB108" s="88"/>
      <c r="HC108" s="88"/>
      <c r="HD108" s="88"/>
      <c r="HE108" s="88"/>
      <c r="HF108" s="88"/>
      <c r="HG108" s="88"/>
      <c r="HH108" s="88"/>
      <c r="HI108" s="88"/>
      <c r="HJ108" s="88"/>
      <c r="HK108" s="88"/>
      <c r="HL108" s="88"/>
      <c r="HM108" s="88"/>
      <c r="HN108" s="88"/>
      <c r="HO108" s="88"/>
      <c r="HP108" s="88"/>
      <c r="HQ108" s="88"/>
      <c r="HR108" s="88"/>
      <c r="HS108" s="88"/>
      <c r="HT108" s="88"/>
      <c r="HU108" s="88"/>
      <c r="HV108" s="88"/>
      <c r="HW108" s="88"/>
      <c r="HX108" s="88"/>
      <c r="HY108" s="88"/>
      <c r="HZ108" s="88"/>
      <c r="IA108" s="88"/>
      <c r="IB108" s="88"/>
      <c r="IC108" s="88"/>
      <c r="ID108" s="88"/>
      <c r="IE108" s="88"/>
      <c r="IF108" s="88"/>
      <c r="IG108" s="88"/>
      <c r="IH108" s="88"/>
      <c r="II108" s="88"/>
      <c r="IJ108" s="88"/>
      <c r="IK108" s="88"/>
      <c r="IL108" s="88"/>
      <c r="IM108" s="88"/>
      <c r="IN108" s="88"/>
      <c r="IO108" s="88"/>
      <c r="IP108" s="88"/>
      <c r="IQ108" s="88"/>
      <c r="IR108" s="88"/>
      <c r="IS108" s="88"/>
      <c r="IT108" s="88"/>
      <c r="IU108" s="88"/>
      <c r="IV108" s="88"/>
      <c r="IW108" s="88"/>
      <c r="IX108" s="88"/>
      <c r="IY108" s="88"/>
      <c r="IZ108" s="88"/>
      <c r="JA108" s="88"/>
      <c r="JB108" s="88"/>
      <c r="JC108" s="88"/>
      <c r="JD108" s="88"/>
      <c r="JE108" s="88"/>
      <c r="JF108" s="88"/>
      <c r="JG108" s="88"/>
      <c r="JH108" s="88"/>
    </row>
    <row r="109" spans="1:268" s="66" customFormat="1" ht="16.5">
      <c r="A109" s="325" t="s">
        <v>78</v>
      </c>
      <c r="B109" s="326"/>
      <c r="C109" s="30">
        <f>'[1]прогноз '!B101</f>
        <v>0</v>
      </c>
      <c r="D109" s="30">
        <f>'[1]прогноз '!C101</f>
        <v>0</v>
      </c>
      <c r="E109" s="30">
        <f>E108-'[3]форма отчета с 01.06.2015'!$C$12</f>
        <v>1362.3999999999996</v>
      </c>
      <c r="F109" s="30">
        <f>F108-'[3]форма отчета с 01.06.2015'!$C$14</f>
        <v>1362.3999999999996</v>
      </c>
      <c r="G109" s="29">
        <v>17339.900000000001</v>
      </c>
      <c r="H109" s="29">
        <v>8378.7999999999993</v>
      </c>
      <c r="I109" s="29">
        <v>5391.1</v>
      </c>
      <c r="J109" s="29">
        <v>5353.6</v>
      </c>
      <c r="K109" s="29">
        <f t="shared" si="404"/>
        <v>5391.1</v>
      </c>
      <c r="L109" s="29">
        <f t="shared" si="404"/>
        <v>5353.6</v>
      </c>
      <c r="M109" s="29">
        <v>5122.7</v>
      </c>
      <c r="N109" s="29">
        <v>5079.7</v>
      </c>
      <c r="O109" s="29">
        <f t="shared" si="405"/>
        <v>5122.7</v>
      </c>
      <c r="P109" s="29">
        <f t="shared" si="405"/>
        <v>5079.7</v>
      </c>
      <c r="Q109" s="29">
        <v>8993.6</v>
      </c>
      <c r="R109" s="29">
        <v>8973.4</v>
      </c>
      <c r="S109" s="29">
        <f t="shared" si="406"/>
        <v>8993.6</v>
      </c>
      <c r="T109" s="29">
        <f t="shared" si="406"/>
        <v>8973.4</v>
      </c>
      <c r="U109" s="29">
        <v>9157.5</v>
      </c>
      <c r="V109" s="29">
        <v>8973.2000000000007</v>
      </c>
      <c r="W109" s="29">
        <f t="shared" si="407"/>
        <v>9157.5</v>
      </c>
      <c r="X109" s="29">
        <f t="shared" si="407"/>
        <v>8973.2000000000007</v>
      </c>
      <c r="Y109" s="29">
        <v>12642</v>
      </c>
      <c r="Z109" s="29">
        <v>12091</v>
      </c>
      <c r="AA109" s="29">
        <f t="shared" si="408"/>
        <v>12642</v>
      </c>
      <c r="AB109" s="29">
        <f t="shared" si="408"/>
        <v>12091</v>
      </c>
      <c r="AC109" s="29">
        <v>5508</v>
      </c>
      <c r="AD109" s="29">
        <v>5426</v>
      </c>
      <c r="AE109" s="29">
        <f t="shared" si="409"/>
        <v>5508</v>
      </c>
      <c r="AF109" s="29">
        <f t="shared" si="409"/>
        <v>5426</v>
      </c>
      <c r="AG109" s="29">
        <v>1817.2</v>
      </c>
      <c r="AH109" s="29">
        <v>1774</v>
      </c>
      <c r="AI109" s="29">
        <f t="shared" si="410"/>
        <v>1817.2</v>
      </c>
      <c r="AJ109" s="29">
        <f t="shared" si="410"/>
        <v>1774</v>
      </c>
      <c r="AK109" s="29">
        <v>3384.6</v>
      </c>
      <c r="AL109" s="29">
        <v>3008</v>
      </c>
      <c r="AM109" s="29">
        <f t="shared" si="411"/>
        <v>3384.6</v>
      </c>
      <c r="AN109" s="29">
        <f t="shared" si="411"/>
        <v>3008</v>
      </c>
      <c r="AO109" s="29">
        <v>2946.5</v>
      </c>
      <c r="AP109" s="29">
        <v>2842</v>
      </c>
      <c r="AQ109" s="29">
        <f t="shared" si="412"/>
        <v>2946.5</v>
      </c>
      <c r="AR109" s="29">
        <f t="shared" si="412"/>
        <v>2842</v>
      </c>
      <c r="AS109" s="29">
        <v>6902.7</v>
      </c>
      <c r="AT109" s="29">
        <v>4955.1000000000004</v>
      </c>
      <c r="AU109" s="29">
        <f t="shared" si="413"/>
        <v>6902.7</v>
      </c>
      <c r="AV109" s="29">
        <f t="shared" si="413"/>
        <v>4955.1000000000004</v>
      </c>
      <c r="AW109" s="30">
        <v>1362.4</v>
      </c>
      <c r="AX109" s="30">
        <v>1362.4</v>
      </c>
      <c r="AY109" s="42" t="s">
        <v>51</v>
      </c>
      <c r="AZ109" s="42" t="s">
        <v>51</v>
      </c>
      <c r="BA109" s="24" t="s">
        <v>51</v>
      </c>
      <c r="BB109" s="24" t="s">
        <v>51</v>
      </c>
      <c r="BC109" s="30">
        <v>123.2</v>
      </c>
      <c r="BD109" s="30">
        <v>60</v>
      </c>
      <c r="BE109" s="29">
        <v>71.8</v>
      </c>
      <c r="BF109" s="29">
        <v>16.7</v>
      </c>
      <c r="BG109" s="29">
        <f t="shared" si="414"/>
        <v>71.8</v>
      </c>
      <c r="BH109" s="29">
        <f t="shared" si="414"/>
        <v>16.7</v>
      </c>
      <c r="BI109" s="24" t="s">
        <v>51</v>
      </c>
      <c r="BJ109" s="24" t="s">
        <v>51</v>
      </c>
      <c r="BK109" s="30">
        <v>0</v>
      </c>
      <c r="BL109" s="98">
        <v>123.1</v>
      </c>
      <c r="BM109" s="29">
        <f t="shared" si="415"/>
        <v>0</v>
      </c>
      <c r="BN109" s="29">
        <f t="shared" si="415"/>
        <v>123.1</v>
      </c>
      <c r="BO109" s="24" t="s">
        <v>51</v>
      </c>
      <c r="BP109" s="24" t="s">
        <v>51</v>
      </c>
      <c r="BQ109" s="29"/>
      <c r="BR109" s="29"/>
      <c r="BS109" s="29">
        <f t="shared" si="416"/>
        <v>0</v>
      </c>
      <c r="BT109" s="29">
        <f t="shared" si="416"/>
        <v>0</v>
      </c>
      <c r="BU109" s="24" t="s">
        <v>51</v>
      </c>
      <c r="BV109" s="24" t="s">
        <v>51</v>
      </c>
      <c r="BW109" s="29"/>
      <c r="BX109" s="29"/>
      <c r="BY109" s="29">
        <f t="shared" si="417"/>
        <v>0</v>
      </c>
      <c r="BZ109" s="29">
        <f t="shared" si="417"/>
        <v>0</v>
      </c>
      <c r="CA109" s="24" t="s">
        <v>51</v>
      </c>
      <c r="CB109" s="24" t="s">
        <v>51</v>
      </c>
      <c r="CC109" s="29"/>
      <c r="CD109" s="29"/>
      <c r="CE109" s="29">
        <f t="shared" si="418"/>
        <v>0</v>
      </c>
      <c r="CF109" s="29">
        <f t="shared" si="418"/>
        <v>0</v>
      </c>
      <c r="CG109" s="24" t="s">
        <v>51</v>
      </c>
      <c r="CH109" s="24" t="s">
        <v>51</v>
      </c>
      <c r="CI109" s="29"/>
      <c r="CJ109" s="29"/>
      <c r="CK109" s="29">
        <f t="shared" si="419"/>
        <v>0</v>
      </c>
      <c r="CL109" s="29">
        <f t="shared" si="419"/>
        <v>0</v>
      </c>
      <c r="CM109" s="24" t="s">
        <v>51</v>
      </c>
      <c r="CN109" s="24" t="s">
        <v>51</v>
      </c>
      <c r="CO109" s="29"/>
      <c r="CP109" s="29"/>
      <c r="CQ109" s="29">
        <f t="shared" si="420"/>
        <v>0</v>
      </c>
      <c r="CR109" s="29">
        <f t="shared" si="420"/>
        <v>0</v>
      </c>
      <c r="CS109" s="24" t="s">
        <v>51</v>
      </c>
      <c r="CT109" s="24" t="s">
        <v>51</v>
      </c>
      <c r="CU109" s="29"/>
      <c r="CV109" s="29"/>
      <c r="CW109" s="29">
        <f t="shared" si="421"/>
        <v>0</v>
      </c>
      <c r="CX109" s="29">
        <f t="shared" si="421"/>
        <v>0</v>
      </c>
      <c r="CY109" s="24" t="s">
        <v>51</v>
      </c>
      <c r="CZ109" s="24" t="s">
        <v>51</v>
      </c>
      <c r="DA109" s="29"/>
      <c r="DB109" s="29"/>
      <c r="DC109" s="29">
        <f t="shared" si="422"/>
        <v>0</v>
      </c>
      <c r="DD109" s="29">
        <f t="shared" si="422"/>
        <v>0</v>
      </c>
      <c r="DE109" s="24" t="s">
        <v>51</v>
      </c>
      <c r="DF109" s="24" t="s">
        <v>51</v>
      </c>
      <c r="DG109" s="29"/>
      <c r="DH109" s="29"/>
      <c r="DI109" s="29">
        <f t="shared" si="423"/>
        <v>0</v>
      </c>
      <c r="DJ109" s="29">
        <f t="shared" si="423"/>
        <v>0</v>
      </c>
      <c r="DK109" s="24" t="s">
        <v>51</v>
      </c>
      <c r="DL109" s="24" t="s">
        <v>51</v>
      </c>
      <c r="DM109" s="29"/>
      <c r="DN109" s="29"/>
      <c r="DO109" s="30"/>
      <c r="DP109" s="30"/>
      <c r="DQ109" s="30"/>
      <c r="DR109" s="30"/>
      <c r="DS109" s="24" t="s">
        <v>51</v>
      </c>
      <c r="DT109" s="24" t="s">
        <v>51</v>
      </c>
      <c r="DU109" s="24" t="s">
        <v>51</v>
      </c>
      <c r="DV109" s="24" t="s">
        <v>51</v>
      </c>
      <c r="DW109" s="43"/>
      <c r="DX109" s="65"/>
      <c r="DY109" s="65"/>
      <c r="DZ109" s="65"/>
      <c r="EA109" s="65"/>
      <c r="EB109" s="65"/>
      <c r="EC109" s="65"/>
      <c r="ED109" s="65"/>
      <c r="EE109" s="65"/>
      <c r="EF109" s="65"/>
      <c r="EG109" s="65"/>
      <c r="EH109" s="65"/>
      <c r="EI109" s="65"/>
      <c r="EJ109" s="65"/>
      <c r="EK109" s="65"/>
      <c r="EL109" s="65"/>
      <c r="EM109" s="65"/>
      <c r="EN109" s="65"/>
      <c r="EO109" s="65"/>
      <c r="EP109" s="65"/>
      <c r="EQ109" s="65"/>
      <c r="ER109" s="65"/>
      <c r="ES109" s="65"/>
      <c r="ET109" s="65"/>
      <c r="EU109" s="65"/>
      <c r="EV109" s="65"/>
      <c r="EW109" s="65"/>
      <c r="EX109" s="65"/>
      <c r="EY109" s="65"/>
      <c r="EZ109" s="65"/>
      <c r="FA109" s="65"/>
      <c r="FB109" s="65"/>
      <c r="FC109" s="65"/>
      <c r="FD109" s="65"/>
      <c r="FE109" s="65"/>
      <c r="FF109" s="65"/>
      <c r="FG109" s="65"/>
      <c r="FH109" s="65"/>
      <c r="FI109" s="65"/>
      <c r="FJ109" s="65"/>
      <c r="FK109" s="65"/>
      <c r="FL109" s="65"/>
      <c r="FM109" s="65"/>
      <c r="FN109" s="65"/>
      <c r="FO109" s="65"/>
      <c r="FP109" s="65"/>
      <c r="FQ109" s="65"/>
      <c r="FR109" s="65"/>
      <c r="FS109" s="65"/>
      <c r="FT109" s="65"/>
      <c r="FU109" s="65"/>
      <c r="FV109" s="65"/>
      <c r="FW109" s="65"/>
      <c r="FX109" s="65"/>
      <c r="FY109" s="65"/>
      <c r="FZ109" s="65"/>
      <c r="GA109" s="65"/>
      <c r="GB109" s="65"/>
      <c r="GC109" s="65"/>
      <c r="GD109" s="65"/>
      <c r="GE109" s="65"/>
      <c r="GF109" s="65"/>
      <c r="GG109" s="65"/>
      <c r="GH109" s="65"/>
      <c r="GI109" s="65"/>
      <c r="GJ109" s="65"/>
      <c r="GK109" s="65"/>
      <c r="GL109" s="65"/>
      <c r="GM109" s="65"/>
      <c r="GN109" s="65"/>
      <c r="GO109" s="65"/>
      <c r="GP109" s="65"/>
      <c r="GQ109" s="65"/>
      <c r="GR109" s="65"/>
      <c r="GS109" s="65"/>
      <c r="GT109" s="65"/>
      <c r="GU109" s="65"/>
      <c r="GV109" s="65"/>
      <c r="GW109" s="65"/>
      <c r="GX109" s="65"/>
      <c r="GY109" s="65"/>
      <c r="GZ109" s="65"/>
      <c r="HA109" s="65"/>
      <c r="HB109" s="65"/>
      <c r="HC109" s="65"/>
      <c r="HD109" s="65"/>
      <c r="HE109" s="65"/>
      <c r="HF109" s="65"/>
      <c r="HG109" s="65"/>
      <c r="HH109" s="65"/>
      <c r="HI109" s="65"/>
      <c r="HJ109" s="65"/>
      <c r="HK109" s="65"/>
      <c r="HL109" s="65"/>
      <c r="HM109" s="65"/>
      <c r="HN109" s="65"/>
      <c r="HO109" s="65"/>
      <c r="HP109" s="65"/>
      <c r="HQ109" s="65"/>
      <c r="HR109" s="65"/>
      <c r="HS109" s="65"/>
      <c r="HT109" s="65"/>
      <c r="HU109" s="65"/>
      <c r="HV109" s="65"/>
      <c r="HW109" s="65"/>
      <c r="HX109" s="65"/>
      <c r="HY109" s="65"/>
      <c r="HZ109" s="65"/>
      <c r="IA109" s="65"/>
      <c r="IB109" s="65"/>
      <c r="IC109" s="65"/>
      <c r="ID109" s="65"/>
      <c r="IE109" s="65"/>
      <c r="IF109" s="65"/>
      <c r="IG109" s="65"/>
      <c r="IH109" s="65"/>
      <c r="II109" s="65"/>
      <c r="IJ109" s="65"/>
      <c r="IK109" s="65"/>
      <c r="IL109" s="65"/>
      <c r="IM109" s="65"/>
      <c r="IN109" s="65"/>
      <c r="IO109" s="65"/>
      <c r="IP109" s="65"/>
      <c r="IQ109" s="65"/>
      <c r="IR109" s="65"/>
      <c r="IS109" s="65"/>
      <c r="IT109" s="65"/>
      <c r="IU109" s="65"/>
      <c r="IV109" s="65"/>
      <c r="IW109" s="65"/>
      <c r="IX109" s="65"/>
      <c r="IY109" s="65"/>
      <c r="IZ109" s="65"/>
      <c r="JA109" s="65"/>
      <c r="JB109" s="65"/>
      <c r="JC109" s="65"/>
      <c r="JD109" s="65"/>
      <c r="JE109" s="65"/>
      <c r="JF109" s="65"/>
      <c r="JG109" s="65"/>
      <c r="JH109" s="65"/>
    </row>
    <row r="110" spans="1:268" s="87" customFormat="1" ht="15.75" customHeight="1">
      <c r="A110" s="321" t="s">
        <v>79</v>
      </c>
      <c r="B110" s="322"/>
      <c r="C110" s="17">
        <f>'[1]прогноз '!B102</f>
        <v>0</v>
      </c>
      <c r="D110" s="17">
        <f>'[1]прогноз '!C102</f>
        <v>0</v>
      </c>
      <c r="E110" s="17"/>
      <c r="F110" s="17"/>
      <c r="G110" s="17"/>
      <c r="H110" s="17"/>
      <c r="I110" s="17"/>
      <c r="J110" s="17"/>
      <c r="K110" s="17">
        <f t="shared" si="404"/>
        <v>0</v>
      </c>
      <c r="L110" s="17">
        <f t="shared" si="404"/>
        <v>0</v>
      </c>
      <c r="M110" s="17"/>
      <c r="N110" s="17"/>
      <c r="O110" s="17">
        <f t="shared" si="405"/>
        <v>0</v>
      </c>
      <c r="P110" s="17">
        <f t="shared" si="405"/>
        <v>0</v>
      </c>
      <c r="Q110" s="17"/>
      <c r="R110" s="17"/>
      <c r="S110" s="17">
        <f t="shared" si="406"/>
        <v>0</v>
      </c>
      <c r="T110" s="17">
        <f t="shared" si="406"/>
        <v>0</v>
      </c>
      <c r="U110" s="17"/>
      <c r="V110" s="17"/>
      <c r="W110" s="17">
        <f t="shared" si="407"/>
        <v>0</v>
      </c>
      <c r="X110" s="17">
        <f t="shared" si="407"/>
        <v>0</v>
      </c>
      <c r="Y110" s="17"/>
      <c r="Z110" s="17"/>
      <c r="AA110" s="17">
        <f t="shared" si="408"/>
        <v>0</v>
      </c>
      <c r="AB110" s="17">
        <f t="shared" si="408"/>
        <v>0</v>
      </c>
      <c r="AC110" s="17"/>
      <c r="AD110" s="17"/>
      <c r="AE110" s="17">
        <f t="shared" si="409"/>
        <v>0</v>
      </c>
      <c r="AF110" s="17">
        <f t="shared" si="409"/>
        <v>0</v>
      </c>
      <c r="AG110" s="17"/>
      <c r="AH110" s="17"/>
      <c r="AI110" s="17">
        <f t="shared" si="410"/>
        <v>0</v>
      </c>
      <c r="AJ110" s="17">
        <f t="shared" si="410"/>
        <v>0</v>
      </c>
      <c r="AK110" s="17"/>
      <c r="AL110" s="17"/>
      <c r="AM110" s="17">
        <f t="shared" si="411"/>
        <v>0</v>
      </c>
      <c r="AN110" s="17">
        <f t="shared" si="411"/>
        <v>0</v>
      </c>
      <c r="AO110" s="17"/>
      <c r="AP110" s="17"/>
      <c r="AQ110" s="17">
        <f t="shared" si="412"/>
        <v>0</v>
      </c>
      <c r="AR110" s="17">
        <f t="shared" si="412"/>
        <v>0</v>
      </c>
      <c r="AS110" s="17"/>
      <c r="AT110" s="17"/>
      <c r="AU110" s="17">
        <f t="shared" si="413"/>
        <v>0</v>
      </c>
      <c r="AV110" s="17">
        <f t="shared" si="413"/>
        <v>0</v>
      </c>
      <c r="AW110" s="17"/>
      <c r="AX110" s="17"/>
      <c r="AY110" s="17" t="s">
        <v>51</v>
      </c>
      <c r="AZ110" s="17" t="s">
        <v>51</v>
      </c>
      <c r="BA110" s="20" t="s">
        <v>51</v>
      </c>
      <c r="BB110" s="20" t="s">
        <v>51</v>
      </c>
      <c r="BC110" s="17"/>
      <c r="BD110" s="17"/>
      <c r="BE110" s="17"/>
      <c r="BF110" s="17"/>
      <c r="BG110" s="17">
        <f t="shared" si="414"/>
        <v>0</v>
      </c>
      <c r="BH110" s="17">
        <f t="shared" si="414"/>
        <v>0</v>
      </c>
      <c r="BI110" s="20" t="s">
        <v>51</v>
      </c>
      <c r="BJ110" s="20" t="s">
        <v>51</v>
      </c>
      <c r="BK110" s="17"/>
      <c r="BL110" s="99"/>
      <c r="BM110" s="17">
        <f t="shared" si="415"/>
        <v>0</v>
      </c>
      <c r="BN110" s="17">
        <f t="shared" si="415"/>
        <v>0</v>
      </c>
      <c r="BO110" s="20" t="s">
        <v>51</v>
      </c>
      <c r="BP110" s="20" t="s">
        <v>51</v>
      </c>
      <c r="BQ110" s="17"/>
      <c r="BR110" s="17"/>
      <c r="BS110" s="17">
        <f t="shared" si="416"/>
        <v>0</v>
      </c>
      <c r="BT110" s="17">
        <f t="shared" si="416"/>
        <v>0</v>
      </c>
      <c r="BU110" s="20" t="s">
        <v>51</v>
      </c>
      <c r="BV110" s="20" t="s">
        <v>51</v>
      </c>
      <c r="BW110" s="17"/>
      <c r="BX110" s="17"/>
      <c r="BY110" s="17">
        <f t="shared" si="417"/>
        <v>0</v>
      </c>
      <c r="BZ110" s="17">
        <f t="shared" si="417"/>
        <v>0</v>
      </c>
      <c r="CA110" s="20" t="s">
        <v>51</v>
      </c>
      <c r="CB110" s="20" t="s">
        <v>51</v>
      </c>
      <c r="CC110" s="17"/>
      <c r="CD110" s="17"/>
      <c r="CE110" s="17">
        <f t="shared" si="418"/>
        <v>0</v>
      </c>
      <c r="CF110" s="17">
        <f t="shared" si="418"/>
        <v>0</v>
      </c>
      <c r="CG110" s="20" t="s">
        <v>51</v>
      </c>
      <c r="CH110" s="20" t="s">
        <v>51</v>
      </c>
      <c r="CI110" s="17"/>
      <c r="CJ110" s="17"/>
      <c r="CK110" s="17">
        <f t="shared" si="419"/>
        <v>0</v>
      </c>
      <c r="CL110" s="17">
        <f t="shared" si="419"/>
        <v>0</v>
      </c>
      <c r="CM110" s="20" t="s">
        <v>51</v>
      </c>
      <c r="CN110" s="20" t="s">
        <v>51</v>
      </c>
      <c r="CO110" s="17"/>
      <c r="CP110" s="17"/>
      <c r="CQ110" s="17">
        <f t="shared" si="420"/>
        <v>0</v>
      </c>
      <c r="CR110" s="17">
        <f t="shared" si="420"/>
        <v>0</v>
      </c>
      <c r="CS110" s="20" t="s">
        <v>51</v>
      </c>
      <c r="CT110" s="20" t="s">
        <v>51</v>
      </c>
      <c r="CU110" s="17"/>
      <c r="CV110" s="17"/>
      <c r="CW110" s="17">
        <f t="shared" si="421"/>
        <v>0</v>
      </c>
      <c r="CX110" s="17">
        <f t="shared" si="421"/>
        <v>0</v>
      </c>
      <c r="CY110" s="20" t="s">
        <v>51</v>
      </c>
      <c r="CZ110" s="20" t="s">
        <v>51</v>
      </c>
      <c r="DA110" s="17"/>
      <c r="DB110" s="17"/>
      <c r="DC110" s="17">
        <f t="shared" si="422"/>
        <v>0</v>
      </c>
      <c r="DD110" s="17">
        <f t="shared" si="422"/>
        <v>0</v>
      </c>
      <c r="DE110" s="20" t="s">
        <v>51</v>
      </c>
      <c r="DF110" s="20" t="s">
        <v>51</v>
      </c>
      <c r="DG110" s="17"/>
      <c r="DH110" s="17"/>
      <c r="DI110" s="17">
        <f t="shared" si="423"/>
        <v>0</v>
      </c>
      <c r="DJ110" s="17">
        <f t="shared" si="423"/>
        <v>0</v>
      </c>
      <c r="DK110" s="20" t="s">
        <v>51</v>
      </c>
      <c r="DL110" s="20" t="s">
        <v>51</v>
      </c>
      <c r="DM110" s="17"/>
      <c r="DN110" s="17"/>
      <c r="DO110" s="17"/>
      <c r="DP110" s="17"/>
      <c r="DQ110" s="17"/>
      <c r="DR110" s="17"/>
      <c r="DS110" s="20" t="s">
        <v>51</v>
      </c>
      <c r="DT110" s="20" t="s">
        <v>51</v>
      </c>
      <c r="DU110" s="20" t="s">
        <v>51</v>
      </c>
      <c r="DV110" s="20" t="s">
        <v>51</v>
      </c>
      <c r="DW110" s="44"/>
      <c r="DX110" s="88"/>
      <c r="DY110" s="88"/>
      <c r="DZ110" s="88"/>
      <c r="EA110" s="88"/>
      <c r="EB110" s="88"/>
      <c r="EC110" s="88"/>
      <c r="ED110" s="88"/>
      <c r="EE110" s="88"/>
      <c r="EF110" s="88"/>
      <c r="EG110" s="88"/>
      <c r="EH110" s="88"/>
      <c r="EI110" s="88"/>
      <c r="EJ110" s="88"/>
      <c r="EK110" s="88"/>
      <c r="EL110" s="88"/>
      <c r="EM110" s="88"/>
      <c r="EN110" s="88"/>
      <c r="EO110" s="88"/>
      <c r="EP110" s="88"/>
      <c r="EQ110" s="88"/>
      <c r="ER110" s="88"/>
      <c r="ES110" s="88"/>
      <c r="ET110" s="88"/>
      <c r="EU110" s="88"/>
      <c r="EV110" s="88"/>
      <c r="EW110" s="88"/>
      <c r="EX110" s="88"/>
      <c r="EY110" s="88"/>
      <c r="EZ110" s="88"/>
      <c r="FA110" s="88"/>
      <c r="FB110" s="88"/>
      <c r="FC110" s="88"/>
      <c r="FD110" s="88"/>
      <c r="FE110" s="88"/>
      <c r="FF110" s="88"/>
      <c r="FG110" s="88"/>
      <c r="FH110" s="88"/>
      <c r="FI110" s="88"/>
      <c r="FJ110" s="88"/>
      <c r="FK110" s="88"/>
      <c r="FL110" s="88"/>
      <c r="FM110" s="88"/>
      <c r="FN110" s="88"/>
      <c r="FO110" s="88"/>
      <c r="FP110" s="88"/>
      <c r="FQ110" s="88"/>
      <c r="FR110" s="88"/>
      <c r="FS110" s="88"/>
      <c r="FT110" s="88"/>
      <c r="FU110" s="88"/>
      <c r="FV110" s="88"/>
      <c r="FW110" s="88"/>
      <c r="FX110" s="88"/>
      <c r="FY110" s="88"/>
      <c r="FZ110" s="88"/>
      <c r="GA110" s="88"/>
      <c r="GB110" s="88"/>
      <c r="GC110" s="88"/>
      <c r="GD110" s="88"/>
      <c r="GE110" s="88"/>
      <c r="GF110" s="88"/>
      <c r="GG110" s="88"/>
      <c r="GH110" s="88"/>
      <c r="GI110" s="88"/>
      <c r="GJ110" s="88"/>
      <c r="GK110" s="88"/>
      <c r="GL110" s="88"/>
      <c r="GM110" s="88"/>
      <c r="GN110" s="88"/>
      <c r="GO110" s="88"/>
      <c r="GP110" s="88"/>
      <c r="GQ110" s="88"/>
      <c r="GR110" s="88"/>
      <c r="GS110" s="88"/>
      <c r="GT110" s="88"/>
      <c r="GU110" s="88"/>
      <c r="GV110" s="88"/>
      <c r="GW110" s="88"/>
      <c r="GX110" s="88"/>
      <c r="GY110" s="88"/>
      <c r="GZ110" s="88"/>
      <c r="HA110" s="88"/>
      <c r="HB110" s="88"/>
      <c r="HC110" s="88"/>
      <c r="HD110" s="88"/>
      <c r="HE110" s="88"/>
      <c r="HF110" s="88"/>
      <c r="HG110" s="88"/>
      <c r="HH110" s="88"/>
      <c r="HI110" s="88"/>
      <c r="HJ110" s="88"/>
      <c r="HK110" s="88"/>
      <c r="HL110" s="88"/>
      <c r="HM110" s="88"/>
      <c r="HN110" s="88"/>
      <c r="HO110" s="88"/>
      <c r="HP110" s="88"/>
      <c r="HQ110" s="88"/>
      <c r="HR110" s="88"/>
      <c r="HS110" s="88"/>
      <c r="HT110" s="88"/>
      <c r="HU110" s="88"/>
      <c r="HV110" s="88"/>
      <c r="HW110" s="88"/>
      <c r="HX110" s="88"/>
      <c r="HY110" s="88"/>
      <c r="HZ110" s="88"/>
      <c r="IA110" s="88"/>
      <c r="IB110" s="88"/>
      <c r="IC110" s="88"/>
      <c r="ID110" s="88"/>
      <c r="IE110" s="88"/>
      <c r="IF110" s="88"/>
      <c r="IG110" s="88"/>
      <c r="IH110" s="88"/>
      <c r="II110" s="88"/>
      <c r="IJ110" s="88"/>
      <c r="IK110" s="88"/>
      <c r="IL110" s="88"/>
      <c r="IM110" s="88"/>
      <c r="IN110" s="88"/>
      <c r="IO110" s="88"/>
      <c r="IP110" s="88"/>
      <c r="IQ110" s="88"/>
      <c r="IR110" s="88"/>
      <c r="IS110" s="88"/>
      <c r="IT110" s="88"/>
      <c r="IU110" s="88"/>
      <c r="IV110" s="88"/>
      <c r="IW110" s="88"/>
      <c r="IX110" s="88"/>
      <c r="IY110" s="88"/>
      <c r="IZ110" s="88"/>
      <c r="JA110" s="88"/>
      <c r="JB110" s="88"/>
      <c r="JC110" s="88"/>
      <c r="JD110" s="88"/>
      <c r="JE110" s="88"/>
      <c r="JF110" s="88"/>
      <c r="JG110" s="88"/>
      <c r="JH110" s="88"/>
    </row>
    <row r="111" spans="1:268" s="82" customFormat="1" ht="17.25">
      <c r="A111" s="249" t="s">
        <v>134</v>
      </c>
      <c r="B111" s="250"/>
      <c r="C111" s="115"/>
      <c r="D111" s="115"/>
      <c r="E111" s="115"/>
      <c r="F111" s="115"/>
      <c r="G111" s="115"/>
      <c r="H111" s="115"/>
      <c r="I111" s="115"/>
      <c r="J111" s="115"/>
      <c r="K111" s="117">
        <f t="shared" ref="K111:L111" si="424">G111+I111</f>
        <v>0</v>
      </c>
      <c r="L111" s="117">
        <f t="shared" si="424"/>
        <v>0</v>
      </c>
      <c r="M111" s="115"/>
      <c r="N111" s="115"/>
      <c r="O111" s="117">
        <f t="shared" ref="O111:P111" si="425">K111+M111</f>
        <v>0</v>
      </c>
      <c r="P111" s="117">
        <f t="shared" si="425"/>
        <v>0</v>
      </c>
      <c r="Q111" s="115"/>
      <c r="R111" s="115"/>
      <c r="S111" s="117">
        <f t="shared" ref="S111:T111" si="426">O111+Q111</f>
        <v>0</v>
      </c>
      <c r="T111" s="117">
        <f t="shared" si="426"/>
        <v>0</v>
      </c>
      <c r="U111" s="115"/>
      <c r="V111" s="115"/>
      <c r="W111" s="117">
        <f t="shared" ref="W111:X111" si="427">S111+U111</f>
        <v>0</v>
      </c>
      <c r="X111" s="117">
        <f t="shared" si="427"/>
        <v>0</v>
      </c>
      <c r="Y111" s="115"/>
      <c r="Z111" s="115"/>
      <c r="AA111" s="117">
        <f t="shared" ref="AA111:AB111" si="428">W111+Y111</f>
        <v>0</v>
      </c>
      <c r="AB111" s="117">
        <f t="shared" si="428"/>
        <v>0</v>
      </c>
      <c r="AC111" s="115"/>
      <c r="AD111" s="115"/>
      <c r="AE111" s="117">
        <f t="shared" ref="AE111:AF111" si="429">AA111+AC111</f>
        <v>0</v>
      </c>
      <c r="AF111" s="117">
        <f t="shared" si="429"/>
        <v>0</v>
      </c>
      <c r="AG111" s="115"/>
      <c r="AH111" s="115"/>
      <c r="AI111" s="117">
        <f t="shared" ref="AI111:AJ111" si="430">AE111+AG111</f>
        <v>0</v>
      </c>
      <c r="AJ111" s="117">
        <f t="shared" si="430"/>
        <v>0</v>
      </c>
      <c r="AK111" s="115"/>
      <c r="AL111" s="116"/>
      <c r="AM111" s="117">
        <f t="shared" ref="AM111:AN111" si="431">AI111+AK111</f>
        <v>0</v>
      </c>
      <c r="AN111" s="117">
        <f t="shared" si="431"/>
        <v>0</v>
      </c>
      <c r="AO111" s="115"/>
      <c r="AP111" s="115"/>
      <c r="AQ111" s="117">
        <f t="shared" ref="AQ111:AR111" si="432">AM111+AO111</f>
        <v>0</v>
      </c>
      <c r="AR111" s="117">
        <f t="shared" si="432"/>
        <v>0</v>
      </c>
      <c r="AS111" s="115"/>
      <c r="AT111" s="115"/>
      <c r="AU111" s="117">
        <f t="shared" ref="AU111:AV111" si="433">AQ111+AS111</f>
        <v>0</v>
      </c>
      <c r="AV111" s="117">
        <f t="shared" si="433"/>
        <v>0</v>
      </c>
      <c r="AW111" s="115"/>
      <c r="AX111" s="115"/>
      <c r="AY111" s="115"/>
      <c r="AZ111" s="115"/>
      <c r="BA111" s="19">
        <f t="shared" ref="BA111:BB111" si="434">IF(E111=0,1,AY111/E111-1)</f>
        <v>1</v>
      </c>
      <c r="BB111" s="19">
        <f t="shared" si="434"/>
        <v>1</v>
      </c>
      <c r="BC111" s="115"/>
      <c r="BD111" s="115"/>
      <c r="BE111" s="115"/>
      <c r="BF111" s="115"/>
      <c r="BG111" s="117">
        <f t="shared" ref="BG111:BH111" si="435">BC111+BE111</f>
        <v>0</v>
      </c>
      <c r="BH111" s="117">
        <f t="shared" si="435"/>
        <v>0</v>
      </c>
      <c r="BI111" s="19">
        <f t="shared" ref="BI111:BJ111" si="436">IF(K111=0,1,BG111/K111-1)</f>
        <v>1</v>
      </c>
      <c r="BJ111" s="19">
        <f t="shared" si="436"/>
        <v>1</v>
      </c>
      <c r="BK111" s="115"/>
      <c r="BL111" s="115"/>
      <c r="BM111" s="117">
        <f t="shared" ref="BM111:BN111" si="437">BG111+BK111</f>
        <v>0</v>
      </c>
      <c r="BN111" s="117">
        <f t="shared" si="437"/>
        <v>0</v>
      </c>
      <c r="BO111" s="19">
        <f t="shared" ref="BO111:BP111" si="438">IF(O111=0,1,BM111/O111-1)</f>
        <v>1</v>
      </c>
      <c r="BP111" s="19">
        <f t="shared" si="438"/>
        <v>1</v>
      </c>
      <c r="BQ111" s="115"/>
      <c r="BR111" s="115"/>
      <c r="BS111" s="117">
        <f t="shared" ref="BS111:BT111" si="439">BM111+BQ111</f>
        <v>0</v>
      </c>
      <c r="BT111" s="117">
        <f t="shared" si="439"/>
        <v>0</v>
      </c>
      <c r="BU111" s="19">
        <f t="shared" ref="BU111:BV111" si="440">IF(S111=0,1,BS111/S111-1)</f>
        <v>1</v>
      </c>
      <c r="BV111" s="19">
        <f t="shared" si="440"/>
        <v>1</v>
      </c>
      <c r="BW111" s="115"/>
      <c r="BX111" s="115"/>
      <c r="BY111" s="117">
        <f t="shared" ref="BY111:BZ111" si="441">BS111+BW111</f>
        <v>0</v>
      </c>
      <c r="BZ111" s="117">
        <f t="shared" si="441"/>
        <v>0</v>
      </c>
      <c r="CA111" s="19">
        <f t="shared" ref="CA111:CB111" si="442">IF(W111=0,1,BY111/W111-1)</f>
        <v>1</v>
      </c>
      <c r="CB111" s="19">
        <f t="shared" si="442"/>
        <v>1</v>
      </c>
      <c r="CC111" s="115"/>
      <c r="CD111" s="115"/>
      <c r="CE111" s="117">
        <f t="shared" ref="CE111:CF111" si="443">BY111+CC111</f>
        <v>0</v>
      </c>
      <c r="CF111" s="117">
        <f t="shared" si="443"/>
        <v>0</v>
      </c>
      <c r="CG111" s="19">
        <f t="shared" ref="CG111:CH111" si="444">IF(AA111=0,1,CE111/AA111-1)</f>
        <v>1</v>
      </c>
      <c r="CH111" s="19">
        <f t="shared" si="444"/>
        <v>1</v>
      </c>
      <c r="CI111" s="115"/>
      <c r="CJ111" s="115"/>
      <c r="CK111" s="117">
        <f t="shared" ref="CK111:CL111" si="445">CE111+CI111</f>
        <v>0</v>
      </c>
      <c r="CL111" s="117">
        <f t="shared" si="445"/>
        <v>0</v>
      </c>
      <c r="CM111" s="19">
        <f t="shared" ref="CM111:CN111" si="446">IF(AE111=0,1,CK111/AE111-1)</f>
        <v>1</v>
      </c>
      <c r="CN111" s="19">
        <f t="shared" si="446"/>
        <v>1</v>
      </c>
      <c r="CO111" s="115"/>
      <c r="CP111" s="115"/>
      <c r="CQ111" s="117">
        <f t="shared" ref="CQ111:CR111" si="447">CK111+CO111</f>
        <v>0</v>
      </c>
      <c r="CR111" s="117">
        <f t="shared" si="447"/>
        <v>0</v>
      </c>
      <c r="CS111" s="19">
        <f t="shared" ref="CS111:CT111" si="448">IF(AI111=0,1,CQ111/AI111-1)</f>
        <v>1</v>
      </c>
      <c r="CT111" s="19">
        <f t="shared" si="448"/>
        <v>1</v>
      </c>
      <c r="CU111" s="115"/>
      <c r="CV111" s="115"/>
      <c r="CW111" s="117">
        <f t="shared" ref="CW111:CX111" si="449">CQ111+CU111</f>
        <v>0</v>
      </c>
      <c r="CX111" s="117">
        <f t="shared" si="449"/>
        <v>0</v>
      </c>
      <c r="CY111" s="19">
        <f t="shared" ref="CY111:CZ111" si="450">IF(AM111=0,1,CW111/AM111-1)</f>
        <v>1</v>
      </c>
      <c r="CZ111" s="19">
        <f t="shared" si="450"/>
        <v>1</v>
      </c>
      <c r="DA111" s="115"/>
      <c r="DB111" s="115"/>
      <c r="DC111" s="117">
        <f t="shared" ref="DC111:DD111" si="451">CW111+DA111</f>
        <v>0</v>
      </c>
      <c r="DD111" s="117">
        <f t="shared" si="451"/>
        <v>0</v>
      </c>
      <c r="DE111" s="19">
        <f t="shared" ref="DE111:DF111" si="452">IF(AQ111=0,1,DC111/AQ111-1)</f>
        <v>1</v>
      </c>
      <c r="DF111" s="19">
        <f t="shared" si="452"/>
        <v>1</v>
      </c>
      <c r="DG111" s="115"/>
      <c r="DH111" s="115"/>
      <c r="DI111" s="117">
        <f t="shared" ref="DI111:DJ111" si="453">DC111+DG111</f>
        <v>0</v>
      </c>
      <c r="DJ111" s="117">
        <f t="shared" si="453"/>
        <v>0</v>
      </c>
      <c r="DK111" s="19">
        <f t="shared" ref="DK111:DL111" si="454">IF(AU111=0,1,DI111/AU111-1)</f>
        <v>1</v>
      </c>
      <c r="DL111" s="19">
        <f t="shared" si="454"/>
        <v>1</v>
      </c>
      <c r="DM111" s="115"/>
      <c r="DN111" s="115"/>
      <c r="DO111" s="115"/>
      <c r="DP111" s="115"/>
      <c r="DQ111" s="115"/>
      <c r="DR111" s="115"/>
      <c r="DS111" s="19">
        <f>IF($AY$23=0,1,DQ111/$AY$23-1)</f>
        <v>1</v>
      </c>
      <c r="DT111" s="19">
        <f>IF($AZ$23=0,1,DR111/$AZ$23-1)</f>
        <v>1</v>
      </c>
      <c r="DU111" s="19">
        <f>IF($E$23=0,1,DQ111/$E$23-1)</f>
        <v>1</v>
      </c>
      <c r="DV111" s="19">
        <f>IF($E$23=0,1,DR111/$E$23-1)</f>
        <v>1</v>
      </c>
      <c r="DW111" s="83"/>
      <c r="DX111" s="83"/>
      <c r="DY111" s="83"/>
      <c r="DZ111" s="83"/>
      <c r="EA111" s="83"/>
      <c r="EB111" s="83"/>
      <c r="EC111" s="83"/>
      <c r="ED111" s="83"/>
      <c r="EE111" s="83"/>
      <c r="EF111" s="83"/>
      <c r="EG111" s="83"/>
      <c r="EH111" s="83"/>
      <c r="EI111" s="83"/>
      <c r="EJ111" s="83"/>
      <c r="EK111" s="83"/>
      <c r="EL111" s="83"/>
      <c r="EM111" s="83"/>
      <c r="EN111" s="83"/>
      <c r="EO111" s="83"/>
      <c r="EP111" s="83"/>
      <c r="EQ111" s="83"/>
      <c r="ER111" s="83"/>
      <c r="ES111" s="83"/>
      <c r="ET111" s="83"/>
      <c r="EU111" s="83"/>
      <c r="EV111" s="83"/>
      <c r="EW111" s="83"/>
      <c r="EX111" s="83"/>
      <c r="EY111" s="83"/>
      <c r="EZ111" s="83"/>
      <c r="FA111" s="83"/>
      <c r="FB111" s="83"/>
      <c r="FC111" s="83"/>
      <c r="FD111" s="83"/>
      <c r="FE111" s="83"/>
      <c r="FF111" s="83"/>
      <c r="FG111" s="83"/>
      <c r="FH111" s="83"/>
      <c r="FI111" s="83"/>
      <c r="FJ111" s="83"/>
      <c r="FK111" s="83"/>
      <c r="FL111" s="83"/>
      <c r="FM111" s="83"/>
      <c r="FN111" s="83"/>
      <c r="FO111" s="83"/>
      <c r="FP111" s="83"/>
      <c r="FQ111" s="83"/>
      <c r="FR111" s="83"/>
      <c r="FS111" s="83"/>
      <c r="FT111" s="83"/>
      <c r="FU111" s="83"/>
      <c r="FV111" s="83"/>
      <c r="FW111" s="83"/>
      <c r="FX111" s="83"/>
      <c r="FY111" s="83"/>
      <c r="FZ111" s="83"/>
      <c r="GA111" s="83"/>
      <c r="GB111" s="83"/>
      <c r="GC111" s="83"/>
      <c r="GD111" s="83"/>
      <c r="GE111" s="83"/>
      <c r="GF111" s="83"/>
      <c r="GG111" s="83"/>
      <c r="GH111" s="83"/>
      <c r="GI111" s="83"/>
      <c r="GJ111" s="83"/>
      <c r="GK111" s="83"/>
      <c r="GL111" s="83"/>
      <c r="GM111" s="83"/>
      <c r="GN111" s="83"/>
      <c r="GO111" s="83"/>
      <c r="GP111" s="83"/>
      <c r="GQ111" s="83"/>
      <c r="GR111" s="83"/>
      <c r="GS111" s="83"/>
      <c r="GT111" s="83"/>
      <c r="GU111" s="83"/>
      <c r="GV111" s="83"/>
      <c r="GW111" s="83"/>
      <c r="GX111" s="83"/>
      <c r="GY111" s="83"/>
      <c r="GZ111" s="83"/>
      <c r="HA111" s="83"/>
      <c r="HB111" s="83"/>
      <c r="HC111" s="83"/>
      <c r="HD111" s="83"/>
      <c r="HE111" s="83"/>
      <c r="HF111" s="83"/>
      <c r="HG111" s="83"/>
      <c r="HH111" s="83"/>
      <c r="HI111" s="83"/>
      <c r="HJ111" s="83"/>
      <c r="HK111" s="83"/>
      <c r="HL111" s="83"/>
      <c r="HM111" s="83"/>
      <c r="HN111" s="83"/>
      <c r="HO111" s="83"/>
      <c r="HP111" s="83"/>
      <c r="HQ111" s="83"/>
      <c r="HR111" s="83"/>
      <c r="HS111" s="83"/>
      <c r="HT111" s="83"/>
      <c r="HU111" s="83"/>
      <c r="HV111" s="83"/>
      <c r="HW111" s="83"/>
      <c r="HX111" s="83"/>
      <c r="HY111" s="83"/>
      <c r="HZ111" s="83"/>
      <c r="IA111" s="83"/>
      <c r="IB111" s="83"/>
      <c r="IC111" s="83"/>
      <c r="ID111" s="83"/>
      <c r="IE111" s="83"/>
      <c r="IF111" s="83"/>
      <c r="IG111" s="83"/>
      <c r="IH111" s="83"/>
      <c r="II111" s="83"/>
      <c r="IJ111" s="83"/>
      <c r="IK111" s="83"/>
      <c r="IL111" s="83"/>
      <c r="IM111" s="83"/>
      <c r="IN111" s="83"/>
      <c r="IO111" s="83"/>
      <c r="IP111" s="83"/>
      <c r="IQ111" s="83"/>
      <c r="IR111" s="83"/>
      <c r="IS111" s="83"/>
      <c r="IT111" s="83"/>
      <c r="IU111" s="83"/>
      <c r="IV111" s="83"/>
      <c r="IW111" s="83"/>
      <c r="IX111" s="83"/>
      <c r="IY111" s="83"/>
      <c r="IZ111" s="83"/>
      <c r="JA111" s="83"/>
      <c r="JB111" s="83"/>
      <c r="JC111" s="83"/>
      <c r="JD111" s="83"/>
      <c r="JE111" s="83"/>
      <c r="JF111" s="83"/>
      <c r="JG111" s="83"/>
      <c r="JH111" s="83"/>
    </row>
    <row r="112" spans="1:268" s="66" customFormat="1">
      <c r="A112" s="89"/>
      <c r="B112" s="89"/>
      <c r="C112" s="89"/>
      <c r="D112" s="89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  <c r="AW112" s="90"/>
      <c r="AX112" s="90"/>
      <c r="AY112" s="65"/>
      <c r="AZ112" s="65"/>
      <c r="BA112" s="65"/>
      <c r="BB112" s="65"/>
      <c r="BC112" s="65"/>
      <c r="BD112" s="65"/>
      <c r="BE112" s="65"/>
      <c r="BF112" s="65"/>
      <c r="BG112" s="65"/>
      <c r="BH112" s="65"/>
      <c r="BI112" s="65"/>
      <c r="BJ112" s="65"/>
      <c r="BK112" s="65"/>
      <c r="BL112" s="65"/>
      <c r="BM112" s="65"/>
      <c r="BN112" s="65"/>
      <c r="BO112" s="65"/>
      <c r="BP112" s="65"/>
      <c r="BQ112" s="65"/>
      <c r="BR112" s="65"/>
      <c r="BS112" s="65"/>
      <c r="BT112" s="65"/>
      <c r="BU112" s="65"/>
      <c r="BV112" s="65"/>
      <c r="BW112" s="65"/>
      <c r="BX112" s="65"/>
      <c r="BY112" s="65"/>
      <c r="BZ112" s="65"/>
      <c r="CA112" s="65"/>
      <c r="CB112" s="65"/>
      <c r="CC112" s="65"/>
      <c r="CD112" s="65"/>
      <c r="CE112" s="65"/>
      <c r="CF112" s="65"/>
      <c r="CG112" s="65"/>
      <c r="CH112" s="65"/>
      <c r="CI112" s="65"/>
      <c r="CJ112" s="65"/>
      <c r="CK112" s="65"/>
      <c r="CL112" s="65"/>
      <c r="CM112" s="65"/>
      <c r="CN112" s="65"/>
      <c r="CO112" s="65"/>
      <c r="CP112" s="65"/>
      <c r="CQ112" s="65"/>
      <c r="CR112" s="65"/>
      <c r="CS112" s="65"/>
      <c r="CT112" s="65"/>
      <c r="CU112" s="65"/>
      <c r="CV112" s="65"/>
      <c r="CW112" s="65"/>
      <c r="CX112" s="65"/>
      <c r="CY112" s="65"/>
      <c r="CZ112" s="65"/>
      <c r="DA112" s="65"/>
      <c r="DB112" s="65"/>
      <c r="DC112" s="65"/>
      <c r="DD112" s="65"/>
      <c r="DE112" s="65"/>
      <c r="DF112" s="65"/>
      <c r="DG112" s="65"/>
      <c r="DH112" s="65"/>
      <c r="DI112" s="65"/>
      <c r="DJ112" s="65"/>
      <c r="DK112" s="65"/>
      <c r="DL112" s="65"/>
      <c r="DM112" s="65"/>
      <c r="DN112" s="65"/>
      <c r="DO112" s="65"/>
      <c r="DP112" s="65"/>
      <c r="DQ112" s="65"/>
      <c r="DR112" s="65"/>
      <c r="DS112" s="65"/>
      <c r="DT112" s="65"/>
      <c r="DU112" s="65"/>
      <c r="DV112" s="91"/>
      <c r="DW112" s="91"/>
      <c r="DX112" s="91"/>
      <c r="DY112" s="65"/>
      <c r="DZ112" s="65"/>
      <c r="EA112" s="65"/>
      <c r="EB112" s="65"/>
      <c r="EC112" s="65"/>
      <c r="ED112" s="65"/>
      <c r="EE112" s="65"/>
      <c r="EF112" s="65"/>
      <c r="EG112" s="65"/>
      <c r="EH112" s="65"/>
      <c r="EI112" s="65"/>
      <c r="EJ112" s="65"/>
      <c r="EK112" s="65"/>
      <c r="EL112" s="65"/>
      <c r="EM112" s="65"/>
      <c r="EN112" s="65"/>
      <c r="EO112" s="65"/>
      <c r="EP112" s="65"/>
      <c r="EQ112" s="65"/>
      <c r="ER112" s="65"/>
      <c r="ES112" s="65"/>
      <c r="ET112" s="65"/>
      <c r="EU112" s="65"/>
      <c r="EV112" s="65"/>
      <c r="EW112" s="65"/>
      <c r="EX112" s="65"/>
      <c r="EY112" s="65"/>
      <c r="EZ112" s="65"/>
      <c r="FA112" s="65"/>
      <c r="FB112" s="65"/>
      <c r="FC112" s="65"/>
      <c r="FD112" s="65"/>
      <c r="FE112" s="65"/>
      <c r="FF112" s="65"/>
      <c r="FG112" s="65"/>
      <c r="FH112" s="65"/>
      <c r="FI112" s="65"/>
      <c r="FJ112" s="65"/>
      <c r="FK112" s="65"/>
      <c r="FL112" s="65"/>
      <c r="FM112" s="65"/>
      <c r="FN112" s="65"/>
      <c r="FO112" s="65"/>
      <c r="FP112" s="65"/>
      <c r="FQ112" s="65"/>
      <c r="FR112" s="65"/>
      <c r="FS112" s="65"/>
      <c r="FT112" s="65"/>
      <c r="FU112" s="65"/>
      <c r="FV112" s="65"/>
      <c r="FW112" s="65"/>
      <c r="FX112" s="65"/>
      <c r="FY112" s="65"/>
      <c r="FZ112" s="65"/>
      <c r="GA112" s="65"/>
      <c r="GB112" s="65"/>
      <c r="GC112" s="65"/>
      <c r="GD112" s="65"/>
      <c r="GE112" s="65"/>
      <c r="GF112" s="65"/>
      <c r="GG112" s="65"/>
      <c r="GH112" s="65"/>
      <c r="GI112" s="65"/>
      <c r="GJ112" s="65"/>
      <c r="GK112" s="65"/>
      <c r="GL112" s="65"/>
      <c r="GM112" s="65"/>
      <c r="GN112" s="65"/>
      <c r="GO112" s="65"/>
      <c r="GP112" s="65"/>
      <c r="GQ112" s="65"/>
      <c r="GR112" s="65"/>
      <c r="GS112" s="65"/>
      <c r="GT112" s="65"/>
      <c r="GU112" s="65"/>
      <c r="GV112" s="65"/>
      <c r="GW112" s="65"/>
      <c r="GX112" s="65"/>
      <c r="GY112" s="65"/>
      <c r="GZ112" s="65"/>
      <c r="HA112" s="65"/>
      <c r="HB112" s="65"/>
      <c r="HC112" s="65"/>
      <c r="HD112" s="65"/>
      <c r="HE112" s="65"/>
      <c r="HF112" s="65"/>
      <c r="HG112" s="65"/>
      <c r="HH112" s="65"/>
      <c r="HI112" s="65"/>
      <c r="HJ112" s="65"/>
      <c r="HK112" s="65"/>
      <c r="HL112" s="65"/>
      <c r="HM112" s="65"/>
      <c r="HN112" s="65"/>
      <c r="HO112" s="65"/>
      <c r="HP112" s="65"/>
      <c r="HQ112" s="65"/>
      <c r="HR112" s="65"/>
      <c r="HS112" s="65"/>
      <c r="HT112" s="65"/>
      <c r="HU112" s="65"/>
      <c r="HV112" s="65"/>
      <c r="HW112" s="65"/>
      <c r="HX112" s="65"/>
      <c r="HY112" s="65"/>
      <c r="HZ112" s="65"/>
      <c r="IA112" s="65"/>
      <c r="IB112" s="65"/>
      <c r="IC112" s="65"/>
      <c r="ID112" s="65"/>
      <c r="IE112" s="65"/>
      <c r="IF112" s="65"/>
      <c r="IG112" s="65"/>
      <c r="IH112" s="65"/>
      <c r="II112" s="65"/>
      <c r="IJ112" s="65"/>
      <c r="IK112" s="65"/>
      <c r="IL112" s="65"/>
      <c r="IM112" s="65"/>
      <c r="IN112" s="65"/>
      <c r="IO112" s="65"/>
      <c r="IP112" s="65"/>
      <c r="IQ112" s="65"/>
      <c r="IR112" s="65"/>
      <c r="IS112" s="65"/>
      <c r="IT112" s="65"/>
      <c r="IU112" s="65"/>
      <c r="IV112" s="65"/>
      <c r="IW112" s="65"/>
      <c r="IX112" s="65"/>
      <c r="IY112" s="65"/>
      <c r="IZ112" s="65"/>
      <c r="JA112" s="65"/>
      <c r="JB112" s="65"/>
      <c r="JC112" s="65"/>
      <c r="JD112" s="65"/>
      <c r="JE112" s="65"/>
      <c r="JF112" s="65"/>
      <c r="JG112" s="65"/>
      <c r="JH112" s="65"/>
    </row>
    <row r="113" spans="1:268" s="66" customFormat="1">
      <c r="A113" s="89"/>
      <c r="B113" s="89"/>
      <c r="C113" s="89"/>
      <c r="D113" s="89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  <c r="AW113" s="90"/>
      <c r="AX113" s="90"/>
      <c r="AY113" s="65"/>
      <c r="AZ113" s="65"/>
      <c r="BA113" s="65"/>
      <c r="BB113" s="65"/>
      <c r="BC113" s="65"/>
      <c r="BD113" s="65"/>
      <c r="BE113" s="65"/>
      <c r="BF113" s="65"/>
      <c r="BG113" s="65"/>
      <c r="BH113" s="65"/>
      <c r="BI113" s="65"/>
      <c r="BJ113" s="65"/>
      <c r="BK113" s="65"/>
      <c r="BL113" s="65"/>
      <c r="BM113" s="65"/>
      <c r="BN113" s="65"/>
      <c r="BO113" s="65"/>
      <c r="BP113" s="65"/>
      <c r="BQ113" s="65"/>
      <c r="BR113" s="65"/>
      <c r="BS113" s="65"/>
      <c r="BT113" s="65"/>
      <c r="BU113" s="65"/>
      <c r="BV113" s="65"/>
      <c r="BW113" s="65"/>
      <c r="BX113" s="65"/>
      <c r="BY113" s="65"/>
      <c r="BZ113" s="65"/>
      <c r="CA113" s="65"/>
      <c r="CB113" s="65"/>
      <c r="CC113" s="65"/>
      <c r="CD113" s="65"/>
      <c r="CE113" s="65"/>
      <c r="CF113" s="65"/>
      <c r="CG113" s="65"/>
      <c r="CH113" s="65"/>
      <c r="CI113" s="65"/>
      <c r="CJ113" s="65"/>
      <c r="CK113" s="65"/>
      <c r="CL113" s="65"/>
      <c r="CM113" s="65"/>
      <c r="CN113" s="65"/>
      <c r="CO113" s="65"/>
      <c r="CP113" s="65"/>
      <c r="CQ113" s="65"/>
      <c r="CR113" s="65"/>
      <c r="CS113" s="65"/>
      <c r="CT113" s="65"/>
      <c r="CU113" s="65"/>
      <c r="CV113" s="65"/>
      <c r="CW113" s="65"/>
      <c r="CX113" s="65"/>
      <c r="CY113" s="65"/>
      <c r="CZ113" s="65"/>
      <c r="DA113" s="65"/>
      <c r="DB113" s="65"/>
      <c r="DC113" s="65"/>
      <c r="DD113" s="65"/>
      <c r="DE113" s="65"/>
      <c r="DF113" s="65"/>
      <c r="DG113" s="65"/>
      <c r="DH113" s="65"/>
      <c r="DI113" s="65"/>
      <c r="DJ113" s="65"/>
      <c r="DK113" s="65"/>
      <c r="DL113" s="65"/>
      <c r="DM113" s="65"/>
      <c r="DN113" s="65"/>
      <c r="DO113" s="65"/>
      <c r="DP113" s="65"/>
      <c r="DQ113" s="65"/>
      <c r="DR113" s="65"/>
      <c r="DS113" s="65"/>
      <c r="DT113" s="65"/>
      <c r="DU113" s="65"/>
      <c r="DV113" s="91"/>
      <c r="DW113" s="91"/>
      <c r="DX113" s="91"/>
      <c r="DY113" s="65"/>
      <c r="DZ113" s="65"/>
      <c r="EA113" s="65"/>
      <c r="EB113" s="65"/>
      <c r="EC113" s="65"/>
      <c r="ED113" s="65"/>
      <c r="EE113" s="65"/>
      <c r="EF113" s="65"/>
      <c r="EG113" s="65"/>
      <c r="EH113" s="65"/>
      <c r="EI113" s="65"/>
      <c r="EJ113" s="65"/>
      <c r="EK113" s="65"/>
      <c r="EL113" s="65"/>
      <c r="EM113" s="65"/>
      <c r="EN113" s="65"/>
      <c r="EO113" s="65"/>
      <c r="EP113" s="65"/>
      <c r="EQ113" s="65"/>
      <c r="ER113" s="65"/>
      <c r="ES113" s="65"/>
      <c r="ET113" s="65"/>
      <c r="EU113" s="65"/>
      <c r="EV113" s="65"/>
      <c r="EW113" s="65"/>
      <c r="EX113" s="65"/>
      <c r="EY113" s="65"/>
      <c r="EZ113" s="65"/>
      <c r="FA113" s="65"/>
      <c r="FB113" s="65"/>
      <c r="FC113" s="65"/>
      <c r="FD113" s="65"/>
      <c r="FE113" s="65"/>
      <c r="FF113" s="65"/>
      <c r="FG113" s="65"/>
      <c r="FH113" s="65"/>
      <c r="FI113" s="65"/>
      <c r="FJ113" s="65"/>
      <c r="FK113" s="65"/>
      <c r="FL113" s="65"/>
      <c r="FM113" s="65"/>
      <c r="FN113" s="65"/>
      <c r="FO113" s="65"/>
      <c r="FP113" s="65"/>
      <c r="FQ113" s="65"/>
      <c r="FR113" s="65"/>
      <c r="FS113" s="65"/>
      <c r="FT113" s="65"/>
      <c r="FU113" s="65"/>
      <c r="FV113" s="65"/>
      <c r="FW113" s="65"/>
      <c r="FX113" s="65"/>
      <c r="FY113" s="65"/>
      <c r="FZ113" s="65"/>
      <c r="GA113" s="65"/>
      <c r="GB113" s="65"/>
      <c r="GC113" s="65"/>
      <c r="GD113" s="65"/>
      <c r="GE113" s="65"/>
      <c r="GF113" s="65"/>
      <c r="GG113" s="65"/>
      <c r="GH113" s="65"/>
      <c r="GI113" s="65"/>
      <c r="GJ113" s="65"/>
      <c r="GK113" s="65"/>
      <c r="GL113" s="65"/>
      <c r="GM113" s="65"/>
      <c r="GN113" s="65"/>
      <c r="GO113" s="65"/>
      <c r="GP113" s="65"/>
      <c r="GQ113" s="65"/>
      <c r="GR113" s="65"/>
      <c r="GS113" s="65"/>
      <c r="GT113" s="65"/>
      <c r="GU113" s="65"/>
      <c r="GV113" s="65"/>
      <c r="GW113" s="65"/>
      <c r="GX113" s="65"/>
      <c r="GY113" s="65"/>
      <c r="GZ113" s="65"/>
      <c r="HA113" s="65"/>
      <c r="HB113" s="65"/>
      <c r="HC113" s="65"/>
      <c r="HD113" s="65"/>
      <c r="HE113" s="65"/>
      <c r="HF113" s="65"/>
      <c r="HG113" s="65"/>
      <c r="HH113" s="65"/>
      <c r="HI113" s="65"/>
      <c r="HJ113" s="65"/>
      <c r="HK113" s="65"/>
      <c r="HL113" s="65"/>
      <c r="HM113" s="65"/>
      <c r="HN113" s="65"/>
      <c r="HO113" s="65"/>
      <c r="HP113" s="65"/>
      <c r="HQ113" s="65"/>
      <c r="HR113" s="65"/>
      <c r="HS113" s="65"/>
      <c r="HT113" s="65"/>
      <c r="HU113" s="65"/>
      <c r="HV113" s="65"/>
      <c r="HW113" s="65"/>
      <c r="HX113" s="65"/>
      <c r="HY113" s="65"/>
      <c r="HZ113" s="65"/>
      <c r="IA113" s="65"/>
      <c r="IB113" s="65"/>
      <c r="IC113" s="65"/>
      <c r="ID113" s="65"/>
      <c r="IE113" s="65"/>
      <c r="IF113" s="65"/>
      <c r="IG113" s="65"/>
      <c r="IH113" s="65"/>
      <c r="II113" s="65"/>
      <c r="IJ113" s="65"/>
      <c r="IK113" s="65"/>
      <c r="IL113" s="65"/>
      <c r="IM113" s="65"/>
      <c r="IN113" s="65"/>
      <c r="IO113" s="65"/>
      <c r="IP113" s="65"/>
      <c r="IQ113" s="65"/>
      <c r="IR113" s="65"/>
      <c r="IS113" s="65"/>
      <c r="IT113" s="65"/>
      <c r="IU113" s="65"/>
      <c r="IV113" s="65"/>
      <c r="IW113" s="65"/>
      <c r="IX113" s="65"/>
      <c r="IY113" s="65"/>
      <c r="IZ113" s="65"/>
      <c r="JA113" s="65"/>
      <c r="JB113" s="65"/>
      <c r="JC113" s="65"/>
      <c r="JD113" s="65"/>
      <c r="JE113" s="65"/>
      <c r="JF113" s="65"/>
      <c r="JG113" s="65"/>
      <c r="JH113" s="65"/>
    </row>
    <row r="114" spans="1:268" s="66" customFormat="1">
      <c r="A114" s="89"/>
      <c r="B114" s="89"/>
      <c r="C114" s="89"/>
      <c r="D114" s="89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90"/>
      <c r="AS114" s="90"/>
      <c r="AT114" s="90"/>
      <c r="AU114" s="90"/>
      <c r="AV114" s="90"/>
      <c r="AW114" s="90"/>
      <c r="AX114" s="90"/>
      <c r="AY114" s="65"/>
      <c r="AZ114" s="65"/>
      <c r="BA114" s="65"/>
      <c r="BB114" s="65"/>
      <c r="BC114" s="65"/>
      <c r="BD114" s="65"/>
      <c r="BE114" s="65"/>
      <c r="BF114" s="65"/>
      <c r="BG114" s="65"/>
      <c r="BH114" s="65"/>
      <c r="BI114" s="65"/>
      <c r="BJ114" s="65"/>
      <c r="BK114" s="65"/>
      <c r="BL114" s="65"/>
      <c r="BM114" s="65"/>
      <c r="BN114" s="65"/>
      <c r="BO114" s="65"/>
      <c r="BP114" s="65"/>
      <c r="BQ114" s="65"/>
      <c r="BR114" s="65"/>
      <c r="BS114" s="65"/>
      <c r="BT114" s="65"/>
      <c r="BU114" s="65"/>
      <c r="BV114" s="65"/>
      <c r="BW114" s="65"/>
      <c r="BX114" s="65"/>
      <c r="BY114" s="65"/>
      <c r="BZ114" s="65"/>
      <c r="CA114" s="65"/>
      <c r="CB114" s="65"/>
      <c r="CC114" s="65"/>
      <c r="CD114" s="65"/>
      <c r="CE114" s="65"/>
      <c r="CF114" s="65"/>
      <c r="CG114" s="65"/>
      <c r="CH114" s="65"/>
      <c r="CI114" s="65"/>
      <c r="CJ114" s="65"/>
      <c r="CK114" s="65"/>
      <c r="CL114" s="65"/>
      <c r="CM114" s="65"/>
      <c r="CN114" s="65"/>
      <c r="CO114" s="65"/>
      <c r="CP114" s="65"/>
      <c r="CQ114" s="65"/>
      <c r="CR114" s="65"/>
      <c r="CS114" s="65"/>
      <c r="CT114" s="65"/>
      <c r="CU114" s="65"/>
      <c r="CV114" s="65"/>
      <c r="CW114" s="65"/>
      <c r="CX114" s="65"/>
      <c r="CY114" s="65"/>
      <c r="CZ114" s="65"/>
      <c r="DA114" s="65"/>
      <c r="DB114" s="65"/>
      <c r="DC114" s="65"/>
      <c r="DD114" s="65"/>
      <c r="DE114" s="65"/>
      <c r="DF114" s="65"/>
      <c r="DG114" s="65"/>
      <c r="DH114" s="65"/>
      <c r="DI114" s="65"/>
      <c r="DJ114" s="65"/>
      <c r="DK114" s="65"/>
      <c r="DL114" s="65"/>
      <c r="DM114" s="65"/>
      <c r="DN114" s="65"/>
      <c r="DO114" s="65"/>
      <c r="DP114" s="65"/>
      <c r="DQ114" s="65"/>
      <c r="DR114" s="65"/>
      <c r="DS114" s="65"/>
      <c r="DT114" s="65"/>
      <c r="DU114" s="65"/>
      <c r="DV114" s="91"/>
      <c r="DW114" s="91"/>
      <c r="DX114" s="91"/>
      <c r="DY114" s="65"/>
      <c r="DZ114" s="65"/>
      <c r="EA114" s="65"/>
      <c r="EB114" s="65"/>
      <c r="EC114" s="65"/>
      <c r="ED114" s="65"/>
      <c r="EE114" s="65"/>
      <c r="EF114" s="65"/>
      <c r="EG114" s="65"/>
      <c r="EH114" s="65"/>
      <c r="EI114" s="65"/>
      <c r="EJ114" s="65"/>
      <c r="EK114" s="65"/>
      <c r="EL114" s="65"/>
      <c r="EM114" s="65"/>
      <c r="EN114" s="65"/>
      <c r="EO114" s="65"/>
      <c r="EP114" s="65"/>
      <c r="EQ114" s="65"/>
      <c r="ER114" s="65"/>
      <c r="ES114" s="65"/>
      <c r="ET114" s="65"/>
      <c r="EU114" s="65"/>
      <c r="EV114" s="65"/>
      <c r="EW114" s="65"/>
      <c r="EX114" s="65"/>
      <c r="EY114" s="65"/>
      <c r="EZ114" s="65"/>
      <c r="FA114" s="65"/>
      <c r="FB114" s="65"/>
      <c r="FC114" s="65"/>
      <c r="FD114" s="65"/>
      <c r="FE114" s="65"/>
      <c r="FF114" s="65"/>
      <c r="FG114" s="65"/>
      <c r="FH114" s="65"/>
      <c r="FI114" s="65"/>
      <c r="FJ114" s="65"/>
      <c r="FK114" s="65"/>
      <c r="FL114" s="65"/>
      <c r="FM114" s="65"/>
      <c r="FN114" s="65"/>
      <c r="FO114" s="65"/>
      <c r="FP114" s="65"/>
      <c r="FQ114" s="65"/>
      <c r="FR114" s="65"/>
      <c r="FS114" s="65"/>
      <c r="FT114" s="65"/>
      <c r="FU114" s="65"/>
      <c r="FV114" s="65"/>
      <c r="FW114" s="65"/>
      <c r="FX114" s="65"/>
      <c r="FY114" s="65"/>
      <c r="FZ114" s="65"/>
      <c r="GA114" s="65"/>
      <c r="GB114" s="65"/>
      <c r="GC114" s="65"/>
      <c r="GD114" s="65"/>
      <c r="GE114" s="65"/>
      <c r="GF114" s="65"/>
      <c r="GG114" s="65"/>
      <c r="GH114" s="65"/>
      <c r="GI114" s="65"/>
      <c r="GJ114" s="65"/>
      <c r="GK114" s="65"/>
      <c r="GL114" s="65"/>
      <c r="GM114" s="65"/>
      <c r="GN114" s="65"/>
      <c r="GO114" s="65"/>
      <c r="GP114" s="65"/>
      <c r="GQ114" s="65"/>
      <c r="GR114" s="65"/>
      <c r="GS114" s="65"/>
      <c r="GT114" s="65"/>
      <c r="GU114" s="65"/>
      <c r="GV114" s="65"/>
      <c r="GW114" s="65"/>
      <c r="GX114" s="65"/>
      <c r="GY114" s="65"/>
      <c r="GZ114" s="65"/>
      <c r="HA114" s="65"/>
      <c r="HB114" s="65"/>
      <c r="HC114" s="65"/>
      <c r="HD114" s="65"/>
      <c r="HE114" s="65"/>
      <c r="HF114" s="65"/>
      <c r="HG114" s="65"/>
      <c r="HH114" s="65"/>
      <c r="HI114" s="65"/>
      <c r="HJ114" s="65"/>
      <c r="HK114" s="65"/>
      <c r="HL114" s="65"/>
      <c r="HM114" s="65"/>
      <c r="HN114" s="65"/>
      <c r="HO114" s="65"/>
      <c r="HP114" s="65"/>
      <c r="HQ114" s="65"/>
      <c r="HR114" s="65"/>
      <c r="HS114" s="65"/>
      <c r="HT114" s="65"/>
      <c r="HU114" s="65"/>
      <c r="HV114" s="65"/>
      <c r="HW114" s="65"/>
      <c r="HX114" s="65"/>
      <c r="HY114" s="65"/>
      <c r="HZ114" s="65"/>
      <c r="IA114" s="65"/>
      <c r="IB114" s="65"/>
      <c r="IC114" s="65"/>
      <c r="ID114" s="65"/>
      <c r="IE114" s="65"/>
      <c r="IF114" s="65"/>
      <c r="IG114" s="65"/>
      <c r="IH114" s="65"/>
      <c r="II114" s="65"/>
      <c r="IJ114" s="65"/>
      <c r="IK114" s="65"/>
      <c r="IL114" s="65"/>
      <c r="IM114" s="65"/>
      <c r="IN114" s="65"/>
      <c r="IO114" s="65"/>
      <c r="IP114" s="65"/>
      <c r="IQ114" s="65"/>
      <c r="IR114" s="65"/>
      <c r="IS114" s="65"/>
      <c r="IT114" s="65"/>
      <c r="IU114" s="65"/>
      <c r="IV114" s="65"/>
      <c r="IW114" s="65"/>
      <c r="IX114" s="65"/>
      <c r="IY114" s="65"/>
      <c r="IZ114" s="65"/>
      <c r="JA114" s="65"/>
      <c r="JB114" s="65"/>
      <c r="JC114" s="65"/>
      <c r="JD114" s="65"/>
      <c r="JE114" s="65"/>
      <c r="JF114" s="65"/>
      <c r="JG114" s="65"/>
      <c r="JH114" s="65"/>
    </row>
    <row r="115" spans="1:268" s="66" customFormat="1">
      <c r="A115" s="89"/>
      <c r="B115" s="89"/>
      <c r="C115" s="89"/>
      <c r="D115" s="89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  <c r="AW115" s="90"/>
      <c r="AX115" s="90"/>
      <c r="AY115" s="65"/>
      <c r="AZ115" s="65"/>
      <c r="BA115" s="65"/>
      <c r="BB115" s="65"/>
      <c r="BC115" s="65"/>
      <c r="BD115" s="65"/>
      <c r="BE115" s="65"/>
      <c r="BF115" s="65"/>
      <c r="BG115" s="65"/>
      <c r="BH115" s="65"/>
      <c r="BI115" s="65"/>
      <c r="BJ115" s="65"/>
      <c r="BK115" s="65"/>
      <c r="BL115" s="65"/>
      <c r="BM115" s="65"/>
      <c r="BN115" s="65"/>
      <c r="BO115" s="65"/>
      <c r="BP115" s="65"/>
      <c r="BQ115" s="65"/>
      <c r="BR115" s="65"/>
      <c r="BS115" s="65"/>
      <c r="BT115" s="65"/>
      <c r="BU115" s="65"/>
      <c r="BV115" s="65"/>
      <c r="BW115" s="65"/>
      <c r="BX115" s="65"/>
      <c r="BY115" s="65"/>
      <c r="BZ115" s="65"/>
      <c r="CA115" s="65"/>
      <c r="CB115" s="65"/>
      <c r="CC115" s="65"/>
      <c r="CD115" s="65"/>
      <c r="CE115" s="65"/>
      <c r="CF115" s="65"/>
      <c r="CG115" s="65"/>
      <c r="CH115" s="65"/>
      <c r="CI115" s="65"/>
      <c r="CJ115" s="65"/>
      <c r="CK115" s="65"/>
      <c r="CL115" s="65"/>
      <c r="CM115" s="65"/>
      <c r="CN115" s="65"/>
      <c r="CO115" s="65"/>
      <c r="CP115" s="65"/>
      <c r="CQ115" s="65"/>
      <c r="CR115" s="65"/>
      <c r="CS115" s="65"/>
      <c r="CT115" s="65"/>
      <c r="CU115" s="65"/>
      <c r="CV115" s="65"/>
      <c r="CW115" s="65"/>
      <c r="CX115" s="65"/>
      <c r="CY115" s="65"/>
      <c r="CZ115" s="65"/>
      <c r="DA115" s="65"/>
      <c r="DB115" s="65"/>
      <c r="DC115" s="65"/>
      <c r="DD115" s="65"/>
      <c r="DE115" s="65"/>
      <c r="DF115" s="65"/>
      <c r="DG115" s="65"/>
      <c r="DH115" s="65"/>
      <c r="DI115" s="65"/>
      <c r="DJ115" s="65"/>
      <c r="DK115" s="65"/>
      <c r="DL115" s="65"/>
      <c r="DM115" s="65"/>
      <c r="DN115" s="65"/>
      <c r="DO115" s="65"/>
      <c r="DP115" s="65"/>
      <c r="DQ115" s="65"/>
      <c r="DR115" s="65"/>
      <c r="DS115" s="65"/>
      <c r="DT115" s="65"/>
      <c r="DU115" s="65"/>
      <c r="DV115" s="91"/>
      <c r="DW115" s="91"/>
      <c r="DX115" s="91"/>
      <c r="DY115" s="65"/>
      <c r="DZ115" s="65"/>
      <c r="EA115" s="65"/>
      <c r="EB115" s="65"/>
      <c r="EC115" s="65"/>
      <c r="ED115" s="65"/>
      <c r="EE115" s="65"/>
      <c r="EF115" s="65"/>
      <c r="EG115" s="65"/>
      <c r="EH115" s="65"/>
      <c r="EI115" s="65"/>
      <c r="EJ115" s="65"/>
      <c r="EK115" s="65"/>
      <c r="EL115" s="65"/>
      <c r="EM115" s="65"/>
      <c r="EN115" s="65"/>
      <c r="EO115" s="65"/>
      <c r="EP115" s="65"/>
      <c r="EQ115" s="65"/>
      <c r="ER115" s="65"/>
      <c r="ES115" s="65"/>
      <c r="ET115" s="65"/>
      <c r="EU115" s="65"/>
      <c r="EV115" s="65"/>
      <c r="EW115" s="65"/>
      <c r="EX115" s="65"/>
      <c r="EY115" s="65"/>
      <c r="EZ115" s="65"/>
      <c r="FA115" s="65"/>
      <c r="FB115" s="65"/>
      <c r="FC115" s="65"/>
      <c r="FD115" s="65"/>
      <c r="FE115" s="65"/>
      <c r="FF115" s="65"/>
      <c r="FG115" s="65"/>
      <c r="FH115" s="65"/>
      <c r="FI115" s="65"/>
      <c r="FJ115" s="65"/>
      <c r="FK115" s="65"/>
      <c r="FL115" s="65"/>
      <c r="FM115" s="65"/>
      <c r="FN115" s="65"/>
      <c r="FO115" s="65"/>
      <c r="FP115" s="65"/>
      <c r="FQ115" s="65"/>
      <c r="FR115" s="65"/>
      <c r="FS115" s="65"/>
      <c r="FT115" s="65"/>
      <c r="FU115" s="65"/>
      <c r="FV115" s="65"/>
      <c r="FW115" s="65"/>
      <c r="FX115" s="65"/>
      <c r="FY115" s="65"/>
      <c r="FZ115" s="65"/>
      <c r="GA115" s="65"/>
      <c r="GB115" s="65"/>
      <c r="GC115" s="65"/>
      <c r="GD115" s="65"/>
      <c r="GE115" s="65"/>
      <c r="GF115" s="65"/>
      <c r="GG115" s="65"/>
      <c r="GH115" s="65"/>
      <c r="GI115" s="65"/>
      <c r="GJ115" s="65"/>
      <c r="GK115" s="65"/>
      <c r="GL115" s="65"/>
      <c r="GM115" s="65"/>
      <c r="GN115" s="65"/>
      <c r="GO115" s="65"/>
      <c r="GP115" s="65"/>
      <c r="GQ115" s="65"/>
      <c r="GR115" s="65"/>
      <c r="GS115" s="65"/>
      <c r="GT115" s="65"/>
      <c r="GU115" s="65"/>
      <c r="GV115" s="65"/>
      <c r="GW115" s="65"/>
      <c r="GX115" s="65"/>
      <c r="GY115" s="65"/>
      <c r="GZ115" s="65"/>
      <c r="HA115" s="65"/>
      <c r="HB115" s="65"/>
      <c r="HC115" s="65"/>
      <c r="HD115" s="65"/>
      <c r="HE115" s="65"/>
      <c r="HF115" s="65"/>
      <c r="HG115" s="65"/>
      <c r="HH115" s="65"/>
      <c r="HI115" s="65"/>
      <c r="HJ115" s="65"/>
      <c r="HK115" s="65"/>
      <c r="HL115" s="65"/>
      <c r="HM115" s="65"/>
      <c r="HN115" s="65"/>
      <c r="HO115" s="65"/>
      <c r="HP115" s="65"/>
      <c r="HQ115" s="65"/>
      <c r="HR115" s="65"/>
      <c r="HS115" s="65"/>
      <c r="HT115" s="65"/>
      <c r="HU115" s="65"/>
      <c r="HV115" s="65"/>
      <c r="HW115" s="65"/>
      <c r="HX115" s="65"/>
      <c r="HY115" s="65"/>
      <c r="HZ115" s="65"/>
      <c r="IA115" s="65"/>
      <c r="IB115" s="65"/>
      <c r="IC115" s="65"/>
      <c r="ID115" s="65"/>
      <c r="IE115" s="65"/>
      <c r="IF115" s="65"/>
      <c r="IG115" s="65"/>
      <c r="IH115" s="65"/>
      <c r="II115" s="65"/>
      <c r="IJ115" s="65"/>
      <c r="IK115" s="65"/>
      <c r="IL115" s="65"/>
      <c r="IM115" s="65"/>
      <c r="IN115" s="65"/>
      <c r="IO115" s="65"/>
      <c r="IP115" s="65"/>
      <c r="IQ115" s="65"/>
      <c r="IR115" s="65"/>
      <c r="IS115" s="65"/>
      <c r="IT115" s="65"/>
      <c r="IU115" s="65"/>
      <c r="IV115" s="65"/>
      <c r="IW115" s="65"/>
      <c r="IX115" s="65"/>
      <c r="IY115" s="65"/>
      <c r="IZ115" s="65"/>
      <c r="JA115" s="65"/>
      <c r="JB115" s="65"/>
      <c r="JC115" s="65"/>
      <c r="JD115" s="65"/>
      <c r="JE115" s="65"/>
      <c r="JF115" s="65"/>
      <c r="JG115" s="65"/>
      <c r="JH115" s="65"/>
    </row>
    <row r="116" spans="1:268" s="66" customFormat="1">
      <c r="A116" s="89"/>
      <c r="B116" s="89"/>
      <c r="C116" s="89"/>
      <c r="D116" s="89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  <c r="AD116" s="90"/>
      <c r="AE116" s="90"/>
      <c r="AF116" s="90"/>
      <c r="AG116" s="90"/>
      <c r="AH116" s="90"/>
      <c r="AI116" s="90"/>
      <c r="AJ116" s="90"/>
      <c r="AK116" s="90"/>
      <c r="AL116" s="90"/>
      <c r="AM116" s="90"/>
      <c r="AN116" s="90"/>
      <c r="AO116" s="90"/>
      <c r="AP116" s="90"/>
      <c r="AQ116" s="90"/>
      <c r="AR116" s="90"/>
      <c r="AS116" s="90"/>
      <c r="AT116" s="90"/>
      <c r="AU116" s="90"/>
      <c r="AV116" s="90"/>
      <c r="AW116" s="90"/>
      <c r="AX116" s="90"/>
      <c r="AY116" s="65"/>
      <c r="AZ116" s="65"/>
      <c r="BA116" s="65"/>
      <c r="BB116" s="65"/>
      <c r="BC116" s="65"/>
      <c r="BD116" s="65"/>
      <c r="BE116" s="65"/>
      <c r="BF116" s="65"/>
      <c r="BG116" s="65"/>
      <c r="BH116" s="65"/>
      <c r="BI116" s="65"/>
      <c r="BJ116" s="65"/>
      <c r="BK116" s="65"/>
      <c r="BL116" s="65"/>
      <c r="BM116" s="65"/>
      <c r="BN116" s="65"/>
      <c r="BO116" s="65"/>
      <c r="BP116" s="65"/>
      <c r="BQ116" s="65"/>
      <c r="BR116" s="65"/>
      <c r="BS116" s="65"/>
      <c r="BT116" s="65"/>
      <c r="BU116" s="65"/>
      <c r="BV116" s="65"/>
      <c r="BW116" s="65"/>
      <c r="BX116" s="65"/>
      <c r="BY116" s="65"/>
      <c r="BZ116" s="65"/>
      <c r="CA116" s="65"/>
      <c r="CB116" s="65"/>
      <c r="CC116" s="65"/>
      <c r="CD116" s="65"/>
      <c r="CE116" s="65"/>
      <c r="CF116" s="65"/>
      <c r="CG116" s="65"/>
      <c r="CH116" s="65"/>
      <c r="CI116" s="65"/>
      <c r="CJ116" s="65"/>
      <c r="CK116" s="65"/>
      <c r="CL116" s="65"/>
      <c r="CM116" s="65"/>
      <c r="CN116" s="65"/>
      <c r="CO116" s="65"/>
      <c r="CP116" s="65"/>
      <c r="CQ116" s="65"/>
      <c r="CR116" s="65"/>
      <c r="CS116" s="65"/>
      <c r="CT116" s="65"/>
      <c r="CU116" s="65"/>
      <c r="CV116" s="65"/>
      <c r="CW116" s="65"/>
      <c r="CX116" s="65"/>
      <c r="CY116" s="65"/>
      <c r="CZ116" s="65"/>
      <c r="DA116" s="65"/>
      <c r="DB116" s="65"/>
      <c r="DC116" s="65"/>
      <c r="DD116" s="65"/>
      <c r="DE116" s="65"/>
      <c r="DF116" s="65"/>
      <c r="DG116" s="65"/>
      <c r="DH116" s="65"/>
      <c r="DI116" s="65"/>
      <c r="DJ116" s="65"/>
      <c r="DK116" s="65"/>
      <c r="DL116" s="65"/>
      <c r="DM116" s="65"/>
      <c r="DN116" s="65"/>
      <c r="DO116" s="65"/>
      <c r="DP116" s="65"/>
      <c r="DQ116" s="65"/>
      <c r="DR116" s="65"/>
      <c r="DS116" s="65"/>
      <c r="DT116" s="65"/>
      <c r="DU116" s="65"/>
      <c r="DV116" s="91"/>
      <c r="DW116" s="91"/>
      <c r="DX116" s="91"/>
      <c r="DY116" s="65"/>
      <c r="DZ116" s="65"/>
      <c r="EA116" s="65"/>
      <c r="EB116" s="65"/>
      <c r="EC116" s="65"/>
      <c r="ED116" s="65"/>
      <c r="EE116" s="65"/>
      <c r="EF116" s="65"/>
      <c r="EG116" s="65"/>
      <c r="EH116" s="65"/>
      <c r="EI116" s="65"/>
      <c r="EJ116" s="65"/>
      <c r="EK116" s="65"/>
      <c r="EL116" s="65"/>
      <c r="EM116" s="65"/>
      <c r="EN116" s="65"/>
      <c r="EO116" s="65"/>
      <c r="EP116" s="65"/>
      <c r="EQ116" s="65"/>
      <c r="ER116" s="65"/>
      <c r="ES116" s="65"/>
      <c r="ET116" s="65"/>
      <c r="EU116" s="65"/>
      <c r="EV116" s="65"/>
      <c r="EW116" s="65"/>
      <c r="EX116" s="65"/>
      <c r="EY116" s="65"/>
      <c r="EZ116" s="65"/>
      <c r="FA116" s="65"/>
      <c r="FB116" s="65"/>
      <c r="FC116" s="65"/>
      <c r="FD116" s="65"/>
      <c r="FE116" s="65"/>
      <c r="FF116" s="65"/>
      <c r="FG116" s="65"/>
      <c r="FH116" s="65"/>
      <c r="FI116" s="65"/>
      <c r="FJ116" s="65"/>
      <c r="FK116" s="65"/>
      <c r="FL116" s="65"/>
      <c r="FM116" s="65"/>
      <c r="FN116" s="65"/>
      <c r="FO116" s="65"/>
      <c r="FP116" s="65"/>
      <c r="FQ116" s="65"/>
      <c r="FR116" s="65"/>
      <c r="FS116" s="65"/>
      <c r="FT116" s="65"/>
      <c r="FU116" s="65"/>
      <c r="FV116" s="65"/>
      <c r="FW116" s="65"/>
      <c r="FX116" s="65"/>
      <c r="FY116" s="65"/>
      <c r="FZ116" s="65"/>
      <c r="GA116" s="65"/>
      <c r="GB116" s="65"/>
      <c r="GC116" s="65"/>
      <c r="GD116" s="65"/>
      <c r="GE116" s="65"/>
      <c r="GF116" s="65"/>
      <c r="GG116" s="65"/>
      <c r="GH116" s="65"/>
      <c r="GI116" s="65"/>
      <c r="GJ116" s="65"/>
      <c r="GK116" s="65"/>
      <c r="GL116" s="65"/>
      <c r="GM116" s="65"/>
      <c r="GN116" s="65"/>
      <c r="GO116" s="65"/>
      <c r="GP116" s="65"/>
      <c r="GQ116" s="65"/>
      <c r="GR116" s="65"/>
      <c r="GS116" s="65"/>
      <c r="GT116" s="65"/>
      <c r="GU116" s="65"/>
      <c r="GV116" s="65"/>
      <c r="GW116" s="65"/>
      <c r="GX116" s="65"/>
      <c r="GY116" s="65"/>
      <c r="GZ116" s="65"/>
      <c r="HA116" s="65"/>
      <c r="HB116" s="65"/>
      <c r="HC116" s="65"/>
      <c r="HD116" s="65"/>
      <c r="HE116" s="65"/>
      <c r="HF116" s="65"/>
      <c r="HG116" s="65"/>
      <c r="HH116" s="65"/>
      <c r="HI116" s="65"/>
      <c r="HJ116" s="65"/>
      <c r="HK116" s="65"/>
      <c r="HL116" s="65"/>
      <c r="HM116" s="65"/>
      <c r="HN116" s="65"/>
      <c r="HO116" s="65"/>
      <c r="HP116" s="65"/>
      <c r="HQ116" s="65"/>
      <c r="HR116" s="65"/>
      <c r="HS116" s="65"/>
      <c r="HT116" s="65"/>
      <c r="HU116" s="65"/>
      <c r="HV116" s="65"/>
      <c r="HW116" s="65"/>
      <c r="HX116" s="65"/>
      <c r="HY116" s="65"/>
      <c r="HZ116" s="65"/>
      <c r="IA116" s="65"/>
      <c r="IB116" s="65"/>
      <c r="IC116" s="65"/>
      <c r="ID116" s="65"/>
      <c r="IE116" s="65"/>
      <c r="IF116" s="65"/>
      <c r="IG116" s="65"/>
      <c r="IH116" s="65"/>
      <c r="II116" s="65"/>
      <c r="IJ116" s="65"/>
      <c r="IK116" s="65"/>
      <c r="IL116" s="65"/>
      <c r="IM116" s="65"/>
      <c r="IN116" s="65"/>
      <c r="IO116" s="65"/>
      <c r="IP116" s="65"/>
      <c r="IQ116" s="65"/>
      <c r="IR116" s="65"/>
      <c r="IS116" s="65"/>
      <c r="IT116" s="65"/>
      <c r="IU116" s="65"/>
      <c r="IV116" s="65"/>
      <c r="IW116" s="65"/>
      <c r="IX116" s="65"/>
      <c r="IY116" s="65"/>
      <c r="IZ116" s="65"/>
      <c r="JA116" s="65"/>
      <c r="JB116" s="65"/>
      <c r="JC116" s="65"/>
      <c r="JD116" s="65"/>
      <c r="JE116" s="65"/>
      <c r="JF116" s="65"/>
      <c r="JG116" s="65"/>
      <c r="JH116" s="65"/>
    </row>
    <row r="117" spans="1:268" s="66" customFormat="1">
      <c r="A117" s="89"/>
      <c r="B117" s="89"/>
      <c r="C117" s="89"/>
      <c r="D117" s="89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65"/>
      <c r="AZ117" s="65"/>
      <c r="BA117" s="65"/>
      <c r="BB117" s="65"/>
      <c r="BC117" s="65"/>
      <c r="BD117" s="65"/>
      <c r="BE117" s="65"/>
      <c r="BF117" s="65"/>
      <c r="BG117" s="65"/>
      <c r="BH117" s="65"/>
      <c r="BI117" s="65"/>
      <c r="BJ117" s="65"/>
      <c r="BK117" s="65"/>
      <c r="BL117" s="65"/>
      <c r="BM117" s="65"/>
      <c r="BN117" s="65"/>
      <c r="BO117" s="65"/>
      <c r="BP117" s="65"/>
      <c r="BQ117" s="65"/>
      <c r="BR117" s="65"/>
      <c r="BS117" s="65"/>
      <c r="BT117" s="65"/>
      <c r="BU117" s="65"/>
      <c r="BV117" s="65"/>
      <c r="BW117" s="65"/>
      <c r="BX117" s="65"/>
      <c r="BY117" s="65"/>
      <c r="BZ117" s="65"/>
      <c r="CA117" s="65"/>
      <c r="CB117" s="65"/>
      <c r="CC117" s="65"/>
      <c r="CD117" s="65"/>
      <c r="CE117" s="65"/>
      <c r="CF117" s="65"/>
      <c r="CG117" s="65"/>
      <c r="CH117" s="65"/>
      <c r="CI117" s="65"/>
      <c r="CJ117" s="65"/>
      <c r="CK117" s="65"/>
      <c r="CL117" s="65"/>
      <c r="CM117" s="65"/>
      <c r="CN117" s="65"/>
      <c r="CO117" s="65"/>
      <c r="CP117" s="65"/>
      <c r="CQ117" s="65"/>
      <c r="CR117" s="65"/>
      <c r="CS117" s="65"/>
      <c r="CT117" s="65"/>
      <c r="CU117" s="65"/>
      <c r="CV117" s="65"/>
      <c r="CW117" s="65"/>
      <c r="CX117" s="65"/>
      <c r="CY117" s="65"/>
      <c r="CZ117" s="65"/>
      <c r="DA117" s="65"/>
      <c r="DB117" s="65"/>
      <c r="DC117" s="65"/>
      <c r="DD117" s="65"/>
      <c r="DE117" s="65"/>
      <c r="DF117" s="65"/>
      <c r="DG117" s="65"/>
      <c r="DH117" s="65"/>
      <c r="DI117" s="65"/>
      <c r="DJ117" s="65"/>
      <c r="DK117" s="65"/>
      <c r="DL117" s="65"/>
      <c r="DM117" s="65"/>
      <c r="DN117" s="65"/>
      <c r="DO117" s="65"/>
      <c r="DP117" s="65"/>
      <c r="DQ117" s="65"/>
      <c r="DR117" s="65"/>
      <c r="DS117" s="65"/>
      <c r="DT117" s="65"/>
      <c r="DU117" s="65"/>
      <c r="DV117" s="91"/>
      <c r="DW117" s="91"/>
      <c r="DX117" s="91"/>
      <c r="DY117" s="65"/>
      <c r="DZ117" s="65"/>
      <c r="EA117" s="65"/>
      <c r="EB117" s="65"/>
      <c r="EC117" s="65"/>
      <c r="ED117" s="65"/>
      <c r="EE117" s="65"/>
      <c r="EF117" s="65"/>
      <c r="EG117" s="65"/>
      <c r="EH117" s="65"/>
      <c r="EI117" s="65"/>
      <c r="EJ117" s="65"/>
      <c r="EK117" s="65"/>
      <c r="EL117" s="65"/>
      <c r="EM117" s="65"/>
      <c r="EN117" s="65"/>
      <c r="EO117" s="65"/>
      <c r="EP117" s="65"/>
      <c r="EQ117" s="65"/>
      <c r="ER117" s="65"/>
      <c r="ES117" s="65"/>
      <c r="ET117" s="65"/>
      <c r="EU117" s="65"/>
      <c r="EV117" s="65"/>
      <c r="EW117" s="65"/>
      <c r="EX117" s="65"/>
      <c r="EY117" s="65"/>
      <c r="EZ117" s="65"/>
      <c r="FA117" s="65"/>
      <c r="FB117" s="65"/>
      <c r="FC117" s="65"/>
      <c r="FD117" s="65"/>
      <c r="FE117" s="65"/>
      <c r="FF117" s="65"/>
      <c r="FG117" s="65"/>
      <c r="FH117" s="65"/>
      <c r="FI117" s="65"/>
      <c r="FJ117" s="65"/>
      <c r="FK117" s="65"/>
      <c r="FL117" s="65"/>
      <c r="FM117" s="65"/>
      <c r="FN117" s="65"/>
      <c r="FO117" s="65"/>
      <c r="FP117" s="65"/>
      <c r="FQ117" s="65"/>
      <c r="FR117" s="65"/>
      <c r="FS117" s="65"/>
      <c r="FT117" s="65"/>
      <c r="FU117" s="65"/>
      <c r="FV117" s="65"/>
      <c r="FW117" s="65"/>
      <c r="FX117" s="65"/>
      <c r="FY117" s="65"/>
      <c r="FZ117" s="65"/>
      <c r="GA117" s="65"/>
      <c r="GB117" s="65"/>
      <c r="GC117" s="65"/>
      <c r="GD117" s="65"/>
      <c r="GE117" s="65"/>
      <c r="GF117" s="65"/>
      <c r="GG117" s="65"/>
      <c r="GH117" s="65"/>
      <c r="GI117" s="65"/>
      <c r="GJ117" s="65"/>
      <c r="GK117" s="65"/>
      <c r="GL117" s="65"/>
      <c r="GM117" s="65"/>
      <c r="GN117" s="65"/>
      <c r="GO117" s="65"/>
      <c r="GP117" s="65"/>
      <c r="GQ117" s="65"/>
      <c r="GR117" s="65"/>
      <c r="GS117" s="65"/>
      <c r="GT117" s="65"/>
      <c r="GU117" s="65"/>
      <c r="GV117" s="65"/>
      <c r="GW117" s="65"/>
      <c r="GX117" s="65"/>
      <c r="GY117" s="65"/>
      <c r="GZ117" s="65"/>
      <c r="HA117" s="65"/>
      <c r="HB117" s="65"/>
      <c r="HC117" s="65"/>
      <c r="HD117" s="65"/>
      <c r="HE117" s="65"/>
      <c r="HF117" s="65"/>
      <c r="HG117" s="65"/>
      <c r="HH117" s="65"/>
      <c r="HI117" s="65"/>
      <c r="HJ117" s="65"/>
      <c r="HK117" s="65"/>
      <c r="HL117" s="65"/>
      <c r="HM117" s="65"/>
      <c r="HN117" s="65"/>
      <c r="HO117" s="65"/>
      <c r="HP117" s="65"/>
      <c r="HQ117" s="65"/>
      <c r="HR117" s="65"/>
      <c r="HS117" s="65"/>
      <c r="HT117" s="65"/>
      <c r="HU117" s="65"/>
      <c r="HV117" s="65"/>
      <c r="HW117" s="65"/>
      <c r="HX117" s="65"/>
      <c r="HY117" s="65"/>
      <c r="HZ117" s="65"/>
      <c r="IA117" s="65"/>
      <c r="IB117" s="65"/>
      <c r="IC117" s="65"/>
      <c r="ID117" s="65"/>
      <c r="IE117" s="65"/>
      <c r="IF117" s="65"/>
      <c r="IG117" s="65"/>
      <c r="IH117" s="65"/>
      <c r="II117" s="65"/>
      <c r="IJ117" s="65"/>
      <c r="IK117" s="65"/>
      <c r="IL117" s="65"/>
      <c r="IM117" s="65"/>
      <c r="IN117" s="65"/>
      <c r="IO117" s="65"/>
      <c r="IP117" s="65"/>
      <c r="IQ117" s="65"/>
      <c r="IR117" s="65"/>
      <c r="IS117" s="65"/>
      <c r="IT117" s="65"/>
      <c r="IU117" s="65"/>
      <c r="IV117" s="65"/>
      <c r="IW117" s="65"/>
      <c r="IX117" s="65"/>
      <c r="IY117" s="65"/>
      <c r="IZ117" s="65"/>
      <c r="JA117" s="65"/>
      <c r="JB117" s="65"/>
      <c r="JC117" s="65"/>
      <c r="JD117" s="65"/>
      <c r="JE117" s="65"/>
      <c r="JF117" s="65"/>
      <c r="JG117" s="65"/>
      <c r="JH117" s="65"/>
    </row>
    <row r="118" spans="1:268" s="66" customFormat="1">
      <c r="A118" s="89"/>
      <c r="B118" s="89"/>
      <c r="C118" s="89"/>
      <c r="D118" s="89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  <c r="AD118" s="90"/>
      <c r="AE118" s="90"/>
      <c r="AF118" s="90"/>
      <c r="AG118" s="90"/>
      <c r="AH118" s="90"/>
      <c r="AI118" s="90"/>
      <c r="AJ118" s="90"/>
      <c r="AK118" s="90"/>
      <c r="AL118" s="90"/>
      <c r="AM118" s="90"/>
      <c r="AN118" s="90"/>
      <c r="AO118" s="90"/>
      <c r="AP118" s="90"/>
      <c r="AQ118" s="90"/>
      <c r="AR118" s="90"/>
      <c r="AS118" s="90"/>
      <c r="AT118" s="90"/>
      <c r="AU118" s="90"/>
      <c r="AV118" s="90"/>
      <c r="AW118" s="90"/>
      <c r="AX118" s="90"/>
      <c r="AY118" s="65"/>
      <c r="AZ118" s="65"/>
      <c r="BA118" s="65"/>
      <c r="BB118" s="65"/>
      <c r="BC118" s="65"/>
      <c r="BD118" s="65"/>
      <c r="BE118" s="65"/>
      <c r="BF118" s="65"/>
      <c r="BG118" s="65"/>
      <c r="BH118" s="65"/>
      <c r="BI118" s="65"/>
      <c r="BJ118" s="65"/>
      <c r="BK118" s="65"/>
      <c r="BL118" s="65"/>
      <c r="BM118" s="65"/>
      <c r="BN118" s="65"/>
      <c r="BO118" s="65"/>
      <c r="BP118" s="65"/>
      <c r="BQ118" s="65"/>
      <c r="BR118" s="65"/>
      <c r="BS118" s="65"/>
      <c r="BT118" s="65"/>
      <c r="BU118" s="65"/>
      <c r="BV118" s="65"/>
      <c r="BW118" s="65"/>
      <c r="BX118" s="65"/>
      <c r="BY118" s="65"/>
      <c r="BZ118" s="65"/>
      <c r="CA118" s="65"/>
      <c r="CB118" s="65"/>
      <c r="CC118" s="65"/>
      <c r="CD118" s="65"/>
      <c r="CE118" s="65"/>
      <c r="CF118" s="65"/>
      <c r="CG118" s="65"/>
      <c r="CH118" s="65"/>
      <c r="CI118" s="65"/>
      <c r="CJ118" s="65"/>
      <c r="CK118" s="65"/>
      <c r="CL118" s="65"/>
      <c r="CM118" s="65"/>
      <c r="CN118" s="65"/>
      <c r="CO118" s="65"/>
      <c r="CP118" s="65"/>
      <c r="CQ118" s="65"/>
      <c r="CR118" s="65"/>
      <c r="CS118" s="65"/>
      <c r="CT118" s="65"/>
      <c r="CU118" s="65"/>
      <c r="CV118" s="65"/>
      <c r="CW118" s="65"/>
      <c r="CX118" s="65"/>
      <c r="CY118" s="65"/>
      <c r="CZ118" s="65"/>
      <c r="DA118" s="65"/>
      <c r="DB118" s="65"/>
      <c r="DC118" s="65"/>
      <c r="DD118" s="65"/>
      <c r="DE118" s="65"/>
      <c r="DF118" s="65"/>
      <c r="DG118" s="65"/>
      <c r="DH118" s="65"/>
      <c r="DI118" s="65"/>
      <c r="DJ118" s="65"/>
      <c r="DK118" s="65"/>
      <c r="DL118" s="65"/>
      <c r="DM118" s="65"/>
      <c r="DN118" s="65"/>
      <c r="DO118" s="65"/>
      <c r="DP118" s="65"/>
      <c r="DQ118" s="65"/>
      <c r="DR118" s="65"/>
      <c r="DS118" s="65"/>
      <c r="DT118" s="65"/>
      <c r="DU118" s="65"/>
      <c r="DV118" s="91"/>
      <c r="DW118" s="91"/>
      <c r="DX118" s="91"/>
      <c r="DY118" s="65"/>
      <c r="DZ118" s="65"/>
      <c r="EA118" s="65"/>
      <c r="EB118" s="65"/>
      <c r="EC118" s="65"/>
      <c r="ED118" s="65"/>
      <c r="EE118" s="65"/>
      <c r="EF118" s="65"/>
      <c r="EG118" s="65"/>
      <c r="EH118" s="65"/>
      <c r="EI118" s="65"/>
      <c r="EJ118" s="65"/>
      <c r="EK118" s="65"/>
      <c r="EL118" s="65"/>
      <c r="EM118" s="65"/>
      <c r="EN118" s="65"/>
      <c r="EO118" s="65"/>
      <c r="EP118" s="65"/>
      <c r="EQ118" s="65"/>
      <c r="ER118" s="65"/>
      <c r="ES118" s="65"/>
      <c r="ET118" s="65"/>
      <c r="EU118" s="65"/>
      <c r="EV118" s="65"/>
      <c r="EW118" s="65"/>
      <c r="EX118" s="65"/>
      <c r="EY118" s="65"/>
      <c r="EZ118" s="65"/>
      <c r="FA118" s="65"/>
      <c r="FB118" s="65"/>
      <c r="FC118" s="65"/>
      <c r="FD118" s="65"/>
      <c r="FE118" s="65"/>
      <c r="FF118" s="65"/>
      <c r="FG118" s="65"/>
      <c r="FH118" s="65"/>
      <c r="FI118" s="65"/>
      <c r="FJ118" s="65"/>
      <c r="FK118" s="65"/>
      <c r="FL118" s="65"/>
      <c r="FM118" s="65"/>
      <c r="FN118" s="65"/>
      <c r="FO118" s="65"/>
      <c r="FP118" s="65"/>
      <c r="FQ118" s="65"/>
      <c r="FR118" s="65"/>
      <c r="FS118" s="65"/>
      <c r="FT118" s="65"/>
      <c r="FU118" s="65"/>
      <c r="FV118" s="65"/>
      <c r="FW118" s="65"/>
      <c r="FX118" s="65"/>
      <c r="FY118" s="65"/>
      <c r="FZ118" s="65"/>
      <c r="GA118" s="65"/>
      <c r="GB118" s="65"/>
      <c r="GC118" s="65"/>
      <c r="GD118" s="65"/>
      <c r="GE118" s="65"/>
      <c r="GF118" s="65"/>
      <c r="GG118" s="65"/>
      <c r="GH118" s="65"/>
      <c r="GI118" s="65"/>
      <c r="GJ118" s="65"/>
      <c r="GK118" s="65"/>
      <c r="GL118" s="65"/>
      <c r="GM118" s="65"/>
      <c r="GN118" s="65"/>
      <c r="GO118" s="65"/>
      <c r="GP118" s="65"/>
      <c r="GQ118" s="65"/>
      <c r="GR118" s="65"/>
      <c r="GS118" s="65"/>
      <c r="GT118" s="65"/>
      <c r="GU118" s="65"/>
      <c r="GV118" s="65"/>
      <c r="GW118" s="65"/>
      <c r="GX118" s="65"/>
      <c r="GY118" s="65"/>
      <c r="GZ118" s="65"/>
      <c r="HA118" s="65"/>
      <c r="HB118" s="65"/>
      <c r="HC118" s="65"/>
      <c r="HD118" s="65"/>
      <c r="HE118" s="65"/>
      <c r="HF118" s="65"/>
      <c r="HG118" s="65"/>
      <c r="HH118" s="65"/>
      <c r="HI118" s="65"/>
      <c r="HJ118" s="65"/>
      <c r="HK118" s="65"/>
      <c r="HL118" s="65"/>
      <c r="HM118" s="65"/>
      <c r="HN118" s="65"/>
      <c r="HO118" s="65"/>
      <c r="HP118" s="65"/>
      <c r="HQ118" s="65"/>
      <c r="HR118" s="65"/>
      <c r="HS118" s="65"/>
      <c r="HT118" s="65"/>
      <c r="HU118" s="65"/>
      <c r="HV118" s="65"/>
      <c r="HW118" s="65"/>
      <c r="HX118" s="65"/>
      <c r="HY118" s="65"/>
      <c r="HZ118" s="65"/>
      <c r="IA118" s="65"/>
      <c r="IB118" s="65"/>
      <c r="IC118" s="65"/>
      <c r="ID118" s="65"/>
      <c r="IE118" s="65"/>
      <c r="IF118" s="65"/>
      <c r="IG118" s="65"/>
      <c r="IH118" s="65"/>
      <c r="II118" s="65"/>
      <c r="IJ118" s="65"/>
      <c r="IK118" s="65"/>
      <c r="IL118" s="65"/>
      <c r="IM118" s="65"/>
      <c r="IN118" s="65"/>
      <c r="IO118" s="65"/>
      <c r="IP118" s="65"/>
      <c r="IQ118" s="65"/>
      <c r="IR118" s="65"/>
      <c r="IS118" s="65"/>
      <c r="IT118" s="65"/>
      <c r="IU118" s="65"/>
      <c r="IV118" s="65"/>
      <c r="IW118" s="65"/>
      <c r="IX118" s="65"/>
      <c r="IY118" s="65"/>
      <c r="IZ118" s="65"/>
      <c r="JA118" s="65"/>
      <c r="JB118" s="65"/>
      <c r="JC118" s="65"/>
      <c r="JD118" s="65"/>
      <c r="JE118" s="65"/>
      <c r="JF118" s="65"/>
      <c r="JG118" s="65"/>
      <c r="JH118" s="65"/>
    </row>
    <row r="119" spans="1:268" s="66" customFormat="1">
      <c r="A119" s="89"/>
      <c r="B119" s="89"/>
      <c r="C119" s="89"/>
      <c r="D119" s="89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0"/>
      <c r="AT119" s="90"/>
      <c r="AU119" s="90"/>
      <c r="AV119" s="90"/>
      <c r="AW119" s="90"/>
      <c r="AX119" s="90"/>
      <c r="AY119" s="65"/>
      <c r="AZ119" s="65"/>
      <c r="BA119" s="65"/>
      <c r="BB119" s="65"/>
      <c r="BC119" s="65"/>
      <c r="BD119" s="65"/>
      <c r="BE119" s="65"/>
      <c r="BF119" s="65"/>
      <c r="BG119" s="65"/>
      <c r="BH119" s="65"/>
      <c r="BI119" s="65"/>
      <c r="BJ119" s="65"/>
      <c r="BK119" s="65"/>
      <c r="BL119" s="65"/>
      <c r="BM119" s="65"/>
      <c r="BN119" s="65"/>
      <c r="BO119" s="65"/>
      <c r="BP119" s="65"/>
      <c r="BQ119" s="65"/>
      <c r="BR119" s="65"/>
      <c r="BS119" s="65"/>
      <c r="BT119" s="65"/>
      <c r="BU119" s="65"/>
      <c r="BV119" s="65"/>
      <c r="BW119" s="65"/>
      <c r="BX119" s="65"/>
      <c r="BY119" s="65"/>
      <c r="BZ119" s="65"/>
      <c r="CA119" s="65"/>
      <c r="CB119" s="65"/>
      <c r="CC119" s="65"/>
      <c r="CD119" s="65"/>
      <c r="CE119" s="65"/>
      <c r="CF119" s="65"/>
      <c r="CG119" s="65"/>
      <c r="CH119" s="65"/>
      <c r="CI119" s="65"/>
      <c r="CJ119" s="65"/>
      <c r="CK119" s="65"/>
      <c r="CL119" s="65"/>
      <c r="CM119" s="65"/>
      <c r="CN119" s="65"/>
      <c r="CO119" s="65"/>
      <c r="CP119" s="65"/>
      <c r="CQ119" s="65"/>
      <c r="CR119" s="65"/>
      <c r="CS119" s="65"/>
      <c r="CT119" s="65"/>
      <c r="CU119" s="65"/>
      <c r="CV119" s="65"/>
      <c r="CW119" s="65"/>
      <c r="CX119" s="65"/>
      <c r="CY119" s="65"/>
      <c r="CZ119" s="65"/>
      <c r="DA119" s="65"/>
      <c r="DB119" s="65"/>
      <c r="DC119" s="65"/>
      <c r="DD119" s="65"/>
      <c r="DE119" s="65"/>
      <c r="DF119" s="65"/>
      <c r="DG119" s="65"/>
      <c r="DH119" s="65"/>
      <c r="DI119" s="65"/>
      <c r="DJ119" s="65"/>
      <c r="DK119" s="65"/>
      <c r="DL119" s="65"/>
      <c r="DM119" s="65"/>
      <c r="DN119" s="65"/>
      <c r="DO119" s="65"/>
      <c r="DP119" s="65"/>
      <c r="DQ119" s="65"/>
      <c r="DR119" s="65"/>
      <c r="DS119" s="65"/>
      <c r="DT119" s="65"/>
      <c r="DU119" s="65"/>
      <c r="DV119" s="91"/>
      <c r="DW119" s="91"/>
      <c r="DX119" s="91"/>
      <c r="DY119" s="65"/>
      <c r="DZ119" s="65"/>
      <c r="EA119" s="65"/>
      <c r="EB119" s="65"/>
      <c r="EC119" s="65"/>
      <c r="ED119" s="65"/>
      <c r="EE119" s="65"/>
      <c r="EF119" s="65"/>
      <c r="EG119" s="65"/>
      <c r="EH119" s="65"/>
      <c r="EI119" s="65"/>
      <c r="EJ119" s="65"/>
      <c r="EK119" s="65"/>
      <c r="EL119" s="65"/>
      <c r="EM119" s="65"/>
      <c r="EN119" s="65"/>
      <c r="EO119" s="65"/>
      <c r="EP119" s="65"/>
      <c r="EQ119" s="65"/>
      <c r="ER119" s="65"/>
      <c r="ES119" s="65"/>
      <c r="ET119" s="65"/>
      <c r="EU119" s="65"/>
      <c r="EV119" s="65"/>
      <c r="EW119" s="65"/>
      <c r="EX119" s="65"/>
      <c r="EY119" s="65"/>
      <c r="EZ119" s="65"/>
      <c r="FA119" s="65"/>
      <c r="FB119" s="65"/>
      <c r="FC119" s="65"/>
      <c r="FD119" s="65"/>
      <c r="FE119" s="65"/>
      <c r="FF119" s="65"/>
      <c r="FG119" s="65"/>
      <c r="FH119" s="65"/>
      <c r="FI119" s="65"/>
      <c r="FJ119" s="65"/>
      <c r="FK119" s="65"/>
      <c r="FL119" s="65"/>
      <c r="FM119" s="65"/>
      <c r="FN119" s="65"/>
      <c r="FO119" s="65"/>
      <c r="FP119" s="65"/>
      <c r="FQ119" s="65"/>
      <c r="FR119" s="65"/>
      <c r="FS119" s="65"/>
      <c r="FT119" s="65"/>
      <c r="FU119" s="65"/>
      <c r="FV119" s="65"/>
      <c r="FW119" s="65"/>
      <c r="FX119" s="65"/>
      <c r="FY119" s="65"/>
      <c r="FZ119" s="65"/>
      <c r="GA119" s="65"/>
      <c r="GB119" s="65"/>
      <c r="GC119" s="65"/>
      <c r="GD119" s="65"/>
      <c r="GE119" s="65"/>
      <c r="GF119" s="65"/>
      <c r="GG119" s="65"/>
      <c r="GH119" s="65"/>
      <c r="GI119" s="65"/>
      <c r="GJ119" s="65"/>
      <c r="GK119" s="65"/>
      <c r="GL119" s="65"/>
      <c r="GM119" s="65"/>
      <c r="GN119" s="65"/>
      <c r="GO119" s="65"/>
      <c r="GP119" s="65"/>
      <c r="GQ119" s="65"/>
      <c r="GR119" s="65"/>
      <c r="GS119" s="65"/>
      <c r="GT119" s="65"/>
      <c r="GU119" s="65"/>
      <c r="GV119" s="65"/>
      <c r="GW119" s="65"/>
      <c r="GX119" s="65"/>
      <c r="GY119" s="65"/>
      <c r="GZ119" s="65"/>
      <c r="HA119" s="65"/>
      <c r="HB119" s="65"/>
      <c r="HC119" s="65"/>
      <c r="HD119" s="65"/>
      <c r="HE119" s="65"/>
      <c r="HF119" s="65"/>
      <c r="HG119" s="65"/>
      <c r="HH119" s="65"/>
      <c r="HI119" s="65"/>
      <c r="HJ119" s="65"/>
      <c r="HK119" s="65"/>
      <c r="HL119" s="65"/>
      <c r="HM119" s="65"/>
      <c r="HN119" s="65"/>
      <c r="HO119" s="65"/>
      <c r="HP119" s="65"/>
      <c r="HQ119" s="65"/>
      <c r="HR119" s="65"/>
      <c r="HS119" s="65"/>
      <c r="HT119" s="65"/>
      <c r="HU119" s="65"/>
      <c r="HV119" s="65"/>
      <c r="HW119" s="65"/>
      <c r="HX119" s="65"/>
      <c r="HY119" s="65"/>
      <c r="HZ119" s="65"/>
      <c r="IA119" s="65"/>
      <c r="IB119" s="65"/>
      <c r="IC119" s="65"/>
      <c r="ID119" s="65"/>
      <c r="IE119" s="65"/>
      <c r="IF119" s="65"/>
      <c r="IG119" s="65"/>
      <c r="IH119" s="65"/>
      <c r="II119" s="65"/>
      <c r="IJ119" s="65"/>
      <c r="IK119" s="65"/>
      <c r="IL119" s="65"/>
      <c r="IM119" s="65"/>
      <c r="IN119" s="65"/>
      <c r="IO119" s="65"/>
      <c r="IP119" s="65"/>
      <c r="IQ119" s="65"/>
      <c r="IR119" s="65"/>
      <c r="IS119" s="65"/>
      <c r="IT119" s="65"/>
      <c r="IU119" s="65"/>
      <c r="IV119" s="65"/>
      <c r="IW119" s="65"/>
      <c r="IX119" s="65"/>
      <c r="IY119" s="65"/>
      <c r="IZ119" s="65"/>
      <c r="JA119" s="65"/>
      <c r="JB119" s="65"/>
      <c r="JC119" s="65"/>
      <c r="JD119" s="65"/>
      <c r="JE119" s="65"/>
      <c r="JF119" s="65"/>
      <c r="JG119" s="65"/>
      <c r="JH119" s="65"/>
    </row>
    <row r="120" spans="1:268" s="66" customFormat="1">
      <c r="A120" s="89"/>
      <c r="B120" s="89"/>
      <c r="C120" s="89"/>
      <c r="D120" s="89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  <c r="AW120" s="90"/>
      <c r="AX120" s="90"/>
      <c r="AY120" s="65"/>
      <c r="AZ120" s="65"/>
      <c r="BA120" s="65"/>
      <c r="BB120" s="65"/>
      <c r="BC120" s="65"/>
      <c r="BD120" s="65"/>
      <c r="BE120" s="65"/>
      <c r="BF120" s="65"/>
      <c r="BG120" s="65"/>
      <c r="BH120" s="65"/>
      <c r="BI120" s="65"/>
      <c r="BJ120" s="65"/>
      <c r="BK120" s="65"/>
      <c r="BL120" s="65"/>
      <c r="BM120" s="65"/>
      <c r="BN120" s="65"/>
      <c r="BO120" s="65"/>
      <c r="BP120" s="65"/>
      <c r="BQ120" s="65"/>
      <c r="BR120" s="65"/>
      <c r="BS120" s="65"/>
      <c r="BT120" s="65"/>
      <c r="BU120" s="65"/>
      <c r="BV120" s="65"/>
      <c r="BW120" s="65"/>
      <c r="BX120" s="65"/>
      <c r="BY120" s="65"/>
      <c r="BZ120" s="65"/>
      <c r="CA120" s="65"/>
      <c r="CB120" s="65"/>
      <c r="CC120" s="65"/>
      <c r="CD120" s="65"/>
      <c r="CE120" s="65"/>
      <c r="CF120" s="65"/>
      <c r="CG120" s="65"/>
      <c r="CH120" s="65"/>
      <c r="CI120" s="65"/>
      <c r="CJ120" s="65"/>
      <c r="CK120" s="65"/>
      <c r="CL120" s="65"/>
      <c r="CM120" s="65"/>
      <c r="CN120" s="65"/>
      <c r="CO120" s="65"/>
      <c r="CP120" s="65"/>
      <c r="CQ120" s="65"/>
      <c r="CR120" s="65"/>
      <c r="CS120" s="65"/>
      <c r="CT120" s="65"/>
      <c r="CU120" s="65"/>
      <c r="CV120" s="65"/>
      <c r="CW120" s="65"/>
      <c r="CX120" s="65"/>
      <c r="CY120" s="65"/>
      <c r="CZ120" s="65"/>
      <c r="DA120" s="65"/>
      <c r="DB120" s="65"/>
      <c r="DC120" s="65"/>
      <c r="DD120" s="65"/>
      <c r="DE120" s="65"/>
      <c r="DF120" s="65"/>
      <c r="DG120" s="65"/>
      <c r="DH120" s="65"/>
      <c r="DI120" s="65"/>
      <c r="DJ120" s="65"/>
      <c r="DK120" s="65"/>
      <c r="DL120" s="65"/>
      <c r="DM120" s="65"/>
      <c r="DN120" s="65"/>
      <c r="DO120" s="65"/>
      <c r="DP120" s="65"/>
      <c r="DQ120" s="65"/>
      <c r="DR120" s="65"/>
      <c r="DS120" s="65"/>
      <c r="DT120" s="65"/>
      <c r="DU120" s="65"/>
      <c r="DV120" s="91"/>
      <c r="DW120" s="91"/>
      <c r="DX120" s="91"/>
      <c r="DY120" s="65"/>
      <c r="DZ120" s="65"/>
      <c r="EA120" s="65"/>
      <c r="EB120" s="65"/>
      <c r="EC120" s="65"/>
      <c r="ED120" s="65"/>
      <c r="EE120" s="65"/>
      <c r="EF120" s="65"/>
      <c r="EG120" s="65"/>
      <c r="EH120" s="65"/>
      <c r="EI120" s="65"/>
      <c r="EJ120" s="65"/>
      <c r="EK120" s="65"/>
      <c r="EL120" s="65"/>
      <c r="EM120" s="65"/>
      <c r="EN120" s="65"/>
      <c r="EO120" s="65"/>
      <c r="EP120" s="65"/>
      <c r="EQ120" s="65"/>
      <c r="ER120" s="65"/>
      <c r="ES120" s="65"/>
      <c r="ET120" s="65"/>
      <c r="EU120" s="65"/>
      <c r="EV120" s="65"/>
      <c r="EW120" s="65"/>
      <c r="EX120" s="65"/>
      <c r="EY120" s="65"/>
      <c r="EZ120" s="65"/>
      <c r="FA120" s="65"/>
      <c r="FB120" s="65"/>
      <c r="FC120" s="65"/>
      <c r="FD120" s="65"/>
      <c r="FE120" s="65"/>
      <c r="FF120" s="65"/>
      <c r="FG120" s="65"/>
      <c r="FH120" s="65"/>
      <c r="FI120" s="65"/>
      <c r="FJ120" s="65"/>
      <c r="FK120" s="65"/>
      <c r="FL120" s="65"/>
      <c r="FM120" s="65"/>
      <c r="FN120" s="65"/>
      <c r="FO120" s="65"/>
      <c r="FP120" s="65"/>
      <c r="FQ120" s="65"/>
      <c r="FR120" s="65"/>
      <c r="FS120" s="65"/>
      <c r="FT120" s="65"/>
      <c r="FU120" s="65"/>
      <c r="FV120" s="65"/>
      <c r="FW120" s="65"/>
      <c r="FX120" s="65"/>
      <c r="FY120" s="65"/>
      <c r="FZ120" s="65"/>
      <c r="GA120" s="65"/>
      <c r="GB120" s="65"/>
      <c r="GC120" s="65"/>
      <c r="GD120" s="65"/>
      <c r="GE120" s="65"/>
      <c r="GF120" s="65"/>
      <c r="GG120" s="65"/>
      <c r="GH120" s="65"/>
      <c r="GI120" s="65"/>
      <c r="GJ120" s="65"/>
      <c r="GK120" s="65"/>
      <c r="GL120" s="65"/>
      <c r="GM120" s="65"/>
      <c r="GN120" s="65"/>
      <c r="GO120" s="65"/>
      <c r="GP120" s="65"/>
      <c r="GQ120" s="65"/>
      <c r="GR120" s="65"/>
      <c r="GS120" s="65"/>
      <c r="GT120" s="65"/>
      <c r="GU120" s="65"/>
      <c r="GV120" s="65"/>
      <c r="GW120" s="65"/>
      <c r="GX120" s="65"/>
      <c r="GY120" s="65"/>
      <c r="GZ120" s="65"/>
      <c r="HA120" s="65"/>
      <c r="HB120" s="65"/>
      <c r="HC120" s="65"/>
      <c r="HD120" s="65"/>
      <c r="HE120" s="65"/>
      <c r="HF120" s="65"/>
      <c r="HG120" s="65"/>
      <c r="HH120" s="65"/>
      <c r="HI120" s="65"/>
      <c r="HJ120" s="65"/>
      <c r="HK120" s="65"/>
      <c r="HL120" s="65"/>
      <c r="HM120" s="65"/>
      <c r="HN120" s="65"/>
      <c r="HO120" s="65"/>
      <c r="HP120" s="65"/>
      <c r="HQ120" s="65"/>
      <c r="HR120" s="65"/>
      <c r="HS120" s="65"/>
      <c r="HT120" s="65"/>
      <c r="HU120" s="65"/>
      <c r="HV120" s="65"/>
      <c r="HW120" s="65"/>
      <c r="HX120" s="65"/>
      <c r="HY120" s="65"/>
      <c r="HZ120" s="65"/>
      <c r="IA120" s="65"/>
      <c r="IB120" s="65"/>
      <c r="IC120" s="65"/>
      <c r="ID120" s="65"/>
      <c r="IE120" s="65"/>
      <c r="IF120" s="65"/>
      <c r="IG120" s="65"/>
      <c r="IH120" s="65"/>
      <c r="II120" s="65"/>
      <c r="IJ120" s="65"/>
      <c r="IK120" s="65"/>
      <c r="IL120" s="65"/>
      <c r="IM120" s="65"/>
      <c r="IN120" s="65"/>
      <c r="IO120" s="65"/>
      <c r="IP120" s="65"/>
      <c r="IQ120" s="65"/>
      <c r="IR120" s="65"/>
      <c r="IS120" s="65"/>
      <c r="IT120" s="65"/>
      <c r="IU120" s="65"/>
      <c r="IV120" s="65"/>
      <c r="IW120" s="65"/>
      <c r="IX120" s="65"/>
      <c r="IY120" s="65"/>
      <c r="IZ120" s="65"/>
      <c r="JA120" s="65"/>
      <c r="JB120" s="65"/>
      <c r="JC120" s="65"/>
      <c r="JD120" s="65"/>
      <c r="JE120" s="65"/>
      <c r="JF120" s="65"/>
      <c r="JG120" s="65"/>
      <c r="JH120" s="65"/>
    </row>
    <row r="121" spans="1:268" s="66" customFormat="1">
      <c r="A121" s="89"/>
      <c r="B121" s="89"/>
      <c r="C121" s="89"/>
      <c r="D121" s="89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65"/>
      <c r="AZ121" s="65"/>
      <c r="BA121" s="65"/>
      <c r="BB121" s="65"/>
      <c r="BC121" s="65"/>
      <c r="BD121" s="65"/>
      <c r="BE121" s="65"/>
      <c r="BF121" s="65"/>
      <c r="BG121" s="65"/>
      <c r="BH121" s="65"/>
      <c r="BI121" s="65"/>
      <c r="BJ121" s="65"/>
      <c r="BK121" s="65"/>
      <c r="BL121" s="65"/>
      <c r="BM121" s="65"/>
      <c r="BN121" s="65"/>
      <c r="BO121" s="65"/>
      <c r="BP121" s="65"/>
      <c r="BQ121" s="65"/>
      <c r="BR121" s="65"/>
      <c r="BS121" s="65"/>
      <c r="BT121" s="65"/>
      <c r="BU121" s="65"/>
      <c r="BV121" s="65"/>
      <c r="BW121" s="65"/>
      <c r="BX121" s="65"/>
      <c r="BY121" s="65"/>
      <c r="BZ121" s="65"/>
      <c r="CA121" s="65"/>
      <c r="CB121" s="65"/>
      <c r="CC121" s="65"/>
      <c r="CD121" s="65"/>
      <c r="CE121" s="65"/>
      <c r="CF121" s="65"/>
      <c r="CG121" s="65"/>
      <c r="CH121" s="65"/>
      <c r="CI121" s="65"/>
      <c r="CJ121" s="65"/>
      <c r="CK121" s="65"/>
      <c r="CL121" s="65"/>
      <c r="CM121" s="65"/>
      <c r="CN121" s="65"/>
      <c r="CO121" s="65"/>
      <c r="CP121" s="65"/>
      <c r="CQ121" s="65"/>
      <c r="CR121" s="65"/>
      <c r="CS121" s="65"/>
      <c r="CT121" s="65"/>
      <c r="CU121" s="65"/>
      <c r="CV121" s="65"/>
      <c r="CW121" s="65"/>
      <c r="CX121" s="65"/>
      <c r="CY121" s="65"/>
      <c r="CZ121" s="65"/>
      <c r="DA121" s="65"/>
      <c r="DB121" s="65"/>
      <c r="DC121" s="65"/>
      <c r="DD121" s="65"/>
      <c r="DE121" s="65"/>
      <c r="DF121" s="65"/>
      <c r="DG121" s="65"/>
      <c r="DH121" s="65"/>
      <c r="DI121" s="65"/>
      <c r="DJ121" s="65"/>
      <c r="DK121" s="65"/>
      <c r="DL121" s="65"/>
      <c r="DM121" s="65"/>
      <c r="DN121" s="65"/>
      <c r="DO121" s="65"/>
      <c r="DP121" s="65"/>
      <c r="DQ121" s="65"/>
      <c r="DR121" s="65"/>
      <c r="DS121" s="65"/>
      <c r="DT121" s="65"/>
      <c r="DU121" s="65"/>
      <c r="DV121" s="91"/>
      <c r="DW121" s="91"/>
      <c r="DX121" s="91"/>
      <c r="DY121" s="65"/>
      <c r="DZ121" s="65"/>
      <c r="EA121" s="65"/>
      <c r="EB121" s="65"/>
      <c r="EC121" s="65"/>
      <c r="ED121" s="65"/>
      <c r="EE121" s="65"/>
      <c r="EF121" s="65"/>
      <c r="EG121" s="65"/>
      <c r="EH121" s="65"/>
      <c r="EI121" s="65"/>
      <c r="EJ121" s="65"/>
      <c r="EK121" s="65"/>
      <c r="EL121" s="65"/>
      <c r="EM121" s="65"/>
      <c r="EN121" s="65"/>
      <c r="EO121" s="65"/>
      <c r="EP121" s="65"/>
      <c r="EQ121" s="65"/>
      <c r="ER121" s="65"/>
      <c r="ES121" s="65"/>
      <c r="ET121" s="65"/>
      <c r="EU121" s="65"/>
      <c r="EV121" s="65"/>
      <c r="EW121" s="65"/>
      <c r="EX121" s="65"/>
      <c r="EY121" s="65"/>
      <c r="EZ121" s="65"/>
      <c r="FA121" s="65"/>
      <c r="FB121" s="65"/>
      <c r="FC121" s="65"/>
      <c r="FD121" s="65"/>
      <c r="FE121" s="65"/>
      <c r="FF121" s="65"/>
      <c r="FG121" s="65"/>
      <c r="FH121" s="65"/>
      <c r="FI121" s="65"/>
      <c r="FJ121" s="65"/>
      <c r="FK121" s="65"/>
      <c r="FL121" s="65"/>
      <c r="FM121" s="65"/>
      <c r="FN121" s="65"/>
      <c r="FO121" s="65"/>
      <c r="FP121" s="65"/>
      <c r="FQ121" s="65"/>
      <c r="FR121" s="65"/>
      <c r="FS121" s="65"/>
      <c r="FT121" s="65"/>
      <c r="FU121" s="65"/>
      <c r="FV121" s="65"/>
      <c r="FW121" s="65"/>
      <c r="FX121" s="65"/>
      <c r="FY121" s="65"/>
      <c r="FZ121" s="65"/>
      <c r="GA121" s="65"/>
      <c r="GB121" s="65"/>
      <c r="GC121" s="65"/>
      <c r="GD121" s="65"/>
      <c r="GE121" s="65"/>
      <c r="GF121" s="65"/>
      <c r="GG121" s="65"/>
      <c r="GH121" s="65"/>
      <c r="GI121" s="65"/>
      <c r="GJ121" s="65"/>
      <c r="GK121" s="65"/>
      <c r="GL121" s="65"/>
      <c r="GM121" s="65"/>
      <c r="GN121" s="65"/>
      <c r="GO121" s="65"/>
      <c r="GP121" s="65"/>
      <c r="GQ121" s="65"/>
      <c r="GR121" s="65"/>
      <c r="GS121" s="65"/>
      <c r="GT121" s="65"/>
      <c r="GU121" s="65"/>
      <c r="GV121" s="65"/>
      <c r="GW121" s="65"/>
      <c r="GX121" s="65"/>
      <c r="GY121" s="65"/>
      <c r="GZ121" s="65"/>
      <c r="HA121" s="65"/>
      <c r="HB121" s="65"/>
      <c r="HC121" s="65"/>
      <c r="HD121" s="65"/>
      <c r="HE121" s="65"/>
      <c r="HF121" s="65"/>
      <c r="HG121" s="65"/>
      <c r="HH121" s="65"/>
      <c r="HI121" s="65"/>
      <c r="HJ121" s="65"/>
      <c r="HK121" s="65"/>
      <c r="HL121" s="65"/>
      <c r="HM121" s="65"/>
      <c r="HN121" s="65"/>
      <c r="HO121" s="65"/>
      <c r="HP121" s="65"/>
      <c r="HQ121" s="65"/>
      <c r="HR121" s="65"/>
      <c r="HS121" s="65"/>
      <c r="HT121" s="65"/>
      <c r="HU121" s="65"/>
      <c r="HV121" s="65"/>
      <c r="HW121" s="65"/>
      <c r="HX121" s="65"/>
      <c r="HY121" s="65"/>
      <c r="HZ121" s="65"/>
      <c r="IA121" s="65"/>
      <c r="IB121" s="65"/>
      <c r="IC121" s="65"/>
      <c r="ID121" s="65"/>
      <c r="IE121" s="65"/>
      <c r="IF121" s="65"/>
      <c r="IG121" s="65"/>
      <c r="IH121" s="65"/>
      <c r="II121" s="65"/>
      <c r="IJ121" s="65"/>
      <c r="IK121" s="65"/>
      <c r="IL121" s="65"/>
      <c r="IM121" s="65"/>
      <c r="IN121" s="65"/>
      <c r="IO121" s="65"/>
      <c r="IP121" s="65"/>
      <c r="IQ121" s="65"/>
      <c r="IR121" s="65"/>
      <c r="IS121" s="65"/>
      <c r="IT121" s="65"/>
      <c r="IU121" s="65"/>
      <c r="IV121" s="65"/>
      <c r="IW121" s="65"/>
      <c r="IX121" s="65"/>
      <c r="IY121" s="65"/>
      <c r="IZ121" s="65"/>
      <c r="JA121" s="65"/>
      <c r="JB121" s="65"/>
      <c r="JC121" s="65"/>
      <c r="JD121" s="65"/>
      <c r="JE121" s="65"/>
      <c r="JF121" s="65"/>
      <c r="JG121" s="65"/>
      <c r="JH121" s="65"/>
    </row>
    <row r="122" spans="1:268" s="66" customFormat="1">
      <c r="A122" s="89"/>
      <c r="B122" s="89"/>
      <c r="C122" s="89"/>
      <c r="D122" s="89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  <c r="AJ122" s="90"/>
      <c r="AK122" s="90"/>
      <c r="AL122" s="90"/>
      <c r="AM122" s="90"/>
      <c r="AN122" s="90"/>
      <c r="AO122" s="90"/>
      <c r="AP122" s="90"/>
      <c r="AQ122" s="90"/>
      <c r="AR122" s="90"/>
      <c r="AS122" s="90"/>
      <c r="AT122" s="90"/>
      <c r="AU122" s="90"/>
      <c r="AV122" s="90"/>
      <c r="AW122" s="90"/>
      <c r="AX122" s="90"/>
      <c r="AY122" s="65"/>
      <c r="AZ122" s="65"/>
      <c r="BA122" s="65"/>
      <c r="BB122" s="65"/>
      <c r="BC122" s="65"/>
      <c r="BD122" s="65"/>
      <c r="BE122" s="65"/>
      <c r="BF122" s="65"/>
      <c r="BG122" s="65"/>
      <c r="BH122" s="65"/>
      <c r="BI122" s="65"/>
      <c r="BJ122" s="65"/>
      <c r="BK122" s="65"/>
      <c r="BL122" s="65"/>
      <c r="BM122" s="65"/>
      <c r="BN122" s="65"/>
      <c r="BO122" s="65"/>
      <c r="BP122" s="65"/>
      <c r="BQ122" s="65"/>
      <c r="BR122" s="65"/>
      <c r="BS122" s="65"/>
      <c r="BT122" s="65"/>
      <c r="BU122" s="65"/>
      <c r="BV122" s="65"/>
      <c r="BW122" s="65"/>
      <c r="BX122" s="65"/>
      <c r="BY122" s="65"/>
      <c r="BZ122" s="65"/>
      <c r="CA122" s="65"/>
      <c r="CB122" s="65"/>
      <c r="CC122" s="65"/>
      <c r="CD122" s="65"/>
      <c r="CE122" s="65"/>
      <c r="CF122" s="65"/>
      <c r="CG122" s="65"/>
      <c r="CH122" s="65"/>
      <c r="CI122" s="65"/>
      <c r="CJ122" s="65"/>
      <c r="CK122" s="65"/>
      <c r="CL122" s="65"/>
      <c r="CM122" s="65"/>
      <c r="CN122" s="65"/>
      <c r="CO122" s="65"/>
      <c r="CP122" s="65"/>
      <c r="CQ122" s="65"/>
      <c r="CR122" s="65"/>
      <c r="CS122" s="65"/>
      <c r="CT122" s="65"/>
      <c r="CU122" s="65"/>
      <c r="CV122" s="65"/>
      <c r="CW122" s="65"/>
      <c r="CX122" s="65"/>
      <c r="CY122" s="65"/>
      <c r="CZ122" s="65"/>
      <c r="DA122" s="65"/>
      <c r="DB122" s="65"/>
      <c r="DC122" s="65"/>
      <c r="DD122" s="65"/>
      <c r="DE122" s="65"/>
      <c r="DF122" s="65"/>
      <c r="DG122" s="65"/>
      <c r="DH122" s="65"/>
      <c r="DI122" s="65"/>
      <c r="DJ122" s="65"/>
      <c r="DK122" s="65"/>
      <c r="DL122" s="65"/>
      <c r="DM122" s="65"/>
      <c r="DN122" s="65"/>
      <c r="DO122" s="65"/>
      <c r="DP122" s="65"/>
      <c r="DQ122" s="65"/>
      <c r="DR122" s="65"/>
      <c r="DS122" s="65"/>
      <c r="DT122" s="65"/>
      <c r="DU122" s="65"/>
      <c r="DV122" s="91"/>
      <c r="DW122" s="91"/>
      <c r="DX122" s="91"/>
      <c r="DY122" s="65"/>
      <c r="DZ122" s="65"/>
      <c r="EA122" s="65"/>
      <c r="EB122" s="65"/>
      <c r="EC122" s="65"/>
      <c r="ED122" s="65"/>
      <c r="EE122" s="65"/>
      <c r="EF122" s="65"/>
      <c r="EG122" s="65"/>
      <c r="EH122" s="65"/>
      <c r="EI122" s="65"/>
      <c r="EJ122" s="65"/>
      <c r="EK122" s="65"/>
      <c r="EL122" s="65"/>
      <c r="EM122" s="65"/>
      <c r="EN122" s="65"/>
      <c r="EO122" s="65"/>
      <c r="EP122" s="65"/>
      <c r="EQ122" s="65"/>
      <c r="ER122" s="65"/>
      <c r="ES122" s="65"/>
      <c r="ET122" s="65"/>
      <c r="EU122" s="65"/>
      <c r="EV122" s="65"/>
      <c r="EW122" s="65"/>
      <c r="EX122" s="65"/>
      <c r="EY122" s="65"/>
      <c r="EZ122" s="65"/>
      <c r="FA122" s="65"/>
      <c r="FB122" s="65"/>
      <c r="FC122" s="65"/>
      <c r="FD122" s="65"/>
      <c r="FE122" s="65"/>
      <c r="FF122" s="65"/>
      <c r="FG122" s="65"/>
      <c r="FH122" s="65"/>
      <c r="FI122" s="65"/>
      <c r="FJ122" s="65"/>
      <c r="FK122" s="65"/>
      <c r="FL122" s="65"/>
      <c r="FM122" s="65"/>
      <c r="FN122" s="65"/>
      <c r="FO122" s="65"/>
      <c r="FP122" s="65"/>
      <c r="FQ122" s="65"/>
      <c r="FR122" s="65"/>
      <c r="FS122" s="65"/>
      <c r="FT122" s="65"/>
      <c r="FU122" s="65"/>
      <c r="FV122" s="65"/>
      <c r="FW122" s="65"/>
      <c r="FX122" s="65"/>
      <c r="FY122" s="65"/>
      <c r="FZ122" s="65"/>
      <c r="GA122" s="65"/>
      <c r="GB122" s="65"/>
      <c r="GC122" s="65"/>
      <c r="GD122" s="65"/>
      <c r="GE122" s="65"/>
      <c r="GF122" s="65"/>
      <c r="GG122" s="65"/>
      <c r="GH122" s="65"/>
      <c r="GI122" s="65"/>
      <c r="GJ122" s="65"/>
      <c r="GK122" s="65"/>
      <c r="GL122" s="65"/>
      <c r="GM122" s="65"/>
      <c r="GN122" s="65"/>
      <c r="GO122" s="65"/>
      <c r="GP122" s="65"/>
      <c r="GQ122" s="65"/>
      <c r="GR122" s="65"/>
      <c r="GS122" s="65"/>
      <c r="GT122" s="65"/>
      <c r="GU122" s="65"/>
      <c r="GV122" s="65"/>
      <c r="GW122" s="65"/>
      <c r="GX122" s="65"/>
      <c r="GY122" s="65"/>
      <c r="GZ122" s="65"/>
      <c r="HA122" s="65"/>
      <c r="HB122" s="65"/>
      <c r="HC122" s="65"/>
      <c r="HD122" s="65"/>
      <c r="HE122" s="65"/>
      <c r="HF122" s="65"/>
      <c r="HG122" s="65"/>
      <c r="HH122" s="65"/>
      <c r="HI122" s="65"/>
      <c r="HJ122" s="65"/>
      <c r="HK122" s="65"/>
      <c r="HL122" s="65"/>
      <c r="HM122" s="65"/>
      <c r="HN122" s="65"/>
      <c r="HO122" s="65"/>
      <c r="HP122" s="65"/>
      <c r="HQ122" s="65"/>
      <c r="HR122" s="65"/>
      <c r="HS122" s="65"/>
      <c r="HT122" s="65"/>
      <c r="HU122" s="65"/>
      <c r="HV122" s="65"/>
      <c r="HW122" s="65"/>
      <c r="HX122" s="65"/>
      <c r="HY122" s="65"/>
      <c r="HZ122" s="65"/>
      <c r="IA122" s="65"/>
      <c r="IB122" s="65"/>
      <c r="IC122" s="65"/>
      <c r="ID122" s="65"/>
      <c r="IE122" s="65"/>
      <c r="IF122" s="65"/>
      <c r="IG122" s="65"/>
      <c r="IH122" s="65"/>
      <c r="II122" s="65"/>
      <c r="IJ122" s="65"/>
      <c r="IK122" s="65"/>
      <c r="IL122" s="65"/>
      <c r="IM122" s="65"/>
      <c r="IN122" s="65"/>
      <c r="IO122" s="65"/>
      <c r="IP122" s="65"/>
      <c r="IQ122" s="65"/>
      <c r="IR122" s="65"/>
      <c r="IS122" s="65"/>
      <c r="IT122" s="65"/>
      <c r="IU122" s="65"/>
      <c r="IV122" s="65"/>
      <c r="IW122" s="65"/>
      <c r="IX122" s="65"/>
      <c r="IY122" s="65"/>
      <c r="IZ122" s="65"/>
      <c r="JA122" s="65"/>
      <c r="JB122" s="65"/>
      <c r="JC122" s="65"/>
      <c r="JD122" s="65"/>
      <c r="JE122" s="65"/>
      <c r="JF122" s="65"/>
      <c r="JG122" s="65"/>
      <c r="JH122" s="65"/>
    </row>
    <row r="123" spans="1:268" s="66" customFormat="1">
      <c r="A123" s="89"/>
      <c r="B123" s="89"/>
      <c r="C123" s="89"/>
      <c r="D123" s="89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90"/>
      <c r="AQ123" s="90"/>
      <c r="AR123" s="90"/>
      <c r="AS123" s="90"/>
      <c r="AT123" s="90"/>
      <c r="AU123" s="90"/>
      <c r="AV123" s="90"/>
      <c r="AW123" s="90"/>
      <c r="AX123" s="90"/>
      <c r="AY123" s="65"/>
      <c r="AZ123" s="65"/>
      <c r="BA123" s="65"/>
      <c r="BB123" s="65"/>
      <c r="BC123" s="65"/>
      <c r="BD123" s="65"/>
      <c r="BE123" s="65"/>
      <c r="BF123" s="65"/>
      <c r="BG123" s="65"/>
      <c r="BH123" s="65"/>
      <c r="BI123" s="65"/>
      <c r="BJ123" s="65"/>
      <c r="BK123" s="65"/>
      <c r="BL123" s="65"/>
      <c r="BM123" s="65"/>
      <c r="BN123" s="65"/>
      <c r="BO123" s="65"/>
      <c r="BP123" s="65"/>
      <c r="BQ123" s="65"/>
      <c r="BR123" s="65"/>
      <c r="BS123" s="65"/>
      <c r="BT123" s="65"/>
      <c r="BU123" s="65"/>
      <c r="BV123" s="65"/>
      <c r="BW123" s="65"/>
      <c r="BX123" s="65"/>
      <c r="BY123" s="65"/>
      <c r="BZ123" s="65"/>
      <c r="CA123" s="65"/>
      <c r="CB123" s="65"/>
      <c r="CC123" s="65"/>
      <c r="CD123" s="65"/>
      <c r="CE123" s="65"/>
      <c r="CF123" s="65"/>
      <c r="CG123" s="65"/>
      <c r="CH123" s="65"/>
      <c r="CI123" s="65"/>
      <c r="CJ123" s="65"/>
      <c r="CK123" s="65"/>
      <c r="CL123" s="65"/>
      <c r="CM123" s="65"/>
      <c r="CN123" s="65"/>
      <c r="CO123" s="65"/>
      <c r="CP123" s="65"/>
      <c r="CQ123" s="65"/>
      <c r="CR123" s="65"/>
      <c r="CS123" s="65"/>
      <c r="CT123" s="65"/>
      <c r="CU123" s="65"/>
      <c r="CV123" s="65"/>
      <c r="CW123" s="65"/>
      <c r="CX123" s="65"/>
      <c r="CY123" s="65"/>
      <c r="CZ123" s="65"/>
      <c r="DA123" s="65"/>
      <c r="DB123" s="65"/>
      <c r="DC123" s="65"/>
      <c r="DD123" s="65"/>
      <c r="DE123" s="65"/>
      <c r="DF123" s="65"/>
      <c r="DG123" s="65"/>
      <c r="DH123" s="65"/>
      <c r="DI123" s="65"/>
      <c r="DJ123" s="65"/>
      <c r="DK123" s="65"/>
      <c r="DL123" s="65"/>
      <c r="DM123" s="65"/>
      <c r="DN123" s="65"/>
      <c r="DO123" s="65"/>
      <c r="DP123" s="65"/>
      <c r="DQ123" s="65"/>
      <c r="DR123" s="65"/>
      <c r="DS123" s="65"/>
      <c r="DT123" s="65"/>
      <c r="DU123" s="65"/>
      <c r="DV123" s="91"/>
      <c r="DW123" s="91"/>
      <c r="DX123" s="91"/>
      <c r="DY123" s="65"/>
      <c r="DZ123" s="65"/>
      <c r="EA123" s="65"/>
      <c r="EB123" s="65"/>
      <c r="EC123" s="65"/>
      <c r="ED123" s="65"/>
      <c r="EE123" s="65"/>
      <c r="EF123" s="65"/>
      <c r="EG123" s="65"/>
      <c r="EH123" s="65"/>
      <c r="EI123" s="65"/>
      <c r="EJ123" s="65"/>
      <c r="EK123" s="65"/>
      <c r="EL123" s="65"/>
      <c r="EM123" s="65"/>
      <c r="EN123" s="65"/>
      <c r="EO123" s="65"/>
      <c r="EP123" s="65"/>
      <c r="EQ123" s="65"/>
      <c r="ER123" s="65"/>
      <c r="ES123" s="65"/>
      <c r="ET123" s="65"/>
      <c r="EU123" s="65"/>
      <c r="EV123" s="65"/>
      <c r="EW123" s="65"/>
      <c r="EX123" s="65"/>
      <c r="EY123" s="65"/>
      <c r="EZ123" s="65"/>
      <c r="FA123" s="65"/>
      <c r="FB123" s="65"/>
      <c r="FC123" s="65"/>
      <c r="FD123" s="65"/>
      <c r="FE123" s="65"/>
      <c r="FF123" s="65"/>
      <c r="FG123" s="65"/>
      <c r="FH123" s="65"/>
      <c r="FI123" s="65"/>
      <c r="FJ123" s="65"/>
      <c r="FK123" s="65"/>
      <c r="FL123" s="65"/>
      <c r="FM123" s="65"/>
      <c r="FN123" s="65"/>
      <c r="FO123" s="65"/>
      <c r="FP123" s="65"/>
      <c r="FQ123" s="65"/>
      <c r="FR123" s="65"/>
      <c r="FS123" s="65"/>
      <c r="FT123" s="65"/>
      <c r="FU123" s="65"/>
      <c r="FV123" s="65"/>
      <c r="FW123" s="65"/>
      <c r="FX123" s="65"/>
      <c r="FY123" s="65"/>
      <c r="FZ123" s="65"/>
      <c r="GA123" s="65"/>
      <c r="GB123" s="65"/>
      <c r="GC123" s="65"/>
      <c r="GD123" s="65"/>
      <c r="GE123" s="65"/>
      <c r="GF123" s="65"/>
      <c r="GG123" s="65"/>
      <c r="GH123" s="65"/>
      <c r="GI123" s="65"/>
      <c r="GJ123" s="65"/>
      <c r="GK123" s="65"/>
      <c r="GL123" s="65"/>
      <c r="GM123" s="65"/>
      <c r="GN123" s="65"/>
      <c r="GO123" s="65"/>
      <c r="GP123" s="65"/>
      <c r="GQ123" s="65"/>
      <c r="GR123" s="65"/>
      <c r="GS123" s="65"/>
      <c r="GT123" s="65"/>
      <c r="GU123" s="65"/>
      <c r="GV123" s="65"/>
      <c r="GW123" s="65"/>
      <c r="GX123" s="65"/>
      <c r="GY123" s="65"/>
      <c r="GZ123" s="65"/>
      <c r="HA123" s="65"/>
      <c r="HB123" s="65"/>
      <c r="HC123" s="65"/>
      <c r="HD123" s="65"/>
      <c r="HE123" s="65"/>
      <c r="HF123" s="65"/>
      <c r="HG123" s="65"/>
      <c r="HH123" s="65"/>
      <c r="HI123" s="65"/>
      <c r="HJ123" s="65"/>
      <c r="HK123" s="65"/>
      <c r="HL123" s="65"/>
      <c r="HM123" s="65"/>
      <c r="HN123" s="65"/>
      <c r="HO123" s="65"/>
      <c r="HP123" s="65"/>
      <c r="HQ123" s="65"/>
      <c r="HR123" s="65"/>
      <c r="HS123" s="65"/>
      <c r="HT123" s="65"/>
      <c r="HU123" s="65"/>
      <c r="HV123" s="65"/>
      <c r="HW123" s="65"/>
      <c r="HX123" s="65"/>
      <c r="HY123" s="65"/>
      <c r="HZ123" s="65"/>
      <c r="IA123" s="65"/>
      <c r="IB123" s="65"/>
      <c r="IC123" s="65"/>
      <c r="ID123" s="65"/>
      <c r="IE123" s="65"/>
      <c r="IF123" s="65"/>
      <c r="IG123" s="65"/>
      <c r="IH123" s="65"/>
      <c r="II123" s="65"/>
      <c r="IJ123" s="65"/>
      <c r="IK123" s="65"/>
      <c r="IL123" s="65"/>
      <c r="IM123" s="65"/>
      <c r="IN123" s="65"/>
      <c r="IO123" s="65"/>
      <c r="IP123" s="65"/>
      <c r="IQ123" s="65"/>
      <c r="IR123" s="65"/>
      <c r="IS123" s="65"/>
      <c r="IT123" s="65"/>
      <c r="IU123" s="65"/>
      <c r="IV123" s="65"/>
      <c r="IW123" s="65"/>
      <c r="IX123" s="65"/>
      <c r="IY123" s="65"/>
      <c r="IZ123" s="65"/>
      <c r="JA123" s="65"/>
      <c r="JB123" s="65"/>
      <c r="JC123" s="65"/>
      <c r="JD123" s="65"/>
      <c r="JE123" s="65"/>
      <c r="JF123" s="65"/>
      <c r="JG123" s="65"/>
      <c r="JH123" s="65"/>
    </row>
    <row r="124" spans="1:268" s="66" customFormat="1">
      <c r="A124" s="89"/>
      <c r="B124" s="89"/>
      <c r="C124" s="89"/>
      <c r="D124" s="89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  <c r="AD124" s="90"/>
      <c r="AE124" s="90"/>
      <c r="AF124" s="90"/>
      <c r="AG124" s="90"/>
      <c r="AH124" s="90"/>
      <c r="AI124" s="90"/>
      <c r="AJ124" s="90"/>
      <c r="AK124" s="90"/>
      <c r="AL124" s="90"/>
      <c r="AM124" s="90"/>
      <c r="AN124" s="90"/>
      <c r="AO124" s="90"/>
      <c r="AP124" s="90"/>
      <c r="AQ124" s="90"/>
      <c r="AR124" s="90"/>
      <c r="AS124" s="90"/>
      <c r="AT124" s="90"/>
      <c r="AU124" s="90"/>
      <c r="AV124" s="90"/>
      <c r="AW124" s="90"/>
      <c r="AX124" s="90"/>
      <c r="AY124" s="65"/>
      <c r="AZ124" s="65"/>
      <c r="BA124" s="65"/>
      <c r="BB124" s="65"/>
      <c r="BC124" s="65"/>
      <c r="BD124" s="65"/>
      <c r="BE124" s="65"/>
      <c r="BF124" s="65"/>
      <c r="BG124" s="65"/>
      <c r="BH124" s="65"/>
      <c r="BI124" s="65"/>
      <c r="BJ124" s="65"/>
      <c r="BK124" s="65"/>
      <c r="BL124" s="65"/>
      <c r="BM124" s="65"/>
      <c r="BN124" s="65"/>
      <c r="BO124" s="65"/>
      <c r="BP124" s="65"/>
      <c r="BQ124" s="65"/>
      <c r="BR124" s="65"/>
      <c r="BS124" s="65"/>
      <c r="BT124" s="65"/>
      <c r="BU124" s="65"/>
      <c r="BV124" s="65"/>
      <c r="BW124" s="65"/>
      <c r="BX124" s="65"/>
      <c r="BY124" s="65"/>
      <c r="BZ124" s="65"/>
      <c r="CA124" s="65"/>
      <c r="CB124" s="65"/>
      <c r="CC124" s="65"/>
      <c r="CD124" s="65"/>
      <c r="CE124" s="65"/>
      <c r="CF124" s="65"/>
      <c r="CG124" s="65"/>
      <c r="CH124" s="65"/>
      <c r="CI124" s="65"/>
      <c r="CJ124" s="65"/>
      <c r="CK124" s="65"/>
      <c r="CL124" s="65"/>
      <c r="CM124" s="65"/>
      <c r="CN124" s="65"/>
      <c r="CO124" s="65"/>
      <c r="CP124" s="65"/>
      <c r="CQ124" s="65"/>
      <c r="CR124" s="65"/>
      <c r="CS124" s="65"/>
      <c r="CT124" s="65"/>
      <c r="CU124" s="65"/>
      <c r="CV124" s="65"/>
      <c r="CW124" s="65"/>
      <c r="CX124" s="65"/>
      <c r="CY124" s="65"/>
      <c r="CZ124" s="65"/>
      <c r="DA124" s="65"/>
      <c r="DB124" s="65"/>
      <c r="DC124" s="65"/>
      <c r="DD124" s="65"/>
      <c r="DE124" s="65"/>
      <c r="DF124" s="65"/>
      <c r="DG124" s="65"/>
      <c r="DH124" s="65"/>
      <c r="DI124" s="65"/>
      <c r="DJ124" s="65"/>
      <c r="DK124" s="65"/>
      <c r="DL124" s="65"/>
      <c r="DM124" s="65"/>
      <c r="DN124" s="65"/>
      <c r="DO124" s="65"/>
      <c r="DP124" s="65"/>
      <c r="DQ124" s="65"/>
      <c r="DR124" s="65"/>
      <c r="DS124" s="65"/>
      <c r="DT124" s="65"/>
      <c r="DU124" s="65"/>
      <c r="DV124" s="91"/>
      <c r="DW124" s="91"/>
      <c r="DX124" s="91"/>
      <c r="DY124" s="65"/>
      <c r="DZ124" s="65"/>
      <c r="EA124" s="65"/>
      <c r="EB124" s="65"/>
      <c r="EC124" s="65"/>
      <c r="ED124" s="65"/>
      <c r="EE124" s="65"/>
      <c r="EF124" s="65"/>
      <c r="EG124" s="65"/>
      <c r="EH124" s="65"/>
      <c r="EI124" s="65"/>
      <c r="EJ124" s="65"/>
      <c r="EK124" s="65"/>
      <c r="EL124" s="65"/>
      <c r="EM124" s="65"/>
      <c r="EN124" s="65"/>
      <c r="EO124" s="65"/>
      <c r="EP124" s="65"/>
      <c r="EQ124" s="65"/>
      <c r="ER124" s="65"/>
      <c r="ES124" s="65"/>
      <c r="ET124" s="65"/>
      <c r="EU124" s="65"/>
      <c r="EV124" s="65"/>
      <c r="EW124" s="65"/>
      <c r="EX124" s="65"/>
      <c r="EY124" s="65"/>
      <c r="EZ124" s="65"/>
      <c r="FA124" s="65"/>
      <c r="FB124" s="65"/>
      <c r="FC124" s="65"/>
      <c r="FD124" s="65"/>
      <c r="FE124" s="65"/>
      <c r="FF124" s="65"/>
      <c r="FG124" s="65"/>
      <c r="FH124" s="65"/>
      <c r="FI124" s="65"/>
      <c r="FJ124" s="65"/>
      <c r="FK124" s="65"/>
      <c r="FL124" s="65"/>
      <c r="FM124" s="65"/>
      <c r="FN124" s="65"/>
      <c r="FO124" s="65"/>
      <c r="FP124" s="65"/>
      <c r="FQ124" s="65"/>
      <c r="FR124" s="65"/>
      <c r="FS124" s="65"/>
      <c r="FT124" s="65"/>
      <c r="FU124" s="65"/>
      <c r="FV124" s="65"/>
      <c r="FW124" s="65"/>
      <c r="FX124" s="65"/>
      <c r="FY124" s="65"/>
      <c r="FZ124" s="65"/>
      <c r="GA124" s="65"/>
      <c r="GB124" s="65"/>
      <c r="GC124" s="65"/>
      <c r="GD124" s="65"/>
      <c r="GE124" s="65"/>
      <c r="GF124" s="65"/>
      <c r="GG124" s="65"/>
      <c r="GH124" s="65"/>
      <c r="GI124" s="65"/>
      <c r="GJ124" s="65"/>
      <c r="GK124" s="65"/>
      <c r="GL124" s="65"/>
      <c r="GM124" s="65"/>
      <c r="GN124" s="65"/>
      <c r="GO124" s="65"/>
      <c r="GP124" s="65"/>
      <c r="GQ124" s="65"/>
      <c r="GR124" s="65"/>
      <c r="GS124" s="65"/>
      <c r="GT124" s="65"/>
      <c r="GU124" s="65"/>
      <c r="GV124" s="65"/>
      <c r="GW124" s="65"/>
      <c r="GX124" s="65"/>
      <c r="GY124" s="65"/>
      <c r="GZ124" s="65"/>
      <c r="HA124" s="65"/>
      <c r="HB124" s="65"/>
      <c r="HC124" s="65"/>
      <c r="HD124" s="65"/>
      <c r="HE124" s="65"/>
      <c r="HF124" s="65"/>
      <c r="HG124" s="65"/>
      <c r="HH124" s="65"/>
      <c r="HI124" s="65"/>
      <c r="HJ124" s="65"/>
      <c r="HK124" s="65"/>
      <c r="HL124" s="65"/>
      <c r="HM124" s="65"/>
      <c r="HN124" s="65"/>
      <c r="HO124" s="65"/>
      <c r="HP124" s="65"/>
      <c r="HQ124" s="65"/>
      <c r="HR124" s="65"/>
      <c r="HS124" s="65"/>
      <c r="HT124" s="65"/>
      <c r="HU124" s="65"/>
      <c r="HV124" s="65"/>
      <c r="HW124" s="65"/>
      <c r="HX124" s="65"/>
      <c r="HY124" s="65"/>
      <c r="HZ124" s="65"/>
      <c r="IA124" s="65"/>
      <c r="IB124" s="65"/>
      <c r="IC124" s="65"/>
      <c r="ID124" s="65"/>
      <c r="IE124" s="65"/>
      <c r="IF124" s="65"/>
      <c r="IG124" s="65"/>
      <c r="IH124" s="65"/>
      <c r="II124" s="65"/>
      <c r="IJ124" s="65"/>
      <c r="IK124" s="65"/>
      <c r="IL124" s="65"/>
      <c r="IM124" s="65"/>
      <c r="IN124" s="65"/>
      <c r="IO124" s="65"/>
      <c r="IP124" s="65"/>
      <c r="IQ124" s="65"/>
      <c r="IR124" s="65"/>
      <c r="IS124" s="65"/>
      <c r="IT124" s="65"/>
      <c r="IU124" s="65"/>
      <c r="IV124" s="65"/>
      <c r="IW124" s="65"/>
      <c r="IX124" s="65"/>
      <c r="IY124" s="65"/>
      <c r="IZ124" s="65"/>
      <c r="JA124" s="65"/>
      <c r="JB124" s="65"/>
      <c r="JC124" s="65"/>
      <c r="JD124" s="65"/>
      <c r="JE124" s="65"/>
      <c r="JF124" s="65"/>
      <c r="JG124" s="65"/>
      <c r="JH124" s="65"/>
    </row>
    <row r="125" spans="1:268" s="66" customFormat="1">
      <c r="A125" s="89"/>
      <c r="B125" s="89"/>
      <c r="C125" s="89"/>
      <c r="D125" s="89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90"/>
      <c r="AT125" s="90"/>
      <c r="AU125" s="90"/>
      <c r="AV125" s="90"/>
      <c r="AW125" s="90"/>
      <c r="AX125" s="90"/>
      <c r="AY125" s="65"/>
      <c r="AZ125" s="65"/>
      <c r="BA125" s="65"/>
      <c r="BB125" s="65"/>
      <c r="BC125" s="65"/>
      <c r="BD125" s="65"/>
      <c r="BE125" s="65"/>
      <c r="BF125" s="65"/>
      <c r="BG125" s="65"/>
      <c r="BH125" s="65"/>
      <c r="BI125" s="65"/>
      <c r="BJ125" s="65"/>
      <c r="BK125" s="65"/>
      <c r="BL125" s="65"/>
      <c r="BM125" s="65"/>
      <c r="BN125" s="65"/>
      <c r="BO125" s="65"/>
      <c r="BP125" s="65"/>
      <c r="BQ125" s="65"/>
      <c r="BR125" s="65"/>
      <c r="BS125" s="65"/>
      <c r="BT125" s="65"/>
      <c r="BU125" s="65"/>
      <c r="BV125" s="65"/>
      <c r="BW125" s="65"/>
      <c r="BX125" s="65"/>
      <c r="BY125" s="65"/>
      <c r="BZ125" s="65"/>
      <c r="CA125" s="65"/>
      <c r="CB125" s="65"/>
      <c r="CC125" s="65"/>
      <c r="CD125" s="65"/>
      <c r="CE125" s="65"/>
      <c r="CF125" s="65"/>
      <c r="CG125" s="65"/>
      <c r="CH125" s="65"/>
      <c r="CI125" s="65"/>
      <c r="CJ125" s="65"/>
      <c r="CK125" s="65"/>
      <c r="CL125" s="65"/>
      <c r="CM125" s="65"/>
      <c r="CN125" s="65"/>
      <c r="CO125" s="65"/>
      <c r="CP125" s="65"/>
      <c r="CQ125" s="65"/>
      <c r="CR125" s="65"/>
      <c r="CS125" s="65"/>
      <c r="CT125" s="65"/>
      <c r="CU125" s="65"/>
      <c r="CV125" s="65"/>
      <c r="CW125" s="65"/>
      <c r="CX125" s="65"/>
      <c r="CY125" s="65"/>
      <c r="CZ125" s="65"/>
      <c r="DA125" s="65"/>
      <c r="DB125" s="65"/>
      <c r="DC125" s="65"/>
      <c r="DD125" s="65"/>
      <c r="DE125" s="65"/>
      <c r="DF125" s="65"/>
      <c r="DG125" s="65"/>
      <c r="DH125" s="65"/>
      <c r="DI125" s="65"/>
      <c r="DJ125" s="65"/>
      <c r="DK125" s="65"/>
      <c r="DL125" s="65"/>
      <c r="DM125" s="65"/>
      <c r="DN125" s="65"/>
      <c r="DO125" s="65"/>
      <c r="DP125" s="65"/>
      <c r="DQ125" s="65"/>
      <c r="DR125" s="65"/>
      <c r="DS125" s="65"/>
      <c r="DT125" s="65"/>
      <c r="DU125" s="65"/>
      <c r="DV125" s="91"/>
      <c r="DW125" s="91"/>
      <c r="DX125" s="91"/>
      <c r="DY125" s="65"/>
      <c r="DZ125" s="65"/>
      <c r="EA125" s="65"/>
      <c r="EB125" s="65"/>
      <c r="EC125" s="65"/>
      <c r="ED125" s="65"/>
      <c r="EE125" s="65"/>
      <c r="EF125" s="65"/>
      <c r="EG125" s="65"/>
      <c r="EH125" s="65"/>
      <c r="EI125" s="65"/>
      <c r="EJ125" s="65"/>
      <c r="EK125" s="65"/>
      <c r="EL125" s="65"/>
      <c r="EM125" s="65"/>
      <c r="EN125" s="65"/>
      <c r="EO125" s="65"/>
      <c r="EP125" s="65"/>
      <c r="EQ125" s="65"/>
      <c r="ER125" s="65"/>
      <c r="ES125" s="65"/>
      <c r="ET125" s="65"/>
      <c r="EU125" s="65"/>
      <c r="EV125" s="65"/>
      <c r="EW125" s="65"/>
      <c r="EX125" s="65"/>
      <c r="EY125" s="65"/>
      <c r="EZ125" s="65"/>
      <c r="FA125" s="65"/>
      <c r="FB125" s="65"/>
      <c r="FC125" s="65"/>
      <c r="FD125" s="65"/>
      <c r="FE125" s="65"/>
      <c r="FF125" s="65"/>
      <c r="FG125" s="65"/>
      <c r="FH125" s="65"/>
      <c r="FI125" s="65"/>
      <c r="FJ125" s="65"/>
      <c r="FK125" s="65"/>
      <c r="FL125" s="65"/>
      <c r="FM125" s="65"/>
      <c r="FN125" s="65"/>
      <c r="FO125" s="65"/>
      <c r="FP125" s="65"/>
      <c r="FQ125" s="65"/>
      <c r="FR125" s="65"/>
      <c r="FS125" s="65"/>
      <c r="FT125" s="65"/>
      <c r="FU125" s="65"/>
      <c r="FV125" s="65"/>
      <c r="FW125" s="65"/>
      <c r="FX125" s="65"/>
      <c r="FY125" s="65"/>
      <c r="FZ125" s="65"/>
      <c r="GA125" s="65"/>
      <c r="GB125" s="65"/>
      <c r="GC125" s="65"/>
      <c r="GD125" s="65"/>
      <c r="GE125" s="65"/>
      <c r="GF125" s="65"/>
      <c r="GG125" s="65"/>
      <c r="GH125" s="65"/>
      <c r="GI125" s="65"/>
      <c r="GJ125" s="65"/>
      <c r="GK125" s="65"/>
      <c r="GL125" s="65"/>
      <c r="GM125" s="65"/>
      <c r="GN125" s="65"/>
      <c r="GO125" s="65"/>
      <c r="GP125" s="65"/>
      <c r="GQ125" s="65"/>
      <c r="GR125" s="65"/>
      <c r="GS125" s="65"/>
      <c r="GT125" s="65"/>
      <c r="GU125" s="65"/>
      <c r="GV125" s="65"/>
      <c r="GW125" s="65"/>
      <c r="GX125" s="65"/>
      <c r="GY125" s="65"/>
      <c r="GZ125" s="65"/>
      <c r="HA125" s="65"/>
      <c r="HB125" s="65"/>
      <c r="HC125" s="65"/>
      <c r="HD125" s="65"/>
      <c r="HE125" s="65"/>
      <c r="HF125" s="65"/>
      <c r="HG125" s="65"/>
      <c r="HH125" s="65"/>
      <c r="HI125" s="65"/>
      <c r="HJ125" s="65"/>
      <c r="HK125" s="65"/>
      <c r="HL125" s="65"/>
      <c r="HM125" s="65"/>
      <c r="HN125" s="65"/>
      <c r="HO125" s="65"/>
      <c r="HP125" s="65"/>
      <c r="HQ125" s="65"/>
      <c r="HR125" s="65"/>
      <c r="HS125" s="65"/>
      <c r="HT125" s="65"/>
      <c r="HU125" s="65"/>
      <c r="HV125" s="65"/>
      <c r="HW125" s="65"/>
      <c r="HX125" s="65"/>
      <c r="HY125" s="65"/>
      <c r="HZ125" s="65"/>
      <c r="IA125" s="65"/>
      <c r="IB125" s="65"/>
      <c r="IC125" s="65"/>
      <c r="ID125" s="65"/>
      <c r="IE125" s="65"/>
      <c r="IF125" s="65"/>
      <c r="IG125" s="65"/>
      <c r="IH125" s="65"/>
      <c r="II125" s="65"/>
      <c r="IJ125" s="65"/>
      <c r="IK125" s="65"/>
      <c r="IL125" s="65"/>
      <c r="IM125" s="65"/>
      <c r="IN125" s="65"/>
      <c r="IO125" s="65"/>
      <c r="IP125" s="65"/>
      <c r="IQ125" s="65"/>
      <c r="IR125" s="65"/>
      <c r="IS125" s="65"/>
      <c r="IT125" s="65"/>
      <c r="IU125" s="65"/>
      <c r="IV125" s="65"/>
      <c r="IW125" s="65"/>
      <c r="IX125" s="65"/>
      <c r="IY125" s="65"/>
      <c r="IZ125" s="65"/>
      <c r="JA125" s="65"/>
      <c r="JB125" s="65"/>
      <c r="JC125" s="65"/>
      <c r="JD125" s="65"/>
      <c r="JE125" s="65"/>
      <c r="JF125" s="65"/>
      <c r="JG125" s="65"/>
      <c r="JH125" s="65"/>
    </row>
    <row r="126" spans="1:268" s="66" customFormat="1">
      <c r="A126" s="89"/>
      <c r="B126" s="89"/>
      <c r="C126" s="89"/>
      <c r="D126" s="89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  <c r="AD126" s="90"/>
      <c r="AE126" s="90"/>
      <c r="AF126" s="90"/>
      <c r="AG126" s="90"/>
      <c r="AH126" s="90"/>
      <c r="AI126" s="90"/>
      <c r="AJ126" s="90"/>
      <c r="AK126" s="90"/>
      <c r="AL126" s="90"/>
      <c r="AM126" s="90"/>
      <c r="AN126" s="90"/>
      <c r="AO126" s="90"/>
      <c r="AP126" s="90"/>
      <c r="AQ126" s="90"/>
      <c r="AR126" s="90"/>
      <c r="AS126" s="90"/>
      <c r="AT126" s="90"/>
      <c r="AU126" s="90"/>
      <c r="AV126" s="90"/>
      <c r="AW126" s="90"/>
      <c r="AX126" s="90"/>
      <c r="AY126" s="65"/>
      <c r="AZ126" s="65"/>
      <c r="BA126" s="65"/>
      <c r="BB126" s="65"/>
      <c r="BC126" s="65"/>
      <c r="BD126" s="65"/>
      <c r="BE126" s="65"/>
      <c r="BF126" s="65"/>
      <c r="BG126" s="65"/>
      <c r="BH126" s="65"/>
      <c r="BI126" s="65"/>
      <c r="BJ126" s="65"/>
      <c r="BK126" s="65"/>
      <c r="BL126" s="65"/>
      <c r="BM126" s="65"/>
      <c r="BN126" s="65"/>
      <c r="BO126" s="65"/>
      <c r="BP126" s="65"/>
      <c r="BQ126" s="65"/>
      <c r="BR126" s="65"/>
      <c r="BS126" s="65"/>
      <c r="BT126" s="65"/>
      <c r="BU126" s="65"/>
      <c r="BV126" s="65"/>
      <c r="BW126" s="65"/>
      <c r="BX126" s="65"/>
      <c r="BY126" s="65"/>
      <c r="BZ126" s="65"/>
      <c r="CA126" s="65"/>
      <c r="CB126" s="65"/>
      <c r="CC126" s="65"/>
      <c r="CD126" s="65"/>
      <c r="CE126" s="65"/>
      <c r="CF126" s="65"/>
      <c r="CG126" s="65"/>
      <c r="CH126" s="65"/>
      <c r="CI126" s="65"/>
      <c r="CJ126" s="65"/>
      <c r="CK126" s="65"/>
      <c r="CL126" s="65"/>
      <c r="CM126" s="65"/>
      <c r="CN126" s="65"/>
      <c r="CO126" s="65"/>
      <c r="CP126" s="65"/>
      <c r="CQ126" s="65"/>
      <c r="CR126" s="65"/>
      <c r="CS126" s="65"/>
      <c r="CT126" s="65"/>
      <c r="CU126" s="65"/>
      <c r="CV126" s="65"/>
      <c r="CW126" s="65"/>
      <c r="CX126" s="65"/>
      <c r="CY126" s="65"/>
      <c r="CZ126" s="65"/>
      <c r="DA126" s="65"/>
      <c r="DB126" s="65"/>
      <c r="DC126" s="65"/>
      <c r="DD126" s="65"/>
      <c r="DE126" s="65"/>
      <c r="DF126" s="65"/>
      <c r="DG126" s="65"/>
      <c r="DH126" s="65"/>
      <c r="DI126" s="65"/>
      <c r="DJ126" s="65"/>
      <c r="DK126" s="65"/>
      <c r="DL126" s="65"/>
      <c r="DM126" s="65"/>
      <c r="DN126" s="65"/>
      <c r="DO126" s="65"/>
      <c r="DP126" s="65"/>
      <c r="DQ126" s="65"/>
      <c r="DR126" s="65"/>
      <c r="DS126" s="65"/>
      <c r="DT126" s="65"/>
      <c r="DU126" s="65"/>
      <c r="DV126" s="91"/>
      <c r="DW126" s="91"/>
      <c r="DX126" s="91"/>
      <c r="DY126" s="65"/>
      <c r="DZ126" s="65"/>
      <c r="EA126" s="65"/>
      <c r="EB126" s="65"/>
      <c r="EC126" s="65"/>
      <c r="ED126" s="65"/>
      <c r="EE126" s="65"/>
      <c r="EF126" s="65"/>
      <c r="EG126" s="65"/>
      <c r="EH126" s="65"/>
      <c r="EI126" s="65"/>
      <c r="EJ126" s="65"/>
      <c r="EK126" s="65"/>
      <c r="EL126" s="65"/>
      <c r="EM126" s="65"/>
      <c r="EN126" s="65"/>
      <c r="EO126" s="65"/>
      <c r="EP126" s="65"/>
      <c r="EQ126" s="65"/>
      <c r="ER126" s="65"/>
      <c r="ES126" s="65"/>
      <c r="ET126" s="65"/>
      <c r="EU126" s="65"/>
      <c r="EV126" s="65"/>
      <c r="EW126" s="65"/>
      <c r="EX126" s="65"/>
      <c r="EY126" s="65"/>
      <c r="EZ126" s="65"/>
      <c r="FA126" s="65"/>
      <c r="FB126" s="65"/>
      <c r="FC126" s="65"/>
      <c r="FD126" s="65"/>
      <c r="FE126" s="65"/>
      <c r="FF126" s="65"/>
      <c r="FG126" s="65"/>
      <c r="FH126" s="65"/>
      <c r="FI126" s="65"/>
      <c r="FJ126" s="65"/>
      <c r="FK126" s="65"/>
      <c r="FL126" s="65"/>
      <c r="FM126" s="65"/>
      <c r="FN126" s="65"/>
      <c r="FO126" s="65"/>
      <c r="FP126" s="65"/>
      <c r="FQ126" s="65"/>
      <c r="FR126" s="65"/>
      <c r="FS126" s="65"/>
      <c r="FT126" s="65"/>
      <c r="FU126" s="65"/>
      <c r="FV126" s="65"/>
      <c r="FW126" s="65"/>
      <c r="FX126" s="65"/>
      <c r="FY126" s="65"/>
      <c r="FZ126" s="65"/>
      <c r="GA126" s="65"/>
      <c r="GB126" s="65"/>
      <c r="GC126" s="65"/>
      <c r="GD126" s="65"/>
      <c r="GE126" s="65"/>
      <c r="GF126" s="65"/>
      <c r="GG126" s="65"/>
      <c r="GH126" s="65"/>
      <c r="GI126" s="65"/>
      <c r="GJ126" s="65"/>
      <c r="GK126" s="65"/>
      <c r="GL126" s="65"/>
      <c r="GM126" s="65"/>
      <c r="GN126" s="65"/>
      <c r="GO126" s="65"/>
      <c r="GP126" s="65"/>
      <c r="GQ126" s="65"/>
      <c r="GR126" s="65"/>
      <c r="GS126" s="65"/>
      <c r="GT126" s="65"/>
      <c r="GU126" s="65"/>
      <c r="GV126" s="65"/>
      <c r="GW126" s="65"/>
      <c r="GX126" s="65"/>
      <c r="GY126" s="65"/>
      <c r="GZ126" s="65"/>
      <c r="HA126" s="65"/>
      <c r="HB126" s="65"/>
      <c r="HC126" s="65"/>
      <c r="HD126" s="65"/>
      <c r="HE126" s="65"/>
      <c r="HF126" s="65"/>
      <c r="HG126" s="65"/>
      <c r="HH126" s="65"/>
      <c r="HI126" s="65"/>
      <c r="HJ126" s="65"/>
      <c r="HK126" s="65"/>
      <c r="HL126" s="65"/>
      <c r="HM126" s="65"/>
      <c r="HN126" s="65"/>
      <c r="HO126" s="65"/>
      <c r="HP126" s="65"/>
      <c r="HQ126" s="65"/>
      <c r="HR126" s="65"/>
      <c r="HS126" s="65"/>
      <c r="HT126" s="65"/>
      <c r="HU126" s="65"/>
      <c r="HV126" s="65"/>
      <c r="HW126" s="65"/>
      <c r="HX126" s="65"/>
      <c r="HY126" s="65"/>
      <c r="HZ126" s="65"/>
      <c r="IA126" s="65"/>
      <c r="IB126" s="65"/>
      <c r="IC126" s="65"/>
      <c r="ID126" s="65"/>
      <c r="IE126" s="65"/>
      <c r="IF126" s="65"/>
      <c r="IG126" s="65"/>
      <c r="IH126" s="65"/>
      <c r="II126" s="65"/>
      <c r="IJ126" s="65"/>
      <c r="IK126" s="65"/>
      <c r="IL126" s="65"/>
      <c r="IM126" s="65"/>
      <c r="IN126" s="65"/>
      <c r="IO126" s="65"/>
      <c r="IP126" s="65"/>
      <c r="IQ126" s="65"/>
      <c r="IR126" s="65"/>
      <c r="IS126" s="65"/>
      <c r="IT126" s="65"/>
      <c r="IU126" s="65"/>
      <c r="IV126" s="65"/>
      <c r="IW126" s="65"/>
      <c r="IX126" s="65"/>
      <c r="IY126" s="65"/>
      <c r="IZ126" s="65"/>
      <c r="JA126" s="65"/>
      <c r="JB126" s="65"/>
      <c r="JC126" s="65"/>
      <c r="JD126" s="65"/>
      <c r="JE126" s="65"/>
      <c r="JF126" s="65"/>
      <c r="JG126" s="65"/>
      <c r="JH126" s="65"/>
    </row>
    <row r="127" spans="1:268" s="66" customFormat="1">
      <c r="A127" s="89"/>
      <c r="B127" s="89"/>
      <c r="C127" s="89"/>
      <c r="D127" s="89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90"/>
      <c r="AT127" s="90"/>
      <c r="AU127" s="90"/>
      <c r="AV127" s="90"/>
      <c r="AW127" s="90"/>
      <c r="AX127" s="90"/>
      <c r="AY127" s="65"/>
      <c r="AZ127" s="65"/>
      <c r="BA127" s="65"/>
      <c r="BB127" s="65"/>
      <c r="BC127" s="65"/>
      <c r="BD127" s="65"/>
      <c r="BE127" s="65"/>
      <c r="BF127" s="65"/>
      <c r="BG127" s="65"/>
      <c r="BH127" s="65"/>
      <c r="BI127" s="65"/>
      <c r="BJ127" s="65"/>
      <c r="BK127" s="65"/>
      <c r="BL127" s="65"/>
      <c r="BM127" s="65"/>
      <c r="BN127" s="65"/>
      <c r="BO127" s="65"/>
      <c r="BP127" s="65"/>
      <c r="BQ127" s="65"/>
      <c r="BR127" s="65"/>
      <c r="BS127" s="65"/>
      <c r="BT127" s="65"/>
      <c r="BU127" s="65"/>
      <c r="BV127" s="65"/>
      <c r="BW127" s="65"/>
      <c r="BX127" s="65"/>
      <c r="BY127" s="65"/>
      <c r="BZ127" s="65"/>
      <c r="CA127" s="65"/>
      <c r="CB127" s="65"/>
      <c r="CC127" s="65"/>
      <c r="CD127" s="65"/>
      <c r="CE127" s="65"/>
      <c r="CF127" s="65"/>
      <c r="CG127" s="65"/>
      <c r="CH127" s="65"/>
      <c r="CI127" s="65"/>
      <c r="CJ127" s="65"/>
      <c r="CK127" s="65"/>
      <c r="CL127" s="65"/>
      <c r="CM127" s="65"/>
      <c r="CN127" s="65"/>
      <c r="CO127" s="65"/>
      <c r="CP127" s="65"/>
      <c r="CQ127" s="65"/>
      <c r="CR127" s="65"/>
      <c r="CS127" s="65"/>
      <c r="CT127" s="65"/>
      <c r="CU127" s="65"/>
      <c r="CV127" s="65"/>
      <c r="CW127" s="65"/>
      <c r="CX127" s="65"/>
      <c r="CY127" s="65"/>
      <c r="CZ127" s="65"/>
      <c r="DA127" s="65"/>
      <c r="DB127" s="65"/>
      <c r="DC127" s="65"/>
      <c r="DD127" s="65"/>
      <c r="DE127" s="65"/>
      <c r="DF127" s="65"/>
      <c r="DG127" s="65"/>
      <c r="DH127" s="65"/>
      <c r="DI127" s="65"/>
      <c r="DJ127" s="65"/>
      <c r="DK127" s="65"/>
      <c r="DL127" s="65"/>
      <c r="DM127" s="65"/>
      <c r="DN127" s="65"/>
      <c r="DO127" s="65"/>
      <c r="DP127" s="65"/>
      <c r="DQ127" s="65"/>
      <c r="DR127" s="65"/>
      <c r="DS127" s="65"/>
      <c r="DT127" s="65"/>
      <c r="DU127" s="65"/>
      <c r="DV127" s="91"/>
      <c r="DW127" s="91"/>
      <c r="DX127" s="91"/>
      <c r="DY127" s="65"/>
      <c r="DZ127" s="65"/>
      <c r="EA127" s="65"/>
      <c r="EB127" s="65"/>
      <c r="EC127" s="65"/>
      <c r="ED127" s="65"/>
      <c r="EE127" s="65"/>
      <c r="EF127" s="65"/>
      <c r="EG127" s="65"/>
      <c r="EH127" s="65"/>
      <c r="EI127" s="65"/>
      <c r="EJ127" s="65"/>
      <c r="EK127" s="65"/>
      <c r="EL127" s="65"/>
      <c r="EM127" s="65"/>
      <c r="EN127" s="65"/>
      <c r="EO127" s="65"/>
      <c r="EP127" s="65"/>
      <c r="EQ127" s="65"/>
      <c r="ER127" s="65"/>
      <c r="ES127" s="65"/>
      <c r="ET127" s="65"/>
      <c r="EU127" s="65"/>
      <c r="EV127" s="65"/>
      <c r="EW127" s="65"/>
      <c r="EX127" s="65"/>
      <c r="EY127" s="65"/>
      <c r="EZ127" s="65"/>
      <c r="FA127" s="65"/>
      <c r="FB127" s="65"/>
      <c r="FC127" s="65"/>
      <c r="FD127" s="65"/>
      <c r="FE127" s="65"/>
      <c r="FF127" s="65"/>
      <c r="FG127" s="65"/>
      <c r="FH127" s="65"/>
      <c r="FI127" s="65"/>
      <c r="FJ127" s="65"/>
      <c r="FK127" s="65"/>
      <c r="FL127" s="65"/>
      <c r="FM127" s="65"/>
      <c r="FN127" s="65"/>
      <c r="FO127" s="65"/>
      <c r="FP127" s="65"/>
      <c r="FQ127" s="65"/>
      <c r="FR127" s="65"/>
      <c r="FS127" s="65"/>
      <c r="FT127" s="65"/>
      <c r="FU127" s="65"/>
      <c r="FV127" s="65"/>
      <c r="FW127" s="65"/>
      <c r="FX127" s="65"/>
      <c r="FY127" s="65"/>
      <c r="FZ127" s="65"/>
      <c r="GA127" s="65"/>
      <c r="GB127" s="65"/>
      <c r="GC127" s="65"/>
      <c r="GD127" s="65"/>
      <c r="GE127" s="65"/>
      <c r="GF127" s="65"/>
      <c r="GG127" s="65"/>
      <c r="GH127" s="65"/>
      <c r="GI127" s="65"/>
      <c r="GJ127" s="65"/>
      <c r="GK127" s="65"/>
      <c r="GL127" s="65"/>
      <c r="GM127" s="65"/>
      <c r="GN127" s="65"/>
      <c r="GO127" s="65"/>
      <c r="GP127" s="65"/>
      <c r="GQ127" s="65"/>
      <c r="GR127" s="65"/>
      <c r="GS127" s="65"/>
      <c r="GT127" s="65"/>
      <c r="GU127" s="65"/>
      <c r="GV127" s="65"/>
      <c r="GW127" s="65"/>
      <c r="GX127" s="65"/>
      <c r="GY127" s="65"/>
      <c r="GZ127" s="65"/>
      <c r="HA127" s="65"/>
      <c r="HB127" s="65"/>
      <c r="HC127" s="65"/>
      <c r="HD127" s="65"/>
      <c r="HE127" s="65"/>
      <c r="HF127" s="65"/>
      <c r="HG127" s="65"/>
      <c r="HH127" s="65"/>
      <c r="HI127" s="65"/>
      <c r="HJ127" s="65"/>
      <c r="HK127" s="65"/>
      <c r="HL127" s="65"/>
      <c r="HM127" s="65"/>
      <c r="HN127" s="65"/>
      <c r="HO127" s="65"/>
      <c r="HP127" s="65"/>
      <c r="HQ127" s="65"/>
      <c r="HR127" s="65"/>
      <c r="HS127" s="65"/>
      <c r="HT127" s="65"/>
      <c r="HU127" s="65"/>
      <c r="HV127" s="65"/>
      <c r="HW127" s="65"/>
      <c r="HX127" s="65"/>
      <c r="HY127" s="65"/>
      <c r="HZ127" s="65"/>
      <c r="IA127" s="65"/>
      <c r="IB127" s="65"/>
      <c r="IC127" s="65"/>
      <c r="ID127" s="65"/>
      <c r="IE127" s="65"/>
      <c r="IF127" s="65"/>
      <c r="IG127" s="65"/>
      <c r="IH127" s="65"/>
      <c r="II127" s="65"/>
      <c r="IJ127" s="65"/>
      <c r="IK127" s="65"/>
      <c r="IL127" s="65"/>
      <c r="IM127" s="65"/>
      <c r="IN127" s="65"/>
      <c r="IO127" s="65"/>
      <c r="IP127" s="65"/>
      <c r="IQ127" s="65"/>
      <c r="IR127" s="65"/>
      <c r="IS127" s="65"/>
      <c r="IT127" s="65"/>
      <c r="IU127" s="65"/>
      <c r="IV127" s="65"/>
      <c r="IW127" s="65"/>
      <c r="IX127" s="65"/>
      <c r="IY127" s="65"/>
      <c r="IZ127" s="65"/>
      <c r="JA127" s="65"/>
      <c r="JB127" s="65"/>
      <c r="JC127" s="65"/>
      <c r="JD127" s="65"/>
      <c r="JE127" s="65"/>
      <c r="JF127" s="65"/>
      <c r="JG127" s="65"/>
      <c r="JH127" s="65"/>
    </row>
    <row r="128" spans="1:268" s="66" customFormat="1">
      <c r="A128" s="89"/>
      <c r="B128" s="89"/>
      <c r="C128" s="89"/>
      <c r="D128" s="89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  <c r="AD128" s="90"/>
      <c r="AE128" s="90"/>
      <c r="AF128" s="90"/>
      <c r="AG128" s="90"/>
      <c r="AH128" s="90"/>
      <c r="AI128" s="90"/>
      <c r="AJ128" s="90"/>
      <c r="AK128" s="90"/>
      <c r="AL128" s="90"/>
      <c r="AM128" s="90"/>
      <c r="AN128" s="90"/>
      <c r="AO128" s="90"/>
      <c r="AP128" s="90"/>
      <c r="AQ128" s="90"/>
      <c r="AR128" s="90"/>
      <c r="AS128" s="90"/>
      <c r="AT128" s="90"/>
      <c r="AU128" s="90"/>
      <c r="AV128" s="90"/>
      <c r="AW128" s="90"/>
      <c r="AX128" s="90"/>
      <c r="AY128" s="65"/>
      <c r="AZ128" s="65"/>
      <c r="BA128" s="65"/>
      <c r="BB128" s="65"/>
      <c r="BC128" s="65"/>
      <c r="BD128" s="65"/>
      <c r="BE128" s="65"/>
      <c r="BF128" s="65"/>
      <c r="BG128" s="65"/>
      <c r="BH128" s="65"/>
      <c r="BI128" s="65"/>
      <c r="BJ128" s="65"/>
      <c r="BK128" s="65"/>
      <c r="BL128" s="65"/>
      <c r="BM128" s="65"/>
      <c r="BN128" s="65"/>
      <c r="BO128" s="65"/>
      <c r="BP128" s="65"/>
      <c r="BQ128" s="65"/>
      <c r="BR128" s="65"/>
      <c r="BS128" s="65"/>
      <c r="BT128" s="65"/>
      <c r="BU128" s="65"/>
      <c r="BV128" s="65"/>
      <c r="BW128" s="65"/>
      <c r="BX128" s="65"/>
      <c r="BY128" s="65"/>
      <c r="BZ128" s="65"/>
      <c r="CA128" s="65"/>
      <c r="CB128" s="65"/>
      <c r="CC128" s="65"/>
      <c r="CD128" s="65"/>
      <c r="CE128" s="65"/>
      <c r="CF128" s="65"/>
      <c r="CG128" s="65"/>
      <c r="CH128" s="65"/>
      <c r="CI128" s="65"/>
      <c r="CJ128" s="65"/>
      <c r="CK128" s="65"/>
      <c r="CL128" s="65"/>
      <c r="CM128" s="65"/>
      <c r="CN128" s="65"/>
      <c r="CO128" s="65"/>
      <c r="CP128" s="65"/>
      <c r="CQ128" s="65"/>
      <c r="CR128" s="65"/>
      <c r="CS128" s="65"/>
      <c r="CT128" s="65"/>
      <c r="CU128" s="65"/>
      <c r="CV128" s="65"/>
      <c r="CW128" s="65"/>
      <c r="CX128" s="65"/>
      <c r="CY128" s="65"/>
      <c r="CZ128" s="65"/>
      <c r="DA128" s="65"/>
      <c r="DB128" s="65"/>
      <c r="DC128" s="65"/>
      <c r="DD128" s="65"/>
      <c r="DE128" s="65"/>
      <c r="DF128" s="65"/>
      <c r="DG128" s="65"/>
      <c r="DH128" s="65"/>
      <c r="DI128" s="65"/>
      <c r="DJ128" s="65"/>
      <c r="DK128" s="65"/>
      <c r="DL128" s="65"/>
      <c r="DM128" s="65"/>
      <c r="DN128" s="65"/>
      <c r="DO128" s="65"/>
      <c r="DP128" s="65"/>
      <c r="DQ128" s="65"/>
      <c r="DR128" s="65"/>
      <c r="DS128" s="65"/>
      <c r="DT128" s="65"/>
      <c r="DU128" s="65"/>
      <c r="DV128" s="91"/>
      <c r="DW128" s="91"/>
      <c r="DX128" s="91"/>
      <c r="DY128" s="65"/>
      <c r="DZ128" s="65"/>
      <c r="EA128" s="65"/>
      <c r="EB128" s="65"/>
      <c r="EC128" s="65"/>
      <c r="ED128" s="65"/>
      <c r="EE128" s="65"/>
      <c r="EF128" s="65"/>
      <c r="EG128" s="65"/>
      <c r="EH128" s="65"/>
      <c r="EI128" s="65"/>
      <c r="EJ128" s="65"/>
      <c r="EK128" s="65"/>
      <c r="EL128" s="65"/>
      <c r="EM128" s="65"/>
      <c r="EN128" s="65"/>
      <c r="EO128" s="65"/>
      <c r="EP128" s="65"/>
      <c r="EQ128" s="65"/>
      <c r="ER128" s="65"/>
      <c r="ES128" s="65"/>
      <c r="ET128" s="65"/>
      <c r="EU128" s="65"/>
      <c r="EV128" s="65"/>
      <c r="EW128" s="65"/>
      <c r="EX128" s="65"/>
      <c r="EY128" s="65"/>
      <c r="EZ128" s="65"/>
      <c r="FA128" s="65"/>
      <c r="FB128" s="65"/>
      <c r="FC128" s="65"/>
      <c r="FD128" s="65"/>
      <c r="FE128" s="65"/>
      <c r="FF128" s="65"/>
      <c r="FG128" s="65"/>
      <c r="FH128" s="65"/>
      <c r="FI128" s="65"/>
      <c r="FJ128" s="65"/>
      <c r="FK128" s="65"/>
      <c r="FL128" s="65"/>
      <c r="FM128" s="65"/>
      <c r="FN128" s="65"/>
      <c r="FO128" s="65"/>
      <c r="FP128" s="65"/>
      <c r="FQ128" s="65"/>
      <c r="FR128" s="65"/>
      <c r="FS128" s="65"/>
      <c r="FT128" s="65"/>
      <c r="FU128" s="65"/>
      <c r="FV128" s="65"/>
      <c r="FW128" s="65"/>
      <c r="FX128" s="65"/>
      <c r="FY128" s="65"/>
      <c r="FZ128" s="65"/>
      <c r="GA128" s="65"/>
      <c r="GB128" s="65"/>
      <c r="GC128" s="65"/>
      <c r="GD128" s="65"/>
      <c r="GE128" s="65"/>
      <c r="GF128" s="65"/>
      <c r="GG128" s="65"/>
      <c r="GH128" s="65"/>
      <c r="GI128" s="65"/>
      <c r="GJ128" s="65"/>
      <c r="GK128" s="65"/>
      <c r="GL128" s="65"/>
      <c r="GM128" s="65"/>
      <c r="GN128" s="65"/>
      <c r="GO128" s="65"/>
      <c r="GP128" s="65"/>
      <c r="GQ128" s="65"/>
      <c r="GR128" s="65"/>
      <c r="GS128" s="65"/>
      <c r="GT128" s="65"/>
      <c r="GU128" s="65"/>
      <c r="GV128" s="65"/>
      <c r="GW128" s="65"/>
      <c r="GX128" s="65"/>
      <c r="GY128" s="65"/>
      <c r="GZ128" s="65"/>
      <c r="HA128" s="65"/>
      <c r="HB128" s="65"/>
      <c r="HC128" s="65"/>
      <c r="HD128" s="65"/>
      <c r="HE128" s="65"/>
      <c r="HF128" s="65"/>
      <c r="HG128" s="65"/>
      <c r="HH128" s="65"/>
      <c r="HI128" s="65"/>
      <c r="HJ128" s="65"/>
      <c r="HK128" s="65"/>
      <c r="HL128" s="65"/>
      <c r="HM128" s="65"/>
      <c r="HN128" s="65"/>
      <c r="HO128" s="65"/>
      <c r="HP128" s="65"/>
      <c r="HQ128" s="65"/>
      <c r="HR128" s="65"/>
      <c r="HS128" s="65"/>
      <c r="HT128" s="65"/>
      <c r="HU128" s="65"/>
      <c r="HV128" s="65"/>
      <c r="HW128" s="65"/>
      <c r="HX128" s="65"/>
      <c r="HY128" s="65"/>
      <c r="HZ128" s="65"/>
      <c r="IA128" s="65"/>
      <c r="IB128" s="65"/>
      <c r="IC128" s="65"/>
      <c r="ID128" s="65"/>
      <c r="IE128" s="65"/>
      <c r="IF128" s="65"/>
      <c r="IG128" s="65"/>
      <c r="IH128" s="65"/>
      <c r="II128" s="65"/>
      <c r="IJ128" s="65"/>
      <c r="IK128" s="65"/>
      <c r="IL128" s="65"/>
      <c r="IM128" s="65"/>
      <c r="IN128" s="65"/>
      <c r="IO128" s="65"/>
      <c r="IP128" s="65"/>
      <c r="IQ128" s="65"/>
      <c r="IR128" s="65"/>
      <c r="IS128" s="65"/>
      <c r="IT128" s="65"/>
      <c r="IU128" s="65"/>
      <c r="IV128" s="65"/>
      <c r="IW128" s="65"/>
      <c r="IX128" s="65"/>
      <c r="IY128" s="65"/>
      <c r="IZ128" s="65"/>
      <c r="JA128" s="65"/>
      <c r="JB128" s="65"/>
      <c r="JC128" s="65"/>
      <c r="JD128" s="65"/>
      <c r="JE128" s="65"/>
      <c r="JF128" s="65"/>
      <c r="JG128" s="65"/>
      <c r="JH128" s="65"/>
    </row>
    <row r="129" spans="1:268" s="66" customFormat="1">
      <c r="A129" s="89"/>
      <c r="B129" s="89"/>
      <c r="C129" s="89"/>
      <c r="D129" s="89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90"/>
      <c r="AT129" s="90"/>
      <c r="AU129" s="90"/>
      <c r="AV129" s="90"/>
      <c r="AW129" s="90"/>
      <c r="AX129" s="90"/>
      <c r="AY129" s="65"/>
      <c r="AZ129" s="65"/>
      <c r="BA129" s="65"/>
      <c r="BB129" s="65"/>
      <c r="BC129" s="65"/>
      <c r="BD129" s="65"/>
      <c r="BE129" s="65"/>
      <c r="BF129" s="65"/>
      <c r="BG129" s="65"/>
      <c r="BH129" s="65"/>
      <c r="BI129" s="65"/>
      <c r="BJ129" s="65"/>
      <c r="BK129" s="65"/>
      <c r="BL129" s="65"/>
      <c r="BM129" s="65"/>
      <c r="BN129" s="65"/>
      <c r="BO129" s="65"/>
      <c r="BP129" s="65"/>
      <c r="BQ129" s="65"/>
      <c r="BR129" s="65"/>
      <c r="BS129" s="65"/>
      <c r="BT129" s="65"/>
      <c r="BU129" s="65"/>
      <c r="BV129" s="65"/>
      <c r="BW129" s="65"/>
      <c r="BX129" s="65"/>
      <c r="BY129" s="65"/>
      <c r="BZ129" s="65"/>
      <c r="CA129" s="65"/>
      <c r="CB129" s="65"/>
      <c r="CC129" s="65"/>
      <c r="CD129" s="65"/>
      <c r="CE129" s="65"/>
      <c r="CF129" s="65"/>
      <c r="CG129" s="65"/>
      <c r="CH129" s="65"/>
      <c r="CI129" s="65"/>
      <c r="CJ129" s="65"/>
      <c r="CK129" s="65"/>
      <c r="CL129" s="65"/>
      <c r="CM129" s="65"/>
      <c r="CN129" s="65"/>
      <c r="CO129" s="65"/>
      <c r="CP129" s="65"/>
      <c r="CQ129" s="65"/>
      <c r="CR129" s="65"/>
      <c r="CS129" s="65"/>
      <c r="CT129" s="65"/>
      <c r="CU129" s="65"/>
      <c r="CV129" s="65"/>
      <c r="CW129" s="65"/>
      <c r="CX129" s="65"/>
      <c r="CY129" s="65"/>
      <c r="CZ129" s="65"/>
      <c r="DA129" s="65"/>
      <c r="DB129" s="65"/>
      <c r="DC129" s="65"/>
      <c r="DD129" s="65"/>
      <c r="DE129" s="65"/>
      <c r="DF129" s="65"/>
      <c r="DG129" s="65"/>
      <c r="DH129" s="65"/>
      <c r="DI129" s="65"/>
      <c r="DJ129" s="65"/>
      <c r="DK129" s="65"/>
      <c r="DL129" s="65"/>
      <c r="DM129" s="65"/>
      <c r="DN129" s="65"/>
      <c r="DO129" s="65"/>
      <c r="DP129" s="65"/>
      <c r="DQ129" s="65"/>
      <c r="DR129" s="65"/>
      <c r="DS129" s="65"/>
      <c r="DT129" s="65"/>
      <c r="DU129" s="65"/>
      <c r="DV129" s="91"/>
      <c r="DW129" s="91"/>
      <c r="DX129" s="91"/>
      <c r="DY129" s="65"/>
      <c r="DZ129" s="65"/>
      <c r="EA129" s="65"/>
      <c r="EB129" s="65"/>
      <c r="EC129" s="65"/>
      <c r="ED129" s="65"/>
      <c r="EE129" s="65"/>
      <c r="EF129" s="65"/>
      <c r="EG129" s="65"/>
      <c r="EH129" s="65"/>
      <c r="EI129" s="65"/>
      <c r="EJ129" s="65"/>
      <c r="EK129" s="65"/>
      <c r="EL129" s="65"/>
      <c r="EM129" s="65"/>
      <c r="EN129" s="65"/>
      <c r="EO129" s="65"/>
      <c r="EP129" s="65"/>
      <c r="EQ129" s="65"/>
      <c r="ER129" s="65"/>
      <c r="ES129" s="65"/>
      <c r="ET129" s="65"/>
      <c r="EU129" s="65"/>
      <c r="EV129" s="65"/>
      <c r="EW129" s="65"/>
      <c r="EX129" s="65"/>
      <c r="EY129" s="65"/>
      <c r="EZ129" s="65"/>
      <c r="FA129" s="65"/>
      <c r="FB129" s="65"/>
      <c r="FC129" s="65"/>
      <c r="FD129" s="65"/>
      <c r="FE129" s="65"/>
      <c r="FF129" s="65"/>
      <c r="FG129" s="65"/>
      <c r="FH129" s="65"/>
      <c r="FI129" s="65"/>
      <c r="FJ129" s="65"/>
      <c r="FK129" s="65"/>
      <c r="FL129" s="65"/>
      <c r="FM129" s="65"/>
      <c r="FN129" s="65"/>
      <c r="FO129" s="65"/>
      <c r="FP129" s="65"/>
      <c r="FQ129" s="65"/>
      <c r="FR129" s="65"/>
      <c r="FS129" s="65"/>
      <c r="FT129" s="65"/>
      <c r="FU129" s="65"/>
      <c r="FV129" s="65"/>
      <c r="FW129" s="65"/>
      <c r="FX129" s="65"/>
      <c r="FY129" s="65"/>
      <c r="FZ129" s="65"/>
      <c r="GA129" s="65"/>
      <c r="GB129" s="65"/>
      <c r="GC129" s="65"/>
      <c r="GD129" s="65"/>
      <c r="GE129" s="65"/>
      <c r="GF129" s="65"/>
      <c r="GG129" s="65"/>
      <c r="GH129" s="65"/>
      <c r="GI129" s="65"/>
      <c r="GJ129" s="65"/>
      <c r="GK129" s="65"/>
      <c r="GL129" s="65"/>
      <c r="GM129" s="65"/>
      <c r="GN129" s="65"/>
      <c r="GO129" s="65"/>
      <c r="GP129" s="65"/>
      <c r="GQ129" s="65"/>
      <c r="GR129" s="65"/>
      <c r="GS129" s="65"/>
      <c r="GT129" s="65"/>
      <c r="GU129" s="65"/>
      <c r="GV129" s="65"/>
      <c r="GW129" s="65"/>
      <c r="GX129" s="65"/>
      <c r="GY129" s="65"/>
      <c r="GZ129" s="65"/>
      <c r="HA129" s="65"/>
      <c r="HB129" s="65"/>
      <c r="HC129" s="65"/>
      <c r="HD129" s="65"/>
      <c r="HE129" s="65"/>
      <c r="HF129" s="65"/>
      <c r="HG129" s="65"/>
      <c r="HH129" s="65"/>
      <c r="HI129" s="65"/>
      <c r="HJ129" s="65"/>
      <c r="HK129" s="65"/>
      <c r="HL129" s="65"/>
      <c r="HM129" s="65"/>
      <c r="HN129" s="65"/>
      <c r="HO129" s="65"/>
      <c r="HP129" s="65"/>
      <c r="HQ129" s="65"/>
      <c r="HR129" s="65"/>
      <c r="HS129" s="65"/>
      <c r="HT129" s="65"/>
      <c r="HU129" s="65"/>
      <c r="HV129" s="65"/>
      <c r="HW129" s="65"/>
      <c r="HX129" s="65"/>
      <c r="HY129" s="65"/>
      <c r="HZ129" s="65"/>
      <c r="IA129" s="65"/>
      <c r="IB129" s="65"/>
      <c r="IC129" s="65"/>
      <c r="ID129" s="65"/>
      <c r="IE129" s="65"/>
      <c r="IF129" s="65"/>
      <c r="IG129" s="65"/>
      <c r="IH129" s="65"/>
      <c r="II129" s="65"/>
      <c r="IJ129" s="65"/>
      <c r="IK129" s="65"/>
      <c r="IL129" s="65"/>
      <c r="IM129" s="65"/>
      <c r="IN129" s="65"/>
      <c r="IO129" s="65"/>
      <c r="IP129" s="65"/>
      <c r="IQ129" s="65"/>
      <c r="IR129" s="65"/>
      <c r="IS129" s="65"/>
      <c r="IT129" s="65"/>
      <c r="IU129" s="65"/>
      <c r="IV129" s="65"/>
      <c r="IW129" s="65"/>
      <c r="IX129" s="65"/>
      <c r="IY129" s="65"/>
      <c r="IZ129" s="65"/>
      <c r="JA129" s="65"/>
      <c r="JB129" s="65"/>
      <c r="JC129" s="65"/>
      <c r="JD129" s="65"/>
      <c r="JE129" s="65"/>
      <c r="JF129" s="65"/>
      <c r="JG129" s="65"/>
      <c r="JH129" s="65"/>
    </row>
    <row r="130" spans="1:268" s="66" customFormat="1">
      <c r="A130" s="89"/>
      <c r="B130" s="89"/>
      <c r="C130" s="89"/>
      <c r="D130" s="89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  <c r="AD130" s="90"/>
      <c r="AE130" s="90"/>
      <c r="AF130" s="90"/>
      <c r="AG130" s="90"/>
      <c r="AH130" s="90"/>
      <c r="AI130" s="90"/>
      <c r="AJ130" s="90"/>
      <c r="AK130" s="90"/>
      <c r="AL130" s="90"/>
      <c r="AM130" s="90"/>
      <c r="AN130" s="90"/>
      <c r="AO130" s="90"/>
      <c r="AP130" s="90"/>
      <c r="AQ130" s="90"/>
      <c r="AR130" s="90"/>
      <c r="AS130" s="90"/>
      <c r="AT130" s="90"/>
      <c r="AU130" s="90"/>
      <c r="AV130" s="90"/>
      <c r="AW130" s="90"/>
      <c r="AX130" s="90"/>
      <c r="AY130" s="65"/>
      <c r="AZ130" s="65"/>
      <c r="BA130" s="65"/>
      <c r="BB130" s="65"/>
      <c r="BC130" s="65"/>
      <c r="BD130" s="65"/>
      <c r="BE130" s="65"/>
      <c r="BF130" s="65"/>
      <c r="BG130" s="65"/>
      <c r="BH130" s="65"/>
      <c r="BI130" s="65"/>
      <c r="BJ130" s="65"/>
      <c r="BK130" s="65"/>
      <c r="BL130" s="65"/>
      <c r="BM130" s="65"/>
      <c r="BN130" s="65"/>
      <c r="BO130" s="65"/>
      <c r="BP130" s="65"/>
      <c r="BQ130" s="65"/>
      <c r="BR130" s="65"/>
      <c r="BS130" s="65"/>
      <c r="BT130" s="65"/>
      <c r="BU130" s="65"/>
      <c r="BV130" s="65"/>
      <c r="BW130" s="65"/>
      <c r="BX130" s="65"/>
      <c r="BY130" s="65"/>
      <c r="BZ130" s="65"/>
      <c r="CA130" s="65"/>
      <c r="CB130" s="65"/>
      <c r="CC130" s="65"/>
      <c r="CD130" s="65"/>
      <c r="CE130" s="65"/>
      <c r="CF130" s="65"/>
      <c r="CG130" s="65"/>
      <c r="CH130" s="65"/>
      <c r="CI130" s="65"/>
      <c r="CJ130" s="65"/>
      <c r="CK130" s="65"/>
      <c r="CL130" s="65"/>
      <c r="CM130" s="65"/>
      <c r="CN130" s="65"/>
      <c r="CO130" s="65"/>
      <c r="CP130" s="65"/>
      <c r="CQ130" s="65"/>
      <c r="CR130" s="65"/>
      <c r="CS130" s="65"/>
      <c r="CT130" s="65"/>
      <c r="CU130" s="65"/>
      <c r="CV130" s="65"/>
      <c r="CW130" s="65"/>
      <c r="CX130" s="65"/>
      <c r="CY130" s="65"/>
      <c r="CZ130" s="65"/>
      <c r="DA130" s="65"/>
      <c r="DB130" s="65"/>
      <c r="DC130" s="65"/>
      <c r="DD130" s="65"/>
      <c r="DE130" s="65"/>
      <c r="DF130" s="65"/>
      <c r="DG130" s="65"/>
      <c r="DH130" s="65"/>
      <c r="DI130" s="65"/>
      <c r="DJ130" s="65"/>
      <c r="DK130" s="65"/>
      <c r="DL130" s="65"/>
      <c r="DM130" s="65"/>
      <c r="DN130" s="65"/>
      <c r="DO130" s="65"/>
      <c r="DP130" s="65"/>
      <c r="DQ130" s="65"/>
      <c r="DR130" s="65"/>
      <c r="DS130" s="65"/>
      <c r="DT130" s="65"/>
      <c r="DU130" s="65"/>
      <c r="DV130" s="91"/>
      <c r="DW130" s="91"/>
      <c r="DX130" s="91"/>
      <c r="DY130" s="65"/>
      <c r="DZ130" s="65"/>
      <c r="EA130" s="65"/>
      <c r="EB130" s="65"/>
      <c r="EC130" s="65"/>
      <c r="ED130" s="65"/>
      <c r="EE130" s="65"/>
      <c r="EF130" s="65"/>
      <c r="EG130" s="65"/>
      <c r="EH130" s="65"/>
      <c r="EI130" s="65"/>
      <c r="EJ130" s="65"/>
      <c r="EK130" s="65"/>
      <c r="EL130" s="65"/>
      <c r="EM130" s="65"/>
      <c r="EN130" s="65"/>
      <c r="EO130" s="65"/>
      <c r="EP130" s="65"/>
      <c r="EQ130" s="65"/>
      <c r="ER130" s="65"/>
      <c r="ES130" s="65"/>
      <c r="ET130" s="65"/>
      <c r="EU130" s="65"/>
      <c r="EV130" s="65"/>
      <c r="EW130" s="65"/>
      <c r="EX130" s="65"/>
      <c r="EY130" s="65"/>
      <c r="EZ130" s="65"/>
      <c r="FA130" s="65"/>
      <c r="FB130" s="65"/>
      <c r="FC130" s="65"/>
      <c r="FD130" s="65"/>
      <c r="FE130" s="65"/>
      <c r="FF130" s="65"/>
      <c r="FG130" s="65"/>
      <c r="FH130" s="65"/>
      <c r="FI130" s="65"/>
      <c r="FJ130" s="65"/>
      <c r="FK130" s="65"/>
      <c r="FL130" s="65"/>
      <c r="FM130" s="65"/>
      <c r="FN130" s="65"/>
      <c r="FO130" s="65"/>
      <c r="FP130" s="65"/>
      <c r="FQ130" s="65"/>
      <c r="FR130" s="65"/>
      <c r="FS130" s="65"/>
      <c r="FT130" s="65"/>
      <c r="FU130" s="65"/>
      <c r="FV130" s="65"/>
      <c r="FW130" s="65"/>
      <c r="FX130" s="65"/>
      <c r="FY130" s="65"/>
      <c r="FZ130" s="65"/>
      <c r="GA130" s="65"/>
      <c r="GB130" s="65"/>
      <c r="GC130" s="65"/>
      <c r="GD130" s="65"/>
      <c r="GE130" s="65"/>
      <c r="GF130" s="65"/>
      <c r="GG130" s="65"/>
      <c r="GH130" s="65"/>
      <c r="GI130" s="65"/>
      <c r="GJ130" s="65"/>
      <c r="GK130" s="65"/>
      <c r="GL130" s="65"/>
      <c r="GM130" s="65"/>
      <c r="GN130" s="65"/>
      <c r="GO130" s="65"/>
      <c r="GP130" s="65"/>
      <c r="GQ130" s="65"/>
      <c r="GR130" s="65"/>
      <c r="GS130" s="65"/>
      <c r="GT130" s="65"/>
      <c r="GU130" s="65"/>
      <c r="GV130" s="65"/>
      <c r="GW130" s="65"/>
      <c r="GX130" s="65"/>
      <c r="GY130" s="65"/>
      <c r="GZ130" s="65"/>
      <c r="HA130" s="65"/>
      <c r="HB130" s="65"/>
      <c r="HC130" s="65"/>
      <c r="HD130" s="65"/>
      <c r="HE130" s="65"/>
      <c r="HF130" s="65"/>
      <c r="HG130" s="65"/>
      <c r="HH130" s="65"/>
      <c r="HI130" s="65"/>
      <c r="HJ130" s="65"/>
      <c r="HK130" s="65"/>
      <c r="HL130" s="65"/>
      <c r="HM130" s="65"/>
      <c r="HN130" s="65"/>
      <c r="HO130" s="65"/>
      <c r="HP130" s="65"/>
      <c r="HQ130" s="65"/>
      <c r="HR130" s="65"/>
      <c r="HS130" s="65"/>
      <c r="HT130" s="65"/>
      <c r="HU130" s="65"/>
      <c r="HV130" s="65"/>
      <c r="HW130" s="65"/>
      <c r="HX130" s="65"/>
      <c r="HY130" s="65"/>
      <c r="HZ130" s="65"/>
      <c r="IA130" s="65"/>
      <c r="IB130" s="65"/>
      <c r="IC130" s="65"/>
      <c r="ID130" s="65"/>
      <c r="IE130" s="65"/>
      <c r="IF130" s="65"/>
      <c r="IG130" s="65"/>
      <c r="IH130" s="65"/>
      <c r="II130" s="65"/>
      <c r="IJ130" s="65"/>
      <c r="IK130" s="65"/>
      <c r="IL130" s="65"/>
      <c r="IM130" s="65"/>
      <c r="IN130" s="65"/>
      <c r="IO130" s="65"/>
      <c r="IP130" s="65"/>
      <c r="IQ130" s="65"/>
      <c r="IR130" s="65"/>
      <c r="IS130" s="65"/>
      <c r="IT130" s="65"/>
      <c r="IU130" s="65"/>
      <c r="IV130" s="65"/>
      <c r="IW130" s="65"/>
      <c r="IX130" s="65"/>
      <c r="IY130" s="65"/>
      <c r="IZ130" s="65"/>
      <c r="JA130" s="65"/>
      <c r="JB130" s="65"/>
      <c r="JC130" s="65"/>
      <c r="JD130" s="65"/>
      <c r="JE130" s="65"/>
      <c r="JF130" s="65"/>
      <c r="JG130" s="65"/>
      <c r="JH130" s="65"/>
    </row>
    <row r="131" spans="1:268" s="66" customFormat="1">
      <c r="A131" s="89"/>
      <c r="B131" s="89"/>
      <c r="C131" s="89"/>
      <c r="D131" s="89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65"/>
      <c r="AZ131" s="65"/>
      <c r="BA131" s="65"/>
      <c r="BB131" s="65"/>
      <c r="BC131" s="65"/>
      <c r="BD131" s="65"/>
      <c r="BE131" s="65"/>
      <c r="BF131" s="65"/>
      <c r="BG131" s="65"/>
      <c r="BH131" s="65"/>
      <c r="BI131" s="65"/>
      <c r="BJ131" s="65"/>
      <c r="BK131" s="65"/>
      <c r="BL131" s="65"/>
      <c r="BM131" s="65"/>
      <c r="BN131" s="65"/>
      <c r="BO131" s="65"/>
      <c r="BP131" s="65"/>
      <c r="BQ131" s="65"/>
      <c r="BR131" s="65"/>
      <c r="BS131" s="65"/>
      <c r="BT131" s="65"/>
      <c r="BU131" s="65"/>
      <c r="BV131" s="65"/>
      <c r="BW131" s="65"/>
      <c r="BX131" s="65"/>
      <c r="BY131" s="65"/>
      <c r="BZ131" s="65"/>
      <c r="CA131" s="65"/>
      <c r="CB131" s="65"/>
      <c r="CC131" s="65"/>
      <c r="CD131" s="65"/>
      <c r="CE131" s="65"/>
      <c r="CF131" s="65"/>
      <c r="CG131" s="65"/>
      <c r="CH131" s="65"/>
      <c r="CI131" s="65"/>
      <c r="CJ131" s="65"/>
      <c r="CK131" s="65"/>
      <c r="CL131" s="65"/>
      <c r="CM131" s="65"/>
      <c r="CN131" s="65"/>
      <c r="CO131" s="65"/>
      <c r="CP131" s="65"/>
      <c r="CQ131" s="65"/>
      <c r="CR131" s="65"/>
      <c r="CS131" s="65"/>
      <c r="CT131" s="65"/>
      <c r="CU131" s="65"/>
      <c r="CV131" s="65"/>
      <c r="CW131" s="65"/>
      <c r="CX131" s="65"/>
      <c r="CY131" s="65"/>
      <c r="CZ131" s="65"/>
      <c r="DA131" s="65"/>
      <c r="DB131" s="65"/>
      <c r="DC131" s="65"/>
      <c r="DD131" s="65"/>
      <c r="DE131" s="65"/>
      <c r="DF131" s="65"/>
      <c r="DG131" s="65"/>
      <c r="DH131" s="65"/>
      <c r="DI131" s="65"/>
      <c r="DJ131" s="65"/>
      <c r="DK131" s="65"/>
      <c r="DL131" s="65"/>
      <c r="DM131" s="65"/>
      <c r="DN131" s="65"/>
      <c r="DO131" s="65"/>
      <c r="DP131" s="65"/>
      <c r="DQ131" s="65"/>
      <c r="DR131" s="65"/>
      <c r="DS131" s="65"/>
      <c r="DT131" s="65"/>
      <c r="DU131" s="65"/>
      <c r="DV131" s="91"/>
      <c r="DW131" s="91"/>
      <c r="DX131" s="91"/>
      <c r="DY131" s="65"/>
      <c r="DZ131" s="65"/>
      <c r="EA131" s="65"/>
      <c r="EB131" s="65"/>
      <c r="EC131" s="65"/>
      <c r="ED131" s="65"/>
      <c r="EE131" s="65"/>
      <c r="EF131" s="65"/>
      <c r="EG131" s="65"/>
      <c r="EH131" s="65"/>
      <c r="EI131" s="65"/>
      <c r="EJ131" s="65"/>
      <c r="EK131" s="65"/>
      <c r="EL131" s="65"/>
      <c r="EM131" s="65"/>
      <c r="EN131" s="65"/>
      <c r="EO131" s="65"/>
      <c r="EP131" s="65"/>
      <c r="EQ131" s="65"/>
      <c r="ER131" s="65"/>
      <c r="ES131" s="65"/>
      <c r="ET131" s="65"/>
      <c r="EU131" s="65"/>
      <c r="EV131" s="65"/>
      <c r="EW131" s="65"/>
      <c r="EX131" s="65"/>
      <c r="EY131" s="65"/>
      <c r="EZ131" s="65"/>
      <c r="FA131" s="65"/>
      <c r="FB131" s="65"/>
      <c r="FC131" s="65"/>
      <c r="FD131" s="65"/>
      <c r="FE131" s="65"/>
      <c r="FF131" s="65"/>
      <c r="FG131" s="65"/>
      <c r="FH131" s="65"/>
      <c r="FI131" s="65"/>
      <c r="FJ131" s="65"/>
      <c r="FK131" s="65"/>
      <c r="FL131" s="65"/>
      <c r="FM131" s="65"/>
      <c r="FN131" s="65"/>
      <c r="FO131" s="65"/>
      <c r="FP131" s="65"/>
      <c r="FQ131" s="65"/>
      <c r="FR131" s="65"/>
      <c r="FS131" s="65"/>
      <c r="FT131" s="65"/>
      <c r="FU131" s="65"/>
      <c r="FV131" s="65"/>
      <c r="FW131" s="65"/>
      <c r="FX131" s="65"/>
      <c r="FY131" s="65"/>
      <c r="FZ131" s="65"/>
      <c r="GA131" s="65"/>
      <c r="GB131" s="65"/>
      <c r="GC131" s="65"/>
      <c r="GD131" s="65"/>
      <c r="GE131" s="65"/>
      <c r="GF131" s="65"/>
      <c r="GG131" s="65"/>
      <c r="GH131" s="65"/>
      <c r="GI131" s="65"/>
      <c r="GJ131" s="65"/>
      <c r="GK131" s="65"/>
      <c r="GL131" s="65"/>
      <c r="GM131" s="65"/>
      <c r="GN131" s="65"/>
      <c r="GO131" s="65"/>
      <c r="GP131" s="65"/>
      <c r="GQ131" s="65"/>
      <c r="GR131" s="65"/>
      <c r="GS131" s="65"/>
      <c r="GT131" s="65"/>
      <c r="GU131" s="65"/>
      <c r="GV131" s="65"/>
      <c r="GW131" s="65"/>
      <c r="GX131" s="65"/>
      <c r="GY131" s="65"/>
      <c r="GZ131" s="65"/>
      <c r="HA131" s="65"/>
      <c r="HB131" s="65"/>
      <c r="HC131" s="65"/>
      <c r="HD131" s="65"/>
      <c r="HE131" s="65"/>
      <c r="HF131" s="65"/>
      <c r="HG131" s="65"/>
      <c r="HH131" s="65"/>
      <c r="HI131" s="65"/>
      <c r="HJ131" s="65"/>
      <c r="HK131" s="65"/>
      <c r="HL131" s="65"/>
      <c r="HM131" s="65"/>
      <c r="HN131" s="65"/>
      <c r="HO131" s="65"/>
      <c r="HP131" s="65"/>
      <c r="HQ131" s="65"/>
      <c r="HR131" s="65"/>
      <c r="HS131" s="65"/>
      <c r="HT131" s="65"/>
      <c r="HU131" s="65"/>
      <c r="HV131" s="65"/>
      <c r="HW131" s="65"/>
      <c r="HX131" s="65"/>
      <c r="HY131" s="65"/>
      <c r="HZ131" s="65"/>
      <c r="IA131" s="65"/>
      <c r="IB131" s="65"/>
      <c r="IC131" s="65"/>
      <c r="ID131" s="65"/>
      <c r="IE131" s="65"/>
      <c r="IF131" s="65"/>
      <c r="IG131" s="65"/>
      <c r="IH131" s="65"/>
      <c r="II131" s="65"/>
      <c r="IJ131" s="65"/>
      <c r="IK131" s="65"/>
      <c r="IL131" s="65"/>
      <c r="IM131" s="65"/>
      <c r="IN131" s="65"/>
      <c r="IO131" s="65"/>
      <c r="IP131" s="65"/>
      <c r="IQ131" s="65"/>
      <c r="IR131" s="65"/>
      <c r="IS131" s="65"/>
      <c r="IT131" s="65"/>
      <c r="IU131" s="65"/>
      <c r="IV131" s="65"/>
      <c r="IW131" s="65"/>
      <c r="IX131" s="65"/>
      <c r="IY131" s="65"/>
      <c r="IZ131" s="65"/>
      <c r="JA131" s="65"/>
      <c r="JB131" s="65"/>
      <c r="JC131" s="65"/>
      <c r="JD131" s="65"/>
      <c r="JE131" s="65"/>
      <c r="JF131" s="65"/>
      <c r="JG131" s="65"/>
      <c r="JH131" s="65"/>
    </row>
    <row r="132" spans="1:268" s="66" customFormat="1">
      <c r="A132" s="89"/>
      <c r="B132" s="89"/>
      <c r="C132" s="89"/>
      <c r="D132" s="89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  <c r="AK132" s="90"/>
      <c r="AL132" s="90"/>
      <c r="AM132" s="90"/>
      <c r="AN132" s="90"/>
      <c r="AO132" s="90"/>
      <c r="AP132" s="90"/>
      <c r="AQ132" s="90"/>
      <c r="AR132" s="90"/>
      <c r="AS132" s="90"/>
      <c r="AT132" s="90"/>
      <c r="AU132" s="90"/>
      <c r="AV132" s="90"/>
      <c r="AW132" s="90"/>
      <c r="AX132" s="90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65"/>
      <c r="BN132" s="65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  <c r="CA132" s="65"/>
      <c r="CB132" s="65"/>
      <c r="CC132" s="65"/>
      <c r="CD132" s="65"/>
      <c r="CE132" s="65"/>
      <c r="CF132" s="65"/>
      <c r="CG132" s="65"/>
      <c r="CH132" s="65"/>
      <c r="CI132" s="65"/>
      <c r="CJ132" s="65"/>
      <c r="CK132" s="65"/>
      <c r="CL132" s="65"/>
      <c r="CM132" s="65"/>
      <c r="CN132" s="65"/>
      <c r="CO132" s="65"/>
      <c r="CP132" s="65"/>
      <c r="CQ132" s="65"/>
      <c r="CR132" s="65"/>
      <c r="CS132" s="65"/>
      <c r="CT132" s="65"/>
      <c r="CU132" s="65"/>
      <c r="CV132" s="65"/>
      <c r="CW132" s="65"/>
      <c r="CX132" s="65"/>
      <c r="CY132" s="65"/>
      <c r="CZ132" s="65"/>
      <c r="DA132" s="65"/>
      <c r="DB132" s="65"/>
      <c r="DC132" s="65"/>
      <c r="DD132" s="65"/>
      <c r="DE132" s="65"/>
      <c r="DF132" s="65"/>
      <c r="DG132" s="65"/>
      <c r="DH132" s="65"/>
      <c r="DI132" s="65"/>
      <c r="DJ132" s="65"/>
      <c r="DK132" s="65"/>
      <c r="DL132" s="65"/>
      <c r="DM132" s="65"/>
      <c r="DN132" s="65"/>
      <c r="DO132" s="65"/>
      <c r="DP132" s="65"/>
      <c r="DQ132" s="65"/>
      <c r="DR132" s="65"/>
      <c r="DS132" s="65"/>
      <c r="DT132" s="65"/>
      <c r="DU132" s="65"/>
      <c r="DV132" s="91"/>
      <c r="DW132" s="91"/>
      <c r="DX132" s="91"/>
      <c r="DY132" s="65"/>
      <c r="DZ132" s="65"/>
      <c r="EA132" s="65"/>
      <c r="EB132" s="65"/>
      <c r="EC132" s="65"/>
      <c r="ED132" s="65"/>
      <c r="EE132" s="65"/>
      <c r="EF132" s="65"/>
      <c r="EG132" s="65"/>
      <c r="EH132" s="65"/>
      <c r="EI132" s="65"/>
      <c r="EJ132" s="65"/>
      <c r="EK132" s="65"/>
      <c r="EL132" s="65"/>
      <c r="EM132" s="65"/>
      <c r="EN132" s="65"/>
      <c r="EO132" s="65"/>
      <c r="EP132" s="65"/>
      <c r="EQ132" s="65"/>
      <c r="ER132" s="65"/>
      <c r="ES132" s="65"/>
      <c r="ET132" s="65"/>
      <c r="EU132" s="65"/>
      <c r="EV132" s="65"/>
      <c r="EW132" s="65"/>
      <c r="EX132" s="65"/>
      <c r="EY132" s="65"/>
      <c r="EZ132" s="65"/>
      <c r="FA132" s="65"/>
      <c r="FB132" s="65"/>
      <c r="FC132" s="65"/>
      <c r="FD132" s="65"/>
      <c r="FE132" s="65"/>
      <c r="FF132" s="65"/>
      <c r="FG132" s="65"/>
      <c r="FH132" s="65"/>
      <c r="FI132" s="65"/>
      <c r="FJ132" s="65"/>
      <c r="FK132" s="65"/>
      <c r="FL132" s="65"/>
      <c r="FM132" s="65"/>
      <c r="FN132" s="65"/>
      <c r="FO132" s="65"/>
      <c r="FP132" s="65"/>
      <c r="FQ132" s="65"/>
      <c r="FR132" s="65"/>
      <c r="FS132" s="65"/>
      <c r="FT132" s="65"/>
      <c r="FU132" s="65"/>
      <c r="FV132" s="65"/>
      <c r="FW132" s="65"/>
      <c r="FX132" s="65"/>
      <c r="FY132" s="65"/>
      <c r="FZ132" s="65"/>
      <c r="GA132" s="65"/>
      <c r="GB132" s="65"/>
      <c r="GC132" s="65"/>
      <c r="GD132" s="65"/>
      <c r="GE132" s="65"/>
      <c r="GF132" s="65"/>
      <c r="GG132" s="65"/>
      <c r="GH132" s="65"/>
      <c r="GI132" s="65"/>
      <c r="GJ132" s="65"/>
      <c r="GK132" s="65"/>
      <c r="GL132" s="65"/>
      <c r="GM132" s="65"/>
      <c r="GN132" s="65"/>
      <c r="GO132" s="65"/>
      <c r="GP132" s="65"/>
      <c r="GQ132" s="65"/>
      <c r="GR132" s="65"/>
      <c r="GS132" s="65"/>
      <c r="GT132" s="65"/>
      <c r="GU132" s="65"/>
      <c r="GV132" s="65"/>
      <c r="GW132" s="65"/>
      <c r="GX132" s="65"/>
      <c r="GY132" s="65"/>
      <c r="GZ132" s="65"/>
      <c r="HA132" s="65"/>
      <c r="HB132" s="65"/>
      <c r="HC132" s="65"/>
      <c r="HD132" s="65"/>
      <c r="HE132" s="65"/>
      <c r="HF132" s="65"/>
      <c r="HG132" s="65"/>
      <c r="HH132" s="65"/>
      <c r="HI132" s="65"/>
      <c r="HJ132" s="65"/>
      <c r="HK132" s="65"/>
      <c r="HL132" s="65"/>
      <c r="HM132" s="65"/>
      <c r="HN132" s="65"/>
      <c r="HO132" s="65"/>
      <c r="HP132" s="65"/>
      <c r="HQ132" s="65"/>
      <c r="HR132" s="65"/>
      <c r="HS132" s="65"/>
      <c r="HT132" s="65"/>
      <c r="HU132" s="65"/>
      <c r="HV132" s="65"/>
      <c r="HW132" s="65"/>
      <c r="HX132" s="65"/>
      <c r="HY132" s="65"/>
      <c r="HZ132" s="65"/>
      <c r="IA132" s="65"/>
      <c r="IB132" s="65"/>
      <c r="IC132" s="65"/>
      <c r="ID132" s="65"/>
      <c r="IE132" s="65"/>
      <c r="IF132" s="65"/>
      <c r="IG132" s="65"/>
      <c r="IH132" s="65"/>
      <c r="II132" s="65"/>
      <c r="IJ132" s="65"/>
      <c r="IK132" s="65"/>
      <c r="IL132" s="65"/>
      <c r="IM132" s="65"/>
      <c r="IN132" s="65"/>
      <c r="IO132" s="65"/>
      <c r="IP132" s="65"/>
      <c r="IQ132" s="65"/>
      <c r="IR132" s="65"/>
      <c r="IS132" s="65"/>
      <c r="IT132" s="65"/>
      <c r="IU132" s="65"/>
      <c r="IV132" s="65"/>
      <c r="IW132" s="65"/>
      <c r="IX132" s="65"/>
      <c r="IY132" s="65"/>
      <c r="IZ132" s="65"/>
      <c r="JA132" s="65"/>
      <c r="JB132" s="65"/>
      <c r="JC132" s="65"/>
      <c r="JD132" s="65"/>
      <c r="JE132" s="65"/>
      <c r="JF132" s="65"/>
      <c r="JG132" s="65"/>
      <c r="JH132" s="65"/>
    </row>
    <row r="133" spans="1:268" s="66" customFormat="1">
      <c r="A133" s="89"/>
      <c r="B133" s="89"/>
      <c r="C133" s="89"/>
      <c r="D133" s="89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65"/>
      <c r="BN133" s="65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  <c r="CA133" s="65"/>
      <c r="CB133" s="65"/>
      <c r="CC133" s="65"/>
      <c r="CD133" s="65"/>
      <c r="CE133" s="65"/>
      <c r="CF133" s="65"/>
      <c r="CG133" s="65"/>
      <c r="CH133" s="65"/>
      <c r="CI133" s="65"/>
      <c r="CJ133" s="65"/>
      <c r="CK133" s="65"/>
      <c r="CL133" s="65"/>
      <c r="CM133" s="65"/>
      <c r="CN133" s="65"/>
      <c r="CO133" s="65"/>
      <c r="CP133" s="65"/>
      <c r="CQ133" s="65"/>
      <c r="CR133" s="65"/>
      <c r="CS133" s="65"/>
      <c r="CT133" s="65"/>
      <c r="CU133" s="65"/>
      <c r="CV133" s="65"/>
      <c r="CW133" s="65"/>
      <c r="CX133" s="65"/>
      <c r="CY133" s="65"/>
      <c r="CZ133" s="65"/>
      <c r="DA133" s="65"/>
      <c r="DB133" s="65"/>
      <c r="DC133" s="65"/>
      <c r="DD133" s="65"/>
      <c r="DE133" s="65"/>
      <c r="DF133" s="65"/>
      <c r="DG133" s="65"/>
      <c r="DH133" s="65"/>
      <c r="DI133" s="65"/>
      <c r="DJ133" s="65"/>
      <c r="DK133" s="65"/>
      <c r="DL133" s="65"/>
      <c r="DM133" s="65"/>
      <c r="DN133" s="65"/>
      <c r="DO133" s="65"/>
      <c r="DP133" s="65"/>
      <c r="DQ133" s="65"/>
      <c r="DR133" s="65"/>
      <c r="DS133" s="65"/>
      <c r="DT133" s="65"/>
      <c r="DU133" s="65"/>
      <c r="DV133" s="91"/>
      <c r="DW133" s="91"/>
      <c r="DX133" s="91"/>
      <c r="DY133" s="65"/>
      <c r="DZ133" s="65"/>
      <c r="EA133" s="65"/>
      <c r="EB133" s="65"/>
      <c r="EC133" s="65"/>
      <c r="ED133" s="65"/>
      <c r="EE133" s="65"/>
      <c r="EF133" s="65"/>
      <c r="EG133" s="65"/>
      <c r="EH133" s="65"/>
      <c r="EI133" s="65"/>
      <c r="EJ133" s="65"/>
      <c r="EK133" s="65"/>
      <c r="EL133" s="65"/>
      <c r="EM133" s="65"/>
      <c r="EN133" s="65"/>
      <c r="EO133" s="65"/>
      <c r="EP133" s="65"/>
      <c r="EQ133" s="65"/>
      <c r="ER133" s="65"/>
      <c r="ES133" s="65"/>
      <c r="ET133" s="65"/>
      <c r="EU133" s="65"/>
      <c r="EV133" s="65"/>
      <c r="EW133" s="65"/>
      <c r="EX133" s="65"/>
      <c r="EY133" s="65"/>
      <c r="EZ133" s="65"/>
      <c r="FA133" s="65"/>
      <c r="FB133" s="65"/>
      <c r="FC133" s="65"/>
      <c r="FD133" s="65"/>
      <c r="FE133" s="65"/>
      <c r="FF133" s="65"/>
      <c r="FG133" s="65"/>
      <c r="FH133" s="65"/>
      <c r="FI133" s="65"/>
      <c r="FJ133" s="65"/>
      <c r="FK133" s="65"/>
      <c r="FL133" s="65"/>
      <c r="FM133" s="65"/>
      <c r="FN133" s="65"/>
      <c r="FO133" s="65"/>
      <c r="FP133" s="65"/>
      <c r="FQ133" s="65"/>
      <c r="FR133" s="65"/>
      <c r="FS133" s="65"/>
      <c r="FT133" s="65"/>
      <c r="FU133" s="65"/>
      <c r="FV133" s="65"/>
      <c r="FW133" s="65"/>
      <c r="FX133" s="65"/>
      <c r="FY133" s="65"/>
      <c r="FZ133" s="65"/>
      <c r="GA133" s="65"/>
      <c r="GB133" s="65"/>
      <c r="GC133" s="65"/>
      <c r="GD133" s="65"/>
      <c r="GE133" s="65"/>
      <c r="GF133" s="65"/>
      <c r="GG133" s="65"/>
      <c r="GH133" s="65"/>
      <c r="GI133" s="65"/>
      <c r="GJ133" s="65"/>
      <c r="GK133" s="65"/>
      <c r="GL133" s="65"/>
      <c r="GM133" s="65"/>
      <c r="GN133" s="65"/>
      <c r="GO133" s="65"/>
      <c r="GP133" s="65"/>
      <c r="GQ133" s="65"/>
      <c r="GR133" s="65"/>
      <c r="GS133" s="65"/>
      <c r="GT133" s="65"/>
      <c r="GU133" s="65"/>
      <c r="GV133" s="65"/>
      <c r="GW133" s="65"/>
      <c r="GX133" s="65"/>
      <c r="GY133" s="65"/>
      <c r="GZ133" s="65"/>
      <c r="HA133" s="65"/>
      <c r="HB133" s="65"/>
      <c r="HC133" s="65"/>
      <c r="HD133" s="65"/>
      <c r="HE133" s="65"/>
      <c r="HF133" s="65"/>
      <c r="HG133" s="65"/>
      <c r="HH133" s="65"/>
      <c r="HI133" s="65"/>
      <c r="HJ133" s="65"/>
      <c r="HK133" s="65"/>
      <c r="HL133" s="65"/>
      <c r="HM133" s="65"/>
      <c r="HN133" s="65"/>
      <c r="HO133" s="65"/>
      <c r="HP133" s="65"/>
      <c r="HQ133" s="65"/>
      <c r="HR133" s="65"/>
      <c r="HS133" s="65"/>
      <c r="HT133" s="65"/>
      <c r="HU133" s="65"/>
      <c r="HV133" s="65"/>
      <c r="HW133" s="65"/>
      <c r="HX133" s="65"/>
      <c r="HY133" s="65"/>
      <c r="HZ133" s="65"/>
      <c r="IA133" s="65"/>
      <c r="IB133" s="65"/>
      <c r="IC133" s="65"/>
      <c r="ID133" s="65"/>
      <c r="IE133" s="65"/>
      <c r="IF133" s="65"/>
      <c r="IG133" s="65"/>
      <c r="IH133" s="65"/>
      <c r="II133" s="65"/>
      <c r="IJ133" s="65"/>
      <c r="IK133" s="65"/>
      <c r="IL133" s="65"/>
      <c r="IM133" s="65"/>
      <c r="IN133" s="65"/>
      <c r="IO133" s="65"/>
      <c r="IP133" s="65"/>
      <c r="IQ133" s="65"/>
      <c r="IR133" s="65"/>
      <c r="IS133" s="65"/>
      <c r="IT133" s="65"/>
      <c r="IU133" s="65"/>
      <c r="IV133" s="65"/>
      <c r="IW133" s="65"/>
      <c r="IX133" s="65"/>
      <c r="IY133" s="65"/>
      <c r="IZ133" s="65"/>
      <c r="JA133" s="65"/>
      <c r="JB133" s="65"/>
      <c r="JC133" s="65"/>
      <c r="JD133" s="65"/>
      <c r="JE133" s="65"/>
      <c r="JF133" s="65"/>
      <c r="JG133" s="65"/>
      <c r="JH133" s="65"/>
    </row>
    <row r="134" spans="1:268" s="66" customFormat="1">
      <c r="A134" s="89"/>
      <c r="B134" s="89"/>
      <c r="C134" s="89"/>
      <c r="D134" s="89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O134" s="90"/>
      <c r="AP134" s="90"/>
      <c r="AQ134" s="90"/>
      <c r="AR134" s="90"/>
      <c r="AS134" s="90"/>
      <c r="AT134" s="90"/>
      <c r="AU134" s="90"/>
      <c r="AV134" s="90"/>
      <c r="AW134" s="90"/>
      <c r="AX134" s="90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65"/>
      <c r="BN134" s="65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  <c r="CA134" s="65"/>
      <c r="CB134" s="65"/>
      <c r="CC134" s="65"/>
      <c r="CD134" s="65"/>
      <c r="CE134" s="65"/>
      <c r="CF134" s="65"/>
      <c r="CG134" s="65"/>
      <c r="CH134" s="65"/>
      <c r="CI134" s="65"/>
      <c r="CJ134" s="65"/>
      <c r="CK134" s="65"/>
      <c r="CL134" s="65"/>
      <c r="CM134" s="65"/>
      <c r="CN134" s="65"/>
      <c r="CO134" s="65"/>
      <c r="CP134" s="65"/>
      <c r="CQ134" s="65"/>
      <c r="CR134" s="65"/>
      <c r="CS134" s="65"/>
      <c r="CT134" s="65"/>
      <c r="CU134" s="65"/>
      <c r="CV134" s="65"/>
      <c r="CW134" s="65"/>
      <c r="CX134" s="65"/>
      <c r="CY134" s="65"/>
      <c r="CZ134" s="65"/>
      <c r="DA134" s="65"/>
      <c r="DB134" s="65"/>
      <c r="DC134" s="65"/>
      <c r="DD134" s="65"/>
      <c r="DE134" s="65"/>
      <c r="DF134" s="65"/>
      <c r="DG134" s="65"/>
      <c r="DH134" s="65"/>
      <c r="DI134" s="65"/>
      <c r="DJ134" s="65"/>
      <c r="DK134" s="65"/>
      <c r="DL134" s="65"/>
      <c r="DM134" s="65"/>
      <c r="DN134" s="65"/>
      <c r="DO134" s="65"/>
      <c r="DP134" s="65"/>
      <c r="DQ134" s="65"/>
      <c r="DR134" s="65"/>
      <c r="DS134" s="65"/>
      <c r="DT134" s="65"/>
      <c r="DU134" s="65"/>
      <c r="DV134" s="91"/>
      <c r="DW134" s="91"/>
      <c r="DX134" s="91"/>
      <c r="DY134" s="65"/>
      <c r="DZ134" s="65"/>
      <c r="EA134" s="65"/>
      <c r="EB134" s="65"/>
      <c r="EC134" s="65"/>
      <c r="ED134" s="65"/>
      <c r="EE134" s="65"/>
      <c r="EF134" s="65"/>
      <c r="EG134" s="65"/>
      <c r="EH134" s="65"/>
      <c r="EI134" s="65"/>
      <c r="EJ134" s="65"/>
      <c r="EK134" s="65"/>
      <c r="EL134" s="65"/>
      <c r="EM134" s="65"/>
      <c r="EN134" s="65"/>
      <c r="EO134" s="65"/>
      <c r="EP134" s="65"/>
      <c r="EQ134" s="65"/>
      <c r="ER134" s="65"/>
      <c r="ES134" s="65"/>
      <c r="ET134" s="65"/>
      <c r="EU134" s="65"/>
      <c r="EV134" s="65"/>
      <c r="EW134" s="65"/>
      <c r="EX134" s="65"/>
      <c r="EY134" s="65"/>
      <c r="EZ134" s="65"/>
      <c r="FA134" s="65"/>
      <c r="FB134" s="65"/>
      <c r="FC134" s="65"/>
      <c r="FD134" s="65"/>
      <c r="FE134" s="65"/>
      <c r="FF134" s="65"/>
      <c r="FG134" s="65"/>
      <c r="FH134" s="65"/>
      <c r="FI134" s="65"/>
      <c r="FJ134" s="65"/>
      <c r="FK134" s="65"/>
      <c r="FL134" s="65"/>
      <c r="FM134" s="65"/>
      <c r="FN134" s="65"/>
      <c r="FO134" s="65"/>
      <c r="FP134" s="65"/>
      <c r="FQ134" s="65"/>
      <c r="FR134" s="65"/>
      <c r="FS134" s="65"/>
      <c r="FT134" s="65"/>
      <c r="FU134" s="65"/>
      <c r="FV134" s="65"/>
      <c r="FW134" s="65"/>
      <c r="FX134" s="65"/>
      <c r="FY134" s="65"/>
      <c r="FZ134" s="65"/>
      <c r="GA134" s="65"/>
      <c r="GB134" s="65"/>
      <c r="GC134" s="65"/>
      <c r="GD134" s="65"/>
      <c r="GE134" s="65"/>
      <c r="GF134" s="65"/>
      <c r="GG134" s="65"/>
      <c r="GH134" s="65"/>
      <c r="GI134" s="65"/>
      <c r="GJ134" s="65"/>
      <c r="GK134" s="65"/>
      <c r="GL134" s="65"/>
      <c r="GM134" s="65"/>
      <c r="GN134" s="65"/>
      <c r="GO134" s="65"/>
      <c r="GP134" s="65"/>
      <c r="GQ134" s="65"/>
      <c r="GR134" s="65"/>
      <c r="GS134" s="65"/>
      <c r="GT134" s="65"/>
      <c r="GU134" s="65"/>
      <c r="GV134" s="65"/>
      <c r="GW134" s="65"/>
      <c r="GX134" s="65"/>
      <c r="GY134" s="65"/>
      <c r="GZ134" s="65"/>
      <c r="HA134" s="65"/>
      <c r="HB134" s="65"/>
      <c r="HC134" s="65"/>
      <c r="HD134" s="65"/>
      <c r="HE134" s="65"/>
      <c r="HF134" s="65"/>
      <c r="HG134" s="65"/>
      <c r="HH134" s="65"/>
      <c r="HI134" s="65"/>
      <c r="HJ134" s="65"/>
      <c r="HK134" s="65"/>
      <c r="HL134" s="65"/>
      <c r="HM134" s="65"/>
      <c r="HN134" s="65"/>
      <c r="HO134" s="65"/>
      <c r="HP134" s="65"/>
      <c r="HQ134" s="65"/>
      <c r="HR134" s="65"/>
      <c r="HS134" s="65"/>
      <c r="HT134" s="65"/>
      <c r="HU134" s="65"/>
      <c r="HV134" s="65"/>
      <c r="HW134" s="65"/>
      <c r="HX134" s="65"/>
      <c r="HY134" s="65"/>
      <c r="HZ134" s="65"/>
      <c r="IA134" s="65"/>
      <c r="IB134" s="65"/>
      <c r="IC134" s="65"/>
      <c r="ID134" s="65"/>
      <c r="IE134" s="65"/>
      <c r="IF134" s="65"/>
      <c r="IG134" s="65"/>
      <c r="IH134" s="65"/>
      <c r="II134" s="65"/>
      <c r="IJ134" s="65"/>
      <c r="IK134" s="65"/>
      <c r="IL134" s="65"/>
      <c r="IM134" s="65"/>
      <c r="IN134" s="65"/>
      <c r="IO134" s="65"/>
      <c r="IP134" s="65"/>
      <c r="IQ134" s="65"/>
      <c r="IR134" s="65"/>
      <c r="IS134" s="65"/>
      <c r="IT134" s="65"/>
      <c r="IU134" s="65"/>
      <c r="IV134" s="65"/>
      <c r="IW134" s="65"/>
      <c r="IX134" s="65"/>
      <c r="IY134" s="65"/>
      <c r="IZ134" s="65"/>
      <c r="JA134" s="65"/>
      <c r="JB134" s="65"/>
      <c r="JC134" s="65"/>
      <c r="JD134" s="65"/>
      <c r="JE134" s="65"/>
      <c r="JF134" s="65"/>
      <c r="JG134" s="65"/>
      <c r="JH134" s="65"/>
    </row>
    <row r="135" spans="1:268" s="66" customFormat="1">
      <c r="A135" s="89"/>
      <c r="B135" s="89"/>
      <c r="C135" s="89"/>
      <c r="D135" s="89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65"/>
      <c r="BN135" s="65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  <c r="CA135" s="65"/>
      <c r="CB135" s="65"/>
      <c r="CC135" s="65"/>
      <c r="CD135" s="65"/>
      <c r="CE135" s="65"/>
      <c r="CF135" s="65"/>
      <c r="CG135" s="65"/>
      <c r="CH135" s="65"/>
      <c r="CI135" s="65"/>
      <c r="CJ135" s="65"/>
      <c r="CK135" s="65"/>
      <c r="CL135" s="65"/>
      <c r="CM135" s="65"/>
      <c r="CN135" s="65"/>
      <c r="CO135" s="65"/>
      <c r="CP135" s="65"/>
      <c r="CQ135" s="65"/>
      <c r="CR135" s="65"/>
      <c r="CS135" s="65"/>
      <c r="CT135" s="65"/>
      <c r="CU135" s="65"/>
      <c r="CV135" s="65"/>
      <c r="CW135" s="65"/>
      <c r="CX135" s="65"/>
      <c r="CY135" s="65"/>
      <c r="CZ135" s="65"/>
      <c r="DA135" s="65"/>
      <c r="DB135" s="65"/>
      <c r="DC135" s="65"/>
      <c r="DD135" s="65"/>
      <c r="DE135" s="65"/>
      <c r="DF135" s="65"/>
      <c r="DG135" s="65"/>
      <c r="DH135" s="65"/>
      <c r="DI135" s="65"/>
      <c r="DJ135" s="65"/>
      <c r="DK135" s="65"/>
      <c r="DL135" s="65"/>
      <c r="DM135" s="65"/>
      <c r="DN135" s="65"/>
      <c r="DO135" s="65"/>
      <c r="DP135" s="65"/>
      <c r="DQ135" s="65"/>
      <c r="DR135" s="65"/>
      <c r="DS135" s="65"/>
      <c r="DT135" s="65"/>
      <c r="DU135" s="65"/>
      <c r="DV135" s="91"/>
      <c r="DW135" s="91"/>
      <c r="DX135" s="91"/>
      <c r="DY135" s="65"/>
      <c r="DZ135" s="65"/>
      <c r="EA135" s="65"/>
      <c r="EB135" s="65"/>
      <c r="EC135" s="65"/>
      <c r="ED135" s="65"/>
      <c r="EE135" s="65"/>
      <c r="EF135" s="65"/>
      <c r="EG135" s="65"/>
      <c r="EH135" s="65"/>
      <c r="EI135" s="65"/>
      <c r="EJ135" s="65"/>
      <c r="EK135" s="65"/>
      <c r="EL135" s="65"/>
      <c r="EM135" s="65"/>
      <c r="EN135" s="65"/>
      <c r="EO135" s="65"/>
      <c r="EP135" s="65"/>
      <c r="EQ135" s="65"/>
      <c r="ER135" s="65"/>
      <c r="ES135" s="65"/>
      <c r="ET135" s="65"/>
      <c r="EU135" s="65"/>
      <c r="EV135" s="65"/>
      <c r="EW135" s="65"/>
      <c r="EX135" s="65"/>
      <c r="EY135" s="65"/>
      <c r="EZ135" s="65"/>
      <c r="FA135" s="65"/>
      <c r="FB135" s="65"/>
      <c r="FC135" s="65"/>
      <c r="FD135" s="65"/>
      <c r="FE135" s="65"/>
      <c r="FF135" s="65"/>
      <c r="FG135" s="65"/>
      <c r="FH135" s="65"/>
      <c r="FI135" s="65"/>
      <c r="FJ135" s="65"/>
      <c r="FK135" s="65"/>
      <c r="FL135" s="65"/>
      <c r="FM135" s="65"/>
      <c r="FN135" s="65"/>
      <c r="FO135" s="65"/>
      <c r="FP135" s="65"/>
      <c r="FQ135" s="65"/>
      <c r="FR135" s="65"/>
      <c r="FS135" s="65"/>
      <c r="FT135" s="65"/>
      <c r="FU135" s="65"/>
      <c r="FV135" s="65"/>
      <c r="FW135" s="65"/>
      <c r="FX135" s="65"/>
      <c r="FY135" s="65"/>
      <c r="FZ135" s="65"/>
      <c r="GA135" s="65"/>
      <c r="GB135" s="65"/>
      <c r="GC135" s="65"/>
      <c r="GD135" s="65"/>
      <c r="GE135" s="65"/>
      <c r="GF135" s="65"/>
      <c r="GG135" s="65"/>
      <c r="GH135" s="65"/>
      <c r="GI135" s="65"/>
      <c r="GJ135" s="65"/>
      <c r="GK135" s="65"/>
      <c r="GL135" s="65"/>
      <c r="GM135" s="65"/>
      <c r="GN135" s="65"/>
      <c r="GO135" s="65"/>
      <c r="GP135" s="65"/>
      <c r="GQ135" s="65"/>
      <c r="GR135" s="65"/>
      <c r="GS135" s="65"/>
      <c r="GT135" s="65"/>
      <c r="GU135" s="65"/>
      <c r="GV135" s="65"/>
      <c r="GW135" s="65"/>
      <c r="GX135" s="65"/>
      <c r="GY135" s="65"/>
      <c r="GZ135" s="65"/>
      <c r="HA135" s="65"/>
      <c r="HB135" s="65"/>
      <c r="HC135" s="65"/>
      <c r="HD135" s="65"/>
      <c r="HE135" s="65"/>
      <c r="HF135" s="65"/>
      <c r="HG135" s="65"/>
      <c r="HH135" s="65"/>
      <c r="HI135" s="65"/>
      <c r="HJ135" s="65"/>
      <c r="HK135" s="65"/>
      <c r="HL135" s="65"/>
      <c r="HM135" s="65"/>
      <c r="HN135" s="65"/>
      <c r="HO135" s="65"/>
      <c r="HP135" s="65"/>
      <c r="HQ135" s="65"/>
      <c r="HR135" s="65"/>
      <c r="HS135" s="65"/>
      <c r="HT135" s="65"/>
      <c r="HU135" s="65"/>
      <c r="HV135" s="65"/>
      <c r="HW135" s="65"/>
      <c r="HX135" s="65"/>
      <c r="HY135" s="65"/>
      <c r="HZ135" s="65"/>
      <c r="IA135" s="65"/>
      <c r="IB135" s="65"/>
      <c r="IC135" s="65"/>
      <c r="ID135" s="65"/>
      <c r="IE135" s="65"/>
      <c r="IF135" s="65"/>
      <c r="IG135" s="65"/>
      <c r="IH135" s="65"/>
      <c r="II135" s="65"/>
      <c r="IJ135" s="65"/>
      <c r="IK135" s="65"/>
      <c r="IL135" s="65"/>
      <c r="IM135" s="65"/>
      <c r="IN135" s="65"/>
      <c r="IO135" s="65"/>
      <c r="IP135" s="65"/>
      <c r="IQ135" s="65"/>
      <c r="IR135" s="65"/>
      <c r="IS135" s="65"/>
      <c r="IT135" s="65"/>
      <c r="IU135" s="65"/>
      <c r="IV135" s="65"/>
      <c r="IW135" s="65"/>
      <c r="IX135" s="65"/>
      <c r="IY135" s="65"/>
      <c r="IZ135" s="65"/>
      <c r="JA135" s="65"/>
      <c r="JB135" s="65"/>
      <c r="JC135" s="65"/>
      <c r="JD135" s="65"/>
      <c r="JE135" s="65"/>
      <c r="JF135" s="65"/>
      <c r="JG135" s="65"/>
      <c r="JH135" s="65"/>
    </row>
    <row r="136" spans="1:268" s="66" customFormat="1">
      <c r="A136" s="89"/>
      <c r="B136" s="89"/>
      <c r="C136" s="89"/>
      <c r="D136" s="89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  <c r="AK136" s="90"/>
      <c r="AL136" s="90"/>
      <c r="AM136" s="90"/>
      <c r="AN136" s="90"/>
      <c r="AO136" s="90"/>
      <c r="AP136" s="90"/>
      <c r="AQ136" s="90"/>
      <c r="AR136" s="90"/>
      <c r="AS136" s="90"/>
      <c r="AT136" s="90"/>
      <c r="AU136" s="90"/>
      <c r="AV136" s="90"/>
      <c r="AW136" s="90"/>
      <c r="AX136" s="90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65"/>
      <c r="BN136" s="65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  <c r="CA136" s="65"/>
      <c r="CB136" s="65"/>
      <c r="CC136" s="65"/>
      <c r="CD136" s="65"/>
      <c r="CE136" s="65"/>
      <c r="CF136" s="65"/>
      <c r="CG136" s="65"/>
      <c r="CH136" s="65"/>
      <c r="CI136" s="65"/>
      <c r="CJ136" s="65"/>
      <c r="CK136" s="65"/>
      <c r="CL136" s="65"/>
      <c r="CM136" s="65"/>
      <c r="CN136" s="65"/>
      <c r="CO136" s="65"/>
      <c r="CP136" s="65"/>
      <c r="CQ136" s="65"/>
      <c r="CR136" s="65"/>
      <c r="CS136" s="65"/>
      <c r="CT136" s="65"/>
      <c r="CU136" s="65"/>
      <c r="CV136" s="65"/>
      <c r="CW136" s="65"/>
      <c r="CX136" s="65"/>
      <c r="CY136" s="65"/>
      <c r="CZ136" s="65"/>
      <c r="DA136" s="65"/>
      <c r="DB136" s="65"/>
      <c r="DC136" s="65"/>
      <c r="DD136" s="65"/>
      <c r="DE136" s="65"/>
      <c r="DF136" s="65"/>
      <c r="DG136" s="65"/>
      <c r="DH136" s="65"/>
      <c r="DI136" s="65"/>
      <c r="DJ136" s="65"/>
      <c r="DK136" s="65"/>
      <c r="DL136" s="65"/>
      <c r="DM136" s="65"/>
      <c r="DN136" s="65"/>
      <c r="DO136" s="65"/>
      <c r="DP136" s="65"/>
      <c r="DQ136" s="65"/>
      <c r="DR136" s="65"/>
      <c r="DS136" s="65"/>
      <c r="DT136" s="65"/>
      <c r="DU136" s="65"/>
      <c r="DV136" s="91"/>
      <c r="DW136" s="91"/>
      <c r="DX136" s="91"/>
      <c r="DY136" s="65"/>
      <c r="DZ136" s="65"/>
      <c r="EA136" s="65"/>
      <c r="EB136" s="65"/>
      <c r="EC136" s="65"/>
      <c r="ED136" s="65"/>
      <c r="EE136" s="65"/>
      <c r="EF136" s="65"/>
      <c r="EG136" s="65"/>
      <c r="EH136" s="65"/>
      <c r="EI136" s="65"/>
      <c r="EJ136" s="65"/>
      <c r="EK136" s="65"/>
      <c r="EL136" s="65"/>
      <c r="EM136" s="65"/>
      <c r="EN136" s="65"/>
      <c r="EO136" s="65"/>
      <c r="EP136" s="65"/>
      <c r="EQ136" s="65"/>
      <c r="ER136" s="65"/>
      <c r="ES136" s="65"/>
      <c r="ET136" s="65"/>
      <c r="EU136" s="65"/>
      <c r="EV136" s="65"/>
      <c r="EW136" s="65"/>
      <c r="EX136" s="65"/>
      <c r="EY136" s="65"/>
      <c r="EZ136" s="65"/>
      <c r="FA136" s="65"/>
      <c r="FB136" s="65"/>
      <c r="FC136" s="65"/>
      <c r="FD136" s="65"/>
      <c r="FE136" s="65"/>
      <c r="FF136" s="65"/>
      <c r="FG136" s="65"/>
      <c r="FH136" s="65"/>
      <c r="FI136" s="65"/>
      <c r="FJ136" s="65"/>
      <c r="FK136" s="65"/>
      <c r="FL136" s="65"/>
      <c r="FM136" s="65"/>
      <c r="FN136" s="65"/>
      <c r="FO136" s="65"/>
      <c r="FP136" s="65"/>
      <c r="FQ136" s="65"/>
      <c r="FR136" s="65"/>
      <c r="FS136" s="65"/>
      <c r="FT136" s="65"/>
      <c r="FU136" s="65"/>
      <c r="FV136" s="65"/>
      <c r="FW136" s="65"/>
      <c r="FX136" s="65"/>
      <c r="FY136" s="65"/>
      <c r="FZ136" s="65"/>
      <c r="GA136" s="65"/>
      <c r="GB136" s="65"/>
      <c r="GC136" s="65"/>
      <c r="GD136" s="65"/>
      <c r="GE136" s="65"/>
      <c r="GF136" s="65"/>
      <c r="GG136" s="65"/>
      <c r="GH136" s="65"/>
      <c r="GI136" s="65"/>
      <c r="GJ136" s="65"/>
      <c r="GK136" s="65"/>
      <c r="GL136" s="65"/>
      <c r="GM136" s="65"/>
      <c r="GN136" s="65"/>
      <c r="GO136" s="65"/>
      <c r="GP136" s="65"/>
      <c r="GQ136" s="65"/>
      <c r="GR136" s="65"/>
      <c r="GS136" s="65"/>
      <c r="GT136" s="65"/>
      <c r="GU136" s="65"/>
      <c r="GV136" s="65"/>
      <c r="GW136" s="65"/>
      <c r="GX136" s="65"/>
      <c r="GY136" s="65"/>
      <c r="GZ136" s="65"/>
      <c r="HA136" s="65"/>
      <c r="HB136" s="65"/>
      <c r="HC136" s="65"/>
      <c r="HD136" s="65"/>
      <c r="HE136" s="65"/>
      <c r="HF136" s="65"/>
      <c r="HG136" s="65"/>
      <c r="HH136" s="65"/>
      <c r="HI136" s="65"/>
      <c r="HJ136" s="65"/>
      <c r="HK136" s="65"/>
      <c r="HL136" s="65"/>
      <c r="HM136" s="65"/>
      <c r="HN136" s="65"/>
      <c r="HO136" s="65"/>
      <c r="HP136" s="65"/>
      <c r="HQ136" s="65"/>
      <c r="HR136" s="65"/>
      <c r="HS136" s="65"/>
      <c r="HT136" s="65"/>
      <c r="HU136" s="65"/>
      <c r="HV136" s="65"/>
      <c r="HW136" s="65"/>
      <c r="HX136" s="65"/>
      <c r="HY136" s="65"/>
      <c r="HZ136" s="65"/>
      <c r="IA136" s="65"/>
      <c r="IB136" s="65"/>
      <c r="IC136" s="65"/>
      <c r="ID136" s="65"/>
      <c r="IE136" s="65"/>
      <c r="IF136" s="65"/>
      <c r="IG136" s="65"/>
      <c r="IH136" s="65"/>
      <c r="II136" s="65"/>
      <c r="IJ136" s="65"/>
      <c r="IK136" s="65"/>
      <c r="IL136" s="65"/>
      <c r="IM136" s="65"/>
      <c r="IN136" s="65"/>
      <c r="IO136" s="65"/>
      <c r="IP136" s="65"/>
      <c r="IQ136" s="65"/>
      <c r="IR136" s="65"/>
      <c r="IS136" s="65"/>
      <c r="IT136" s="65"/>
      <c r="IU136" s="65"/>
      <c r="IV136" s="65"/>
      <c r="IW136" s="65"/>
      <c r="IX136" s="65"/>
      <c r="IY136" s="65"/>
      <c r="IZ136" s="65"/>
      <c r="JA136" s="65"/>
      <c r="JB136" s="65"/>
      <c r="JC136" s="65"/>
      <c r="JD136" s="65"/>
      <c r="JE136" s="65"/>
      <c r="JF136" s="65"/>
      <c r="JG136" s="65"/>
      <c r="JH136" s="65"/>
    </row>
    <row r="137" spans="1:268" s="66" customFormat="1">
      <c r="A137" s="89"/>
      <c r="B137" s="89"/>
      <c r="C137" s="89"/>
      <c r="D137" s="89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65"/>
      <c r="BN137" s="65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  <c r="CA137" s="65"/>
      <c r="CB137" s="65"/>
      <c r="CC137" s="65"/>
      <c r="CD137" s="65"/>
      <c r="CE137" s="65"/>
      <c r="CF137" s="65"/>
      <c r="CG137" s="65"/>
      <c r="CH137" s="65"/>
      <c r="CI137" s="65"/>
      <c r="CJ137" s="65"/>
      <c r="CK137" s="65"/>
      <c r="CL137" s="65"/>
      <c r="CM137" s="65"/>
      <c r="CN137" s="65"/>
      <c r="CO137" s="65"/>
      <c r="CP137" s="65"/>
      <c r="CQ137" s="65"/>
      <c r="CR137" s="65"/>
      <c r="CS137" s="65"/>
      <c r="CT137" s="65"/>
      <c r="CU137" s="65"/>
      <c r="CV137" s="65"/>
      <c r="CW137" s="65"/>
      <c r="CX137" s="65"/>
      <c r="CY137" s="65"/>
      <c r="CZ137" s="65"/>
      <c r="DA137" s="65"/>
      <c r="DB137" s="65"/>
      <c r="DC137" s="65"/>
      <c r="DD137" s="65"/>
      <c r="DE137" s="65"/>
      <c r="DF137" s="65"/>
      <c r="DG137" s="65"/>
      <c r="DH137" s="65"/>
      <c r="DI137" s="65"/>
      <c r="DJ137" s="65"/>
      <c r="DK137" s="65"/>
      <c r="DL137" s="65"/>
      <c r="DM137" s="65"/>
      <c r="DN137" s="65"/>
      <c r="DO137" s="65"/>
      <c r="DP137" s="65"/>
      <c r="DQ137" s="65"/>
      <c r="DR137" s="65"/>
      <c r="DS137" s="65"/>
      <c r="DT137" s="65"/>
      <c r="DU137" s="65"/>
      <c r="DV137" s="91"/>
      <c r="DW137" s="91"/>
      <c r="DX137" s="91"/>
      <c r="DY137" s="65"/>
      <c r="DZ137" s="65"/>
      <c r="EA137" s="65"/>
      <c r="EB137" s="65"/>
      <c r="EC137" s="65"/>
      <c r="ED137" s="65"/>
      <c r="EE137" s="65"/>
      <c r="EF137" s="65"/>
      <c r="EG137" s="65"/>
      <c r="EH137" s="65"/>
      <c r="EI137" s="65"/>
      <c r="EJ137" s="65"/>
      <c r="EK137" s="65"/>
      <c r="EL137" s="65"/>
      <c r="EM137" s="65"/>
      <c r="EN137" s="65"/>
      <c r="EO137" s="65"/>
      <c r="EP137" s="65"/>
      <c r="EQ137" s="65"/>
      <c r="ER137" s="65"/>
      <c r="ES137" s="65"/>
      <c r="ET137" s="65"/>
      <c r="EU137" s="65"/>
      <c r="EV137" s="65"/>
      <c r="EW137" s="65"/>
      <c r="EX137" s="65"/>
      <c r="EY137" s="65"/>
      <c r="EZ137" s="65"/>
      <c r="FA137" s="65"/>
      <c r="FB137" s="65"/>
      <c r="FC137" s="65"/>
      <c r="FD137" s="65"/>
      <c r="FE137" s="65"/>
      <c r="FF137" s="65"/>
      <c r="FG137" s="65"/>
      <c r="FH137" s="65"/>
      <c r="FI137" s="65"/>
      <c r="FJ137" s="65"/>
      <c r="FK137" s="65"/>
      <c r="FL137" s="65"/>
      <c r="FM137" s="65"/>
      <c r="FN137" s="65"/>
      <c r="FO137" s="65"/>
      <c r="FP137" s="65"/>
      <c r="FQ137" s="65"/>
      <c r="FR137" s="65"/>
      <c r="FS137" s="65"/>
      <c r="FT137" s="65"/>
      <c r="FU137" s="65"/>
      <c r="FV137" s="65"/>
      <c r="FW137" s="65"/>
      <c r="FX137" s="65"/>
      <c r="FY137" s="65"/>
      <c r="FZ137" s="65"/>
      <c r="GA137" s="65"/>
      <c r="GB137" s="65"/>
      <c r="GC137" s="65"/>
      <c r="GD137" s="65"/>
      <c r="GE137" s="65"/>
      <c r="GF137" s="65"/>
      <c r="GG137" s="65"/>
      <c r="GH137" s="65"/>
      <c r="GI137" s="65"/>
      <c r="GJ137" s="65"/>
      <c r="GK137" s="65"/>
      <c r="GL137" s="65"/>
      <c r="GM137" s="65"/>
      <c r="GN137" s="65"/>
      <c r="GO137" s="65"/>
      <c r="GP137" s="65"/>
      <c r="GQ137" s="65"/>
      <c r="GR137" s="65"/>
      <c r="GS137" s="65"/>
      <c r="GT137" s="65"/>
      <c r="GU137" s="65"/>
      <c r="GV137" s="65"/>
      <c r="GW137" s="65"/>
      <c r="GX137" s="65"/>
      <c r="GY137" s="65"/>
      <c r="GZ137" s="65"/>
      <c r="HA137" s="65"/>
      <c r="HB137" s="65"/>
      <c r="HC137" s="65"/>
      <c r="HD137" s="65"/>
      <c r="HE137" s="65"/>
      <c r="HF137" s="65"/>
      <c r="HG137" s="65"/>
      <c r="HH137" s="65"/>
      <c r="HI137" s="65"/>
      <c r="HJ137" s="65"/>
      <c r="HK137" s="65"/>
      <c r="HL137" s="65"/>
      <c r="HM137" s="65"/>
      <c r="HN137" s="65"/>
      <c r="HO137" s="65"/>
      <c r="HP137" s="65"/>
      <c r="HQ137" s="65"/>
      <c r="HR137" s="65"/>
      <c r="HS137" s="65"/>
      <c r="HT137" s="65"/>
      <c r="HU137" s="65"/>
      <c r="HV137" s="65"/>
      <c r="HW137" s="65"/>
      <c r="HX137" s="65"/>
      <c r="HY137" s="65"/>
      <c r="HZ137" s="65"/>
      <c r="IA137" s="65"/>
      <c r="IB137" s="65"/>
      <c r="IC137" s="65"/>
      <c r="ID137" s="65"/>
      <c r="IE137" s="65"/>
      <c r="IF137" s="65"/>
      <c r="IG137" s="65"/>
      <c r="IH137" s="65"/>
      <c r="II137" s="65"/>
      <c r="IJ137" s="65"/>
      <c r="IK137" s="65"/>
      <c r="IL137" s="65"/>
      <c r="IM137" s="65"/>
      <c r="IN137" s="65"/>
      <c r="IO137" s="65"/>
      <c r="IP137" s="65"/>
      <c r="IQ137" s="65"/>
      <c r="IR137" s="65"/>
      <c r="IS137" s="65"/>
      <c r="IT137" s="65"/>
      <c r="IU137" s="65"/>
      <c r="IV137" s="65"/>
      <c r="IW137" s="65"/>
      <c r="IX137" s="65"/>
      <c r="IY137" s="65"/>
      <c r="IZ137" s="65"/>
      <c r="JA137" s="65"/>
      <c r="JB137" s="65"/>
      <c r="JC137" s="65"/>
      <c r="JD137" s="65"/>
      <c r="JE137" s="65"/>
      <c r="JF137" s="65"/>
      <c r="JG137" s="65"/>
      <c r="JH137" s="65"/>
    </row>
    <row r="138" spans="1:268" s="66" customFormat="1">
      <c r="A138" s="89"/>
      <c r="B138" s="89"/>
      <c r="C138" s="89"/>
      <c r="D138" s="89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  <c r="AW138" s="90"/>
      <c r="AX138" s="90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65"/>
      <c r="BN138" s="65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  <c r="CA138" s="65"/>
      <c r="CB138" s="65"/>
      <c r="CC138" s="65"/>
      <c r="CD138" s="65"/>
      <c r="CE138" s="65"/>
      <c r="CF138" s="65"/>
      <c r="CG138" s="65"/>
      <c r="CH138" s="65"/>
      <c r="CI138" s="65"/>
      <c r="CJ138" s="65"/>
      <c r="CK138" s="65"/>
      <c r="CL138" s="65"/>
      <c r="CM138" s="65"/>
      <c r="CN138" s="65"/>
      <c r="CO138" s="65"/>
      <c r="CP138" s="65"/>
      <c r="CQ138" s="65"/>
      <c r="CR138" s="65"/>
      <c r="CS138" s="65"/>
      <c r="CT138" s="65"/>
      <c r="CU138" s="65"/>
      <c r="CV138" s="65"/>
      <c r="CW138" s="65"/>
      <c r="CX138" s="65"/>
      <c r="CY138" s="65"/>
      <c r="CZ138" s="65"/>
      <c r="DA138" s="65"/>
      <c r="DB138" s="65"/>
      <c r="DC138" s="65"/>
      <c r="DD138" s="65"/>
      <c r="DE138" s="65"/>
      <c r="DF138" s="65"/>
      <c r="DG138" s="65"/>
      <c r="DH138" s="65"/>
      <c r="DI138" s="65"/>
      <c r="DJ138" s="65"/>
      <c r="DK138" s="65"/>
      <c r="DL138" s="65"/>
      <c r="DM138" s="65"/>
      <c r="DN138" s="65"/>
      <c r="DO138" s="65"/>
      <c r="DP138" s="65"/>
      <c r="DQ138" s="65"/>
      <c r="DR138" s="65"/>
      <c r="DS138" s="65"/>
      <c r="DT138" s="65"/>
      <c r="DU138" s="65"/>
      <c r="DV138" s="91"/>
      <c r="DW138" s="91"/>
      <c r="DX138" s="91"/>
      <c r="DY138" s="65"/>
      <c r="DZ138" s="65"/>
      <c r="EA138" s="65"/>
      <c r="EB138" s="65"/>
      <c r="EC138" s="65"/>
      <c r="ED138" s="65"/>
      <c r="EE138" s="65"/>
      <c r="EF138" s="65"/>
      <c r="EG138" s="65"/>
      <c r="EH138" s="65"/>
      <c r="EI138" s="65"/>
      <c r="EJ138" s="65"/>
      <c r="EK138" s="65"/>
      <c r="EL138" s="65"/>
      <c r="EM138" s="65"/>
      <c r="EN138" s="65"/>
      <c r="EO138" s="65"/>
      <c r="EP138" s="65"/>
      <c r="EQ138" s="65"/>
      <c r="ER138" s="65"/>
      <c r="ES138" s="65"/>
      <c r="ET138" s="65"/>
      <c r="EU138" s="65"/>
      <c r="EV138" s="65"/>
      <c r="EW138" s="65"/>
      <c r="EX138" s="65"/>
      <c r="EY138" s="65"/>
      <c r="EZ138" s="65"/>
      <c r="FA138" s="65"/>
      <c r="FB138" s="65"/>
      <c r="FC138" s="65"/>
      <c r="FD138" s="65"/>
      <c r="FE138" s="65"/>
      <c r="FF138" s="65"/>
      <c r="FG138" s="65"/>
      <c r="FH138" s="65"/>
      <c r="FI138" s="65"/>
      <c r="FJ138" s="65"/>
      <c r="FK138" s="65"/>
      <c r="FL138" s="65"/>
      <c r="FM138" s="65"/>
      <c r="FN138" s="65"/>
      <c r="FO138" s="65"/>
      <c r="FP138" s="65"/>
      <c r="FQ138" s="65"/>
      <c r="FR138" s="65"/>
      <c r="FS138" s="65"/>
      <c r="FT138" s="65"/>
      <c r="FU138" s="65"/>
      <c r="FV138" s="65"/>
      <c r="FW138" s="65"/>
      <c r="FX138" s="65"/>
      <c r="FY138" s="65"/>
      <c r="FZ138" s="65"/>
      <c r="GA138" s="65"/>
      <c r="GB138" s="65"/>
      <c r="GC138" s="65"/>
      <c r="GD138" s="65"/>
      <c r="GE138" s="65"/>
      <c r="GF138" s="65"/>
      <c r="GG138" s="65"/>
      <c r="GH138" s="65"/>
      <c r="GI138" s="65"/>
      <c r="GJ138" s="65"/>
      <c r="GK138" s="65"/>
      <c r="GL138" s="65"/>
      <c r="GM138" s="65"/>
      <c r="GN138" s="65"/>
      <c r="GO138" s="65"/>
      <c r="GP138" s="65"/>
      <c r="GQ138" s="65"/>
      <c r="GR138" s="65"/>
      <c r="GS138" s="65"/>
      <c r="GT138" s="65"/>
      <c r="GU138" s="65"/>
      <c r="GV138" s="65"/>
      <c r="GW138" s="65"/>
      <c r="GX138" s="65"/>
      <c r="GY138" s="65"/>
      <c r="GZ138" s="65"/>
      <c r="HA138" s="65"/>
      <c r="HB138" s="65"/>
      <c r="HC138" s="65"/>
      <c r="HD138" s="65"/>
      <c r="HE138" s="65"/>
      <c r="HF138" s="65"/>
      <c r="HG138" s="65"/>
      <c r="HH138" s="65"/>
      <c r="HI138" s="65"/>
      <c r="HJ138" s="65"/>
      <c r="HK138" s="65"/>
      <c r="HL138" s="65"/>
      <c r="HM138" s="65"/>
      <c r="HN138" s="65"/>
      <c r="HO138" s="65"/>
      <c r="HP138" s="65"/>
      <c r="HQ138" s="65"/>
      <c r="HR138" s="65"/>
      <c r="HS138" s="65"/>
      <c r="HT138" s="65"/>
      <c r="HU138" s="65"/>
      <c r="HV138" s="65"/>
      <c r="HW138" s="65"/>
      <c r="HX138" s="65"/>
      <c r="HY138" s="65"/>
      <c r="HZ138" s="65"/>
      <c r="IA138" s="65"/>
      <c r="IB138" s="65"/>
      <c r="IC138" s="65"/>
      <c r="ID138" s="65"/>
      <c r="IE138" s="65"/>
      <c r="IF138" s="65"/>
      <c r="IG138" s="65"/>
      <c r="IH138" s="65"/>
      <c r="II138" s="65"/>
      <c r="IJ138" s="65"/>
      <c r="IK138" s="65"/>
      <c r="IL138" s="65"/>
      <c r="IM138" s="65"/>
      <c r="IN138" s="65"/>
      <c r="IO138" s="65"/>
      <c r="IP138" s="65"/>
      <c r="IQ138" s="65"/>
      <c r="IR138" s="65"/>
      <c r="IS138" s="65"/>
      <c r="IT138" s="65"/>
      <c r="IU138" s="65"/>
      <c r="IV138" s="65"/>
      <c r="IW138" s="65"/>
      <c r="IX138" s="65"/>
      <c r="IY138" s="65"/>
      <c r="IZ138" s="65"/>
      <c r="JA138" s="65"/>
      <c r="JB138" s="65"/>
      <c r="JC138" s="65"/>
      <c r="JD138" s="65"/>
      <c r="JE138" s="65"/>
      <c r="JF138" s="65"/>
      <c r="JG138" s="65"/>
      <c r="JH138" s="65"/>
    </row>
    <row r="139" spans="1:268" s="66" customFormat="1">
      <c r="A139" s="89"/>
      <c r="B139" s="89"/>
      <c r="C139" s="89"/>
      <c r="D139" s="89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65"/>
      <c r="BN139" s="65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  <c r="CA139" s="65"/>
      <c r="CB139" s="65"/>
      <c r="CC139" s="65"/>
      <c r="CD139" s="65"/>
      <c r="CE139" s="65"/>
      <c r="CF139" s="65"/>
      <c r="CG139" s="65"/>
      <c r="CH139" s="65"/>
      <c r="CI139" s="65"/>
      <c r="CJ139" s="65"/>
      <c r="CK139" s="65"/>
      <c r="CL139" s="65"/>
      <c r="CM139" s="65"/>
      <c r="CN139" s="65"/>
      <c r="CO139" s="65"/>
      <c r="CP139" s="65"/>
      <c r="CQ139" s="65"/>
      <c r="CR139" s="65"/>
      <c r="CS139" s="65"/>
      <c r="CT139" s="65"/>
      <c r="CU139" s="65"/>
      <c r="CV139" s="65"/>
      <c r="CW139" s="65"/>
      <c r="CX139" s="65"/>
      <c r="CY139" s="65"/>
      <c r="CZ139" s="65"/>
      <c r="DA139" s="65"/>
      <c r="DB139" s="65"/>
      <c r="DC139" s="65"/>
      <c r="DD139" s="65"/>
      <c r="DE139" s="65"/>
      <c r="DF139" s="65"/>
      <c r="DG139" s="65"/>
      <c r="DH139" s="65"/>
      <c r="DI139" s="65"/>
      <c r="DJ139" s="65"/>
      <c r="DK139" s="65"/>
      <c r="DL139" s="65"/>
      <c r="DM139" s="65"/>
      <c r="DN139" s="65"/>
      <c r="DO139" s="65"/>
      <c r="DP139" s="65"/>
      <c r="DQ139" s="65"/>
      <c r="DR139" s="65"/>
      <c r="DS139" s="65"/>
      <c r="DT139" s="65"/>
      <c r="DU139" s="65"/>
      <c r="DV139" s="91"/>
      <c r="DW139" s="91"/>
      <c r="DX139" s="91"/>
      <c r="DY139" s="65"/>
      <c r="DZ139" s="65"/>
      <c r="EA139" s="65"/>
      <c r="EB139" s="65"/>
      <c r="EC139" s="65"/>
      <c r="ED139" s="65"/>
      <c r="EE139" s="65"/>
      <c r="EF139" s="65"/>
      <c r="EG139" s="65"/>
      <c r="EH139" s="65"/>
      <c r="EI139" s="65"/>
      <c r="EJ139" s="65"/>
      <c r="EK139" s="65"/>
      <c r="EL139" s="65"/>
      <c r="EM139" s="65"/>
      <c r="EN139" s="65"/>
      <c r="EO139" s="65"/>
      <c r="EP139" s="65"/>
      <c r="EQ139" s="65"/>
      <c r="ER139" s="65"/>
      <c r="ES139" s="65"/>
      <c r="ET139" s="65"/>
      <c r="EU139" s="65"/>
      <c r="EV139" s="65"/>
      <c r="EW139" s="65"/>
      <c r="EX139" s="65"/>
      <c r="EY139" s="65"/>
      <c r="EZ139" s="65"/>
      <c r="FA139" s="65"/>
      <c r="FB139" s="65"/>
      <c r="FC139" s="65"/>
      <c r="FD139" s="65"/>
      <c r="FE139" s="65"/>
      <c r="FF139" s="65"/>
      <c r="FG139" s="65"/>
      <c r="FH139" s="65"/>
      <c r="FI139" s="65"/>
      <c r="FJ139" s="65"/>
      <c r="FK139" s="65"/>
      <c r="FL139" s="65"/>
      <c r="FM139" s="65"/>
      <c r="FN139" s="65"/>
      <c r="FO139" s="65"/>
      <c r="FP139" s="65"/>
      <c r="FQ139" s="65"/>
      <c r="FR139" s="65"/>
      <c r="FS139" s="65"/>
      <c r="FT139" s="65"/>
      <c r="FU139" s="65"/>
      <c r="FV139" s="65"/>
      <c r="FW139" s="65"/>
      <c r="FX139" s="65"/>
      <c r="FY139" s="65"/>
      <c r="FZ139" s="65"/>
      <c r="GA139" s="65"/>
      <c r="GB139" s="65"/>
      <c r="GC139" s="65"/>
      <c r="GD139" s="65"/>
      <c r="GE139" s="65"/>
      <c r="GF139" s="65"/>
      <c r="GG139" s="65"/>
      <c r="GH139" s="65"/>
      <c r="GI139" s="65"/>
      <c r="GJ139" s="65"/>
      <c r="GK139" s="65"/>
      <c r="GL139" s="65"/>
      <c r="GM139" s="65"/>
      <c r="GN139" s="65"/>
      <c r="GO139" s="65"/>
      <c r="GP139" s="65"/>
      <c r="GQ139" s="65"/>
      <c r="GR139" s="65"/>
      <c r="GS139" s="65"/>
      <c r="GT139" s="65"/>
      <c r="GU139" s="65"/>
      <c r="GV139" s="65"/>
      <c r="GW139" s="65"/>
      <c r="GX139" s="65"/>
      <c r="GY139" s="65"/>
      <c r="GZ139" s="65"/>
      <c r="HA139" s="65"/>
      <c r="HB139" s="65"/>
      <c r="HC139" s="65"/>
      <c r="HD139" s="65"/>
      <c r="HE139" s="65"/>
      <c r="HF139" s="65"/>
      <c r="HG139" s="65"/>
      <c r="HH139" s="65"/>
      <c r="HI139" s="65"/>
      <c r="HJ139" s="65"/>
      <c r="HK139" s="65"/>
      <c r="HL139" s="65"/>
      <c r="HM139" s="65"/>
      <c r="HN139" s="65"/>
      <c r="HO139" s="65"/>
      <c r="HP139" s="65"/>
      <c r="HQ139" s="65"/>
      <c r="HR139" s="65"/>
      <c r="HS139" s="65"/>
      <c r="HT139" s="65"/>
      <c r="HU139" s="65"/>
      <c r="HV139" s="65"/>
      <c r="HW139" s="65"/>
      <c r="HX139" s="65"/>
      <c r="HY139" s="65"/>
      <c r="HZ139" s="65"/>
      <c r="IA139" s="65"/>
      <c r="IB139" s="65"/>
      <c r="IC139" s="65"/>
      <c r="ID139" s="65"/>
      <c r="IE139" s="65"/>
      <c r="IF139" s="65"/>
      <c r="IG139" s="65"/>
      <c r="IH139" s="65"/>
      <c r="II139" s="65"/>
      <c r="IJ139" s="65"/>
      <c r="IK139" s="65"/>
      <c r="IL139" s="65"/>
      <c r="IM139" s="65"/>
      <c r="IN139" s="65"/>
      <c r="IO139" s="65"/>
      <c r="IP139" s="65"/>
      <c r="IQ139" s="65"/>
      <c r="IR139" s="65"/>
      <c r="IS139" s="65"/>
      <c r="IT139" s="65"/>
      <c r="IU139" s="65"/>
      <c r="IV139" s="65"/>
      <c r="IW139" s="65"/>
      <c r="IX139" s="65"/>
      <c r="IY139" s="65"/>
      <c r="IZ139" s="65"/>
      <c r="JA139" s="65"/>
      <c r="JB139" s="65"/>
      <c r="JC139" s="65"/>
      <c r="JD139" s="65"/>
      <c r="JE139" s="65"/>
      <c r="JF139" s="65"/>
      <c r="JG139" s="65"/>
      <c r="JH139" s="65"/>
    </row>
    <row r="140" spans="1:268" s="66" customFormat="1">
      <c r="A140" s="89"/>
      <c r="B140" s="89"/>
      <c r="C140" s="89"/>
      <c r="D140" s="89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65"/>
      <c r="BN140" s="65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  <c r="CA140" s="65"/>
      <c r="CB140" s="65"/>
      <c r="CC140" s="65"/>
      <c r="CD140" s="65"/>
      <c r="CE140" s="65"/>
      <c r="CF140" s="65"/>
      <c r="CG140" s="65"/>
      <c r="CH140" s="65"/>
      <c r="CI140" s="65"/>
      <c r="CJ140" s="65"/>
      <c r="CK140" s="65"/>
      <c r="CL140" s="65"/>
      <c r="CM140" s="65"/>
      <c r="CN140" s="65"/>
      <c r="CO140" s="65"/>
      <c r="CP140" s="65"/>
      <c r="CQ140" s="65"/>
      <c r="CR140" s="65"/>
      <c r="CS140" s="65"/>
      <c r="CT140" s="65"/>
      <c r="CU140" s="65"/>
      <c r="CV140" s="65"/>
      <c r="CW140" s="65"/>
      <c r="CX140" s="65"/>
      <c r="CY140" s="65"/>
      <c r="CZ140" s="65"/>
      <c r="DA140" s="65"/>
      <c r="DB140" s="65"/>
      <c r="DC140" s="65"/>
      <c r="DD140" s="65"/>
      <c r="DE140" s="65"/>
      <c r="DF140" s="65"/>
      <c r="DG140" s="65"/>
      <c r="DH140" s="65"/>
      <c r="DI140" s="65"/>
      <c r="DJ140" s="65"/>
      <c r="DK140" s="65"/>
      <c r="DL140" s="65"/>
      <c r="DM140" s="65"/>
      <c r="DN140" s="65"/>
      <c r="DO140" s="65"/>
      <c r="DP140" s="65"/>
      <c r="DQ140" s="65"/>
      <c r="DR140" s="65"/>
      <c r="DS140" s="65"/>
      <c r="DT140" s="65"/>
      <c r="DU140" s="65"/>
      <c r="DV140" s="91"/>
      <c r="DW140" s="91"/>
      <c r="DX140" s="91"/>
      <c r="DY140" s="65"/>
      <c r="DZ140" s="65"/>
      <c r="EA140" s="65"/>
      <c r="EB140" s="65"/>
      <c r="EC140" s="65"/>
      <c r="ED140" s="65"/>
      <c r="EE140" s="65"/>
      <c r="EF140" s="65"/>
      <c r="EG140" s="65"/>
      <c r="EH140" s="65"/>
      <c r="EI140" s="65"/>
      <c r="EJ140" s="65"/>
      <c r="EK140" s="65"/>
      <c r="EL140" s="65"/>
      <c r="EM140" s="65"/>
      <c r="EN140" s="65"/>
      <c r="EO140" s="65"/>
      <c r="EP140" s="65"/>
      <c r="EQ140" s="65"/>
      <c r="ER140" s="65"/>
      <c r="ES140" s="65"/>
      <c r="ET140" s="65"/>
      <c r="EU140" s="65"/>
      <c r="EV140" s="65"/>
      <c r="EW140" s="65"/>
      <c r="EX140" s="65"/>
      <c r="EY140" s="65"/>
      <c r="EZ140" s="65"/>
      <c r="FA140" s="65"/>
      <c r="FB140" s="65"/>
      <c r="FC140" s="65"/>
      <c r="FD140" s="65"/>
      <c r="FE140" s="65"/>
      <c r="FF140" s="65"/>
      <c r="FG140" s="65"/>
      <c r="FH140" s="65"/>
      <c r="FI140" s="65"/>
      <c r="FJ140" s="65"/>
      <c r="FK140" s="65"/>
      <c r="FL140" s="65"/>
      <c r="FM140" s="65"/>
      <c r="FN140" s="65"/>
      <c r="FO140" s="65"/>
      <c r="FP140" s="65"/>
      <c r="FQ140" s="65"/>
      <c r="FR140" s="65"/>
      <c r="FS140" s="65"/>
      <c r="FT140" s="65"/>
      <c r="FU140" s="65"/>
      <c r="FV140" s="65"/>
      <c r="FW140" s="65"/>
      <c r="FX140" s="65"/>
      <c r="FY140" s="65"/>
      <c r="FZ140" s="65"/>
      <c r="GA140" s="65"/>
      <c r="GB140" s="65"/>
      <c r="GC140" s="65"/>
      <c r="GD140" s="65"/>
      <c r="GE140" s="65"/>
      <c r="GF140" s="65"/>
      <c r="GG140" s="65"/>
      <c r="GH140" s="65"/>
      <c r="GI140" s="65"/>
      <c r="GJ140" s="65"/>
      <c r="GK140" s="65"/>
      <c r="GL140" s="65"/>
      <c r="GM140" s="65"/>
      <c r="GN140" s="65"/>
      <c r="GO140" s="65"/>
      <c r="GP140" s="65"/>
      <c r="GQ140" s="65"/>
      <c r="GR140" s="65"/>
      <c r="GS140" s="65"/>
      <c r="GT140" s="65"/>
      <c r="GU140" s="65"/>
      <c r="GV140" s="65"/>
      <c r="GW140" s="65"/>
      <c r="GX140" s="65"/>
      <c r="GY140" s="65"/>
      <c r="GZ140" s="65"/>
      <c r="HA140" s="65"/>
      <c r="HB140" s="65"/>
      <c r="HC140" s="65"/>
      <c r="HD140" s="65"/>
      <c r="HE140" s="65"/>
      <c r="HF140" s="65"/>
      <c r="HG140" s="65"/>
      <c r="HH140" s="65"/>
      <c r="HI140" s="65"/>
      <c r="HJ140" s="65"/>
      <c r="HK140" s="65"/>
      <c r="HL140" s="65"/>
      <c r="HM140" s="65"/>
      <c r="HN140" s="65"/>
      <c r="HO140" s="65"/>
      <c r="HP140" s="65"/>
      <c r="HQ140" s="65"/>
      <c r="HR140" s="65"/>
      <c r="HS140" s="65"/>
      <c r="HT140" s="65"/>
      <c r="HU140" s="65"/>
      <c r="HV140" s="65"/>
      <c r="HW140" s="65"/>
      <c r="HX140" s="65"/>
      <c r="HY140" s="65"/>
      <c r="HZ140" s="65"/>
      <c r="IA140" s="65"/>
      <c r="IB140" s="65"/>
      <c r="IC140" s="65"/>
      <c r="ID140" s="65"/>
      <c r="IE140" s="65"/>
      <c r="IF140" s="65"/>
      <c r="IG140" s="65"/>
      <c r="IH140" s="65"/>
      <c r="II140" s="65"/>
      <c r="IJ140" s="65"/>
      <c r="IK140" s="65"/>
      <c r="IL140" s="65"/>
      <c r="IM140" s="65"/>
      <c r="IN140" s="65"/>
      <c r="IO140" s="65"/>
      <c r="IP140" s="65"/>
      <c r="IQ140" s="65"/>
      <c r="IR140" s="65"/>
      <c r="IS140" s="65"/>
      <c r="IT140" s="65"/>
      <c r="IU140" s="65"/>
      <c r="IV140" s="65"/>
      <c r="IW140" s="65"/>
      <c r="IX140" s="65"/>
      <c r="IY140" s="65"/>
      <c r="IZ140" s="65"/>
      <c r="JA140" s="65"/>
      <c r="JB140" s="65"/>
      <c r="JC140" s="65"/>
      <c r="JD140" s="65"/>
      <c r="JE140" s="65"/>
      <c r="JF140" s="65"/>
      <c r="JG140" s="65"/>
      <c r="JH140" s="65"/>
    </row>
    <row r="141" spans="1:268" s="66" customFormat="1">
      <c r="A141" s="89"/>
      <c r="B141" s="89"/>
      <c r="C141" s="89"/>
      <c r="D141" s="89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65"/>
      <c r="BN141" s="65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  <c r="CA141" s="65"/>
      <c r="CB141" s="65"/>
      <c r="CC141" s="65"/>
      <c r="CD141" s="65"/>
      <c r="CE141" s="65"/>
      <c r="CF141" s="65"/>
      <c r="CG141" s="65"/>
      <c r="CH141" s="65"/>
      <c r="CI141" s="65"/>
      <c r="CJ141" s="65"/>
      <c r="CK141" s="65"/>
      <c r="CL141" s="65"/>
      <c r="CM141" s="65"/>
      <c r="CN141" s="65"/>
      <c r="CO141" s="65"/>
      <c r="CP141" s="65"/>
      <c r="CQ141" s="65"/>
      <c r="CR141" s="65"/>
      <c r="CS141" s="65"/>
      <c r="CT141" s="65"/>
      <c r="CU141" s="65"/>
      <c r="CV141" s="65"/>
      <c r="CW141" s="65"/>
      <c r="CX141" s="65"/>
      <c r="CY141" s="65"/>
      <c r="CZ141" s="65"/>
      <c r="DA141" s="65"/>
      <c r="DB141" s="65"/>
      <c r="DC141" s="65"/>
      <c r="DD141" s="65"/>
      <c r="DE141" s="65"/>
      <c r="DF141" s="65"/>
      <c r="DG141" s="65"/>
      <c r="DH141" s="65"/>
      <c r="DI141" s="65"/>
      <c r="DJ141" s="65"/>
      <c r="DK141" s="65"/>
      <c r="DL141" s="65"/>
      <c r="DM141" s="65"/>
      <c r="DN141" s="65"/>
      <c r="DO141" s="65"/>
      <c r="DP141" s="65"/>
      <c r="DQ141" s="65"/>
      <c r="DR141" s="65"/>
      <c r="DS141" s="65"/>
      <c r="DT141" s="65"/>
      <c r="DU141" s="65"/>
      <c r="DV141" s="91"/>
      <c r="DW141" s="91"/>
      <c r="DX141" s="91"/>
      <c r="DY141" s="65"/>
      <c r="DZ141" s="65"/>
      <c r="EA141" s="65"/>
      <c r="EB141" s="65"/>
      <c r="EC141" s="65"/>
      <c r="ED141" s="65"/>
      <c r="EE141" s="65"/>
      <c r="EF141" s="65"/>
      <c r="EG141" s="65"/>
      <c r="EH141" s="65"/>
      <c r="EI141" s="65"/>
      <c r="EJ141" s="65"/>
      <c r="EK141" s="65"/>
      <c r="EL141" s="65"/>
      <c r="EM141" s="65"/>
      <c r="EN141" s="65"/>
      <c r="EO141" s="65"/>
      <c r="EP141" s="65"/>
      <c r="EQ141" s="65"/>
      <c r="ER141" s="65"/>
      <c r="ES141" s="65"/>
      <c r="ET141" s="65"/>
      <c r="EU141" s="65"/>
      <c r="EV141" s="65"/>
      <c r="EW141" s="65"/>
      <c r="EX141" s="65"/>
      <c r="EY141" s="65"/>
      <c r="EZ141" s="65"/>
      <c r="FA141" s="65"/>
      <c r="FB141" s="65"/>
      <c r="FC141" s="65"/>
      <c r="FD141" s="65"/>
      <c r="FE141" s="65"/>
      <c r="FF141" s="65"/>
      <c r="FG141" s="65"/>
      <c r="FH141" s="65"/>
      <c r="FI141" s="65"/>
      <c r="FJ141" s="65"/>
      <c r="FK141" s="65"/>
      <c r="FL141" s="65"/>
      <c r="FM141" s="65"/>
      <c r="FN141" s="65"/>
      <c r="FO141" s="65"/>
      <c r="FP141" s="65"/>
      <c r="FQ141" s="65"/>
      <c r="FR141" s="65"/>
      <c r="FS141" s="65"/>
      <c r="FT141" s="65"/>
      <c r="FU141" s="65"/>
      <c r="FV141" s="65"/>
      <c r="FW141" s="65"/>
      <c r="FX141" s="65"/>
      <c r="FY141" s="65"/>
      <c r="FZ141" s="65"/>
      <c r="GA141" s="65"/>
      <c r="GB141" s="65"/>
      <c r="GC141" s="65"/>
      <c r="GD141" s="65"/>
      <c r="GE141" s="65"/>
      <c r="GF141" s="65"/>
      <c r="GG141" s="65"/>
      <c r="GH141" s="65"/>
      <c r="GI141" s="65"/>
      <c r="GJ141" s="65"/>
      <c r="GK141" s="65"/>
      <c r="GL141" s="65"/>
      <c r="GM141" s="65"/>
      <c r="GN141" s="65"/>
      <c r="GO141" s="65"/>
      <c r="GP141" s="65"/>
      <c r="GQ141" s="65"/>
      <c r="GR141" s="65"/>
      <c r="GS141" s="65"/>
      <c r="GT141" s="65"/>
      <c r="GU141" s="65"/>
      <c r="GV141" s="65"/>
      <c r="GW141" s="65"/>
      <c r="GX141" s="65"/>
      <c r="GY141" s="65"/>
      <c r="GZ141" s="65"/>
      <c r="HA141" s="65"/>
      <c r="HB141" s="65"/>
      <c r="HC141" s="65"/>
      <c r="HD141" s="65"/>
      <c r="HE141" s="65"/>
      <c r="HF141" s="65"/>
      <c r="HG141" s="65"/>
      <c r="HH141" s="65"/>
      <c r="HI141" s="65"/>
      <c r="HJ141" s="65"/>
      <c r="HK141" s="65"/>
      <c r="HL141" s="65"/>
      <c r="HM141" s="65"/>
      <c r="HN141" s="65"/>
      <c r="HO141" s="65"/>
      <c r="HP141" s="65"/>
      <c r="HQ141" s="65"/>
      <c r="HR141" s="65"/>
      <c r="HS141" s="65"/>
      <c r="HT141" s="65"/>
      <c r="HU141" s="65"/>
      <c r="HV141" s="65"/>
      <c r="HW141" s="65"/>
      <c r="HX141" s="65"/>
      <c r="HY141" s="65"/>
      <c r="HZ141" s="65"/>
      <c r="IA141" s="65"/>
      <c r="IB141" s="65"/>
      <c r="IC141" s="65"/>
      <c r="ID141" s="65"/>
      <c r="IE141" s="65"/>
      <c r="IF141" s="65"/>
      <c r="IG141" s="65"/>
      <c r="IH141" s="65"/>
      <c r="II141" s="65"/>
      <c r="IJ141" s="65"/>
      <c r="IK141" s="65"/>
      <c r="IL141" s="65"/>
      <c r="IM141" s="65"/>
      <c r="IN141" s="65"/>
      <c r="IO141" s="65"/>
      <c r="IP141" s="65"/>
      <c r="IQ141" s="65"/>
      <c r="IR141" s="65"/>
      <c r="IS141" s="65"/>
      <c r="IT141" s="65"/>
      <c r="IU141" s="65"/>
      <c r="IV141" s="65"/>
      <c r="IW141" s="65"/>
      <c r="IX141" s="65"/>
      <c r="IY141" s="65"/>
      <c r="IZ141" s="65"/>
      <c r="JA141" s="65"/>
      <c r="JB141" s="65"/>
      <c r="JC141" s="65"/>
      <c r="JD141" s="65"/>
      <c r="JE141" s="65"/>
      <c r="JF141" s="65"/>
      <c r="JG141" s="65"/>
      <c r="JH141" s="65"/>
    </row>
    <row r="142" spans="1:268" s="66" customFormat="1">
      <c r="A142" s="89"/>
      <c r="B142" s="89"/>
      <c r="C142" s="89"/>
      <c r="D142" s="89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O142" s="90"/>
      <c r="AP142" s="90"/>
      <c r="AQ142" s="90"/>
      <c r="AR142" s="90"/>
      <c r="AS142" s="90"/>
      <c r="AT142" s="90"/>
      <c r="AU142" s="90"/>
      <c r="AV142" s="90"/>
      <c r="AW142" s="90"/>
      <c r="AX142" s="90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65"/>
      <c r="BN142" s="65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  <c r="CA142" s="65"/>
      <c r="CB142" s="65"/>
      <c r="CC142" s="65"/>
      <c r="CD142" s="65"/>
      <c r="CE142" s="65"/>
      <c r="CF142" s="65"/>
      <c r="CG142" s="65"/>
      <c r="CH142" s="65"/>
      <c r="CI142" s="65"/>
      <c r="CJ142" s="65"/>
      <c r="CK142" s="65"/>
      <c r="CL142" s="65"/>
      <c r="CM142" s="65"/>
      <c r="CN142" s="65"/>
      <c r="CO142" s="65"/>
      <c r="CP142" s="65"/>
      <c r="CQ142" s="65"/>
      <c r="CR142" s="65"/>
      <c r="CS142" s="65"/>
      <c r="CT142" s="65"/>
      <c r="CU142" s="65"/>
      <c r="CV142" s="65"/>
      <c r="CW142" s="65"/>
      <c r="CX142" s="65"/>
      <c r="CY142" s="65"/>
      <c r="CZ142" s="65"/>
      <c r="DA142" s="65"/>
      <c r="DB142" s="65"/>
      <c r="DC142" s="65"/>
      <c r="DD142" s="65"/>
      <c r="DE142" s="65"/>
      <c r="DF142" s="65"/>
      <c r="DG142" s="65"/>
      <c r="DH142" s="65"/>
      <c r="DI142" s="65"/>
      <c r="DJ142" s="65"/>
      <c r="DK142" s="65"/>
      <c r="DL142" s="65"/>
      <c r="DM142" s="65"/>
      <c r="DN142" s="65"/>
      <c r="DO142" s="65"/>
      <c r="DP142" s="65"/>
      <c r="DQ142" s="65"/>
      <c r="DR142" s="65"/>
      <c r="DS142" s="65"/>
      <c r="DT142" s="65"/>
      <c r="DU142" s="65"/>
      <c r="DV142" s="91"/>
      <c r="DW142" s="91"/>
      <c r="DX142" s="91"/>
      <c r="DY142" s="65"/>
      <c r="DZ142" s="65"/>
      <c r="EA142" s="65"/>
      <c r="EB142" s="65"/>
      <c r="EC142" s="65"/>
      <c r="ED142" s="65"/>
      <c r="EE142" s="65"/>
      <c r="EF142" s="65"/>
      <c r="EG142" s="65"/>
      <c r="EH142" s="65"/>
      <c r="EI142" s="65"/>
      <c r="EJ142" s="65"/>
      <c r="EK142" s="65"/>
      <c r="EL142" s="65"/>
      <c r="EM142" s="65"/>
      <c r="EN142" s="65"/>
      <c r="EO142" s="65"/>
      <c r="EP142" s="65"/>
      <c r="EQ142" s="65"/>
      <c r="ER142" s="65"/>
      <c r="ES142" s="65"/>
      <c r="ET142" s="65"/>
      <c r="EU142" s="65"/>
      <c r="EV142" s="65"/>
      <c r="EW142" s="65"/>
      <c r="EX142" s="65"/>
      <c r="EY142" s="65"/>
      <c r="EZ142" s="65"/>
      <c r="FA142" s="65"/>
      <c r="FB142" s="65"/>
      <c r="FC142" s="65"/>
      <c r="FD142" s="65"/>
      <c r="FE142" s="65"/>
      <c r="FF142" s="65"/>
      <c r="FG142" s="65"/>
      <c r="FH142" s="65"/>
      <c r="FI142" s="65"/>
      <c r="FJ142" s="65"/>
      <c r="FK142" s="65"/>
      <c r="FL142" s="65"/>
      <c r="FM142" s="65"/>
      <c r="FN142" s="65"/>
      <c r="FO142" s="65"/>
      <c r="FP142" s="65"/>
      <c r="FQ142" s="65"/>
      <c r="FR142" s="65"/>
      <c r="FS142" s="65"/>
      <c r="FT142" s="65"/>
      <c r="FU142" s="65"/>
      <c r="FV142" s="65"/>
      <c r="FW142" s="65"/>
      <c r="FX142" s="65"/>
      <c r="FY142" s="65"/>
      <c r="FZ142" s="65"/>
      <c r="GA142" s="65"/>
      <c r="GB142" s="65"/>
      <c r="GC142" s="65"/>
      <c r="GD142" s="65"/>
      <c r="GE142" s="65"/>
      <c r="GF142" s="65"/>
      <c r="GG142" s="65"/>
      <c r="GH142" s="65"/>
      <c r="GI142" s="65"/>
      <c r="GJ142" s="65"/>
      <c r="GK142" s="65"/>
      <c r="GL142" s="65"/>
      <c r="GM142" s="65"/>
      <c r="GN142" s="65"/>
      <c r="GO142" s="65"/>
      <c r="GP142" s="65"/>
      <c r="GQ142" s="65"/>
      <c r="GR142" s="65"/>
      <c r="GS142" s="65"/>
      <c r="GT142" s="65"/>
      <c r="GU142" s="65"/>
      <c r="GV142" s="65"/>
      <c r="GW142" s="65"/>
      <c r="GX142" s="65"/>
      <c r="GY142" s="65"/>
      <c r="GZ142" s="65"/>
      <c r="HA142" s="65"/>
      <c r="HB142" s="65"/>
      <c r="HC142" s="65"/>
      <c r="HD142" s="65"/>
      <c r="HE142" s="65"/>
      <c r="HF142" s="65"/>
      <c r="HG142" s="65"/>
      <c r="HH142" s="65"/>
      <c r="HI142" s="65"/>
      <c r="HJ142" s="65"/>
      <c r="HK142" s="65"/>
      <c r="HL142" s="65"/>
      <c r="HM142" s="65"/>
      <c r="HN142" s="65"/>
      <c r="HO142" s="65"/>
      <c r="HP142" s="65"/>
      <c r="HQ142" s="65"/>
      <c r="HR142" s="65"/>
      <c r="HS142" s="65"/>
      <c r="HT142" s="65"/>
      <c r="HU142" s="65"/>
      <c r="HV142" s="65"/>
      <c r="HW142" s="65"/>
      <c r="HX142" s="65"/>
      <c r="HY142" s="65"/>
      <c r="HZ142" s="65"/>
      <c r="IA142" s="65"/>
      <c r="IB142" s="65"/>
      <c r="IC142" s="65"/>
      <c r="ID142" s="65"/>
      <c r="IE142" s="65"/>
      <c r="IF142" s="65"/>
      <c r="IG142" s="65"/>
      <c r="IH142" s="65"/>
      <c r="II142" s="65"/>
      <c r="IJ142" s="65"/>
      <c r="IK142" s="65"/>
      <c r="IL142" s="65"/>
      <c r="IM142" s="65"/>
      <c r="IN142" s="65"/>
      <c r="IO142" s="65"/>
      <c r="IP142" s="65"/>
      <c r="IQ142" s="65"/>
      <c r="IR142" s="65"/>
      <c r="IS142" s="65"/>
      <c r="IT142" s="65"/>
      <c r="IU142" s="65"/>
      <c r="IV142" s="65"/>
      <c r="IW142" s="65"/>
      <c r="IX142" s="65"/>
      <c r="IY142" s="65"/>
      <c r="IZ142" s="65"/>
      <c r="JA142" s="65"/>
      <c r="JB142" s="65"/>
      <c r="JC142" s="65"/>
      <c r="JD142" s="65"/>
      <c r="JE142" s="65"/>
      <c r="JF142" s="65"/>
      <c r="JG142" s="65"/>
      <c r="JH142" s="65"/>
    </row>
    <row r="143" spans="1:268" s="66" customFormat="1">
      <c r="A143" s="89"/>
      <c r="B143" s="89"/>
      <c r="C143" s="89"/>
      <c r="D143" s="89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/>
      <c r="AU143" s="90"/>
      <c r="AV143" s="90"/>
      <c r="AW143" s="90"/>
      <c r="AX143" s="90"/>
      <c r="AY143" s="65"/>
      <c r="AZ143" s="65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65"/>
      <c r="BN143" s="65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  <c r="CA143" s="65"/>
      <c r="CB143" s="65"/>
      <c r="CC143" s="65"/>
      <c r="CD143" s="65"/>
      <c r="CE143" s="65"/>
      <c r="CF143" s="65"/>
      <c r="CG143" s="65"/>
      <c r="CH143" s="65"/>
      <c r="CI143" s="65"/>
      <c r="CJ143" s="65"/>
      <c r="CK143" s="65"/>
      <c r="CL143" s="65"/>
      <c r="CM143" s="65"/>
      <c r="CN143" s="65"/>
      <c r="CO143" s="65"/>
      <c r="CP143" s="65"/>
      <c r="CQ143" s="65"/>
      <c r="CR143" s="65"/>
      <c r="CS143" s="65"/>
      <c r="CT143" s="65"/>
      <c r="CU143" s="65"/>
      <c r="CV143" s="65"/>
      <c r="CW143" s="65"/>
      <c r="CX143" s="65"/>
      <c r="CY143" s="65"/>
      <c r="CZ143" s="65"/>
      <c r="DA143" s="65"/>
      <c r="DB143" s="65"/>
      <c r="DC143" s="65"/>
      <c r="DD143" s="65"/>
      <c r="DE143" s="65"/>
      <c r="DF143" s="65"/>
      <c r="DG143" s="65"/>
      <c r="DH143" s="65"/>
      <c r="DI143" s="65"/>
      <c r="DJ143" s="65"/>
      <c r="DK143" s="65"/>
      <c r="DL143" s="65"/>
      <c r="DM143" s="65"/>
      <c r="DN143" s="65"/>
      <c r="DO143" s="65"/>
      <c r="DP143" s="65"/>
      <c r="DQ143" s="65"/>
      <c r="DR143" s="65"/>
      <c r="DS143" s="65"/>
      <c r="DT143" s="65"/>
      <c r="DU143" s="65"/>
      <c r="DV143" s="91"/>
      <c r="DW143" s="91"/>
      <c r="DX143" s="91"/>
      <c r="DY143" s="65"/>
      <c r="DZ143" s="65"/>
      <c r="EA143" s="65"/>
      <c r="EB143" s="65"/>
      <c r="EC143" s="65"/>
      <c r="ED143" s="65"/>
      <c r="EE143" s="65"/>
      <c r="EF143" s="65"/>
      <c r="EG143" s="65"/>
      <c r="EH143" s="65"/>
      <c r="EI143" s="65"/>
      <c r="EJ143" s="65"/>
      <c r="EK143" s="65"/>
      <c r="EL143" s="65"/>
      <c r="EM143" s="65"/>
      <c r="EN143" s="65"/>
      <c r="EO143" s="65"/>
      <c r="EP143" s="65"/>
      <c r="EQ143" s="65"/>
      <c r="ER143" s="65"/>
      <c r="ES143" s="65"/>
      <c r="ET143" s="65"/>
      <c r="EU143" s="65"/>
      <c r="EV143" s="65"/>
      <c r="EW143" s="65"/>
      <c r="EX143" s="65"/>
      <c r="EY143" s="65"/>
      <c r="EZ143" s="65"/>
      <c r="FA143" s="65"/>
      <c r="FB143" s="65"/>
      <c r="FC143" s="65"/>
      <c r="FD143" s="65"/>
      <c r="FE143" s="65"/>
      <c r="FF143" s="65"/>
      <c r="FG143" s="65"/>
      <c r="FH143" s="65"/>
      <c r="FI143" s="65"/>
      <c r="FJ143" s="65"/>
      <c r="FK143" s="65"/>
      <c r="FL143" s="65"/>
      <c r="FM143" s="65"/>
      <c r="FN143" s="65"/>
      <c r="FO143" s="65"/>
      <c r="FP143" s="65"/>
      <c r="FQ143" s="65"/>
      <c r="FR143" s="65"/>
      <c r="FS143" s="65"/>
      <c r="FT143" s="65"/>
      <c r="FU143" s="65"/>
      <c r="FV143" s="65"/>
      <c r="FW143" s="65"/>
      <c r="FX143" s="65"/>
      <c r="FY143" s="65"/>
      <c r="FZ143" s="65"/>
      <c r="GA143" s="65"/>
      <c r="GB143" s="65"/>
      <c r="GC143" s="65"/>
      <c r="GD143" s="65"/>
      <c r="GE143" s="65"/>
      <c r="GF143" s="65"/>
      <c r="GG143" s="65"/>
      <c r="GH143" s="65"/>
      <c r="GI143" s="65"/>
      <c r="GJ143" s="65"/>
      <c r="GK143" s="65"/>
      <c r="GL143" s="65"/>
      <c r="GM143" s="65"/>
      <c r="GN143" s="65"/>
      <c r="GO143" s="65"/>
      <c r="GP143" s="65"/>
      <c r="GQ143" s="65"/>
      <c r="GR143" s="65"/>
      <c r="GS143" s="65"/>
      <c r="GT143" s="65"/>
      <c r="GU143" s="65"/>
      <c r="GV143" s="65"/>
      <c r="GW143" s="65"/>
      <c r="GX143" s="65"/>
      <c r="GY143" s="65"/>
      <c r="GZ143" s="65"/>
      <c r="HA143" s="65"/>
      <c r="HB143" s="65"/>
      <c r="HC143" s="65"/>
      <c r="HD143" s="65"/>
      <c r="HE143" s="65"/>
      <c r="HF143" s="65"/>
      <c r="HG143" s="65"/>
      <c r="HH143" s="65"/>
      <c r="HI143" s="65"/>
      <c r="HJ143" s="65"/>
      <c r="HK143" s="65"/>
      <c r="HL143" s="65"/>
      <c r="HM143" s="65"/>
      <c r="HN143" s="65"/>
      <c r="HO143" s="65"/>
      <c r="HP143" s="65"/>
      <c r="HQ143" s="65"/>
      <c r="HR143" s="65"/>
      <c r="HS143" s="65"/>
      <c r="HT143" s="65"/>
      <c r="HU143" s="65"/>
      <c r="HV143" s="65"/>
      <c r="HW143" s="65"/>
      <c r="HX143" s="65"/>
      <c r="HY143" s="65"/>
      <c r="HZ143" s="65"/>
      <c r="IA143" s="65"/>
      <c r="IB143" s="65"/>
      <c r="IC143" s="65"/>
      <c r="ID143" s="65"/>
      <c r="IE143" s="65"/>
      <c r="IF143" s="65"/>
      <c r="IG143" s="65"/>
      <c r="IH143" s="65"/>
      <c r="II143" s="65"/>
      <c r="IJ143" s="65"/>
      <c r="IK143" s="65"/>
      <c r="IL143" s="65"/>
      <c r="IM143" s="65"/>
      <c r="IN143" s="65"/>
      <c r="IO143" s="65"/>
      <c r="IP143" s="65"/>
      <c r="IQ143" s="65"/>
      <c r="IR143" s="65"/>
      <c r="IS143" s="65"/>
      <c r="IT143" s="65"/>
      <c r="IU143" s="65"/>
      <c r="IV143" s="65"/>
      <c r="IW143" s="65"/>
      <c r="IX143" s="65"/>
      <c r="IY143" s="65"/>
      <c r="IZ143" s="65"/>
      <c r="JA143" s="65"/>
      <c r="JB143" s="65"/>
      <c r="JC143" s="65"/>
      <c r="JD143" s="65"/>
      <c r="JE143" s="65"/>
      <c r="JF143" s="65"/>
      <c r="JG143" s="65"/>
      <c r="JH143" s="65"/>
    </row>
    <row r="144" spans="1:268" s="66" customFormat="1">
      <c r="A144" s="89"/>
      <c r="B144" s="89"/>
      <c r="C144" s="89"/>
      <c r="D144" s="89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  <c r="AK144" s="90"/>
      <c r="AL144" s="90"/>
      <c r="AM144" s="90"/>
      <c r="AN144" s="90"/>
      <c r="AO144" s="90"/>
      <c r="AP144" s="90"/>
      <c r="AQ144" s="90"/>
      <c r="AR144" s="90"/>
      <c r="AS144" s="90"/>
      <c r="AT144" s="90"/>
      <c r="AU144" s="90"/>
      <c r="AV144" s="90"/>
      <c r="AW144" s="90"/>
      <c r="AX144" s="90"/>
      <c r="AY144" s="65"/>
      <c r="AZ144" s="65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65"/>
      <c r="BN144" s="65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  <c r="CA144" s="65"/>
      <c r="CB144" s="65"/>
      <c r="CC144" s="65"/>
      <c r="CD144" s="65"/>
      <c r="CE144" s="65"/>
      <c r="CF144" s="65"/>
      <c r="CG144" s="65"/>
      <c r="CH144" s="65"/>
      <c r="CI144" s="65"/>
      <c r="CJ144" s="65"/>
      <c r="CK144" s="65"/>
      <c r="CL144" s="65"/>
      <c r="CM144" s="65"/>
      <c r="CN144" s="65"/>
      <c r="CO144" s="65"/>
      <c r="CP144" s="65"/>
      <c r="CQ144" s="65"/>
      <c r="CR144" s="65"/>
      <c r="CS144" s="65"/>
      <c r="CT144" s="65"/>
      <c r="CU144" s="65"/>
      <c r="CV144" s="65"/>
      <c r="CW144" s="65"/>
      <c r="CX144" s="65"/>
      <c r="CY144" s="65"/>
      <c r="CZ144" s="65"/>
      <c r="DA144" s="65"/>
      <c r="DB144" s="65"/>
      <c r="DC144" s="65"/>
      <c r="DD144" s="65"/>
      <c r="DE144" s="65"/>
      <c r="DF144" s="65"/>
      <c r="DG144" s="65"/>
      <c r="DH144" s="65"/>
      <c r="DI144" s="65"/>
      <c r="DJ144" s="65"/>
      <c r="DK144" s="65"/>
      <c r="DL144" s="65"/>
      <c r="DM144" s="65"/>
      <c r="DN144" s="65"/>
      <c r="DO144" s="65"/>
      <c r="DP144" s="65"/>
      <c r="DQ144" s="65"/>
      <c r="DR144" s="65"/>
      <c r="DS144" s="65"/>
      <c r="DT144" s="65"/>
      <c r="DU144" s="65"/>
      <c r="DV144" s="91"/>
      <c r="DW144" s="91"/>
      <c r="DX144" s="91"/>
      <c r="DY144" s="65"/>
      <c r="DZ144" s="65"/>
      <c r="EA144" s="65"/>
      <c r="EB144" s="65"/>
      <c r="EC144" s="65"/>
      <c r="ED144" s="65"/>
      <c r="EE144" s="65"/>
      <c r="EF144" s="65"/>
      <c r="EG144" s="65"/>
      <c r="EH144" s="65"/>
      <c r="EI144" s="65"/>
      <c r="EJ144" s="65"/>
      <c r="EK144" s="65"/>
      <c r="EL144" s="65"/>
      <c r="EM144" s="65"/>
      <c r="EN144" s="65"/>
      <c r="EO144" s="65"/>
      <c r="EP144" s="65"/>
      <c r="EQ144" s="65"/>
      <c r="ER144" s="65"/>
      <c r="ES144" s="65"/>
      <c r="ET144" s="65"/>
      <c r="EU144" s="65"/>
      <c r="EV144" s="65"/>
      <c r="EW144" s="65"/>
      <c r="EX144" s="65"/>
      <c r="EY144" s="65"/>
      <c r="EZ144" s="65"/>
      <c r="FA144" s="65"/>
      <c r="FB144" s="65"/>
      <c r="FC144" s="65"/>
      <c r="FD144" s="65"/>
      <c r="FE144" s="65"/>
      <c r="FF144" s="65"/>
      <c r="FG144" s="65"/>
      <c r="FH144" s="65"/>
      <c r="FI144" s="65"/>
      <c r="FJ144" s="65"/>
      <c r="FK144" s="65"/>
      <c r="FL144" s="65"/>
      <c r="FM144" s="65"/>
      <c r="FN144" s="65"/>
      <c r="FO144" s="65"/>
      <c r="FP144" s="65"/>
      <c r="FQ144" s="65"/>
      <c r="FR144" s="65"/>
      <c r="FS144" s="65"/>
      <c r="FT144" s="65"/>
      <c r="FU144" s="65"/>
      <c r="FV144" s="65"/>
      <c r="FW144" s="65"/>
      <c r="FX144" s="65"/>
      <c r="FY144" s="65"/>
      <c r="FZ144" s="65"/>
      <c r="GA144" s="65"/>
      <c r="GB144" s="65"/>
      <c r="GC144" s="65"/>
      <c r="GD144" s="65"/>
      <c r="GE144" s="65"/>
      <c r="GF144" s="65"/>
      <c r="GG144" s="65"/>
      <c r="GH144" s="65"/>
      <c r="GI144" s="65"/>
      <c r="GJ144" s="65"/>
      <c r="GK144" s="65"/>
      <c r="GL144" s="65"/>
      <c r="GM144" s="65"/>
      <c r="GN144" s="65"/>
      <c r="GO144" s="65"/>
      <c r="GP144" s="65"/>
      <c r="GQ144" s="65"/>
      <c r="GR144" s="65"/>
      <c r="GS144" s="65"/>
      <c r="GT144" s="65"/>
      <c r="GU144" s="65"/>
      <c r="GV144" s="65"/>
      <c r="GW144" s="65"/>
      <c r="GX144" s="65"/>
      <c r="GY144" s="65"/>
      <c r="GZ144" s="65"/>
      <c r="HA144" s="65"/>
      <c r="HB144" s="65"/>
      <c r="HC144" s="65"/>
      <c r="HD144" s="65"/>
      <c r="HE144" s="65"/>
      <c r="HF144" s="65"/>
      <c r="HG144" s="65"/>
      <c r="HH144" s="65"/>
      <c r="HI144" s="65"/>
      <c r="HJ144" s="65"/>
      <c r="HK144" s="65"/>
      <c r="HL144" s="65"/>
      <c r="HM144" s="65"/>
      <c r="HN144" s="65"/>
      <c r="HO144" s="65"/>
      <c r="HP144" s="65"/>
      <c r="HQ144" s="65"/>
      <c r="HR144" s="65"/>
      <c r="HS144" s="65"/>
      <c r="HT144" s="65"/>
      <c r="HU144" s="65"/>
      <c r="HV144" s="65"/>
      <c r="HW144" s="65"/>
      <c r="HX144" s="65"/>
      <c r="HY144" s="65"/>
      <c r="HZ144" s="65"/>
      <c r="IA144" s="65"/>
      <c r="IB144" s="65"/>
      <c r="IC144" s="65"/>
      <c r="ID144" s="65"/>
      <c r="IE144" s="65"/>
      <c r="IF144" s="65"/>
      <c r="IG144" s="65"/>
      <c r="IH144" s="65"/>
      <c r="II144" s="65"/>
      <c r="IJ144" s="65"/>
      <c r="IK144" s="65"/>
      <c r="IL144" s="65"/>
      <c r="IM144" s="65"/>
      <c r="IN144" s="65"/>
      <c r="IO144" s="65"/>
      <c r="IP144" s="65"/>
      <c r="IQ144" s="65"/>
      <c r="IR144" s="65"/>
      <c r="IS144" s="65"/>
      <c r="IT144" s="65"/>
      <c r="IU144" s="65"/>
      <c r="IV144" s="65"/>
      <c r="IW144" s="65"/>
      <c r="IX144" s="65"/>
      <c r="IY144" s="65"/>
      <c r="IZ144" s="65"/>
      <c r="JA144" s="65"/>
      <c r="JB144" s="65"/>
      <c r="JC144" s="65"/>
      <c r="JD144" s="65"/>
      <c r="JE144" s="65"/>
      <c r="JF144" s="65"/>
      <c r="JG144" s="65"/>
      <c r="JH144" s="65"/>
    </row>
    <row r="145" spans="1:268" s="66" customFormat="1">
      <c r="A145" s="89"/>
      <c r="B145" s="89"/>
      <c r="C145" s="89"/>
      <c r="D145" s="89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90"/>
      <c r="AT145" s="90"/>
      <c r="AU145" s="90"/>
      <c r="AV145" s="90"/>
      <c r="AW145" s="90"/>
      <c r="AX145" s="90"/>
      <c r="AY145" s="65"/>
      <c r="AZ145" s="65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  <c r="BM145" s="65"/>
      <c r="BN145" s="65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  <c r="CA145" s="65"/>
      <c r="CB145" s="65"/>
      <c r="CC145" s="65"/>
      <c r="CD145" s="65"/>
      <c r="CE145" s="65"/>
      <c r="CF145" s="65"/>
      <c r="CG145" s="65"/>
      <c r="CH145" s="65"/>
      <c r="CI145" s="65"/>
      <c r="CJ145" s="65"/>
      <c r="CK145" s="65"/>
      <c r="CL145" s="65"/>
      <c r="CM145" s="65"/>
      <c r="CN145" s="65"/>
      <c r="CO145" s="65"/>
      <c r="CP145" s="65"/>
      <c r="CQ145" s="65"/>
      <c r="CR145" s="65"/>
      <c r="CS145" s="65"/>
      <c r="CT145" s="65"/>
      <c r="CU145" s="65"/>
      <c r="CV145" s="65"/>
      <c r="CW145" s="65"/>
      <c r="CX145" s="65"/>
      <c r="CY145" s="65"/>
      <c r="CZ145" s="65"/>
      <c r="DA145" s="65"/>
      <c r="DB145" s="65"/>
      <c r="DC145" s="65"/>
      <c r="DD145" s="65"/>
      <c r="DE145" s="65"/>
      <c r="DF145" s="65"/>
      <c r="DG145" s="65"/>
      <c r="DH145" s="65"/>
      <c r="DI145" s="65"/>
      <c r="DJ145" s="65"/>
      <c r="DK145" s="65"/>
      <c r="DL145" s="65"/>
      <c r="DM145" s="65"/>
      <c r="DN145" s="65"/>
      <c r="DO145" s="65"/>
      <c r="DP145" s="65"/>
      <c r="DQ145" s="65"/>
      <c r="DR145" s="65"/>
      <c r="DS145" s="65"/>
      <c r="DT145" s="65"/>
      <c r="DU145" s="65"/>
      <c r="DV145" s="91"/>
      <c r="DW145" s="91"/>
      <c r="DX145" s="91"/>
      <c r="DY145" s="65"/>
      <c r="DZ145" s="65"/>
      <c r="EA145" s="65"/>
      <c r="EB145" s="65"/>
      <c r="EC145" s="65"/>
      <c r="ED145" s="65"/>
      <c r="EE145" s="65"/>
      <c r="EF145" s="65"/>
      <c r="EG145" s="65"/>
      <c r="EH145" s="65"/>
      <c r="EI145" s="65"/>
      <c r="EJ145" s="65"/>
      <c r="EK145" s="65"/>
      <c r="EL145" s="65"/>
      <c r="EM145" s="65"/>
      <c r="EN145" s="65"/>
      <c r="EO145" s="65"/>
      <c r="EP145" s="65"/>
      <c r="EQ145" s="65"/>
      <c r="ER145" s="65"/>
      <c r="ES145" s="65"/>
      <c r="ET145" s="65"/>
      <c r="EU145" s="65"/>
      <c r="EV145" s="65"/>
      <c r="EW145" s="65"/>
      <c r="EX145" s="65"/>
      <c r="EY145" s="65"/>
      <c r="EZ145" s="65"/>
      <c r="FA145" s="65"/>
      <c r="FB145" s="65"/>
      <c r="FC145" s="65"/>
      <c r="FD145" s="65"/>
      <c r="FE145" s="65"/>
      <c r="FF145" s="65"/>
      <c r="FG145" s="65"/>
      <c r="FH145" s="65"/>
      <c r="FI145" s="65"/>
      <c r="FJ145" s="65"/>
      <c r="FK145" s="65"/>
      <c r="FL145" s="65"/>
      <c r="FM145" s="65"/>
      <c r="FN145" s="65"/>
      <c r="FO145" s="65"/>
      <c r="FP145" s="65"/>
      <c r="FQ145" s="65"/>
      <c r="FR145" s="65"/>
      <c r="FS145" s="65"/>
      <c r="FT145" s="65"/>
      <c r="FU145" s="65"/>
      <c r="FV145" s="65"/>
      <c r="FW145" s="65"/>
      <c r="FX145" s="65"/>
      <c r="FY145" s="65"/>
      <c r="FZ145" s="65"/>
      <c r="GA145" s="65"/>
      <c r="GB145" s="65"/>
      <c r="GC145" s="65"/>
      <c r="GD145" s="65"/>
      <c r="GE145" s="65"/>
      <c r="GF145" s="65"/>
      <c r="GG145" s="65"/>
      <c r="GH145" s="65"/>
      <c r="GI145" s="65"/>
      <c r="GJ145" s="65"/>
      <c r="GK145" s="65"/>
      <c r="GL145" s="65"/>
      <c r="GM145" s="65"/>
      <c r="GN145" s="65"/>
      <c r="GO145" s="65"/>
      <c r="GP145" s="65"/>
      <c r="GQ145" s="65"/>
      <c r="GR145" s="65"/>
      <c r="GS145" s="65"/>
      <c r="GT145" s="65"/>
      <c r="GU145" s="65"/>
      <c r="GV145" s="65"/>
      <c r="GW145" s="65"/>
      <c r="GX145" s="65"/>
      <c r="GY145" s="65"/>
      <c r="GZ145" s="65"/>
      <c r="HA145" s="65"/>
      <c r="HB145" s="65"/>
      <c r="HC145" s="65"/>
      <c r="HD145" s="65"/>
      <c r="HE145" s="65"/>
      <c r="HF145" s="65"/>
      <c r="HG145" s="65"/>
      <c r="HH145" s="65"/>
      <c r="HI145" s="65"/>
      <c r="HJ145" s="65"/>
      <c r="HK145" s="65"/>
      <c r="HL145" s="65"/>
      <c r="HM145" s="65"/>
      <c r="HN145" s="65"/>
      <c r="HO145" s="65"/>
      <c r="HP145" s="65"/>
      <c r="HQ145" s="65"/>
      <c r="HR145" s="65"/>
      <c r="HS145" s="65"/>
      <c r="HT145" s="65"/>
      <c r="HU145" s="65"/>
      <c r="HV145" s="65"/>
      <c r="HW145" s="65"/>
      <c r="HX145" s="65"/>
      <c r="HY145" s="65"/>
      <c r="HZ145" s="65"/>
      <c r="IA145" s="65"/>
      <c r="IB145" s="65"/>
      <c r="IC145" s="65"/>
      <c r="ID145" s="65"/>
      <c r="IE145" s="65"/>
      <c r="IF145" s="65"/>
      <c r="IG145" s="65"/>
      <c r="IH145" s="65"/>
      <c r="II145" s="65"/>
      <c r="IJ145" s="65"/>
      <c r="IK145" s="65"/>
      <c r="IL145" s="65"/>
      <c r="IM145" s="65"/>
      <c r="IN145" s="65"/>
      <c r="IO145" s="65"/>
      <c r="IP145" s="65"/>
      <c r="IQ145" s="65"/>
      <c r="IR145" s="65"/>
      <c r="IS145" s="65"/>
      <c r="IT145" s="65"/>
      <c r="IU145" s="65"/>
      <c r="IV145" s="65"/>
      <c r="IW145" s="65"/>
      <c r="IX145" s="65"/>
      <c r="IY145" s="65"/>
      <c r="IZ145" s="65"/>
      <c r="JA145" s="65"/>
      <c r="JB145" s="65"/>
      <c r="JC145" s="65"/>
      <c r="JD145" s="65"/>
      <c r="JE145" s="65"/>
      <c r="JF145" s="65"/>
      <c r="JG145" s="65"/>
      <c r="JH145" s="65"/>
    </row>
    <row r="146" spans="1:268" s="66" customFormat="1">
      <c r="A146" s="89"/>
      <c r="B146" s="89"/>
      <c r="C146" s="89"/>
      <c r="D146" s="89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  <c r="AR146" s="90"/>
      <c r="AS146" s="90"/>
      <c r="AT146" s="90"/>
      <c r="AU146" s="90"/>
      <c r="AV146" s="90"/>
      <c r="AW146" s="90"/>
      <c r="AX146" s="90"/>
      <c r="AY146" s="65"/>
      <c r="AZ146" s="65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  <c r="BM146" s="65"/>
      <c r="BN146" s="65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  <c r="CA146" s="65"/>
      <c r="CB146" s="65"/>
      <c r="CC146" s="65"/>
      <c r="CD146" s="65"/>
      <c r="CE146" s="65"/>
      <c r="CF146" s="65"/>
      <c r="CG146" s="65"/>
      <c r="CH146" s="65"/>
      <c r="CI146" s="65"/>
      <c r="CJ146" s="65"/>
      <c r="CK146" s="65"/>
      <c r="CL146" s="65"/>
      <c r="CM146" s="65"/>
      <c r="CN146" s="65"/>
      <c r="CO146" s="65"/>
      <c r="CP146" s="65"/>
      <c r="CQ146" s="65"/>
      <c r="CR146" s="65"/>
      <c r="CS146" s="65"/>
      <c r="CT146" s="65"/>
      <c r="CU146" s="65"/>
      <c r="CV146" s="65"/>
      <c r="CW146" s="65"/>
      <c r="CX146" s="65"/>
      <c r="CY146" s="65"/>
      <c r="CZ146" s="65"/>
      <c r="DA146" s="65"/>
      <c r="DB146" s="65"/>
      <c r="DC146" s="65"/>
      <c r="DD146" s="65"/>
      <c r="DE146" s="65"/>
      <c r="DF146" s="65"/>
      <c r="DG146" s="65"/>
      <c r="DH146" s="65"/>
      <c r="DI146" s="65"/>
      <c r="DJ146" s="65"/>
      <c r="DK146" s="65"/>
      <c r="DL146" s="65"/>
      <c r="DM146" s="65"/>
      <c r="DN146" s="65"/>
      <c r="DO146" s="65"/>
      <c r="DP146" s="65"/>
      <c r="DQ146" s="65"/>
      <c r="DR146" s="65"/>
      <c r="DS146" s="65"/>
      <c r="DT146" s="65"/>
      <c r="DU146" s="65"/>
      <c r="DV146" s="91"/>
      <c r="DW146" s="91"/>
      <c r="DX146" s="91"/>
      <c r="DY146" s="65"/>
      <c r="DZ146" s="65"/>
      <c r="EA146" s="65"/>
      <c r="EB146" s="65"/>
      <c r="EC146" s="65"/>
      <c r="ED146" s="65"/>
      <c r="EE146" s="65"/>
      <c r="EF146" s="65"/>
      <c r="EG146" s="65"/>
      <c r="EH146" s="65"/>
      <c r="EI146" s="65"/>
      <c r="EJ146" s="65"/>
      <c r="EK146" s="65"/>
      <c r="EL146" s="65"/>
      <c r="EM146" s="65"/>
      <c r="EN146" s="65"/>
      <c r="EO146" s="65"/>
      <c r="EP146" s="65"/>
      <c r="EQ146" s="65"/>
      <c r="ER146" s="65"/>
      <c r="ES146" s="65"/>
      <c r="ET146" s="65"/>
      <c r="EU146" s="65"/>
      <c r="EV146" s="65"/>
      <c r="EW146" s="65"/>
      <c r="EX146" s="65"/>
      <c r="EY146" s="65"/>
      <c r="EZ146" s="65"/>
      <c r="FA146" s="65"/>
      <c r="FB146" s="65"/>
      <c r="FC146" s="65"/>
      <c r="FD146" s="65"/>
      <c r="FE146" s="65"/>
      <c r="FF146" s="65"/>
      <c r="FG146" s="65"/>
      <c r="FH146" s="65"/>
      <c r="FI146" s="65"/>
      <c r="FJ146" s="65"/>
      <c r="FK146" s="65"/>
      <c r="FL146" s="65"/>
      <c r="FM146" s="65"/>
      <c r="FN146" s="65"/>
      <c r="FO146" s="65"/>
      <c r="FP146" s="65"/>
      <c r="FQ146" s="65"/>
      <c r="FR146" s="65"/>
      <c r="FS146" s="65"/>
      <c r="FT146" s="65"/>
      <c r="FU146" s="65"/>
      <c r="FV146" s="65"/>
      <c r="FW146" s="65"/>
      <c r="FX146" s="65"/>
      <c r="FY146" s="65"/>
      <c r="FZ146" s="65"/>
      <c r="GA146" s="65"/>
      <c r="GB146" s="65"/>
      <c r="GC146" s="65"/>
      <c r="GD146" s="65"/>
      <c r="GE146" s="65"/>
      <c r="GF146" s="65"/>
      <c r="GG146" s="65"/>
      <c r="GH146" s="65"/>
      <c r="GI146" s="65"/>
      <c r="GJ146" s="65"/>
      <c r="GK146" s="65"/>
      <c r="GL146" s="65"/>
      <c r="GM146" s="65"/>
      <c r="GN146" s="65"/>
      <c r="GO146" s="65"/>
      <c r="GP146" s="65"/>
      <c r="GQ146" s="65"/>
      <c r="GR146" s="65"/>
      <c r="GS146" s="65"/>
      <c r="GT146" s="65"/>
      <c r="GU146" s="65"/>
      <c r="GV146" s="65"/>
      <c r="GW146" s="65"/>
      <c r="GX146" s="65"/>
      <c r="GY146" s="65"/>
      <c r="GZ146" s="65"/>
      <c r="HA146" s="65"/>
      <c r="HB146" s="65"/>
      <c r="HC146" s="65"/>
      <c r="HD146" s="65"/>
      <c r="HE146" s="65"/>
      <c r="HF146" s="65"/>
      <c r="HG146" s="65"/>
      <c r="HH146" s="65"/>
      <c r="HI146" s="65"/>
      <c r="HJ146" s="65"/>
      <c r="HK146" s="65"/>
      <c r="HL146" s="65"/>
      <c r="HM146" s="65"/>
      <c r="HN146" s="65"/>
      <c r="HO146" s="65"/>
      <c r="HP146" s="65"/>
      <c r="HQ146" s="65"/>
      <c r="HR146" s="65"/>
      <c r="HS146" s="65"/>
      <c r="HT146" s="65"/>
      <c r="HU146" s="65"/>
      <c r="HV146" s="65"/>
      <c r="HW146" s="65"/>
      <c r="HX146" s="65"/>
      <c r="HY146" s="65"/>
      <c r="HZ146" s="65"/>
      <c r="IA146" s="65"/>
      <c r="IB146" s="65"/>
      <c r="IC146" s="65"/>
      <c r="ID146" s="65"/>
      <c r="IE146" s="65"/>
      <c r="IF146" s="65"/>
      <c r="IG146" s="65"/>
      <c r="IH146" s="65"/>
      <c r="II146" s="65"/>
      <c r="IJ146" s="65"/>
      <c r="IK146" s="65"/>
      <c r="IL146" s="65"/>
      <c r="IM146" s="65"/>
      <c r="IN146" s="65"/>
      <c r="IO146" s="65"/>
      <c r="IP146" s="65"/>
      <c r="IQ146" s="65"/>
      <c r="IR146" s="65"/>
      <c r="IS146" s="65"/>
      <c r="IT146" s="65"/>
      <c r="IU146" s="65"/>
      <c r="IV146" s="65"/>
      <c r="IW146" s="65"/>
      <c r="IX146" s="65"/>
      <c r="IY146" s="65"/>
      <c r="IZ146" s="65"/>
      <c r="JA146" s="65"/>
      <c r="JB146" s="65"/>
      <c r="JC146" s="65"/>
      <c r="JD146" s="65"/>
      <c r="JE146" s="65"/>
      <c r="JF146" s="65"/>
      <c r="JG146" s="65"/>
      <c r="JH146" s="65"/>
    </row>
    <row r="147" spans="1:268" s="66" customFormat="1">
      <c r="A147" s="89"/>
      <c r="B147" s="89"/>
      <c r="C147" s="89"/>
      <c r="D147" s="89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90"/>
      <c r="AT147" s="90"/>
      <c r="AU147" s="90"/>
      <c r="AV147" s="90"/>
      <c r="AW147" s="90"/>
      <c r="AX147" s="90"/>
      <c r="AY147" s="65"/>
      <c r="AZ147" s="65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  <c r="BM147" s="65"/>
      <c r="BN147" s="65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  <c r="CA147" s="65"/>
      <c r="CB147" s="65"/>
      <c r="CC147" s="65"/>
      <c r="CD147" s="65"/>
      <c r="CE147" s="65"/>
      <c r="CF147" s="65"/>
      <c r="CG147" s="65"/>
      <c r="CH147" s="65"/>
      <c r="CI147" s="65"/>
      <c r="CJ147" s="65"/>
      <c r="CK147" s="65"/>
      <c r="CL147" s="65"/>
      <c r="CM147" s="65"/>
      <c r="CN147" s="65"/>
      <c r="CO147" s="65"/>
      <c r="CP147" s="65"/>
      <c r="CQ147" s="65"/>
      <c r="CR147" s="65"/>
      <c r="CS147" s="65"/>
      <c r="CT147" s="65"/>
      <c r="CU147" s="65"/>
      <c r="CV147" s="65"/>
      <c r="CW147" s="65"/>
      <c r="CX147" s="65"/>
      <c r="CY147" s="65"/>
      <c r="CZ147" s="65"/>
      <c r="DA147" s="65"/>
      <c r="DB147" s="65"/>
      <c r="DC147" s="65"/>
      <c r="DD147" s="65"/>
      <c r="DE147" s="65"/>
      <c r="DF147" s="65"/>
      <c r="DG147" s="65"/>
      <c r="DH147" s="65"/>
      <c r="DI147" s="65"/>
      <c r="DJ147" s="65"/>
      <c r="DK147" s="65"/>
      <c r="DL147" s="65"/>
      <c r="DM147" s="65"/>
      <c r="DN147" s="65"/>
      <c r="DO147" s="65"/>
      <c r="DP147" s="65"/>
      <c r="DQ147" s="65"/>
      <c r="DR147" s="65"/>
      <c r="DS147" s="65"/>
      <c r="DT147" s="65"/>
      <c r="DU147" s="65"/>
      <c r="DV147" s="91"/>
      <c r="DW147" s="91"/>
      <c r="DX147" s="91"/>
      <c r="DY147" s="65"/>
      <c r="DZ147" s="65"/>
      <c r="EA147" s="65"/>
      <c r="EB147" s="65"/>
      <c r="EC147" s="65"/>
      <c r="ED147" s="65"/>
      <c r="EE147" s="65"/>
      <c r="EF147" s="65"/>
      <c r="EG147" s="65"/>
      <c r="EH147" s="65"/>
      <c r="EI147" s="65"/>
      <c r="EJ147" s="65"/>
      <c r="EK147" s="65"/>
      <c r="EL147" s="65"/>
      <c r="EM147" s="65"/>
      <c r="EN147" s="65"/>
      <c r="EO147" s="65"/>
      <c r="EP147" s="65"/>
      <c r="EQ147" s="65"/>
      <c r="ER147" s="65"/>
      <c r="ES147" s="65"/>
      <c r="ET147" s="65"/>
      <c r="EU147" s="65"/>
      <c r="EV147" s="65"/>
      <c r="EW147" s="65"/>
      <c r="EX147" s="65"/>
      <c r="EY147" s="65"/>
      <c r="EZ147" s="65"/>
      <c r="FA147" s="65"/>
      <c r="FB147" s="65"/>
      <c r="FC147" s="65"/>
      <c r="FD147" s="65"/>
      <c r="FE147" s="65"/>
      <c r="FF147" s="65"/>
      <c r="FG147" s="65"/>
      <c r="FH147" s="65"/>
      <c r="FI147" s="65"/>
      <c r="FJ147" s="65"/>
      <c r="FK147" s="65"/>
      <c r="FL147" s="65"/>
      <c r="FM147" s="65"/>
      <c r="FN147" s="65"/>
      <c r="FO147" s="65"/>
      <c r="FP147" s="65"/>
      <c r="FQ147" s="65"/>
      <c r="FR147" s="65"/>
      <c r="FS147" s="65"/>
      <c r="FT147" s="65"/>
      <c r="FU147" s="65"/>
      <c r="FV147" s="65"/>
      <c r="FW147" s="65"/>
      <c r="FX147" s="65"/>
      <c r="FY147" s="65"/>
      <c r="FZ147" s="65"/>
      <c r="GA147" s="65"/>
      <c r="GB147" s="65"/>
      <c r="GC147" s="65"/>
      <c r="GD147" s="65"/>
      <c r="GE147" s="65"/>
      <c r="GF147" s="65"/>
      <c r="GG147" s="65"/>
      <c r="GH147" s="65"/>
      <c r="GI147" s="65"/>
      <c r="GJ147" s="65"/>
      <c r="GK147" s="65"/>
      <c r="GL147" s="65"/>
      <c r="GM147" s="65"/>
      <c r="GN147" s="65"/>
      <c r="GO147" s="65"/>
      <c r="GP147" s="65"/>
      <c r="GQ147" s="65"/>
      <c r="GR147" s="65"/>
      <c r="GS147" s="65"/>
      <c r="GT147" s="65"/>
      <c r="GU147" s="65"/>
      <c r="GV147" s="65"/>
      <c r="GW147" s="65"/>
      <c r="GX147" s="65"/>
      <c r="GY147" s="65"/>
      <c r="GZ147" s="65"/>
      <c r="HA147" s="65"/>
      <c r="HB147" s="65"/>
      <c r="HC147" s="65"/>
      <c r="HD147" s="65"/>
      <c r="HE147" s="65"/>
      <c r="HF147" s="65"/>
      <c r="HG147" s="65"/>
      <c r="HH147" s="65"/>
      <c r="HI147" s="65"/>
      <c r="HJ147" s="65"/>
      <c r="HK147" s="65"/>
      <c r="HL147" s="65"/>
      <c r="HM147" s="65"/>
      <c r="HN147" s="65"/>
      <c r="HO147" s="65"/>
      <c r="HP147" s="65"/>
      <c r="HQ147" s="65"/>
      <c r="HR147" s="65"/>
      <c r="HS147" s="65"/>
      <c r="HT147" s="65"/>
      <c r="HU147" s="65"/>
      <c r="HV147" s="65"/>
      <c r="HW147" s="65"/>
      <c r="HX147" s="65"/>
      <c r="HY147" s="65"/>
      <c r="HZ147" s="65"/>
      <c r="IA147" s="65"/>
      <c r="IB147" s="65"/>
      <c r="IC147" s="65"/>
      <c r="ID147" s="65"/>
      <c r="IE147" s="65"/>
      <c r="IF147" s="65"/>
      <c r="IG147" s="65"/>
      <c r="IH147" s="65"/>
      <c r="II147" s="65"/>
      <c r="IJ147" s="65"/>
      <c r="IK147" s="65"/>
      <c r="IL147" s="65"/>
      <c r="IM147" s="65"/>
      <c r="IN147" s="65"/>
      <c r="IO147" s="65"/>
      <c r="IP147" s="65"/>
      <c r="IQ147" s="65"/>
      <c r="IR147" s="65"/>
      <c r="IS147" s="65"/>
      <c r="IT147" s="65"/>
      <c r="IU147" s="65"/>
      <c r="IV147" s="65"/>
      <c r="IW147" s="65"/>
      <c r="IX147" s="65"/>
      <c r="IY147" s="65"/>
      <c r="IZ147" s="65"/>
      <c r="JA147" s="65"/>
      <c r="JB147" s="65"/>
      <c r="JC147" s="65"/>
      <c r="JD147" s="65"/>
      <c r="JE147" s="65"/>
      <c r="JF147" s="65"/>
      <c r="JG147" s="65"/>
      <c r="JH147" s="65"/>
    </row>
    <row r="148" spans="1:268" s="66" customFormat="1">
      <c r="A148" s="89"/>
      <c r="B148" s="89"/>
      <c r="C148" s="89"/>
      <c r="D148" s="89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  <c r="AW148" s="90"/>
      <c r="AX148" s="90"/>
      <c r="AY148" s="65"/>
      <c r="AZ148" s="65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65"/>
      <c r="BN148" s="65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  <c r="CA148" s="65"/>
      <c r="CB148" s="65"/>
      <c r="CC148" s="65"/>
      <c r="CD148" s="65"/>
      <c r="CE148" s="65"/>
      <c r="CF148" s="65"/>
      <c r="CG148" s="65"/>
      <c r="CH148" s="65"/>
      <c r="CI148" s="65"/>
      <c r="CJ148" s="65"/>
      <c r="CK148" s="65"/>
      <c r="CL148" s="65"/>
      <c r="CM148" s="65"/>
      <c r="CN148" s="65"/>
      <c r="CO148" s="65"/>
      <c r="CP148" s="65"/>
      <c r="CQ148" s="65"/>
      <c r="CR148" s="65"/>
      <c r="CS148" s="65"/>
      <c r="CT148" s="65"/>
      <c r="CU148" s="65"/>
      <c r="CV148" s="65"/>
      <c r="CW148" s="65"/>
      <c r="CX148" s="65"/>
      <c r="CY148" s="65"/>
      <c r="CZ148" s="65"/>
      <c r="DA148" s="65"/>
      <c r="DB148" s="65"/>
      <c r="DC148" s="65"/>
      <c r="DD148" s="65"/>
      <c r="DE148" s="65"/>
      <c r="DF148" s="65"/>
      <c r="DG148" s="65"/>
      <c r="DH148" s="65"/>
      <c r="DI148" s="65"/>
      <c r="DJ148" s="65"/>
      <c r="DK148" s="65"/>
      <c r="DL148" s="65"/>
      <c r="DM148" s="65"/>
      <c r="DN148" s="65"/>
      <c r="DO148" s="65"/>
      <c r="DP148" s="65"/>
      <c r="DQ148" s="65"/>
      <c r="DR148" s="65"/>
      <c r="DS148" s="65"/>
      <c r="DT148" s="65"/>
      <c r="DU148" s="65"/>
      <c r="DV148" s="91"/>
      <c r="DW148" s="91"/>
      <c r="DX148" s="91"/>
      <c r="DY148" s="65"/>
      <c r="DZ148" s="65"/>
      <c r="EA148" s="65"/>
      <c r="EB148" s="65"/>
      <c r="EC148" s="65"/>
      <c r="ED148" s="65"/>
      <c r="EE148" s="65"/>
      <c r="EF148" s="65"/>
      <c r="EG148" s="65"/>
      <c r="EH148" s="65"/>
      <c r="EI148" s="65"/>
      <c r="EJ148" s="65"/>
      <c r="EK148" s="65"/>
      <c r="EL148" s="65"/>
      <c r="EM148" s="65"/>
      <c r="EN148" s="65"/>
      <c r="EO148" s="65"/>
      <c r="EP148" s="65"/>
      <c r="EQ148" s="65"/>
      <c r="ER148" s="65"/>
      <c r="ES148" s="65"/>
      <c r="ET148" s="65"/>
      <c r="EU148" s="65"/>
      <c r="EV148" s="65"/>
      <c r="EW148" s="65"/>
      <c r="EX148" s="65"/>
      <c r="EY148" s="65"/>
      <c r="EZ148" s="65"/>
      <c r="FA148" s="65"/>
      <c r="FB148" s="65"/>
      <c r="FC148" s="65"/>
      <c r="FD148" s="65"/>
      <c r="FE148" s="65"/>
      <c r="FF148" s="65"/>
      <c r="FG148" s="65"/>
      <c r="FH148" s="65"/>
      <c r="FI148" s="65"/>
      <c r="FJ148" s="65"/>
      <c r="FK148" s="65"/>
      <c r="FL148" s="65"/>
      <c r="FM148" s="65"/>
      <c r="FN148" s="65"/>
      <c r="FO148" s="65"/>
      <c r="FP148" s="65"/>
      <c r="FQ148" s="65"/>
      <c r="FR148" s="65"/>
      <c r="FS148" s="65"/>
      <c r="FT148" s="65"/>
      <c r="FU148" s="65"/>
      <c r="FV148" s="65"/>
      <c r="FW148" s="65"/>
      <c r="FX148" s="65"/>
      <c r="FY148" s="65"/>
      <c r="FZ148" s="65"/>
      <c r="GA148" s="65"/>
      <c r="GB148" s="65"/>
      <c r="GC148" s="65"/>
      <c r="GD148" s="65"/>
      <c r="GE148" s="65"/>
      <c r="GF148" s="65"/>
      <c r="GG148" s="65"/>
      <c r="GH148" s="65"/>
      <c r="GI148" s="65"/>
      <c r="GJ148" s="65"/>
      <c r="GK148" s="65"/>
      <c r="GL148" s="65"/>
      <c r="GM148" s="65"/>
      <c r="GN148" s="65"/>
      <c r="GO148" s="65"/>
      <c r="GP148" s="65"/>
      <c r="GQ148" s="65"/>
      <c r="GR148" s="65"/>
      <c r="GS148" s="65"/>
      <c r="GT148" s="65"/>
      <c r="GU148" s="65"/>
      <c r="GV148" s="65"/>
      <c r="GW148" s="65"/>
      <c r="GX148" s="65"/>
      <c r="GY148" s="65"/>
      <c r="GZ148" s="65"/>
      <c r="HA148" s="65"/>
      <c r="HB148" s="65"/>
      <c r="HC148" s="65"/>
      <c r="HD148" s="65"/>
      <c r="HE148" s="65"/>
      <c r="HF148" s="65"/>
      <c r="HG148" s="65"/>
      <c r="HH148" s="65"/>
      <c r="HI148" s="65"/>
      <c r="HJ148" s="65"/>
      <c r="HK148" s="65"/>
      <c r="HL148" s="65"/>
      <c r="HM148" s="65"/>
      <c r="HN148" s="65"/>
      <c r="HO148" s="65"/>
      <c r="HP148" s="65"/>
      <c r="HQ148" s="65"/>
      <c r="HR148" s="65"/>
      <c r="HS148" s="65"/>
      <c r="HT148" s="65"/>
      <c r="HU148" s="65"/>
      <c r="HV148" s="65"/>
      <c r="HW148" s="65"/>
      <c r="HX148" s="65"/>
      <c r="HY148" s="65"/>
      <c r="HZ148" s="65"/>
      <c r="IA148" s="65"/>
      <c r="IB148" s="65"/>
      <c r="IC148" s="65"/>
      <c r="ID148" s="65"/>
      <c r="IE148" s="65"/>
      <c r="IF148" s="65"/>
      <c r="IG148" s="65"/>
      <c r="IH148" s="65"/>
      <c r="II148" s="65"/>
      <c r="IJ148" s="65"/>
      <c r="IK148" s="65"/>
      <c r="IL148" s="65"/>
      <c r="IM148" s="65"/>
      <c r="IN148" s="65"/>
      <c r="IO148" s="65"/>
      <c r="IP148" s="65"/>
      <c r="IQ148" s="65"/>
      <c r="IR148" s="65"/>
      <c r="IS148" s="65"/>
      <c r="IT148" s="65"/>
      <c r="IU148" s="65"/>
      <c r="IV148" s="65"/>
      <c r="IW148" s="65"/>
      <c r="IX148" s="65"/>
      <c r="IY148" s="65"/>
      <c r="IZ148" s="65"/>
      <c r="JA148" s="65"/>
      <c r="JB148" s="65"/>
      <c r="JC148" s="65"/>
      <c r="JD148" s="65"/>
      <c r="JE148" s="65"/>
      <c r="JF148" s="65"/>
      <c r="JG148" s="65"/>
      <c r="JH148" s="65"/>
    </row>
    <row r="149" spans="1:268" s="66" customFormat="1">
      <c r="A149" s="89"/>
      <c r="B149" s="89"/>
      <c r="C149" s="89"/>
      <c r="D149" s="89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65"/>
      <c r="BN149" s="65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  <c r="CA149" s="65"/>
      <c r="CB149" s="65"/>
      <c r="CC149" s="65"/>
      <c r="CD149" s="65"/>
      <c r="CE149" s="65"/>
      <c r="CF149" s="65"/>
      <c r="CG149" s="65"/>
      <c r="CH149" s="65"/>
      <c r="CI149" s="65"/>
      <c r="CJ149" s="65"/>
      <c r="CK149" s="65"/>
      <c r="CL149" s="65"/>
      <c r="CM149" s="65"/>
      <c r="CN149" s="65"/>
      <c r="CO149" s="65"/>
      <c r="CP149" s="65"/>
      <c r="CQ149" s="65"/>
      <c r="CR149" s="65"/>
      <c r="CS149" s="65"/>
      <c r="CT149" s="65"/>
      <c r="CU149" s="65"/>
      <c r="CV149" s="65"/>
      <c r="CW149" s="65"/>
      <c r="CX149" s="65"/>
      <c r="CY149" s="65"/>
      <c r="CZ149" s="65"/>
      <c r="DA149" s="65"/>
      <c r="DB149" s="65"/>
      <c r="DC149" s="65"/>
      <c r="DD149" s="65"/>
      <c r="DE149" s="65"/>
      <c r="DF149" s="65"/>
      <c r="DG149" s="65"/>
      <c r="DH149" s="65"/>
      <c r="DI149" s="65"/>
      <c r="DJ149" s="65"/>
      <c r="DK149" s="65"/>
      <c r="DL149" s="65"/>
      <c r="DM149" s="65"/>
      <c r="DN149" s="65"/>
      <c r="DO149" s="65"/>
      <c r="DP149" s="65"/>
      <c r="DQ149" s="65"/>
      <c r="DR149" s="65"/>
      <c r="DS149" s="65"/>
      <c r="DT149" s="65"/>
      <c r="DU149" s="65"/>
      <c r="DV149" s="91"/>
      <c r="DW149" s="91"/>
      <c r="DX149" s="91"/>
      <c r="DY149" s="65"/>
      <c r="DZ149" s="65"/>
      <c r="EA149" s="65"/>
      <c r="EB149" s="65"/>
      <c r="EC149" s="65"/>
      <c r="ED149" s="65"/>
      <c r="EE149" s="65"/>
      <c r="EF149" s="65"/>
      <c r="EG149" s="65"/>
      <c r="EH149" s="65"/>
      <c r="EI149" s="65"/>
      <c r="EJ149" s="65"/>
      <c r="EK149" s="65"/>
      <c r="EL149" s="65"/>
      <c r="EM149" s="65"/>
      <c r="EN149" s="65"/>
      <c r="EO149" s="65"/>
      <c r="EP149" s="65"/>
      <c r="EQ149" s="65"/>
      <c r="ER149" s="65"/>
      <c r="ES149" s="65"/>
      <c r="ET149" s="65"/>
      <c r="EU149" s="65"/>
      <c r="EV149" s="65"/>
      <c r="EW149" s="65"/>
      <c r="EX149" s="65"/>
      <c r="EY149" s="65"/>
      <c r="EZ149" s="65"/>
      <c r="FA149" s="65"/>
      <c r="FB149" s="65"/>
      <c r="FC149" s="65"/>
      <c r="FD149" s="65"/>
      <c r="FE149" s="65"/>
      <c r="FF149" s="65"/>
      <c r="FG149" s="65"/>
      <c r="FH149" s="65"/>
      <c r="FI149" s="65"/>
      <c r="FJ149" s="65"/>
      <c r="FK149" s="65"/>
      <c r="FL149" s="65"/>
      <c r="FM149" s="65"/>
      <c r="FN149" s="65"/>
      <c r="FO149" s="65"/>
      <c r="FP149" s="65"/>
      <c r="FQ149" s="65"/>
      <c r="FR149" s="65"/>
      <c r="FS149" s="65"/>
      <c r="FT149" s="65"/>
      <c r="FU149" s="65"/>
      <c r="FV149" s="65"/>
      <c r="FW149" s="65"/>
      <c r="FX149" s="65"/>
      <c r="FY149" s="65"/>
      <c r="FZ149" s="65"/>
      <c r="GA149" s="65"/>
      <c r="GB149" s="65"/>
      <c r="GC149" s="65"/>
      <c r="GD149" s="65"/>
      <c r="GE149" s="65"/>
      <c r="GF149" s="65"/>
      <c r="GG149" s="65"/>
      <c r="GH149" s="65"/>
      <c r="GI149" s="65"/>
      <c r="GJ149" s="65"/>
      <c r="GK149" s="65"/>
      <c r="GL149" s="65"/>
      <c r="GM149" s="65"/>
      <c r="GN149" s="65"/>
      <c r="GO149" s="65"/>
      <c r="GP149" s="65"/>
      <c r="GQ149" s="65"/>
      <c r="GR149" s="65"/>
      <c r="GS149" s="65"/>
      <c r="GT149" s="65"/>
      <c r="GU149" s="65"/>
      <c r="GV149" s="65"/>
      <c r="GW149" s="65"/>
      <c r="GX149" s="65"/>
      <c r="GY149" s="65"/>
      <c r="GZ149" s="65"/>
      <c r="HA149" s="65"/>
      <c r="HB149" s="65"/>
      <c r="HC149" s="65"/>
      <c r="HD149" s="65"/>
      <c r="HE149" s="65"/>
      <c r="HF149" s="65"/>
      <c r="HG149" s="65"/>
      <c r="HH149" s="65"/>
      <c r="HI149" s="65"/>
      <c r="HJ149" s="65"/>
      <c r="HK149" s="65"/>
      <c r="HL149" s="65"/>
      <c r="HM149" s="65"/>
      <c r="HN149" s="65"/>
      <c r="HO149" s="65"/>
      <c r="HP149" s="65"/>
      <c r="HQ149" s="65"/>
      <c r="HR149" s="65"/>
      <c r="HS149" s="65"/>
      <c r="HT149" s="65"/>
      <c r="HU149" s="65"/>
      <c r="HV149" s="65"/>
      <c r="HW149" s="65"/>
      <c r="HX149" s="65"/>
      <c r="HY149" s="65"/>
      <c r="HZ149" s="65"/>
      <c r="IA149" s="65"/>
      <c r="IB149" s="65"/>
      <c r="IC149" s="65"/>
      <c r="ID149" s="65"/>
      <c r="IE149" s="65"/>
      <c r="IF149" s="65"/>
      <c r="IG149" s="65"/>
      <c r="IH149" s="65"/>
      <c r="II149" s="65"/>
      <c r="IJ149" s="65"/>
      <c r="IK149" s="65"/>
      <c r="IL149" s="65"/>
      <c r="IM149" s="65"/>
      <c r="IN149" s="65"/>
      <c r="IO149" s="65"/>
      <c r="IP149" s="65"/>
      <c r="IQ149" s="65"/>
      <c r="IR149" s="65"/>
      <c r="IS149" s="65"/>
      <c r="IT149" s="65"/>
      <c r="IU149" s="65"/>
      <c r="IV149" s="65"/>
      <c r="IW149" s="65"/>
      <c r="IX149" s="65"/>
      <c r="IY149" s="65"/>
      <c r="IZ149" s="65"/>
      <c r="JA149" s="65"/>
      <c r="JB149" s="65"/>
      <c r="JC149" s="65"/>
      <c r="JD149" s="65"/>
      <c r="JE149" s="65"/>
      <c r="JF149" s="65"/>
      <c r="JG149" s="65"/>
      <c r="JH149" s="65"/>
    </row>
    <row r="150" spans="1:268" s="66" customFormat="1">
      <c r="A150" s="89"/>
      <c r="B150" s="89"/>
      <c r="C150" s="89"/>
      <c r="D150" s="89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  <c r="AK150" s="90"/>
      <c r="AL150" s="90"/>
      <c r="AM150" s="90"/>
      <c r="AN150" s="90"/>
      <c r="AO150" s="90"/>
      <c r="AP150" s="90"/>
      <c r="AQ150" s="90"/>
      <c r="AR150" s="90"/>
      <c r="AS150" s="90"/>
      <c r="AT150" s="90"/>
      <c r="AU150" s="90"/>
      <c r="AV150" s="90"/>
      <c r="AW150" s="90"/>
      <c r="AX150" s="90"/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65"/>
      <c r="BN150" s="65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  <c r="CA150" s="65"/>
      <c r="CB150" s="65"/>
      <c r="CC150" s="65"/>
      <c r="CD150" s="65"/>
      <c r="CE150" s="65"/>
      <c r="CF150" s="65"/>
      <c r="CG150" s="65"/>
      <c r="CH150" s="65"/>
      <c r="CI150" s="65"/>
      <c r="CJ150" s="65"/>
      <c r="CK150" s="65"/>
      <c r="CL150" s="65"/>
      <c r="CM150" s="65"/>
      <c r="CN150" s="65"/>
      <c r="CO150" s="65"/>
      <c r="CP150" s="65"/>
      <c r="CQ150" s="65"/>
      <c r="CR150" s="65"/>
      <c r="CS150" s="65"/>
      <c r="CT150" s="65"/>
      <c r="CU150" s="65"/>
      <c r="CV150" s="65"/>
      <c r="CW150" s="65"/>
      <c r="CX150" s="65"/>
      <c r="CY150" s="65"/>
      <c r="CZ150" s="65"/>
      <c r="DA150" s="65"/>
      <c r="DB150" s="65"/>
      <c r="DC150" s="65"/>
      <c r="DD150" s="65"/>
      <c r="DE150" s="65"/>
      <c r="DF150" s="65"/>
      <c r="DG150" s="65"/>
      <c r="DH150" s="65"/>
      <c r="DI150" s="65"/>
      <c r="DJ150" s="65"/>
      <c r="DK150" s="65"/>
      <c r="DL150" s="65"/>
      <c r="DM150" s="65"/>
      <c r="DN150" s="65"/>
      <c r="DO150" s="65"/>
      <c r="DP150" s="65"/>
      <c r="DQ150" s="65"/>
      <c r="DR150" s="65"/>
      <c r="DS150" s="65"/>
      <c r="DT150" s="65"/>
      <c r="DU150" s="65"/>
      <c r="DV150" s="91"/>
      <c r="DW150" s="91"/>
      <c r="DX150" s="91"/>
      <c r="DY150" s="65"/>
      <c r="DZ150" s="65"/>
      <c r="EA150" s="65"/>
      <c r="EB150" s="65"/>
      <c r="EC150" s="65"/>
      <c r="ED150" s="65"/>
      <c r="EE150" s="65"/>
      <c r="EF150" s="65"/>
      <c r="EG150" s="65"/>
      <c r="EH150" s="65"/>
      <c r="EI150" s="65"/>
      <c r="EJ150" s="65"/>
      <c r="EK150" s="65"/>
      <c r="EL150" s="65"/>
      <c r="EM150" s="65"/>
      <c r="EN150" s="65"/>
      <c r="EO150" s="65"/>
      <c r="EP150" s="65"/>
      <c r="EQ150" s="65"/>
      <c r="ER150" s="65"/>
      <c r="ES150" s="65"/>
      <c r="ET150" s="65"/>
      <c r="EU150" s="65"/>
      <c r="EV150" s="65"/>
      <c r="EW150" s="65"/>
      <c r="EX150" s="65"/>
      <c r="EY150" s="65"/>
      <c r="EZ150" s="65"/>
      <c r="FA150" s="65"/>
      <c r="FB150" s="65"/>
      <c r="FC150" s="65"/>
      <c r="FD150" s="65"/>
      <c r="FE150" s="65"/>
      <c r="FF150" s="65"/>
      <c r="FG150" s="65"/>
      <c r="FH150" s="65"/>
      <c r="FI150" s="65"/>
      <c r="FJ150" s="65"/>
      <c r="FK150" s="65"/>
      <c r="FL150" s="65"/>
      <c r="FM150" s="65"/>
      <c r="FN150" s="65"/>
      <c r="FO150" s="65"/>
      <c r="FP150" s="65"/>
      <c r="FQ150" s="65"/>
      <c r="FR150" s="65"/>
      <c r="FS150" s="65"/>
      <c r="FT150" s="65"/>
      <c r="FU150" s="65"/>
      <c r="FV150" s="65"/>
      <c r="FW150" s="65"/>
      <c r="FX150" s="65"/>
      <c r="FY150" s="65"/>
      <c r="FZ150" s="65"/>
      <c r="GA150" s="65"/>
      <c r="GB150" s="65"/>
      <c r="GC150" s="65"/>
      <c r="GD150" s="65"/>
      <c r="GE150" s="65"/>
      <c r="GF150" s="65"/>
      <c r="GG150" s="65"/>
      <c r="GH150" s="65"/>
      <c r="GI150" s="65"/>
      <c r="GJ150" s="65"/>
      <c r="GK150" s="65"/>
      <c r="GL150" s="65"/>
      <c r="GM150" s="65"/>
      <c r="GN150" s="65"/>
      <c r="GO150" s="65"/>
      <c r="GP150" s="65"/>
      <c r="GQ150" s="65"/>
      <c r="GR150" s="65"/>
      <c r="GS150" s="65"/>
      <c r="GT150" s="65"/>
      <c r="GU150" s="65"/>
      <c r="GV150" s="65"/>
      <c r="GW150" s="65"/>
      <c r="GX150" s="65"/>
      <c r="GY150" s="65"/>
      <c r="GZ150" s="65"/>
      <c r="HA150" s="65"/>
      <c r="HB150" s="65"/>
      <c r="HC150" s="65"/>
      <c r="HD150" s="65"/>
      <c r="HE150" s="65"/>
      <c r="HF150" s="65"/>
      <c r="HG150" s="65"/>
      <c r="HH150" s="65"/>
      <c r="HI150" s="65"/>
      <c r="HJ150" s="65"/>
      <c r="HK150" s="65"/>
      <c r="HL150" s="65"/>
      <c r="HM150" s="65"/>
      <c r="HN150" s="65"/>
      <c r="HO150" s="65"/>
      <c r="HP150" s="65"/>
      <c r="HQ150" s="65"/>
      <c r="HR150" s="65"/>
      <c r="HS150" s="65"/>
      <c r="HT150" s="65"/>
      <c r="HU150" s="65"/>
      <c r="HV150" s="65"/>
      <c r="HW150" s="65"/>
      <c r="HX150" s="65"/>
      <c r="HY150" s="65"/>
      <c r="HZ150" s="65"/>
      <c r="IA150" s="65"/>
      <c r="IB150" s="65"/>
      <c r="IC150" s="65"/>
      <c r="ID150" s="65"/>
      <c r="IE150" s="65"/>
      <c r="IF150" s="65"/>
      <c r="IG150" s="65"/>
      <c r="IH150" s="65"/>
      <c r="II150" s="65"/>
      <c r="IJ150" s="65"/>
      <c r="IK150" s="65"/>
      <c r="IL150" s="65"/>
      <c r="IM150" s="65"/>
      <c r="IN150" s="65"/>
      <c r="IO150" s="65"/>
      <c r="IP150" s="65"/>
      <c r="IQ150" s="65"/>
      <c r="IR150" s="65"/>
      <c r="IS150" s="65"/>
      <c r="IT150" s="65"/>
      <c r="IU150" s="65"/>
      <c r="IV150" s="65"/>
      <c r="IW150" s="65"/>
      <c r="IX150" s="65"/>
      <c r="IY150" s="65"/>
      <c r="IZ150" s="65"/>
      <c r="JA150" s="65"/>
      <c r="JB150" s="65"/>
      <c r="JC150" s="65"/>
      <c r="JD150" s="65"/>
      <c r="JE150" s="65"/>
      <c r="JF150" s="65"/>
      <c r="JG150" s="65"/>
      <c r="JH150" s="65"/>
    </row>
    <row r="151" spans="1:268" s="66" customFormat="1">
      <c r="A151" s="89"/>
      <c r="B151" s="89"/>
      <c r="C151" s="89"/>
      <c r="D151" s="89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90"/>
      <c r="AT151" s="90"/>
      <c r="AU151" s="90"/>
      <c r="AV151" s="90"/>
      <c r="AW151" s="90"/>
      <c r="AX151" s="90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65"/>
      <c r="BN151" s="65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  <c r="CA151" s="65"/>
      <c r="CB151" s="65"/>
      <c r="CC151" s="65"/>
      <c r="CD151" s="65"/>
      <c r="CE151" s="65"/>
      <c r="CF151" s="65"/>
      <c r="CG151" s="65"/>
      <c r="CH151" s="65"/>
      <c r="CI151" s="65"/>
      <c r="CJ151" s="65"/>
      <c r="CK151" s="65"/>
      <c r="CL151" s="65"/>
      <c r="CM151" s="65"/>
      <c r="CN151" s="65"/>
      <c r="CO151" s="65"/>
      <c r="CP151" s="65"/>
      <c r="CQ151" s="65"/>
      <c r="CR151" s="65"/>
      <c r="CS151" s="65"/>
      <c r="CT151" s="65"/>
      <c r="CU151" s="65"/>
      <c r="CV151" s="65"/>
      <c r="CW151" s="65"/>
      <c r="CX151" s="65"/>
      <c r="CY151" s="65"/>
      <c r="CZ151" s="65"/>
      <c r="DA151" s="65"/>
      <c r="DB151" s="65"/>
      <c r="DC151" s="65"/>
      <c r="DD151" s="65"/>
      <c r="DE151" s="65"/>
      <c r="DF151" s="65"/>
      <c r="DG151" s="65"/>
      <c r="DH151" s="65"/>
      <c r="DI151" s="65"/>
      <c r="DJ151" s="65"/>
      <c r="DK151" s="65"/>
      <c r="DL151" s="65"/>
      <c r="DM151" s="65"/>
      <c r="DN151" s="65"/>
      <c r="DO151" s="65"/>
      <c r="DP151" s="65"/>
      <c r="DQ151" s="65"/>
      <c r="DR151" s="65"/>
      <c r="DS151" s="65"/>
      <c r="DT151" s="65"/>
      <c r="DU151" s="65"/>
      <c r="DV151" s="91"/>
      <c r="DW151" s="91"/>
      <c r="DX151" s="91"/>
      <c r="DY151" s="65"/>
      <c r="DZ151" s="65"/>
      <c r="EA151" s="65"/>
      <c r="EB151" s="65"/>
      <c r="EC151" s="65"/>
      <c r="ED151" s="65"/>
      <c r="EE151" s="65"/>
      <c r="EF151" s="65"/>
      <c r="EG151" s="65"/>
      <c r="EH151" s="65"/>
      <c r="EI151" s="65"/>
      <c r="EJ151" s="65"/>
      <c r="EK151" s="65"/>
      <c r="EL151" s="65"/>
      <c r="EM151" s="65"/>
      <c r="EN151" s="65"/>
      <c r="EO151" s="65"/>
      <c r="EP151" s="65"/>
      <c r="EQ151" s="65"/>
      <c r="ER151" s="65"/>
      <c r="ES151" s="65"/>
      <c r="ET151" s="65"/>
      <c r="EU151" s="65"/>
      <c r="EV151" s="65"/>
      <c r="EW151" s="65"/>
      <c r="EX151" s="65"/>
      <c r="EY151" s="65"/>
      <c r="EZ151" s="65"/>
      <c r="FA151" s="65"/>
      <c r="FB151" s="65"/>
      <c r="FC151" s="65"/>
      <c r="FD151" s="65"/>
      <c r="FE151" s="65"/>
      <c r="FF151" s="65"/>
      <c r="FG151" s="65"/>
      <c r="FH151" s="65"/>
      <c r="FI151" s="65"/>
      <c r="FJ151" s="65"/>
      <c r="FK151" s="65"/>
      <c r="FL151" s="65"/>
      <c r="FM151" s="65"/>
      <c r="FN151" s="65"/>
      <c r="FO151" s="65"/>
      <c r="FP151" s="65"/>
      <c r="FQ151" s="65"/>
      <c r="FR151" s="65"/>
      <c r="FS151" s="65"/>
      <c r="FT151" s="65"/>
      <c r="FU151" s="65"/>
      <c r="FV151" s="65"/>
      <c r="FW151" s="65"/>
      <c r="FX151" s="65"/>
      <c r="FY151" s="65"/>
      <c r="FZ151" s="65"/>
      <c r="GA151" s="65"/>
      <c r="GB151" s="65"/>
      <c r="GC151" s="65"/>
      <c r="GD151" s="65"/>
      <c r="GE151" s="65"/>
      <c r="GF151" s="65"/>
      <c r="GG151" s="65"/>
      <c r="GH151" s="65"/>
      <c r="GI151" s="65"/>
      <c r="GJ151" s="65"/>
      <c r="GK151" s="65"/>
      <c r="GL151" s="65"/>
      <c r="GM151" s="65"/>
      <c r="GN151" s="65"/>
      <c r="GO151" s="65"/>
      <c r="GP151" s="65"/>
      <c r="GQ151" s="65"/>
      <c r="GR151" s="65"/>
      <c r="GS151" s="65"/>
      <c r="GT151" s="65"/>
      <c r="GU151" s="65"/>
      <c r="GV151" s="65"/>
      <c r="GW151" s="65"/>
      <c r="GX151" s="65"/>
      <c r="GY151" s="65"/>
      <c r="GZ151" s="65"/>
      <c r="HA151" s="65"/>
      <c r="HB151" s="65"/>
      <c r="HC151" s="65"/>
      <c r="HD151" s="65"/>
      <c r="HE151" s="65"/>
      <c r="HF151" s="65"/>
      <c r="HG151" s="65"/>
      <c r="HH151" s="65"/>
      <c r="HI151" s="65"/>
      <c r="HJ151" s="65"/>
      <c r="HK151" s="65"/>
      <c r="HL151" s="65"/>
      <c r="HM151" s="65"/>
      <c r="HN151" s="65"/>
      <c r="HO151" s="65"/>
      <c r="HP151" s="65"/>
      <c r="HQ151" s="65"/>
      <c r="HR151" s="65"/>
      <c r="HS151" s="65"/>
      <c r="HT151" s="65"/>
      <c r="HU151" s="65"/>
      <c r="HV151" s="65"/>
      <c r="HW151" s="65"/>
      <c r="HX151" s="65"/>
      <c r="HY151" s="65"/>
      <c r="HZ151" s="65"/>
      <c r="IA151" s="65"/>
      <c r="IB151" s="65"/>
      <c r="IC151" s="65"/>
      <c r="ID151" s="65"/>
      <c r="IE151" s="65"/>
      <c r="IF151" s="65"/>
      <c r="IG151" s="65"/>
      <c r="IH151" s="65"/>
      <c r="II151" s="65"/>
      <c r="IJ151" s="65"/>
      <c r="IK151" s="65"/>
      <c r="IL151" s="65"/>
      <c r="IM151" s="65"/>
      <c r="IN151" s="65"/>
      <c r="IO151" s="65"/>
      <c r="IP151" s="65"/>
      <c r="IQ151" s="65"/>
      <c r="IR151" s="65"/>
      <c r="IS151" s="65"/>
      <c r="IT151" s="65"/>
      <c r="IU151" s="65"/>
      <c r="IV151" s="65"/>
      <c r="IW151" s="65"/>
      <c r="IX151" s="65"/>
      <c r="IY151" s="65"/>
      <c r="IZ151" s="65"/>
      <c r="JA151" s="65"/>
      <c r="JB151" s="65"/>
      <c r="JC151" s="65"/>
      <c r="JD151" s="65"/>
      <c r="JE151" s="65"/>
      <c r="JF151" s="65"/>
      <c r="JG151" s="65"/>
      <c r="JH151" s="65"/>
    </row>
    <row r="152" spans="1:268" s="66" customFormat="1">
      <c r="A152" s="89"/>
      <c r="B152" s="89"/>
      <c r="C152" s="89"/>
      <c r="D152" s="89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  <c r="AK152" s="90"/>
      <c r="AL152" s="90"/>
      <c r="AM152" s="90"/>
      <c r="AN152" s="90"/>
      <c r="AO152" s="90"/>
      <c r="AP152" s="90"/>
      <c r="AQ152" s="90"/>
      <c r="AR152" s="90"/>
      <c r="AS152" s="90"/>
      <c r="AT152" s="90"/>
      <c r="AU152" s="90"/>
      <c r="AV152" s="90"/>
      <c r="AW152" s="90"/>
      <c r="AX152" s="90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65"/>
      <c r="BN152" s="65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  <c r="CA152" s="65"/>
      <c r="CB152" s="65"/>
      <c r="CC152" s="65"/>
      <c r="CD152" s="65"/>
      <c r="CE152" s="65"/>
      <c r="CF152" s="65"/>
      <c r="CG152" s="65"/>
      <c r="CH152" s="65"/>
      <c r="CI152" s="65"/>
      <c r="CJ152" s="65"/>
      <c r="CK152" s="65"/>
      <c r="CL152" s="65"/>
      <c r="CM152" s="65"/>
      <c r="CN152" s="65"/>
      <c r="CO152" s="65"/>
      <c r="CP152" s="65"/>
      <c r="CQ152" s="65"/>
      <c r="CR152" s="65"/>
      <c r="CS152" s="65"/>
      <c r="CT152" s="65"/>
      <c r="CU152" s="65"/>
      <c r="CV152" s="65"/>
      <c r="CW152" s="65"/>
      <c r="CX152" s="65"/>
      <c r="CY152" s="65"/>
      <c r="CZ152" s="65"/>
      <c r="DA152" s="65"/>
      <c r="DB152" s="65"/>
      <c r="DC152" s="65"/>
      <c r="DD152" s="65"/>
      <c r="DE152" s="65"/>
      <c r="DF152" s="65"/>
      <c r="DG152" s="65"/>
      <c r="DH152" s="65"/>
      <c r="DI152" s="65"/>
      <c r="DJ152" s="65"/>
      <c r="DK152" s="65"/>
      <c r="DL152" s="65"/>
      <c r="DM152" s="65"/>
      <c r="DN152" s="65"/>
      <c r="DO152" s="65"/>
      <c r="DP152" s="65"/>
      <c r="DQ152" s="65"/>
      <c r="DR152" s="65"/>
      <c r="DS152" s="65"/>
      <c r="DT152" s="65"/>
      <c r="DU152" s="65"/>
      <c r="DV152" s="91"/>
      <c r="DW152" s="91"/>
      <c r="DX152" s="91"/>
      <c r="DY152" s="65"/>
      <c r="DZ152" s="65"/>
      <c r="EA152" s="65"/>
      <c r="EB152" s="65"/>
      <c r="EC152" s="65"/>
      <c r="ED152" s="65"/>
      <c r="EE152" s="65"/>
      <c r="EF152" s="65"/>
      <c r="EG152" s="65"/>
      <c r="EH152" s="65"/>
      <c r="EI152" s="65"/>
      <c r="EJ152" s="65"/>
      <c r="EK152" s="65"/>
      <c r="EL152" s="65"/>
      <c r="EM152" s="65"/>
      <c r="EN152" s="65"/>
      <c r="EO152" s="65"/>
      <c r="EP152" s="65"/>
      <c r="EQ152" s="65"/>
      <c r="ER152" s="65"/>
      <c r="ES152" s="65"/>
      <c r="ET152" s="65"/>
      <c r="EU152" s="65"/>
      <c r="EV152" s="65"/>
      <c r="EW152" s="65"/>
      <c r="EX152" s="65"/>
      <c r="EY152" s="65"/>
      <c r="EZ152" s="65"/>
      <c r="FA152" s="65"/>
      <c r="FB152" s="65"/>
      <c r="FC152" s="65"/>
      <c r="FD152" s="65"/>
      <c r="FE152" s="65"/>
      <c r="FF152" s="65"/>
      <c r="FG152" s="65"/>
      <c r="FH152" s="65"/>
      <c r="FI152" s="65"/>
      <c r="FJ152" s="65"/>
      <c r="FK152" s="65"/>
      <c r="FL152" s="65"/>
      <c r="FM152" s="65"/>
      <c r="FN152" s="65"/>
      <c r="FO152" s="65"/>
      <c r="FP152" s="65"/>
      <c r="FQ152" s="65"/>
      <c r="FR152" s="65"/>
      <c r="FS152" s="65"/>
      <c r="FT152" s="65"/>
      <c r="FU152" s="65"/>
      <c r="FV152" s="65"/>
      <c r="FW152" s="65"/>
      <c r="FX152" s="65"/>
      <c r="FY152" s="65"/>
      <c r="FZ152" s="65"/>
      <c r="GA152" s="65"/>
      <c r="GB152" s="65"/>
      <c r="GC152" s="65"/>
      <c r="GD152" s="65"/>
      <c r="GE152" s="65"/>
      <c r="GF152" s="65"/>
      <c r="GG152" s="65"/>
      <c r="GH152" s="65"/>
      <c r="GI152" s="65"/>
      <c r="GJ152" s="65"/>
      <c r="GK152" s="65"/>
      <c r="GL152" s="65"/>
      <c r="GM152" s="65"/>
      <c r="GN152" s="65"/>
      <c r="GO152" s="65"/>
      <c r="GP152" s="65"/>
      <c r="GQ152" s="65"/>
      <c r="GR152" s="65"/>
      <c r="GS152" s="65"/>
      <c r="GT152" s="65"/>
      <c r="GU152" s="65"/>
      <c r="GV152" s="65"/>
      <c r="GW152" s="65"/>
      <c r="GX152" s="65"/>
      <c r="GY152" s="65"/>
      <c r="GZ152" s="65"/>
      <c r="HA152" s="65"/>
      <c r="HB152" s="65"/>
      <c r="HC152" s="65"/>
      <c r="HD152" s="65"/>
      <c r="HE152" s="65"/>
      <c r="HF152" s="65"/>
      <c r="HG152" s="65"/>
      <c r="HH152" s="65"/>
      <c r="HI152" s="65"/>
      <c r="HJ152" s="65"/>
      <c r="HK152" s="65"/>
      <c r="HL152" s="65"/>
      <c r="HM152" s="65"/>
      <c r="HN152" s="65"/>
      <c r="HO152" s="65"/>
      <c r="HP152" s="65"/>
      <c r="HQ152" s="65"/>
      <c r="HR152" s="65"/>
      <c r="HS152" s="65"/>
      <c r="HT152" s="65"/>
      <c r="HU152" s="65"/>
      <c r="HV152" s="65"/>
      <c r="HW152" s="65"/>
      <c r="HX152" s="65"/>
      <c r="HY152" s="65"/>
      <c r="HZ152" s="65"/>
      <c r="IA152" s="65"/>
      <c r="IB152" s="65"/>
      <c r="IC152" s="65"/>
      <c r="ID152" s="65"/>
      <c r="IE152" s="65"/>
      <c r="IF152" s="65"/>
      <c r="IG152" s="65"/>
      <c r="IH152" s="65"/>
      <c r="II152" s="65"/>
      <c r="IJ152" s="65"/>
      <c r="IK152" s="65"/>
      <c r="IL152" s="65"/>
      <c r="IM152" s="65"/>
      <c r="IN152" s="65"/>
      <c r="IO152" s="65"/>
      <c r="IP152" s="65"/>
      <c r="IQ152" s="65"/>
      <c r="IR152" s="65"/>
      <c r="IS152" s="65"/>
      <c r="IT152" s="65"/>
      <c r="IU152" s="65"/>
      <c r="IV152" s="65"/>
      <c r="IW152" s="65"/>
      <c r="IX152" s="65"/>
      <c r="IY152" s="65"/>
      <c r="IZ152" s="65"/>
      <c r="JA152" s="65"/>
      <c r="JB152" s="65"/>
      <c r="JC152" s="65"/>
      <c r="JD152" s="65"/>
      <c r="JE152" s="65"/>
      <c r="JF152" s="65"/>
      <c r="JG152" s="65"/>
      <c r="JH152" s="65"/>
    </row>
    <row r="153" spans="1:268" s="66" customFormat="1">
      <c r="A153" s="89"/>
      <c r="B153" s="89"/>
      <c r="C153" s="89"/>
      <c r="D153" s="89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90"/>
      <c r="AT153" s="90"/>
      <c r="AU153" s="90"/>
      <c r="AV153" s="90"/>
      <c r="AW153" s="90"/>
      <c r="AX153" s="90"/>
      <c r="AY153" s="65"/>
      <c r="AZ153" s="65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65"/>
      <c r="BN153" s="65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  <c r="CA153" s="65"/>
      <c r="CB153" s="65"/>
      <c r="CC153" s="65"/>
      <c r="CD153" s="65"/>
      <c r="CE153" s="65"/>
      <c r="CF153" s="65"/>
      <c r="CG153" s="65"/>
      <c r="CH153" s="65"/>
      <c r="CI153" s="65"/>
      <c r="CJ153" s="65"/>
      <c r="CK153" s="65"/>
      <c r="CL153" s="65"/>
      <c r="CM153" s="65"/>
      <c r="CN153" s="65"/>
      <c r="CO153" s="65"/>
      <c r="CP153" s="65"/>
      <c r="CQ153" s="65"/>
      <c r="CR153" s="65"/>
      <c r="CS153" s="65"/>
      <c r="CT153" s="65"/>
      <c r="CU153" s="65"/>
      <c r="CV153" s="65"/>
      <c r="CW153" s="65"/>
      <c r="CX153" s="65"/>
      <c r="CY153" s="65"/>
      <c r="CZ153" s="65"/>
      <c r="DA153" s="65"/>
      <c r="DB153" s="65"/>
      <c r="DC153" s="65"/>
      <c r="DD153" s="65"/>
      <c r="DE153" s="65"/>
      <c r="DF153" s="65"/>
      <c r="DG153" s="65"/>
      <c r="DH153" s="65"/>
      <c r="DI153" s="65"/>
      <c r="DJ153" s="65"/>
      <c r="DK153" s="65"/>
      <c r="DL153" s="65"/>
      <c r="DM153" s="65"/>
      <c r="DN153" s="65"/>
      <c r="DO153" s="65"/>
      <c r="DP153" s="65"/>
      <c r="DQ153" s="65"/>
      <c r="DR153" s="65"/>
      <c r="DS153" s="65"/>
      <c r="DT153" s="65"/>
      <c r="DU153" s="65"/>
      <c r="DV153" s="91"/>
      <c r="DW153" s="91"/>
      <c r="DX153" s="91"/>
      <c r="DY153" s="65"/>
      <c r="DZ153" s="65"/>
      <c r="EA153" s="65"/>
      <c r="EB153" s="65"/>
      <c r="EC153" s="65"/>
      <c r="ED153" s="65"/>
      <c r="EE153" s="65"/>
      <c r="EF153" s="65"/>
      <c r="EG153" s="65"/>
      <c r="EH153" s="65"/>
      <c r="EI153" s="65"/>
      <c r="EJ153" s="65"/>
      <c r="EK153" s="65"/>
      <c r="EL153" s="65"/>
      <c r="EM153" s="65"/>
      <c r="EN153" s="65"/>
      <c r="EO153" s="65"/>
      <c r="EP153" s="65"/>
      <c r="EQ153" s="65"/>
      <c r="ER153" s="65"/>
      <c r="ES153" s="65"/>
      <c r="ET153" s="65"/>
      <c r="EU153" s="65"/>
      <c r="EV153" s="65"/>
      <c r="EW153" s="65"/>
      <c r="EX153" s="65"/>
      <c r="EY153" s="65"/>
      <c r="EZ153" s="65"/>
      <c r="FA153" s="65"/>
      <c r="FB153" s="65"/>
      <c r="FC153" s="65"/>
      <c r="FD153" s="65"/>
      <c r="FE153" s="65"/>
      <c r="FF153" s="65"/>
      <c r="FG153" s="65"/>
      <c r="FH153" s="65"/>
      <c r="FI153" s="65"/>
      <c r="FJ153" s="65"/>
      <c r="FK153" s="65"/>
      <c r="FL153" s="65"/>
      <c r="FM153" s="65"/>
      <c r="FN153" s="65"/>
      <c r="FO153" s="65"/>
      <c r="FP153" s="65"/>
      <c r="FQ153" s="65"/>
      <c r="FR153" s="65"/>
      <c r="FS153" s="65"/>
      <c r="FT153" s="65"/>
      <c r="FU153" s="65"/>
      <c r="FV153" s="65"/>
      <c r="FW153" s="65"/>
      <c r="FX153" s="65"/>
      <c r="FY153" s="65"/>
      <c r="FZ153" s="65"/>
      <c r="GA153" s="65"/>
      <c r="GB153" s="65"/>
      <c r="GC153" s="65"/>
      <c r="GD153" s="65"/>
      <c r="GE153" s="65"/>
      <c r="GF153" s="65"/>
      <c r="GG153" s="65"/>
      <c r="GH153" s="65"/>
      <c r="GI153" s="65"/>
      <c r="GJ153" s="65"/>
      <c r="GK153" s="65"/>
      <c r="GL153" s="65"/>
      <c r="GM153" s="65"/>
      <c r="GN153" s="65"/>
      <c r="GO153" s="65"/>
      <c r="GP153" s="65"/>
      <c r="GQ153" s="65"/>
      <c r="GR153" s="65"/>
      <c r="GS153" s="65"/>
      <c r="GT153" s="65"/>
      <c r="GU153" s="65"/>
      <c r="GV153" s="65"/>
      <c r="GW153" s="65"/>
      <c r="GX153" s="65"/>
      <c r="GY153" s="65"/>
      <c r="GZ153" s="65"/>
      <c r="HA153" s="65"/>
      <c r="HB153" s="65"/>
      <c r="HC153" s="65"/>
      <c r="HD153" s="65"/>
      <c r="HE153" s="65"/>
      <c r="HF153" s="65"/>
      <c r="HG153" s="65"/>
      <c r="HH153" s="65"/>
      <c r="HI153" s="65"/>
      <c r="HJ153" s="65"/>
      <c r="HK153" s="65"/>
      <c r="HL153" s="65"/>
      <c r="HM153" s="65"/>
      <c r="HN153" s="65"/>
      <c r="HO153" s="65"/>
      <c r="HP153" s="65"/>
      <c r="HQ153" s="65"/>
      <c r="HR153" s="65"/>
      <c r="HS153" s="65"/>
      <c r="HT153" s="65"/>
      <c r="HU153" s="65"/>
      <c r="HV153" s="65"/>
      <c r="HW153" s="65"/>
      <c r="HX153" s="65"/>
      <c r="HY153" s="65"/>
      <c r="HZ153" s="65"/>
      <c r="IA153" s="65"/>
      <c r="IB153" s="65"/>
      <c r="IC153" s="65"/>
      <c r="ID153" s="65"/>
      <c r="IE153" s="65"/>
      <c r="IF153" s="65"/>
      <c r="IG153" s="65"/>
      <c r="IH153" s="65"/>
      <c r="II153" s="65"/>
      <c r="IJ153" s="65"/>
      <c r="IK153" s="65"/>
      <c r="IL153" s="65"/>
      <c r="IM153" s="65"/>
      <c r="IN153" s="65"/>
      <c r="IO153" s="65"/>
      <c r="IP153" s="65"/>
      <c r="IQ153" s="65"/>
      <c r="IR153" s="65"/>
      <c r="IS153" s="65"/>
      <c r="IT153" s="65"/>
      <c r="IU153" s="65"/>
      <c r="IV153" s="65"/>
      <c r="IW153" s="65"/>
      <c r="IX153" s="65"/>
      <c r="IY153" s="65"/>
      <c r="IZ153" s="65"/>
      <c r="JA153" s="65"/>
      <c r="JB153" s="65"/>
      <c r="JC153" s="65"/>
      <c r="JD153" s="65"/>
      <c r="JE153" s="65"/>
      <c r="JF153" s="65"/>
      <c r="JG153" s="65"/>
      <c r="JH153" s="65"/>
    </row>
    <row r="154" spans="1:268" s="66" customFormat="1">
      <c r="A154" s="89"/>
      <c r="B154" s="89"/>
      <c r="C154" s="89"/>
      <c r="D154" s="89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O154" s="90"/>
      <c r="AP154" s="90"/>
      <c r="AQ154" s="90"/>
      <c r="AR154" s="90"/>
      <c r="AS154" s="90"/>
      <c r="AT154" s="90"/>
      <c r="AU154" s="90"/>
      <c r="AV154" s="90"/>
      <c r="AW154" s="90"/>
      <c r="AX154" s="90"/>
      <c r="AY154" s="65"/>
      <c r="AZ154" s="65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  <c r="BM154" s="65"/>
      <c r="BN154" s="65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  <c r="CA154" s="65"/>
      <c r="CB154" s="65"/>
      <c r="CC154" s="65"/>
      <c r="CD154" s="65"/>
      <c r="CE154" s="65"/>
      <c r="CF154" s="65"/>
      <c r="CG154" s="65"/>
      <c r="CH154" s="65"/>
      <c r="CI154" s="65"/>
      <c r="CJ154" s="65"/>
      <c r="CK154" s="65"/>
      <c r="CL154" s="65"/>
      <c r="CM154" s="65"/>
      <c r="CN154" s="65"/>
      <c r="CO154" s="65"/>
      <c r="CP154" s="65"/>
      <c r="CQ154" s="65"/>
      <c r="CR154" s="65"/>
      <c r="CS154" s="65"/>
      <c r="CT154" s="65"/>
      <c r="CU154" s="65"/>
      <c r="CV154" s="65"/>
      <c r="CW154" s="65"/>
      <c r="CX154" s="65"/>
      <c r="CY154" s="65"/>
      <c r="CZ154" s="65"/>
      <c r="DA154" s="65"/>
      <c r="DB154" s="65"/>
      <c r="DC154" s="65"/>
      <c r="DD154" s="65"/>
      <c r="DE154" s="65"/>
      <c r="DF154" s="65"/>
      <c r="DG154" s="65"/>
      <c r="DH154" s="65"/>
      <c r="DI154" s="65"/>
      <c r="DJ154" s="65"/>
      <c r="DK154" s="65"/>
      <c r="DL154" s="65"/>
      <c r="DM154" s="65"/>
      <c r="DN154" s="65"/>
      <c r="DO154" s="65"/>
      <c r="DP154" s="65"/>
      <c r="DQ154" s="65"/>
      <c r="DR154" s="65"/>
      <c r="DS154" s="65"/>
      <c r="DT154" s="65"/>
      <c r="DU154" s="65"/>
      <c r="DV154" s="91"/>
      <c r="DW154" s="91"/>
      <c r="DX154" s="91"/>
      <c r="DY154" s="65"/>
      <c r="DZ154" s="65"/>
      <c r="EA154" s="65"/>
      <c r="EB154" s="65"/>
      <c r="EC154" s="65"/>
      <c r="ED154" s="65"/>
      <c r="EE154" s="65"/>
      <c r="EF154" s="65"/>
      <c r="EG154" s="65"/>
      <c r="EH154" s="65"/>
      <c r="EI154" s="65"/>
      <c r="EJ154" s="65"/>
      <c r="EK154" s="65"/>
      <c r="EL154" s="65"/>
      <c r="EM154" s="65"/>
      <c r="EN154" s="65"/>
      <c r="EO154" s="65"/>
      <c r="EP154" s="65"/>
      <c r="EQ154" s="65"/>
      <c r="ER154" s="65"/>
      <c r="ES154" s="65"/>
      <c r="ET154" s="65"/>
      <c r="EU154" s="65"/>
      <c r="EV154" s="65"/>
      <c r="EW154" s="65"/>
      <c r="EX154" s="65"/>
      <c r="EY154" s="65"/>
      <c r="EZ154" s="65"/>
      <c r="FA154" s="65"/>
      <c r="FB154" s="65"/>
      <c r="FC154" s="65"/>
      <c r="FD154" s="65"/>
      <c r="FE154" s="65"/>
      <c r="FF154" s="65"/>
      <c r="FG154" s="65"/>
      <c r="FH154" s="65"/>
      <c r="FI154" s="65"/>
      <c r="FJ154" s="65"/>
      <c r="FK154" s="65"/>
      <c r="FL154" s="65"/>
      <c r="FM154" s="65"/>
      <c r="FN154" s="65"/>
      <c r="FO154" s="65"/>
      <c r="FP154" s="65"/>
      <c r="FQ154" s="65"/>
      <c r="FR154" s="65"/>
      <c r="FS154" s="65"/>
      <c r="FT154" s="65"/>
      <c r="FU154" s="65"/>
      <c r="FV154" s="65"/>
      <c r="FW154" s="65"/>
      <c r="FX154" s="65"/>
      <c r="FY154" s="65"/>
      <c r="FZ154" s="65"/>
      <c r="GA154" s="65"/>
      <c r="GB154" s="65"/>
      <c r="GC154" s="65"/>
      <c r="GD154" s="65"/>
      <c r="GE154" s="65"/>
      <c r="GF154" s="65"/>
      <c r="GG154" s="65"/>
      <c r="GH154" s="65"/>
      <c r="GI154" s="65"/>
      <c r="GJ154" s="65"/>
      <c r="GK154" s="65"/>
      <c r="GL154" s="65"/>
      <c r="GM154" s="65"/>
      <c r="GN154" s="65"/>
      <c r="GO154" s="65"/>
      <c r="GP154" s="65"/>
      <c r="GQ154" s="65"/>
      <c r="GR154" s="65"/>
      <c r="GS154" s="65"/>
      <c r="GT154" s="65"/>
      <c r="GU154" s="65"/>
      <c r="GV154" s="65"/>
      <c r="GW154" s="65"/>
      <c r="GX154" s="65"/>
      <c r="GY154" s="65"/>
      <c r="GZ154" s="65"/>
      <c r="HA154" s="65"/>
      <c r="HB154" s="65"/>
      <c r="HC154" s="65"/>
      <c r="HD154" s="65"/>
      <c r="HE154" s="65"/>
      <c r="HF154" s="65"/>
      <c r="HG154" s="65"/>
      <c r="HH154" s="65"/>
      <c r="HI154" s="65"/>
      <c r="HJ154" s="65"/>
      <c r="HK154" s="65"/>
      <c r="HL154" s="65"/>
      <c r="HM154" s="65"/>
      <c r="HN154" s="65"/>
      <c r="HO154" s="65"/>
      <c r="HP154" s="65"/>
      <c r="HQ154" s="65"/>
      <c r="HR154" s="65"/>
      <c r="HS154" s="65"/>
      <c r="HT154" s="65"/>
      <c r="HU154" s="65"/>
      <c r="HV154" s="65"/>
      <c r="HW154" s="65"/>
      <c r="HX154" s="65"/>
      <c r="HY154" s="65"/>
      <c r="HZ154" s="65"/>
      <c r="IA154" s="65"/>
      <c r="IB154" s="65"/>
      <c r="IC154" s="65"/>
      <c r="ID154" s="65"/>
      <c r="IE154" s="65"/>
      <c r="IF154" s="65"/>
      <c r="IG154" s="65"/>
      <c r="IH154" s="65"/>
      <c r="II154" s="65"/>
      <c r="IJ154" s="65"/>
      <c r="IK154" s="65"/>
      <c r="IL154" s="65"/>
      <c r="IM154" s="65"/>
      <c r="IN154" s="65"/>
      <c r="IO154" s="65"/>
      <c r="IP154" s="65"/>
      <c r="IQ154" s="65"/>
      <c r="IR154" s="65"/>
      <c r="IS154" s="65"/>
      <c r="IT154" s="65"/>
      <c r="IU154" s="65"/>
      <c r="IV154" s="65"/>
      <c r="IW154" s="65"/>
      <c r="IX154" s="65"/>
      <c r="IY154" s="65"/>
      <c r="IZ154" s="65"/>
      <c r="JA154" s="65"/>
      <c r="JB154" s="65"/>
      <c r="JC154" s="65"/>
      <c r="JD154" s="65"/>
      <c r="JE154" s="65"/>
      <c r="JF154" s="65"/>
      <c r="JG154" s="65"/>
      <c r="JH154" s="65"/>
    </row>
    <row r="155" spans="1:268" s="66" customFormat="1">
      <c r="A155" s="89"/>
      <c r="B155" s="89"/>
      <c r="C155" s="89"/>
      <c r="D155" s="89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90"/>
      <c r="AT155" s="90"/>
      <c r="AU155" s="90"/>
      <c r="AV155" s="90"/>
      <c r="AW155" s="90"/>
      <c r="AX155" s="90"/>
      <c r="AY155" s="65"/>
      <c r="AZ155" s="65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65"/>
      <c r="BN155" s="65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  <c r="CA155" s="65"/>
      <c r="CB155" s="65"/>
      <c r="CC155" s="65"/>
      <c r="CD155" s="65"/>
      <c r="CE155" s="65"/>
      <c r="CF155" s="65"/>
      <c r="CG155" s="65"/>
      <c r="CH155" s="65"/>
      <c r="CI155" s="65"/>
      <c r="CJ155" s="65"/>
      <c r="CK155" s="65"/>
      <c r="CL155" s="65"/>
      <c r="CM155" s="65"/>
      <c r="CN155" s="65"/>
      <c r="CO155" s="65"/>
      <c r="CP155" s="65"/>
      <c r="CQ155" s="65"/>
      <c r="CR155" s="65"/>
      <c r="CS155" s="65"/>
      <c r="CT155" s="65"/>
      <c r="CU155" s="65"/>
      <c r="CV155" s="65"/>
      <c r="CW155" s="65"/>
      <c r="CX155" s="65"/>
      <c r="CY155" s="65"/>
      <c r="CZ155" s="65"/>
      <c r="DA155" s="65"/>
      <c r="DB155" s="65"/>
      <c r="DC155" s="65"/>
      <c r="DD155" s="65"/>
      <c r="DE155" s="65"/>
      <c r="DF155" s="65"/>
      <c r="DG155" s="65"/>
      <c r="DH155" s="65"/>
      <c r="DI155" s="65"/>
      <c r="DJ155" s="65"/>
      <c r="DK155" s="65"/>
      <c r="DL155" s="65"/>
      <c r="DM155" s="65"/>
      <c r="DN155" s="65"/>
      <c r="DO155" s="65"/>
      <c r="DP155" s="65"/>
      <c r="DQ155" s="65"/>
      <c r="DR155" s="65"/>
      <c r="DS155" s="65"/>
      <c r="DT155" s="65"/>
      <c r="DU155" s="65"/>
      <c r="DV155" s="91"/>
      <c r="DW155" s="91"/>
      <c r="DX155" s="91"/>
      <c r="DY155" s="65"/>
      <c r="DZ155" s="65"/>
      <c r="EA155" s="65"/>
      <c r="EB155" s="65"/>
      <c r="EC155" s="65"/>
      <c r="ED155" s="65"/>
      <c r="EE155" s="65"/>
      <c r="EF155" s="65"/>
      <c r="EG155" s="65"/>
      <c r="EH155" s="65"/>
      <c r="EI155" s="65"/>
      <c r="EJ155" s="65"/>
      <c r="EK155" s="65"/>
      <c r="EL155" s="65"/>
      <c r="EM155" s="65"/>
      <c r="EN155" s="65"/>
      <c r="EO155" s="65"/>
      <c r="EP155" s="65"/>
      <c r="EQ155" s="65"/>
      <c r="ER155" s="65"/>
      <c r="ES155" s="65"/>
      <c r="ET155" s="65"/>
      <c r="EU155" s="65"/>
      <c r="EV155" s="65"/>
      <c r="EW155" s="65"/>
      <c r="EX155" s="65"/>
      <c r="EY155" s="65"/>
      <c r="EZ155" s="65"/>
      <c r="FA155" s="65"/>
      <c r="FB155" s="65"/>
      <c r="FC155" s="65"/>
      <c r="FD155" s="65"/>
      <c r="FE155" s="65"/>
      <c r="FF155" s="65"/>
      <c r="FG155" s="65"/>
      <c r="FH155" s="65"/>
      <c r="FI155" s="65"/>
      <c r="FJ155" s="65"/>
      <c r="FK155" s="65"/>
      <c r="FL155" s="65"/>
      <c r="FM155" s="65"/>
      <c r="FN155" s="65"/>
      <c r="FO155" s="65"/>
      <c r="FP155" s="65"/>
      <c r="FQ155" s="65"/>
      <c r="FR155" s="65"/>
      <c r="FS155" s="65"/>
      <c r="FT155" s="65"/>
      <c r="FU155" s="65"/>
      <c r="FV155" s="65"/>
      <c r="FW155" s="65"/>
      <c r="FX155" s="65"/>
      <c r="FY155" s="65"/>
      <c r="FZ155" s="65"/>
      <c r="GA155" s="65"/>
      <c r="GB155" s="65"/>
      <c r="GC155" s="65"/>
      <c r="GD155" s="65"/>
      <c r="GE155" s="65"/>
      <c r="GF155" s="65"/>
      <c r="GG155" s="65"/>
      <c r="GH155" s="65"/>
      <c r="GI155" s="65"/>
      <c r="GJ155" s="65"/>
      <c r="GK155" s="65"/>
      <c r="GL155" s="65"/>
      <c r="GM155" s="65"/>
      <c r="GN155" s="65"/>
      <c r="GO155" s="65"/>
      <c r="GP155" s="65"/>
      <c r="GQ155" s="65"/>
      <c r="GR155" s="65"/>
      <c r="GS155" s="65"/>
      <c r="GT155" s="65"/>
      <c r="GU155" s="65"/>
      <c r="GV155" s="65"/>
      <c r="GW155" s="65"/>
      <c r="GX155" s="65"/>
      <c r="GY155" s="65"/>
      <c r="GZ155" s="65"/>
      <c r="HA155" s="65"/>
      <c r="HB155" s="65"/>
      <c r="HC155" s="65"/>
      <c r="HD155" s="65"/>
      <c r="HE155" s="65"/>
      <c r="HF155" s="65"/>
      <c r="HG155" s="65"/>
      <c r="HH155" s="65"/>
      <c r="HI155" s="65"/>
      <c r="HJ155" s="65"/>
      <c r="HK155" s="65"/>
      <c r="HL155" s="65"/>
      <c r="HM155" s="65"/>
      <c r="HN155" s="65"/>
      <c r="HO155" s="65"/>
      <c r="HP155" s="65"/>
      <c r="HQ155" s="65"/>
      <c r="HR155" s="65"/>
      <c r="HS155" s="65"/>
      <c r="HT155" s="65"/>
      <c r="HU155" s="65"/>
      <c r="HV155" s="65"/>
      <c r="HW155" s="65"/>
      <c r="HX155" s="65"/>
      <c r="HY155" s="65"/>
      <c r="HZ155" s="65"/>
      <c r="IA155" s="65"/>
      <c r="IB155" s="65"/>
      <c r="IC155" s="65"/>
      <c r="ID155" s="65"/>
      <c r="IE155" s="65"/>
      <c r="IF155" s="65"/>
      <c r="IG155" s="65"/>
      <c r="IH155" s="65"/>
      <c r="II155" s="65"/>
      <c r="IJ155" s="65"/>
      <c r="IK155" s="65"/>
      <c r="IL155" s="65"/>
      <c r="IM155" s="65"/>
      <c r="IN155" s="65"/>
      <c r="IO155" s="65"/>
      <c r="IP155" s="65"/>
      <c r="IQ155" s="65"/>
      <c r="IR155" s="65"/>
      <c r="IS155" s="65"/>
      <c r="IT155" s="65"/>
      <c r="IU155" s="65"/>
      <c r="IV155" s="65"/>
      <c r="IW155" s="65"/>
      <c r="IX155" s="65"/>
      <c r="IY155" s="65"/>
      <c r="IZ155" s="65"/>
      <c r="JA155" s="65"/>
      <c r="JB155" s="65"/>
      <c r="JC155" s="65"/>
      <c r="JD155" s="65"/>
      <c r="JE155" s="65"/>
      <c r="JF155" s="65"/>
      <c r="JG155" s="65"/>
      <c r="JH155" s="65"/>
    </row>
    <row r="156" spans="1:268" s="34" customFormat="1">
      <c r="A156" s="45"/>
      <c r="B156" s="45"/>
      <c r="C156" s="45"/>
      <c r="D156" s="45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  <c r="BY156" s="35"/>
      <c r="BZ156" s="35"/>
      <c r="CA156" s="35"/>
      <c r="CB156" s="35"/>
      <c r="CC156" s="35"/>
      <c r="CD156" s="35"/>
      <c r="CE156" s="35"/>
      <c r="CF156" s="35"/>
      <c r="CG156" s="35"/>
      <c r="CH156" s="35"/>
      <c r="CI156" s="35"/>
      <c r="CJ156" s="35"/>
      <c r="CK156" s="35"/>
      <c r="CL156" s="35"/>
      <c r="CM156" s="35"/>
      <c r="CN156" s="35"/>
      <c r="CO156" s="35"/>
      <c r="CP156" s="35"/>
      <c r="CQ156" s="35"/>
      <c r="CR156" s="35"/>
      <c r="CS156" s="35"/>
      <c r="CT156" s="35"/>
      <c r="CU156" s="35"/>
      <c r="CV156" s="35"/>
      <c r="CW156" s="35"/>
      <c r="CX156" s="35"/>
      <c r="CY156" s="35"/>
      <c r="CZ156" s="35"/>
      <c r="DA156" s="35"/>
      <c r="DB156" s="35"/>
      <c r="DC156" s="35"/>
      <c r="DD156" s="35"/>
      <c r="DE156" s="35"/>
      <c r="DF156" s="35"/>
      <c r="DG156" s="35"/>
      <c r="DH156" s="35"/>
      <c r="DI156" s="35"/>
      <c r="DJ156" s="35"/>
      <c r="DK156" s="35"/>
      <c r="DL156" s="35"/>
      <c r="DM156" s="35"/>
      <c r="DN156" s="35"/>
      <c r="DO156" s="35"/>
      <c r="DP156" s="35"/>
      <c r="DQ156" s="35"/>
      <c r="DR156" s="35"/>
      <c r="DS156" s="35"/>
      <c r="DT156" s="35"/>
      <c r="DU156" s="35"/>
      <c r="DV156" s="47"/>
      <c r="DW156" s="47"/>
      <c r="DX156" s="47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35"/>
      <c r="EV156" s="35"/>
      <c r="EW156" s="35"/>
      <c r="EX156" s="35"/>
      <c r="EY156" s="35"/>
      <c r="EZ156" s="35"/>
      <c r="FA156" s="35"/>
      <c r="FB156" s="35"/>
      <c r="FC156" s="35"/>
      <c r="FD156" s="35"/>
      <c r="FE156" s="35"/>
      <c r="FF156" s="35"/>
      <c r="FG156" s="35"/>
      <c r="FH156" s="35"/>
      <c r="FI156" s="35"/>
      <c r="FJ156" s="35"/>
      <c r="FK156" s="35"/>
      <c r="FL156" s="35"/>
      <c r="FM156" s="35"/>
      <c r="FN156" s="35"/>
      <c r="FO156" s="35"/>
      <c r="FP156" s="35"/>
      <c r="FQ156" s="35"/>
      <c r="FR156" s="35"/>
      <c r="FS156" s="35"/>
      <c r="FT156" s="35"/>
      <c r="FU156" s="35"/>
      <c r="FV156" s="35"/>
      <c r="FW156" s="35"/>
      <c r="FX156" s="35"/>
      <c r="FY156" s="35"/>
      <c r="FZ156" s="35"/>
      <c r="GA156" s="35"/>
      <c r="GB156" s="35"/>
      <c r="GC156" s="35"/>
      <c r="GD156" s="35"/>
      <c r="GE156" s="35"/>
      <c r="GF156" s="35"/>
      <c r="GG156" s="35"/>
      <c r="GH156" s="35"/>
      <c r="GI156" s="35"/>
      <c r="GJ156" s="35"/>
      <c r="GK156" s="35"/>
      <c r="GL156" s="35"/>
      <c r="GM156" s="35"/>
      <c r="GN156" s="35"/>
      <c r="GO156" s="35"/>
      <c r="GP156" s="35"/>
      <c r="GQ156" s="35"/>
      <c r="GR156" s="35"/>
      <c r="GS156" s="35"/>
      <c r="GT156" s="35"/>
      <c r="GU156" s="35"/>
      <c r="GV156" s="35"/>
      <c r="GW156" s="35"/>
      <c r="GX156" s="35"/>
      <c r="GY156" s="35"/>
      <c r="GZ156" s="35"/>
      <c r="HA156" s="35"/>
      <c r="HB156" s="35"/>
      <c r="HC156" s="35"/>
      <c r="HD156" s="35"/>
      <c r="HE156" s="35"/>
      <c r="HF156" s="35"/>
      <c r="HG156" s="35"/>
      <c r="HH156" s="35"/>
      <c r="HI156" s="35"/>
      <c r="HJ156" s="35"/>
      <c r="HK156" s="35"/>
      <c r="HL156" s="35"/>
      <c r="HM156" s="35"/>
      <c r="HN156" s="35"/>
      <c r="HO156" s="35"/>
      <c r="HP156" s="35"/>
      <c r="HQ156" s="35"/>
      <c r="HR156" s="35"/>
      <c r="HS156" s="35"/>
      <c r="HT156" s="35"/>
      <c r="HU156" s="35"/>
      <c r="HV156" s="35"/>
      <c r="HW156" s="35"/>
      <c r="HX156" s="35"/>
      <c r="HY156" s="35"/>
      <c r="HZ156" s="35"/>
      <c r="IA156" s="35"/>
      <c r="IB156" s="35"/>
      <c r="IC156" s="35"/>
      <c r="ID156" s="35"/>
      <c r="IE156" s="35"/>
      <c r="IF156" s="35"/>
      <c r="IG156" s="35"/>
      <c r="IH156" s="35"/>
      <c r="II156" s="35"/>
      <c r="IJ156" s="35"/>
      <c r="IK156" s="35"/>
      <c r="IL156" s="35"/>
      <c r="IM156" s="35"/>
      <c r="IN156" s="35"/>
      <c r="IO156" s="35"/>
      <c r="IP156" s="35"/>
      <c r="IQ156" s="35"/>
      <c r="IR156" s="35"/>
      <c r="IS156" s="35"/>
      <c r="IT156" s="35"/>
      <c r="IU156" s="35"/>
      <c r="IV156" s="35"/>
      <c r="IW156" s="35"/>
      <c r="IX156" s="35"/>
      <c r="IY156" s="35"/>
      <c r="IZ156" s="35"/>
      <c r="JA156" s="35"/>
      <c r="JB156" s="35"/>
      <c r="JC156" s="35"/>
      <c r="JD156" s="35"/>
      <c r="JE156" s="35"/>
      <c r="JF156" s="35"/>
      <c r="JG156" s="35"/>
      <c r="JH156" s="35"/>
    </row>
    <row r="157" spans="1:268" s="34" customFormat="1">
      <c r="A157" s="45"/>
      <c r="B157" s="45"/>
      <c r="C157" s="45"/>
      <c r="D157" s="45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  <c r="BY157" s="35"/>
      <c r="BZ157" s="35"/>
      <c r="CA157" s="35"/>
      <c r="CB157" s="35"/>
      <c r="CC157" s="35"/>
      <c r="CD157" s="35"/>
      <c r="CE157" s="35"/>
      <c r="CF157" s="35"/>
      <c r="CG157" s="35"/>
      <c r="CH157" s="35"/>
      <c r="CI157" s="35"/>
      <c r="CJ157" s="35"/>
      <c r="CK157" s="35"/>
      <c r="CL157" s="35"/>
      <c r="CM157" s="35"/>
      <c r="CN157" s="35"/>
      <c r="CO157" s="35"/>
      <c r="CP157" s="35"/>
      <c r="CQ157" s="35"/>
      <c r="CR157" s="35"/>
      <c r="CS157" s="35"/>
      <c r="CT157" s="35"/>
      <c r="CU157" s="35"/>
      <c r="CV157" s="35"/>
      <c r="CW157" s="35"/>
      <c r="CX157" s="35"/>
      <c r="CY157" s="35"/>
      <c r="CZ157" s="35"/>
      <c r="DA157" s="35"/>
      <c r="DB157" s="35"/>
      <c r="DC157" s="35"/>
      <c r="DD157" s="35"/>
      <c r="DE157" s="35"/>
      <c r="DF157" s="35"/>
      <c r="DG157" s="35"/>
      <c r="DH157" s="35"/>
      <c r="DI157" s="35"/>
      <c r="DJ157" s="35"/>
      <c r="DK157" s="35"/>
      <c r="DL157" s="35"/>
      <c r="DM157" s="35"/>
      <c r="DN157" s="35"/>
      <c r="DO157" s="35"/>
      <c r="DP157" s="35"/>
      <c r="DQ157" s="35"/>
      <c r="DR157" s="35"/>
      <c r="DS157" s="35"/>
      <c r="DT157" s="35"/>
      <c r="DU157" s="35"/>
      <c r="DV157" s="47"/>
      <c r="DW157" s="47"/>
      <c r="DX157" s="47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/>
      <c r="ET157" s="35"/>
      <c r="EU157" s="35"/>
      <c r="EV157" s="35"/>
      <c r="EW157" s="35"/>
      <c r="EX157" s="35"/>
      <c r="EY157" s="35"/>
      <c r="EZ157" s="35"/>
      <c r="FA157" s="35"/>
      <c r="FB157" s="35"/>
      <c r="FC157" s="35"/>
      <c r="FD157" s="35"/>
      <c r="FE157" s="35"/>
      <c r="FF157" s="35"/>
      <c r="FG157" s="35"/>
      <c r="FH157" s="35"/>
      <c r="FI157" s="35"/>
      <c r="FJ157" s="35"/>
      <c r="FK157" s="35"/>
      <c r="FL157" s="35"/>
      <c r="FM157" s="35"/>
      <c r="FN157" s="35"/>
      <c r="FO157" s="35"/>
      <c r="FP157" s="35"/>
      <c r="FQ157" s="35"/>
      <c r="FR157" s="35"/>
      <c r="FS157" s="35"/>
      <c r="FT157" s="35"/>
      <c r="FU157" s="35"/>
      <c r="FV157" s="35"/>
      <c r="FW157" s="35"/>
      <c r="FX157" s="35"/>
      <c r="FY157" s="35"/>
      <c r="FZ157" s="35"/>
      <c r="GA157" s="35"/>
      <c r="GB157" s="35"/>
      <c r="GC157" s="35"/>
      <c r="GD157" s="35"/>
      <c r="GE157" s="35"/>
      <c r="GF157" s="35"/>
      <c r="GG157" s="35"/>
      <c r="GH157" s="35"/>
      <c r="GI157" s="35"/>
      <c r="GJ157" s="35"/>
      <c r="GK157" s="35"/>
      <c r="GL157" s="35"/>
      <c r="GM157" s="35"/>
      <c r="GN157" s="35"/>
      <c r="GO157" s="35"/>
      <c r="GP157" s="35"/>
      <c r="GQ157" s="35"/>
      <c r="GR157" s="35"/>
      <c r="GS157" s="35"/>
      <c r="GT157" s="35"/>
      <c r="GU157" s="35"/>
      <c r="GV157" s="35"/>
      <c r="GW157" s="35"/>
      <c r="GX157" s="35"/>
      <c r="GY157" s="35"/>
      <c r="GZ157" s="35"/>
      <c r="HA157" s="35"/>
      <c r="HB157" s="35"/>
      <c r="HC157" s="35"/>
      <c r="HD157" s="35"/>
      <c r="HE157" s="35"/>
      <c r="HF157" s="35"/>
      <c r="HG157" s="35"/>
      <c r="HH157" s="35"/>
      <c r="HI157" s="35"/>
      <c r="HJ157" s="35"/>
      <c r="HK157" s="35"/>
      <c r="HL157" s="35"/>
      <c r="HM157" s="35"/>
      <c r="HN157" s="35"/>
      <c r="HO157" s="35"/>
      <c r="HP157" s="35"/>
      <c r="HQ157" s="35"/>
      <c r="HR157" s="35"/>
      <c r="HS157" s="35"/>
      <c r="HT157" s="35"/>
      <c r="HU157" s="35"/>
      <c r="HV157" s="35"/>
      <c r="HW157" s="35"/>
      <c r="HX157" s="35"/>
      <c r="HY157" s="35"/>
      <c r="HZ157" s="35"/>
      <c r="IA157" s="35"/>
      <c r="IB157" s="35"/>
      <c r="IC157" s="35"/>
      <c r="ID157" s="35"/>
      <c r="IE157" s="35"/>
      <c r="IF157" s="35"/>
      <c r="IG157" s="35"/>
      <c r="IH157" s="35"/>
      <c r="II157" s="35"/>
      <c r="IJ157" s="35"/>
      <c r="IK157" s="35"/>
      <c r="IL157" s="35"/>
      <c r="IM157" s="35"/>
      <c r="IN157" s="35"/>
      <c r="IO157" s="35"/>
      <c r="IP157" s="35"/>
      <c r="IQ157" s="35"/>
      <c r="IR157" s="35"/>
      <c r="IS157" s="35"/>
      <c r="IT157" s="35"/>
      <c r="IU157" s="35"/>
      <c r="IV157" s="35"/>
      <c r="IW157" s="35"/>
      <c r="IX157" s="35"/>
      <c r="IY157" s="35"/>
      <c r="IZ157" s="35"/>
      <c r="JA157" s="35"/>
      <c r="JB157" s="35"/>
      <c r="JC157" s="35"/>
      <c r="JD157" s="35"/>
      <c r="JE157" s="35"/>
      <c r="JF157" s="35"/>
      <c r="JG157" s="35"/>
      <c r="JH157" s="35"/>
    </row>
    <row r="158" spans="1:268" s="34" customFormat="1">
      <c r="A158" s="45"/>
      <c r="B158" s="45"/>
      <c r="C158" s="45"/>
      <c r="D158" s="45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  <c r="BY158" s="35"/>
      <c r="BZ158" s="35"/>
      <c r="CA158" s="35"/>
      <c r="CB158" s="35"/>
      <c r="CC158" s="35"/>
      <c r="CD158" s="35"/>
      <c r="CE158" s="35"/>
      <c r="CF158" s="35"/>
      <c r="CG158" s="35"/>
      <c r="CH158" s="35"/>
      <c r="CI158" s="35"/>
      <c r="CJ158" s="35"/>
      <c r="CK158" s="35"/>
      <c r="CL158" s="35"/>
      <c r="CM158" s="35"/>
      <c r="CN158" s="35"/>
      <c r="CO158" s="35"/>
      <c r="CP158" s="35"/>
      <c r="CQ158" s="35"/>
      <c r="CR158" s="35"/>
      <c r="CS158" s="35"/>
      <c r="CT158" s="35"/>
      <c r="CU158" s="35"/>
      <c r="CV158" s="35"/>
      <c r="CW158" s="35"/>
      <c r="CX158" s="35"/>
      <c r="CY158" s="35"/>
      <c r="CZ158" s="35"/>
      <c r="DA158" s="35"/>
      <c r="DB158" s="35"/>
      <c r="DC158" s="35"/>
      <c r="DD158" s="35"/>
      <c r="DE158" s="35"/>
      <c r="DF158" s="35"/>
      <c r="DG158" s="35"/>
      <c r="DH158" s="35"/>
      <c r="DI158" s="35"/>
      <c r="DJ158" s="35"/>
      <c r="DK158" s="35"/>
      <c r="DL158" s="35"/>
      <c r="DM158" s="35"/>
      <c r="DN158" s="35"/>
      <c r="DO158" s="35"/>
      <c r="DP158" s="35"/>
      <c r="DQ158" s="35"/>
      <c r="DR158" s="35"/>
      <c r="DS158" s="35"/>
      <c r="DT158" s="35"/>
      <c r="DU158" s="35"/>
      <c r="DV158" s="47"/>
      <c r="DW158" s="47"/>
      <c r="DX158" s="47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  <c r="FL158" s="35"/>
      <c r="FM158" s="35"/>
      <c r="FN158" s="35"/>
      <c r="FO158" s="35"/>
      <c r="FP158" s="35"/>
      <c r="FQ158" s="35"/>
      <c r="FR158" s="35"/>
      <c r="FS158" s="35"/>
      <c r="FT158" s="35"/>
      <c r="FU158" s="35"/>
      <c r="FV158" s="35"/>
      <c r="FW158" s="35"/>
      <c r="FX158" s="35"/>
      <c r="FY158" s="35"/>
      <c r="FZ158" s="35"/>
      <c r="GA158" s="35"/>
      <c r="GB158" s="35"/>
      <c r="GC158" s="35"/>
      <c r="GD158" s="35"/>
      <c r="GE158" s="35"/>
      <c r="GF158" s="35"/>
      <c r="GG158" s="35"/>
      <c r="GH158" s="35"/>
      <c r="GI158" s="35"/>
      <c r="GJ158" s="35"/>
      <c r="GK158" s="35"/>
      <c r="GL158" s="35"/>
      <c r="GM158" s="35"/>
      <c r="GN158" s="35"/>
      <c r="GO158" s="35"/>
      <c r="GP158" s="35"/>
      <c r="GQ158" s="35"/>
      <c r="GR158" s="35"/>
      <c r="GS158" s="35"/>
      <c r="GT158" s="35"/>
      <c r="GU158" s="35"/>
      <c r="GV158" s="35"/>
      <c r="GW158" s="35"/>
      <c r="GX158" s="35"/>
      <c r="GY158" s="35"/>
      <c r="GZ158" s="35"/>
      <c r="HA158" s="35"/>
      <c r="HB158" s="35"/>
      <c r="HC158" s="35"/>
      <c r="HD158" s="35"/>
      <c r="HE158" s="35"/>
      <c r="HF158" s="35"/>
      <c r="HG158" s="35"/>
      <c r="HH158" s="35"/>
      <c r="HI158" s="35"/>
      <c r="HJ158" s="35"/>
      <c r="HK158" s="35"/>
      <c r="HL158" s="35"/>
      <c r="HM158" s="35"/>
      <c r="HN158" s="35"/>
      <c r="HO158" s="35"/>
      <c r="HP158" s="35"/>
      <c r="HQ158" s="35"/>
      <c r="HR158" s="35"/>
      <c r="HS158" s="35"/>
      <c r="HT158" s="35"/>
      <c r="HU158" s="35"/>
      <c r="HV158" s="35"/>
      <c r="HW158" s="35"/>
      <c r="HX158" s="35"/>
      <c r="HY158" s="35"/>
      <c r="HZ158" s="35"/>
      <c r="IA158" s="35"/>
      <c r="IB158" s="35"/>
      <c r="IC158" s="35"/>
      <c r="ID158" s="35"/>
      <c r="IE158" s="35"/>
      <c r="IF158" s="35"/>
      <c r="IG158" s="35"/>
      <c r="IH158" s="35"/>
      <c r="II158" s="35"/>
      <c r="IJ158" s="35"/>
      <c r="IK158" s="35"/>
      <c r="IL158" s="35"/>
      <c r="IM158" s="35"/>
      <c r="IN158" s="35"/>
      <c r="IO158" s="35"/>
      <c r="IP158" s="35"/>
      <c r="IQ158" s="35"/>
      <c r="IR158" s="35"/>
      <c r="IS158" s="35"/>
      <c r="IT158" s="35"/>
      <c r="IU158" s="35"/>
      <c r="IV158" s="35"/>
      <c r="IW158" s="35"/>
      <c r="IX158" s="35"/>
      <c r="IY158" s="35"/>
      <c r="IZ158" s="35"/>
      <c r="JA158" s="35"/>
      <c r="JB158" s="35"/>
      <c r="JC158" s="35"/>
      <c r="JD158" s="35"/>
      <c r="JE158" s="35"/>
      <c r="JF158" s="35"/>
      <c r="JG158" s="35"/>
      <c r="JH158" s="35"/>
    </row>
    <row r="159" spans="1:268" s="34" customFormat="1">
      <c r="A159" s="45"/>
      <c r="B159" s="45"/>
      <c r="C159" s="45"/>
      <c r="D159" s="45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  <c r="BY159" s="35"/>
      <c r="BZ159" s="35"/>
      <c r="CA159" s="35"/>
      <c r="CB159" s="35"/>
      <c r="CC159" s="35"/>
      <c r="CD159" s="35"/>
      <c r="CE159" s="35"/>
      <c r="CF159" s="35"/>
      <c r="CG159" s="35"/>
      <c r="CH159" s="35"/>
      <c r="CI159" s="35"/>
      <c r="CJ159" s="35"/>
      <c r="CK159" s="35"/>
      <c r="CL159" s="35"/>
      <c r="CM159" s="35"/>
      <c r="CN159" s="35"/>
      <c r="CO159" s="35"/>
      <c r="CP159" s="35"/>
      <c r="CQ159" s="35"/>
      <c r="CR159" s="35"/>
      <c r="CS159" s="35"/>
      <c r="CT159" s="35"/>
      <c r="CU159" s="35"/>
      <c r="CV159" s="35"/>
      <c r="CW159" s="35"/>
      <c r="CX159" s="35"/>
      <c r="CY159" s="35"/>
      <c r="CZ159" s="35"/>
      <c r="DA159" s="35"/>
      <c r="DB159" s="35"/>
      <c r="DC159" s="35"/>
      <c r="DD159" s="35"/>
      <c r="DE159" s="35"/>
      <c r="DF159" s="35"/>
      <c r="DG159" s="35"/>
      <c r="DH159" s="35"/>
      <c r="DI159" s="35"/>
      <c r="DJ159" s="35"/>
      <c r="DK159" s="35"/>
      <c r="DL159" s="35"/>
      <c r="DM159" s="35"/>
      <c r="DN159" s="35"/>
      <c r="DO159" s="35"/>
      <c r="DP159" s="35"/>
      <c r="DQ159" s="35"/>
      <c r="DR159" s="35"/>
      <c r="DS159" s="35"/>
      <c r="DT159" s="35"/>
      <c r="DU159" s="35"/>
      <c r="DV159" s="47"/>
      <c r="DW159" s="47"/>
      <c r="DX159" s="47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/>
      <c r="ET159" s="35"/>
      <c r="EU159" s="35"/>
      <c r="EV159" s="35"/>
      <c r="EW159" s="35"/>
      <c r="EX159" s="35"/>
      <c r="EY159" s="35"/>
      <c r="EZ159" s="35"/>
      <c r="FA159" s="35"/>
      <c r="FB159" s="35"/>
      <c r="FC159" s="35"/>
      <c r="FD159" s="35"/>
      <c r="FE159" s="35"/>
      <c r="FF159" s="35"/>
      <c r="FG159" s="35"/>
      <c r="FH159" s="35"/>
      <c r="FI159" s="35"/>
      <c r="FJ159" s="35"/>
      <c r="FK159" s="35"/>
      <c r="FL159" s="35"/>
      <c r="FM159" s="35"/>
      <c r="FN159" s="35"/>
      <c r="FO159" s="35"/>
      <c r="FP159" s="35"/>
      <c r="FQ159" s="35"/>
      <c r="FR159" s="35"/>
      <c r="FS159" s="35"/>
      <c r="FT159" s="35"/>
      <c r="FU159" s="35"/>
      <c r="FV159" s="35"/>
      <c r="FW159" s="35"/>
      <c r="FX159" s="35"/>
      <c r="FY159" s="35"/>
      <c r="FZ159" s="35"/>
      <c r="GA159" s="35"/>
      <c r="GB159" s="35"/>
      <c r="GC159" s="35"/>
      <c r="GD159" s="35"/>
      <c r="GE159" s="35"/>
      <c r="GF159" s="35"/>
      <c r="GG159" s="35"/>
      <c r="GH159" s="35"/>
      <c r="GI159" s="35"/>
      <c r="GJ159" s="35"/>
      <c r="GK159" s="35"/>
      <c r="GL159" s="35"/>
      <c r="GM159" s="35"/>
      <c r="GN159" s="35"/>
      <c r="GO159" s="35"/>
      <c r="GP159" s="35"/>
      <c r="GQ159" s="35"/>
      <c r="GR159" s="35"/>
      <c r="GS159" s="35"/>
      <c r="GT159" s="35"/>
      <c r="GU159" s="35"/>
      <c r="GV159" s="35"/>
      <c r="GW159" s="35"/>
      <c r="GX159" s="35"/>
      <c r="GY159" s="35"/>
      <c r="GZ159" s="35"/>
      <c r="HA159" s="35"/>
      <c r="HB159" s="35"/>
      <c r="HC159" s="35"/>
      <c r="HD159" s="35"/>
      <c r="HE159" s="35"/>
      <c r="HF159" s="35"/>
      <c r="HG159" s="35"/>
      <c r="HH159" s="35"/>
      <c r="HI159" s="35"/>
      <c r="HJ159" s="35"/>
      <c r="HK159" s="35"/>
      <c r="HL159" s="35"/>
      <c r="HM159" s="35"/>
      <c r="HN159" s="35"/>
      <c r="HO159" s="35"/>
      <c r="HP159" s="35"/>
      <c r="HQ159" s="35"/>
      <c r="HR159" s="35"/>
      <c r="HS159" s="35"/>
      <c r="HT159" s="35"/>
      <c r="HU159" s="35"/>
      <c r="HV159" s="35"/>
      <c r="HW159" s="35"/>
      <c r="HX159" s="35"/>
      <c r="HY159" s="35"/>
      <c r="HZ159" s="35"/>
      <c r="IA159" s="35"/>
      <c r="IB159" s="35"/>
      <c r="IC159" s="35"/>
      <c r="ID159" s="35"/>
      <c r="IE159" s="35"/>
      <c r="IF159" s="35"/>
      <c r="IG159" s="35"/>
      <c r="IH159" s="35"/>
      <c r="II159" s="35"/>
      <c r="IJ159" s="35"/>
      <c r="IK159" s="35"/>
      <c r="IL159" s="35"/>
      <c r="IM159" s="35"/>
      <c r="IN159" s="35"/>
      <c r="IO159" s="35"/>
      <c r="IP159" s="35"/>
      <c r="IQ159" s="35"/>
      <c r="IR159" s="35"/>
      <c r="IS159" s="35"/>
      <c r="IT159" s="35"/>
      <c r="IU159" s="35"/>
      <c r="IV159" s="35"/>
      <c r="IW159" s="35"/>
      <c r="IX159" s="35"/>
      <c r="IY159" s="35"/>
      <c r="IZ159" s="35"/>
      <c r="JA159" s="35"/>
      <c r="JB159" s="35"/>
      <c r="JC159" s="35"/>
      <c r="JD159" s="35"/>
      <c r="JE159" s="35"/>
      <c r="JF159" s="35"/>
      <c r="JG159" s="35"/>
      <c r="JH159" s="35"/>
    </row>
    <row r="160" spans="1:268" s="34" customFormat="1">
      <c r="A160" s="45"/>
      <c r="B160" s="45"/>
      <c r="C160" s="45"/>
      <c r="D160" s="45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  <c r="CE160" s="35"/>
      <c r="CF160" s="35"/>
      <c r="CG160" s="35"/>
      <c r="CH160" s="35"/>
      <c r="CI160" s="35"/>
      <c r="CJ160" s="35"/>
      <c r="CK160" s="35"/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  <c r="CX160" s="35"/>
      <c r="CY160" s="35"/>
      <c r="CZ160" s="35"/>
      <c r="DA160" s="35"/>
      <c r="DB160" s="35"/>
      <c r="DC160" s="35"/>
      <c r="DD160" s="35"/>
      <c r="DE160" s="35"/>
      <c r="DF160" s="35"/>
      <c r="DG160" s="35"/>
      <c r="DH160" s="35"/>
      <c r="DI160" s="35"/>
      <c r="DJ160" s="35"/>
      <c r="DK160" s="35"/>
      <c r="DL160" s="35"/>
      <c r="DM160" s="35"/>
      <c r="DN160" s="35"/>
      <c r="DO160" s="35"/>
      <c r="DP160" s="35"/>
      <c r="DQ160" s="35"/>
      <c r="DR160" s="35"/>
      <c r="DS160" s="35"/>
      <c r="DT160" s="35"/>
      <c r="DU160" s="35"/>
      <c r="DV160" s="47"/>
      <c r="DW160" s="47"/>
      <c r="DX160" s="47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  <c r="EX160" s="35"/>
      <c r="EY160" s="35"/>
      <c r="EZ160" s="35"/>
      <c r="FA160" s="35"/>
      <c r="FB160" s="35"/>
      <c r="FC160" s="35"/>
      <c r="FD160" s="35"/>
      <c r="FE160" s="35"/>
      <c r="FF160" s="35"/>
      <c r="FG160" s="35"/>
      <c r="FH160" s="35"/>
      <c r="FI160" s="35"/>
      <c r="FJ160" s="35"/>
      <c r="FK160" s="35"/>
      <c r="FL160" s="35"/>
      <c r="FM160" s="35"/>
      <c r="FN160" s="35"/>
      <c r="FO160" s="35"/>
      <c r="FP160" s="35"/>
      <c r="FQ160" s="35"/>
      <c r="FR160" s="35"/>
      <c r="FS160" s="35"/>
      <c r="FT160" s="35"/>
      <c r="FU160" s="35"/>
      <c r="FV160" s="35"/>
      <c r="FW160" s="35"/>
      <c r="FX160" s="35"/>
      <c r="FY160" s="35"/>
      <c r="FZ160" s="35"/>
      <c r="GA160" s="35"/>
      <c r="GB160" s="35"/>
      <c r="GC160" s="35"/>
      <c r="GD160" s="35"/>
      <c r="GE160" s="35"/>
      <c r="GF160" s="35"/>
      <c r="GG160" s="35"/>
      <c r="GH160" s="35"/>
      <c r="GI160" s="35"/>
      <c r="GJ160" s="35"/>
      <c r="GK160" s="35"/>
      <c r="GL160" s="35"/>
      <c r="GM160" s="35"/>
      <c r="GN160" s="35"/>
      <c r="GO160" s="35"/>
      <c r="GP160" s="35"/>
      <c r="GQ160" s="35"/>
      <c r="GR160" s="35"/>
      <c r="GS160" s="35"/>
      <c r="GT160" s="35"/>
      <c r="GU160" s="35"/>
      <c r="GV160" s="35"/>
      <c r="GW160" s="35"/>
      <c r="GX160" s="35"/>
      <c r="GY160" s="35"/>
      <c r="GZ160" s="35"/>
      <c r="HA160" s="35"/>
      <c r="HB160" s="35"/>
      <c r="HC160" s="35"/>
      <c r="HD160" s="35"/>
      <c r="HE160" s="35"/>
      <c r="HF160" s="35"/>
      <c r="HG160" s="35"/>
      <c r="HH160" s="35"/>
      <c r="HI160" s="35"/>
      <c r="HJ160" s="35"/>
      <c r="HK160" s="35"/>
      <c r="HL160" s="35"/>
      <c r="HM160" s="35"/>
      <c r="HN160" s="35"/>
      <c r="HO160" s="35"/>
      <c r="HP160" s="35"/>
      <c r="HQ160" s="35"/>
      <c r="HR160" s="35"/>
      <c r="HS160" s="35"/>
      <c r="HT160" s="35"/>
      <c r="HU160" s="35"/>
      <c r="HV160" s="35"/>
      <c r="HW160" s="35"/>
      <c r="HX160" s="35"/>
      <c r="HY160" s="35"/>
      <c r="HZ160" s="35"/>
      <c r="IA160" s="35"/>
      <c r="IB160" s="35"/>
      <c r="IC160" s="35"/>
      <c r="ID160" s="35"/>
      <c r="IE160" s="35"/>
      <c r="IF160" s="35"/>
      <c r="IG160" s="35"/>
      <c r="IH160" s="35"/>
      <c r="II160" s="35"/>
      <c r="IJ160" s="35"/>
      <c r="IK160" s="35"/>
      <c r="IL160" s="35"/>
      <c r="IM160" s="35"/>
      <c r="IN160" s="35"/>
      <c r="IO160" s="35"/>
      <c r="IP160" s="35"/>
      <c r="IQ160" s="35"/>
      <c r="IR160" s="35"/>
      <c r="IS160" s="35"/>
      <c r="IT160" s="35"/>
      <c r="IU160" s="35"/>
      <c r="IV160" s="35"/>
      <c r="IW160" s="35"/>
      <c r="IX160" s="35"/>
      <c r="IY160" s="35"/>
      <c r="IZ160" s="35"/>
      <c r="JA160" s="35"/>
      <c r="JB160" s="35"/>
      <c r="JC160" s="35"/>
      <c r="JD160" s="35"/>
      <c r="JE160" s="35"/>
      <c r="JF160" s="35"/>
      <c r="JG160" s="35"/>
      <c r="JH160" s="35"/>
    </row>
    <row r="161" spans="1:268" s="34" customFormat="1">
      <c r="A161" s="45"/>
      <c r="B161" s="45"/>
      <c r="C161" s="45"/>
      <c r="D161" s="45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  <c r="BY161" s="35"/>
      <c r="BZ161" s="35"/>
      <c r="CA161" s="35"/>
      <c r="CB161" s="35"/>
      <c r="CC161" s="35"/>
      <c r="CD161" s="35"/>
      <c r="CE161" s="35"/>
      <c r="CF161" s="35"/>
      <c r="CG161" s="35"/>
      <c r="CH161" s="35"/>
      <c r="CI161" s="35"/>
      <c r="CJ161" s="35"/>
      <c r="CK161" s="35"/>
      <c r="CL161" s="35"/>
      <c r="CM161" s="35"/>
      <c r="CN161" s="35"/>
      <c r="CO161" s="35"/>
      <c r="CP161" s="35"/>
      <c r="CQ161" s="35"/>
      <c r="CR161" s="35"/>
      <c r="CS161" s="35"/>
      <c r="CT161" s="35"/>
      <c r="CU161" s="35"/>
      <c r="CV161" s="35"/>
      <c r="CW161" s="35"/>
      <c r="CX161" s="35"/>
      <c r="CY161" s="35"/>
      <c r="CZ161" s="35"/>
      <c r="DA161" s="35"/>
      <c r="DB161" s="35"/>
      <c r="DC161" s="35"/>
      <c r="DD161" s="35"/>
      <c r="DE161" s="35"/>
      <c r="DF161" s="35"/>
      <c r="DG161" s="35"/>
      <c r="DH161" s="35"/>
      <c r="DI161" s="35"/>
      <c r="DJ161" s="35"/>
      <c r="DK161" s="35"/>
      <c r="DL161" s="35"/>
      <c r="DM161" s="35"/>
      <c r="DN161" s="35"/>
      <c r="DO161" s="35"/>
      <c r="DP161" s="35"/>
      <c r="DQ161" s="35"/>
      <c r="DR161" s="35"/>
      <c r="DS161" s="35"/>
      <c r="DT161" s="35"/>
      <c r="DU161" s="35"/>
      <c r="DV161" s="47"/>
      <c r="DW161" s="47"/>
      <c r="DX161" s="47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5"/>
      <c r="FJ161" s="35"/>
      <c r="FK161" s="35"/>
      <c r="FL161" s="35"/>
      <c r="FM161" s="35"/>
      <c r="FN161" s="35"/>
      <c r="FO161" s="35"/>
      <c r="FP161" s="35"/>
      <c r="FQ161" s="35"/>
      <c r="FR161" s="35"/>
      <c r="FS161" s="35"/>
      <c r="FT161" s="35"/>
      <c r="FU161" s="35"/>
      <c r="FV161" s="35"/>
      <c r="FW161" s="35"/>
      <c r="FX161" s="35"/>
      <c r="FY161" s="35"/>
      <c r="FZ161" s="35"/>
      <c r="GA161" s="35"/>
      <c r="GB161" s="35"/>
      <c r="GC161" s="35"/>
      <c r="GD161" s="35"/>
      <c r="GE161" s="35"/>
      <c r="GF161" s="35"/>
      <c r="GG161" s="35"/>
      <c r="GH161" s="35"/>
      <c r="GI161" s="35"/>
      <c r="GJ161" s="35"/>
      <c r="GK161" s="35"/>
      <c r="GL161" s="35"/>
      <c r="GM161" s="35"/>
      <c r="GN161" s="35"/>
      <c r="GO161" s="35"/>
      <c r="GP161" s="35"/>
      <c r="GQ161" s="35"/>
      <c r="GR161" s="35"/>
      <c r="GS161" s="35"/>
      <c r="GT161" s="35"/>
      <c r="GU161" s="35"/>
      <c r="GV161" s="35"/>
      <c r="GW161" s="35"/>
      <c r="GX161" s="35"/>
      <c r="GY161" s="35"/>
      <c r="GZ161" s="35"/>
      <c r="HA161" s="35"/>
      <c r="HB161" s="35"/>
      <c r="HC161" s="35"/>
      <c r="HD161" s="35"/>
      <c r="HE161" s="35"/>
      <c r="HF161" s="35"/>
      <c r="HG161" s="35"/>
      <c r="HH161" s="35"/>
      <c r="HI161" s="35"/>
      <c r="HJ161" s="35"/>
      <c r="HK161" s="35"/>
      <c r="HL161" s="35"/>
      <c r="HM161" s="35"/>
      <c r="HN161" s="35"/>
      <c r="HO161" s="35"/>
      <c r="HP161" s="35"/>
      <c r="HQ161" s="35"/>
      <c r="HR161" s="35"/>
      <c r="HS161" s="35"/>
      <c r="HT161" s="35"/>
      <c r="HU161" s="35"/>
      <c r="HV161" s="35"/>
      <c r="HW161" s="35"/>
      <c r="HX161" s="35"/>
      <c r="HY161" s="35"/>
      <c r="HZ161" s="35"/>
      <c r="IA161" s="35"/>
      <c r="IB161" s="35"/>
      <c r="IC161" s="35"/>
      <c r="ID161" s="35"/>
      <c r="IE161" s="35"/>
      <c r="IF161" s="35"/>
      <c r="IG161" s="35"/>
      <c r="IH161" s="35"/>
      <c r="II161" s="35"/>
      <c r="IJ161" s="35"/>
      <c r="IK161" s="35"/>
      <c r="IL161" s="35"/>
      <c r="IM161" s="35"/>
      <c r="IN161" s="35"/>
      <c r="IO161" s="35"/>
      <c r="IP161" s="35"/>
      <c r="IQ161" s="35"/>
      <c r="IR161" s="35"/>
      <c r="IS161" s="35"/>
      <c r="IT161" s="35"/>
      <c r="IU161" s="35"/>
      <c r="IV161" s="35"/>
      <c r="IW161" s="35"/>
      <c r="IX161" s="35"/>
      <c r="IY161" s="35"/>
      <c r="IZ161" s="35"/>
      <c r="JA161" s="35"/>
      <c r="JB161" s="35"/>
      <c r="JC161" s="35"/>
      <c r="JD161" s="35"/>
      <c r="JE161" s="35"/>
      <c r="JF161" s="35"/>
      <c r="JG161" s="35"/>
      <c r="JH161" s="35"/>
    </row>
    <row r="162" spans="1:268" s="34" customFormat="1">
      <c r="A162" s="45"/>
      <c r="B162" s="45"/>
      <c r="C162" s="45"/>
      <c r="D162" s="45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5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  <c r="BY162" s="35"/>
      <c r="BZ162" s="35"/>
      <c r="CA162" s="35"/>
      <c r="CB162" s="35"/>
      <c r="CC162" s="35"/>
      <c r="CD162" s="35"/>
      <c r="CE162" s="35"/>
      <c r="CF162" s="35"/>
      <c r="CG162" s="35"/>
      <c r="CH162" s="35"/>
      <c r="CI162" s="35"/>
      <c r="CJ162" s="35"/>
      <c r="CK162" s="35"/>
      <c r="CL162" s="35"/>
      <c r="CM162" s="35"/>
      <c r="CN162" s="35"/>
      <c r="CO162" s="35"/>
      <c r="CP162" s="35"/>
      <c r="CQ162" s="35"/>
      <c r="CR162" s="35"/>
      <c r="CS162" s="35"/>
      <c r="CT162" s="35"/>
      <c r="CU162" s="35"/>
      <c r="CV162" s="35"/>
      <c r="CW162" s="35"/>
      <c r="CX162" s="35"/>
      <c r="CY162" s="35"/>
      <c r="CZ162" s="35"/>
      <c r="DA162" s="35"/>
      <c r="DB162" s="35"/>
      <c r="DC162" s="35"/>
      <c r="DD162" s="35"/>
      <c r="DE162" s="35"/>
      <c r="DF162" s="35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47"/>
      <c r="DW162" s="47"/>
      <c r="DX162" s="47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  <c r="EX162" s="35"/>
      <c r="EY162" s="35"/>
      <c r="EZ162" s="35"/>
      <c r="FA162" s="35"/>
      <c r="FB162" s="35"/>
      <c r="FC162" s="35"/>
      <c r="FD162" s="35"/>
      <c r="FE162" s="35"/>
      <c r="FF162" s="35"/>
      <c r="FG162" s="35"/>
      <c r="FH162" s="35"/>
      <c r="FI162" s="35"/>
      <c r="FJ162" s="35"/>
      <c r="FK162" s="35"/>
      <c r="FL162" s="35"/>
      <c r="FM162" s="35"/>
      <c r="FN162" s="35"/>
      <c r="FO162" s="35"/>
      <c r="FP162" s="35"/>
      <c r="FQ162" s="35"/>
      <c r="FR162" s="35"/>
      <c r="FS162" s="35"/>
      <c r="FT162" s="35"/>
      <c r="FU162" s="35"/>
      <c r="FV162" s="35"/>
      <c r="FW162" s="35"/>
      <c r="FX162" s="35"/>
      <c r="FY162" s="35"/>
      <c r="FZ162" s="35"/>
      <c r="GA162" s="35"/>
      <c r="GB162" s="35"/>
      <c r="GC162" s="35"/>
      <c r="GD162" s="35"/>
      <c r="GE162" s="35"/>
      <c r="GF162" s="35"/>
      <c r="GG162" s="35"/>
      <c r="GH162" s="35"/>
      <c r="GI162" s="35"/>
      <c r="GJ162" s="35"/>
      <c r="GK162" s="35"/>
      <c r="GL162" s="35"/>
      <c r="GM162" s="35"/>
      <c r="GN162" s="35"/>
      <c r="GO162" s="35"/>
      <c r="GP162" s="35"/>
      <c r="GQ162" s="35"/>
      <c r="GR162" s="35"/>
      <c r="GS162" s="35"/>
      <c r="GT162" s="35"/>
      <c r="GU162" s="35"/>
      <c r="GV162" s="35"/>
      <c r="GW162" s="35"/>
      <c r="GX162" s="35"/>
      <c r="GY162" s="35"/>
      <c r="GZ162" s="35"/>
      <c r="HA162" s="35"/>
      <c r="HB162" s="35"/>
      <c r="HC162" s="35"/>
      <c r="HD162" s="35"/>
      <c r="HE162" s="35"/>
      <c r="HF162" s="35"/>
      <c r="HG162" s="35"/>
      <c r="HH162" s="35"/>
      <c r="HI162" s="35"/>
      <c r="HJ162" s="35"/>
      <c r="HK162" s="35"/>
      <c r="HL162" s="35"/>
      <c r="HM162" s="35"/>
      <c r="HN162" s="35"/>
      <c r="HO162" s="35"/>
      <c r="HP162" s="35"/>
      <c r="HQ162" s="35"/>
      <c r="HR162" s="35"/>
      <c r="HS162" s="35"/>
      <c r="HT162" s="35"/>
      <c r="HU162" s="35"/>
      <c r="HV162" s="35"/>
      <c r="HW162" s="35"/>
      <c r="HX162" s="35"/>
      <c r="HY162" s="35"/>
      <c r="HZ162" s="35"/>
      <c r="IA162" s="35"/>
      <c r="IB162" s="35"/>
      <c r="IC162" s="35"/>
      <c r="ID162" s="35"/>
      <c r="IE162" s="35"/>
      <c r="IF162" s="35"/>
      <c r="IG162" s="35"/>
      <c r="IH162" s="35"/>
      <c r="II162" s="35"/>
      <c r="IJ162" s="35"/>
      <c r="IK162" s="35"/>
      <c r="IL162" s="35"/>
      <c r="IM162" s="35"/>
      <c r="IN162" s="35"/>
      <c r="IO162" s="35"/>
      <c r="IP162" s="35"/>
      <c r="IQ162" s="35"/>
      <c r="IR162" s="35"/>
      <c r="IS162" s="35"/>
      <c r="IT162" s="35"/>
      <c r="IU162" s="35"/>
      <c r="IV162" s="35"/>
      <c r="IW162" s="35"/>
      <c r="IX162" s="35"/>
      <c r="IY162" s="35"/>
      <c r="IZ162" s="35"/>
      <c r="JA162" s="35"/>
      <c r="JB162" s="35"/>
      <c r="JC162" s="35"/>
      <c r="JD162" s="35"/>
      <c r="JE162" s="35"/>
      <c r="JF162" s="35"/>
      <c r="JG162" s="35"/>
      <c r="JH162" s="35"/>
    </row>
    <row r="163" spans="1:268" s="34" customFormat="1">
      <c r="A163" s="45"/>
      <c r="B163" s="45"/>
      <c r="C163" s="45"/>
      <c r="D163" s="45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5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  <c r="BY163" s="35"/>
      <c r="BZ163" s="35"/>
      <c r="CA163" s="35"/>
      <c r="CB163" s="35"/>
      <c r="CC163" s="35"/>
      <c r="CD163" s="35"/>
      <c r="CE163" s="35"/>
      <c r="CF163" s="35"/>
      <c r="CG163" s="35"/>
      <c r="CH163" s="35"/>
      <c r="CI163" s="35"/>
      <c r="CJ163" s="35"/>
      <c r="CK163" s="35"/>
      <c r="CL163" s="35"/>
      <c r="CM163" s="35"/>
      <c r="CN163" s="35"/>
      <c r="CO163" s="35"/>
      <c r="CP163" s="35"/>
      <c r="CQ163" s="35"/>
      <c r="CR163" s="35"/>
      <c r="CS163" s="35"/>
      <c r="CT163" s="35"/>
      <c r="CU163" s="35"/>
      <c r="CV163" s="35"/>
      <c r="CW163" s="35"/>
      <c r="CX163" s="35"/>
      <c r="CY163" s="35"/>
      <c r="CZ163" s="35"/>
      <c r="DA163" s="35"/>
      <c r="DB163" s="35"/>
      <c r="DC163" s="35"/>
      <c r="DD163" s="35"/>
      <c r="DE163" s="35"/>
      <c r="DF163" s="35"/>
      <c r="DG163" s="35"/>
      <c r="DH163" s="35"/>
      <c r="DI163" s="35"/>
      <c r="DJ163" s="35"/>
      <c r="DK163" s="35"/>
      <c r="DL163" s="35"/>
      <c r="DM163" s="35"/>
      <c r="DN163" s="35"/>
      <c r="DO163" s="35"/>
      <c r="DP163" s="35"/>
      <c r="DQ163" s="35"/>
      <c r="DR163" s="35"/>
      <c r="DS163" s="35"/>
      <c r="DT163" s="35"/>
      <c r="DU163" s="35"/>
      <c r="DV163" s="47"/>
      <c r="DW163" s="47"/>
      <c r="DX163" s="47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/>
      <c r="FG163" s="35"/>
      <c r="FH163" s="35"/>
      <c r="FI163" s="35"/>
      <c r="FJ163" s="35"/>
      <c r="FK163" s="35"/>
      <c r="FL163" s="35"/>
      <c r="FM163" s="35"/>
      <c r="FN163" s="35"/>
      <c r="FO163" s="35"/>
      <c r="FP163" s="35"/>
      <c r="FQ163" s="35"/>
      <c r="FR163" s="35"/>
      <c r="FS163" s="35"/>
      <c r="FT163" s="35"/>
      <c r="FU163" s="35"/>
      <c r="FV163" s="35"/>
      <c r="FW163" s="35"/>
      <c r="FX163" s="35"/>
      <c r="FY163" s="35"/>
      <c r="FZ163" s="35"/>
      <c r="GA163" s="35"/>
      <c r="GB163" s="35"/>
      <c r="GC163" s="35"/>
      <c r="GD163" s="35"/>
      <c r="GE163" s="35"/>
      <c r="GF163" s="35"/>
      <c r="GG163" s="35"/>
      <c r="GH163" s="35"/>
      <c r="GI163" s="35"/>
      <c r="GJ163" s="35"/>
      <c r="GK163" s="35"/>
      <c r="GL163" s="35"/>
      <c r="GM163" s="35"/>
      <c r="GN163" s="35"/>
      <c r="GO163" s="35"/>
      <c r="GP163" s="35"/>
      <c r="GQ163" s="35"/>
      <c r="GR163" s="35"/>
      <c r="GS163" s="35"/>
      <c r="GT163" s="35"/>
      <c r="GU163" s="35"/>
      <c r="GV163" s="35"/>
      <c r="GW163" s="35"/>
      <c r="GX163" s="35"/>
      <c r="GY163" s="35"/>
      <c r="GZ163" s="35"/>
      <c r="HA163" s="35"/>
      <c r="HB163" s="35"/>
      <c r="HC163" s="35"/>
      <c r="HD163" s="35"/>
      <c r="HE163" s="35"/>
      <c r="HF163" s="35"/>
      <c r="HG163" s="35"/>
      <c r="HH163" s="35"/>
      <c r="HI163" s="35"/>
      <c r="HJ163" s="35"/>
      <c r="HK163" s="35"/>
      <c r="HL163" s="35"/>
      <c r="HM163" s="35"/>
      <c r="HN163" s="35"/>
      <c r="HO163" s="35"/>
      <c r="HP163" s="35"/>
      <c r="HQ163" s="35"/>
      <c r="HR163" s="35"/>
      <c r="HS163" s="35"/>
      <c r="HT163" s="35"/>
      <c r="HU163" s="35"/>
      <c r="HV163" s="35"/>
      <c r="HW163" s="35"/>
      <c r="HX163" s="35"/>
      <c r="HY163" s="35"/>
      <c r="HZ163" s="35"/>
      <c r="IA163" s="35"/>
      <c r="IB163" s="35"/>
      <c r="IC163" s="35"/>
      <c r="ID163" s="35"/>
      <c r="IE163" s="35"/>
      <c r="IF163" s="35"/>
      <c r="IG163" s="35"/>
      <c r="IH163" s="35"/>
      <c r="II163" s="35"/>
      <c r="IJ163" s="35"/>
      <c r="IK163" s="35"/>
      <c r="IL163" s="35"/>
      <c r="IM163" s="35"/>
      <c r="IN163" s="35"/>
      <c r="IO163" s="35"/>
      <c r="IP163" s="35"/>
      <c r="IQ163" s="35"/>
      <c r="IR163" s="35"/>
      <c r="IS163" s="35"/>
      <c r="IT163" s="35"/>
      <c r="IU163" s="35"/>
      <c r="IV163" s="35"/>
      <c r="IW163" s="35"/>
      <c r="IX163" s="35"/>
      <c r="IY163" s="35"/>
      <c r="IZ163" s="35"/>
      <c r="JA163" s="35"/>
      <c r="JB163" s="35"/>
      <c r="JC163" s="35"/>
      <c r="JD163" s="35"/>
      <c r="JE163" s="35"/>
      <c r="JF163" s="35"/>
      <c r="JG163" s="35"/>
      <c r="JH163" s="35"/>
    </row>
    <row r="164" spans="1:268" s="34" customFormat="1">
      <c r="A164" s="45"/>
      <c r="B164" s="45"/>
      <c r="C164" s="45"/>
      <c r="D164" s="45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35"/>
      <c r="AZ164" s="35"/>
      <c r="BA164" s="35"/>
      <c r="BB164" s="35"/>
      <c r="BC164" s="35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  <c r="BY164" s="35"/>
      <c r="BZ164" s="35"/>
      <c r="CA164" s="35"/>
      <c r="CB164" s="35"/>
      <c r="CC164" s="35"/>
      <c r="CD164" s="35"/>
      <c r="CE164" s="35"/>
      <c r="CF164" s="35"/>
      <c r="CG164" s="35"/>
      <c r="CH164" s="35"/>
      <c r="CI164" s="35"/>
      <c r="CJ164" s="35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  <c r="CZ164" s="35"/>
      <c r="DA164" s="35"/>
      <c r="DB164" s="35"/>
      <c r="DC164" s="35"/>
      <c r="DD164" s="35"/>
      <c r="DE164" s="35"/>
      <c r="DF164" s="35"/>
      <c r="DG164" s="35"/>
      <c r="DH164" s="35"/>
      <c r="DI164" s="35"/>
      <c r="DJ164" s="35"/>
      <c r="DK164" s="35"/>
      <c r="DL164" s="35"/>
      <c r="DM164" s="35"/>
      <c r="DN164" s="35"/>
      <c r="DO164" s="35"/>
      <c r="DP164" s="35"/>
      <c r="DQ164" s="35"/>
      <c r="DR164" s="35"/>
      <c r="DS164" s="35"/>
      <c r="DT164" s="35"/>
      <c r="DU164" s="35"/>
      <c r="DV164" s="47"/>
      <c r="DW164" s="47"/>
      <c r="DX164" s="47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  <c r="EX164" s="35"/>
      <c r="EY164" s="35"/>
      <c r="EZ164" s="35"/>
      <c r="FA164" s="35"/>
      <c r="FB164" s="35"/>
      <c r="FC164" s="35"/>
      <c r="FD164" s="35"/>
      <c r="FE164" s="35"/>
      <c r="FF164" s="35"/>
      <c r="FG164" s="35"/>
      <c r="FH164" s="35"/>
      <c r="FI164" s="35"/>
      <c r="FJ164" s="35"/>
      <c r="FK164" s="35"/>
      <c r="FL164" s="35"/>
      <c r="FM164" s="35"/>
      <c r="FN164" s="35"/>
      <c r="FO164" s="35"/>
      <c r="FP164" s="35"/>
      <c r="FQ164" s="35"/>
      <c r="FR164" s="35"/>
      <c r="FS164" s="35"/>
      <c r="FT164" s="35"/>
      <c r="FU164" s="35"/>
      <c r="FV164" s="35"/>
      <c r="FW164" s="35"/>
      <c r="FX164" s="35"/>
      <c r="FY164" s="35"/>
      <c r="FZ164" s="35"/>
      <c r="GA164" s="35"/>
      <c r="GB164" s="35"/>
      <c r="GC164" s="35"/>
      <c r="GD164" s="35"/>
      <c r="GE164" s="35"/>
      <c r="GF164" s="35"/>
      <c r="GG164" s="35"/>
      <c r="GH164" s="35"/>
      <c r="GI164" s="35"/>
      <c r="GJ164" s="35"/>
      <c r="GK164" s="35"/>
      <c r="GL164" s="35"/>
      <c r="GM164" s="35"/>
      <c r="GN164" s="35"/>
      <c r="GO164" s="35"/>
      <c r="GP164" s="35"/>
      <c r="GQ164" s="35"/>
      <c r="GR164" s="35"/>
      <c r="GS164" s="35"/>
      <c r="GT164" s="35"/>
      <c r="GU164" s="35"/>
      <c r="GV164" s="35"/>
      <c r="GW164" s="35"/>
      <c r="GX164" s="35"/>
      <c r="GY164" s="35"/>
      <c r="GZ164" s="35"/>
      <c r="HA164" s="35"/>
      <c r="HB164" s="35"/>
      <c r="HC164" s="35"/>
      <c r="HD164" s="35"/>
      <c r="HE164" s="35"/>
      <c r="HF164" s="35"/>
      <c r="HG164" s="35"/>
      <c r="HH164" s="35"/>
      <c r="HI164" s="35"/>
      <c r="HJ164" s="35"/>
      <c r="HK164" s="35"/>
      <c r="HL164" s="35"/>
      <c r="HM164" s="35"/>
      <c r="HN164" s="35"/>
      <c r="HO164" s="35"/>
      <c r="HP164" s="35"/>
      <c r="HQ164" s="35"/>
      <c r="HR164" s="35"/>
      <c r="HS164" s="35"/>
      <c r="HT164" s="35"/>
      <c r="HU164" s="35"/>
      <c r="HV164" s="35"/>
      <c r="HW164" s="35"/>
      <c r="HX164" s="35"/>
      <c r="HY164" s="35"/>
      <c r="HZ164" s="35"/>
      <c r="IA164" s="35"/>
      <c r="IB164" s="35"/>
      <c r="IC164" s="35"/>
      <c r="ID164" s="35"/>
      <c r="IE164" s="35"/>
      <c r="IF164" s="35"/>
      <c r="IG164" s="35"/>
      <c r="IH164" s="35"/>
      <c r="II164" s="35"/>
      <c r="IJ164" s="35"/>
      <c r="IK164" s="35"/>
      <c r="IL164" s="35"/>
      <c r="IM164" s="35"/>
      <c r="IN164" s="35"/>
      <c r="IO164" s="35"/>
      <c r="IP164" s="35"/>
      <c r="IQ164" s="35"/>
      <c r="IR164" s="35"/>
      <c r="IS164" s="35"/>
      <c r="IT164" s="35"/>
      <c r="IU164" s="35"/>
      <c r="IV164" s="35"/>
      <c r="IW164" s="35"/>
      <c r="IX164" s="35"/>
      <c r="IY164" s="35"/>
      <c r="IZ164" s="35"/>
      <c r="JA164" s="35"/>
      <c r="JB164" s="35"/>
      <c r="JC164" s="35"/>
      <c r="JD164" s="35"/>
      <c r="JE164" s="35"/>
      <c r="JF164" s="35"/>
      <c r="JG164" s="35"/>
      <c r="JH164" s="35"/>
    </row>
    <row r="165" spans="1:268" s="34" customFormat="1">
      <c r="A165" s="45"/>
      <c r="B165" s="45"/>
      <c r="C165" s="45"/>
      <c r="D165" s="45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  <c r="CZ165" s="35"/>
      <c r="DA165" s="35"/>
      <c r="DB165" s="35"/>
      <c r="DC165" s="35"/>
      <c r="DD165" s="35"/>
      <c r="DE165" s="35"/>
      <c r="DF165" s="35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/>
      <c r="DS165" s="35"/>
      <c r="DT165" s="35"/>
      <c r="DU165" s="35"/>
      <c r="DV165" s="47"/>
      <c r="DW165" s="47"/>
      <c r="DX165" s="47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  <c r="FL165" s="35"/>
      <c r="FM165" s="35"/>
      <c r="FN165" s="35"/>
      <c r="FO165" s="35"/>
      <c r="FP165" s="35"/>
      <c r="FQ165" s="35"/>
      <c r="FR165" s="35"/>
      <c r="FS165" s="35"/>
      <c r="FT165" s="35"/>
      <c r="FU165" s="35"/>
      <c r="FV165" s="35"/>
      <c r="FW165" s="35"/>
      <c r="FX165" s="35"/>
      <c r="FY165" s="35"/>
      <c r="FZ165" s="35"/>
      <c r="GA165" s="35"/>
      <c r="GB165" s="35"/>
      <c r="GC165" s="35"/>
      <c r="GD165" s="35"/>
      <c r="GE165" s="35"/>
      <c r="GF165" s="35"/>
      <c r="GG165" s="35"/>
      <c r="GH165" s="35"/>
      <c r="GI165" s="35"/>
      <c r="GJ165" s="35"/>
      <c r="GK165" s="35"/>
      <c r="GL165" s="35"/>
      <c r="GM165" s="35"/>
      <c r="GN165" s="35"/>
      <c r="GO165" s="35"/>
      <c r="GP165" s="35"/>
      <c r="GQ165" s="35"/>
      <c r="GR165" s="35"/>
      <c r="GS165" s="35"/>
      <c r="GT165" s="35"/>
      <c r="GU165" s="35"/>
      <c r="GV165" s="35"/>
      <c r="GW165" s="35"/>
      <c r="GX165" s="35"/>
      <c r="GY165" s="35"/>
      <c r="GZ165" s="35"/>
      <c r="HA165" s="35"/>
      <c r="HB165" s="35"/>
      <c r="HC165" s="35"/>
      <c r="HD165" s="35"/>
      <c r="HE165" s="35"/>
      <c r="HF165" s="35"/>
      <c r="HG165" s="35"/>
      <c r="HH165" s="35"/>
      <c r="HI165" s="35"/>
      <c r="HJ165" s="35"/>
      <c r="HK165" s="35"/>
      <c r="HL165" s="35"/>
      <c r="HM165" s="35"/>
      <c r="HN165" s="35"/>
      <c r="HO165" s="35"/>
      <c r="HP165" s="35"/>
      <c r="HQ165" s="35"/>
      <c r="HR165" s="35"/>
      <c r="HS165" s="35"/>
      <c r="HT165" s="35"/>
      <c r="HU165" s="35"/>
      <c r="HV165" s="35"/>
      <c r="HW165" s="35"/>
      <c r="HX165" s="35"/>
      <c r="HY165" s="35"/>
      <c r="HZ165" s="35"/>
      <c r="IA165" s="35"/>
      <c r="IB165" s="35"/>
      <c r="IC165" s="35"/>
      <c r="ID165" s="35"/>
      <c r="IE165" s="35"/>
      <c r="IF165" s="35"/>
      <c r="IG165" s="35"/>
      <c r="IH165" s="35"/>
      <c r="II165" s="35"/>
      <c r="IJ165" s="35"/>
      <c r="IK165" s="35"/>
      <c r="IL165" s="35"/>
      <c r="IM165" s="35"/>
      <c r="IN165" s="35"/>
      <c r="IO165" s="35"/>
      <c r="IP165" s="35"/>
      <c r="IQ165" s="35"/>
      <c r="IR165" s="35"/>
      <c r="IS165" s="35"/>
      <c r="IT165" s="35"/>
      <c r="IU165" s="35"/>
      <c r="IV165" s="35"/>
      <c r="IW165" s="35"/>
      <c r="IX165" s="35"/>
      <c r="IY165" s="35"/>
      <c r="IZ165" s="35"/>
      <c r="JA165" s="35"/>
      <c r="JB165" s="35"/>
      <c r="JC165" s="35"/>
      <c r="JD165" s="35"/>
      <c r="JE165" s="35"/>
      <c r="JF165" s="35"/>
      <c r="JG165" s="35"/>
      <c r="JH165" s="35"/>
    </row>
    <row r="166" spans="1:268" s="34" customFormat="1">
      <c r="A166" s="45"/>
      <c r="B166" s="45"/>
      <c r="C166" s="45"/>
      <c r="D166" s="45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  <c r="BY166" s="35"/>
      <c r="BZ166" s="35"/>
      <c r="CA166" s="35"/>
      <c r="CB166" s="35"/>
      <c r="CC166" s="35"/>
      <c r="CD166" s="35"/>
      <c r="CE166" s="35"/>
      <c r="CF166" s="35"/>
      <c r="CG166" s="35"/>
      <c r="CH166" s="35"/>
      <c r="CI166" s="35"/>
      <c r="CJ166" s="35"/>
      <c r="CK166" s="35"/>
      <c r="CL166" s="35"/>
      <c r="CM166" s="35"/>
      <c r="CN166" s="35"/>
      <c r="CO166" s="35"/>
      <c r="CP166" s="35"/>
      <c r="CQ166" s="35"/>
      <c r="CR166" s="35"/>
      <c r="CS166" s="35"/>
      <c r="CT166" s="35"/>
      <c r="CU166" s="35"/>
      <c r="CV166" s="35"/>
      <c r="CW166" s="35"/>
      <c r="CX166" s="35"/>
      <c r="CY166" s="35"/>
      <c r="CZ166" s="35"/>
      <c r="DA166" s="35"/>
      <c r="DB166" s="35"/>
      <c r="DC166" s="35"/>
      <c r="DD166" s="35"/>
      <c r="DE166" s="35"/>
      <c r="DF166" s="35"/>
      <c r="DG166" s="35"/>
      <c r="DH166" s="35"/>
      <c r="DI166" s="35"/>
      <c r="DJ166" s="35"/>
      <c r="DK166" s="35"/>
      <c r="DL166" s="35"/>
      <c r="DM166" s="35"/>
      <c r="DN166" s="35"/>
      <c r="DO166" s="35"/>
      <c r="DP166" s="35"/>
      <c r="DQ166" s="35"/>
      <c r="DR166" s="35"/>
      <c r="DS166" s="35"/>
      <c r="DT166" s="35"/>
      <c r="DU166" s="35"/>
      <c r="DV166" s="47"/>
      <c r="DW166" s="47"/>
      <c r="DX166" s="47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  <c r="EX166" s="35"/>
      <c r="EY166" s="35"/>
      <c r="EZ166" s="35"/>
      <c r="FA166" s="35"/>
      <c r="FB166" s="35"/>
      <c r="FC166" s="35"/>
      <c r="FD166" s="35"/>
      <c r="FE166" s="35"/>
      <c r="FF166" s="35"/>
      <c r="FG166" s="35"/>
      <c r="FH166" s="35"/>
      <c r="FI166" s="35"/>
      <c r="FJ166" s="35"/>
      <c r="FK166" s="35"/>
      <c r="FL166" s="35"/>
      <c r="FM166" s="35"/>
      <c r="FN166" s="35"/>
      <c r="FO166" s="35"/>
      <c r="FP166" s="35"/>
      <c r="FQ166" s="35"/>
      <c r="FR166" s="35"/>
      <c r="FS166" s="35"/>
      <c r="FT166" s="35"/>
      <c r="FU166" s="35"/>
      <c r="FV166" s="35"/>
      <c r="FW166" s="35"/>
      <c r="FX166" s="35"/>
      <c r="FY166" s="35"/>
      <c r="FZ166" s="35"/>
      <c r="GA166" s="35"/>
      <c r="GB166" s="35"/>
      <c r="GC166" s="35"/>
      <c r="GD166" s="35"/>
      <c r="GE166" s="35"/>
      <c r="GF166" s="35"/>
      <c r="GG166" s="35"/>
      <c r="GH166" s="35"/>
      <c r="GI166" s="35"/>
      <c r="GJ166" s="35"/>
      <c r="GK166" s="35"/>
      <c r="GL166" s="35"/>
      <c r="GM166" s="35"/>
      <c r="GN166" s="35"/>
      <c r="GO166" s="35"/>
      <c r="GP166" s="35"/>
      <c r="GQ166" s="35"/>
      <c r="GR166" s="35"/>
      <c r="GS166" s="35"/>
      <c r="GT166" s="35"/>
      <c r="GU166" s="35"/>
      <c r="GV166" s="35"/>
      <c r="GW166" s="35"/>
      <c r="GX166" s="35"/>
      <c r="GY166" s="35"/>
      <c r="GZ166" s="35"/>
      <c r="HA166" s="35"/>
      <c r="HB166" s="35"/>
      <c r="HC166" s="35"/>
      <c r="HD166" s="35"/>
      <c r="HE166" s="35"/>
      <c r="HF166" s="35"/>
      <c r="HG166" s="35"/>
      <c r="HH166" s="35"/>
      <c r="HI166" s="35"/>
      <c r="HJ166" s="35"/>
      <c r="HK166" s="35"/>
      <c r="HL166" s="35"/>
      <c r="HM166" s="35"/>
      <c r="HN166" s="35"/>
      <c r="HO166" s="35"/>
      <c r="HP166" s="35"/>
      <c r="HQ166" s="35"/>
      <c r="HR166" s="35"/>
      <c r="HS166" s="35"/>
      <c r="HT166" s="35"/>
      <c r="HU166" s="35"/>
      <c r="HV166" s="35"/>
      <c r="HW166" s="35"/>
      <c r="HX166" s="35"/>
      <c r="HY166" s="35"/>
      <c r="HZ166" s="35"/>
      <c r="IA166" s="35"/>
      <c r="IB166" s="35"/>
      <c r="IC166" s="35"/>
      <c r="ID166" s="35"/>
      <c r="IE166" s="35"/>
      <c r="IF166" s="35"/>
      <c r="IG166" s="35"/>
      <c r="IH166" s="35"/>
      <c r="II166" s="35"/>
      <c r="IJ166" s="35"/>
      <c r="IK166" s="35"/>
      <c r="IL166" s="35"/>
      <c r="IM166" s="35"/>
      <c r="IN166" s="35"/>
      <c r="IO166" s="35"/>
      <c r="IP166" s="35"/>
      <c r="IQ166" s="35"/>
      <c r="IR166" s="35"/>
      <c r="IS166" s="35"/>
      <c r="IT166" s="35"/>
      <c r="IU166" s="35"/>
      <c r="IV166" s="35"/>
      <c r="IW166" s="35"/>
      <c r="IX166" s="35"/>
      <c r="IY166" s="35"/>
      <c r="IZ166" s="35"/>
      <c r="JA166" s="35"/>
      <c r="JB166" s="35"/>
      <c r="JC166" s="35"/>
      <c r="JD166" s="35"/>
      <c r="JE166" s="35"/>
      <c r="JF166" s="35"/>
      <c r="JG166" s="35"/>
      <c r="JH166" s="35"/>
    </row>
    <row r="167" spans="1:268" s="34" customFormat="1">
      <c r="A167" s="45"/>
      <c r="B167" s="45"/>
      <c r="C167" s="45"/>
      <c r="D167" s="45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  <c r="BY167" s="35"/>
      <c r="BZ167" s="35"/>
      <c r="CA167" s="35"/>
      <c r="CB167" s="35"/>
      <c r="CC167" s="35"/>
      <c r="CD167" s="35"/>
      <c r="CE167" s="35"/>
      <c r="CF167" s="35"/>
      <c r="CG167" s="35"/>
      <c r="CH167" s="35"/>
      <c r="CI167" s="35"/>
      <c r="CJ167" s="35"/>
      <c r="CK167" s="35"/>
      <c r="CL167" s="35"/>
      <c r="CM167" s="35"/>
      <c r="CN167" s="35"/>
      <c r="CO167" s="35"/>
      <c r="CP167" s="35"/>
      <c r="CQ167" s="35"/>
      <c r="CR167" s="35"/>
      <c r="CS167" s="35"/>
      <c r="CT167" s="35"/>
      <c r="CU167" s="35"/>
      <c r="CV167" s="35"/>
      <c r="CW167" s="35"/>
      <c r="CX167" s="35"/>
      <c r="CY167" s="35"/>
      <c r="CZ167" s="35"/>
      <c r="DA167" s="35"/>
      <c r="DB167" s="35"/>
      <c r="DC167" s="35"/>
      <c r="DD167" s="35"/>
      <c r="DE167" s="35"/>
      <c r="DF167" s="35"/>
      <c r="DG167" s="35"/>
      <c r="DH167" s="35"/>
      <c r="DI167" s="35"/>
      <c r="DJ167" s="35"/>
      <c r="DK167" s="35"/>
      <c r="DL167" s="35"/>
      <c r="DM167" s="35"/>
      <c r="DN167" s="35"/>
      <c r="DO167" s="35"/>
      <c r="DP167" s="35"/>
      <c r="DQ167" s="35"/>
      <c r="DR167" s="35"/>
      <c r="DS167" s="35"/>
      <c r="DT167" s="35"/>
      <c r="DU167" s="35"/>
      <c r="DV167" s="47"/>
      <c r="DW167" s="47"/>
      <c r="DX167" s="47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/>
      <c r="FA167" s="35"/>
      <c r="FB167" s="35"/>
      <c r="FC167" s="35"/>
      <c r="FD167" s="35"/>
      <c r="FE167" s="35"/>
      <c r="FF167" s="35"/>
      <c r="FG167" s="35"/>
      <c r="FH167" s="35"/>
      <c r="FI167" s="35"/>
      <c r="FJ167" s="35"/>
      <c r="FK167" s="35"/>
      <c r="FL167" s="35"/>
      <c r="FM167" s="35"/>
      <c r="FN167" s="35"/>
      <c r="FO167" s="35"/>
      <c r="FP167" s="35"/>
      <c r="FQ167" s="35"/>
      <c r="FR167" s="35"/>
      <c r="FS167" s="35"/>
      <c r="FT167" s="35"/>
      <c r="FU167" s="35"/>
      <c r="FV167" s="35"/>
      <c r="FW167" s="35"/>
      <c r="FX167" s="35"/>
      <c r="FY167" s="35"/>
      <c r="FZ167" s="35"/>
      <c r="GA167" s="35"/>
      <c r="GB167" s="35"/>
      <c r="GC167" s="35"/>
      <c r="GD167" s="35"/>
      <c r="GE167" s="35"/>
      <c r="GF167" s="35"/>
      <c r="GG167" s="35"/>
      <c r="GH167" s="35"/>
      <c r="GI167" s="35"/>
      <c r="GJ167" s="35"/>
      <c r="GK167" s="35"/>
      <c r="GL167" s="35"/>
      <c r="GM167" s="35"/>
      <c r="GN167" s="35"/>
      <c r="GO167" s="35"/>
      <c r="GP167" s="35"/>
      <c r="GQ167" s="35"/>
      <c r="GR167" s="35"/>
      <c r="GS167" s="35"/>
      <c r="GT167" s="35"/>
      <c r="GU167" s="35"/>
      <c r="GV167" s="35"/>
      <c r="GW167" s="35"/>
      <c r="GX167" s="35"/>
      <c r="GY167" s="35"/>
      <c r="GZ167" s="35"/>
      <c r="HA167" s="35"/>
      <c r="HB167" s="35"/>
      <c r="HC167" s="35"/>
      <c r="HD167" s="35"/>
      <c r="HE167" s="35"/>
      <c r="HF167" s="35"/>
      <c r="HG167" s="35"/>
      <c r="HH167" s="35"/>
      <c r="HI167" s="35"/>
      <c r="HJ167" s="35"/>
      <c r="HK167" s="35"/>
      <c r="HL167" s="35"/>
      <c r="HM167" s="35"/>
      <c r="HN167" s="35"/>
      <c r="HO167" s="35"/>
      <c r="HP167" s="35"/>
      <c r="HQ167" s="35"/>
      <c r="HR167" s="35"/>
      <c r="HS167" s="35"/>
      <c r="HT167" s="35"/>
      <c r="HU167" s="35"/>
      <c r="HV167" s="35"/>
      <c r="HW167" s="35"/>
      <c r="HX167" s="35"/>
      <c r="HY167" s="35"/>
      <c r="HZ167" s="35"/>
      <c r="IA167" s="35"/>
      <c r="IB167" s="35"/>
      <c r="IC167" s="35"/>
      <c r="ID167" s="35"/>
      <c r="IE167" s="35"/>
      <c r="IF167" s="35"/>
      <c r="IG167" s="35"/>
      <c r="IH167" s="35"/>
      <c r="II167" s="35"/>
      <c r="IJ167" s="35"/>
      <c r="IK167" s="35"/>
      <c r="IL167" s="35"/>
      <c r="IM167" s="35"/>
      <c r="IN167" s="35"/>
      <c r="IO167" s="35"/>
      <c r="IP167" s="35"/>
      <c r="IQ167" s="35"/>
      <c r="IR167" s="35"/>
      <c r="IS167" s="35"/>
      <c r="IT167" s="35"/>
      <c r="IU167" s="35"/>
      <c r="IV167" s="35"/>
      <c r="IW167" s="35"/>
      <c r="IX167" s="35"/>
      <c r="IY167" s="35"/>
      <c r="IZ167" s="35"/>
      <c r="JA167" s="35"/>
      <c r="JB167" s="35"/>
      <c r="JC167" s="35"/>
      <c r="JD167" s="35"/>
      <c r="JE167" s="35"/>
      <c r="JF167" s="35"/>
      <c r="JG167" s="35"/>
      <c r="JH167" s="35"/>
    </row>
    <row r="168" spans="1:268" s="34" customFormat="1">
      <c r="A168" s="45"/>
      <c r="B168" s="45"/>
      <c r="C168" s="45"/>
      <c r="D168" s="45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35"/>
      <c r="CA168" s="35"/>
      <c r="CB168" s="35"/>
      <c r="CC168" s="35"/>
      <c r="CD168" s="35"/>
      <c r="CE168" s="35"/>
      <c r="CF168" s="35"/>
      <c r="CG168" s="35"/>
      <c r="CH168" s="35"/>
      <c r="CI168" s="35"/>
      <c r="CJ168" s="35"/>
      <c r="CK168" s="35"/>
      <c r="CL168" s="35"/>
      <c r="CM168" s="35"/>
      <c r="CN168" s="35"/>
      <c r="CO168" s="35"/>
      <c r="CP168" s="35"/>
      <c r="CQ168" s="35"/>
      <c r="CR168" s="35"/>
      <c r="CS168" s="35"/>
      <c r="CT168" s="35"/>
      <c r="CU168" s="35"/>
      <c r="CV168" s="35"/>
      <c r="CW168" s="35"/>
      <c r="CX168" s="35"/>
      <c r="CY168" s="35"/>
      <c r="CZ168" s="35"/>
      <c r="DA168" s="35"/>
      <c r="DB168" s="35"/>
      <c r="DC168" s="35"/>
      <c r="DD168" s="35"/>
      <c r="DE168" s="35"/>
      <c r="DF168" s="35"/>
      <c r="DG168" s="35"/>
      <c r="DH168" s="35"/>
      <c r="DI168" s="35"/>
      <c r="DJ168" s="35"/>
      <c r="DK168" s="35"/>
      <c r="DL168" s="35"/>
      <c r="DM168" s="35"/>
      <c r="DN168" s="35"/>
      <c r="DO168" s="35"/>
      <c r="DP168" s="35"/>
      <c r="DQ168" s="35"/>
      <c r="DR168" s="35"/>
      <c r="DS168" s="35"/>
      <c r="DT168" s="35"/>
      <c r="DU168" s="35"/>
      <c r="DV168" s="47"/>
      <c r="DW168" s="47"/>
      <c r="DX168" s="47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  <c r="FL168" s="35"/>
      <c r="FM168" s="35"/>
      <c r="FN168" s="35"/>
      <c r="FO168" s="35"/>
      <c r="FP168" s="35"/>
      <c r="FQ168" s="35"/>
      <c r="FR168" s="35"/>
      <c r="FS168" s="35"/>
      <c r="FT168" s="35"/>
      <c r="FU168" s="35"/>
      <c r="FV168" s="35"/>
      <c r="FW168" s="35"/>
      <c r="FX168" s="35"/>
      <c r="FY168" s="35"/>
      <c r="FZ168" s="35"/>
      <c r="GA168" s="35"/>
      <c r="GB168" s="35"/>
      <c r="GC168" s="35"/>
      <c r="GD168" s="35"/>
      <c r="GE168" s="35"/>
      <c r="GF168" s="35"/>
      <c r="GG168" s="35"/>
      <c r="GH168" s="35"/>
      <c r="GI168" s="35"/>
      <c r="GJ168" s="35"/>
      <c r="GK168" s="35"/>
      <c r="GL168" s="35"/>
      <c r="GM168" s="35"/>
      <c r="GN168" s="35"/>
      <c r="GO168" s="35"/>
      <c r="GP168" s="35"/>
      <c r="GQ168" s="35"/>
      <c r="GR168" s="35"/>
      <c r="GS168" s="35"/>
      <c r="GT168" s="35"/>
      <c r="GU168" s="35"/>
      <c r="GV168" s="35"/>
      <c r="GW168" s="35"/>
      <c r="GX168" s="35"/>
      <c r="GY168" s="35"/>
      <c r="GZ168" s="35"/>
      <c r="HA168" s="35"/>
      <c r="HB168" s="35"/>
      <c r="HC168" s="35"/>
      <c r="HD168" s="35"/>
      <c r="HE168" s="35"/>
      <c r="HF168" s="35"/>
      <c r="HG168" s="35"/>
      <c r="HH168" s="35"/>
      <c r="HI168" s="35"/>
      <c r="HJ168" s="35"/>
      <c r="HK168" s="35"/>
      <c r="HL168" s="35"/>
      <c r="HM168" s="35"/>
      <c r="HN168" s="35"/>
      <c r="HO168" s="35"/>
      <c r="HP168" s="35"/>
      <c r="HQ168" s="35"/>
      <c r="HR168" s="35"/>
      <c r="HS168" s="35"/>
      <c r="HT168" s="35"/>
      <c r="HU168" s="35"/>
      <c r="HV168" s="35"/>
      <c r="HW168" s="35"/>
      <c r="HX168" s="35"/>
      <c r="HY168" s="35"/>
      <c r="HZ168" s="35"/>
      <c r="IA168" s="35"/>
      <c r="IB168" s="35"/>
      <c r="IC168" s="35"/>
      <c r="ID168" s="35"/>
      <c r="IE168" s="35"/>
      <c r="IF168" s="35"/>
      <c r="IG168" s="35"/>
      <c r="IH168" s="35"/>
      <c r="II168" s="35"/>
      <c r="IJ168" s="35"/>
      <c r="IK168" s="35"/>
      <c r="IL168" s="35"/>
      <c r="IM168" s="35"/>
      <c r="IN168" s="35"/>
      <c r="IO168" s="35"/>
      <c r="IP168" s="35"/>
      <c r="IQ168" s="35"/>
      <c r="IR168" s="35"/>
      <c r="IS168" s="35"/>
      <c r="IT168" s="35"/>
      <c r="IU168" s="35"/>
      <c r="IV168" s="35"/>
      <c r="IW168" s="35"/>
      <c r="IX168" s="35"/>
      <c r="IY168" s="35"/>
      <c r="IZ168" s="35"/>
      <c r="JA168" s="35"/>
      <c r="JB168" s="35"/>
      <c r="JC168" s="35"/>
      <c r="JD168" s="35"/>
      <c r="JE168" s="35"/>
      <c r="JF168" s="35"/>
      <c r="JG168" s="35"/>
      <c r="JH168" s="35"/>
    </row>
    <row r="169" spans="1:268" s="34" customFormat="1">
      <c r="A169" s="45"/>
      <c r="B169" s="45"/>
      <c r="C169" s="45"/>
      <c r="D169" s="45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  <c r="BY169" s="35"/>
      <c r="BZ169" s="35"/>
      <c r="CA169" s="35"/>
      <c r="CB169" s="35"/>
      <c r="CC169" s="35"/>
      <c r="CD169" s="35"/>
      <c r="CE169" s="35"/>
      <c r="CF169" s="35"/>
      <c r="CG169" s="35"/>
      <c r="CH169" s="35"/>
      <c r="CI169" s="35"/>
      <c r="CJ169" s="35"/>
      <c r="CK169" s="35"/>
      <c r="CL169" s="35"/>
      <c r="CM169" s="35"/>
      <c r="CN169" s="35"/>
      <c r="CO169" s="35"/>
      <c r="CP169" s="35"/>
      <c r="CQ169" s="35"/>
      <c r="CR169" s="35"/>
      <c r="CS169" s="35"/>
      <c r="CT169" s="35"/>
      <c r="CU169" s="35"/>
      <c r="CV169" s="35"/>
      <c r="CW169" s="35"/>
      <c r="CX169" s="35"/>
      <c r="CY169" s="35"/>
      <c r="CZ169" s="35"/>
      <c r="DA169" s="35"/>
      <c r="DB169" s="35"/>
      <c r="DC169" s="35"/>
      <c r="DD169" s="35"/>
      <c r="DE169" s="35"/>
      <c r="DF169" s="35"/>
      <c r="DG169" s="35"/>
      <c r="DH169" s="35"/>
      <c r="DI169" s="35"/>
      <c r="DJ169" s="35"/>
      <c r="DK169" s="35"/>
      <c r="DL169" s="35"/>
      <c r="DM169" s="35"/>
      <c r="DN169" s="35"/>
      <c r="DO169" s="35"/>
      <c r="DP169" s="35"/>
      <c r="DQ169" s="35"/>
      <c r="DR169" s="35"/>
      <c r="DS169" s="35"/>
      <c r="DT169" s="35"/>
      <c r="DU169" s="35"/>
      <c r="DV169" s="47"/>
      <c r="DW169" s="47"/>
      <c r="DX169" s="47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  <c r="FL169" s="35"/>
      <c r="FM169" s="35"/>
      <c r="FN169" s="35"/>
      <c r="FO169" s="35"/>
      <c r="FP169" s="35"/>
      <c r="FQ169" s="35"/>
      <c r="FR169" s="35"/>
      <c r="FS169" s="35"/>
      <c r="FT169" s="35"/>
      <c r="FU169" s="35"/>
      <c r="FV169" s="35"/>
      <c r="FW169" s="35"/>
      <c r="FX169" s="35"/>
      <c r="FY169" s="35"/>
      <c r="FZ169" s="35"/>
      <c r="GA169" s="35"/>
      <c r="GB169" s="35"/>
      <c r="GC169" s="35"/>
      <c r="GD169" s="35"/>
      <c r="GE169" s="35"/>
      <c r="GF169" s="35"/>
      <c r="GG169" s="35"/>
      <c r="GH169" s="35"/>
      <c r="GI169" s="35"/>
      <c r="GJ169" s="35"/>
      <c r="GK169" s="35"/>
      <c r="GL169" s="35"/>
      <c r="GM169" s="35"/>
      <c r="GN169" s="35"/>
      <c r="GO169" s="35"/>
      <c r="GP169" s="35"/>
      <c r="GQ169" s="35"/>
      <c r="GR169" s="35"/>
      <c r="GS169" s="35"/>
      <c r="GT169" s="35"/>
      <c r="GU169" s="35"/>
      <c r="GV169" s="35"/>
      <c r="GW169" s="35"/>
      <c r="GX169" s="35"/>
      <c r="GY169" s="35"/>
      <c r="GZ169" s="35"/>
      <c r="HA169" s="35"/>
      <c r="HB169" s="35"/>
      <c r="HC169" s="35"/>
      <c r="HD169" s="35"/>
      <c r="HE169" s="35"/>
      <c r="HF169" s="35"/>
      <c r="HG169" s="35"/>
      <c r="HH169" s="35"/>
      <c r="HI169" s="35"/>
      <c r="HJ169" s="35"/>
      <c r="HK169" s="35"/>
      <c r="HL169" s="35"/>
      <c r="HM169" s="35"/>
      <c r="HN169" s="35"/>
      <c r="HO169" s="35"/>
      <c r="HP169" s="35"/>
      <c r="HQ169" s="35"/>
      <c r="HR169" s="35"/>
      <c r="HS169" s="35"/>
      <c r="HT169" s="35"/>
      <c r="HU169" s="35"/>
      <c r="HV169" s="35"/>
      <c r="HW169" s="35"/>
      <c r="HX169" s="35"/>
      <c r="HY169" s="35"/>
      <c r="HZ169" s="35"/>
      <c r="IA169" s="35"/>
      <c r="IB169" s="35"/>
      <c r="IC169" s="35"/>
      <c r="ID169" s="35"/>
      <c r="IE169" s="35"/>
      <c r="IF169" s="35"/>
      <c r="IG169" s="35"/>
      <c r="IH169" s="35"/>
      <c r="II169" s="35"/>
      <c r="IJ169" s="35"/>
      <c r="IK169" s="35"/>
      <c r="IL169" s="35"/>
      <c r="IM169" s="35"/>
      <c r="IN169" s="35"/>
      <c r="IO169" s="35"/>
      <c r="IP169" s="35"/>
      <c r="IQ169" s="35"/>
      <c r="IR169" s="35"/>
      <c r="IS169" s="35"/>
      <c r="IT169" s="35"/>
      <c r="IU169" s="35"/>
      <c r="IV169" s="35"/>
      <c r="IW169" s="35"/>
      <c r="IX169" s="35"/>
      <c r="IY169" s="35"/>
      <c r="IZ169" s="35"/>
      <c r="JA169" s="35"/>
      <c r="JB169" s="35"/>
      <c r="JC169" s="35"/>
      <c r="JD169" s="35"/>
      <c r="JE169" s="35"/>
      <c r="JF169" s="35"/>
      <c r="JG169" s="35"/>
      <c r="JH169" s="35"/>
    </row>
    <row r="170" spans="1:268" s="34" customFormat="1">
      <c r="A170" s="45"/>
      <c r="B170" s="45"/>
      <c r="C170" s="45"/>
      <c r="D170" s="45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35"/>
      <c r="AZ170" s="35"/>
      <c r="BA170" s="35"/>
      <c r="BB170" s="35"/>
      <c r="BC170" s="35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  <c r="BY170" s="35"/>
      <c r="BZ170" s="35"/>
      <c r="CA170" s="35"/>
      <c r="CB170" s="35"/>
      <c r="CC170" s="35"/>
      <c r="CD170" s="35"/>
      <c r="CE170" s="35"/>
      <c r="CF170" s="35"/>
      <c r="CG170" s="35"/>
      <c r="CH170" s="35"/>
      <c r="CI170" s="35"/>
      <c r="CJ170" s="35"/>
      <c r="CK170" s="35"/>
      <c r="CL170" s="35"/>
      <c r="CM170" s="35"/>
      <c r="CN170" s="35"/>
      <c r="CO170" s="35"/>
      <c r="CP170" s="35"/>
      <c r="CQ170" s="35"/>
      <c r="CR170" s="35"/>
      <c r="CS170" s="35"/>
      <c r="CT170" s="35"/>
      <c r="CU170" s="35"/>
      <c r="CV170" s="35"/>
      <c r="CW170" s="35"/>
      <c r="CX170" s="35"/>
      <c r="CY170" s="35"/>
      <c r="CZ170" s="35"/>
      <c r="DA170" s="35"/>
      <c r="DB170" s="35"/>
      <c r="DC170" s="35"/>
      <c r="DD170" s="35"/>
      <c r="DE170" s="35"/>
      <c r="DF170" s="35"/>
      <c r="DG170" s="35"/>
      <c r="DH170" s="35"/>
      <c r="DI170" s="35"/>
      <c r="DJ170" s="35"/>
      <c r="DK170" s="35"/>
      <c r="DL170" s="35"/>
      <c r="DM170" s="35"/>
      <c r="DN170" s="35"/>
      <c r="DO170" s="35"/>
      <c r="DP170" s="35"/>
      <c r="DQ170" s="35"/>
      <c r="DR170" s="35"/>
      <c r="DS170" s="35"/>
      <c r="DT170" s="35"/>
      <c r="DU170" s="35"/>
      <c r="DV170" s="47"/>
      <c r="DW170" s="47"/>
      <c r="DX170" s="47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/>
      <c r="FG170" s="35"/>
      <c r="FH170" s="35"/>
      <c r="FI170" s="35"/>
      <c r="FJ170" s="35"/>
      <c r="FK170" s="35"/>
      <c r="FL170" s="35"/>
      <c r="FM170" s="35"/>
      <c r="FN170" s="35"/>
      <c r="FO170" s="35"/>
      <c r="FP170" s="35"/>
      <c r="FQ170" s="35"/>
      <c r="FR170" s="35"/>
      <c r="FS170" s="35"/>
      <c r="FT170" s="35"/>
      <c r="FU170" s="35"/>
      <c r="FV170" s="35"/>
      <c r="FW170" s="35"/>
      <c r="FX170" s="35"/>
      <c r="FY170" s="35"/>
      <c r="FZ170" s="35"/>
      <c r="GA170" s="35"/>
      <c r="GB170" s="35"/>
      <c r="GC170" s="35"/>
      <c r="GD170" s="35"/>
      <c r="GE170" s="35"/>
      <c r="GF170" s="35"/>
      <c r="GG170" s="35"/>
      <c r="GH170" s="35"/>
      <c r="GI170" s="35"/>
      <c r="GJ170" s="35"/>
      <c r="GK170" s="35"/>
      <c r="GL170" s="35"/>
      <c r="GM170" s="35"/>
      <c r="GN170" s="35"/>
      <c r="GO170" s="35"/>
      <c r="GP170" s="35"/>
      <c r="GQ170" s="35"/>
      <c r="GR170" s="35"/>
      <c r="GS170" s="35"/>
      <c r="GT170" s="35"/>
      <c r="GU170" s="35"/>
      <c r="GV170" s="35"/>
      <c r="GW170" s="35"/>
      <c r="GX170" s="35"/>
      <c r="GY170" s="35"/>
      <c r="GZ170" s="35"/>
      <c r="HA170" s="35"/>
      <c r="HB170" s="35"/>
      <c r="HC170" s="35"/>
      <c r="HD170" s="35"/>
      <c r="HE170" s="35"/>
      <c r="HF170" s="35"/>
      <c r="HG170" s="35"/>
      <c r="HH170" s="35"/>
      <c r="HI170" s="35"/>
      <c r="HJ170" s="35"/>
      <c r="HK170" s="35"/>
      <c r="HL170" s="35"/>
      <c r="HM170" s="35"/>
      <c r="HN170" s="35"/>
      <c r="HO170" s="35"/>
      <c r="HP170" s="35"/>
      <c r="HQ170" s="35"/>
      <c r="HR170" s="35"/>
      <c r="HS170" s="35"/>
      <c r="HT170" s="35"/>
      <c r="HU170" s="35"/>
      <c r="HV170" s="35"/>
      <c r="HW170" s="35"/>
      <c r="HX170" s="35"/>
      <c r="HY170" s="35"/>
      <c r="HZ170" s="35"/>
      <c r="IA170" s="35"/>
      <c r="IB170" s="35"/>
      <c r="IC170" s="35"/>
      <c r="ID170" s="35"/>
      <c r="IE170" s="35"/>
      <c r="IF170" s="35"/>
      <c r="IG170" s="35"/>
      <c r="IH170" s="35"/>
      <c r="II170" s="35"/>
      <c r="IJ170" s="35"/>
      <c r="IK170" s="35"/>
      <c r="IL170" s="35"/>
      <c r="IM170" s="35"/>
      <c r="IN170" s="35"/>
      <c r="IO170" s="35"/>
      <c r="IP170" s="35"/>
      <c r="IQ170" s="35"/>
      <c r="IR170" s="35"/>
      <c r="IS170" s="35"/>
      <c r="IT170" s="35"/>
      <c r="IU170" s="35"/>
      <c r="IV170" s="35"/>
      <c r="IW170" s="35"/>
      <c r="IX170" s="35"/>
      <c r="IY170" s="35"/>
      <c r="IZ170" s="35"/>
      <c r="JA170" s="35"/>
      <c r="JB170" s="35"/>
      <c r="JC170" s="35"/>
      <c r="JD170" s="35"/>
      <c r="JE170" s="35"/>
      <c r="JF170" s="35"/>
      <c r="JG170" s="35"/>
      <c r="JH170" s="35"/>
    </row>
    <row r="171" spans="1:268" s="34" customFormat="1">
      <c r="A171" s="45"/>
      <c r="B171" s="45"/>
      <c r="C171" s="45"/>
      <c r="D171" s="45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  <c r="BY171" s="35"/>
      <c r="BZ171" s="35"/>
      <c r="CA171" s="35"/>
      <c r="CB171" s="35"/>
      <c r="CC171" s="35"/>
      <c r="CD171" s="35"/>
      <c r="CE171" s="35"/>
      <c r="CF171" s="35"/>
      <c r="CG171" s="35"/>
      <c r="CH171" s="35"/>
      <c r="CI171" s="35"/>
      <c r="CJ171" s="35"/>
      <c r="CK171" s="35"/>
      <c r="CL171" s="35"/>
      <c r="CM171" s="35"/>
      <c r="CN171" s="35"/>
      <c r="CO171" s="35"/>
      <c r="CP171" s="35"/>
      <c r="CQ171" s="35"/>
      <c r="CR171" s="35"/>
      <c r="CS171" s="35"/>
      <c r="CT171" s="35"/>
      <c r="CU171" s="35"/>
      <c r="CV171" s="35"/>
      <c r="CW171" s="35"/>
      <c r="CX171" s="35"/>
      <c r="CY171" s="35"/>
      <c r="CZ171" s="35"/>
      <c r="DA171" s="35"/>
      <c r="DB171" s="35"/>
      <c r="DC171" s="35"/>
      <c r="DD171" s="35"/>
      <c r="DE171" s="35"/>
      <c r="DF171" s="35"/>
      <c r="DG171" s="35"/>
      <c r="DH171" s="35"/>
      <c r="DI171" s="35"/>
      <c r="DJ171" s="35"/>
      <c r="DK171" s="35"/>
      <c r="DL171" s="35"/>
      <c r="DM171" s="35"/>
      <c r="DN171" s="35"/>
      <c r="DO171" s="35"/>
      <c r="DP171" s="35"/>
      <c r="DQ171" s="35"/>
      <c r="DR171" s="35"/>
      <c r="DS171" s="35"/>
      <c r="DT171" s="35"/>
      <c r="DU171" s="35"/>
      <c r="DV171" s="47"/>
      <c r="DW171" s="47"/>
      <c r="DX171" s="47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  <c r="FL171" s="35"/>
      <c r="FM171" s="35"/>
      <c r="FN171" s="35"/>
      <c r="FO171" s="35"/>
      <c r="FP171" s="35"/>
      <c r="FQ171" s="35"/>
      <c r="FR171" s="35"/>
      <c r="FS171" s="35"/>
      <c r="FT171" s="35"/>
      <c r="FU171" s="35"/>
      <c r="FV171" s="35"/>
      <c r="FW171" s="35"/>
      <c r="FX171" s="35"/>
      <c r="FY171" s="35"/>
      <c r="FZ171" s="35"/>
      <c r="GA171" s="35"/>
      <c r="GB171" s="35"/>
      <c r="GC171" s="35"/>
      <c r="GD171" s="35"/>
      <c r="GE171" s="35"/>
      <c r="GF171" s="35"/>
      <c r="GG171" s="35"/>
      <c r="GH171" s="35"/>
      <c r="GI171" s="35"/>
      <c r="GJ171" s="35"/>
      <c r="GK171" s="35"/>
      <c r="GL171" s="35"/>
      <c r="GM171" s="35"/>
      <c r="GN171" s="35"/>
      <c r="GO171" s="35"/>
      <c r="GP171" s="35"/>
      <c r="GQ171" s="35"/>
      <c r="GR171" s="35"/>
      <c r="GS171" s="35"/>
      <c r="GT171" s="35"/>
      <c r="GU171" s="35"/>
      <c r="GV171" s="35"/>
      <c r="GW171" s="35"/>
      <c r="GX171" s="35"/>
      <c r="GY171" s="35"/>
      <c r="GZ171" s="35"/>
      <c r="HA171" s="35"/>
      <c r="HB171" s="35"/>
      <c r="HC171" s="35"/>
      <c r="HD171" s="35"/>
      <c r="HE171" s="35"/>
      <c r="HF171" s="35"/>
      <c r="HG171" s="35"/>
      <c r="HH171" s="35"/>
      <c r="HI171" s="35"/>
      <c r="HJ171" s="35"/>
      <c r="HK171" s="35"/>
      <c r="HL171" s="35"/>
      <c r="HM171" s="35"/>
      <c r="HN171" s="35"/>
      <c r="HO171" s="35"/>
      <c r="HP171" s="35"/>
      <c r="HQ171" s="35"/>
      <c r="HR171" s="35"/>
      <c r="HS171" s="35"/>
      <c r="HT171" s="35"/>
      <c r="HU171" s="35"/>
      <c r="HV171" s="35"/>
      <c r="HW171" s="35"/>
      <c r="HX171" s="35"/>
      <c r="HY171" s="35"/>
      <c r="HZ171" s="35"/>
      <c r="IA171" s="35"/>
      <c r="IB171" s="35"/>
      <c r="IC171" s="35"/>
      <c r="ID171" s="35"/>
      <c r="IE171" s="35"/>
      <c r="IF171" s="35"/>
      <c r="IG171" s="35"/>
      <c r="IH171" s="35"/>
      <c r="II171" s="35"/>
      <c r="IJ171" s="35"/>
      <c r="IK171" s="35"/>
      <c r="IL171" s="35"/>
      <c r="IM171" s="35"/>
      <c r="IN171" s="35"/>
      <c r="IO171" s="35"/>
      <c r="IP171" s="35"/>
      <c r="IQ171" s="35"/>
      <c r="IR171" s="35"/>
      <c r="IS171" s="35"/>
      <c r="IT171" s="35"/>
      <c r="IU171" s="35"/>
      <c r="IV171" s="35"/>
      <c r="IW171" s="35"/>
      <c r="IX171" s="35"/>
      <c r="IY171" s="35"/>
      <c r="IZ171" s="35"/>
      <c r="JA171" s="35"/>
      <c r="JB171" s="35"/>
      <c r="JC171" s="35"/>
      <c r="JD171" s="35"/>
      <c r="JE171" s="35"/>
      <c r="JF171" s="35"/>
      <c r="JG171" s="35"/>
      <c r="JH171" s="35"/>
    </row>
    <row r="172" spans="1:268" s="34" customFormat="1">
      <c r="A172" s="45"/>
      <c r="B172" s="45"/>
      <c r="C172" s="45"/>
      <c r="D172" s="45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  <c r="BY172" s="35"/>
      <c r="BZ172" s="35"/>
      <c r="CA172" s="35"/>
      <c r="CB172" s="35"/>
      <c r="CC172" s="35"/>
      <c r="CD172" s="35"/>
      <c r="CE172" s="35"/>
      <c r="CF172" s="35"/>
      <c r="CG172" s="35"/>
      <c r="CH172" s="35"/>
      <c r="CI172" s="35"/>
      <c r="CJ172" s="35"/>
      <c r="CK172" s="35"/>
      <c r="CL172" s="35"/>
      <c r="CM172" s="35"/>
      <c r="CN172" s="35"/>
      <c r="CO172" s="35"/>
      <c r="CP172" s="35"/>
      <c r="CQ172" s="35"/>
      <c r="CR172" s="35"/>
      <c r="CS172" s="35"/>
      <c r="CT172" s="35"/>
      <c r="CU172" s="35"/>
      <c r="CV172" s="35"/>
      <c r="CW172" s="35"/>
      <c r="CX172" s="35"/>
      <c r="CY172" s="35"/>
      <c r="CZ172" s="35"/>
      <c r="DA172" s="35"/>
      <c r="DB172" s="35"/>
      <c r="DC172" s="35"/>
      <c r="DD172" s="35"/>
      <c r="DE172" s="35"/>
      <c r="DF172" s="35"/>
      <c r="DG172" s="35"/>
      <c r="DH172" s="35"/>
      <c r="DI172" s="35"/>
      <c r="DJ172" s="35"/>
      <c r="DK172" s="35"/>
      <c r="DL172" s="35"/>
      <c r="DM172" s="35"/>
      <c r="DN172" s="35"/>
      <c r="DO172" s="35"/>
      <c r="DP172" s="35"/>
      <c r="DQ172" s="35"/>
      <c r="DR172" s="35"/>
      <c r="DS172" s="35"/>
      <c r="DT172" s="35"/>
      <c r="DU172" s="35"/>
      <c r="DV172" s="47"/>
      <c r="DW172" s="47"/>
      <c r="DX172" s="47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  <c r="FL172" s="35"/>
      <c r="FM172" s="35"/>
      <c r="FN172" s="35"/>
      <c r="FO172" s="35"/>
      <c r="FP172" s="35"/>
      <c r="FQ172" s="35"/>
      <c r="FR172" s="35"/>
      <c r="FS172" s="35"/>
      <c r="FT172" s="35"/>
      <c r="FU172" s="35"/>
      <c r="FV172" s="35"/>
      <c r="FW172" s="35"/>
      <c r="FX172" s="35"/>
      <c r="FY172" s="35"/>
      <c r="FZ172" s="35"/>
      <c r="GA172" s="35"/>
      <c r="GB172" s="35"/>
      <c r="GC172" s="35"/>
      <c r="GD172" s="35"/>
      <c r="GE172" s="35"/>
      <c r="GF172" s="35"/>
      <c r="GG172" s="35"/>
      <c r="GH172" s="35"/>
      <c r="GI172" s="35"/>
      <c r="GJ172" s="35"/>
      <c r="GK172" s="35"/>
      <c r="GL172" s="35"/>
      <c r="GM172" s="35"/>
      <c r="GN172" s="35"/>
      <c r="GO172" s="35"/>
      <c r="GP172" s="35"/>
      <c r="GQ172" s="35"/>
      <c r="GR172" s="35"/>
      <c r="GS172" s="35"/>
      <c r="GT172" s="35"/>
      <c r="GU172" s="35"/>
      <c r="GV172" s="35"/>
      <c r="GW172" s="35"/>
      <c r="GX172" s="35"/>
      <c r="GY172" s="35"/>
      <c r="GZ172" s="35"/>
      <c r="HA172" s="35"/>
      <c r="HB172" s="35"/>
      <c r="HC172" s="35"/>
      <c r="HD172" s="35"/>
      <c r="HE172" s="35"/>
      <c r="HF172" s="35"/>
      <c r="HG172" s="35"/>
      <c r="HH172" s="35"/>
      <c r="HI172" s="35"/>
      <c r="HJ172" s="35"/>
      <c r="HK172" s="35"/>
      <c r="HL172" s="35"/>
      <c r="HM172" s="35"/>
      <c r="HN172" s="35"/>
      <c r="HO172" s="35"/>
      <c r="HP172" s="35"/>
      <c r="HQ172" s="35"/>
      <c r="HR172" s="35"/>
      <c r="HS172" s="35"/>
      <c r="HT172" s="35"/>
      <c r="HU172" s="35"/>
      <c r="HV172" s="35"/>
      <c r="HW172" s="35"/>
      <c r="HX172" s="35"/>
      <c r="HY172" s="35"/>
      <c r="HZ172" s="35"/>
      <c r="IA172" s="35"/>
      <c r="IB172" s="35"/>
      <c r="IC172" s="35"/>
      <c r="ID172" s="35"/>
      <c r="IE172" s="35"/>
      <c r="IF172" s="35"/>
      <c r="IG172" s="35"/>
      <c r="IH172" s="35"/>
      <c r="II172" s="35"/>
      <c r="IJ172" s="35"/>
      <c r="IK172" s="35"/>
      <c r="IL172" s="35"/>
      <c r="IM172" s="35"/>
      <c r="IN172" s="35"/>
      <c r="IO172" s="35"/>
      <c r="IP172" s="35"/>
      <c r="IQ172" s="35"/>
      <c r="IR172" s="35"/>
      <c r="IS172" s="35"/>
      <c r="IT172" s="35"/>
      <c r="IU172" s="35"/>
      <c r="IV172" s="35"/>
      <c r="IW172" s="35"/>
      <c r="IX172" s="35"/>
      <c r="IY172" s="35"/>
      <c r="IZ172" s="35"/>
      <c r="JA172" s="35"/>
      <c r="JB172" s="35"/>
      <c r="JC172" s="35"/>
      <c r="JD172" s="35"/>
      <c r="JE172" s="35"/>
      <c r="JF172" s="35"/>
      <c r="JG172" s="35"/>
      <c r="JH172" s="35"/>
    </row>
    <row r="173" spans="1:268" s="34" customFormat="1">
      <c r="A173" s="45"/>
      <c r="B173" s="45"/>
      <c r="C173" s="45"/>
      <c r="D173" s="45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47"/>
      <c r="DW173" s="47"/>
      <c r="DX173" s="47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  <c r="GA173" s="35"/>
      <c r="GB173" s="35"/>
      <c r="GC173" s="35"/>
      <c r="GD173" s="35"/>
      <c r="GE173" s="35"/>
      <c r="GF173" s="35"/>
      <c r="GG173" s="35"/>
      <c r="GH173" s="35"/>
      <c r="GI173" s="35"/>
      <c r="GJ173" s="35"/>
      <c r="GK173" s="35"/>
      <c r="GL173" s="35"/>
      <c r="GM173" s="35"/>
      <c r="GN173" s="35"/>
      <c r="GO173" s="35"/>
      <c r="GP173" s="35"/>
      <c r="GQ173" s="35"/>
      <c r="GR173" s="35"/>
      <c r="GS173" s="35"/>
      <c r="GT173" s="35"/>
      <c r="GU173" s="35"/>
      <c r="GV173" s="35"/>
      <c r="GW173" s="35"/>
      <c r="GX173" s="35"/>
      <c r="GY173" s="35"/>
      <c r="GZ173" s="35"/>
      <c r="HA173" s="35"/>
      <c r="HB173" s="35"/>
      <c r="HC173" s="35"/>
      <c r="HD173" s="35"/>
      <c r="HE173" s="35"/>
      <c r="HF173" s="35"/>
      <c r="HG173" s="35"/>
      <c r="HH173" s="35"/>
      <c r="HI173" s="35"/>
      <c r="HJ173" s="35"/>
      <c r="HK173" s="35"/>
      <c r="HL173" s="35"/>
      <c r="HM173" s="35"/>
      <c r="HN173" s="35"/>
      <c r="HO173" s="35"/>
      <c r="HP173" s="35"/>
      <c r="HQ173" s="35"/>
      <c r="HR173" s="35"/>
      <c r="HS173" s="35"/>
      <c r="HT173" s="35"/>
      <c r="HU173" s="35"/>
      <c r="HV173" s="35"/>
      <c r="HW173" s="35"/>
      <c r="HX173" s="35"/>
      <c r="HY173" s="35"/>
      <c r="HZ173" s="35"/>
      <c r="IA173" s="35"/>
      <c r="IB173" s="35"/>
      <c r="IC173" s="35"/>
      <c r="ID173" s="35"/>
      <c r="IE173" s="35"/>
      <c r="IF173" s="35"/>
      <c r="IG173" s="35"/>
      <c r="IH173" s="35"/>
      <c r="II173" s="35"/>
      <c r="IJ173" s="35"/>
      <c r="IK173" s="35"/>
      <c r="IL173" s="35"/>
      <c r="IM173" s="35"/>
      <c r="IN173" s="35"/>
      <c r="IO173" s="35"/>
      <c r="IP173" s="35"/>
      <c r="IQ173" s="35"/>
      <c r="IR173" s="35"/>
      <c r="IS173" s="35"/>
      <c r="IT173" s="35"/>
      <c r="IU173" s="35"/>
      <c r="IV173" s="35"/>
      <c r="IW173" s="35"/>
      <c r="IX173" s="35"/>
      <c r="IY173" s="35"/>
      <c r="IZ173" s="35"/>
      <c r="JA173" s="35"/>
      <c r="JB173" s="35"/>
      <c r="JC173" s="35"/>
      <c r="JD173" s="35"/>
      <c r="JE173" s="35"/>
      <c r="JF173" s="35"/>
      <c r="JG173" s="35"/>
      <c r="JH173" s="35"/>
    </row>
    <row r="174" spans="1:268" s="34" customFormat="1">
      <c r="A174" s="45"/>
      <c r="B174" s="45"/>
      <c r="C174" s="45"/>
      <c r="D174" s="45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47"/>
      <c r="DW174" s="47"/>
      <c r="DX174" s="47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  <c r="GA174" s="35"/>
      <c r="GB174" s="35"/>
      <c r="GC174" s="35"/>
      <c r="GD174" s="35"/>
      <c r="GE174" s="35"/>
      <c r="GF174" s="35"/>
      <c r="GG174" s="35"/>
      <c r="GH174" s="35"/>
      <c r="GI174" s="35"/>
      <c r="GJ174" s="35"/>
      <c r="GK174" s="35"/>
      <c r="GL174" s="35"/>
      <c r="GM174" s="35"/>
      <c r="GN174" s="35"/>
      <c r="GO174" s="35"/>
      <c r="GP174" s="35"/>
      <c r="GQ174" s="35"/>
      <c r="GR174" s="35"/>
      <c r="GS174" s="35"/>
      <c r="GT174" s="35"/>
      <c r="GU174" s="35"/>
      <c r="GV174" s="35"/>
      <c r="GW174" s="35"/>
      <c r="GX174" s="35"/>
      <c r="GY174" s="35"/>
      <c r="GZ174" s="35"/>
      <c r="HA174" s="35"/>
      <c r="HB174" s="35"/>
      <c r="HC174" s="35"/>
      <c r="HD174" s="35"/>
      <c r="HE174" s="35"/>
      <c r="HF174" s="35"/>
      <c r="HG174" s="35"/>
      <c r="HH174" s="35"/>
      <c r="HI174" s="35"/>
      <c r="HJ174" s="35"/>
      <c r="HK174" s="35"/>
      <c r="HL174" s="35"/>
      <c r="HM174" s="35"/>
      <c r="HN174" s="35"/>
      <c r="HO174" s="35"/>
      <c r="HP174" s="35"/>
      <c r="HQ174" s="35"/>
      <c r="HR174" s="35"/>
      <c r="HS174" s="35"/>
      <c r="HT174" s="35"/>
      <c r="HU174" s="35"/>
      <c r="HV174" s="35"/>
      <c r="HW174" s="35"/>
      <c r="HX174" s="35"/>
      <c r="HY174" s="35"/>
      <c r="HZ174" s="35"/>
      <c r="IA174" s="35"/>
      <c r="IB174" s="35"/>
      <c r="IC174" s="35"/>
      <c r="ID174" s="35"/>
      <c r="IE174" s="35"/>
      <c r="IF174" s="35"/>
      <c r="IG174" s="35"/>
      <c r="IH174" s="35"/>
      <c r="II174" s="35"/>
      <c r="IJ174" s="35"/>
      <c r="IK174" s="35"/>
      <c r="IL174" s="35"/>
      <c r="IM174" s="35"/>
      <c r="IN174" s="35"/>
      <c r="IO174" s="35"/>
      <c r="IP174" s="35"/>
      <c r="IQ174" s="35"/>
      <c r="IR174" s="35"/>
      <c r="IS174" s="35"/>
      <c r="IT174" s="35"/>
      <c r="IU174" s="35"/>
      <c r="IV174" s="35"/>
      <c r="IW174" s="35"/>
      <c r="IX174" s="35"/>
      <c r="IY174" s="35"/>
      <c r="IZ174" s="35"/>
      <c r="JA174" s="35"/>
      <c r="JB174" s="35"/>
      <c r="JC174" s="35"/>
      <c r="JD174" s="35"/>
      <c r="JE174" s="35"/>
      <c r="JF174" s="35"/>
      <c r="JG174" s="35"/>
      <c r="JH174" s="35"/>
    </row>
    <row r="175" spans="1:268" s="34" customFormat="1">
      <c r="A175" s="45"/>
      <c r="B175" s="45"/>
      <c r="C175" s="45"/>
      <c r="D175" s="45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47"/>
      <c r="DW175" s="47"/>
      <c r="DX175" s="47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  <c r="GY175" s="35"/>
      <c r="GZ175" s="35"/>
      <c r="HA175" s="35"/>
      <c r="HB175" s="35"/>
      <c r="HC175" s="35"/>
      <c r="HD175" s="35"/>
      <c r="HE175" s="35"/>
      <c r="HF175" s="35"/>
      <c r="HG175" s="35"/>
      <c r="HH175" s="35"/>
      <c r="HI175" s="35"/>
      <c r="HJ175" s="35"/>
      <c r="HK175" s="35"/>
      <c r="HL175" s="35"/>
      <c r="HM175" s="35"/>
      <c r="HN175" s="35"/>
      <c r="HO175" s="35"/>
      <c r="HP175" s="35"/>
      <c r="HQ175" s="35"/>
      <c r="HR175" s="35"/>
      <c r="HS175" s="35"/>
      <c r="HT175" s="35"/>
      <c r="HU175" s="35"/>
      <c r="HV175" s="35"/>
      <c r="HW175" s="35"/>
      <c r="HX175" s="35"/>
      <c r="HY175" s="35"/>
      <c r="HZ175" s="35"/>
      <c r="IA175" s="35"/>
      <c r="IB175" s="35"/>
      <c r="IC175" s="35"/>
      <c r="ID175" s="35"/>
      <c r="IE175" s="35"/>
      <c r="IF175" s="35"/>
      <c r="IG175" s="35"/>
      <c r="IH175" s="35"/>
      <c r="II175" s="35"/>
      <c r="IJ175" s="35"/>
      <c r="IK175" s="35"/>
      <c r="IL175" s="35"/>
      <c r="IM175" s="35"/>
      <c r="IN175" s="35"/>
      <c r="IO175" s="35"/>
      <c r="IP175" s="35"/>
      <c r="IQ175" s="35"/>
      <c r="IR175" s="35"/>
      <c r="IS175" s="35"/>
      <c r="IT175" s="35"/>
      <c r="IU175" s="35"/>
      <c r="IV175" s="35"/>
      <c r="IW175" s="35"/>
      <c r="IX175" s="35"/>
      <c r="IY175" s="35"/>
      <c r="IZ175" s="35"/>
      <c r="JA175" s="35"/>
      <c r="JB175" s="35"/>
      <c r="JC175" s="35"/>
      <c r="JD175" s="35"/>
      <c r="JE175" s="35"/>
      <c r="JF175" s="35"/>
      <c r="JG175" s="35"/>
      <c r="JH175" s="35"/>
    </row>
    <row r="176" spans="1:268" s="34" customFormat="1">
      <c r="A176" s="45"/>
      <c r="B176" s="45"/>
      <c r="C176" s="45"/>
      <c r="D176" s="45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47"/>
      <c r="DW176" s="47"/>
      <c r="DX176" s="47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  <c r="GY176" s="35"/>
      <c r="GZ176" s="35"/>
      <c r="HA176" s="35"/>
      <c r="HB176" s="35"/>
      <c r="HC176" s="35"/>
      <c r="HD176" s="35"/>
      <c r="HE176" s="35"/>
      <c r="HF176" s="35"/>
      <c r="HG176" s="35"/>
      <c r="HH176" s="35"/>
      <c r="HI176" s="35"/>
      <c r="HJ176" s="35"/>
      <c r="HK176" s="35"/>
      <c r="HL176" s="35"/>
      <c r="HM176" s="35"/>
      <c r="HN176" s="35"/>
      <c r="HO176" s="35"/>
      <c r="HP176" s="35"/>
      <c r="HQ176" s="35"/>
      <c r="HR176" s="35"/>
      <c r="HS176" s="35"/>
      <c r="HT176" s="35"/>
      <c r="HU176" s="35"/>
      <c r="HV176" s="35"/>
      <c r="HW176" s="35"/>
      <c r="HX176" s="35"/>
      <c r="HY176" s="35"/>
      <c r="HZ176" s="35"/>
      <c r="IA176" s="35"/>
      <c r="IB176" s="35"/>
      <c r="IC176" s="35"/>
      <c r="ID176" s="35"/>
      <c r="IE176" s="35"/>
      <c r="IF176" s="35"/>
      <c r="IG176" s="35"/>
      <c r="IH176" s="35"/>
      <c r="II176" s="35"/>
      <c r="IJ176" s="35"/>
      <c r="IK176" s="35"/>
      <c r="IL176" s="35"/>
      <c r="IM176" s="35"/>
      <c r="IN176" s="35"/>
      <c r="IO176" s="35"/>
      <c r="IP176" s="35"/>
      <c r="IQ176" s="35"/>
      <c r="IR176" s="35"/>
      <c r="IS176" s="35"/>
      <c r="IT176" s="35"/>
      <c r="IU176" s="35"/>
      <c r="IV176" s="35"/>
      <c r="IW176" s="35"/>
      <c r="IX176" s="35"/>
      <c r="IY176" s="35"/>
      <c r="IZ176" s="35"/>
      <c r="JA176" s="35"/>
      <c r="JB176" s="35"/>
      <c r="JC176" s="35"/>
      <c r="JD176" s="35"/>
      <c r="JE176" s="35"/>
      <c r="JF176" s="35"/>
      <c r="JG176" s="35"/>
      <c r="JH176" s="35"/>
    </row>
    <row r="177" spans="1:268" s="34" customFormat="1">
      <c r="A177" s="45"/>
      <c r="B177" s="45"/>
      <c r="C177" s="45"/>
      <c r="D177" s="45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47"/>
      <c r="DW177" s="47"/>
      <c r="DX177" s="47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  <c r="GY177" s="35"/>
      <c r="GZ177" s="35"/>
      <c r="HA177" s="35"/>
      <c r="HB177" s="35"/>
      <c r="HC177" s="35"/>
      <c r="HD177" s="35"/>
      <c r="HE177" s="35"/>
      <c r="HF177" s="35"/>
      <c r="HG177" s="35"/>
      <c r="HH177" s="35"/>
      <c r="HI177" s="35"/>
      <c r="HJ177" s="35"/>
      <c r="HK177" s="35"/>
      <c r="HL177" s="35"/>
      <c r="HM177" s="35"/>
      <c r="HN177" s="35"/>
      <c r="HO177" s="35"/>
      <c r="HP177" s="35"/>
      <c r="HQ177" s="35"/>
      <c r="HR177" s="35"/>
      <c r="HS177" s="35"/>
      <c r="HT177" s="35"/>
      <c r="HU177" s="35"/>
      <c r="HV177" s="35"/>
      <c r="HW177" s="35"/>
      <c r="HX177" s="35"/>
      <c r="HY177" s="35"/>
      <c r="HZ177" s="35"/>
      <c r="IA177" s="35"/>
      <c r="IB177" s="35"/>
      <c r="IC177" s="35"/>
      <c r="ID177" s="35"/>
      <c r="IE177" s="35"/>
      <c r="IF177" s="35"/>
      <c r="IG177" s="35"/>
      <c r="IH177" s="35"/>
      <c r="II177" s="35"/>
      <c r="IJ177" s="35"/>
      <c r="IK177" s="35"/>
      <c r="IL177" s="35"/>
      <c r="IM177" s="35"/>
      <c r="IN177" s="35"/>
      <c r="IO177" s="35"/>
      <c r="IP177" s="35"/>
      <c r="IQ177" s="35"/>
      <c r="IR177" s="35"/>
      <c r="IS177" s="35"/>
      <c r="IT177" s="35"/>
      <c r="IU177" s="35"/>
      <c r="IV177" s="35"/>
      <c r="IW177" s="35"/>
      <c r="IX177" s="35"/>
      <c r="IY177" s="35"/>
      <c r="IZ177" s="35"/>
      <c r="JA177" s="35"/>
      <c r="JB177" s="35"/>
      <c r="JC177" s="35"/>
      <c r="JD177" s="35"/>
      <c r="JE177" s="35"/>
      <c r="JF177" s="35"/>
      <c r="JG177" s="35"/>
      <c r="JH177" s="35"/>
    </row>
    <row r="178" spans="1:268" s="34" customFormat="1">
      <c r="A178" s="45"/>
      <c r="B178" s="45"/>
      <c r="C178" s="45"/>
      <c r="D178" s="45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47"/>
      <c r="DW178" s="47"/>
      <c r="DX178" s="47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  <c r="GY178" s="35"/>
      <c r="GZ178" s="35"/>
      <c r="HA178" s="35"/>
      <c r="HB178" s="35"/>
      <c r="HC178" s="35"/>
      <c r="HD178" s="35"/>
      <c r="HE178" s="35"/>
      <c r="HF178" s="35"/>
      <c r="HG178" s="35"/>
      <c r="HH178" s="35"/>
      <c r="HI178" s="35"/>
      <c r="HJ178" s="35"/>
      <c r="HK178" s="35"/>
      <c r="HL178" s="35"/>
      <c r="HM178" s="35"/>
      <c r="HN178" s="35"/>
      <c r="HO178" s="35"/>
      <c r="HP178" s="35"/>
      <c r="HQ178" s="35"/>
      <c r="HR178" s="35"/>
      <c r="HS178" s="35"/>
      <c r="HT178" s="35"/>
      <c r="HU178" s="35"/>
      <c r="HV178" s="35"/>
      <c r="HW178" s="35"/>
      <c r="HX178" s="35"/>
      <c r="HY178" s="35"/>
      <c r="HZ178" s="35"/>
      <c r="IA178" s="35"/>
      <c r="IB178" s="35"/>
      <c r="IC178" s="35"/>
      <c r="ID178" s="35"/>
      <c r="IE178" s="35"/>
      <c r="IF178" s="35"/>
      <c r="IG178" s="35"/>
      <c r="IH178" s="35"/>
      <c r="II178" s="35"/>
      <c r="IJ178" s="35"/>
      <c r="IK178" s="35"/>
      <c r="IL178" s="35"/>
      <c r="IM178" s="35"/>
      <c r="IN178" s="35"/>
      <c r="IO178" s="35"/>
      <c r="IP178" s="35"/>
      <c r="IQ178" s="35"/>
      <c r="IR178" s="35"/>
      <c r="IS178" s="35"/>
      <c r="IT178" s="35"/>
      <c r="IU178" s="35"/>
      <c r="IV178" s="35"/>
      <c r="IW178" s="35"/>
      <c r="IX178" s="35"/>
      <c r="IY178" s="35"/>
      <c r="IZ178" s="35"/>
      <c r="JA178" s="35"/>
      <c r="JB178" s="35"/>
      <c r="JC178" s="35"/>
      <c r="JD178" s="35"/>
      <c r="JE178" s="35"/>
      <c r="JF178" s="35"/>
      <c r="JG178" s="35"/>
      <c r="JH178" s="35"/>
    </row>
    <row r="179" spans="1:268" s="34" customFormat="1">
      <c r="A179" s="45"/>
      <c r="B179" s="45"/>
      <c r="C179" s="45"/>
      <c r="D179" s="45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47"/>
      <c r="DW179" s="47"/>
      <c r="DX179" s="47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  <c r="GY179" s="35"/>
      <c r="GZ179" s="35"/>
      <c r="HA179" s="35"/>
      <c r="HB179" s="35"/>
      <c r="HC179" s="35"/>
      <c r="HD179" s="35"/>
      <c r="HE179" s="35"/>
      <c r="HF179" s="35"/>
      <c r="HG179" s="35"/>
      <c r="HH179" s="35"/>
      <c r="HI179" s="35"/>
      <c r="HJ179" s="35"/>
      <c r="HK179" s="35"/>
      <c r="HL179" s="35"/>
      <c r="HM179" s="35"/>
      <c r="HN179" s="35"/>
      <c r="HO179" s="35"/>
      <c r="HP179" s="35"/>
      <c r="HQ179" s="35"/>
      <c r="HR179" s="35"/>
      <c r="HS179" s="35"/>
      <c r="HT179" s="35"/>
      <c r="HU179" s="35"/>
      <c r="HV179" s="35"/>
      <c r="HW179" s="35"/>
      <c r="HX179" s="35"/>
      <c r="HY179" s="35"/>
      <c r="HZ179" s="35"/>
      <c r="IA179" s="35"/>
      <c r="IB179" s="35"/>
      <c r="IC179" s="35"/>
      <c r="ID179" s="35"/>
      <c r="IE179" s="35"/>
      <c r="IF179" s="35"/>
      <c r="IG179" s="35"/>
      <c r="IH179" s="35"/>
      <c r="II179" s="35"/>
      <c r="IJ179" s="35"/>
      <c r="IK179" s="35"/>
      <c r="IL179" s="35"/>
      <c r="IM179" s="35"/>
      <c r="IN179" s="35"/>
      <c r="IO179" s="35"/>
      <c r="IP179" s="35"/>
      <c r="IQ179" s="35"/>
      <c r="IR179" s="35"/>
      <c r="IS179" s="35"/>
      <c r="IT179" s="35"/>
      <c r="IU179" s="35"/>
      <c r="IV179" s="35"/>
      <c r="IW179" s="35"/>
      <c r="IX179" s="35"/>
      <c r="IY179" s="35"/>
      <c r="IZ179" s="35"/>
      <c r="JA179" s="35"/>
      <c r="JB179" s="35"/>
      <c r="JC179" s="35"/>
      <c r="JD179" s="35"/>
      <c r="JE179" s="35"/>
      <c r="JF179" s="35"/>
      <c r="JG179" s="35"/>
      <c r="JH179" s="35"/>
    </row>
    <row r="180" spans="1:268" s="34" customFormat="1">
      <c r="A180" s="45"/>
      <c r="B180" s="45"/>
      <c r="C180" s="45"/>
      <c r="D180" s="45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47"/>
      <c r="DW180" s="47"/>
      <c r="DX180" s="47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  <c r="GY180" s="35"/>
      <c r="GZ180" s="35"/>
      <c r="HA180" s="35"/>
      <c r="HB180" s="35"/>
      <c r="HC180" s="35"/>
      <c r="HD180" s="35"/>
      <c r="HE180" s="35"/>
      <c r="HF180" s="35"/>
      <c r="HG180" s="35"/>
      <c r="HH180" s="35"/>
      <c r="HI180" s="35"/>
      <c r="HJ180" s="35"/>
      <c r="HK180" s="35"/>
      <c r="HL180" s="35"/>
      <c r="HM180" s="35"/>
      <c r="HN180" s="35"/>
      <c r="HO180" s="35"/>
      <c r="HP180" s="35"/>
      <c r="HQ180" s="35"/>
      <c r="HR180" s="35"/>
      <c r="HS180" s="35"/>
      <c r="HT180" s="35"/>
      <c r="HU180" s="35"/>
      <c r="HV180" s="35"/>
      <c r="HW180" s="35"/>
      <c r="HX180" s="35"/>
      <c r="HY180" s="35"/>
      <c r="HZ180" s="35"/>
      <c r="IA180" s="35"/>
      <c r="IB180" s="35"/>
      <c r="IC180" s="35"/>
      <c r="ID180" s="35"/>
      <c r="IE180" s="35"/>
      <c r="IF180" s="35"/>
      <c r="IG180" s="35"/>
      <c r="IH180" s="35"/>
      <c r="II180" s="35"/>
      <c r="IJ180" s="35"/>
      <c r="IK180" s="35"/>
      <c r="IL180" s="35"/>
      <c r="IM180" s="35"/>
      <c r="IN180" s="35"/>
      <c r="IO180" s="35"/>
      <c r="IP180" s="35"/>
      <c r="IQ180" s="35"/>
      <c r="IR180" s="35"/>
      <c r="IS180" s="35"/>
      <c r="IT180" s="35"/>
      <c r="IU180" s="35"/>
      <c r="IV180" s="35"/>
      <c r="IW180" s="35"/>
      <c r="IX180" s="35"/>
      <c r="IY180" s="35"/>
      <c r="IZ180" s="35"/>
      <c r="JA180" s="35"/>
      <c r="JB180" s="35"/>
      <c r="JC180" s="35"/>
      <c r="JD180" s="35"/>
      <c r="JE180" s="35"/>
      <c r="JF180" s="35"/>
      <c r="JG180" s="35"/>
      <c r="JH180" s="35"/>
    </row>
    <row r="181" spans="1:268" s="34" customFormat="1">
      <c r="A181" s="45"/>
      <c r="B181" s="45"/>
      <c r="C181" s="45"/>
      <c r="D181" s="45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47"/>
      <c r="DW181" s="47"/>
      <c r="DX181" s="47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  <c r="GY181" s="35"/>
      <c r="GZ181" s="35"/>
      <c r="HA181" s="35"/>
      <c r="HB181" s="35"/>
      <c r="HC181" s="35"/>
      <c r="HD181" s="35"/>
      <c r="HE181" s="35"/>
      <c r="HF181" s="35"/>
      <c r="HG181" s="35"/>
      <c r="HH181" s="35"/>
      <c r="HI181" s="35"/>
      <c r="HJ181" s="35"/>
      <c r="HK181" s="35"/>
      <c r="HL181" s="35"/>
      <c r="HM181" s="35"/>
      <c r="HN181" s="35"/>
      <c r="HO181" s="35"/>
      <c r="HP181" s="35"/>
      <c r="HQ181" s="35"/>
      <c r="HR181" s="35"/>
      <c r="HS181" s="35"/>
      <c r="HT181" s="35"/>
      <c r="HU181" s="35"/>
      <c r="HV181" s="35"/>
      <c r="HW181" s="35"/>
      <c r="HX181" s="35"/>
      <c r="HY181" s="35"/>
      <c r="HZ181" s="35"/>
      <c r="IA181" s="35"/>
      <c r="IB181" s="35"/>
      <c r="IC181" s="35"/>
      <c r="ID181" s="35"/>
      <c r="IE181" s="35"/>
      <c r="IF181" s="35"/>
      <c r="IG181" s="35"/>
      <c r="IH181" s="35"/>
      <c r="II181" s="35"/>
      <c r="IJ181" s="35"/>
      <c r="IK181" s="35"/>
      <c r="IL181" s="35"/>
      <c r="IM181" s="35"/>
      <c r="IN181" s="35"/>
      <c r="IO181" s="35"/>
      <c r="IP181" s="35"/>
      <c r="IQ181" s="35"/>
      <c r="IR181" s="35"/>
      <c r="IS181" s="35"/>
      <c r="IT181" s="35"/>
      <c r="IU181" s="35"/>
      <c r="IV181" s="35"/>
      <c r="IW181" s="35"/>
      <c r="IX181" s="35"/>
      <c r="IY181" s="35"/>
      <c r="IZ181" s="35"/>
      <c r="JA181" s="35"/>
      <c r="JB181" s="35"/>
      <c r="JC181" s="35"/>
      <c r="JD181" s="35"/>
      <c r="JE181" s="35"/>
      <c r="JF181" s="35"/>
      <c r="JG181" s="35"/>
      <c r="JH181" s="35"/>
    </row>
    <row r="182" spans="1:268" s="34" customFormat="1">
      <c r="A182" s="45"/>
      <c r="B182" s="45"/>
      <c r="C182" s="45"/>
      <c r="D182" s="45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47"/>
      <c r="DW182" s="47"/>
      <c r="DX182" s="47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  <c r="GY182" s="35"/>
      <c r="GZ182" s="35"/>
      <c r="HA182" s="35"/>
      <c r="HB182" s="35"/>
      <c r="HC182" s="35"/>
      <c r="HD182" s="35"/>
      <c r="HE182" s="35"/>
      <c r="HF182" s="35"/>
      <c r="HG182" s="35"/>
      <c r="HH182" s="35"/>
      <c r="HI182" s="35"/>
      <c r="HJ182" s="35"/>
      <c r="HK182" s="35"/>
      <c r="HL182" s="35"/>
      <c r="HM182" s="35"/>
      <c r="HN182" s="35"/>
      <c r="HO182" s="35"/>
      <c r="HP182" s="35"/>
      <c r="HQ182" s="35"/>
      <c r="HR182" s="35"/>
      <c r="HS182" s="35"/>
      <c r="HT182" s="35"/>
      <c r="HU182" s="35"/>
      <c r="HV182" s="35"/>
      <c r="HW182" s="35"/>
      <c r="HX182" s="35"/>
      <c r="HY182" s="35"/>
      <c r="HZ182" s="35"/>
      <c r="IA182" s="35"/>
      <c r="IB182" s="35"/>
      <c r="IC182" s="35"/>
      <c r="ID182" s="35"/>
      <c r="IE182" s="35"/>
      <c r="IF182" s="35"/>
      <c r="IG182" s="35"/>
      <c r="IH182" s="35"/>
      <c r="II182" s="35"/>
      <c r="IJ182" s="35"/>
      <c r="IK182" s="35"/>
      <c r="IL182" s="35"/>
      <c r="IM182" s="35"/>
      <c r="IN182" s="35"/>
      <c r="IO182" s="35"/>
      <c r="IP182" s="35"/>
      <c r="IQ182" s="35"/>
      <c r="IR182" s="35"/>
      <c r="IS182" s="35"/>
      <c r="IT182" s="35"/>
      <c r="IU182" s="35"/>
      <c r="IV182" s="35"/>
      <c r="IW182" s="35"/>
      <c r="IX182" s="35"/>
      <c r="IY182" s="35"/>
      <c r="IZ182" s="35"/>
      <c r="JA182" s="35"/>
      <c r="JB182" s="35"/>
      <c r="JC182" s="35"/>
      <c r="JD182" s="35"/>
      <c r="JE182" s="35"/>
      <c r="JF182" s="35"/>
      <c r="JG182" s="35"/>
      <c r="JH182" s="35"/>
    </row>
    <row r="183" spans="1:268" s="34" customFormat="1">
      <c r="A183" s="45"/>
      <c r="B183" s="45"/>
      <c r="C183" s="45"/>
      <c r="D183" s="45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47"/>
      <c r="DW183" s="47"/>
      <c r="DX183" s="47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  <c r="GY183" s="35"/>
      <c r="GZ183" s="35"/>
      <c r="HA183" s="35"/>
      <c r="HB183" s="35"/>
      <c r="HC183" s="35"/>
      <c r="HD183" s="35"/>
      <c r="HE183" s="35"/>
      <c r="HF183" s="35"/>
      <c r="HG183" s="35"/>
      <c r="HH183" s="35"/>
      <c r="HI183" s="35"/>
      <c r="HJ183" s="35"/>
      <c r="HK183" s="35"/>
      <c r="HL183" s="35"/>
      <c r="HM183" s="35"/>
      <c r="HN183" s="35"/>
      <c r="HO183" s="35"/>
      <c r="HP183" s="35"/>
      <c r="HQ183" s="35"/>
      <c r="HR183" s="35"/>
      <c r="HS183" s="35"/>
      <c r="HT183" s="35"/>
      <c r="HU183" s="35"/>
      <c r="HV183" s="35"/>
      <c r="HW183" s="35"/>
      <c r="HX183" s="35"/>
      <c r="HY183" s="35"/>
      <c r="HZ183" s="35"/>
      <c r="IA183" s="35"/>
      <c r="IB183" s="35"/>
      <c r="IC183" s="35"/>
      <c r="ID183" s="35"/>
      <c r="IE183" s="35"/>
      <c r="IF183" s="35"/>
      <c r="IG183" s="35"/>
      <c r="IH183" s="35"/>
      <c r="II183" s="35"/>
      <c r="IJ183" s="35"/>
      <c r="IK183" s="35"/>
      <c r="IL183" s="35"/>
      <c r="IM183" s="35"/>
      <c r="IN183" s="35"/>
      <c r="IO183" s="35"/>
      <c r="IP183" s="35"/>
      <c r="IQ183" s="35"/>
      <c r="IR183" s="35"/>
      <c r="IS183" s="35"/>
      <c r="IT183" s="35"/>
      <c r="IU183" s="35"/>
      <c r="IV183" s="35"/>
      <c r="IW183" s="35"/>
      <c r="IX183" s="35"/>
      <c r="IY183" s="35"/>
      <c r="IZ183" s="35"/>
      <c r="JA183" s="35"/>
      <c r="JB183" s="35"/>
      <c r="JC183" s="35"/>
      <c r="JD183" s="35"/>
      <c r="JE183" s="35"/>
      <c r="JF183" s="35"/>
      <c r="JG183" s="35"/>
      <c r="JH183" s="35"/>
    </row>
    <row r="184" spans="1:268" s="34" customFormat="1">
      <c r="A184" s="45"/>
      <c r="B184" s="45"/>
      <c r="C184" s="45"/>
      <c r="D184" s="45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47"/>
      <c r="DW184" s="47"/>
      <c r="DX184" s="47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  <c r="GY184" s="35"/>
      <c r="GZ184" s="35"/>
      <c r="HA184" s="35"/>
      <c r="HB184" s="35"/>
      <c r="HC184" s="35"/>
      <c r="HD184" s="35"/>
      <c r="HE184" s="35"/>
      <c r="HF184" s="35"/>
      <c r="HG184" s="35"/>
      <c r="HH184" s="35"/>
      <c r="HI184" s="35"/>
      <c r="HJ184" s="35"/>
      <c r="HK184" s="35"/>
      <c r="HL184" s="35"/>
      <c r="HM184" s="35"/>
      <c r="HN184" s="35"/>
      <c r="HO184" s="35"/>
      <c r="HP184" s="35"/>
      <c r="HQ184" s="35"/>
      <c r="HR184" s="35"/>
      <c r="HS184" s="35"/>
      <c r="HT184" s="35"/>
      <c r="HU184" s="35"/>
      <c r="HV184" s="35"/>
      <c r="HW184" s="35"/>
      <c r="HX184" s="35"/>
      <c r="HY184" s="35"/>
      <c r="HZ184" s="35"/>
      <c r="IA184" s="35"/>
      <c r="IB184" s="35"/>
      <c r="IC184" s="35"/>
      <c r="ID184" s="35"/>
      <c r="IE184" s="35"/>
      <c r="IF184" s="35"/>
      <c r="IG184" s="35"/>
      <c r="IH184" s="35"/>
      <c r="II184" s="35"/>
      <c r="IJ184" s="35"/>
      <c r="IK184" s="35"/>
      <c r="IL184" s="35"/>
      <c r="IM184" s="35"/>
      <c r="IN184" s="35"/>
      <c r="IO184" s="35"/>
      <c r="IP184" s="35"/>
      <c r="IQ184" s="35"/>
      <c r="IR184" s="35"/>
      <c r="IS184" s="35"/>
      <c r="IT184" s="35"/>
      <c r="IU184" s="35"/>
      <c r="IV184" s="35"/>
      <c r="IW184" s="35"/>
      <c r="IX184" s="35"/>
      <c r="IY184" s="35"/>
      <c r="IZ184" s="35"/>
      <c r="JA184" s="35"/>
      <c r="JB184" s="35"/>
      <c r="JC184" s="35"/>
      <c r="JD184" s="35"/>
      <c r="JE184" s="35"/>
      <c r="JF184" s="35"/>
      <c r="JG184" s="35"/>
      <c r="JH184" s="35"/>
    </row>
    <row r="185" spans="1:268" s="34" customFormat="1">
      <c r="A185" s="45"/>
      <c r="B185" s="45"/>
      <c r="C185" s="45"/>
      <c r="D185" s="45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47"/>
      <c r="DW185" s="47"/>
      <c r="DX185" s="47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  <c r="GY185" s="35"/>
      <c r="GZ185" s="35"/>
      <c r="HA185" s="35"/>
      <c r="HB185" s="35"/>
      <c r="HC185" s="35"/>
      <c r="HD185" s="35"/>
      <c r="HE185" s="35"/>
      <c r="HF185" s="35"/>
      <c r="HG185" s="35"/>
      <c r="HH185" s="35"/>
      <c r="HI185" s="35"/>
      <c r="HJ185" s="35"/>
      <c r="HK185" s="35"/>
      <c r="HL185" s="35"/>
      <c r="HM185" s="35"/>
      <c r="HN185" s="35"/>
      <c r="HO185" s="35"/>
      <c r="HP185" s="35"/>
      <c r="HQ185" s="35"/>
      <c r="HR185" s="35"/>
      <c r="HS185" s="35"/>
      <c r="HT185" s="35"/>
      <c r="HU185" s="35"/>
      <c r="HV185" s="35"/>
      <c r="HW185" s="35"/>
      <c r="HX185" s="35"/>
      <c r="HY185" s="35"/>
      <c r="HZ185" s="35"/>
      <c r="IA185" s="35"/>
      <c r="IB185" s="35"/>
      <c r="IC185" s="35"/>
      <c r="ID185" s="35"/>
      <c r="IE185" s="35"/>
      <c r="IF185" s="35"/>
      <c r="IG185" s="35"/>
      <c r="IH185" s="35"/>
      <c r="II185" s="35"/>
      <c r="IJ185" s="35"/>
      <c r="IK185" s="35"/>
      <c r="IL185" s="35"/>
      <c r="IM185" s="35"/>
      <c r="IN185" s="35"/>
      <c r="IO185" s="35"/>
      <c r="IP185" s="35"/>
      <c r="IQ185" s="35"/>
      <c r="IR185" s="35"/>
      <c r="IS185" s="35"/>
      <c r="IT185" s="35"/>
      <c r="IU185" s="35"/>
      <c r="IV185" s="35"/>
      <c r="IW185" s="35"/>
      <c r="IX185" s="35"/>
      <c r="IY185" s="35"/>
      <c r="IZ185" s="35"/>
      <c r="JA185" s="35"/>
      <c r="JB185" s="35"/>
      <c r="JC185" s="35"/>
      <c r="JD185" s="35"/>
      <c r="JE185" s="35"/>
      <c r="JF185" s="35"/>
      <c r="JG185" s="35"/>
      <c r="JH185" s="35"/>
    </row>
    <row r="186" spans="1:268" s="34" customFormat="1">
      <c r="A186" s="45"/>
      <c r="B186" s="45"/>
      <c r="C186" s="45"/>
      <c r="D186" s="45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47"/>
      <c r="DW186" s="47"/>
      <c r="DX186" s="47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  <c r="GY186" s="35"/>
      <c r="GZ186" s="35"/>
      <c r="HA186" s="35"/>
      <c r="HB186" s="35"/>
      <c r="HC186" s="35"/>
      <c r="HD186" s="35"/>
      <c r="HE186" s="35"/>
      <c r="HF186" s="35"/>
      <c r="HG186" s="35"/>
      <c r="HH186" s="35"/>
      <c r="HI186" s="35"/>
      <c r="HJ186" s="35"/>
      <c r="HK186" s="35"/>
      <c r="HL186" s="35"/>
      <c r="HM186" s="35"/>
      <c r="HN186" s="35"/>
      <c r="HO186" s="35"/>
      <c r="HP186" s="35"/>
      <c r="HQ186" s="35"/>
      <c r="HR186" s="35"/>
      <c r="HS186" s="35"/>
      <c r="HT186" s="35"/>
      <c r="HU186" s="35"/>
      <c r="HV186" s="35"/>
      <c r="HW186" s="35"/>
      <c r="HX186" s="35"/>
      <c r="HY186" s="35"/>
      <c r="HZ186" s="35"/>
      <c r="IA186" s="35"/>
      <c r="IB186" s="35"/>
      <c r="IC186" s="35"/>
      <c r="ID186" s="35"/>
      <c r="IE186" s="35"/>
      <c r="IF186" s="35"/>
      <c r="IG186" s="35"/>
      <c r="IH186" s="35"/>
      <c r="II186" s="35"/>
      <c r="IJ186" s="35"/>
      <c r="IK186" s="35"/>
      <c r="IL186" s="35"/>
      <c r="IM186" s="35"/>
      <c r="IN186" s="35"/>
      <c r="IO186" s="35"/>
      <c r="IP186" s="35"/>
      <c r="IQ186" s="35"/>
      <c r="IR186" s="35"/>
      <c r="IS186" s="35"/>
      <c r="IT186" s="35"/>
      <c r="IU186" s="35"/>
      <c r="IV186" s="35"/>
      <c r="IW186" s="35"/>
      <c r="IX186" s="35"/>
      <c r="IY186" s="35"/>
      <c r="IZ186" s="35"/>
      <c r="JA186" s="35"/>
      <c r="JB186" s="35"/>
      <c r="JC186" s="35"/>
      <c r="JD186" s="35"/>
      <c r="JE186" s="35"/>
      <c r="JF186" s="35"/>
      <c r="JG186" s="35"/>
      <c r="JH186" s="35"/>
    </row>
    <row r="187" spans="1:268" s="34" customFormat="1">
      <c r="A187" s="45"/>
      <c r="B187" s="45"/>
      <c r="C187" s="45"/>
      <c r="D187" s="45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47"/>
      <c r="DW187" s="47"/>
      <c r="DX187" s="47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  <c r="GY187" s="35"/>
      <c r="GZ187" s="35"/>
      <c r="HA187" s="35"/>
      <c r="HB187" s="35"/>
      <c r="HC187" s="35"/>
      <c r="HD187" s="35"/>
      <c r="HE187" s="35"/>
      <c r="HF187" s="35"/>
      <c r="HG187" s="35"/>
      <c r="HH187" s="35"/>
      <c r="HI187" s="35"/>
      <c r="HJ187" s="35"/>
      <c r="HK187" s="35"/>
      <c r="HL187" s="35"/>
      <c r="HM187" s="35"/>
      <c r="HN187" s="35"/>
      <c r="HO187" s="35"/>
      <c r="HP187" s="35"/>
      <c r="HQ187" s="35"/>
      <c r="HR187" s="35"/>
      <c r="HS187" s="35"/>
      <c r="HT187" s="35"/>
      <c r="HU187" s="35"/>
      <c r="HV187" s="35"/>
      <c r="HW187" s="35"/>
      <c r="HX187" s="35"/>
      <c r="HY187" s="35"/>
      <c r="HZ187" s="35"/>
      <c r="IA187" s="35"/>
      <c r="IB187" s="35"/>
      <c r="IC187" s="35"/>
      <c r="ID187" s="35"/>
      <c r="IE187" s="35"/>
      <c r="IF187" s="35"/>
      <c r="IG187" s="35"/>
      <c r="IH187" s="35"/>
      <c r="II187" s="35"/>
      <c r="IJ187" s="35"/>
      <c r="IK187" s="35"/>
      <c r="IL187" s="35"/>
      <c r="IM187" s="35"/>
      <c r="IN187" s="35"/>
      <c r="IO187" s="35"/>
      <c r="IP187" s="35"/>
      <c r="IQ187" s="35"/>
      <c r="IR187" s="35"/>
      <c r="IS187" s="35"/>
      <c r="IT187" s="35"/>
      <c r="IU187" s="35"/>
      <c r="IV187" s="35"/>
      <c r="IW187" s="35"/>
      <c r="IX187" s="35"/>
      <c r="IY187" s="35"/>
      <c r="IZ187" s="35"/>
      <c r="JA187" s="35"/>
      <c r="JB187" s="35"/>
      <c r="JC187" s="35"/>
      <c r="JD187" s="35"/>
      <c r="JE187" s="35"/>
      <c r="JF187" s="35"/>
      <c r="JG187" s="35"/>
      <c r="JH187" s="35"/>
    </row>
    <row r="188" spans="1:268" s="34" customFormat="1">
      <c r="A188" s="45"/>
      <c r="B188" s="45"/>
      <c r="C188" s="45"/>
      <c r="D188" s="45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47"/>
      <c r="DW188" s="47"/>
      <c r="DX188" s="47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  <c r="GY188" s="35"/>
      <c r="GZ188" s="35"/>
      <c r="HA188" s="35"/>
      <c r="HB188" s="35"/>
      <c r="HC188" s="35"/>
      <c r="HD188" s="35"/>
      <c r="HE188" s="35"/>
      <c r="HF188" s="35"/>
      <c r="HG188" s="35"/>
      <c r="HH188" s="35"/>
      <c r="HI188" s="35"/>
      <c r="HJ188" s="35"/>
      <c r="HK188" s="35"/>
      <c r="HL188" s="35"/>
      <c r="HM188" s="35"/>
      <c r="HN188" s="35"/>
      <c r="HO188" s="35"/>
      <c r="HP188" s="35"/>
      <c r="HQ188" s="35"/>
      <c r="HR188" s="35"/>
      <c r="HS188" s="35"/>
      <c r="HT188" s="35"/>
      <c r="HU188" s="35"/>
      <c r="HV188" s="35"/>
      <c r="HW188" s="35"/>
      <c r="HX188" s="35"/>
      <c r="HY188" s="35"/>
      <c r="HZ188" s="35"/>
      <c r="IA188" s="35"/>
      <c r="IB188" s="35"/>
      <c r="IC188" s="35"/>
      <c r="ID188" s="35"/>
      <c r="IE188" s="35"/>
      <c r="IF188" s="35"/>
      <c r="IG188" s="35"/>
      <c r="IH188" s="35"/>
      <c r="II188" s="35"/>
      <c r="IJ188" s="35"/>
      <c r="IK188" s="35"/>
      <c r="IL188" s="35"/>
      <c r="IM188" s="35"/>
      <c r="IN188" s="35"/>
      <c r="IO188" s="35"/>
      <c r="IP188" s="35"/>
      <c r="IQ188" s="35"/>
      <c r="IR188" s="35"/>
      <c r="IS188" s="35"/>
      <c r="IT188" s="35"/>
      <c r="IU188" s="35"/>
      <c r="IV188" s="35"/>
      <c r="IW188" s="35"/>
      <c r="IX188" s="35"/>
      <c r="IY188" s="35"/>
      <c r="IZ188" s="35"/>
      <c r="JA188" s="35"/>
      <c r="JB188" s="35"/>
      <c r="JC188" s="35"/>
      <c r="JD188" s="35"/>
      <c r="JE188" s="35"/>
      <c r="JF188" s="35"/>
      <c r="JG188" s="35"/>
      <c r="JH188" s="35"/>
    </row>
    <row r="189" spans="1:268" s="34" customFormat="1">
      <c r="A189" s="45"/>
      <c r="B189" s="45"/>
      <c r="C189" s="45"/>
      <c r="D189" s="45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47"/>
      <c r="DW189" s="47"/>
      <c r="DX189" s="47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  <c r="GY189" s="35"/>
      <c r="GZ189" s="35"/>
      <c r="HA189" s="35"/>
      <c r="HB189" s="35"/>
      <c r="HC189" s="35"/>
      <c r="HD189" s="35"/>
      <c r="HE189" s="35"/>
      <c r="HF189" s="35"/>
      <c r="HG189" s="35"/>
      <c r="HH189" s="35"/>
      <c r="HI189" s="35"/>
      <c r="HJ189" s="35"/>
      <c r="HK189" s="35"/>
      <c r="HL189" s="35"/>
      <c r="HM189" s="35"/>
      <c r="HN189" s="35"/>
      <c r="HO189" s="35"/>
      <c r="HP189" s="35"/>
      <c r="HQ189" s="35"/>
      <c r="HR189" s="35"/>
      <c r="HS189" s="35"/>
      <c r="HT189" s="35"/>
      <c r="HU189" s="35"/>
      <c r="HV189" s="35"/>
      <c r="HW189" s="35"/>
      <c r="HX189" s="35"/>
      <c r="HY189" s="35"/>
      <c r="HZ189" s="35"/>
      <c r="IA189" s="35"/>
      <c r="IB189" s="35"/>
      <c r="IC189" s="35"/>
      <c r="ID189" s="35"/>
      <c r="IE189" s="35"/>
      <c r="IF189" s="35"/>
      <c r="IG189" s="35"/>
      <c r="IH189" s="35"/>
      <c r="II189" s="35"/>
      <c r="IJ189" s="35"/>
      <c r="IK189" s="35"/>
      <c r="IL189" s="35"/>
      <c r="IM189" s="35"/>
      <c r="IN189" s="35"/>
      <c r="IO189" s="35"/>
      <c r="IP189" s="35"/>
      <c r="IQ189" s="35"/>
      <c r="IR189" s="35"/>
      <c r="IS189" s="35"/>
      <c r="IT189" s="35"/>
      <c r="IU189" s="35"/>
      <c r="IV189" s="35"/>
      <c r="IW189" s="35"/>
      <c r="IX189" s="35"/>
      <c r="IY189" s="35"/>
      <c r="IZ189" s="35"/>
      <c r="JA189" s="35"/>
      <c r="JB189" s="35"/>
      <c r="JC189" s="35"/>
      <c r="JD189" s="35"/>
      <c r="JE189" s="35"/>
      <c r="JF189" s="35"/>
      <c r="JG189" s="35"/>
      <c r="JH189" s="35"/>
    </row>
    <row r="190" spans="1:268" s="34" customFormat="1">
      <c r="A190" s="45"/>
      <c r="B190" s="45"/>
      <c r="C190" s="45"/>
      <c r="D190" s="45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47"/>
      <c r="DW190" s="47"/>
      <c r="DX190" s="47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  <c r="GY190" s="35"/>
      <c r="GZ190" s="35"/>
      <c r="HA190" s="35"/>
      <c r="HB190" s="35"/>
      <c r="HC190" s="35"/>
      <c r="HD190" s="35"/>
      <c r="HE190" s="35"/>
      <c r="HF190" s="35"/>
      <c r="HG190" s="35"/>
      <c r="HH190" s="35"/>
      <c r="HI190" s="35"/>
      <c r="HJ190" s="35"/>
      <c r="HK190" s="35"/>
      <c r="HL190" s="35"/>
      <c r="HM190" s="35"/>
      <c r="HN190" s="35"/>
      <c r="HO190" s="35"/>
      <c r="HP190" s="35"/>
      <c r="HQ190" s="35"/>
      <c r="HR190" s="35"/>
      <c r="HS190" s="35"/>
      <c r="HT190" s="35"/>
      <c r="HU190" s="35"/>
      <c r="HV190" s="35"/>
      <c r="HW190" s="35"/>
      <c r="HX190" s="35"/>
      <c r="HY190" s="35"/>
      <c r="HZ190" s="35"/>
      <c r="IA190" s="35"/>
      <c r="IB190" s="35"/>
      <c r="IC190" s="35"/>
      <c r="ID190" s="35"/>
      <c r="IE190" s="35"/>
      <c r="IF190" s="35"/>
      <c r="IG190" s="35"/>
      <c r="IH190" s="35"/>
      <c r="II190" s="35"/>
      <c r="IJ190" s="35"/>
      <c r="IK190" s="35"/>
      <c r="IL190" s="35"/>
      <c r="IM190" s="35"/>
      <c r="IN190" s="35"/>
      <c r="IO190" s="35"/>
      <c r="IP190" s="35"/>
      <c r="IQ190" s="35"/>
      <c r="IR190" s="35"/>
      <c r="IS190" s="35"/>
      <c r="IT190" s="35"/>
      <c r="IU190" s="35"/>
      <c r="IV190" s="35"/>
      <c r="IW190" s="35"/>
      <c r="IX190" s="35"/>
      <c r="IY190" s="35"/>
      <c r="IZ190" s="35"/>
      <c r="JA190" s="35"/>
      <c r="JB190" s="35"/>
      <c r="JC190" s="35"/>
      <c r="JD190" s="35"/>
      <c r="JE190" s="35"/>
      <c r="JF190" s="35"/>
      <c r="JG190" s="35"/>
      <c r="JH190" s="35"/>
    </row>
    <row r="191" spans="1:268" s="34" customFormat="1">
      <c r="A191" s="45"/>
      <c r="B191" s="45"/>
      <c r="C191" s="45"/>
      <c r="D191" s="45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47"/>
      <c r="DW191" s="47"/>
      <c r="DX191" s="47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  <c r="GY191" s="35"/>
      <c r="GZ191" s="35"/>
      <c r="HA191" s="35"/>
      <c r="HB191" s="35"/>
      <c r="HC191" s="35"/>
      <c r="HD191" s="35"/>
      <c r="HE191" s="35"/>
      <c r="HF191" s="35"/>
      <c r="HG191" s="35"/>
      <c r="HH191" s="35"/>
      <c r="HI191" s="35"/>
      <c r="HJ191" s="35"/>
      <c r="HK191" s="35"/>
      <c r="HL191" s="35"/>
      <c r="HM191" s="35"/>
      <c r="HN191" s="35"/>
      <c r="HO191" s="35"/>
      <c r="HP191" s="35"/>
      <c r="HQ191" s="35"/>
      <c r="HR191" s="35"/>
      <c r="HS191" s="35"/>
      <c r="HT191" s="35"/>
      <c r="HU191" s="35"/>
      <c r="HV191" s="35"/>
      <c r="HW191" s="35"/>
      <c r="HX191" s="35"/>
      <c r="HY191" s="35"/>
      <c r="HZ191" s="35"/>
      <c r="IA191" s="35"/>
      <c r="IB191" s="35"/>
      <c r="IC191" s="35"/>
      <c r="ID191" s="35"/>
      <c r="IE191" s="35"/>
      <c r="IF191" s="35"/>
      <c r="IG191" s="35"/>
      <c r="IH191" s="35"/>
      <c r="II191" s="35"/>
      <c r="IJ191" s="35"/>
      <c r="IK191" s="35"/>
      <c r="IL191" s="35"/>
      <c r="IM191" s="35"/>
      <c r="IN191" s="35"/>
      <c r="IO191" s="35"/>
      <c r="IP191" s="35"/>
      <c r="IQ191" s="35"/>
      <c r="IR191" s="35"/>
      <c r="IS191" s="35"/>
      <c r="IT191" s="35"/>
      <c r="IU191" s="35"/>
      <c r="IV191" s="35"/>
      <c r="IW191" s="35"/>
      <c r="IX191" s="35"/>
      <c r="IY191" s="35"/>
      <c r="IZ191" s="35"/>
      <c r="JA191" s="35"/>
      <c r="JB191" s="35"/>
      <c r="JC191" s="35"/>
      <c r="JD191" s="35"/>
      <c r="JE191" s="35"/>
      <c r="JF191" s="35"/>
      <c r="JG191" s="35"/>
      <c r="JH191" s="35"/>
    </row>
    <row r="192" spans="1:268" s="34" customFormat="1">
      <c r="A192" s="45"/>
      <c r="B192" s="45"/>
      <c r="C192" s="45"/>
      <c r="D192" s="45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47"/>
      <c r="DW192" s="47"/>
      <c r="DX192" s="47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  <c r="GY192" s="35"/>
      <c r="GZ192" s="35"/>
      <c r="HA192" s="35"/>
      <c r="HB192" s="35"/>
      <c r="HC192" s="35"/>
      <c r="HD192" s="35"/>
      <c r="HE192" s="35"/>
      <c r="HF192" s="35"/>
      <c r="HG192" s="35"/>
      <c r="HH192" s="35"/>
      <c r="HI192" s="35"/>
      <c r="HJ192" s="35"/>
      <c r="HK192" s="35"/>
      <c r="HL192" s="35"/>
      <c r="HM192" s="35"/>
      <c r="HN192" s="35"/>
      <c r="HO192" s="35"/>
      <c r="HP192" s="35"/>
      <c r="HQ192" s="35"/>
      <c r="HR192" s="35"/>
      <c r="HS192" s="35"/>
      <c r="HT192" s="35"/>
      <c r="HU192" s="35"/>
      <c r="HV192" s="35"/>
      <c r="HW192" s="35"/>
      <c r="HX192" s="35"/>
      <c r="HY192" s="35"/>
      <c r="HZ192" s="35"/>
      <c r="IA192" s="35"/>
      <c r="IB192" s="35"/>
      <c r="IC192" s="35"/>
      <c r="ID192" s="35"/>
      <c r="IE192" s="35"/>
      <c r="IF192" s="35"/>
      <c r="IG192" s="35"/>
      <c r="IH192" s="35"/>
      <c r="II192" s="35"/>
      <c r="IJ192" s="35"/>
      <c r="IK192" s="35"/>
      <c r="IL192" s="35"/>
      <c r="IM192" s="35"/>
      <c r="IN192" s="35"/>
      <c r="IO192" s="35"/>
      <c r="IP192" s="35"/>
      <c r="IQ192" s="35"/>
      <c r="IR192" s="35"/>
      <c r="IS192" s="35"/>
      <c r="IT192" s="35"/>
      <c r="IU192" s="35"/>
      <c r="IV192" s="35"/>
      <c r="IW192" s="35"/>
      <c r="IX192" s="35"/>
      <c r="IY192" s="35"/>
      <c r="IZ192" s="35"/>
      <c r="JA192" s="35"/>
      <c r="JB192" s="35"/>
      <c r="JC192" s="35"/>
      <c r="JD192" s="35"/>
      <c r="JE192" s="35"/>
      <c r="JF192" s="35"/>
      <c r="JG192" s="35"/>
      <c r="JH192" s="35"/>
    </row>
    <row r="193" spans="1:268" s="34" customFormat="1">
      <c r="A193" s="45"/>
      <c r="B193" s="45"/>
      <c r="C193" s="45"/>
      <c r="D193" s="45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47"/>
      <c r="DW193" s="47"/>
      <c r="DX193" s="47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  <c r="GY193" s="35"/>
      <c r="GZ193" s="35"/>
      <c r="HA193" s="35"/>
      <c r="HB193" s="35"/>
      <c r="HC193" s="35"/>
      <c r="HD193" s="35"/>
      <c r="HE193" s="35"/>
      <c r="HF193" s="35"/>
      <c r="HG193" s="35"/>
      <c r="HH193" s="35"/>
      <c r="HI193" s="35"/>
      <c r="HJ193" s="35"/>
      <c r="HK193" s="35"/>
      <c r="HL193" s="35"/>
      <c r="HM193" s="35"/>
      <c r="HN193" s="35"/>
      <c r="HO193" s="35"/>
      <c r="HP193" s="35"/>
      <c r="HQ193" s="35"/>
      <c r="HR193" s="35"/>
      <c r="HS193" s="35"/>
      <c r="HT193" s="35"/>
      <c r="HU193" s="35"/>
      <c r="HV193" s="35"/>
      <c r="HW193" s="35"/>
      <c r="HX193" s="35"/>
      <c r="HY193" s="35"/>
      <c r="HZ193" s="35"/>
      <c r="IA193" s="35"/>
      <c r="IB193" s="35"/>
      <c r="IC193" s="35"/>
      <c r="ID193" s="35"/>
      <c r="IE193" s="35"/>
      <c r="IF193" s="35"/>
      <c r="IG193" s="35"/>
      <c r="IH193" s="35"/>
      <c r="II193" s="35"/>
      <c r="IJ193" s="35"/>
      <c r="IK193" s="35"/>
      <c r="IL193" s="35"/>
      <c r="IM193" s="35"/>
      <c r="IN193" s="35"/>
      <c r="IO193" s="35"/>
      <c r="IP193" s="35"/>
      <c r="IQ193" s="35"/>
      <c r="IR193" s="35"/>
      <c r="IS193" s="35"/>
      <c r="IT193" s="35"/>
      <c r="IU193" s="35"/>
      <c r="IV193" s="35"/>
      <c r="IW193" s="35"/>
      <c r="IX193" s="35"/>
      <c r="IY193" s="35"/>
      <c r="IZ193" s="35"/>
      <c r="JA193" s="35"/>
      <c r="JB193" s="35"/>
      <c r="JC193" s="35"/>
      <c r="JD193" s="35"/>
      <c r="JE193" s="35"/>
      <c r="JF193" s="35"/>
      <c r="JG193" s="35"/>
      <c r="JH193" s="35"/>
    </row>
    <row r="194" spans="1:268" s="34" customFormat="1">
      <c r="A194" s="45"/>
      <c r="B194" s="45"/>
      <c r="C194" s="45"/>
      <c r="D194" s="45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47"/>
      <c r="DW194" s="47"/>
      <c r="DX194" s="47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  <c r="GY194" s="35"/>
      <c r="GZ194" s="35"/>
      <c r="HA194" s="35"/>
      <c r="HB194" s="35"/>
      <c r="HC194" s="35"/>
      <c r="HD194" s="35"/>
      <c r="HE194" s="35"/>
      <c r="HF194" s="35"/>
      <c r="HG194" s="35"/>
      <c r="HH194" s="35"/>
      <c r="HI194" s="35"/>
      <c r="HJ194" s="35"/>
      <c r="HK194" s="35"/>
      <c r="HL194" s="35"/>
      <c r="HM194" s="35"/>
      <c r="HN194" s="35"/>
      <c r="HO194" s="35"/>
      <c r="HP194" s="35"/>
      <c r="HQ194" s="35"/>
      <c r="HR194" s="35"/>
      <c r="HS194" s="35"/>
      <c r="HT194" s="35"/>
      <c r="HU194" s="35"/>
      <c r="HV194" s="35"/>
      <c r="HW194" s="35"/>
      <c r="HX194" s="35"/>
      <c r="HY194" s="35"/>
      <c r="HZ194" s="35"/>
      <c r="IA194" s="35"/>
      <c r="IB194" s="35"/>
      <c r="IC194" s="35"/>
      <c r="ID194" s="35"/>
      <c r="IE194" s="35"/>
      <c r="IF194" s="35"/>
      <c r="IG194" s="35"/>
      <c r="IH194" s="35"/>
      <c r="II194" s="35"/>
      <c r="IJ194" s="35"/>
      <c r="IK194" s="35"/>
      <c r="IL194" s="35"/>
      <c r="IM194" s="35"/>
      <c r="IN194" s="35"/>
      <c r="IO194" s="35"/>
      <c r="IP194" s="35"/>
      <c r="IQ194" s="35"/>
      <c r="IR194" s="35"/>
      <c r="IS194" s="35"/>
      <c r="IT194" s="35"/>
      <c r="IU194" s="35"/>
      <c r="IV194" s="35"/>
      <c r="IW194" s="35"/>
      <c r="IX194" s="35"/>
      <c r="IY194" s="35"/>
      <c r="IZ194" s="35"/>
      <c r="JA194" s="35"/>
      <c r="JB194" s="35"/>
      <c r="JC194" s="35"/>
      <c r="JD194" s="35"/>
      <c r="JE194" s="35"/>
      <c r="JF194" s="35"/>
      <c r="JG194" s="35"/>
      <c r="JH194" s="35"/>
    </row>
    <row r="195" spans="1:268" s="34" customFormat="1">
      <c r="A195" s="45"/>
      <c r="B195" s="45"/>
      <c r="C195" s="45"/>
      <c r="D195" s="45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47"/>
      <c r="DW195" s="47"/>
      <c r="DX195" s="47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  <c r="GY195" s="35"/>
      <c r="GZ195" s="35"/>
      <c r="HA195" s="35"/>
      <c r="HB195" s="35"/>
      <c r="HC195" s="35"/>
      <c r="HD195" s="35"/>
      <c r="HE195" s="35"/>
      <c r="HF195" s="35"/>
      <c r="HG195" s="35"/>
      <c r="HH195" s="35"/>
      <c r="HI195" s="35"/>
      <c r="HJ195" s="35"/>
      <c r="HK195" s="35"/>
      <c r="HL195" s="35"/>
      <c r="HM195" s="35"/>
      <c r="HN195" s="35"/>
      <c r="HO195" s="35"/>
      <c r="HP195" s="35"/>
      <c r="HQ195" s="35"/>
      <c r="HR195" s="35"/>
      <c r="HS195" s="35"/>
      <c r="HT195" s="35"/>
      <c r="HU195" s="35"/>
      <c r="HV195" s="35"/>
      <c r="HW195" s="35"/>
      <c r="HX195" s="35"/>
      <c r="HY195" s="35"/>
      <c r="HZ195" s="35"/>
      <c r="IA195" s="35"/>
      <c r="IB195" s="35"/>
      <c r="IC195" s="35"/>
      <c r="ID195" s="35"/>
      <c r="IE195" s="35"/>
      <c r="IF195" s="35"/>
      <c r="IG195" s="35"/>
      <c r="IH195" s="35"/>
      <c r="II195" s="35"/>
      <c r="IJ195" s="35"/>
      <c r="IK195" s="35"/>
      <c r="IL195" s="35"/>
      <c r="IM195" s="35"/>
      <c r="IN195" s="35"/>
      <c r="IO195" s="35"/>
      <c r="IP195" s="35"/>
      <c r="IQ195" s="35"/>
      <c r="IR195" s="35"/>
      <c r="IS195" s="35"/>
      <c r="IT195" s="35"/>
      <c r="IU195" s="35"/>
      <c r="IV195" s="35"/>
      <c r="IW195" s="35"/>
      <c r="IX195" s="35"/>
      <c r="IY195" s="35"/>
      <c r="IZ195" s="35"/>
      <c r="JA195" s="35"/>
      <c r="JB195" s="35"/>
      <c r="JC195" s="35"/>
      <c r="JD195" s="35"/>
      <c r="JE195" s="35"/>
      <c r="JF195" s="35"/>
      <c r="JG195" s="35"/>
      <c r="JH195" s="35"/>
    </row>
    <row r="196" spans="1:268" s="34" customFormat="1">
      <c r="A196" s="45"/>
      <c r="B196" s="45"/>
      <c r="C196" s="45"/>
      <c r="D196" s="45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47"/>
      <c r="DW196" s="47"/>
      <c r="DX196" s="47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  <c r="GY196" s="35"/>
      <c r="GZ196" s="35"/>
      <c r="HA196" s="35"/>
      <c r="HB196" s="35"/>
      <c r="HC196" s="35"/>
      <c r="HD196" s="35"/>
      <c r="HE196" s="35"/>
      <c r="HF196" s="35"/>
      <c r="HG196" s="35"/>
      <c r="HH196" s="35"/>
      <c r="HI196" s="35"/>
      <c r="HJ196" s="35"/>
      <c r="HK196" s="35"/>
      <c r="HL196" s="35"/>
      <c r="HM196" s="35"/>
      <c r="HN196" s="35"/>
      <c r="HO196" s="35"/>
      <c r="HP196" s="35"/>
      <c r="HQ196" s="35"/>
      <c r="HR196" s="35"/>
      <c r="HS196" s="35"/>
      <c r="HT196" s="35"/>
      <c r="HU196" s="35"/>
      <c r="HV196" s="35"/>
      <c r="HW196" s="35"/>
      <c r="HX196" s="35"/>
      <c r="HY196" s="35"/>
      <c r="HZ196" s="35"/>
      <c r="IA196" s="35"/>
      <c r="IB196" s="35"/>
      <c r="IC196" s="35"/>
      <c r="ID196" s="35"/>
      <c r="IE196" s="35"/>
      <c r="IF196" s="35"/>
      <c r="IG196" s="35"/>
      <c r="IH196" s="35"/>
      <c r="II196" s="35"/>
      <c r="IJ196" s="35"/>
      <c r="IK196" s="35"/>
      <c r="IL196" s="35"/>
      <c r="IM196" s="35"/>
      <c r="IN196" s="35"/>
      <c r="IO196" s="35"/>
      <c r="IP196" s="35"/>
      <c r="IQ196" s="35"/>
      <c r="IR196" s="35"/>
      <c r="IS196" s="35"/>
      <c r="IT196" s="35"/>
      <c r="IU196" s="35"/>
      <c r="IV196" s="35"/>
      <c r="IW196" s="35"/>
      <c r="IX196" s="35"/>
      <c r="IY196" s="35"/>
      <c r="IZ196" s="35"/>
      <c r="JA196" s="35"/>
      <c r="JB196" s="35"/>
      <c r="JC196" s="35"/>
      <c r="JD196" s="35"/>
      <c r="JE196" s="35"/>
      <c r="JF196" s="35"/>
      <c r="JG196" s="35"/>
      <c r="JH196" s="35"/>
    </row>
    <row r="197" spans="1:268" s="34" customFormat="1">
      <c r="A197" s="45"/>
      <c r="B197" s="45"/>
      <c r="C197" s="45"/>
      <c r="D197" s="45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47"/>
      <c r="DW197" s="47"/>
      <c r="DX197" s="47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  <c r="GY197" s="35"/>
      <c r="GZ197" s="35"/>
      <c r="HA197" s="35"/>
      <c r="HB197" s="35"/>
      <c r="HC197" s="35"/>
      <c r="HD197" s="35"/>
      <c r="HE197" s="35"/>
      <c r="HF197" s="35"/>
      <c r="HG197" s="35"/>
      <c r="HH197" s="35"/>
      <c r="HI197" s="35"/>
      <c r="HJ197" s="35"/>
      <c r="HK197" s="35"/>
      <c r="HL197" s="35"/>
      <c r="HM197" s="35"/>
      <c r="HN197" s="35"/>
      <c r="HO197" s="35"/>
      <c r="HP197" s="35"/>
      <c r="HQ197" s="35"/>
      <c r="HR197" s="35"/>
      <c r="HS197" s="35"/>
      <c r="HT197" s="35"/>
      <c r="HU197" s="35"/>
      <c r="HV197" s="35"/>
      <c r="HW197" s="35"/>
      <c r="HX197" s="35"/>
      <c r="HY197" s="35"/>
      <c r="HZ197" s="35"/>
      <c r="IA197" s="35"/>
      <c r="IB197" s="35"/>
      <c r="IC197" s="35"/>
      <c r="ID197" s="35"/>
      <c r="IE197" s="35"/>
      <c r="IF197" s="35"/>
      <c r="IG197" s="35"/>
      <c r="IH197" s="35"/>
      <c r="II197" s="35"/>
      <c r="IJ197" s="35"/>
      <c r="IK197" s="35"/>
      <c r="IL197" s="35"/>
      <c r="IM197" s="35"/>
      <c r="IN197" s="35"/>
      <c r="IO197" s="35"/>
      <c r="IP197" s="35"/>
      <c r="IQ197" s="35"/>
      <c r="IR197" s="35"/>
      <c r="IS197" s="35"/>
      <c r="IT197" s="35"/>
      <c r="IU197" s="35"/>
      <c r="IV197" s="35"/>
      <c r="IW197" s="35"/>
      <c r="IX197" s="35"/>
      <c r="IY197" s="35"/>
      <c r="IZ197" s="35"/>
      <c r="JA197" s="35"/>
      <c r="JB197" s="35"/>
      <c r="JC197" s="35"/>
      <c r="JD197" s="35"/>
      <c r="JE197" s="35"/>
      <c r="JF197" s="35"/>
      <c r="JG197" s="35"/>
      <c r="JH197" s="35"/>
    </row>
    <row r="198" spans="1:268" s="34" customFormat="1">
      <c r="A198" s="45"/>
      <c r="B198" s="45"/>
      <c r="C198" s="45"/>
      <c r="D198" s="45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47"/>
      <c r="DW198" s="47"/>
      <c r="DX198" s="47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  <c r="GY198" s="35"/>
      <c r="GZ198" s="35"/>
      <c r="HA198" s="35"/>
      <c r="HB198" s="35"/>
      <c r="HC198" s="35"/>
      <c r="HD198" s="35"/>
      <c r="HE198" s="35"/>
      <c r="HF198" s="35"/>
      <c r="HG198" s="35"/>
      <c r="HH198" s="35"/>
      <c r="HI198" s="35"/>
      <c r="HJ198" s="35"/>
      <c r="HK198" s="35"/>
      <c r="HL198" s="35"/>
      <c r="HM198" s="35"/>
      <c r="HN198" s="35"/>
      <c r="HO198" s="35"/>
      <c r="HP198" s="35"/>
      <c r="HQ198" s="35"/>
      <c r="HR198" s="35"/>
      <c r="HS198" s="35"/>
      <c r="HT198" s="35"/>
      <c r="HU198" s="35"/>
      <c r="HV198" s="35"/>
      <c r="HW198" s="35"/>
      <c r="HX198" s="35"/>
      <c r="HY198" s="35"/>
      <c r="HZ198" s="35"/>
      <c r="IA198" s="35"/>
      <c r="IB198" s="35"/>
      <c r="IC198" s="35"/>
      <c r="ID198" s="35"/>
      <c r="IE198" s="35"/>
      <c r="IF198" s="35"/>
      <c r="IG198" s="35"/>
      <c r="IH198" s="35"/>
      <c r="II198" s="35"/>
      <c r="IJ198" s="35"/>
      <c r="IK198" s="35"/>
      <c r="IL198" s="35"/>
      <c r="IM198" s="35"/>
      <c r="IN198" s="35"/>
      <c r="IO198" s="35"/>
      <c r="IP198" s="35"/>
      <c r="IQ198" s="35"/>
      <c r="IR198" s="35"/>
      <c r="IS198" s="35"/>
      <c r="IT198" s="35"/>
      <c r="IU198" s="35"/>
      <c r="IV198" s="35"/>
      <c r="IW198" s="35"/>
      <c r="IX198" s="35"/>
      <c r="IY198" s="35"/>
      <c r="IZ198" s="35"/>
      <c r="JA198" s="35"/>
      <c r="JB198" s="35"/>
      <c r="JC198" s="35"/>
      <c r="JD198" s="35"/>
      <c r="JE198" s="35"/>
      <c r="JF198" s="35"/>
      <c r="JG198" s="35"/>
      <c r="JH198" s="35"/>
    </row>
    <row r="199" spans="1:268" s="34" customFormat="1">
      <c r="A199" s="45"/>
      <c r="B199" s="45"/>
      <c r="C199" s="45"/>
      <c r="D199" s="45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47"/>
      <c r="DW199" s="47"/>
      <c r="DX199" s="47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  <c r="GY199" s="35"/>
      <c r="GZ199" s="35"/>
      <c r="HA199" s="35"/>
      <c r="HB199" s="35"/>
      <c r="HC199" s="35"/>
      <c r="HD199" s="35"/>
      <c r="HE199" s="35"/>
      <c r="HF199" s="35"/>
      <c r="HG199" s="35"/>
      <c r="HH199" s="35"/>
      <c r="HI199" s="35"/>
      <c r="HJ199" s="35"/>
      <c r="HK199" s="35"/>
      <c r="HL199" s="35"/>
      <c r="HM199" s="35"/>
      <c r="HN199" s="35"/>
      <c r="HO199" s="35"/>
      <c r="HP199" s="35"/>
      <c r="HQ199" s="35"/>
      <c r="HR199" s="35"/>
      <c r="HS199" s="35"/>
      <c r="HT199" s="35"/>
      <c r="HU199" s="35"/>
      <c r="HV199" s="35"/>
      <c r="HW199" s="35"/>
      <c r="HX199" s="35"/>
      <c r="HY199" s="35"/>
      <c r="HZ199" s="35"/>
      <c r="IA199" s="35"/>
      <c r="IB199" s="35"/>
      <c r="IC199" s="35"/>
      <c r="ID199" s="35"/>
      <c r="IE199" s="35"/>
      <c r="IF199" s="35"/>
      <c r="IG199" s="35"/>
      <c r="IH199" s="35"/>
      <c r="II199" s="35"/>
      <c r="IJ199" s="35"/>
      <c r="IK199" s="35"/>
      <c r="IL199" s="35"/>
      <c r="IM199" s="35"/>
      <c r="IN199" s="35"/>
      <c r="IO199" s="35"/>
      <c r="IP199" s="35"/>
      <c r="IQ199" s="35"/>
      <c r="IR199" s="35"/>
      <c r="IS199" s="35"/>
      <c r="IT199" s="35"/>
      <c r="IU199" s="35"/>
      <c r="IV199" s="35"/>
      <c r="IW199" s="35"/>
      <c r="IX199" s="35"/>
      <c r="IY199" s="35"/>
      <c r="IZ199" s="35"/>
      <c r="JA199" s="35"/>
      <c r="JB199" s="35"/>
      <c r="JC199" s="35"/>
      <c r="JD199" s="35"/>
      <c r="JE199" s="35"/>
      <c r="JF199" s="35"/>
      <c r="JG199" s="35"/>
      <c r="JH199" s="35"/>
    </row>
    <row r="200" spans="1:268" s="34" customFormat="1">
      <c r="A200" s="45"/>
      <c r="B200" s="45"/>
      <c r="C200" s="45"/>
      <c r="D200" s="45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47"/>
      <c r="DW200" s="47"/>
      <c r="DX200" s="47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  <c r="GY200" s="35"/>
      <c r="GZ200" s="35"/>
      <c r="HA200" s="35"/>
      <c r="HB200" s="35"/>
      <c r="HC200" s="35"/>
      <c r="HD200" s="35"/>
      <c r="HE200" s="35"/>
      <c r="HF200" s="35"/>
      <c r="HG200" s="35"/>
      <c r="HH200" s="35"/>
      <c r="HI200" s="35"/>
      <c r="HJ200" s="35"/>
      <c r="HK200" s="35"/>
      <c r="HL200" s="35"/>
      <c r="HM200" s="35"/>
      <c r="HN200" s="35"/>
      <c r="HO200" s="35"/>
      <c r="HP200" s="35"/>
      <c r="HQ200" s="35"/>
      <c r="HR200" s="35"/>
      <c r="HS200" s="35"/>
      <c r="HT200" s="35"/>
      <c r="HU200" s="35"/>
      <c r="HV200" s="35"/>
      <c r="HW200" s="35"/>
      <c r="HX200" s="35"/>
      <c r="HY200" s="35"/>
      <c r="HZ200" s="35"/>
      <c r="IA200" s="35"/>
      <c r="IB200" s="35"/>
      <c r="IC200" s="35"/>
      <c r="ID200" s="35"/>
      <c r="IE200" s="35"/>
      <c r="IF200" s="35"/>
      <c r="IG200" s="35"/>
      <c r="IH200" s="35"/>
      <c r="II200" s="35"/>
      <c r="IJ200" s="35"/>
      <c r="IK200" s="35"/>
      <c r="IL200" s="35"/>
      <c r="IM200" s="35"/>
      <c r="IN200" s="35"/>
      <c r="IO200" s="35"/>
      <c r="IP200" s="35"/>
      <c r="IQ200" s="35"/>
      <c r="IR200" s="35"/>
      <c r="IS200" s="35"/>
      <c r="IT200" s="35"/>
      <c r="IU200" s="35"/>
      <c r="IV200" s="35"/>
      <c r="IW200" s="35"/>
      <c r="IX200" s="35"/>
      <c r="IY200" s="35"/>
      <c r="IZ200" s="35"/>
      <c r="JA200" s="35"/>
      <c r="JB200" s="35"/>
      <c r="JC200" s="35"/>
      <c r="JD200" s="35"/>
      <c r="JE200" s="35"/>
      <c r="JF200" s="35"/>
      <c r="JG200" s="35"/>
      <c r="JH200" s="35"/>
    </row>
    <row r="201" spans="1:268" s="34" customFormat="1">
      <c r="A201" s="45"/>
      <c r="B201" s="45"/>
      <c r="C201" s="45"/>
      <c r="D201" s="45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47"/>
      <c r="DW201" s="47"/>
      <c r="DX201" s="47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  <c r="GY201" s="35"/>
      <c r="GZ201" s="35"/>
      <c r="HA201" s="35"/>
      <c r="HB201" s="35"/>
      <c r="HC201" s="35"/>
      <c r="HD201" s="35"/>
      <c r="HE201" s="35"/>
      <c r="HF201" s="35"/>
      <c r="HG201" s="35"/>
      <c r="HH201" s="35"/>
      <c r="HI201" s="35"/>
      <c r="HJ201" s="35"/>
      <c r="HK201" s="35"/>
      <c r="HL201" s="35"/>
      <c r="HM201" s="35"/>
      <c r="HN201" s="35"/>
      <c r="HO201" s="35"/>
      <c r="HP201" s="35"/>
      <c r="HQ201" s="35"/>
      <c r="HR201" s="35"/>
      <c r="HS201" s="35"/>
      <c r="HT201" s="35"/>
      <c r="HU201" s="35"/>
      <c r="HV201" s="35"/>
      <c r="HW201" s="35"/>
      <c r="HX201" s="35"/>
      <c r="HY201" s="35"/>
      <c r="HZ201" s="35"/>
      <c r="IA201" s="35"/>
      <c r="IB201" s="35"/>
      <c r="IC201" s="35"/>
      <c r="ID201" s="35"/>
      <c r="IE201" s="35"/>
      <c r="IF201" s="35"/>
      <c r="IG201" s="35"/>
      <c r="IH201" s="35"/>
      <c r="II201" s="35"/>
      <c r="IJ201" s="35"/>
      <c r="IK201" s="35"/>
      <c r="IL201" s="35"/>
      <c r="IM201" s="35"/>
      <c r="IN201" s="35"/>
      <c r="IO201" s="35"/>
      <c r="IP201" s="35"/>
      <c r="IQ201" s="35"/>
      <c r="IR201" s="35"/>
      <c r="IS201" s="35"/>
      <c r="IT201" s="35"/>
      <c r="IU201" s="35"/>
      <c r="IV201" s="35"/>
      <c r="IW201" s="35"/>
      <c r="IX201" s="35"/>
      <c r="IY201" s="35"/>
      <c r="IZ201" s="35"/>
      <c r="JA201" s="35"/>
      <c r="JB201" s="35"/>
      <c r="JC201" s="35"/>
      <c r="JD201" s="35"/>
      <c r="JE201" s="35"/>
      <c r="JF201" s="35"/>
      <c r="JG201" s="35"/>
      <c r="JH201" s="35"/>
    </row>
    <row r="202" spans="1:268" s="34" customFormat="1">
      <c r="A202" s="45"/>
      <c r="B202" s="45"/>
      <c r="C202" s="45"/>
      <c r="D202" s="45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47"/>
      <c r="DW202" s="47"/>
      <c r="DX202" s="47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  <c r="GY202" s="35"/>
      <c r="GZ202" s="35"/>
      <c r="HA202" s="35"/>
      <c r="HB202" s="35"/>
      <c r="HC202" s="35"/>
      <c r="HD202" s="35"/>
      <c r="HE202" s="35"/>
      <c r="HF202" s="35"/>
      <c r="HG202" s="35"/>
      <c r="HH202" s="35"/>
      <c r="HI202" s="35"/>
      <c r="HJ202" s="35"/>
      <c r="HK202" s="35"/>
      <c r="HL202" s="35"/>
      <c r="HM202" s="35"/>
      <c r="HN202" s="35"/>
      <c r="HO202" s="35"/>
      <c r="HP202" s="35"/>
      <c r="HQ202" s="35"/>
      <c r="HR202" s="35"/>
      <c r="HS202" s="35"/>
      <c r="HT202" s="35"/>
      <c r="HU202" s="35"/>
      <c r="HV202" s="35"/>
      <c r="HW202" s="35"/>
      <c r="HX202" s="35"/>
      <c r="HY202" s="35"/>
      <c r="HZ202" s="35"/>
      <c r="IA202" s="35"/>
      <c r="IB202" s="35"/>
      <c r="IC202" s="35"/>
      <c r="ID202" s="35"/>
      <c r="IE202" s="35"/>
      <c r="IF202" s="35"/>
      <c r="IG202" s="35"/>
      <c r="IH202" s="35"/>
      <c r="II202" s="35"/>
      <c r="IJ202" s="35"/>
      <c r="IK202" s="35"/>
      <c r="IL202" s="35"/>
      <c r="IM202" s="35"/>
      <c r="IN202" s="35"/>
      <c r="IO202" s="35"/>
      <c r="IP202" s="35"/>
      <c r="IQ202" s="35"/>
      <c r="IR202" s="35"/>
      <c r="IS202" s="35"/>
      <c r="IT202" s="35"/>
      <c r="IU202" s="35"/>
      <c r="IV202" s="35"/>
      <c r="IW202" s="35"/>
      <c r="IX202" s="35"/>
      <c r="IY202" s="35"/>
      <c r="IZ202" s="35"/>
      <c r="JA202" s="35"/>
      <c r="JB202" s="35"/>
      <c r="JC202" s="35"/>
      <c r="JD202" s="35"/>
      <c r="JE202" s="35"/>
      <c r="JF202" s="35"/>
      <c r="JG202" s="35"/>
      <c r="JH202" s="35"/>
    </row>
    <row r="203" spans="1:268" s="34" customFormat="1">
      <c r="A203" s="45"/>
      <c r="B203" s="45"/>
      <c r="C203" s="45"/>
      <c r="D203" s="45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47"/>
      <c r="DW203" s="47"/>
      <c r="DX203" s="47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  <c r="GY203" s="35"/>
      <c r="GZ203" s="35"/>
      <c r="HA203" s="35"/>
      <c r="HB203" s="35"/>
      <c r="HC203" s="35"/>
      <c r="HD203" s="35"/>
      <c r="HE203" s="35"/>
      <c r="HF203" s="35"/>
      <c r="HG203" s="35"/>
      <c r="HH203" s="35"/>
      <c r="HI203" s="35"/>
      <c r="HJ203" s="35"/>
      <c r="HK203" s="35"/>
      <c r="HL203" s="35"/>
      <c r="HM203" s="35"/>
      <c r="HN203" s="35"/>
      <c r="HO203" s="35"/>
      <c r="HP203" s="35"/>
      <c r="HQ203" s="35"/>
      <c r="HR203" s="35"/>
      <c r="HS203" s="35"/>
      <c r="HT203" s="35"/>
      <c r="HU203" s="35"/>
      <c r="HV203" s="35"/>
      <c r="HW203" s="35"/>
      <c r="HX203" s="35"/>
      <c r="HY203" s="35"/>
      <c r="HZ203" s="35"/>
      <c r="IA203" s="35"/>
      <c r="IB203" s="35"/>
      <c r="IC203" s="35"/>
      <c r="ID203" s="35"/>
      <c r="IE203" s="35"/>
      <c r="IF203" s="35"/>
      <c r="IG203" s="35"/>
      <c r="IH203" s="35"/>
      <c r="II203" s="35"/>
      <c r="IJ203" s="35"/>
      <c r="IK203" s="35"/>
      <c r="IL203" s="35"/>
      <c r="IM203" s="35"/>
      <c r="IN203" s="35"/>
      <c r="IO203" s="35"/>
      <c r="IP203" s="35"/>
      <c r="IQ203" s="35"/>
      <c r="IR203" s="35"/>
      <c r="IS203" s="35"/>
      <c r="IT203" s="35"/>
      <c r="IU203" s="35"/>
      <c r="IV203" s="35"/>
      <c r="IW203" s="35"/>
      <c r="IX203" s="35"/>
      <c r="IY203" s="35"/>
      <c r="IZ203" s="35"/>
      <c r="JA203" s="35"/>
      <c r="JB203" s="35"/>
      <c r="JC203" s="35"/>
      <c r="JD203" s="35"/>
      <c r="JE203" s="35"/>
      <c r="JF203" s="35"/>
      <c r="JG203" s="35"/>
      <c r="JH203" s="35"/>
    </row>
    <row r="204" spans="1:268" s="34" customFormat="1">
      <c r="A204" s="45"/>
      <c r="B204" s="45"/>
      <c r="C204" s="45"/>
      <c r="D204" s="45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47"/>
      <c r="DW204" s="47"/>
      <c r="DX204" s="47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  <c r="GY204" s="35"/>
      <c r="GZ204" s="35"/>
      <c r="HA204" s="35"/>
      <c r="HB204" s="35"/>
      <c r="HC204" s="35"/>
      <c r="HD204" s="35"/>
      <c r="HE204" s="35"/>
      <c r="HF204" s="35"/>
      <c r="HG204" s="35"/>
      <c r="HH204" s="35"/>
      <c r="HI204" s="35"/>
      <c r="HJ204" s="35"/>
      <c r="HK204" s="35"/>
      <c r="HL204" s="35"/>
      <c r="HM204" s="35"/>
      <c r="HN204" s="35"/>
      <c r="HO204" s="35"/>
      <c r="HP204" s="35"/>
      <c r="HQ204" s="35"/>
      <c r="HR204" s="35"/>
      <c r="HS204" s="35"/>
      <c r="HT204" s="35"/>
      <c r="HU204" s="35"/>
      <c r="HV204" s="35"/>
      <c r="HW204" s="35"/>
      <c r="HX204" s="35"/>
      <c r="HY204" s="35"/>
      <c r="HZ204" s="35"/>
      <c r="IA204" s="35"/>
      <c r="IB204" s="35"/>
      <c r="IC204" s="35"/>
      <c r="ID204" s="35"/>
      <c r="IE204" s="35"/>
      <c r="IF204" s="35"/>
      <c r="IG204" s="35"/>
      <c r="IH204" s="35"/>
      <c r="II204" s="35"/>
      <c r="IJ204" s="35"/>
      <c r="IK204" s="35"/>
      <c r="IL204" s="35"/>
      <c r="IM204" s="35"/>
      <c r="IN204" s="35"/>
      <c r="IO204" s="35"/>
      <c r="IP204" s="35"/>
      <c r="IQ204" s="35"/>
      <c r="IR204" s="35"/>
      <c r="IS204" s="35"/>
      <c r="IT204" s="35"/>
      <c r="IU204" s="35"/>
      <c r="IV204" s="35"/>
      <c r="IW204" s="35"/>
      <c r="IX204" s="35"/>
      <c r="IY204" s="35"/>
      <c r="IZ204" s="35"/>
      <c r="JA204" s="35"/>
      <c r="JB204" s="35"/>
      <c r="JC204" s="35"/>
      <c r="JD204" s="35"/>
      <c r="JE204" s="35"/>
      <c r="JF204" s="35"/>
      <c r="JG204" s="35"/>
      <c r="JH204" s="35"/>
    </row>
    <row r="205" spans="1:268" s="34" customFormat="1">
      <c r="A205" s="45"/>
      <c r="B205" s="45"/>
      <c r="C205" s="45"/>
      <c r="D205" s="45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47"/>
      <c r="DW205" s="47"/>
      <c r="DX205" s="47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  <c r="GY205" s="35"/>
      <c r="GZ205" s="35"/>
      <c r="HA205" s="35"/>
      <c r="HB205" s="35"/>
      <c r="HC205" s="35"/>
      <c r="HD205" s="35"/>
      <c r="HE205" s="35"/>
      <c r="HF205" s="35"/>
      <c r="HG205" s="35"/>
      <c r="HH205" s="35"/>
      <c r="HI205" s="35"/>
      <c r="HJ205" s="35"/>
      <c r="HK205" s="35"/>
      <c r="HL205" s="35"/>
      <c r="HM205" s="35"/>
      <c r="HN205" s="35"/>
      <c r="HO205" s="35"/>
      <c r="HP205" s="35"/>
      <c r="HQ205" s="35"/>
      <c r="HR205" s="35"/>
      <c r="HS205" s="35"/>
      <c r="HT205" s="35"/>
      <c r="HU205" s="35"/>
      <c r="HV205" s="35"/>
      <c r="HW205" s="35"/>
      <c r="HX205" s="35"/>
      <c r="HY205" s="35"/>
      <c r="HZ205" s="35"/>
      <c r="IA205" s="35"/>
      <c r="IB205" s="35"/>
      <c r="IC205" s="35"/>
      <c r="ID205" s="35"/>
      <c r="IE205" s="35"/>
      <c r="IF205" s="35"/>
      <c r="IG205" s="35"/>
      <c r="IH205" s="35"/>
      <c r="II205" s="35"/>
      <c r="IJ205" s="35"/>
      <c r="IK205" s="35"/>
      <c r="IL205" s="35"/>
      <c r="IM205" s="35"/>
      <c r="IN205" s="35"/>
      <c r="IO205" s="35"/>
      <c r="IP205" s="35"/>
      <c r="IQ205" s="35"/>
      <c r="IR205" s="35"/>
      <c r="IS205" s="35"/>
      <c r="IT205" s="35"/>
      <c r="IU205" s="35"/>
      <c r="IV205" s="35"/>
      <c r="IW205" s="35"/>
      <c r="IX205" s="35"/>
      <c r="IY205" s="35"/>
      <c r="IZ205" s="35"/>
      <c r="JA205" s="35"/>
      <c r="JB205" s="35"/>
      <c r="JC205" s="35"/>
      <c r="JD205" s="35"/>
      <c r="JE205" s="35"/>
      <c r="JF205" s="35"/>
      <c r="JG205" s="35"/>
      <c r="JH205" s="35"/>
    </row>
    <row r="206" spans="1:268" s="34" customFormat="1">
      <c r="A206" s="45"/>
      <c r="B206" s="45"/>
      <c r="C206" s="45"/>
      <c r="D206" s="45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47"/>
      <c r="DW206" s="47"/>
      <c r="DX206" s="47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  <c r="GY206" s="35"/>
      <c r="GZ206" s="35"/>
      <c r="HA206" s="35"/>
      <c r="HB206" s="35"/>
      <c r="HC206" s="35"/>
      <c r="HD206" s="35"/>
      <c r="HE206" s="35"/>
      <c r="HF206" s="35"/>
      <c r="HG206" s="35"/>
      <c r="HH206" s="35"/>
      <c r="HI206" s="35"/>
      <c r="HJ206" s="35"/>
      <c r="HK206" s="35"/>
      <c r="HL206" s="35"/>
      <c r="HM206" s="35"/>
      <c r="HN206" s="35"/>
      <c r="HO206" s="35"/>
      <c r="HP206" s="35"/>
      <c r="HQ206" s="35"/>
      <c r="HR206" s="35"/>
      <c r="HS206" s="35"/>
      <c r="HT206" s="35"/>
      <c r="HU206" s="35"/>
      <c r="HV206" s="35"/>
      <c r="HW206" s="35"/>
      <c r="HX206" s="35"/>
      <c r="HY206" s="35"/>
      <c r="HZ206" s="35"/>
      <c r="IA206" s="35"/>
      <c r="IB206" s="35"/>
      <c r="IC206" s="35"/>
      <c r="ID206" s="35"/>
      <c r="IE206" s="35"/>
      <c r="IF206" s="35"/>
      <c r="IG206" s="35"/>
      <c r="IH206" s="35"/>
      <c r="II206" s="35"/>
      <c r="IJ206" s="35"/>
      <c r="IK206" s="35"/>
      <c r="IL206" s="35"/>
      <c r="IM206" s="35"/>
      <c r="IN206" s="35"/>
      <c r="IO206" s="35"/>
      <c r="IP206" s="35"/>
      <c r="IQ206" s="35"/>
      <c r="IR206" s="35"/>
      <c r="IS206" s="35"/>
      <c r="IT206" s="35"/>
      <c r="IU206" s="35"/>
      <c r="IV206" s="35"/>
      <c r="IW206" s="35"/>
      <c r="IX206" s="35"/>
      <c r="IY206" s="35"/>
      <c r="IZ206" s="35"/>
      <c r="JA206" s="35"/>
      <c r="JB206" s="35"/>
      <c r="JC206" s="35"/>
      <c r="JD206" s="35"/>
      <c r="JE206" s="35"/>
      <c r="JF206" s="35"/>
      <c r="JG206" s="35"/>
      <c r="JH206" s="35"/>
    </row>
    <row r="207" spans="1:268" s="34" customFormat="1">
      <c r="A207" s="45"/>
      <c r="B207" s="45"/>
      <c r="C207" s="45"/>
      <c r="D207" s="45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47"/>
      <c r="DW207" s="47"/>
      <c r="DX207" s="47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  <c r="GY207" s="35"/>
      <c r="GZ207" s="35"/>
      <c r="HA207" s="35"/>
      <c r="HB207" s="35"/>
      <c r="HC207" s="35"/>
      <c r="HD207" s="35"/>
      <c r="HE207" s="35"/>
      <c r="HF207" s="35"/>
      <c r="HG207" s="35"/>
      <c r="HH207" s="35"/>
      <c r="HI207" s="35"/>
      <c r="HJ207" s="35"/>
      <c r="HK207" s="35"/>
      <c r="HL207" s="35"/>
      <c r="HM207" s="35"/>
      <c r="HN207" s="35"/>
      <c r="HO207" s="35"/>
      <c r="HP207" s="35"/>
      <c r="HQ207" s="35"/>
      <c r="HR207" s="35"/>
      <c r="HS207" s="35"/>
      <c r="HT207" s="35"/>
      <c r="HU207" s="35"/>
      <c r="HV207" s="35"/>
      <c r="HW207" s="35"/>
      <c r="HX207" s="35"/>
      <c r="HY207" s="35"/>
      <c r="HZ207" s="35"/>
      <c r="IA207" s="35"/>
      <c r="IB207" s="35"/>
      <c r="IC207" s="35"/>
      <c r="ID207" s="35"/>
      <c r="IE207" s="35"/>
      <c r="IF207" s="35"/>
      <c r="IG207" s="35"/>
      <c r="IH207" s="35"/>
      <c r="II207" s="35"/>
      <c r="IJ207" s="35"/>
      <c r="IK207" s="35"/>
      <c r="IL207" s="35"/>
      <c r="IM207" s="35"/>
      <c r="IN207" s="35"/>
      <c r="IO207" s="35"/>
      <c r="IP207" s="35"/>
      <c r="IQ207" s="35"/>
      <c r="IR207" s="35"/>
      <c r="IS207" s="35"/>
      <c r="IT207" s="35"/>
      <c r="IU207" s="35"/>
      <c r="IV207" s="35"/>
      <c r="IW207" s="35"/>
      <c r="IX207" s="35"/>
      <c r="IY207" s="35"/>
      <c r="IZ207" s="35"/>
      <c r="JA207" s="35"/>
      <c r="JB207" s="35"/>
      <c r="JC207" s="35"/>
      <c r="JD207" s="35"/>
      <c r="JE207" s="35"/>
      <c r="JF207" s="35"/>
      <c r="JG207" s="35"/>
      <c r="JH207" s="35"/>
    </row>
    <row r="208" spans="1:268" s="34" customFormat="1">
      <c r="A208" s="45"/>
      <c r="B208" s="45"/>
      <c r="C208" s="45"/>
      <c r="D208" s="45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47"/>
      <c r="DW208" s="47"/>
      <c r="DX208" s="47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  <c r="GY208" s="35"/>
      <c r="GZ208" s="35"/>
      <c r="HA208" s="35"/>
      <c r="HB208" s="35"/>
      <c r="HC208" s="35"/>
      <c r="HD208" s="35"/>
      <c r="HE208" s="35"/>
      <c r="HF208" s="35"/>
      <c r="HG208" s="35"/>
      <c r="HH208" s="35"/>
      <c r="HI208" s="35"/>
      <c r="HJ208" s="35"/>
      <c r="HK208" s="35"/>
      <c r="HL208" s="35"/>
      <c r="HM208" s="35"/>
      <c r="HN208" s="35"/>
      <c r="HO208" s="35"/>
      <c r="HP208" s="35"/>
      <c r="HQ208" s="35"/>
      <c r="HR208" s="35"/>
      <c r="HS208" s="35"/>
      <c r="HT208" s="35"/>
      <c r="HU208" s="35"/>
      <c r="HV208" s="35"/>
      <c r="HW208" s="35"/>
      <c r="HX208" s="35"/>
      <c r="HY208" s="35"/>
      <c r="HZ208" s="35"/>
      <c r="IA208" s="35"/>
      <c r="IB208" s="35"/>
      <c r="IC208" s="35"/>
      <c r="ID208" s="35"/>
      <c r="IE208" s="35"/>
      <c r="IF208" s="35"/>
      <c r="IG208" s="35"/>
      <c r="IH208" s="35"/>
      <c r="II208" s="35"/>
      <c r="IJ208" s="35"/>
      <c r="IK208" s="35"/>
      <c r="IL208" s="35"/>
      <c r="IM208" s="35"/>
      <c r="IN208" s="35"/>
      <c r="IO208" s="35"/>
      <c r="IP208" s="35"/>
      <c r="IQ208" s="35"/>
      <c r="IR208" s="35"/>
      <c r="IS208" s="35"/>
      <c r="IT208" s="35"/>
      <c r="IU208" s="35"/>
      <c r="IV208" s="35"/>
      <c r="IW208" s="35"/>
      <c r="IX208" s="35"/>
      <c r="IY208" s="35"/>
      <c r="IZ208" s="35"/>
      <c r="JA208" s="35"/>
      <c r="JB208" s="35"/>
      <c r="JC208" s="35"/>
      <c r="JD208" s="35"/>
      <c r="JE208" s="35"/>
      <c r="JF208" s="35"/>
      <c r="JG208" s="35"/>
      <c r="JH208" s="35"/>
    </row>
    <row r="209" spans="1:268" s="34" customFormat="1">
      <c r="A209" s="45"/>
      <c r="B209" s="45"/>
      <c r="C209" s="45"/>
      <c r="D209" s="45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47"/>
      <c r="DW209" s="47"/>
      <c r="DX209" s="47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  <c r="GY209" s="35"/>
      <c r="GZ209" s="35"/>
      <c r="HA209" s="35"/>
      <c r="HB209" s="35"/>
      <c r="HC209" s="35"/>
      <c r="HD209" s="35"/>
      <c r="HE209" s="35"/>
      <c r="HF209" s="35"/>
      <c r="HG209" s="35"/>
      <c r="HH209" s="35"/>
      <c r="HI209" s="35"/>
      <c r="HJ209" s="35"/>
      <c r="HK209" s="35"/>
      <c r="HL209" s="35"/>
      <c r="HM209" s="35"/>
      <c r="HN209" s="35"/>
      <c r="HO209" s="35"/>
      <c r="HP209" s="35"/>
      <c r="HQ209" s="35"/>
      <c r="HR209" s="35"/>
      <c r="HS209" s="35"/>
      <c r="HT209" s="35"/>
      <c r="HU209" s="35"/>
      <c r="HV209" s="35"/>
      <c r="HW209" s="35"/>
      <c r="HX209" s="35"/>
      <c r="HY209" s="35"/>
      <c r="HZ209" s="35"/>
      <c r="IA209" s="35"/>
      <c r="IB209" s="35"/>
      <c r="IC209" s="35"/>
      <c r="ID209" s="35"/>
      <c r="IE209" s="35"/>
      <c r="IF209" s="35"/>
      <c r="IG209" s="35"/>
      <c r="IH209" s="35"/>
      <c r="II209" s="35"/>
      <c r="IJ209" s="35"/>
      <c r="IK209" s="35"/>
      <c r="IL209" s="35"/>
      <c r="IM209" s="35"/>
      <c r="IN209" s="35"/>
      <c r="IO209" s="35"/>
      <c r="IP209" s="35"/>
      <c r="IQ209" s="35"/>
      <c r="IR209" s="35"/>
      <c r="IS209" s="35"/>
      <c r="IT209" s="35"/>
      <c r="IU209" s="35"/>
      <c r="IV209" s="35"/>
      <c r="IW209" s="35"/>
      <c r="IX209" s="35"/>
      <c r="IY209" s="35"/>
      <c r="IZ209" s="35"/>
      <c r="JA209" s="35"/>
      <c r="JB209" s="35"/>
      <c r="JC209" s="35"/>
      <c r="JD209" s="35"/>
      <c r="JE209" s="35"/>
      <c r="JF209" s="35"/>
      <c r="JG209" s="35"/>
      <c r="JH209" s="35"/>
    </row>
    <row r="210" spans="1:268" s="34" customFormat="1">
      <c r="A210" s="45"/>
      <c r="B210" s="45"/>
      <c r="C210" s="45"/>
      <c r="D210" s="45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47"/>
      <c r="DW210" s="47"/>
      <c r="DX210" s="47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  <c r="GY210" s="35"/>
      <c r="GZ210" s="35"/>
      <c r="HA210" s="35"/>
      <c r="HB210" s="35"/>
      <c r="HC210" s="35"/>
      <c r="HD210" s="35"/>
      <c r="HE210" s="35"/>
      <c r="HF210" s="35"/>
      <c r="HG210" s="35"/>
      <c r="HH210" s="35"/>
      <c r="HI210" s="35"/>
      <c r="HJ210" s="35"/>
      <c r="HK210" s="35"/>
      <c r="HL210" s="35"/>
      <c r="HM210" s="35"/>
      <c r="HN210" s="35"/>
      <c r="HO210" s="35"/>
      <c r="HP210" s="35"/>
      <c r="HQ210" s="35"/>
      <c r="HR210" s="35"/>
      <c r="HS210" s="35"/>
      <c r="HT210" s="35"/>
      <c r="HU210" s="35"/>
      <c r="HV210" s="35"/>
      <c r="HW210" s="35"/>
      <c r="HX210" s="35"/>
      <c r="HY210" s="35"/>
      <c r="HZ210" s="35"/>
      <c r="IA210" s="35"/>
      <c r="IB210" s="35"/>
      <c r="IC210" s="35"/>
      <c r="ID210" s="35"/>
      <c r="IE210" s="35"/>
      <c r="IF210" s="35"/>
      <c r="IG210" s="35"/>
      <c r="IH210" s="35"/>
      <c r="II210" s="35"/>
      <c r="IJ210" s="35"/>
      <c r="IK210" s="35"/>
      <c r="IL210" s="35"/>
      <c r="IM210" s="35"/>
      <c r="IN210" s="35"/>
      <c r="IO210" s="35"/>
      <c r="IP210" s="35"/>
      <c r="IQ210" s="35"/>
      <c r="IR210" s="35"/>
      <c r="IS210" s="35"/>
      <c r="IT210" s="35"/>
      <c r="IU210" s="35"/>
      <c r="IV210" s="35"/>
      <c r="IW210" s="35"/>
      <c r="IX210" s="35"/>
      <c r="IY210" s="35"/>
      <c r="IZ210" s="35"/>
      <c r="JA210" s="35"/>
      <c r="JB210" s="35"/>
      <c r="JC210" s="35"/>
      <c r="JD210" s="35"/>
      <c r="JE210" s="35"/>
      <c r="JF210" s="35"/>
      <c r="JG210" s="35"/>
      <c r="JH210" s="35"/>
    </row>
    <row r="211" spans="1:268" s="34" customFormat="1">
      <c r="A211" s="45"/>
      <c r="B211" s="45"/>
      <c r="C211" s="45"/>
      <c r="D211" s="45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47"/>
      <c r="DW211" s="47"/>
      <c r="DX211" s="47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  <c r="GY211" s="35"/>
      <c r="GZ211" s="35"/>
      <c r="HA211" s="35"/>
      <c r="HB211" s="35"/>
      <c r="HC211" s="35"/>
      <c r="HD211" s="35"/>
      <c r="HE211" s="35"/>
      <c r="HF211" s="35"/>
      <c r="HG211" s="35"/>
      <c r="HH211" s="35"/>
      <c r="HI211" s="35"/>
      <c r="HJ211" s="35"/>
      <c r="HK211" s="35"/>
      <c r="HL211" s="35"/>
      <c r="HM211" s="35"/>
      <c r="HN211" s="35"/>
      <c r="HO211" s="35"/>
      <c r="HP211" s="35"/>
      <c r="HQ211" s="35"/>
      <c r="HR211" s="35"/>
      <c r="HS211" s="35"/>
      <c r="HT211" s="35"/>
      <c r="HU211" s="35"/>
      <c r="HV211" s="35"/>
      <c r="HW211" s="35"/>
      <c r="HX211" s="35"/>
      <c r="HY211" s="35"/>
      <c r="HZ211" s="35"/>
      <c r="IA211" s="35"/>
      <c r="IB211" s="35"/>
      <c r="IC211" s="35"/>
      <c r="ID211" s="35"/>
      <c r="IE211" s="35"/>
      <c r="IF211" s="35"/>
      <c r="IG211" s="35"/>
      <c r="IH211" s="35"/>
      <c r="II211" s="35"/>
      <c r="IJ211" s="35"/>
      <c r="IK211" s="35"/>
      <c r="IL211" s="35"/>
      <c r="IM211" s="35"/>
      <c r="IN211" s="35"/>
      <c r="IO211" s="35"/>
      <c r="IP211" s="35"/>
      <c r="IQ211" s="35"/>
      <c r="IR211" s="35"/>
      <c r="IS211" s="35"/>
      <c r="IT211" s="35"/>
      <c r="IU211" s="35"/>
      <c r="IV211" s="35"/>
      <c r="IW211" s="35"/>
      <c r="IX211" s="35"/>
      <c r="IY211" s="35"/>
      <c r="IZ211" s="35"/>
      <c r="JA211" s="35"/>
      <c r="JB211" s="35"/>
      <c r="JC211" s="35"/>
      <c r="JD211" s="35"/>
      <c r="JE211" s="35"/>
      <c r="JF211" s="35"/>
      <c r="JG211" s="35"/>
      <c r="JH211" s="35"/>
    </row>
    <row r="212" spans="1:268" s="34" customFormat="1">
      <c r="A212" s="45"/>
      <c r="B212" s="45"/>
      <c r="C212" s="45"/>
      <c r="D212" s="45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47"/>
      <c r="DW212" s="47"/>
      <c r="DX212" s="47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  <c r="GY212" s="35"/>
      <c r="GZ212" s="35"/>
      <c r="HA212" s="35"/>
      <c r="HB212" s="35"/>
      <c r="HC212" s="35"/>
      <c r="HD212" s="35"/>
      <c r="HE212" s="35"/>
      <c r="HF212" s="35"/>
      <c r="HG212" s="35"/>
      <c r="HH212" s="35"/>
      <c r="HI212" s="35"/>
      <c r="HJ212" s="35"/>
      <c r="HK212" s="35"/>
      <c r="HL212" s="35"/>
      <c r="HM212" s="35"/>
      <c r="HN212" s="35"/>
      <c r="HO212" s="35"/>
      <c r="HP212" s="35"/>
      <c r="HQ212" s="35"/>
      <c r="HR212" s="35"/>
      <c r="HS212" s="35"/>
      <c r="HT212" s="35"/>
      <c r="HU212" s="35"/>
      <c r="HV212" s="35"/>
      <c r="HW212" s="35"/>
      <c r="HX212" s="35"/>
      <c r="HY212" s="35"/>
      <c r="HZ212" s="35"/>
      <c r="IA212" s="35"/>
      <c r="IB212" s="35"/>
      <c r="IC212" s="35"/>
      <c r="ID212" s="35"/>
      <c r="IE212" s="35"/>
      <c r="IF212" s="35"/>
      <c r="IG212" s="35"/>
      <c r="IH212" s="35"/>
      <c r="II212" s="35"/>
      <c r="IJ212" s="35"/>
      <c r="IK212" s="35"/>
      <c r="IL212" s="35"/>
      <c r="IM212" s="35"/>
      <c r="IN212" s="35"/>
      <c r="IO212" s="35"/>
      <c r="IP212" s="35"/>
      <c r="IQ212" s="35"/>
      <c r="IR212" s="35"/>
      <c r="IS212" s="35"/>
      <c r="IT212" s="35"/>
      <c r="IU212" s="35"/>
      <c r="IV212" s="35"/>
      <c r="IW212" s="35"/>
      <c r="IX212" s="35"/>
      <c r="IY212" s="35"/>
      <c r="IZ212" s="35"/>
      <c r="JA212" s="35"/>
      <c r="JB212" s="35"/>
      <c r="JC212" s="35"/>
      <c r="JD212" s="35"/>
      <c r="JE212" s="35"/>
      <c r="JF212" s="35"/>
      <c r="JG212" s="35"/>
      <c r="JH212" s="35"/>
    </row>
    <row r="213" spans="1:268" s="34" customFormat="1">
      <c r="A213" s="45"/>
      <c r="B213" s="45"/>
      <c r="C213" s="45"/>
      <c r="D213" s="45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47"/>
      <c r="DW213" s="47"/>
      <c r="DX213" s="47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  <c r="GY213" s="35"/>
      <c r="GZ213" s="35"/>
      <c r="HA213" s="35"/>
      <c r="HB213" s="35"/>
      <c r="HC213" s="35"/>
      <c r="HD213" s="35"/>
      <c r="HE213" s="35"/>
      <c r="HF213" s="35"/>
      <c r="HG213" s="35"/>
      <c r="HH213" s="35"/>
      <c r="HI213" s="35"/>
      <c r="HJ213" s="35"/>
      <c r="HK213" s="35"/>
      <c r="HL213" s="35"/>
      <c r="HM213" s="35"/>
      <c r="HN213" s="35"/>
      <c r="HO213" s="35"/>
      <c r="HP213" s="35"/>
      <c r="HQ213" s="35"/>
      <c r="HR213" s="35"/>
      <c r="HS213" s="35"/>
      <c r="HT213" s="35"/>
      <c r="HU213" s="35"/>
      <c r="HV213" s="35"/>
      <c r="HW213" s="35"/>
      <c r="HX213" s="35"/>
      <c r="HY213" s="35"/>
      <c r="HZ213" s="35"/>
      <c r="IA213" s="35"/>
      <c r="IB213" s="35"/>
      <c r="IC213" s="35"/>
      <c r="ID213" s="35"/>
      <c r="IE213" s="35"/>
      <c r="IF213" s="35"/>
      <c r="IG213" s="35"/>
      <c r="IH213" s="35"/>
      <c r="II213" s="35"/>
      <c r="IJ213" s="35"/>
      <c r="IK213" s="35"/>
      <c r="IL213" s="35"/>
      <c r="IM213" s="35"/>
      <c r="IN213" s="35"/>
      <c r="IO213" s="35"/>
      <c r="IP213" s="35"/>
      <c r="IQ213" s="35"/>
      <c r="IR213" s="35"/>
      <c r="IS213" s="35"/>
      <c r="IT213" s="35"/>
      <c r="IU213" s="35"/>
      <c r="IV213" s="35"/>
      <c r="IW213" s="35"/>
      <c r="IX213" s="35"/>
      <c r="IY213" s="35"/>
      <c r="IZ213" s="35"/>
      <c r="JA213" s="35"/>
      <c r="JB213" s="35"/>
      <c r="JC213" s="35"/>
      <c r="JD213" s="35"/>
      <c r="JE213" s="35"/>
      <c r="JF213" s="35"/>
      <c r="JG213" s="35"/>
      <c r="JH213" s="35"/>
    </row>
    <row r="214" spans="1:268" s="34" customFormat="1">
      <c r="A214" s="45"/>
      <c r="B214" s="45"/>
      <c r="C214" s="45"/>
      <c r="D214" s="45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47"/>
      <c r="DW214" s="47"/>
      <c r="DX214" s="47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  <c r="GY214" s="35"/>
      <c r="GZ214" s="35"/>
      <c r="HA214" s="35"/>
      <c r="HB214" s="35"/>
      <c r="HC214" s="35"/>
      <c r="HD214" s="35"/>
      <c r="HE214" s="35"/>
      <c r="HF214" s="35"/>
      <c r="HG214" s="35"/>
      <c r="HH214" s="35"/>
      <c r="HI214" s="35"/>
      <c r="HJ214" s="35"/>
      <c r="HK214" s="35"/>
      <c r="HL214" s="35"/>
      <c r="HM214" s="35"/>
      <c r="HN214" s="35"/>
      <c r="HO214" s="35"/>
      <c r="HP214" s="35"/>
      <c r="HQ214" s="35"/>
      <c r="HR214" s="35"/>
      <c r="HS214" s="35"/>
      <c r="HT214" s="35"/>
      <c r="HU214" s="35"/>
      <c r="HV214" s="35"/>
      <c r="HW214" s="35"/>
      <c r="HX214" s="35"/>
      <c r="HY214" s="35"/>
      <c r="HZ214" s="35"/>
      <c r="IA214" s="35"/>
      <c r="IB214" s="35"/>
      <c r="IC214" s="35"/>
      <c r="ID214" s="35"/>
      <c r="IE214" s="35"/>
      <c r="IF214" s="35"/>
      <c r="IG214" s="35"/>
      <c r="IH214" s="35"/>
      <c r="II214" s="35"/>
      <c r="IJ214" s="35"/>
      <c r="IK214" s="35"/>
      <c r="IL214" s="35"/>
      <c r="IM214" s="35"/>
      <c r="IN214" s="35"/>
      <c r="IO214" s="35"/>
      <c r="IP214" s="35"/>
      <c r="IQ214" s="35"/>
      <c r="IR214" s="35"/>
      <c r="IS214" s="35"/>
      <c r="IT214" s="35"/>
      <c r="IU214" s="35"/>
      <c r="IV214" s="35"/>
      <c r="IW214" s="35"/>
      <c r="IX214" s="35"/>
      <c r="IY214" s="35"/>
      <c r="IZ214" s="35"/>
      <c r="JA214" s="35"/>
      <c r="JB214" s="35"/>
      <c r="JC214" s="35"/>
      <c r="JD214" s="35"/>
      <c r="JE214" s="35"/>
      <c r="JF214" s="35"/>
      <c r="JG214" s="35"/>
      <c r="JH214" s="35"/>
    </row>
    <row r="215" spans="1:268" s="34" customFormat="1">
      <c r="A215" s="45"/>
      <c r="B215" s="45"/>
      <c r="C215" s="45"/>
      <c r="D215" s="45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47"/>
      <c r="DW215" s="47"/>
      <c r="DX215" s="47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  <c r="GY215" s="35"/>
      <c r="GZ215" s="35"/>
      <c r="HA215" s="35"/>
      <c r="HB215" s="35"/>
      <c r="HC215" s="35"/>
      <c r="HD215" s="35"/>
      <c r="HE215" s="35"/>
      <c r="HF215" s="35"/>
      <c r="HG215" s="35"/>
      <c r="HH215" s="35"/>
      <c r="HI215" s="35"/>
      <c r="HJ215" s="35"/>
      <c r="HK215" s="35"/>
      <c r="HL215" s="35"/>
      <c r="HM215" s="35"/>
      <c r="HN215" s="35"/>
      <c r="HO215" s="35"/>
      <c r="HP215" s="35"/>
      <c r="HQ215" s="35"/>
      <c r="HR215" s="35"/>
      <c r="HS215" s="35"/>
      <c r="HT215" s="35"/>
      <c r="HU215" s="35"/>
      <c r="HV215" s="35"/>
      <c r="HW215" s="35"/>
      <c r="HX215" s="35"/>
      <c r="HY215" s="35"/>
      <c r="HZ215" s="35"/>
      <c r="IA215" s="35"/>
      <c r="IB215" s="35"/>
      <c r="IC215" s="35"/>
      <c r="ID215" s="35"/>
      <c r="IE215" s="35"/>
      <c r="IF215" s="35"/>
      <c r="IG215" s="35"/>
      <c r="IH215" s="35"/>
      <c r="II215" s="35"/>
      <c r="IJ215" s="35"/>
      <c r="IK215" s="35"/>
      <c r="IL215" s="35"/>
      <c r="IM215" s="35"/>
      <c r="IN215" s="35"/>
      <c r="IO215" s="35"/>
      <c r="IP215" s="35"/>
      <c r="IQ215" s="35"/>
      <c r="IR215" s="35"/>
      <c r="IS215" s="35"/>
      <c r="IT215" s="35"/>
      <c r="IU215" s="35"/>
      <c r="IV215" s="35"/>
      <c r="IW215" s="35"/>
      <c r="IX215" s="35"/>
      <c r="IY215" s="35"/>
      <c r="IZ215" s="35"/>
      <c r="JA215" s="35"/>
      <c r="JB215" s="35"/>
      <c r="JC215" s="35"/>
      <c r="JD215" s="35"/>
      <c r="JE215" s="35"/>
      <c r="JF215" s="35"/>
      <c r="JG215" s="35"/>
      <c r="JH215" s="35"/>
    </row>
    <row r="216" spans="1:268" s="34" customFormat="1">
      <c r="A216" s="45"/>
      <c r="B216" s="45"/>
      <c r="C216" s="45"/>
      <c r="D216" s="45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47"/>
      <c r="DW216" s="47"/>
      <c r="DX216" s="47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  <c r="GY216" s="35"/>
      <c r="GZ216" s="35"/>
      <c r="HA216" s="35"/>
      <c r="HB216" s="35"/>
      <c r="HC216" s="35"/>
      <c r="HD216" s="35"/>
      <c r="HE216" s="35"/>
      <c r="HF216" s="35"/>
      <c r="HG216" s="35"/>
      <c r="HH216" s="35"/>
      <c r="HI216" s="35"/>
      <c r="HJ216" s="35"/>
      <c r="HK216" s="35"/>
      <c r="HL216" s="35"/>
      <c r="HM216" s="35"/>
      <c r="HN216" s="35"/>
      <c r="HO216" s="35"/>
      <c r="HP216" s="35"/>
      <c r="HQ216" s="35"/>
      <c r="HR216" s="35"/>
      <c r="HS216" s="35"/>
      <c r="HT216" s="35"/>
      <c r="HU216" s="35"/>
      <c r="HV216" s="35"/>
      <c r="HW216" s="35"/>
      <c r="HX216" s="35"/>
      <c r="HY216" s="35"/>
      <c r="HZ216" s="35"/>
      <c r="IA216" s="35"/>
      <c r="IB216" s="35"/>
      <c r="IC216" s="35"/>
      <c r="ID216" s="35"/>
      <c r="IE216" s="35"/>
      <c r="IF216" s="35"/>
      <c r="IG216" s="35"/>
      <c r="IH216" s="35"/>
      <c r="II216" s="35"/>
      <c r="IJ216" s="35"/>
      <c r="IK216" s="35"/>
      <c r="IL216" s="35"/>
      <c r="IM216" s="35"/>
      <c r="IN216" s="35"/>
      <c r="IO216" s="35"/>
      <c r="IP216" s="35"/>
      <c r="IQ216" s="35"/>
      <c r="IR216" s="35"/>
      <c r="IS216" s="35"/>
      <c r="IT216" s="35"/>
      <c r="IU216" s="35"/>
      <c r="IV216" s="35"/>
      <c r="IW216" s="35"/>
      <c r="IX216" s="35"/>
      <c r="IY216" s="35"/>
      <c r="IZ216" s="35"/>
      <c r="JA216" s="35"/>
      <c r="JB216" s="35"/>
      <c r="JC216" s="35"/>
      <c r="JD216" s="35"/>
      <c r="JE216" s="35"/>
      <c r="JF216" s="35"/>
      <c r="JG216" s="35"/>
      <c r="JH216" s="35"/>
    </row>
    <row r="217" spans="1:268" s="34" customFormat="1">
      <c r="A217" s="45"/>
      <c r="B217" s="45"/>
      <c r="C217" s="45"/>
      <c r="D217" s="45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47"/>
      <c r="DW217" s="47"/>
      <c r="DX217" s="47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  <c r="GY217" s="35"/>
      <c r="GZ217" s="35"/>
      <c r="HA217" s="35"/>
      <c r="HB217" s="35"/>
      <c r="HC217" s="35"/>
      <c r="HD217" s="35"/>
      <c r="HE217" s="35"/>
      <c r="HF217" s="35"/>
      <c r="HG217" s="35"/>
      <c r="HH217" s="35"/>
      <c r="HI217" s="35"/>
      <c r="HJ217" s="35"/>
      <c r="HK217" s="35"/>
      <c r="HL217" s="35"/>
      <c r="HM217" s="35"/>
      <c r="HN217" s="35"/>
      <c r="HO217" s="35"/>
      <c r="HP217" s="35"/>
      <c r="HQ217" s="35"/>
      <c r="HR217" s="35"/>
      <c r="HS217" s="35"/>
      <c r="HT217" s="35"/>
      <c r="HU217" s="35"/>
      <c r="HV217" s="35"/>
      <c r="HW217" s="35"/>
      <c r="HX217" s="35"/>
      <c r="HY217" s="35"/>
      <c r="HZ217" s="35"/>
      <c r="IA217" s="35"/>
      <c r="IB217" s="35"/>
      <c r="IC217" s="35"/>
      <c r="ID217" s="35"/>
      <c r="IE217" s="35"/>
      <c r="IF217" s="35"/>
      <c r="IG217" s="35"/>
      <c r="IH217" s="35"/>
      <c r="II217" s="35"/>
      <c r="IJ217" s="35"/>
      <c r="IK217" s="35"/>
      <c r="IL217" s="35"/>
      <c r="IM217" s="35"/>
      <c r="IN217" s="35"/>
      <c r="IO217" s="35"/>
      <c r="IP217" s="35"/>
      <c r="IQ217" s="35"/>
      <c r="IR217" s="35"/>
      <c r="IS217" s="35"/>
      <c r="IT217" s="35"/>
      <c r="IU217" s="35"/>
      <c r="IV217" s="35"/>
      <c r="IW217" s="35"/>
      <c r="IX217" s="35"/>
      <c r="IY217" s="35"/>
      <c r="IZ217" s="35"/>
      <c r="JA217" s="35"/>
      <c r="JB217" s="35"/>
      <c r="JC217" s="35"/>
      <c r="JD217" s="35"/>
      <c r="JE217" s="35"/>
      <c r="JF217" s="35"/>
      <c r="JG217" s="35"/>
      <c r="JH217" s="35"/>
    </row>
    <row r="218" spans="1:268" s="34" customFormat="1">
      <c r="A218" s="45"/>
      <c r="B218" s="45"/>
      <c r="C218" s="45"/>
      <c r="D218" s="45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47"/>
      <c r="DW218" s="47"/>
      <c r="DX218" s="47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  <c r="GY218" s="35"/>
      <c r="GZ218" s="35"/>
      <c r="HA218" s="35"/>
      <c r="HB218" s="35"/>
      <c r="HC218" s="35"/>
      <c r="HD218" s="35"/>
      <c r="HE218" s="35"/>
      <c r="HF218" s="35"/>
      <c r="HG218" s="35"/>
      <c r="HH218" s="35"/>
      <c r="HI218" s="35"/>
      <c r="HJ218" s="35"/>
      <c r="HK218" s="35"/>
      <c r="HL218" s="35"/>
      <c r="HM218" s="35"/>
      <c r="HN218" s="35"/>
      <c r="HO218" s="35"/>
      <c r="HP218" s="35"/>
      <c r="HQ218" s="35"/>
      <c r="HR218" s="35"/>
      <c r="HS218" s="35"/>
      <c r="HT218" s="35"/>
      <c r="HU218" s="35"/>
      <c r="HV218" s="35"/>
      <c r="HW218" s="35"/>
      <c r="HX218" s="35"/>
      <c r="HY218" s="35"/>
      <c r="HZ218" s="35"/>
      <c r="IA218" s="35"/>
      <c r="IB218" s="35"/>
      <c r="IC218" s="35"/>
      <c r="ID218" s="35"/>
      <c r="IE218" s="35"/>
      <c r="IF218" s="35"/>
      <c r="IG218" s="35"/>
      <c r="IH218" s="35"/>
      <c r="II218" s="35"/>
      <c r="IJ218" s="35"/>
      <c r="IK218" s="35"/>
      <c r="IL218" s="35"/>
      <c r="IM218" s="35"/>
      <c r="IN218" s="35"/>
      <c r="IO218" s="35"/>
      <c r="IP218" s="35"/>
      <c r="IQ218" s="35"/>
      <c r="IR218" s="35"/>
      <c r="IS218" s="35"/>
      <c r="IT218" s="35"/>
      <c r="IU218" s="35"/>
      <c r="IV218" s="35"/>
      <c r="IW218" s="35"/>
      <c r="IX218" s="35"/>
      <c r="IY218" s="35"/>
      <c r="IZ218" s="35"/>
      <c r="JA218" s="35"/>
      <c r="JB218" s="35"/>
      <c r="JC218" s="35"/>
      <c r="JD218" s="35"/>
      <c r="JE218" s="35"/>
      <c r="JF218" s="35"/>
      <c r="JG218" s="35"/>
      <c r="JH218" s="35"/>
    </row>
    <row r="219" spans="1:268" s="34" customFormat="1">
      <c r="A219" s="45"/>
      <c r="B219" s="45"/>
      <c r="C219" s="45"/>
      <c r="D219" s="45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47"/>
      <c r="DW219" s="47"/>
      <c r="DX219" s="47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  <c r="GY219" s="35"/>
      <c r="GZ219" s="35"/>
      <c r="HA219" s="35"/>
      <c r="HB219" s="35"/>
      <c r="HC219" s="35"/>
      <c r="HD219" s="35"/>
      <c r="HE219" s="35"/>
      <c r="HF219" s="35"/>
      <c r="HG219" s="35"/>
      <c r="HH219" s="35"/>
      <c r="HI219" s="35"/>
      <c r="HJ219" s="35"/>
      <c r="HK219" s="35"/>
      <c r="HL219" s="35"/>
      <c r="HM219" s="35"/>
      <c r="HN219" s="35"/>
      <c r="HO219" s="35"/>
      <c r="HP219" s="35"/>
      <c r="HQ219" s="35"/>
      <c r="HR219" s="35"/>
      <c r="HS219" s="35"/>
      <c r="HT219" s="35"/>
      <c r="HU219" s="35"/>
      <c r="HV219" s="35"/>
      <c r="HW219" s="35"/>
      <c r="HX219" s="35"/>
      <c r="HY219" s="35"/>
      <c r="HZ219" s="35"/>
      <c r="IA219" s="35"/>
      <c r="IB219" s="35"/>
      <c r="IC219" s="35"/>
      <c r="ID219" s="35"/>
      <c r="IE219" s="35"/>
      <c r="IF219" s="35"/>
      <c r="IG219" s="35"/>
      <c r="IH219" s="35"/>
      <c r="II219" s="35"/>
      <c r="IJ219" s="35"/>
      <c r="IK219" s="35"/>
      <c r="IL219" s="35"/>
      <c r="IM219" s="35"/>
      <c r="IN219" s="35"/>
      <c r="IO219" s="35"/>
      <c r="IP219" s="35"/>
      <c r="IQ219" s="35"/>
      <c r="IR219" s="35"/>
      <c r="IS219" s="35"/>
      <c r="IT219" s="35"/>
      <c r="IU219" s="35"/>
      <c r="IV219" s="35"/>
      <c r="IW219" s="35"/>
      <c r="IX219" s="35"/>
      <c r="IY219" s="35"/>
      <c r="IZ219" s="35"/>
      <c r="JA219" s="35"/>
      <c r="JB219" s="35"/>
      <c r="JC219" s="35"/>
      <c r="JD219" s="35"/>
      <c r="JE219" s="35"/>
      <c r="JF219" s="35"/>
      <c r="JG219" s="35"/>
      <c r="JH219" s="35"/>
    </row>
    <row r="220" spans="1:268" s="34" customFormat="1">
      <c r="A220" s="45"/>
      <c r="B220" s="45"/>
      <c r="C220" s="45"/>
      <c r="D220" s="45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47"/>
      <c r="DW220" s="47"/>
      <c r="DX220" s="47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  <c r="GY220" s="35"/>
      <c r="GZ220" s="35"/>
      <c r="HA220" s="35"/>
      <c r="HB220" s="35"/>
      <c r="HC220" s="35"/>
      <c r="HD220" s="35"/>
      <c r="HE220" s="35"/>
      <c r="HF220" s="35"/>
      <c r="HG220" s="35"/>
      <c r="HH220" s="35"/>
      <c r="HI220" s="35"/>
      <c r="HJ220" s="35"/>
      <c r="HK220" s="35"/>
      <c r="HL220" s="35"/>
      <c r="HM220" s="35"/>
      <c r="HN220" s="35"/>
      <c r="HO220" s="35"/>
      <c r="HP220" s="35"/>
      <c r="HQ220" s="35"/>
      <c r="HR220" s="35"/>
      <c r="HS220" s="35"/>
      <c r="HT220" s="35"/>
      <c r="HU220" s="35"/>
      <c r="HV220" s="35"/>
      <c r="HW220" s="35"/>
      <c r="HX220" s="35"/>
      <c r="HY220" s="35"/>
      <c r="HZ220" s="35"/>
      <c r="IA220" s="35"/>
      <c r="IB220" s="35"/>
      <c r="IC220" s="35"/>
      <c r="ID220" s="35"/>
      <c r="IE220" s="35"/>
      <c r="IF220" s="35"/>
      <c r="IG220" s="35"/>
      <c r="IH220" s="35"/>
      <c r="II220" s="35"/>
      <c r="IJ220" s="35"/>
      <c r="IK220" s="35"/>
      <c r="IL220" s="35"/>
      <c r="IM220" s="35"/>
      <c r="IN220" s="35"/>
      <c r="IO220" s="35"/>
      <c r="IP220" s="35"/>
      <c r="IQ220" s="35"/>
      <c r="IR220" s="35"/>
      <c r="IS220" s="35"/>
      <c r="IT220" s="35"/>
      <c r="IU220" s="35"/>
      <c r="IV220" s="35"/>
      <c r="IW220" s="35"/>
      <c r="IX220" s="35"/>
      <c r="IY220" s="35"/>
      <c r="IZ220" s="35"/>
      <c r="JA220" s="35"/>
      <c r="JB220" s="35"/>
      <c r="JC220" s="35"/>
      <c r="JD220" s="35"/>
      <c r="JE220" s="35"/>
      <c r="JF220" s="35"/>
      <c r="JG220" s="35"/>
      <c r="JH220" s="35"/>
    </row>
    <row r="221" spans="1:268" s="34" customFormat="1">
      <c r="A221" s="45"/>
      <c r="B221" s="45"/>
      <c r="C221" s="45"/>
      <c r="D221" s="45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47"/>
      <c r="DW221" s="47"/>
      <c r="DX221" s="47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  <c r="GY221" s="35"/>
      <c r="GZ221" s="35"/>
      <c r="HA221" s="35"/>
      <c r="HB221" s="35"/>
      <c r="HC221" s="35"/>
      <c r="HD221" s="35"/>
      <c r="HE221" s="35"/>
      <c r="HF221" s="35"/>
      <c r="HG221" s="35"/>
      <c r="HH221" s="35"/>
      <c r="HI221" s="35"/>
      <c r="HJ221" s="35"/>
      <c r="HK221" s="35"/>
      <c r="HL221" s="35"/>
      <c r="HM221" s="35"/>
      <c r="HN221" s="35"/>
      <c r="HO221" s="35"/>
      <c r="HP221" s="35"/>
      <c r="HQ221" s="35"/>
      <c r="HR221" s="35"/>
      <c r="HS221" s="35"/>
      <c r="HT221" s="35"/>
      <c r="HU221" s="35"/>
      <c r="HV221" s="35"/>
      <c r="HW221" s="35"/>
      <c r="HX221" s="35"/>
      <c r="HY221" s="35"/>
      <c r="HZ221" s="35"/>
      <c r="IA221" s="35"/>
      <c r="IB221" s="35"/>
      <c r="IC221" s="35"/>
      <c r="ID221" s="35"/>
      <c r="IE221" s="35"/>
      <c r="IF221" s="35"/>
      <c r="IG221" s="35"/>
      <c r="IH221" s="35"/>
      <c r="II221" s="35"/>
      <c r="IJ221" s="35"/>
      <c r="IK221" s="35"/>
      <c r="IL221" s="35"/>
      <c r="IM221" s="35"/>
      <c r="IN221" s="35"/>
      <c r="IO221" s="35"/>
      <c r="IP221" s="35"/>
      <c r="IQ221" s="35"/>
      <c r="IR221" s="35"/>
      <c r="IS221" s="35"/>
      <c r="IT221" s="35"/>
      <c r="IU221" s="35"/>
      <c r="IV221" s="35"/>
      <c r="IW221" s="35"/>
      <c r="IX221" s="35"/>
      <c r="IY221" s="35"/>
      <c r="IZ221" s="35"/>
      <c r="JA221" s="35"/>
      <c r="JB221" s="35"/>
      <c r="JC221" s="35"/>
      <c r="JD221" s="35"/>
      <c r="JE221" s="35"/>
      <c r="JF221" s="35"/>
      <c r="JG221" s="35"/>
      <c r="JH221" s="35"/>
    </row>
    <row r="222" spans="1:268" s="34" customFormat="1">
      <c r="A222" s="45"/>
      <c r="B222" s="45"/>
      <c r="C222" s="45"/>
      <c r="D222" s="45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47"/>
      <c r="DW222" s="47"/>
      <c r="DX222" s="47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  <c r="GY222" s="35"/>
      <c r="GZ222" s="35"/>
      <c r="HA222" s="35"/>
      <c r="HB222" s="35"/>
      <c r="HC222" s="35"/>
      <c r="HD222" s="35"/>
      <c r="HE222" s="35"/>
      <c r="HF222" s="35"/>
      <c r="HG222" s="35"/>
      <c r="HH222" s="35"/>
      <c r="HI222" s="35"/>
      <c r="HJ222" s="35"/>
      <c r="HK222" s="35"/>
      <c r="HL222" s="35"/>
      <c r="HM222" s="35"/>
      <c r="HN222" s="35"/>
      <c r="HO222" s="35"/>
      <c r="HP222" s="35"/>
      <c r="HQ222" s="35"/>
      <c r="HR222" s="35"/>
      <c r="HS222" s="35"/>
      <c r="HT222" s="35"/>
      <c r="HU222" s="35"/>
      <c r="HV222" s="35"/>
      <c r="HW222" s="35"/>
      <c r="HX222" s="35"/>
      <c r="HY222" s="35"/>
      <c r="HZ222" s="35"/>
      <c r="IA222" s="35"/>
      <c r="IB222" s="35"/>
      <c r="IC222" s="35"/>
      <c r="ID222" s="35"/>
      <c r="IE222" s="35"/>
      <c r="IF222" s="35"/>
      <c r="IG222" s="35"/>
      <c r="IH222" s="35"/>
      <c r="II222" s="35"/>
      <c r="IJ222" s="35"/>
      <c r="IK222" s="35"/>
      <c r="IL222" s="35"/>
      <c r="IM222" s="35"/>
      <c r="IN222" s="35"/>
      <c r="IO222" s="35"/>
      <c r="IP222" s="35"/>
      <c r="IQ222" s="35"/>
      <c r="IR222" s="35"/>
      <c r="IS222" s="35"/>
      <c r="IT222" s="35"/>
      <c r="IU222" s="35"/>
      <c r="IV222" s="35"/>
      <c r="IW222" s="35"/>
      <c r="IX222" s="35"/>
      <c r="IY222" s="35"/>
      <c r="IZ222" s="35"/>
      <c r="JA222" s="35"/>
      <c r="JB222" s="35"/>
      <c r="JC222" s="35"/>
      <c r="JD222" s="35"/>
      <c r="JE222" s="35"/>
      <c r="JF222" s="35"/>
      <c r="JG222" s="35"/>
      <c r="JH222" s="35"/>
    </row>
    <row r="223" spans="1:268" s="34" customFormat="1">
      <c r="A223" s="45"/>
      <c r="B223" s="45"/>
      <c r="C223" s="45"/>
      <c r="D223" s="45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47"/>
      <c r="DW223" s="47"/>
      <c r="DX223" s="47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  <c r="GY223" s="35"/>
      <c r="GZ223" s="35"/>
      <c r="HA223" s="35"/>
      <c r="HB223" s="35"/>
      <c r="HC223" s="35"/>
      <c r="HD223" s="35"/>
      <c r="HE223" s="35"/>
      <c r="HF223" s="35"/>
      <c r="HG223" s="35"/>
      <c r="HH223" s="35"/>
      <c r="HI223" s="35"/>
      <c r="HJ223" s="35"/>
      <c r="HK223" s="35"/>
      <c r="HL223" s="35"/>
      <c r="HM223" s="35"/>
      <c r="HN223" s="35"/>
      <c r="HO223" s="35"/>
      <c r="HP223" s="35"/>
      <c r="HQ223" s="35"/>
      <c r="HR223" s="35"/>
      <c r="HS223" s="35"/>
      <c r="HT223" s="35"/>
      <c r="HU223" s="35"/>
      <c r="HV223" s="35"/>
      <c r="HW223" s="35"/>
      <c r="HX223" s="35"/>
      <c r="HY223" s="35"/>
      <c r="HZ223" s="35"/>
      <c r="IA223" s="35"/>
      <c r="IB223" s="35"/>
      <c r="IC223" s="35"/>
      <c r="ID223" s="35"/>
      <c r="IE223" s="35"/>
      <c r="IF223" s="35"/>
      <c r="IG223" s="35"/>
      <c r="IH223" s="35"/>
      <c r="II223" s="35"/>
      <c r="IJ223" s="35"/>
      <c r="IK223" s="35"/>
      <c r="IL223" s="35"/>
      <c r="IM223" s="35"/>
      <c r="IN223" s="35"/>
      <c r="IO223" s="35"/>
      <c r="IP223" s="35"/>
      <c r="IQ223" s="35"/>
      <c r="IR223" s="35"/>
      <c r="IS223" s="35"/>
      <c r="IT223" s="35"/>
      <c r="IU223" s="35"/>
      <c r="IV223" s="35"/>
      <c r="IW223" s="35"/>
      <c r="IX223" s="35"/>
      <c r="IY223" s="35"/>
      <c r="IZ223" s="35"/>
      <c r="JA223" s="35"/>
      <c r="JB223" s="35"/>
      <c r="JC223" s="35"/>
      <c r="JD223" s="35"/>
      <c r="JE223" s="35"/>
      <c r="JF223" s="35"/>
      <c r="JG223" s="35"/>
      <c r="JH223" s="35"/>
    </row>
    <row r="224" spans="1:268" s="34" customFormat="1">
      <c r="A224" s="45"/>
      <c r="B224" s="45"/>
      <c r="C224" s="45"/>
      <c r="D224" s="45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47"/>
      <c r="DW224" s="47"/>
      <c r="DX224" s="47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  <c r="GY224" s="35"/>
      <c r="GZ224" s="35"/>
      <c r="HA224" s="35"/>
      <c r="HB224" s="35"/>
      <c r="HC224" s="35"/>
      <c r="HD224" s="35"/>
      <c r="HE224" s="35"/>
      <c r="HF224" s="35"/>
      <c r="HG224" s="35"/>
      <c r="HH224" s="35"/>
      <c r="HI224" s="35"/>
      <c r="HJ224" s="35"/>
      <c r="HK224" s="35"/>
      <c r="HL224" s="35"/>
      <c r="HM224" s="35"/>
      <c r="HN224" s="35"/>
      <c r="HO224" s="35"/>
      <c r="HP224" s="35"/>
      <c r="HQ224" s="35"/>
      <c r="HR224" s="35"/>
      <c r="HS224" s="35"/>
      <c r="HT224" s="35"/>
      <c r="HU224" s="35"/>
      <c r="HV224" s="35"/>
      <c r="HW224" s="35"/>
      <c r="HX224" s="35"/>
      <c r="HY224" s="35"/>
      <c r="HZ224" s="35"/>
      <c r="IA224" s="35"/>
      <c r="IB224" s="35"/>
      <c r="IC224" s="35"/>
      <c r="ID224" s="35"/>
      <c r="IE224" s="35"/>
      <c r="IF224" s="35"/>
      <c r="IG224" s="35"/>
      <c r="IH224" s="35"/>
      <c r="II224" s="35"/>
      <c r="IJ224" s="35"/>
      <c r="IK224" s="35"/>
      <c r="IL224" s="35"/>
      <c r="IM224" s="35"/>
      <c r="IN224" s="35"/>
      <c r="IO224" s="35"/>
      <c r="IP224" s="35"/>
      <c r="IQ224" s="35"/>
      <c r="IR224" s="35"/>
      <c r="IS224" s="35"/>
      <c r="IT224" s="35"/>
      <c r="IU224" s="35"/>
      <c r="IV224" s="35"/>
      <c r="IW224" s="35"/>
      <c r="IX224" s="35"/>
      <c r="IY224" s="35"/>
      <c r="IZ224" s="35"/>
      <c r="JA224" s="35"/>
      <c r="JB224" s="35"/>
      <c r="JC224" s="35"/>
      <c r="JD224" s="35"/>
      <c r="JE224" s="35"/>
      <c r="JF224" s="35"/>
      <c r="JG224" s="35"/>
      <c r="JH224" s="35"/>
    </row>
    <row r="225" spans="1:268" s="34" customFormat="1">
      <c r="A225" s="45"/>
      <c r="B225" s="45"/>
      <c r="C225" s="45"/>
      <c r="D225" s="45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47"/>
      <c r="DW225" s="47"/>
      <c r="DX225" s="47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  <c r="GY225" s="35"/>
      <c r="GZ225" s="35"/>
      <c r="HA225" s="35"/>
      <c r="HB225" s="35"/>
      <c r="HC225" s="35"/>
      <c r="HD225" s="35"/>
      <c r="HE225" s="35"/>
      <c r="HF225" s="35"/>
      <c r="HG225" s="35"/>
      <c r="HH225" s="35"/>
      <c r="HI225" s="35"/>
      <c r="HJ225" s="35"/>
      <c r="HK225" s="35"/>
      <c r="HL225" s="35"/>
      <c r="HM225" s="35"/>
      <c r="HN225" s="35"/>
      <c r="HO225" s="35"/>
      <c r="HP225" s="35"/>
      <c r="HQ225" s="35"/>
      <c r="HR225" s="35"/>
      <c r="HS225" s="35"/>
      <c r="HT225" s="35"/>
      <c r="HU225" s="35"/>
      <c r="HV225" s="35"/>
      <c r="HW225" s="35"/>
      <c r="HX225" s="35"/>
      <c r="HY225" s="35"/>
      <c r="HZ225" s="35"/>
      <c r="IA225" s="35"/>
      <c r="IB225" s="35"/>
      <c r="IC225" s="35"/>
      <c r="ID225" s="35"/>
      <c r="IE225" s="35"/>
      <c r="IF225" s="35"/>
      <c r="IG225" s="35"/>
      <c r="IH225" s="35"/>
      <c r="II225" s="35"/>
      <c r="IJ225" s="35"/>
      <c r="IK225" s="35"/>
      <c r="IL225" s="35"/>
      <c r="IM225" s="35"/>
      <c r="IN225" s="35"/>
      <c r="IO225" s="35"/>
      <c r="IP225" s="35"/>
      <c r="IQ225" s="35"/>
      <c r="IR225" s="35"/>
      <c r="IS225" s="35"/>
      <c r="IT225" s="35"/>
      <c r="IU225" s="35"/>
      <c r="IV225" s="35"/>
      <c r="IW225" s="35"/>
      <c r="IX225" s="35"/>
      <c r="IY225" s="35"/>
      <c r="IZ225" s="35"/>
      <c r="JA225" s="35"/>
      <c r="JB225" s="35"/>
      <c r="JC225" s="35"/>
      <c r="JD225" s="35"/>
      <c r="JE225" s="35"/>
      <c r="JF225" s="35"/>
      <c r="JG225" s="35"/>
      <c r="JH225" s="35"/>
    </row>
    <row r="226" spans="1:268" s="34" customFormat="1">
      <c r="A226" s="45"/>
      <c r="B226" s="45"/>
      <c r="C226" s="45"/>
      <c r="D226" s="45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47"/>
      <c r="DW226" s="47"/>
      <c r="DX226" s="47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  <c r="GY226" s="35"/>
      <c r="GZ226" s="35"/>
      <c r="HA226" s="35"/>
      <c r="HB226" s="35"/>
      <c r="HC226" s="35"/>
      <c r="HD226" s="35"/>
      <c r="HE226" s="35"/>
      <c r="HF226" s="35"/>
      <c r="HG226" s="35"/>
      <c r="HH226" s="35"/>
      <c r="HI226" s="35"/>
      <c r="HJ226" s="35"/>
      <c r="HK226" s="35"/>
      <c r="HL226" s="35"/>
      <c r="HM226" s="35"/>
      <c r="HN226" s="35"/>
      <c r="HO226" s="35"/>
      <c r="HP226" s="35"/>
      <c r="HQ226" s="35"/>
      <c r="HR226" s="35"/>
      <c r="HS226" s="35"/>
      <c r="HT226" s="35"/>
      <c r="HU226" s="35"/>
      <c r="HV226" s="35"/>
      <c r="HW226" s="35"/>
      <c r="HX226" s="35"/>
      <c r="HY226" s="35"/>
      <c r="HZ226" s="35"/>
      <c r="IA226" s="35"/>
      <c r="IB226" s="35"/>
      <c r="IC226" s="35"/>
      <c r="ID226" s="35"/>
      <c r="IE226" s="35"/>
      <c r="IF226" s="35"/>
      <c r="IG226" s="35"/>
      <c r="IH226" s="35"/>
      <c r="II226" s="35"/>
      <c r="IJ226" s="35"/>
      <c r="IK226" s="35"/>
      <c r="IL226" s="35"/>
      <c r="IM226" s="35"/>
      <c r="IN226" s="35"/>
      <c r="IO226" s="35"/>
      <c r="IP226" s="35"/>
      <c r="IQ226" s="35"/>
      <c r="IR226" s="35"/>
      <c r="IS226" s="35"/>
      <c r="IT226" s="35"/>
      <c r="IU226" s="35"/>
      <c r="IV226" s="35"/>
      <c r="IW226" s="35"/>
      <c r="IX226" s="35"/>
      <c r="IY226" s="35"/>
      <c r="IZ226" s="35"/>
      <c r="JA226" s="35"/>
      <c r="JB226" s="35"/>
      <c r="JC226" s="35"/>
      <c r="JD226" s="35"/>
      <c r="JE226" s="35"/>
      <c r="JF226" s="35"/>
      <c r="JG226" s="35"/>
      <c r="JH226" s="35"/>
    </row>
    <row r="227" spans="1:268" s="34" customFormat="1">
      <c r="A227" s="45"/>
      <c r="B227" s="45"/>
      <c r="C227" s="45"/>
      <c r="D227" s="45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47"/>
      <c r="DW227" s="47"/>
      <c r="DX227" s="47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  <c r="GY227" s="35"/>
      <c r="GZ227" s="35"/>
      <c r="HA227" s="35"/>
      <c r="HB227" s="35"/>
      <c r="HC227" s="35"/>
      <c r="HD227" s="35"/>
      <c r="HE227" s="35"/>
      <c r="HF227" s="35"/>
      <c r="HG227" s="35"/>
      <c r="HH227" s="35"/>
      <c r="HI227" s="35"/>
      <c r="HJ227" s="35"/>
      <c r="HK227" s="35"/>
      <c r="HL227" s="35"/>
      <c r="HM227" s="35"/>
      <c r="HN227" s="35"/>
      <c r="HO227" s="35"/>
      <c r="HP227" s="35"/>
      <c r="HQ227" s="35"/>
      <c r="HR227" s="35"/>
      <c r="HS227" s="35"/>
      <c r="HT227" s="35"/>
      <c r="HU227" s="35"/>
      <c r="HV227" s="35"/>
      <c r="HW227" s="35"/>
      <c r="HX227" s="35"/>
      <c r="HY227" s="35"/>
      <c r="HZ227" s="35"/>
      <c r="IA227" s="35"/>
      <c r="IB227" s="35"/>
      <c r="IC227" s="35"/>
      <c r="ID227" s="35"/>
      <c r="IE227" s="35"/>
      <c r="IF227" s="35"/>
      <c r="IG227" s="35"/>
      <c r="IH227" s="35"/>
      <c r="II227" s="35"/>
      <c r="IJ227" s="35"/>
      <c r="IK227" s="35"/>
      <c r="IL227" s="35"/>
      <c r="IM227" s="35"/>
      <c r="IN227" s="35"/>
      <c r="IO227" s="35"/>
      <c r="IP227" s="35"/>
      <c r="IQ227" s="35"/>
      <c r="IR227" s="35"/>
      <c r="IS227" s="35"/>
      <c r="IT227" s="35"/>
      <c r="IU227" s="35"/>
      <c r="IV227" s="35"/>
      <c r="IW227" s="35"/>
      <c r="IX227" s="35"/>
      <c r="IY227" s="35"/>
      <c r="IZ227" s="35"/>
      <c r="JA227" s="35"/>
      <c r="JB227" s="35"/>
      <c r="JC227" s="35"/>
      <c r="JD227" s="35"/>
      <c r="JE227" s="35"/>
      <c r="JF227" s="35"/>
      <c r="JG227" s="35"/>
      <c r="JH227" s="35"/>
    </row>
    <row r="228" spans="1:268" s="34" customFormat="1">
      <c r="A228" s="45"/>
      <c r="B228" s="45"/>
      <c r="C228" s="45"/>
      <c r="D228" s="45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47"/>
      <c r="DW228" s="47"/>
      <c r="DX228" s="47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  <c r="GY228" s="35"/>
      <c r="GZ228" s="35"/>
      <c r="HA228" s="35"/>
      <c r="HB228" s="35"/>
      <c r="HC228" s="35"/>
      <c r="HD228" s="35"/>
      <c r="HE228" s="35"/>
      <c r="HF228" s="35"/>
      <c r="HG228" s="35"/>
      <c r="HH228" s="35"/>
      <c r="HI228" s="35"/>
      <c r="HJ228" s="35"/>
      <c r="HK228" s="35"/>
      <c r="HL228" s="35"/>
      <c r="HM228" s="35"/>
      <c r="HN228" s="35"/>
      <c r="HO228" s="35"/>
      <c r="HP228" s="35"/>
      <c r="HQ228" s="35"/>
      <c r="HR228" s="35"/>
      <c r="HS228" s="35"/>
      <c r="HT228" s="35"/>
      <c r="HU228" s="35"/>
      <c r="HV228" s="35"/>
      <c r="HW228" s="35"/>
      <c r="HX228" s="35"/>
      <c r="HY228" s="35"/>
      <c r="HZ228" s="35"/>
      <c r="IA228" s="35"/>
      <c r="IB228" s="35"/>
      <c r="IC228" s="35"/>
      <c r="ID228" s="35"/>
      <c r="IE228" s="35"/>
      <c r="IF228" s="35"/>
      <c r="IG228" s="35"/>
      <c r="IH228" s="35"/>
      <c r="II228" s="35"/>
      <c r="IJ228" s="35"/>
      <c r="IK228" s="35"/>
      <c r="IL228" s="35"/>
      <c r="IM228" s="35"/>
      <c r="IN228" s="35"/>
      <c r="IO228" s="35"/>
      <c r="IP228" s="35"/>
      <c r="IQ228" s="35"/>
      <c r="IR228" s="35"/>
      <c r="IS228" s="35"/>
      <c r="IT228" s="35"/>
      <c r="IU228" s="35"/>
      <c r="IV228" s="35"/>
      <c r="IW228" s="35"/>
      <c r="IX228" s="35"/>
      <c r="IY228" s="35"/>
      <c r="IZ228" s="35"/>
      <c r="JA228" s="35"/>
      <c r="JB228" s="35"/>
      <c r="JC228" s="35"/>
      <c r="JD228" s="35"/>
      <c r="JE228" s="35"/>
      <c r="JF228" s="35"/>
      <c r="JG228" s="35"/>
      <c r="JH228" s="35"/>
    </row>
    <row r="229" spans="1:268" s="34" customFormat="1">
      <c r="A229" s="45"/>
      <c r="B229" s="45"/>
      <c r="C229" s="45"/>
      <c r="D229" s="45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47"/>
      <c r="DW229" s="47"/>
      <c r="DX229" s="47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  <c r="GY229" s="35"/>
      <c r="GZ229" s="35"/>
      <c r="HA229" s="35"/>
      <c r="HB229" s="35"/>
      <c r="HC229" s="35"/>
      <c r="HD229" s="35"/>
      <c r="HE229" s="35"/>
      <c r="HF229" s="35"/>
      <c r="HG229" s="35"/>
      <c r="HH229" s="35"/>
      <c r="HI229" s="35"/>
      <c r="HJ229" s="35"/>
      <c r="HK229" s="35"/>
      <c r="HL229" s="35"/>
      <c r="HM229" s="35"/>
      <c r="HN229" s="35"/>
      <c r="HO229" s="35"/>
      <c r="HP229" s="35"/>
      <c r="HQ229" s="35"/>
      <c r="HR229" s="35"/>
      <c r="HS229" s="35"/>
      <c r="HT229" s="35"/>
      <c r="HU229" s="35"/>
      <c r="HV229" s="35"/>
      <c r="HW229" s="35"/>
      <c r="HX229" s="35"/>
      <c r="HY229" s="35"/>
      <c r="HZ229" s="35"/>
      <c r="IA229" s="35"/>
      <c r="IB229" s="35"/>
      <c r="IC229" s="35"/>
      <c r="ID229" s="35"/>
      <c r="IE229" s="35"/>
      <c r="IF229" s="35"/>
      <c r="IG229" s="35"/>
      <c r="IH229" s="35"/>
      <c r="II229" s="35"/>
      <c r="IJ229" s="35"/>
      <c r="IK229" s="35"/>
      <c r="IL229" s="35"/>
      <c r="IM229" s="35"/>
      <c r="IN229" s="35"/>
      <c r="IO229" s="35"/>
      <c r="IP229" s="35"/>
      <c r="IQ229" s="35"/>
      <c r="IR229" s="35"/>
      <c r="IS229" s="35"/>
      <c r="IT229" s="35"/>
      <c r="IU229" s="35"/>
      <c r="IV229" s="35"/>
      <c r="IW229" s="35"/>
      <c r="IX229" s="35"/>
      <c r="IY229" s="35"/>
      <c r="IZ229" s="35"/>
      <c r="JA229" s="35"/>
      <c r="JB229" s="35"/>
      <c r="JC229" s="35"/>
      <c r="JD229" s="35"/>
      <c r="JE229" s="35"/>
      <c r="JF229" s="35"/>
      <c r="JG229" s="35"/>
      <c r="JH229" s="35"/>
    </row>
    <row r="230" spans="1:268" s="34" customFormat="1">
      <c r="A230" s="45"/>
      <c r="B230" s="45"/>
      <c r="C230" s="45"/>
      <c r="D230" s="45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47"/>
      <c r="DW230" s="47"/>
      <c r="DX230" s="47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  <c r="GY230" s="35"/>
      <c r="GZ230" s="35"/>
      <c r="HA230" s="35"/>
      <c r="HB230" s="35"/>
      <c r="HC230" s="35"/>
      <c r="HD230" s="35"/>
      <c r="HE230" s="35"/>
      <c r="HF230" s="35"/>
      <c r="HG230" s="35"/>
      <c r="HH230" s="35"/>
      <c r="HI230" s="35"/>
      <c r="HJ230" s="35"/>
      <c r="HK230" s="35"/>
      <c r="HL230" s="35"/>
      <c r="HM230" s="35"/>
      <c r="HN230" s="35"/>
      <c r="HO230" s="35"/>
      <c r="HP230" s="35"/>
      <c r="HQ230" s="35"/>
      <c r="HR230" s="35"/>
      <c r="HS230" s="35"/>
      <c r="HT230" s="35"/>
      <c r="HU230" s="35"/>
      <c r="HV230" s="35"/>
      <c r="HW230" s="35"/>
      <c r="HX230" s="35"/>
      <c r="HY230" s="35"/>
      <c r="HZ230" s="35"/>
      <c r="IA230" s="35"/>
      <c r="IB230" s="35"/>
      <c r="IC230" s="35"/>
      <c r="ID230" s="35"/>
      <c r="IE230" s="35"/>
      <c r="IF230" s="35"/>
      <c r="IG230" s="35"/>
      <c r="IH230" s="35"/>
      <c r="II230" s="35"/>
      <c r="IJ230" s="35"/>
      <c r="IK230" s="35"/>
      <c r="IL230" s="35"/>
      <c r="IM230" s="35"/>
      <c r="IN230" s="35"/>
      <c r="IO230" s="35"/>
      <c r="IP230" s="35"/>
      <c r="IQ230" s="35"/>
      <c r="IR230" s="35"/>
      <c r="IS230" s="35"/>
      <c r="IT230" s="35"/>
      <c r="IU230" s="35"/>
      <c r="IV230" s="35"/>
      <c r="IW230" s="35"/>
      <c r="IX230" s="35"/>
      <c r="IY230" s="35"/>
      <c r="IZ230" s="35"/>
      <c r="JA230" s="35"/>
      <c r="JB230" s="35"/>
      <c r="JC230" s="35"/>
      <c r="JD230" s="35"/>
      <c r="JE230" s="35"/>
      <c r="JF230" s="35"/>
      <c r="JG230" s="35"/>
      <c r="JH230" s="35"/>
    </row>
    <row r="231" spans="1:268" s="34" customFormat="1">
      <c r="A231" s="45"/>
      <c r="B231" s="45"/>
      <c r="C231" s="45"/>
      <c r="D231" s="45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47"/>
      <c r="DW231" s="47"/>
      <c r="DX231" s="47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  <c r="GY231" s="35"/>
      <c r="GZ231" s="35"/>
      <c r="HA231" s="35"/>
      <c r="HB231" s="35"/>
      <c r="HC231" s="35"/>
      <c r="HD231" s="35"/>
      <c r="HE231" s="35"/>
      <c r="HF231" s="35"/>
      <c r="HG231" s="35"/>
      <c r="HH231" s="35"/>
      <c r="HI231" s="35"/>
      <c r="HJ231" s="35"/>
      <c r="HK231" s="35"/>
      <c r="HL231" s="35"/>
      <c r="HM231" s="35"/>
      <c r="HN231" s="35"/>
      <c r="HO231" s="35"/>
      <c r="HP231" s="35"/>
      <c r="HQ231" s="35"/>
      <c r="HR231" s="35"/>
      <c r="HS231" s="35"/>
      <c r="HT231" s="35"/>
      <c r="HU231" s="35"/>
      <c r="HV231" s="35"/>
      <c r="HW231" s="35"/>
      <c r="HX231" s="35"/>
      <c r="HY231" s="35"/>
      <c r="HZ231" s="35"/>
      <c r="IA231" s="35"/>
      <c r="IB231" s="35"/>
      <c r="IC231" s="35"/>
      <c r="ID231" s="35"/>
      <c r="IE231" s="35"/>
      <c r="IF231" s="35"/>
      <c r="IG231" s="35"/>
      <c r="IH231" s="35"/>
      <c r="II231" s="35"/>
      <c r="IJ231" s="35"/>
      <c r="IK231" s="35"/>
      <c r="IL231" s="35"/>
      <c r="IM231" s="35"/>
      <c r="IN231" s="35"/>
      <c r="IO231" s="35"/>
      <c r="IP231" s="35"/>
      <c r="IQ231" s="35"/>
      <c r="IR231" s="35"/>
      <c r="IS231" s="35"/>
      <c r="IT231" s="35"/>
      <c r="IU231" s="35"/>
      <c r="IV231" s="35"/>
      <c r="IW231" s="35"/>
      <c r="IX231" s="35"/>
      <c r="IY231" s="35"/>
      <c r="IZ231" s="35"/>
      <c r="JA231" s="35"/>
      <c r="JB231" s="35"/>
      <c r="JC231" s="35"/>
      <c r="JD231" s="35"/>
      <c r="JE231" s="35"/>
      <c r="JF231" s="35"/>
      <c r="JG231" s="35"/>
      <c r="JH231" s="35"/>
    </row>
    <row r="232" spans="1:268" s="34" customFormat="1">
      <c r="A232" s="45"/>
      <c r="B232" s="45"/>
      <c r="C232" s="45"/>
      <c r="D232" s="45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47"/>
      <c r="DW232" s="47"/>
      <c r="DX232" s="47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  <c r="GY232" s="35"/>
      <c r="GZ232" s="35"/>
      <c r="HA232" s="35"/>
      <c r="HB232" s="35"/>
      <c r="HC232" s="35"/>
      <c r="HD232" s="35"/>
      <c r="HE232" s="35"/>
      <c r="HF232" s="35"/>
      <c r="HG232" s="35"/>
      <c r="HH232" s="35"/>
      <c r="HI232" s="35"/>
      <c r="HJ232" s="35"/>
      <c r="HK232" s="35"/>
      <c r="HL232" s="35"/>
      <c r="HM232" s="35"/>
      <c r="HN232" s="35"/>
      <c r="HO232" s="35"/>
      <c r="HP232" s="35"/>
      <c r="HQ232" s="35"/>
      <c r="HR232" s="35"/>
      <c r="HS232" s="35"/>
      <c r="HT232" s="35"/>
      <c r="HU232" s="35"/>
      <c r="HV232" s="35"/>
      <c r="HW232" s="35"/>
      <c r="HX232" s="35"/>
      <c r="HY232" s="35"/>
      <c r="HZ232" s="35"/>
      <c r="IA232" s="35"/>
      <c r="IB232" s="35"/>
      <c r="IC232" s="35"/>
      <c r="ID232" s="35"/>
      <c r="IE232" s="35"/>
      <c r="IF232" s="35"/>
      <c r="IG232" s="35"/>
      <c r="IH232" s="35"/>
      <c r="II232" s="35"/>
      <c r="IJ232" s="35"/>
      <c r="IK232" s="35"/>
      <c r="IL232" s="35"/>
      <c r="IM232" s="35"/>
      <c r="IN232" s="35"/>
      <c r="IO232" s="35"/>
      <c r="IP232" s="35"/>
      <c r="IQ232" s="35"/>
      <c r="IR232" s="35"/>
      <c r="IS232" s="35"/>
      <c r="IT232" s="35"/>
      <c r="IU232" s="35"/>
      <c r="IV232" s="35"/>
      <c r="IW232" s="35"/>
      <c r="IX232" s="35"/>
      <c r="IY232" s="35"/>
      <c r="IZ232" s="35"/>
      <c r="JA232" s="35"/>
      <c r="JB232" s="35"/>
      <c r="JC232" s="35"/>
      <c r="JD232" s="35"/>
      <c r="JE232" s="35"/>
      <c r="JF232" s="35"/>
      <c r="JG232" s="35"/>
      <c r="JH232" s="35"/>
    </row>
    <row r="233" spans="1:268" s="34" customFormat="1">
      <c r="A233" s="45"/>
      <c r="B233" s="45"/>
      <c r="C233" s="45"/>
      <c r="D233" s="45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47"/>
      <c r="DW233" s="47"/>
      <c r="DX233" s="47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  <c r="GY233" s="35"/>
      <c r="GZ233" s="35"/>
      <c r="HA233" s="35"/>
      <c r="HB233" s="35"/>
      <c r="HC233" s="35"/>
      <c r="HD233" s="35"/>
      <c r="HE233" s="35"/>
      <c r="HF233" s="35"/>
      <c r="HG233" s="35"/>
      <c r="HH233" s="35"/>
      <c r="HI233" s="35"/>
      <c r="HJ233" s="35"/>
      <c r="HK233" s="35"/>
      <c r="HL233" s="35"/>
      <c r="HM233" s="35"/>
      <c r="HN233" s="35"/>
      <c r="HO233" s="35"/>
      <c r="HP233" s="35"/>
      <c r="HQ233" s="35"/>
      <c r="HR233" s="35"/>
      <c r="HS233" s="35"/>
      <c r="HT233" s="35"/>
      <c r="HU233" s="35"/>
      <c r="HV233" s="35"/>
      <c r="HW233" s="35"/>
      <c r="HX233" s="35"/>
      <c r="HY233" s="35"/>
      <c r="HZ233" s="35"/>
      <c r="IA233" s="35"/>
      <c r="IB233" s="35"/>
      <c r="IC233" s="35"/>
      <c r="ID233" s="35"/>
      <c r="IE233" s="35"/>
      <c r="IF233" s="35"/>
      <c r="IG233" s="35"/>
      <c r="IH233" s="35"/>
      <c r="II233" s="35"/>
      <c r="IJ233" s="35"/>
      <c r="IK233" s="35"/>
      <c r="IL233" s="35"/>
      <c r="IM233" s="35"/>
      <c r="IN233" s="35"/>
      <c r="IO233" s="35"/>
      <c r="IP233" s="35"/>
      <c r="IQ233" s="35"/>
      <c r="IR233" s="35"/>
      <c r="IS233" s="35"/>
      <c r="IT233" s="35"/>
      <c r="IU233" s="35"/>
      <c r="IV233" s="35"/>
      <c r="IW233" s="35"/>
      <c r="IX233" s="35"/>
      <c r="IY233" s="35"/>
      <c r="IZ233" s="35"/>
      <c r="JA233" s="35"/>
      <c r="JB233" s="35"/>
      <c r="JC233" s="35"/>
      <c r="JD233" s="35"/>
      <c r="JE233" s="35"/>
      <c r="JF233" s="35"/>
      <c r="JG233" s="35"/>
      <c r="JH233" s="35"/>
    </row>
    <row r="234" spans="1:268" s="34" customFormat="1">
      <c r="A234" s="45"/>
      <c r="B234" s="45"/>
      <c r="C234" s="45"/>
      <c r="D234" s="45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47"/>
      <c r="DW234" s="47"/>
      <c r="DX234" s="47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  <c r="GY234" s="35"/>
      <c r="GZ234" s="35"/>
      <c r="HA234" s="35"/>
      <c r="HB234" s="35"/>
      <c r="HC234" s="35"/>
      <c r="HD234" s="35"/>
      <c r="HE234" s="35"/>
      <c r="HF234" s="35"/>
      <c r="HG234" s="35"/>
      <c r="HH234" s="35"/>
      <c r="HI234" s="35"/>
      <c r="HJ234" s="35"/>
      <c r="HK234" s="35"/>
      <c r="HL234" s="35"/>
      <c r="HM234" s="35"/>
      <c r="HN234" s="35"/>
      <c r="HO234" s="35"/>
      <c r="HP234" s="35"/>
      <c r="HQ234" s="35"/>
      <c r="HR234" s="35"/>
      <c r="HS234" s="35"/>
      <c r="HT234" s="35"/>
      <c r="HU234" s="35"/>
      <c r="HV234" s="35"/>
      <c r="HW234" s="35"/>
      <c r="HX234" s="35"/>
      <c r="HY234" s="35"/>
      <c r="HZ234" s="35"/>
      <c r="IA234" s="35"/>
      <c r="IB234" s="35"/>
      <c r="IC234" s="35"/>
      <c r="ID234" s="35"/>
      <c r="IE234" s="35"/>
      <c r="IF234" s="35"/>
      <c r="IG234" s="35"/>
      <c r="IH234" s="35"/>
      <c r="II234" s="35"/>
      <c r="IJ234" s="35"/>
      <c r="IK234" s="35"/>
      <c r="IL234" s="35"/>
      <c r="IM234" s="35"/>
      <c r="IN234" s="35"/>
      <c r="IO234" s="35"/>
      <c r="IP234" s="35"/>
      <c r="IQ234" s="35"/>
      <c r="IR234" s="35"/>
      <c r="IS234" s="35"/>
      <c r="IT234" s="35"/>
      <c r="IU234" s="35"/>
      <c r="IV234" s="35"/>
      <c r="IW234" s="35"/>
      <c r="IX234" s="35"/>
      <c r="IY234" s="35"/>
      <c r="IZ234" s="35"/>
      <c r="JA234" s="35"/>
      <c r="JB234" s="35"/>
      <c r="JC234" s="35"/>
      <c r="JD234" s="35"/>
      <c r="JE234" s="35"/>
      <c r="JF234" s="35"/>
      <c r="JG234" s="35"/>
      <c r="JH234" s="35"/>
    </row>
    <row r="235" spans="1:268" s="34" customFormat="1">
      <c r="A235" s="45"/>
      <c r="B235" s="45"/>
      <c r="C235" s="45"/>
      <c r="D235" s="45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47"/>
      <c r="DW235" s="47"/>
      <c r="DX235" s="47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  <c r="GY235" s="35"/>
      <c r="GZ235" s="35"/>
      <c r="HA235" s="35"/>
      <c r="HB235" s="35"/>
      <c r="HC235" s="35"/>
      <c r="HD235" s="35"/>
      <c r="HE235" s="35"/>
      <c r="HF235" s="35"/>
      <c r="HG235" s="35"/>
      <c r="HH235" s="35"/>
      <c r="HI235" s="35"/>
      <c r="HJ235" s="35"/>
      <c r="HK235" s="35"/>
      <c r="HL235" s="35"/>
      <c r="HM235" s="35"/>
      <c r="HN235" s="35"/>
      <c r="HO235" s="35"/>
      <c r="HP235" s="35"/>
      <c r="HQ235" s="35"/>
      <c r="HR235" s="35"/>
      <c r="HS235" s="35"/>
      <c r="HT235" s="35"/>
      <c r="HU235" s="35"/>
      <c r="HV235" s="35"/>
      <c r="HW235" s="35"/>
      <c r="HX235" s="35"/>
      <c r="HY235" s="35"/>
      <c r="HZ235" s="35"/>
      <c r="IA235" s="35"/>
      <c r="IB235" s="35"/>
      <c r="IC235" s="35"/>
      <c r="ID235" s="35"/>
      <c r="IE235" s="35"/>
      <c r="IF235" s="35"/>
      <c r="IG235" s="35"/>
      <c r="IH235" s="35"/>
      <c r="II235" s="35"/>
      <c r="IJ235" s="35"/>
      <c r="IK235" s="35"/>
      <c r="IL235" s="35"/>
      <c r="IM235" s="35"/>
      <c r="IN235" s="35"/>
      <c r="IO235" s="35"/>
      <c r="IP235" s="35"/>
      <c r="IQ235" s="35"/>
      <c r="IR235" s="35"/>
      <c r="IS235" s="35"/>
      <c r="IT235" s="35"/>
      <c r="IU235" s="35"/>
      <c r="IV235" s="35"/>
      <c r="IW235" s="35"/>
      <c r="IX235" s="35"/>
      <c r="IY235" s="35"/>
      <c r="IZ235" s="35"/>
      <c r="JA235" s="35"/>
      <c r="JB235" s="35"/>
      <c r="JC235" s="35"/>
      <c r="JD235" s="35"/>
      <c r="JE235" s="35"/>
      <c r="JF235" s="35"/>
      <c r="JG235" s="35"/>
      <c r="JH235" s="35"/>
    </row>
    <row r="236" spans="1:268" s="34" customFormat="1">
      <c r="A236" s="45"/>
      <c r="B236" s="45"/>
      <c r="C236" s="45"/>
      <c r="D236" s="45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5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47"/>
      <c r="DW236" s="47"/>
      <c r="DX236" s="47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  <c r="GY236" s="35"/>
      <c r="GZ236" s="35"/>
      <c r="HA236" s="35"/>
      <c r="HB236" s="35"/>
      <c r="HC236" s="35"/>
      <c r="HD236" s="35"/>
      <c r="HE236" s="35"/>
      <c r="HF236" s="35"/>
      <c r="HG236" s="35"/>
      <c r="HH236" s="35"/>
      <c r="HI236" s="35"/>
      <c r="HJ236" s="35"/>
      <c r="HK236" s="35"/>
      <c r="HL236" s="35"/>
      <c r="HM236" s="35"/>
      <c r="HN236" s="35"/>
      <c r="HO236" s="35"/>
      <c r="HP236" s="35"/>
      <c r="HQ236" s="35"/>
      <c r="HR236" s="35"/>
      <c r="HS236" s="35"/>
      <c r="HT236" s="35"/>
      <c r="HU236" s="35"/>
      <c r="HV236" s="35"/>
      <c r="HW236" s="35"/>
      <c r="HX236" s="35"/>
      <c r="HY236" s="35"/>
      <c r="HZ236" s="35"/>
      <c r="IA236" s="35"/>
      <c r="IB236" s="35"/>
      <c r="IC236" s="35"/>
      <c r="ID236" s="35"/>
      <c r="IE236" s="35"/>
      <c r="IF236" s="35"/>
      <c r="IG236" s="35"/>
      <c r="IH236" s="35"/>
      <c r="II236" s="35"/>
      <c r="IJ236" s="35"/>
      <c r="IK236" s="35"/>
      <c r="IL236" s="35"/>
      <c r="IM236" s="35"/>
      <c r="IN236" s="35"/>
      <c r="IO236" s="35"/>
      <c r="IP236" s="35"/>
      <c r="IQ236" s="35"/>
      <c r="IR236" s="35"/>
      <c r="IS236" s="35"/>
      <c r="IT236" s="35"/>
      <c r="IU236" s="35"/>
      <c r="IV236" s="35"/>
      <c r="IW236" s="35"/>
      <c r="IX236" s="35"/>
      <c r="IY236" s="35"/>
      <c r="IZ236" s="35"/>
      <c r="JA236" s="35"/>
      <c r="JB236" s="35"/>
      <c r="JC236" s="35"/>
      <c r="JD236" s="35"/>
      <c r="JE236" s="35"/>
      <c r="JF236" s="35"/>
      <c r="JG236" s="35"/>
      <c r="JH236" s="35"/>
    </row>
    <row r="237" spans="1:268" s="34" customFormat="1">
      <c r="A237" s="45"/>
      <c r="B237" s="45"/>
      <c r="C237" s="45"/>
      <c r="D237" s="45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47"/>
      <c r="DW237" s="47"/>
      <c r="DX237" s="47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  <c r="GY237" s="35"/>
      <c r="GZ237" s="35"/>
      <c r="HA237" s="35"/>
      <c r="HB237" s="35"/>
      <c r="HC237" s="35"/>
      <c r="HD237" s="35"/>
      <c r="HE237" s="35"/>
      <c r="HF237" s="35"/>
      <c r="HG237" s="35"/>
      <c r="HH237" s="35"/>
      <c r="HI237" s="35"/>
      <c r="HJ237" s="35"/>
      <c r="HK237" s="35"/>
      <c r="HL237" s="35"/>
      <c r="HM237" s="35"/>
      <c r="HN237" s="35"/>
      <c r="HO237" s="35"/>
      <c r="HP237" s="35"/>
      <c r="HQ237" s="35"/>
      <c r="HR237" s="35"/>
      <c r="HS237" s="35"/>
      <c r="HT237" s="35"/>
      <c r="HU237" s="35"/>
      <c r="HV237" s="35"/>
      <c r="HW237" s="35"/>
      <c r="HX237" s="35"/>
      <c r="HY237" s="35"/>
      <c r="HZ237" s="35"/>
      <c r="IA237" s="35"/>
      <c r="IB237" s="35"/>
      <c r="IC237" s="35"/>
      <c r="ID237" s="35"/>
      <c r="IE237" s="35"/>
      <c r="IF237" s="35"/>
      <c r="IG237" s="35"/>
      <c r="IH237" s="35"/>
      <c r="II237" s="35"/>
      <c r="IJ237" s="35"/>
      <c r="IK237" s="35"/>
      <c r="IL237" s="35"/>
      <c r="IM237" s="35"/>
      <c r="IN237" s="35"/>
      <c r="IO237" s="35"/>
      <c r="IP237" s="35"/>
      <c r="IQ237" s="35"/>
      <c r="IR237" s="35"/>
      <c r="IS237" s="35"/>
      <c r="IT237" s="35"/>
      <c r="IU237" s="35"/>
      <c r="IV237" s="35"/>
      <c r="IW237" s="35"/>
      <c r="IX237" s="35"/>
      <c r="IY237" s="35"/>
      <c r="IZ237" s="35"/>
      <c r="JA237" s="35"/>
      <c r="JB237" s="35"/>
      <c r="JC237" s="35"/>
      <c r="JD237" s="35"/>
      <c r="JE237" s="35"/>
      <c r="JF237" s="35"/>
      <c r="JG237" s="35"/>
      <c r="JH237" s="35"/>
    </row>
    <row r="238" spans="1:268" s="34" customFormat="1">
      <c r="A238" s="45"/>
      <c r="B238" s="45"/>
      <c r="C238" s="45"/>
      <c r="D238" s="45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47"/>
      <c r="DW238" s="47"/>
      <c r="DX238" s="47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  <c r="GY238" s="35"/>
      <c r="GZ238" s="35"/>
      <c r="HA238" s="35"/>
      <c r="HB238" s="35"/>
      <c r="HC238" s="35"/>
      <c r="HD238" s="35"/>
      <c r="HE238" s="35"/>
      <c r="HF238" s="35"/>
      <c r="HG238" s="35"/>
      <c r="HH238" s="35"/>
      <c r="HI238" s="35"/>
      <c r="HJ238" s="35"/>
      <c r="HK238" s="35"/>
      <c r="HL238" s="35"/>
      <c r="HM238" s="35"/>
      <c r="HN238" s="35"/>
      <c r="HO238" s="35"/>
      <c r="HP238" s="35"/>
      <c r="HQ238" s="35"/>
      <c r="HR238" s="35"/>
      <c r="HS238" s="35"/>
      <c r="HT238" s="35"/>
      <c r="HU238" s="35"/>
      <c r="HV238" s="35"/>
      <c r="HW238" s="35"/>
      <c r="HX238" s="35"/>
      <c r="HY238" s="35"/>
      <c r="HZ238" s="35"/>
      <c r="IA238" s="35"/>
      <c r="IB238" s="35"/>
      <c r="IC238" s="35"/>
      <c r="ID238" s="35"/>
      <c r="IE238" s="35"/>
      <c r="IF238" s="35"/>
      <c r="IG238" s="35"/>
      <c r="IH238" s="35"/>
      <c r="II238" s="35"/>
      <c r="IJ238" s="35"/>
      <c r="IK238" s="35"/>
      <c r="IL238" s="35"/>
      <c r="IM238" s="35"/>
      <c r="IN238" s="35"/>
      <c r="IO238" s="35"/>
      <c r="IP238" s="35"/>
      <c r="IQ238" s="35"/>
      <c r="IR238" s="35"/>
      <c r="IS238" s="35"/>
      <c r="IT238" s="35"/>
      <c r="IU238" s="35"/>
      <c r="IV238" s="35"/>
      <c r="IW238" s="35"/>
      <c r="IX238" s="35"/>
      <c r="IY238" s="35"/>
      <c r="IZ238" s="35"/>
      <c r="JA238" s="35"/>
      <c r="JB238" s="35"/>
      <c r="JC238" s="35"/>
      <c r="JD238" s="35"/>
      <c r="JE238" s="35"/>
      <c r="JF238" s="35"/>
      <c r="JG238" s="35"/>
      <c r="JH238" s="35"/>
    </row>
    <row r="239" spans="1:268" s="34" customFormat="1">
      <c r="A239" s="45"/>
      <c r="B239" s="45"/>
      <c r="C239" s="45"/>
      <c r="D239" s="45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47"/>
      <c r="DW239" s="47"/>
      <c r="DX239" s="47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  <c r="GY239" s="35"/>
      <c r="GZ239" s="35"/>
      <c r="HA239" s="35"/>
      <c r="HB239" s="35"/>
      <c r="HC239" s="35"/>
      <c r="HD239" s="35"/>
      <c r="HE239" s="35"/>
      <c r="HF239" s="35"/>
      <c r="HG239" s="35"/>
      <c r="HH239" s="35"/>
      <c r="HI239" s="35"/>
      <c r="HJ239" s="35"/>
      <c r="HK239" s="35"/>
      <c r="HL239" s="35"/>
      <c r="HM239" s="35"/>
      <c r="HN239" s="35"/>
      <c r="HO239" s="35"/>
      <c r="HP239" s="35"/>
      <c r="HQ239" s="35"/>
      <c r="HR239" s="35"/>
      <c r="HS239" s="35"/>
      <c r="HT239" s="35"/>
      <c r="HU239" s="35"/>
      <c r="HV239" s="35"/>
      <c r="HW239" s="35"/>
      <c r="HX239" s="35"/>
      <c r="HY239" s="35"/>
      <c r="HZ239" s="35"/>
      <c r="IA239" s="35"/>
      <c r="IB239" s="35"/>
      <c r="IC239" s="35"/>
      <c r="ID239" s="35"/>
      <c r="IE239" s="35"/>
      <c r="IF239" s="35"/>
      <c r="IG239" s="35"/>
      <c r="IH239" s="35"/>
      <c r="II239" s="35"/>
      <c r="IJ239" s="35"/>
      <c r="IK239" s="35"/>
      <c r="IL239" s="35"/>
      <c r="IM239" s="35"/>
      <c r="IN239" s="35"/>
      <c r="IO239" s="35"/>
      <c r="IP239" s="35"/>
      <c r="IQ239" s="35"/>
      <c r="IR239" s="35"/>
      <c r="IS239" s="35"/>
      <c r="IT239" s="35"/>
      <c r="IU239" s="35"/>
      <c r="IV239" s="35"/>
      <c r="IW239" s="35"/>
      <c r="IX239" s="35"/>
      <c r="IY239" s="35"/>
      <c r="IZ239" s="35"/>
      <c r="JA239" s="35"/>
      <c r="JB239" s="35"/>
      <c r="JC239" s="35"/>
      <c r="JD239" s="35"/>
      <c r="JE239" s="35"/>
      <c r="JF239" s="35"/>
      <c r="JG239" s="35"/>
      <c r="JH239" s="35"/>
    </row>
    <row r="240" spans="1:268" s="34" customFormat="1">
      <c r="A240" s="45"/>
      <c r="B240" s="45"/>
      <c r="C240" s="45"/>
      <c r="D240" s="45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47"/>
      <c r="DW240" s="47"/>
      <c r="DX240" s="47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  <c r="GY240" s="35"/>
      <c r="GZ240" s="35"/>
      <c r="HA240" s="35"/>
      <c r="HB240" s="35"/>
      <c r="HC240" s="35"/>
      <c r="HD240" s="35"/>
      <c r="HE240" s="35"/>
      <c r="HF240" s="35"/>
      <c r="HG240" s="35"/>
      <c r="HH240" s="35"/>
      <c r="HI240" s="35"/>
      <c r="HJ240" s="35"/>
      <c r="HK240" s="35"/>
      <c r="HL240" s="35"/>
      <c r="HM240" s="35"/>
      <c r="HN240" s="35"/>
      <c r="HO240" s="35"/>
      <c r="HP240" s="35"/>
      <c r="HQ240" s="35"/>
      <c r="HR240" s="35"/>
      <c r="HS240" s="35"/>
      <c r="HT240" s="35"/>
      <c r="HU240" s="35"/>
      <c r="HV240" s="35"/>
      <c r="HW240" s="35"/>
      <c r="HX240" s="35"/>
      <c r="HY240" s="35"/>
      <c r="HZ240" s="35"/>
      <c r="IA240" s="35"/>
      <c r="IB240" s="35"/>
      <c r="IC240" s="35"/>
      <c r="ID240" s="35"/>
      <c r="IE240" s="35"/>
      <c r="IF240" s="35"/>
      <c r="IG240" s="35"/>
      <c r="IH240" s="35"/>
      <c r="II240" s="35"/>
      <c r="IJ240" s="35"/>
      <c r="IK240" s="35"/>
      <c r="IL240" s="35"/>
      <c r="IM240" s="35"/>
      <c r="IN240" s="35"/>
      <c r="IO240" s="35"/>
      <c r="IP240" s="35"/>
      <c r="IQ240" s="35"/>
      <c r="IR240" s="35"/>
      <c r="IS240" s="35"/>
      <c r="IT240" s="35"/>
      <c r="IU240" s="35"/>
      <c r="IV240" s="35"/>
      <c r="IW240" s="35"/>
      <c r="IX240" s="35"/>
      <c r="IY240" s="35"/>
      <c r="IZ240" s="35"/>
      <c r="JA240" s="35"/>
      <c r="JB240" s="35"/>
      <c r="JC240" s="35"/>
      <c r="JD240" s="35"/>
      <c r="JE240" s="35"/>
      <c r="JF240" s="35"/>
      <c r="JG240" s="35"/>
      <c r="JH240" s="35"/>
    </row>
    <row r="241" spans="1:268" s="34" customFormat="1">
      <c r="A241" s="45"/>
      <c r="B241" s="45"/>
      <c r="C241" s="45"/>
      <c r="D241" s="45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47"/>
      <c r="DW241" s="47"/>
      <c r="DX241" s="47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  <c r="GY241" s="35"/>
      <c r="GZ241" s="35"/>
      <c r="HA241" s="35"/>
      <c r="HB241" s="35"/>
      <c r="HC241" s="35"/>
      <c r="HD241" s="35"/>
      <c r="HE241" s="35"/>
      <c r="HF241" s="35"/>
      <c r="HG241" s="35"/>
      <c r="HH241" s="35"/>
      <c r="HI241" s="35"/>
      <c r="HJ241" s="35"/>
      <c r="HK241" s="35"/>
      <c r="HL241" s="35"/>
      <c r="HM241" s="35"/>
      <c r="HN241" s="35"/>
      <c r="HO241" s="35"/>
      <c r="HP241" s="35"/>
      <c r="HQ241" s="35"/>
      <c r="HR241" s="35"/>
      <c r="HS241" s="35"/>
      <c r="HT241" s="35"/>
      <c r="HU241" s="35"/>
      <c r="HV241" s="35"/>
      <c r="HW241" s="35"/>
      <c r="HX241" s="35"/>
      <c r="HY241" s="35"/>
      <c r="HZ241" s="35"/>
      <c r="IA241" s="35"/>
      <c r="IB241" s="35"/>
      <c r="IC241" s="35"/>
      <c r="ID241" s="35"/>
      <c r="IE241" s="35"/>
      <c r="IF241" s="35"/>
      <c r="IG241" s="35"/>
      <c r="IH241" s="35"/>
      <c r="II241" s="35"/>
      <c r="IJ241" s="35"/>
      <c r="IK241" s="35"/>
      <c r="IL241" s="35"/>
      <c r="IM241" s="35"/>
      <c r="IN241" s="35"/>
      <c r="IO241" s="35"/>
      <c r="IP241" s="35"/>
      <c r="IQ241" s="35"/>
      <c r="IR241" s="35"/>
      <c r="IS241" s="35"/>
      <c r="IT241" s="35"/>
      <c r="IU241" s="35"/>
      <c r="IV241" s="35"/>
      <c r="IW241" s="35"/>
      <c r="IX241" s="35"/>
      <c r="IY241" s="35"/>
      <c r="IZ241" s="35"/>
      <c r="JA241" s="35"/>
      <c r="JB241" s="35"/>
      <c r="JC241" s="35"/>
      <c r="JD241" s="35"/>
      <c r="JE241" s="35"/>
      <c r="JF241" s="35"/>
      <c r="JG241" s="35"/>
      <c r="JH241" s="35"/>
    </row>
    <row r="242" spans="1:268" s="34" customFormat="1">
      <c r="A242" s="45"/>
      <c r="B242" s="45"/>
      <c r="C242" s="45"/>
      <c r="D242" s="45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47"/>
      <c r="DW242" s="47"/>
      <c r="DX242" s="47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  <c r="GY242" s="35"/>
      <c r="GZ242" s="35"/>
      <c r="HA242" s="35"/>
      <c r="HB242" s="35"/>
      <c r="HC242" s="35"/>
      <c r="HD242" s="35"/>
      <c r="HE242" s="35"/>
      <c r="HF242" s="35"/>
      <c r="HG242" s="35"/>
      <c r="HH242" s="35"/>
      <c r="HI242" s="35"/>
      <c r="HJ242" s="35"/>
      <c r="HK242" s="35"/>
      <c r="HL242" s="35"/>
      <c r="HM242" s="35"/>
      <c r="HN242" s="35"/>
      <c r="HO242" s="35"/>
      <c r="HP242" s="35"/>
      <c r="HQ242" s="35"/>
      <c r="HR242" s="35"/>
      <c r="HS242" s="35"/>
      <c r="HT242" s="35"/>
      <c r="HU242" s="35"/>
      <c r="HV242" s="35"/>
      <c r="HW242" s="35"/>
      <c r="HX242" s="35"/>
      <c r="HY242" s="35"/>
      <c r="HZ242" s="35"/>
      <c r="IA242" s="35"/>
      <c r="IB242" s="35"/>
      <c r="IC242" s="35"/>
      <c r="ID242" s="35"/>
      <c r="IE242" s="35"/>
      <c r="IF242" s="35"/>
      <c r="IG242" s="35"/>
      <c r="IH242" s="35"/>
      <c r="II242" s="35"/>
      <c r="IJ242" s="35"/>
      <c r="IK242" s="35"/>
      <c r="IL242" s="35"/>
      <c r="IM242" s="35"/>
      <c r="IN242" s="35"/>
      <c r="IO242" s="35"/>
      <c r="IP242" s="35"/>
      <c r="IQ242" s="35"/>
      <c r="IR242" s="35"/>
      <c r="IS242" s="35"/>
      <c r="IT242" s="35"/>
      <c r="IU242" s="35"/>
      <c r="IV242" s="35"/>
      <c r="IW242" s="35"/>
      <c r="IX242" s="35"/>
      <c r="IY242" s="35"/>
      <c r="IZ242" s="35"/>
      <c r="JA242" s="35"/>
      <c r="JB242" s="35"/>
      <c r="JC242" s="35"/>
      <c r="JD242" s="35"/>
      <c r="JE242" s="35"/>
      <c r="JF242" s="35"/>
      <c r="JG242" s="35"/>
      <c r="JH242" s="35"/>
    </row>
    <row r="243" spans="1:268" s="34" customFormat="1">
      <c r="A243" s="45"/>
      <c r="B243" s="45"/>
      <c r="C243" s="45"/>
      <c r="D243" s="45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47"/>
      <c r="DW243" s="47"/>
      <c r="DX243" s="47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  <c r="GY243" s="35"/>
      <c r="GZ243" s="35"/>
      <c r="HA243" s="35"/>
      <c r="HB243" s="35"/>
      <c r="HC243" s="35"/>
      <c r="HD243" s="35"/>
      <c r="HE243" s="35"/>
      <c r="HF243" s="35"/>
      <c r="HG243" s="35"/>
      <c r="HH243" s="35"/>
      <c r="HI243" s="35"/>
      <c r="HJ243" s="35"/>
      <c r="HK243" s="35"/>
      <c r="HL243" s="35"/>
      <c r="HM243" s="35"/>
      <c r="HN243" s="35"/>
      <c r="HO243" s="35"/>
      <c r="HP243" s="35"/>
      <c r="HQ243" s="35"/>
      <c r="HR243" s="35"/>
      <c r="HS243" s="35"/>
      <c r="HT243" s="35"/>
      <c r="HU243" s="35"/>
      <c r="HV243" s="35"/>
      <c r="HW243" s="35"/>
      <c r="HX243" s="35"/>
      <c r="HY243" s="35"/>
      <c r="HZ243" s="35"/>
      <c r="IA243" s="35"/>
      <c r="IB243" s="35"/>
      <c r="IC243" s="35"/>
      <c r="ID243" s="35"/>
      <c r="IE243" s="35"/>
      <c r="IF243" s="35"/>
      <c r="IG243" s="35"/>
      <c r="IH243" s="35"/>
      <c r="II243" s="35"/>
      <c r="IJ243" s="35"/>
      <c r="IK243" s="35"/>
      <c r="IL243" s="35"/>
      <c r="IM243" s="35"/>
      <c r="IN243" s="35"/>
      <c r="IO243" s="35"/>
      <c r="IP243" s="35"/>
      <c r="IQ243" s="35"/>
      <c r="IR243" s="35"/>
      <c r="IS243" s="35"/>
      <c r="IT243" s="35"/>
      <c r="IU243" s="35"/>
      <c r="IV243" s="35"/>
      <c r="IW243" s="35"/>
      <c r="IX243" s="35"/>
      <c r="IY243" s="35"/>
      <c r="IZ243" s="35"/>
      <c r="JA243" s="35"/>
      <c r="JB243" s="35"/>
      <c r="JC243" s="35"/>
      <c r="JD243" s="35"/>
      <c r="JE243" s="35"/>
      <c r="JF243" s="35"/>
      <c r="JG243" s="35"/>
      <c r="JH243" s="35"/>
    </row>
    <row r="244" spans="1:268" s="34" customFormat="1">
      <c r="A244" s="45"/>
      <c r="B244" s="45"/>
      <c r="C244" s="45"/>
      <c r="D244" s="45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47"/>
      <c r="DW244" s="47"/>
      <c r="DX244" s="47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  <c r="GY244" s="35"/>
      <c r="GZ244" s="35"/>
      <c r="HA244" s="35"/>
      <c r="HB244" s="35"/>
      <c r="HC244" s="35"/>
      <c r="HD244" s="35"/>
      <c r="HE244" s="35"/>
      <c r="HF244" s="35"/>
      <c r="HG244" s="35"/>
      <c r="HH244" s="35"/>
      <c r="HI244" s="35"/>
      <c r="HJ244" s="35"/>
      <c r="HK244" s="35"/>
      <c r="HL244" s="35"/>
      <c r="HM244" s="35"/>
      <c r="HN244" s="35"/>
      <c r="HO244" s="35"/>
      <c r="HP244" s="35"/>
      <c r="HQ244" s="35"/>
      <c r="HR244" s="35"/>
      <c r="HS244" s="35"/>
      <c r="HT244" s="35"/>
      <c r="HU244" s="35"/>
      <c r="HV244" s="35"/>
      <c r="HW244" s="35"/>
      <c r="HX244" s="35"/>
      <c r="HY244" s="35"/>
      <c r="HZ244" s="35"/>
      <c r="IA244" s="35"/>
      <c r="IB244" s="35"/>
      <c r="IC244" s="35"/>
      <c r="ID244" s="35"/>
      <c r="IE244" s="35"/>
      <c r="IF244" s="35"/>
      <c r="IG244" s="35"/>
      <c r="IH244" s="35"/>
      <c r="II244" s="35"/>
      <c r="IJ244" s="35"/>
      <c r="IK244" s="35"/>
      <c r="IL244" s="35"/>
      <c r="IM244" s="35"/>
      <c r="IN244" s="35"/>
      <c r="IO244" s="35"/>
      <c r="IP244" s="35"/>
      <c r="IQ244" s="35"/>
      <c r="IR244" s="35"/>
      <c r="IS244" s="35"/>
      <c r="IT244" s="35"/>
      <c r="IU244" s="35"/>
      <c r="IV244" s="35"/>
      <c r="IW244" s="35"/>
      <c r="IX244" s="35"/>
      <c r="IY244" s="35"/>
      <c r="IZ244" s="35"/>
      <c r="JA244" s="35"/>
      <c r="JB244" s="35"/>
      <c r="JC244" s="35"/>
      <c r="JD244" s="35"/>
      <c r="JE244" s="35"/>
      <c r="JF244" s="35"/>
      <c r="JG244" s="35"/>
      <c r="JH244" s="35"/>
    </row>
    <row r="245" spans="1:268" s="34" customFormat="1">
      <c r="A245" s="45"/>
      <c r="B245" s="45"/>
      <c r="C245" s="45"/>
      <c r="D245" s="45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47"/>
      <c r="DW245" s="47"/>
      <c r="DX245" s="47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  <c r="GY245" s="35"/>
      <c r="GZ245" s="35"/>
      <c r="HA245" s="35"/>
      <c r="HB245" s="35"/>
      <c r="HC245" s="35"/>
      <c r="HD245" s="35"/>
      <c r="HE245" s="35"/>
      <c r="HF245" s="35"/>
      <c r="HG245" s="35"/>
      <c r="HH245" s="35"/>
      <c r="HI245" s="35"/>
      <c r="HJ245" s="35"/>
      <c r="HK245" s="35"/>
      <c r="HL245" s="35"/>
      <c r="HM245" s="35"/>
      <c r="HN245" s="35"/>
      <c r="HO245" s="35"/>
      <c r="HP245" s="35"/>
      <c r="HQ245" s="35"/>
      <c r="HR245" s="35"/>
      <c r="HS245" s="35"/>
      <c r="HT245" s="35"/>
      <c r="HU245" s="35"/>
      <c r="HV245" s="35"/>
      <c r="HW245" s="35"/>
      <c r="HX245" s="35"/>
      <c r="HY245" s="35"/>
      <c r="HZ245" s="35"/>
      <c r="IA245" s="35"/>
      <c r="IB245" s="35"/>
      <c r="IC245" s="35"/>
      <c r="ID245" s="35"/>
      <c r="IE245" s="35"/>
      <c r="IF245" s="35"/>
      <c r="IG245" s="35"/>
      <c r="IH245" s="35"/>
      <c r="II245" s="35"/>
      <c r="IJ245" s="35"/>
      <c r="IK245" s="35"/>
      <c r="IL245" s="35"/>
      <c r="IM245" s="35"/>
      <c r="IN245" s="35"/>
      <c r="IO245" s="35"/>
      <c r="IP245" s="35"/>
      <c r="IQ245" s="35"/>
      <c r="IR245" s="35"/>
      <c r="IS245" s="35"/>
      <c r="IT245" s="35"/>
      <c r="IU245" s="35"/>
      <c r="IV245" s="35"/>
      <c r="IW245" s="35"/>
      <c r="IX245" s="35"/>
      <c r="IY245" s="35"/>
      <c r="IZ245" s="35"/>
      <c r="JA245" s="35"/>
      <c r="JB245" s="35"/>
      <c r="JC245" s="35"/>
      <c r="JD245" s="35"/>
      <c r="JE245" s="35"/>
      <c r="JF245" s="35"/>
      <c r="JG245" s="35"/>
      <c r="JH245" s="35"/>
    </row>
    <row r="246" spans="1:268" s="34" customFormat="1">
      <c r="A246" s="45"/>
      <c r="B246" s="45"/>
      <c r="C246" s="45"/>
      <c r="D246" s="45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47"/>
      <c r="DW246" s="47"/>
      <c r="DX246" s="47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  <c r="GY246" s="35"/>
      <c r="GZ246" s="35"/>
      <c r="HA246" s="35"/>
      <c r="HB246" s="35"/>
      <c r="HC246" s="35"/>
      <c r="HD246" s="35"/>
      <c r="HE246" s="35"/>
      <c r="HF246" s="35"/>
      <c r="HG246" s="35"/>
      <c r="HH246" s="35"/>
      <c r="HI246" s="35"/>
      <c r="HJ246" s="35"/>
      <c r="HK246" s="35"/>
      <c r="HL246" s="35"/>
      <c r="HM246" s="35"/>
      <c r="HN246" s="35"/>
      <c r="HO246" s="35"/>
      <c r="HP246" s="35"/>
      <c r="HQ246" s="35"/>
      <c r="HR246" s="35"/>
      <c r="HS246" s="35"/>
      <c r="HT246" s="35"/>
      <c r="HU246" s="35"/>
      <c r="HV246" s="35"/>
      <c r="HW246" s="35"/>
      <c r="HX246" s="35"/>
      <c r="HY246" s="35"/>
      <c r="HZ246" s="35"/>
      <c r="IA246" s="35"/>
      <c r="IB246" s="35"/>
      <c r="IC246" s="35"/>
      <c r="ID246" s="35"/>
      <c r="IE246" s="35"/>
      <c r="IF246" s="35"/>
      <c r="IG246" s="35"/>
      <c r="IH246" s="35"/>
      <c r="II246" s="35"/>
      <c r="IJ246" s="35"/>
      <c r="IK246" s="35"/>
      <c r="IL246" s="35"/>
      <c r="IM246" s="35"/>
      <c r="IN246" s="35"/>
      <c r="IO246" s="35"/>
      <c r="IP246" s="35"/>
      <c r="IQ246" s="35"/>
      <c r="IR246" s="35"/>
      <c r="IS246" s="35"/>
      <c r="IT246" s="35"/>
      <c r="IU246" s="35"/>
      <c r="IV246" s="35"/>
      <c r="IW246" s="35"/>
      <c r="IX246" s="35"/>
      <c r="IY246" s="35"/>
      <c r="IZ246" s="35"/>
      <c r="JA246" s="35"/>
      <c r="JB246" s="35"/>
      <c r="JC246" s="35"/>
      <c r="JD246" s="35"/>
      <c r="JE246" s="35"/>
      <c r="JF246" s="35"/>
      <c r="JG246" s="35"/>
      <c r="JH246" s="35"/>
    </row>
    <row r="247" spans="1:268" s="34" customFormat="1">
      <c r="A247" s="45"/>
      <c r="B247" s="45"/>
      <c r="C247" s="45"/>
      <c r="D247" s="45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47"/>
      <c r="DW247" s="47"/>
      <c r="DX247" s="47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  <c r="GY247" s="35"/>
      <c r="GZ247" s="35"/>
      <c r="HA247" s="35"/>
      <c r="HB247" s="35"/>
      <c r="HC247" s="35"/>
      <c r="HD247" s="35"/>
      <c r="HE247" s="35"/>
      <c r="HF247" s="35"/>
      <c r="HG247" s="35"/>
      <c r="HH247" s="35"/>
      <c r="HI247" s="35"/>
      <c r="HJ247" s="35"/>
      <c r="HK247" s="35"/>
      <c r="HL247" s="35"/>
      <c r="HM247" s="35"/>
      <c r="HN247" s="35"/>
      <c r="HO247" s="35"/>
      <c r="HP247" s="35"/>
      <c r="HQ247" s="35"/>
      <c r="HR247" s="35"/>
      <c r="HS247" s="35"/>
      <c r="HT247" s="35"/>
      <c r="HU247" s="35"/>
      <c r="HV247" s="35"/>
      <c r="HW247" s="35"/>
      <c r="HX247" s="35"/>
      <c r="HY247" s="35"/>
      <c r="HZ247" s="35"/>
      <c r="IA247" s="35"/>
      <c r="IB247" s="35"/>
      <c r="IC247" s="35"/>
      <c r="ID247" s="35"/>
      <c r="IE247" s="35"/>
      <c r="IF247" s="35"/>
      <c r="IG247" s="35"/>
      <c r="IH247" s="35"/>
      <c r="II247" s="35"/>
      <c r="IJ247" s="35"/>
      <c r="IK247" s="35"/>
      <c r="IL247" s="35"/>
      <c r="IM247" s="35"/>
      <c r="IN247" s="35"/>
      <c r="IO247" s="35"/>
      <c r="IP247" s="35"/>
      <c r="IQ247" s="35"/>
      <c r="IR247" s="35"/>
      <c r="IS247" s="35"/>
      <c r="IT247" s="35"/>
      <c r="IU247" s="35"/>
      <c r="IV247" s="35"/>
      <c r="IW247" s="35"/>
      <c r="IX247" s="35"/>
      <c r="IY247" s="35"/>
      <c r="IZ247" s="35"/>
      <c r="JA247" s="35"/>
      <c r="JB247" s="35"/>
      <c r="JC247" s="35"/>
      <c r="JD247" s="35"/>
      <c r="JE247" s="35"/>
      <c r="JF247" s="35"/>
      <c r="JG247" s="35"/>
      <c r="JH247" s="35"/>
    </row>
    <row r="248" spans="1:268" s="34" customFormat="1">
      <c r="A248" s="45"/>
      <c r="B248" s="45"/>
      <c r="C248" s="45"/>
      <c r="D248" s="45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47"/>
      <c r="DW248" s="47"/>
      <c r="DX248" s="47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  <c r="GY248" s="35"/>
      <c r="GZ248" s="35"/>
      <c r="HA248" s="35"/>
      <c r="HB248" s="35"/>
      <c r="HC248" s="35"/>
      <c r="HD248" s="35"/>
      <c r="HE248" s="35"/>
      <c r="HF248" s="35"/>
      <c r="HG248" s="35"/>
      <c r="HH248" s="35"/>
      <c r="HI248" s="35"/>
      <c r="HJ248" s="35"/>
      <c r="HK248" s="35"/>
      <c r="HL248" s="35"/>
      <c r="HM248" s="35"/>
      <c r="HN248" s="35"/>
      <c r="HO248" s="35"/>
      <c r="HP248" s="35"/>
      <c r="HQ248" s="35"/>
      <c r="HR248" s="35"/>
      <c r="HS248" s="35"/>
      <c r="HT248" s="35"/>
      <c r="HU248" s="35"/>
      <c r="HV248" s="35"/>
      <c r="HW248" s="35"/>
      <c r="HX248" s="35"/>
      <c r="HY248" s="35"/>
      <c r="HZ248" s="35"/>
      <c r="IA248" s="35"/>
      <c r="IB248" s="35"/>
      <c r="IC248" s="35"/>
      <c r="ID248" s="35"/>
      <c r="IE248" s="35"/>
      <c r="IF248" s="35"/>
      <c r="IG248" s="35"/>
      <c r="IH248" s="35"/>
      <c r="II248" s="35"/>
      <c r="IJ248" s="35"/>
      <c r="IK248" s="35"/>
      <c r="IL248" s="35"/>
      <c r="IM248" s="35"/>
      <c r="IN248" s="35"/>
      <c r="IO248" s="35"/>
      <c r="IP248" s="35"/>
      <c r="IQ248" s="35"/>
      <c r="IR248" s="35"/>
      <c r="IS248" s="35"/>
      <c r="IT248" s="35"/>
      <c r="IU248" s="35"/>
      <c r="IV248" s="35"/>
      <c r="IW248" s="35"/>
      <c r="IX248" s="35"/>
      <c r="IY248" s="35"/>
      <c r="IZ248" s="35"/>
      <c r="JA248" s="35"/>
      <c r="JB248" s="35"/>
      <c r="JC248" s="35"/>
      <c r="JD248" s="35"/>
      <c r="JE248" s="35"/>
      <c r="JF248" s="35"/>
      <c r="JG248" s="35"/>
      <c r="JH248" s="35"/>
    </row>
    <row r="249" spans="1:268" s="34" customFormat="1">
      <c r="A249" s="45"/>
      <c r="B249" s="45"/>
      <c r="C249" s="45"/>
      <c r="D249" s="45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47"/>
      <c r="DW249" s="47"/>
      <c r="DX249" s="47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  <c r="GY249" s="35"/>
      <c r="GZ249" s="35"/>
      <c r="HA249" s="35"/>
      <c r="HB249" s="35"/>
      <c r="HC249" s="35"/>
      <c r="HD249" s="35"/>
      <c r="HE249" s="35"/>
      <c r="HF249" s="35"/>
      <c r="HG249" s="35"/>
      <c r="HH249" s="35"/>
      <c r="HI249" s="35"/>
      <c r="HJ249" s="35"/>
      <c r="HK249" s="35"/>
      <c r="HL249" s="35"/>
      <c r="HM249" s="35"/>
      <c r="HN249" s="35"/>
      <c r="HO249" s="35"/>
      <c r="HP249" s="35"/>
      <c r="HQ249" s="35"/>
      <c r="HR249" s="35"/>
      <c r="HS249" s="35"/>
      <c r="HT249" s="35"/>
      <c r="HU249" s="35"/>
      <c r="HV249" s="35"/>
      <c r="HW249" s="35"/>
      <c r="HX249" s="35"/>
      <c r="HY249" s="35"/>
      <c r="HZ249" s="35"/>
      <c r="IA249" s="35"/>
      <c r="IB249" s="35"/>
      <c r="IC249" s="35"/>
      <c r="ID249" s="35"/>
      <c r="IE249" s="35"/>
      <c r="IF249" s="35"/>
      <c r="IG249" s="35"/>
      <c r="IH249" s="35"/>
      <c r="II249" s="35"/>
      <c r="IJ249" s="35"/>
      <c r="IK249" s="35"/>
      <c r="IL249" s="35"/>
      <c r="IM249" s="35"/>
      <c r="IN249" s="35"/>
      <c r="IO249" s="35"/>
      <c r="IP249" s="35"/>
      <c r="IQ249" s="35"/>
      <c r="IR249" s="35"/>
      <c r="IS249" s="35"/>
      <c r="IT249" s="35"/>
      <c r="IU249" s="35"/>
      <c r="IV249" s="35"/>
      <c r="IW249" s="35"/>
      <c r="IX249" s="35"/>
      <c r="IY249" s="35"/>
      <c r="IZ249" s="35"/>
      <c r="JA249" s="35"/>
      <c r="JB249" s="35"/>
      <c r="JC249" s="35"/>
      <c r="JD249" s="35"/>
      <c r="JE249" s="35"/>
      <c r="JF249" s="35"/>
      <c r="JG249" s="35"/>
      <c r="JH249" s="35"/>
    </row>
    <row r="250" spans="1:268" s="34" customFormat="1">
      <c r="A250" s="45"/>
      <c r="B250" s="45"/>
      <c r="C250" s="45"/>
      <c r="D250" s="45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47"/>
      <c r="DW250" s="47"/>
      <c r="DX250" s="47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  <c r="GY250" s="35"/>
      <c r="GZ250" s="35"/>
      <c r="HA250" s="35"/>
      <c r="HB250" s="35"/>
      <c r="HC250" s="35"/>
      <c r="HD250" s="35"/>
      <c r="HE250" s="35"/>
      <c r="HF250" s="35"/>
      <c r="HG250" s="35"/>
      <c r="HH250" s="35"/>
      <c r="HI250" s="35"/>
      <c r="HJ250" s="35"/>
      <c r="HK250" s="35"/>
      <c r="HL250" s="35"/>
      <c r="HM250" s="35"/>
      <c r="HN250" s="35"/>
      <c r="HO250" s="35"/>
      <c r="HP250" s="35"/>
      <c r="HQ250" s="35"/>
      <c r="HR250" s="35"/>
      <c r="HS250" s="35"/>
      <c r="HT250" s="35"/>
      <c r="HU250" s="35"/>
      <c r="HV250" s="35"/>
      <c r="HW250" s="35"/>
      <c r="HX250" s="35"/>
      <c r="HY250" s="35"/>
      <c r="HZ250" s="35"/>
      <c r="IA250" s="35"/>
      <c r="IB250" s="35"/>
      <c r="IC250" s="35"/>
      <c r="ID250" s="35"/>
      <c r="IE250" s="35"/>
      <c r="IF250" s="35"/>
      <c r="IG250" s="35"/>
      <c r="IH250" s="35"/>
      <c r="II250" s="35"/>
      <c r="IJ250" s="35"/>
      <c r="IK250" s="35"/>
      <c r="IL250" s="35"/>
      <c r="IM250" s="35"/>
      <c r="IN250" s="35"/>
      <c r="IO250" s="35"/>
      <c r="IP250" s="35"/>
      <c r="IQ250" s="35"/>
      <c r="IR250" s="35"/>
      <c r="IS250" s="35"/>
      <c r="IT250" s="35"/>
      <c r="IU250" s="35"/>
      <c r="IV250" s="35"/>
      <c r="IW250" s="35"/>
      <c r="IX250" s="35"/>
      <c r="IY250" s="35"/>
      <c r="IZ250" s="35"/>
      <c r="JA250" s="35"/>
      <c r="JB250" s="35"/>
      <c r="JC250" s="35"/>
      <c r="JD250" s="35"/>
      <c r="JE250" s="35"/>
      <c r="JF250" s="35"/>
      <c r="JG250" s="35"/>
      <c r="JH250" s="35"/>
    </row>
    <row r="251" spans="1:268" s="34" customFormat="1">
      <c r="A251" s="45"/>
      <c r="B251" s="45"/>
      <c r="C251" s="45"/>
      <c r="D251" s="45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47"/>
      <c r="DW251" s="47"/>
      <c r="DX251" s="47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  <c r="GY251" s="35"/>
      <c r="GZ251" s="35"/>
      <c r="HA251" s="35"/>
      <c r="HB251" s="35"/>
      <c r="HC251" s="35"/>
      <c r="HD251" s="35"/>
      <c r="HE251" s="35"/>
      <c r="HF251" s="35"/>
      <c r="HG251" s="35"/>
      <c r="HH251" s="35"/>
      <c r="HI251" s="35"/>
      <c r="HJ251" s="35"/>
      <c r="HK251" s="35"/>
      <c r="HL251" s="35"/>
      <c r="HM251" s="35"/>
      <c r="HN251" s="35"/>
      <c r="HO251" s="35"/>
      <c r="HP251" s="35"/>
      <c r="HQ251" s="35"/>
      <c r="HR251" s="35"/>
      <c r="HS251" s="35"/>
      <c r="HT251" s="35"/>
      <c r="HU251" s="35"/>
      <c r="HV251" s="35"/>
      <c r="HW251" s="35"/>
      <c r="HX251" s="35"/>
      <c r="HY251" s="35"/>
      <c r="HZ251" s="35"/>
      <c r="IA251" s="35"/>
      <c r="IB251" s="35"/>
      <c r="IC251" s="35"/>
      <c r="ID251" s="35"/>
      <c r="IE251" s="35"/>
      <c r="IF251" s="35"/>
      <c r="IG251" s="35"/>
      <c r="IH251" s="35"/>
      <c r="II251" s="35"/>
      <c r="IJ251" s="35"/>
      <c r="IK251" s="35"/>
      <c r="IL251" s="35"/>
      <c r="IM251" s="35"/>
      <c r="IN251" s="35"/>
      <c r="IO251" s="35"/>
      <c r="IP251" s="35"/>
      <c r="IQ251" s="35"/>
      <c r="IR251" s="35"/>
      <c r="IS251" s="35"/>
      <c r="IT251" s="35"/>
      <c r="IU251" s="35"/>
      <c r="IV251" s="35"/>
      <c r="IW251" s="35"/>
      <c r="IX251" s="35"/>
      <c r="IY251" s="35"/>
      <c r="IZ251" s="35"/>
      <c r="JA251" s="35"/>
      <c r="JB251" s="35"/>
      <c r="JC251" s="35"/>
      <c r="JD251" s="35"/>
      <c r="JE251" s="35"/>
      <c r="JF251" s="35"/>
      <c r="JG251" s="35"/>
      <c r="JH251" s="35"/>
    </row>
    <row r="252" spans="1:268" s="34" customFormat="1">
      <c r="A252" s="45"/>
      <c r="B252" s="45"/>
      <c r="C252" s="45"/>
      <c r="D252" s="45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47"/>
      <c r="DW252" s="47"/>
      <c r="DX252" s="47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  <c r="GY252" s="35"/>
      <c r="GZ252" s="35"/>
      <c r="HA252" s="35"/>
      <c r="HB252" s="35"/>
      <c r="HC252" s="35"/>
      <c r="HD252" s="35"/>
      <c r="HE252" s="35"/>
      <c r="HF252" s="35"/>
      <c r="HG252" s="35"/>
      <c r="HH252" s="35"/>
      <c r="HI252" s="35"/>
      <c r="HJ252" s="35"/>
      <c r="HK252" s="35"/>
      <c r="HL252" s="35"/>
      <c r="HM252" s="35"/>
      <c r="HN252" s="35"/>
      <c r="HO252" s="35"/>
      <c r="HP252" s="35"/>
      <c r="HQ252" s="35"/>
      <c r="HR252" s="35"/>
      <c r="HS252" s="35"/>
      <c r="HT252" s="35"/>
      <c r="HU252" s="35"/>
      <c r="HV252" s="35"/>
      <c r="HW252" s="35"/>
      <c r="HX252" s="35"/>
      <c r="HY252" s="35"/>
      <c r="HZ252" s="35"/>
      <c r="IA252" s="35"/>
      <c r="IB252" s="35"/>
      <c r="IC252" s="35"/>
      <c r="ID252" s="35"/>
      <c r="IE252" s="35"/>
      <c r="IF252" s="35"/>
      <c r="IG252" s="35"/>
      <c r="IH252" s="35"/>
      <c r="II252" s="35"/>
      <c r="IJ252" s="35"/>
      <c r="IK252" s="35"/>
      <c r="IL252" s="35"/>
      <c r="IM252" s="35"/>
      <c r="IN252" s="35"/>
      <c r="IO252" s="35"/>
      <c r="IP252" s="35"/>
      <c r="IQ252" s="35"/>
      <c r="IR252" s="35"/>
      <c r="IS252" s="35"/>
      <c r="IT252" s="35"/>
      <c r="IU252" s="35"/>
      <c r="IV252" s="35"/>
      <c r="IW252" s="35"/>
      <c r="IX252" s="35"/>
      <c r="IY252" s="35"/>
      <c r="IZ252" s="35"/>
      <c r="JA252" s="35"/>
      <c r="JB252" s="35"/>
      <c r="JC252" s="35"/>
      <c r="JD252" s="35"/>
      <c r="JE252" s="35"/>
      <c r="JF252" s="35"/>
      <c r="JG252" s="35"/>
      <c r="JH252" s="35"/>
    </row>
    <row r="253" spans="1:268" s="34" customFormat="1">
      <c r="A253" s="45"/>
      <c r="B253" s="45"/>
      <c r="C253" s="45"/>
      <c r="D253" s="45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47"/>
      <c r="DW253" s="47"/>
      <c r="DX253" s="47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  <c r="GY253" s="35"/>
      <c r="GZ253" s="35"/>
      <c r="HA253" s="35"/>
      <c r="HB253" s="35"/>
      <c r="HC253" s="35"/>
      <c r="HD253" s="35"/>
      <c r="HE253" s="35"/>
      <c r="HF253" s="35"/>
      <c r="HG253" s="35"/>
      <c r="HH253" s="35"/>
      <c r="HI253" s="35"/>
      <c r="HJ253" s="35"/>
      <c r="HK253" s="35"/>
      <c r="HL253" s="35"/>
      <c r="HM253" s="35"/>
      <c r="HN253" s="35"/>
      <c r="HO253" s="35"/>
      <c r="HP253" s="35"/>
      <c r="HQ253" s="35"/>
      <c r="HR253" s="35"/>
      <c r="HS253" s="35"/>
      <c r="HT253" s="35"/>
      <c r="HU253" s="35"/>
      <c r="HV253" s="35"/>
      <c r="HW253" s="35"/>
      <c r="HX253" s="35"/>
      <c r="HY253" s="35"/>
      <c r="HZ253" s="35"/>
      <c r="IA253" s="35"/>
      <c r="IB253" s="35"/>
      <c r="IC253" s="35"/>
      <c r="ID253" s="35"/>
      <c r="IE253" s="35"/>
      <c r="IF253" s="35"/>
      <c r="IG253" s="35"/>
      <c r="IH253" s="35"/>
      <c r="II253" s="35"/>
      <c r="IJ253" s="35"/>
      <c r="IK253" s="35"/>
      <c r="IL253" s="35"/>
      <c r="IM253" s="35"/>
      <c r="IN253" s="35"/>
      <c r="IO253" s="35"/>
      <c r="IP253" s="35"/>
      <c r="IQ253" s="35"/>
      <c r="IR253" s="35"/>
      <c r="IS253" s="35"/>
      <c r="IT253" s="35"/>
      <c r="IU253" s="35"/>
      <c r="IV253" s="35"/>
      <c r="IW253" s="35"/>
      <c r="IX253" s="35"/>
      <c r="IY253" s="35"/>
      <c r="IZ253" s="35"/>
      <c r="JA253" s="35"/>
      <c r="JB253" s="35"/>
      <c r="JC253" s="35"/>
      <c r="JD253" s="35"/>
      <c r="JE253" s="35"/>
      <c r="JF253" s="35"/>
      <c r="JG253" s="35"/>
      <c r="JH253" s="35"/>
    </row>
    <row r="254" spans="1:268" s="34" customFormat="1">
      <c r="A254" s="45"/>
      <c r="B254" s="45"/>
      <c r="C254" s="45"/>
      <c r="D254" s="45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47"/>
      <c r="DW254" s="47"/>
      <c r="DX254" s="47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  <c r="GY254" s="35"/>
      <c r="GZ254" s="35"/>
      <c r="HA254" s="35"/>
      <c r="HB254" s="35"/>
      <c r="HC254" s="35"/>
      <c r="HD254" s="35"/>
      <c r="HE254" s="35"/>
      <c r="HF254" s="35"/>
      <c r="HG254" s="35"/>
      <c r="HH254" s="35"/>
      <c r="HI254" s="35"/>
      <c r="HJ254" s="35"/>
      <c r="HK254" s="35"/>
      <c r="HL254" s="35"/>
      <c r="HM254" s="35"/>
      <c r="HN254" s="35"/>
      <c r="HO254" s="35"/>
      <c r="HP254" s="35"/>
      <c r="HQ254" s="35"/>
      <c r="HR254" s="35"/>
      <c r="HS254" s="35"/>
      <c r="HT254" s="35"/>
      <c r="HU254" s="35"/>
      <c r="HV254" s="35"/>
      <c r="HW254" s="35"/>
      <c r="HX254" s="35"/>
      <c r="HY254" s="35"/>
      <c r="HZ254" s="35"/>
      <c r="IA254" s="35"/>
      <c r="IB254" s="35"/>
      <c r="IC254" s="35"/>
      <c r="ID254" s="35"/>
      <c r="IE254" s="35"/>
      <c r="IF254" s="35"/>
      <c r="IG254" s="35"/>
      <c r="IH254" s="35"/>
      <c r="II254" s="35"/>
      <c r="IJ254" s="35"/>
      <c r="IK254" s="35"/>
      <c r="IL254" s="35"/>
      <c r="IM254" s="35"/>
      <c r="IN254" s="35"/>
      <c r="IO254" s="35"/>
      <c r="IP254" s="35"/>
      <c r="IQ254" s="35"/>
      <c r="IR254" s="35"/>
      <c r="IS254" s="35"/>
      <c r="IT254" s="35"/>
      <c r="IU254" s="35"/>
      <c r="IV254" s="35"/>
      <c r="IW254" s="35"/>
      <c r="IX254" s="35"/>
      <c r="IY254" s="35"/>
      <c r="IZ254" s="35"/>
      <c r="JA254" s="35"/>
      <c r="JB254" s="35"/>
      <c r="JC254" s="35"/>
      <c r="JD254" s="35"/>
      <c r="JE254" s="35"/>
      <c r="JF254" s="35"/>
      <c r="JG254" s="35"/>
      <c r="JH254" s="35"/>
    </row>
    <row r="255" spans="1:268" s="34" customFormat="1">
      <c r="A255" s="45"/>
      <c r="B255" s="45"/>
      <c r="C255" s="45"/>
      <c r="D255" s="45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47"/>
      <c r="DW255" s="47"/>
      <c r="DX255" s="47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  <c r="GY255" s="35"/>
      <c r="GZ255" s="35"/>
      <c r="HA255" s="35"/>
      <c r="HB255" s="35"/>
      <c r="HC255" s="35"/>
      <c r="HD255" s="35"/>
      <c r="HE255" s="35"/>
      <c r="HF255" s="35"/>
      <c r="HG255" s="35"/>
      <c r="HH255" s="35"/>
      <c r="HI255" s="35"/>
      <c r="HJ255" s="35"/>
      <c r="HK255" s="35"/>
      <c r="HL255" s="35"/>
      <c r="HM255" s="35"/>
      <c r="HN255" s="35"/>
      <c r="HO255" s="35"/>
      <c r="HP255" s="35"/>
      <c r="HQ255" s="35"/>
      <c r="HR255" s="35"/>
      <c r="HS255" s="35"/>
      <c r="HT255" s="35"/>
      <c r="HU255" s="35"/>
      <c r="HV255" s="35"/>
      <c r="HW255" s="35"/>
      <c r="HX255" s="35"/>
      <c r="HY255" s="35"/>
      <c r="HZ255" s="35"/>
      <c r="IA255" s="35"/>
      <c r="IB255" s="35"/>
      <c r="IC255" s="35"/>
      <c r="ID255" s="35"/>
      <c r="IE255" s="35"/>
      <c r="IF255" s="35"/>
      <c r="IG255" s="35"/>
      <c r="IH255" s="35"/>
      <c r="II255" s="35"/>
      <c r="IJ255" s="35"/>
      <c r="IK255" s="35"/>
      <c r="IL255" s="35"/>
      <c r="IM255" s="35"/>
      <c r="IN255" s="35"/>
      <c r="IO255" s="35"/>
      <c r="IP255" s="35"/>
      <c r="IQ255" s="35"/>
      <c r="IR255" s="35"/>
      <c r="IS255" s="35"/>
      <c r="IT255" s="35"/>
      <c r="IU255" s="35"/>
      <c r="IV255" s="35"/>
      <c r="IW255" s="35"/>
      <c r="IX255" s="35"/>
      <c r="IY255" s="35"/>
      <c r="IZ255" s="35"/>
      <c r="JA255" s="35"/>
      <c r="JB255" s="35"/>
      <c r="JC255" s="35"/>
      <c r="JD255" s="35"/>
      <c r="JE255" s="35"/>
      <c r="JF255" s="35"/>
      <c r="JG255" s="35"/>
      <c r="JH255" s="35"/>
    </row>
    <row r="256" spans="1:268" s="34" customFormat="1">
      <c r="A256" s="45"/>
      <c r="B256" s="45"/>
      <c r="C256" s="45"/>
      <c r="D256" s="45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47"/>
      <c r="DW256" s="47"/>
      <c r="DX256" s="47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  <c r="GY256" s="35"/>
      <c r="GZ256" s="35"/>
      <c r="HA256" s="35"/>
      <c r="HB256" s="35"/>
      <c r="HC256" s="35"/>
      <c r="HD256" s="35"/>
      <c r="HE256" s="35"/>
      <c r="HF256" s="35"/>
      <c r="HG256" s="35"/>
      <c r="HH256" s="35"/>
      <c r="HI256" s="35"/>
      <c r="HJ256" s="35"/>
      <c r="HK256" s="35"/>
      <c r="HL256" s="35"/>
      <c r="HM256" s="35"/>
      <c r="HN256" s="35"/>
      <c r="HO256" s="35"/>
      <c r="HP256" s="35"/>
      <c r="HQ256" s="35"/>
      <c r="HR256" s="35"/>
      <c r="HS256" s="35"/>
      <c r="HT256" s="35"/>
      <c r="HU256" s="35"/>
      <c r="HV256" s="35"/>
      <c r="HW256" s="35"/>
      <c r="HX256" s="35"/>
      <c r="HY256" s="35"/>
      <c r="HZ256" s="35"/>
      <c r="IA256" s="35"/>
      <c r="IB256" s="35"/>
      <c r="IC256" s="35"/>
      <c r="ID256" s="35"/>
      <c r="IE256" s="35"/>
      <c r="IF256" s="35"/>
      <c r="IG256" s="35"/>
      <c r="IH256" s="35"/>
      <c r="II256" s="35"/>
      <c r="IJ256" s="35"/>
      <c r="IK256" s="35"/>
      <c r="IL256" s="35"/>
      <c r="IM256" s="35"/>
      <c r="IN256" s="35"/>
      <c r="IO256" s="35"/>
      <c r="IP256" s="35"/>
      <c r="IQ256" s="35"/>
      <c r="IR256" s="35"/>
      <c r="IS256" s="35"/>
      <c r="IT256" s="35"/>
      <c r="IU256" s="35"/>
      <c r="IV256" s="35"/>
      <c r="IW256" s="35"/>
      <c r="IX256" s="35"/>
      <c r="IY256" s="35"/>
      <c r="IZ256" s="35"/>
      <c r="JA256" s="35"/>
      <c r="JB256" s="35"/>
      <c r="JC256" s="35"/>
      <c r="JD256" s="35"/>
      <c r="JE256" s="35"/>
      <c r="JF256" s="35"/>
      <c r="JG256" s="35"/>
      <c r="JH256" s="35"/>
    </row>
    <row r="257" spans="1:268" s="34" customFormat="1">
      <c r="A257" s="45"/>
      <c r="B257" s="45"/>
      <c r="C257" s="45"/>
      <c r="D257" s="45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47"/>
      <c r="DW257" s="47"/>
      <c r="DX257" s="47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  <c r="GY257" s="35"/>
      <c r="GZ257" s="35"/>
      <c r="HA257" s="35"/>
      <c r="HB257" s="35"/>
      <c r="HC257" s="35"/>
      <c r="HD257" s="35"/>
      <c r="HE257" s="35"/>
      <c r="HF257" s="35"/>
      <c r="HG257" s="35"/>
      <c r="HH257" s="35"/>
      <c r="HI257" s="35"/>
      <c r="HJ257" s="35"/>
      <c r="HK257" s="35"/>
      <c r="HL257" s="35"/>
      <c r="HM257" s="35"/>
      <c r="HN257" s="35"/>
      <c r="HO257" s="35"/>
      <c r="HP257" s="35"/>
      <c r="HQ257" s="35"/>
      <c r="HR257" s="35"/>
      <c r="HS257" s="35"/>
      <c r="HT257" s="35"/>
      <c r="HU257" s="35"/>
      <c r="HV257" s="35"/>
      <c r="HW257" s="35"/>
      <c r="HX257" s="35"/>
      <c r="HY257" s="35"/>
      <c r="HZ257" s="35"/>
      <c r="IA257" s="35"/>
      <c r="IB257" s="35"/>
      <c r="IC257" s="35"/>
      <c r="ID257" s="35"/>
      <c r="IE257" s="35"/>
      <c r="IF257" s="35"/>
      <c r="IG257" s="35"/>
      <c r="IH257" s="35"/>
      <c r="II257" s="35"/>
      <c r="IJ257" s="35"/>
      <c r="IK257" s="35"/>
      <c r="IL257" s="35"/>
      <c r="IM257" s="35"/>
      <c r="IN257" s="35"/>
      <c r="IO257" s="35"/>
      <c r="IP257" s="35"/>
      <c r="IQ257" s="35"/>
      <c r="IR257" s="35"/>
      <c r="IS257" s="35"/>
      <c r="IT257" s="35"/>
      <c r="IU257" s="35"/>
      <c r="IV257" s="35"/>
      <c r="IW257" s="35"/>
      <c r="IX257" s="35"/>
      <c r="IY257" s="35"/>
      <c r="IZ257" s="35"/>
      <c r="JA257" s="35"/>
      <c r="JB257" s="35"/>
      <c r="JC257" s="35"/>
      <c r="JD257" s="35"/>
      <c r="JE257" s="35"/>
      <c r="JF257" s="35"/>
      <c r="JG257" s="35"/>
      <c r="JH257" s="35"/>
    </row>
    <row r="258" spans="1:268" s="34" customFormat="1">
      <c r="A258" s="45"/>
      <c r="B258" s="45"/>
      <c r="C258" s="45"/>
      <c r="D258" s="45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47"/>
      <c r="DW258" s="47"/>
      <c r="DX258" s="47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  <c r="GY258" s="35"/>
      <c r="GZ258" s="35"/>
      <c r="HA258" s="35"/>
      <c r="HB258" s="35"/>
      <c r="HC258" s="35"/>
      <c r="HD258" s="35"/>
      <c r="HE258" s="35"/>
      <c r="HF258" s="35"/>
      <c r="HG258" s="35"/>
      <c r="HH258" s="35"/>
      <c r="HI258" s="35"/>
      <c r="HJ258" s="35"/>
      <c r="HK258" s="35"/>
      <c r="HL258" s="35"/>
      <c r="HM258" s="35"/>
      <c r="HN258" s="35"/>
      <c r="HO258" s="35"/>
      <c r="HP258" s="35"/>
      <c r="HQ258" s="35"/>
      <c r="HR258" s="35"/>
      <c r="HS258" s="35"/>
      <c r="HT258" s="35"/>
      <c r="HU258" s="35"/>
      <c r="HV258" s="35"/>
      <c r="HW258" s="35"/>
      <c r="HX258" s="35"/>
      <c r="HY258" s="35"/>
      <c r="HZ258" s="35"/>
      <c r="IA258" s="35"/>
      <c r="IB258" s="35"/>
      <c r="IC258" s="35"/>
      <c r="ID258" s="35"/>
      <c r="IE258" s="35"/>
      <c r="IF258" s="35"/>
      <c r="IG258" s="35"/>
      <c r="IH258" s="35"/>
      <c r="II258" s="35"/>
      <c r="IJ258" s="35"/>
      <c r="IK258" s="35"/>
      <c r="IL258" s="35"/>
      <c r="IM258" s="35"/>
      <c r="IN258" s="35"/>
      <c r="IO258" s="35"/>
      <c r="IP258" s="35"/>
      <c r="IQ258" s="35"/>
      <c r="IR258" s="35"/>
      <c r="IS258" s="35"/>
      <c r="IT258" s="35"/>
      <c r="IU258" s="35"/>
      <c r="IV258" s="35"/>
      <c r="IW258" s="35"/>
      <c r="IX258" s="35"/>
      <c r="IY258" s="35"/>
      <c r="IZ258" s="35"/>
      <c r="JA258" s="35"/>
      <c r="JB258" s="35"/>
      <c r="JC258" s="35"/>
      <c r="JD258" s="35"/>
      <c r="JE258" s="35"/>
      <c r="JF258" s="35"/>
      <c r="JG258" s="35"/>
      <c r="JH258" s="35"/>
    </row>
    <row r="259" spans="1:268" s="34" customFormat="1">
      <c r="A259" s="45"/>
      <c r="B259" s="45"/>
      <c r="C259" s="45"/>
      <c r="D259" s="45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47"/>
      <c r="DW259" s="47"/>
      <c r="DX259" s="47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  <c r="GY259" s="35"/>
      <c r="GZ259" s="35"/>
      <c r="HA259" s="35"/>
      <c r="HB259" s="35"/>
      <c r="HC259" s="35"/>
      <c r="HD259" s="35"/>
      <c r="HE259" s="35"/>
      <c r="HF259" s="35"/>
      <c r="HG259" s="35"/>
      <c r="HH259" s="35"/>
      <c r="HI259" s="35"/>
      <c r="HJ259" s="35"/>
      <c r="HK259" s="35"/>
      <c r="HL259" s="35"/>
      <c r="HM259" s="35"/>
      <c r="HN259" s="35"/>
      <c r="HO259" s="35"/>
      <c r="HP259" s="35"/>
      <c r="HQ259" s="35"/>
      <c r="HR259" s="35"/>
      <c r="HS259" s="35"/>
      <c r="HT259" s="35"/>
      <c r="HU259" s="35"/>
      <c r="HV259" s="35"/>
      <c r="HW259" s="35"/>
      <c r="HX259" s="35"/>
      <c r="HY259" s="35"/>
      <c r="HZ259" s="35"/>
      <c r="IA259" s="35"/>
      <c r="IB259" s="35"/>
      <c r="IC259" s="35"/>
      <c r="ID259" s="35"/>
      <c r="IE259" s="35"/>
      <c r="IF259" s="35"/>
      <c r="IG259" s="35"/>
      <c r="IH259" s="35"/>
      <c r="II259" s="35"/>
      <c r="IJ259" s="35"/>
      <c r="IK259" s="35"/>
      <c r="IL259" s="35"/>
      <c r="IM259" s="35"/>
      <c r="IN259" s="35"/>
      <c r="IO259" s="35"/>
      <c r="IP259" s="35"/>
      <c r="IQ259" s="35"/>
      <c r="IR259" s="35"/>
      <c r="IS259" s="35"/>
      <c r="IT259" s="35"/>
      <c r="IU259" s="35"/>
      <c r="IV259" s="35"/>
      <c r="IW259" s="35"/>
      <c r="IX259" s="35"/>
      <c r="IY259" s="35"/>
      <c r="IZ259" s="35"/>
      <c r="JA259" s="35"/>
      <c r="JB259" s="35"/>
      <c r="JC259" s="35"/>
      <c r="JD259" s="35"/>
      <c r="JE259" s="35"/>
      <c r="JF259" s="35"/>
      <c r="JG259" s="35"/>
      <c r="JH259" s="35"/>
    </row>
    <row r="260" spans="1:268" s="34" customFormat="1">
      <c r="A260" s="45"/>
      <c r="B260" s="45"/>
      <c r="C260" s="45"/>
      <c r="D260" s="45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47"/>
      <c r="DW260" s="47"/>
      <c r="DX260" s="47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  <c r="GY260" s="35"/>
      <c r="GZ260" s="35"/>
      <c r="HA260" s="35"/>
      <c r="HB260" s="35"/>
      <c r="HC260" s="35"/>
      <c r="HD260" s="35"/>
      <c r="HE260" s="35"/>
      <c r="HF260" s="35"/>
      <c r="HG260" s="35"/>
      <c r="HH260" s="35"/>
      <c r="HI260" s="35"/>
      <c r="HJ260" s="35"/>
      <c r="HK260" s="35"/>
      <c r="HL260" s="35"/>
      <c r="HM260" s="35"/>
      <c r="HN260" s="35"/>
      <c r="HO260" s="35"/>
      <c r="HP260" s="35"/>
      <c r="HQ260" s="35"/>
      <c r="HR260" s="35"/>
      <c r="HS260" s="35"/>
      <c r="HT260" s="35"/>
      <c r="HU260" s="35"/>
      <c r="HV260" s="35"/>
      <c r="HW260" s="35"/>
      <c r="HX260" s="35"/>
      <c r="HY260" s="35"/>
      <c r="HZ260" s="35"/>
      <c r="IA260" s="35"/>
      <c r="IB260" s="35"/>
      <c r="IC260" s="35"/>
      <c r="ID260" s="35"/>
      <c r="IE260" s="35"/>
      <c r="IF260" s="35"/>
      <c r="IG260" s="35"/>
      <c r="IH260" s="35"/>
      <c r="II260" s="35"/>
      <c r="IJ260" s="35"/>
      <c r="IK260" s="35"/>
      <c r="IL260" s="35"/>
      <c r="IM260" s="35"/>
      <c r="IN260" s="35"/>
      <c r="IO260" s="35"/>
      <c r="IP260" s="35"/>
      <c r="IQ260" s="35"/>
      <c r="IR260" s="35"/>
      <c r="IS260" s="35"/>
      <c r="IT260" s="35"/>
      <c r="IU260" s="35"/>
      <c r="IV260" s="35"/>
      <c r="IW260" s="35"/>
      <c r="IX260" s="35"/>
      <c r="IY260" s="35"/>
      <c r="IZ260" s="35"/>
      <c r="JA260" s="35"/>
      <c r="JB260" s="35"/>
      <c r="JC260" s="35"/>
      <c r="JD260" s="35"/>
      <c r="JE260" s="35"/>
      <c r="JF260" s="35"/>
      <c r="JG260" s="35"/>
      <c r="JH260" s="35"/>
    </row>
    <row r="261" spans="1:268" s="34" customFormat="1">
      <c r="A261" s="45"/>
      <c r="B261" s="45"/>
      <c r="C261" s="45"/>
      <c r="D261" s="45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47"/>
      <c r="DW261" s="47"/>
      <c r="DX261" s="47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  <c r="GY261" s="35"/>
      <c r="GZ261" s="35"/>
      <c r="HA261" s="35"/>
      <c r="HB261" s="35"/>
      <c r="HC261" s="35"/>
      <c r="HD261" s="35"/>
      <c r="HE261" s="35"/>
      <c r="HF261" s="35"/>
      <c r="HG261" s="35"/>
      <c r="HH261" s="35"/>
      <c r="HI261" s="35"/>
      <c r="HJ261" s="35"/>
      <c r="HK261" s="35"/>
      <c r="HL261" s="35"/>
      <c r="HM261" s="35"/>
      <c r="HN261" s="35"/>
      <c r="HO261" s="35"/>
      <c r="HP261" s="35"/>
      <c r="HQ261" s="35"/>
      <c r="HR261" s="35"/>
      <c r="HS261" s="35"/>
      <c r="HT261" s="35"/>
      <c r="HU261" s="35"/>
      <c r="HV261" s="35"/>
      <c r="HW261" s="35"/>
      <c r="HX261" s="35"/>
      <c r="HY261" s="35"/>
      <c r="HZ261" s="35"/>
      <c r="IA261" s="35"/>
      <c r="IB261" s="35"/>
      <c r="IC261" s="35"/>
      <c r="ID261" s="35"/>
      <c r="IE261" s="35"/>
      <c r="IF261" s="35"/>
      <c r="IG261" s="35"/>
      <c r="IH261" s="35"/>
      <c r="II261" s="35"/>
      <c r="IJ261" s="35"/>
      <c r="IK261" s="35"/>
      <c r="IL261" s="35"/>
      <c r="IM261" s="35"/>
      <c r="IN261" s="35"/>
      <c r="IO261" s="35"/>
      <c r="IP261" s="35"/>
      <c r="IQ261" s="35"/>
      <c r="IR261" s="35"/>
      <c r="IS261" s="35"/>
      <c r="IT261" s="35"/>
      <c r="IU261" s="35"/>
      <c r="IV261" s="35"/>
      <c r="IW261" s="35"/>
      <c r="IX261" s="35"/>
      <c r="IY261" s="35"/>
      <c r="IZ261" s="35"/>
      <c r="JA261" s="35"/>
      <c r="JB261" s="35"/>
      <c r="JC261" s="35"/>
      <c r="JD261" s="35"/>
      <c r="JE261" s="35"/>
      <c r="JF261" s="35"/>
      <c r="JG261" s="35"/>
      <c r="JH261" s="35"/>
    </row>
    <row r="262" spans="1:268" s="34" customFormat="1">
      <c r="A262" s="45"/>
      <c r="B262" s="45"/>
      <c r="C262" s="45"/>
      <c r="D262" s="45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47"/>
      <c r="DW262" s="47"/>
      <c r="DX262" s="47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  <c r="GY262" s="35"/>
      <c r="GZ262" s="35"/>
      <c r="HA262" s="35"/>
      <c r="HB262" s="35"/>
      <c r="HC262" s="35"/>
      <c r="HD262" s="35"/>
      <c r="HE262" s="35"/>
      <c r="HF262" s="35"/>
      <c r="HG262" s="35"/>
      <c r="HH262" s="35"/>
      <c r="HI262" s="35"/>
      <c r="HJ262" s="35"/>
      <c r="HK262" s="35"/>
      <c r="HL262" s="35"/>
      <c r="HM262" s="35"/>
      <c r="HN262" s="35"/>
      <c r="HO262" s="35"/>
      <c r="HP262" s="35"/>
      <c r="HQ262" s="35"/>
      <c r="HR262" s="35"/>
      <c r="HS262" s="35"/>
      <c r="HT262" s="35"/>
      <c r="HU262" s="35"/>
      <c r="HV262" s="35"/>
      <c r="HW262" s="35"/>
      <c r="HX262" s="35"/>
      <c r="HY262" s="35"/>
      <c r="HZ262" s="35"/>
      <c r="IA262" s="35"/>
      <c r="IB262" s="35"/>
      <c r="IC262" s="35"/>
      <c r="ID262" s="35"/>
      <c r="IE262" s="35"/>
      <c r="IF262" s="35"/>
      <c r="IG262" s="35"/>
      <c r="IH262" s="35"/>
      <c r="II262" s="35"/>
      <c r="IJ262" s="35"/>
      <c r="IK262" s="35"/>
      <c r="IL262" s="35"/>
      <c r="IM262" s="35"/>
      <c r="IN262" s="35"/>
      <c r="IO262" s="35"/>
      <c r="IP262" s="35"/>
      <c r="IQ262" s="35"/>
      <c r="IR262" s="35"/>
      <c r="IS262" s="35"/>
      <c r="IT262" s="35"/>
      <c r="IU262" s="35"/>
      <c r="IV262" s="35"/>
      <c r="IW262" s="35"/>
      <c r="IX262" s="35"/>
      <c r="IY262" s="35"/>
      <c r="IZ262" s="35"/>
      <c r="JA262" s="35"/>
      <c r="JB262" s="35"/>
      <c r="JC262" s="35"/>
      <c r="JD262" s="35"/>
      <c r="JE262" s="35"/>
      <c r="JF262" s="35"/>
      <c r="JG262" s="35"/>
      <c r="JH262" s="35"/>
    </row>
    <row r="263" spans="1:268" s="34" customFormat="1">
      <c r="A263" s="45"/>
      <c r="B263" s="45"/>
      <c r="C263" s="45"/>
      <c r="D263" s="45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47"/>
      <c r="DW263" s="47"/>
      <c r="DX263" s="47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  <c r="GY263" s="35"/>
      <c r="GZ263" s="35"/>
      <c r="HA263" s="35"/>
      <c r="HB263" s="35"/>
      <c r="HC263" s="35"/>
      <c r="HD263" s="35"/>
      <c r="HE263" s="35"/>
      <c r="HF263" s="35"/>
      <c r="HG263" s="35"/>
      <c r="HH263" s="35"/>
      <c r="HI263" s="35"/>
      <c r="HJ263" s="35"/>
      <c r="HK263" s="35"/>
      <c r="HL263" s="35"/>
      <c r="HM263" s="35"/>
      <c r="HN263" s="35"/>
      <c r="HO263" s="35"/>
      <c r="HP263" s="35"/>
      <c r="HQ263" s="35"/>
      <c r="HR263" s="35"/>
      <c r="HS263" s="35"/>
      <c r="HT263" s="35"/>
      <c r="HU263" s="35"/>
      <c r="HV263" s="35"/>
      <c r="HW263" s="35"/>
      <c r="HX263" s="35"/>
      <c r="HY263" s="35"/>
      <c r="HZ263" s="35"/>
      <c r="IA263" s="35"/>
      <c r="IB263" s="35"/>
      <c r="IC263" s="35"/>
      <c r="ID263" s="35"/>
      <c r="IE263" s="35"/>
      <c r="IF263" s="35"/>
      <c r="IG263" s="35"/>
      <c r="IH263" s="35"/>
      <c r="II263" s="35"/>
      <c r="IJ263" s="35"/>
      <c r="IK263" s="35"/>
      <c r="IL263" s="35"/>
      <c r="IM263" s="35"/>
      <c r="IN263" s="35"/>
      <c r="IO263" s="35"/>
      <c r="IP263" s="35"/>
      <c r="IQ263" s="35"/>
      <c r="IR263" s="35"/>
      <c r="IS263" s="35"/>
      <c r="IT263" s="35"/>
      <c r="IU263" s="35"/>
      <c r="IV263" s="35"/>
      <c r="IW263" s="35"/>
      <c r="IX263" s="35"/>
      <c r="IY263" s="35"/>
      <c r="IZ263" s="35"/>
      <c r="JA263" s="35"/>
      <c r="JB263" s="35"/>
      <c r="JC263" s="35"/>
      <c r="JD263" s="35"/>
      <c r="JE263" s="35"/>
      <c r="JF263" s="35"/>
      <c r="JG263" s="35"/>
      <c r="JH263" s="35"/>
    </row>
    <row r="264" spans="1:268" s="34" customFormat="1">
      <c r="A264" s="45"/>
      <c r="B264" s="45"/>
      <c r="C264" s="45"/>
      <c r="D264" s="45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47"/>
      <c r="DW264" s="47"/>
      <c r="DX264" s="47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  <c r="GY264" s="35"/>
      <c r="GZ264" s="35"/>
      <c r="HA264" s="35"/>
      <c r="HB264" s="35"/>
      <c r="HC264" s="35"/>
      <c r="HD264" s="35"/>
      <c r="HE264" s="35"/>
      <c r="HF264" s="35"/>
      <c r="HG264" s="35"/>
      <c r="HH264" s="35"/>
      <c r="HI264" s="35"/>
      <c r="HJ264" s="35"/>
      <c r="HK264" s="35"/>
      <c r="HL264" s="35"/>
      <c r="HM264" s="35"/>
      <c r="HN264" s="35"/>
      <c r="HO264" s="35"/>
      <c r="HP264" s="35"/>
      <c r="HQ264" s="35"/>
      <c r="HR264" s="35"/>
      <c r="HS264" s="35"/>
      <c r="HT264" s="35"/>
      <c r="HU264" s="35"/>
      <c r="HV264" s="35"/>
      <c r="HW264" s="35"/>
      <c r="HX264" s="35"/>
      <c r="HY264" s="35"/>
      <c r="HZ264" s="35"/>
      <c r="IA264" s="35"/>
      <c r="IB264" s="35"/>
      <c r="IC264" s="35"/>
      <c r="ID264" s="35"/>
      <c r="IE264" s="35"/>
      <c r="IF264" s="35"/>
      <c r="IG264" s="35"/>
      <c r="IH264" s="35"/>
      <c r="II264" s="35"/>
      <c r="IJ264" s="35"/>
      <c r="IK264" s="35"/>
      <c r="IL264" s="35"/>
      <c r="IM264" s="35"/>
      <c r="IN264" s="35"/>
      <c r="IO264" s="35"/>
      <c r="IP264" s="35"/>
      <c r="IQ264" s="35"/>
      <c r="IR264" s="35"/>
      <c r="IS264" s="35"/>
      <c r="IT264" s="35"/>
      <c r="IU264" s="35"/>
      <c r="IV264" s="35"/>
      <c r="IW264" s="35"/>
      <c r="IX264" s="35"/>
      <c r="IY264" s="35"/>
      <c r="IZ264" s="35"/>
      <c r="JA264" s="35"/>
      <c r="JB264" s="35"/>
      <c r="JC264" s="35"/>
      <c r="JD264" s="35"/>
      <c r="JE264" s="35"/>
      <c r="JF264" s="35"/>
      <c r="JG264" s="35"/>
      <c r="JH264" s="35"/>
    </row>
    <row r="265" spans="1:268" s="2" customFormat="1">
      <c r="A265" s="48"/>
      <c r="B265" s="48"/>
      <c r="C265" s="48"/>
      <c r="D265" s="48"/>
      <c r="E265" s="49"/>
      <c r="F265" s="49"/>
      <c r="G265" s="49"/>
      <c r="H265" s="49"/>
      <c r="I265" s="49"/>
      <c r="J265" s="49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49"/>
      <c r="Z265" s="49"/>
      <c r="AA265" s="49"/>
      <c r="AB265" s="49"/>
      <c r="AC265" s="49"/>
      <c r="AD265" s="49"/>
      <c r="AE265" s="49"/>
      <c r="AF265" s="49"/>
      <c r="AG265" s="49"/>
      <c r="AH265" s="49"/>
      <c r="AI265" s="49"/>
      <c r="AJ265" s="49"/>
      <c r="AK265" s="49"/>
      <c r="AL265" s="49"/>
      <c r="AM265" s="49"/>
      <c r="AN265" s="49"/>
      <c r="AO265" s="49"/>
      <c r="AP265" s="49"/>
      <c r="AQ265" s="49"/>
      <c r="AR265" s="49"/>
      <c r="AS265" s="49"/>
      <c r="AT265" s="49"/>
      <c r="AU265" s="49"/>
      <c r="AV265" s="49"/>
      <c r="AW265" s="49"/>
      <c r="AX265" s="49"/>
      <c r="DV265" s="1"/>
      <c r="DW265" s="1"/>
      <c r="DX265" s="1"/>
    </row>
    <row r="266" spans="1:268" s="2" customFormat="1">
      <c r="A266" s="48"/>
      <c r="B266" s="48"/>
      <c r="C266" s="48"/>
      <c r="D266" s="48"/>
      <c r="E266" s="49"/>
      <c r="F266" s="49"/>
      <c r="G266" s="49"/>
      <c r="H266" s="49"/>
      <c r="I266" s="49"/>
      <c r="J266" s="49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49"/>
      <c r="Z266" s="49"/>
      <c r="AA266" s="49"/>
      <c r="AB266" s="49"/>
      <c r="AC266" s="49"/>
      <c r="AD266" s="49"/>
      <c r="AE266" s="49"/>
      <c r="AF266" s="49"/>
      <c r="AG266" s="49"/>
      <c r="AH266" s="49"/>
      <c r="AI266" s="49"/>
      <c r="AJ266" s="49"/>
      <c r="AK266" s="49"/>
      <c r="AL266" s="49"/>
      <c r="AM266" s="49"/>
      <c r="AN266" s="49"/>
      <c r="AO266" s="49"/>
      <c r="AP266" s="49"/>
      <c r="AQ266" s="49"/>
      <c r="AR266" s="49"/>
      <c r="AS266" s="49"/>
      <c r="AT266" s="49"/>
      <c r="AU266" s="49"/>
      <c r="AV266" s="49"/>
      <c r="AW266" s="49"/>
      <c r="AX266" s="49"/>
      <c r="DV266" s="1"/>
      <c r="DW266" s="1"/>
      <c r="DX266" s="1"/>
    </row>
    <row r="267" spans="1:268" s="2" customFormat="1">
      <c r="A267" s="48"/>
      <c r="B267" s="48"/>
      <c r="C267" s="48"/>
      <c r="D267" s="48"/>
      <c r="E267" s="49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  <c r="AA267" s="49"/>
      <c r="AB267" s="49"/>
      <c r="AC267" s="49"/>
      <c r="AD267" s="49"/>
      <c r="AE267" s="49"/>
      <c r="AF267" s="49"/>
      <c r="AG267" s="49"/>
      <c r="AH267" s="49"/>
      <c r="AI267" s="49"/>
      <c r="AJ267" s="49"/>
      <c r="AK267" s="49"/>
      <c r="AL267" s="49"/>
      <c r="AM267" s="49"/>
      <c r="AN267" s="49"/>
      <c r="AO267" s="49"/>
      <c r="AP267" s="49"/>
      <c r="AQ267" s="49"/>
      <c r="AR267" s="49"/>
      <c r="AS267" s="49"/>
      <c r="AT267" s="49"/>
      <c r="AU267" s="49"/>
      <c r="AV267" s="49"/>
      <c r="AW267" s="49"/>
      <c r="AX267" s="49"/>
      <c r="DV267" s="1"/>
      <c r="DW267" s="1"/>
      <c r="DX267" s="1"/>
    </row>
    <row r="268" spans="1:268" s="2" customFormat="1">
      <c r="A268" s="48"/>
      <c r="B268" s="48"/>
      <c r="C268" s="48"/>
      <c r="D268" s="48"/>
      <c r="E268" s="49"/>
      <c r="F268" s="49"/>
      <c r="G268" s="49"/>
      <c r="H268" s="49"/>
      <c r="I268" s="49"/>
      <c r="J268" s="49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49"/>
      <c r="Z268" s="49"/>
      <c r="AA268" s="49"/>
      <c r="AB268" s="49"/>
      <c r="AC268" s="49"/>
      <c r="AD268" s="49"/>
      <c r="AE268" s="49"/>
      <c r="AF268" s="49"/>
      <c r="AG268" s="49"/>
      <c r="AH268" s="49"/>
      <c r="AI268" s="49"/>
      <c r="AJ268" s="49"/>
      <c r="AK268" s="49"/>
      <c r="AL268" s="49"/>
      <c r="AM268" s="49"/>
      <c r="AN268" s="49"/>
      <c r="AO268" s="49"/>
      <c r="AP268" s="49"/>
      <c r="AQ268" s="49"/>
      <c r="AR268" s="49"/>
      <c r="AS268" s="49"/>
      <c r="AT268" s="49"/>
      <c r="AU268" s="49"/>
      <c r="AV268" s="49"/>
      <c r="AW268" s="49"/>
      <c r="AX268" s="49"/>
      <c r="DV268" s="1"/>
      <c r="DW268" s="1"/>
      <c r="DX268" s="1"/>
    </row>
    <row r="269" spans="1:268" s="2" customFormat="1">
      <c r="A269" s="48"/>
      <c r="B269" s="48"/>
      <c r="C269" s="48"/>
      <c r="D269" s="48"/>
      <c r="E269" s="49"/>
      <c r="F269" s="49"/>
      <c r="G269" s="49"/>
      <c r="H269" s="49"/>
      <c r="I269" s="49"/>
      <c r="J269" s="49"/>
      <c r="K269" s="49"/>
      <c r="L269" s="49"/>
      <c r="M269" s="49"/>
      <c r="N269" s="49"/>
      <c r="O269" s="49"/>
      <c r="P269" s="49"/>
      <c r="Q269" s="49"/>
      <c r="R269" s="49"/>
      <c r="S269" s="49"/>
      <c r="T269" s="49"/>
      <c r="U269" s="49"/>
      <c r="V269" s="49"/>
      <c r="W269" s="49"/>
      <c r="X269" s="49"/>
      <c r="Y269" s="49"/>
      <c r="Z269" s="49"/>
      <c r="AA269" s="49"/>
      <c r="AB269" s="49"/>
      <c r="AC269" s="49"/>
      <c r="AD269" s="49"/>
      <c r="AE269" s="49"/>
      <c r="AF269" s="49"/>
      <c r="AG269" s="49"/>
      <c r="AH269" s="49"/>
      <c r="AI269" s="49"/>
      <c r="AJ269" s="49"/>
      <c r="AK269" s="49"/>
      <c r="AL269" s="49"/>
      <c r="AM269" s="49"/>
      <c r="AN269" s="49"/>
      <c r="AO269" s="49"/>
      <c r="AP269" s="49"/>
      <c r="AQ269" s="49"/>
      <c r="AR269" s="49"/>
      <c r="AS269" s="49"/>
      <c r="AT269" s="49"/>
      <c r="AU269" s="49"/>
      <c r="AV269" s="49"/>
      <c r="AW269" s="49"/>
      <c r="AX269" s="49"/>
      <c r="DV269" s="1"/>
      <c r="DW269" s="1"/>
      <c r="DX269" s="1"/>
    </row>
    <row r="270" spans="1:268" s="2" customFormat="1">
      <c r="A270" s="48"/>
      <c r="B270" s="48"/>
      <c r="C270" s="48"/>
      <c r="D270" s="48"/>
      <c r="E270" s="49"/>
      <c r="F270" s="49"/>
      <c r="G270" s="49"/>
      <c r="H270" s="49"/>
      <c r="I270" s="49"/>
      <c r="J270" s="49"/>
      <c r="K270" s="49"/>
      <c r="L270" s="49"/>
      <c r="M270" s="49"/>
      <c r="N270" s="49"/>
      <c r="O270" s="49"/>
      <c r="P270" s="49"/>
      <c r="Q270" s="49"/>
      <c r="R270" s="49"/>
      <c r="S270" s="49"/>
      <c r="T270" s="49"/>
      <c r="U270" s="49"/>
      <c r="V270" s="49"/>
      <c r="W270" s="49"/>
      <c r="X270" s="49"/>
      <c r="Y270" s="49"/>
      <c r="Z270" s="49"/>
      <c r="AA270" s="49"/>
      <c r="AB270" s="49"/>
      <c r="AC270" s="49"/>
      <c r="AD270" s="49"/>
      <c r="AE270" s="49"/>
      <c r="AF270" s="49"/>
      <c r="AG270" s="49"/>
      <c r="AH270" s="49"/>
      <c r="AI270" s="49"/>
      <c r="AJ270" s="49"/>
      <c r="AK270" s="49"/>
      <c r="AL270" s="49"/>
      <c r="AM270" s="49"/>
      <c r="AN270" s="49"/>
      <c r="AO270" s="49"/>
      <c r="AP270" s="49"/>
      <c r="AQ270" s="49"/>
      <c r="AR270" s="49"/>
      <c r="AS270" s="49"/>
      <c r="AT270" s="49"/>
      <c r="AU270" s="49"/>
      <c r="AV270" s="49"/>
      <c r="AW270" s="49"/>
      <c r="AX270" s="49"/>
      <c r="DV270" s="1"/>
      <c r="DW270" s="1"/>
      <c r="DX270" s="1"/>
    </row>
    <row r="271" spans="1:268" s="2" customFormat="1">
      <c r="A271" s="48"/>
      <c r="B271" s="48"/>
      <c r="C271" s="48"/>
      <c r="D271" s="48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  <c r="AJ271" s="49"/>
      <c r="AK271" s="49"/>
      <c r="AL271" s="49"/>
      <c r="AM271" s="49"/>
      <c r="AN271" s="49"/>
      <c r="AO271" s="49"/>
      <c r="AP271" s="49"/>
      <c r="AQ271" s="49"/>
      <c r="AR271" s="49"/>
      <c r="AS271" s="49"/>
      <c r="AT271" s="49"/>
      <c r="AU271" s="49"/>
      <c r="AV271" s="49"/>
      <c r="AW271" s="49"/>
      <c r="AX271" s="49"/>
      <c r="DV271" s="1"/>
      <c r="DW271" s="1"/>
      <c r="DX271" s="1"/>
    </row>
    <row r="272" spans="1:268" s="2" customFormat="1">
      <c r="A272" s="48"/>
      <c r="B272" s="48"/>
      <c r="C272" s="48"/>
      <c r="D272" s="48"/>
      <c r="E272" s="49"/>
      <c r="F272" s="49"/>
      <c r="G272" s="49"/>
      <c r="H272" s="49"/>
      <c r="I272" s="49"/>
      <c r="J272" s="49"/>
      <c r="K272" s="49"/>
      <c r="L272" s="49"/>
      <c r="M272" s="49"/>
      <c r="N272" s="49"/>
      <c r="O272" s="49"/>
      <c r="P272" s="49"/>
      <c r="Q272" s="49"/>
      <c r="R272" s="49"/>
      <c r="S272" s="49"/>
      <c r="T272" s="49"/>
      <c r="U272" s="49"/>
      <c r="V272" s="49"/>
      <c r="W272" s="49"/>
      <c r="X272" s="49"/>
      <c r="Y272" s="49"/>
      <c r="Z272" s="49"/>
      <c r="AA272" s="49"/>
      <c r="AB272" s="49"/>
      <c r="AC272" s="49"/>
      <c r="AD272" s="49"/>
      <c r="AE272" s="49"/>
      <c r="AF272" s="49"/>
      <c r="AG272" s="49"/>
      <c r="AH272" s="49"/>
      <c r="AI272" s="49"/>
      <c r="AJ272" s="49"/>
      <c r="AK272" s="49"/>
      <c r="AL272" s="49"/>
      <c r="AM272" s="49"/>
      <c r="AN272" s="49"/>
      <c r="AO272" s="49"/>
      <c r="AP272" s="49"/>
      <c r="AQ272" s="49"/>
      <c r="AR272" s="49"/>
      <c r="AS272" s="49"/>
      <c r="AT272" s="49"/>
      <c r="AU272" s="49"/>
      <c r="AV272" s="49"/>
      <c r="AW272" s="49"/>
      <c r="AX272" s="49"/>
      <c r="DV272" s="1"/>
      <c r="DW272" s="1"/>
      <c r="DX272" s="1"/>
    </row>
    <row r="273" spans="1:128" s="2" customFormat="1">
      <c r="A273" s="48"/>
      <c r="B273" s="48"/>
      <c r="C273" s="48"/>
      <c r="D273" s="48"/>
      <c r="E273" s="49"/>
      <c r="F273" s="49"/>
      <c r="G273" s="49"/>
      <c r="H273" s="49"/>
      <c r="I273" s="49"/>
      <c r="J273" s="49"/>
      <c r="K273" s="49"/>
      <c r="L273" s="49"/>
      <c r="M273" s="49"/>
      <c r="N273" s="49"/>
      <c r="O273" s="49"/>
      <c r="P273" s="49"/>
      <c r="Q273" s="49"/>
      <c r="R273" s="49"/>
      <c r="S273" s="49"/>
      <c r="T273" s="49"/>
      <c r="U273" s="49"/>
      <c r="V273" s="49"/>
      <c r="W273" s="49"/>
      <c r="X273" s="49"/>
      <c r="Y273" s="49"/>
      <c r="Z273" s="49"/>
      <c r="AA273" s="49"/>
      <c r="AB273" s="49"/>
      <c r="AC273" s="49"/>
      <c r="AD273" s="49"/>
      <c r="AE273" s="49"/>
      <c r="AF273" s="49"/>
      <c r="AG273" s="49"/>
      <c r="AH273" s="49"/>
      <c r="AI273" s="49"/>
      <c r="AJ273" s="49"/>
      <c r="AK273" s="49"/>
      <c r="AL273" s="49"/>
      <c r="AM273" s="49"/>
      <c r="AN273" s="49"/>
      <c r="AO273" s="49"/>
      <c r="AP273" s="49"/>
      <c r="AQ273" s="49"/>
      <c r="AR273" s="49"/>
      <c r="AS273" s="49"/>
      <c r="AT273" s="49"/>
      <c r="AU273" s="49"/>
      <c r="AV273" s="49"/>
      <c r="AW273" s="49"/>
      <c r="AX273" s="49"/>
      <c r="DV273" s="1"/>
      <c r="DW273" s="1"/>
      <c r="DX273" s="1"/>
    </row>
    <row r="274" spans="1:128" s="2" customFormat="1">
      <c r="A274" s="48"/>
      <c r="B274" s="48"/>
      <c r="C274" s="48"/>
      <c r="D274" s="48"/>
      <c r="E274" s="49"/>
      <c r="F274" s="49"/>
      <c r="G274" s="49"/>
      <c r="H274" s="49"/>
      <c r="I274" s="49"/>
      <c r="J274" s="49"/>
      <c r="K274" s="49"/>
      <c r="L274" s="49"/>
      <c r="M274" s="49"/>
      <c r="N274" s="49"/>
      <c r="O274" s="49"/>
      <c r="P274" s="49"/>
      <c r="Q274" s="49"/>
      <c r="R274" s="49"/>
      <c r="S274" s="49"/>
      <c r="T274" s="49"/>
      <c r="U274" s="49"/>
      <c r="V274" s="49"/>
      <c r="W274" s="49"/>
      <c r="X274" s="49"/>
      <c r="Y274" s="49"/>
      <c r="Z274" s="49"/>
      <c r="AA274" s="49"/>
      <c r="AB274" s="49"/>
      <c r="AC274" s="49"/>
      <c r="AD274" s="49"/>
      <c r="AE274" s="49"/>
      <c r="AF274" s="49"/>
      <c r="AG274" s="49"/>
      <c r="AH274" s="49"/>
      <c r="AI274" s="49"/>
      <c r="AJ274" s="49"/>
      <c r="AK274" s="49"/>
      <c r="AL274" s="49"/>
      <c r="AM274" s="49"/>
      <c r="AN274" s="49"/>
      <c r="AO274" s="49"/>
      <c r="AP274" s="49"/>
      <c r="AQ274" s="49"/>
      <c r="AR274" s="49"/>
      <c r="AS274" s="49"/>
      <c r="AT274" s="49"/>
      <c r="AU274" s="49"/>
      <c r="AV274" s="49"/>
      <c r="AW274" s="49"/>
      <c r="AX274" s="49"/>
      <c r="DV274" s="1"/>
      <c r="DW274" s="1"/>
      <c r="DX274" s="1"/>
    </row>
    <row r="275" spans="1:128" s="2" customFormat="1">
      <c r="A275" s="48"/>
      <c r="B275" s="48"/>
      <c r="C275" s="48"/>
      <c r="D275" s="48"/>
      <c r="E275" s="49"/>
      <c r="F275" s="49"/>
      <c r="G275" s="49"/>
      <c r="H275" s="49"/>
      <c r="I275" s="49"/>
      <c r="J275" s="49"/>
      <c r="K275" s="49"/>
      <c r="L275" s="49"/>
      <c r="M275" s="49"/>
      <c r="N275" s="49"/>
      <c r="O275" s="49"/>
      <c r="P275" s="49"/>
      <c r="Q275" s="49"/>
      <c r="R275" s="49"/>
      <c r="S275" s="49"/>
      <c r="T275" s="49"/>
      <c r="U275" s="49"/>
      <c r="V275" s="49"/>
      <c r="W275" s="49"/>
      <c r="X275" s="49"/>
      <c r="Y275" s="49"/>
      <c r="Z275" s="49"/>
      <c r="AA275" s="49"/>
      <c r="AB275" s="49"/>
      <c r="AC275" s="49"/>
      <c r="AD275" s="49"/>
      <c r="AE275" s="49"/>
      <c r="AF275" s="49"/>
      <c r="AG275" s="49"/>
      <c r="AH275" s="49"/>
      <c r="AI275" s="49"/>
      <c r="AJ275" s="49"/>
      <c r="AK275" s="49"/>
      <c r="AL275" s="49"/>
      <c r="AM275" s="49"/>
      <c r="AN275" s="49"/>
      <c r="AO275" s="49"/>
      <c r="AP275" s="49"/>
      <c r="AQ275" s="49"/>
      <c r="AR275" s="49"/>
      <c r="AS275" s="49"/>
      <c r="AT275" s="49"/>
      <c r="AU275" s="49"/>
      <c r="AV275" s="49"/>
      <c r="AW275" s="49"/>
      <c r="AX275" s="49"/>
      <c r="DV275" s="1"/>
      <c r="DW275" s="1"/>
      <c r="DX275" s="1"/>
    </row>
    <row r="276" spans="1:128" s="2" customFormat="1">
      <c r="A276" s="48"/>
      <c r="B276" s="48"/>
      <c r="C276" s="48"/>
      <c r="D276" s="48"/>
      <c r="E276" s="49"/>
      <c r="F276" s="49"/>
      <c r="G276" s="49"/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49"/>
      <c r="Y276" s="49"/>
      <c r="Z276" s="49"/>
      <c r="AA276" s="49"/>
      <c r="AB276" s="49"/>
      <c r="AC276" s="49"/>
      <c r="AD276" s="49"/>
      <c r="AE276" s="49"/>
      <c r="AF276" s="49"/>
      <c r="AG276" s="49"/>
      <c r="AH276" s="49"/>
      <c r="AI276" s="49"/>
      <c r="AJ276" s="49"/>
      <c r="AK276" s="49"/>
      <c r="AL276" s="49"/>
      <c r="AM276" s="49"/>
      <c r="AN276" s="49"/>
      <c r="AO276" s="49"/>
      <c r="AP276" s="49"/>
      <c r="AQ276" s="49"/>
      <c r="AR276" s="49"/>
      <c r="AS276" s="49"/>
      <c r="AT276" s="49"/>
      <c r="AU276" s="49"/>
      <c r="AV276" s="49"/>
      <c r="AW276" s="49"/>
      <c r="AX276" s="49"/>
      <c r="DV276" s="1"/>
      <c r="DW276" s="1"/>
      <c r="DX276" s="1"/>
    </row>
    <row r="277" spans="1:128" s="2" customFormat="1">
      <c r="A277" s="48"/>
      <c r="B277" s="48"/>
      <c r="C277" s="48"/>
      <c r="D277" s="48"/>
      <c r="E277" s="49"/>
      <c r="F277" s="49"/>
      <c r="G277" s="49"/>
      <c r="H277" s="49"/>
      <c r="I277" s="49"/>
      <c r="J277" s="49"/>
      <c r="K277" s="49"/>
      <c r="L277" s="49"/>
      <c r="M277" s="49"/>
      <c r="N277" s="49"/>
      <c r="O277" s="49"/>
      <c r="P277" s="49"/>
      <c r="Q277" s="49"/>
      <c r="R277" s="49"/>
      <c r="S277" s="49"/>
      <c r="T277" s="49"/>
      <c r="U277" s="49"/>
      <c r="V277" s="49"/>
      <c r="W277" s="49"/>
      <c r="X277" s="49"/>
      <c r="Y277" s="49"/>
      <c r="Z277" s="49"/>
      <c r="AA277" s="49"/>
      <c r="AB277" s="49"/>
      <c r="AC277" s="49"/>
      <c r="AD277" s="49"/>
      <c r="AE277" s="49"/>
      <c r="AF277" s="49"/>
      <c r="AG277" s="49"/>
      <c r="AH277" s="49"/>
      <c r="AI277" s="49"/>
      <c r="AJ277" s="49"/>
      <c r="AK277" s="49"/>
      <c r="AL277" s="49"/>
      <c r="AM277" s="49"/>
      <c r="AN277" s="49"/>
      <c r="AO277" s="49"/>
      <c r="AP277" s="49"/>
      <c r="AQ277" s="49"/>
      <c r="AR277" s="49"/>
      <c r="AS277" s="49"/>
      <c r="AT277" s="49"/>
      <c r="AU277" s="49"/>
      <c r="AV277" s="49"/>
      <c r="AW277" s="49"/>
      <c r="AX277" s="49"/>
      <c r="DV277" s="1"/>
      <c r="DW277" s="1"/>
      <c r="DX277" s="1"/>
    </row>
    <row r="278" spans="1:128" s="2" customFormat="1">
      <c r="A278" s="48"/>
      <c r="B278" s="48"/>
      <c r="C278" s="48"/>
      <c r="D278" s="48"/>
      <c r="E278" s="49"/>
      <c r="F278" s="49"/>
      <c r="G278" s="49"/>
      <c r="H278" s="49"/>
      <c r="I278" s="49"/>
      <c r="J278" s="49"/>
      <c r="K278" s="49"/>
      <c r="L278" s="49"/>
      <c r="M278" s="49"/>
      <c r="N278" s="49"/>
      <c r="O278" s="49"/>
      <c r="P278" s="49"/>
      <c r="Q278" s="49"/>
      <c r="R278" s="49"/>
      <c r="S278" s="49"/>
      <c r="T278" s="49"/>
      <c r="U278" s="49"/>
      <c r="V278" s="49"/>
      <c r="W278" s="49"/>
      <c r="X278" s="49"/>
      <c r="Y278" s="49"/>
      <c r="Z278" s="49"/>
      <c r="AA278" s="49"/>
      <c r="AB278" s="49"/>
      <c r="AC278" s="49"/>
      <c r="AD278" s="49"/>
      <c r="AE278" s="49"/>
      <c r="AF278" s="49"/>
      <c r="AG278" s="49"/>
      <c r="AH278" s="49"/>
      <c r="AI278" s="49"/>
      <c r="AJ278" s="49"/>
      <c r="AK278" s="49"/>
      <c r="AL278" s="49"/>
      <c r="AM278" s="49"/>
      <c r="AN278" s="49"/>
      <c r="AO278" s="49"/>
      <c r="AP278" s="49"/>
      <c r="AQ278" s="49"/>
      <c r="AR278" s="49"/>
      <c r="AS278" s="49"/>
      <c r="AT278" s="49"/>
      <c r="AU278" s="49"/>
      <c r="AV278" s="49"/>
      <c r="AW278" s="49"/>
      <c r="AX278" s="49"/>
      <c r="DV278" s="1"/>
      <c r="DW278" s="1"/>
      <c r="DX278" s="1"/>
    </row>
    <row r="279" spans="1:128" s="2" customFormat="1">
      <c r="A279" s="48"/>
      <c r="B279" s="48"/>
      <c r="C279" s="48"/>
      <c r="D279" s="48"/>
      <c r="E279" s="49"/>
      <c r="F279" s="49"/>
      <c r="G279" s="49"/>
      <c r="H279" s="49"/>
      <c r="I279" s="49"/>
      <c r="J279" s="49"/>
      <c r="K279" s="49"/>
      <c r="L279" s="49"/>
      <c r="M279" s="49"/>
      <c r="N279" s="49"/>
      <c r="O279" s="49"/>
      <c r="P279" s="49"/>
      <c r="Q279" s="49"/>
      <c r="R279" s="49"/>
      <c r="S279" s="49"/>
      <c r="T279" s="49"/>
      <c r="U279" s="49"/>
      <c r="V279" s="49"/>
      <c r="W279" s="49"/>
      <c r="X279" s="49"/>
      <c r="Y279" s="49"/>
      <c r="Z279" s="49"/>
      <c r="AA279" s="49"/>
      <c r="AB279" s="49"/>
      <c r="AC279" s="49"/>
      <c r="AD279" s="49"/>
      <c r="AE279" s="49"/>
      <c r="AF279" s="49"/>
      <c r="AG279" s="49"/>
      <c r="AH279" s="49"/>
      <c r="AI279" s="49"/>
      <c r="AJ279" s="49"/>
      <c r="AK279" s="49"/>
      <c r="AL279" s="49"/>
      <c r="AM279" s="49"/>
      <c r="AN279" s="49"/>
      <c r="AO279" s="49"/>
      <c r="AP279" s="49"/>
      <c r="AQ279" s="49"/>
      <c r="AR279" s="49"/>
      <c r="AS279" s="49"/>
      <c r="AT279" s="49"/>
      <c r="AU279" s="49"/>
      <c r="AV279" s="49"/>
      <c r="AW279" s="49"/>
      <c r="AX279" s="49"/>
      <c r="DV279" s="1"/>
      <c r="DW279" s="1"/>
      <c r="DX279" s="1"/>
    </row>
    <row r="280" spans="1:128" s="2" customFormat="1">
      <c r="A280" s="48"/>
      <c r="B280" s="48"/>
      <c r="C280" s="48"/>
      <c r="D280" s="48"/>
      <c r="E280" s="49"/>
      <c r="F280" s="49"/>
      <c r="G280" s="49"/>
      <c r="H280" s="49"/>
      <c r="I280" s="49"/>
      <c r="J280" s="49"/>
      <c r="K280" s="49"/>
      <c r="L280" s="49"/>
      <c r="M280" s="49"/>
      <c r="N280" s="49"/>
      <c r="O280" s="49"/>
      <c r="P280" s="49"/>
      <c r="Q280" s="49"/>
      <c r="R280" s="49"/>
      <c r="S280" s="49"/>
      <c r="T280" s="49"/>
      <c r="U280" s="49"/>
      <c r="V280" s="49"/>
      <c r="W280" s="49"/>
      <c r="X280" s="49"/>
      <c r="Y280" s="49"/>
      <c r="Z280" s="49"/>
      <c r="AA280" s="49"/>
      <c r="AB280" s="49"/>
      <c r="AC280" s="49"/>
      <c r="AD280" s="49"/>
      <c r="AE280" s="49"/>
      <c r="AF280" s="49"/>
      <c r="AG280" s="49"/>
      <c r="AH280" s="49"/>
      <c r="AI280" s="49"/>
      <c r="AJ280" s="49"/>
      <c r="AK280" s="49"/>
      <c r="AL280" s="49"/>
      <c r="AM280" s="49"/>
      <c r="AN280" s="49"/>
      <c r="AO280" s="49"/>
      <c r="AP280" s="49"/>
      <c r="AQ280" s="49"/>
      <c r="AR280" s="49"/>
      <c r="AS280" s="49"/>
      <c r="AT280" s="49"/>
      <c r="AU280" s="49"/>
      <c r="AV280" s="49"/>
      <c r="AW280" s="49"/>
      <c r="AX280" s="49"/>
      <c r="DV280" s="1"/>
      <c r="DW280" s="1"/>
      <c r="DX280" s="1"/>
    </row>
    <row r="281" spans="1:128" s="2" customFormat="1">
      <c r="A281" s="48"/>
      <c r="B281" s="48"/>
      <c r="C281" s="48"/>
      <c r="D281" s="48"/>
      <c r="E281" s="49"/>
      <c r="F281" s="49"/>
      <c r="G281" s="49"/>
      <c r="H281" s="49"/>
      <c r="I281" s="49"/>
      <c r="J281" s="49"/>
      <c r="K281" s="49"/>
      <c r="L281" s="49"/>
      <c r="M281" s="49"/>
      <c r="N281" s="49"/>
      <c r="O281" s="49"/>
      <c r="P281" s="49"/>
      <c r="Q281" s="49"/>
      <c r="R281" s="49"/>
      <c r="S281" s="49"/>
      <c r="T281" s="49"/>
      <c r="U281" s="49"/>
      <c r="V281" s="49"/>
      <c r="W281" s="49"/>
      <c r="X281" s="49"/>
      <c r="Y281" s="49"/>
      <c r="Z281" s="49"/>
      <c r="AA281" s="49"/>
      <c r="AB281" s="49"/>
      <c r="AC281" s="49"/>
      <c r="AD281" s="49"/>
      <c r="AE281" s="49"/>
      <c r="AF281" s="49"/>
      <c r="AG281" s="49"/>
      <c r="AH281" s="49"/>
      <c r="AI281" s="49"/>
      <c r="AJ281" s="49"/>
      <c r="AK281" s="49"/>
      <c r="AL281" s="49"/>
      <c r="AM281" s="49"/>
      <c r="AN281" s="49"/>
      <c r="AO281" s="49"/>
      <c r="AP281" s="49"/>
      <c r="AQ281" s="49"/>
      <c r="AR281" s="49"/>
      <c r="AS281" s="49"/>
      <c r="AT281" s="49"/>
      <c r="AU281" s="49"/>
      <c r="AV281" s="49"/>
      <c r="AW281" s="49"/>
      <c r="AX281" s="49"/>
      <c r="DV281" s="1"/>
      <c r="DW281" s="1"/>
      <c r="DX281" s="1"/>
    </row>
    <row r="282" spans="1:128" s="2" customFormat="1">
      <c r="A282" s="48"/>
      <c r="B282" s="48"/>
      <c r="C282" s="48"/>
      <c r="D282" s="48"/>
      <c r="E282" s="49"/>
      <c r="F282" s="49"/>
      <c r="G282" s="49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  <c r="AA282" s="49"/>
      <c r="AB282" s="49"/>
      <c r="AC282" s="49"/>
      <c r="AD282" s="49"/>
      <c r="AE282" s="49"/>
      <c r="AF282" s="49"/>
      <c r="AG282" s="49"/>
      <c r="AH282" s="49"/>
      <c r="AI282" s="49"/>
      <c r="AJ282" s="49"/>
      <c r="AK282" s="49"/>
      <c r="AL282" s="49"/>
      <c r="AM282" s="49"/>
      <c r="AN282" s="49"/>
      <c r="AO282" s="49"/>
      <c r="AP282" s="49"/>
      <c r="AQ282" s="49"/>
      <c r="AR282" s="49"/>
      <c r="AS282" s="49"/>
      <c r="AT282" s="49"/>
      <c r="AU282" s="49"/>
      <c r="AV282" s="49"/>
      <c r="AW282" s="49"/>
      <c r="AX282" s="49"/>
      <c r="DV282" s="1"/>
      <c r="DW282" s="1"/>
      <c r="DX282" s="1"/>
    </row>
    <row r="283" spans="1:128" s="2" customFormat="1">
      <c r="A283" s="48"/>
      <c r="B283" s="48"/>
      <c r="C283" s="48"/>
      <c r="D283" s="48"/>
      <c r="E283" s="49"/>
      <c r="F283" s="49"/>
      <c r="G283" s="49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  <c r="AA283" s="49"/>
      <c r="AB283" s="49"/>
      <c r="AC283" s="49"/>
      <c r="AD283" s="49"/>
      <c r="AE283" s="49"/>
      <c r="AF283" s="49"/>
      <c r="AG283" s="49"/>
      <c r="AH283" s="49"/>
      <c r="AI283" s="49"/>
      <c r="AJ283" s="49"/>
      <c r="AK283" s="49"/>
      <c r="AL283" s="49"/>
      <c r="AM283" s="49"/>
      <c r="AN283" s="49"/>
      <c r="AO283" s="49"/>
      <c r="AP283" s="49"/>
      <c r="AQ283" s="49"/>
      <c r="AR283" s="49"/>
      <c r="AS283" s="49"/>
      <c r="AT283" s="49"/>
      <c r="AU283" s="49"/>
      <c r="AV283" s="49"/>
      <c r="AW283" s="49"/>
      <c r="AX283" s="49"/>
      <c r="DV283" s="1"/>
      <c r="DW283" s="1"/>
      <c r="DX283" s="1"/>
    </row>
    <row r="284" spans="1:128" s="2" customFormat="1">
      <c r="A284" s="48"/>
      <c r="B284" s="48"/>
      <c r="C284" s="48"/>
      <c r="D284" s="48"/>
      <c r="E284" s="49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  <c r="AA284" s="49"/>
      <c r="AB284" s="49"/>
      <c r="AC284" s="49"/>
      <c r="AD284" s="49"/>
      <c r="AE284" s="49"/>
      <c r="AF284" s="49"/>
      <c r="AG284" s="49"/>
      <c r="AH284" s="49"/>
      <c r="AI284" s="49"/>
      <c r="AJ284" s="49"/>
      <c r="AK284" s="49"/>
      <c r="AL284" s="49"/>
      <c r="AM284" s="49"/>
      <c r="AN284" s="49"/>
      <c r="AO284" s="49"/>
      <c r="AP284" s="49"/>
      <c r="AQ284" s="49"/>
      <c r="AR284" s="49"/>
      <c r="AS284" s="49"/>
      <c r="AT284" s="49"/>
      <c r="AU284" s="49"/>
      <c r="AV284" s="49"/>
      <c r="AW284" s="49"/>
      <c r="AX284" s="49"/>
      <c r="DV284" s="1"/>
      <c r="DW284" s="1"/>
      <c r="DX284" s="1"/>
    </row>
    <row r="285" spans="1:128" s="2" customFormat="1">
      <c r="A285" s="48"/>
      <c r="B285" s="48"/>
      <c r="C285" s="48"/>
      <c r="D285" s="48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AA285" s="49"/>
      <c r="AB285" s="49"/>
      <c r="AC285" s="49"/>
      <c r="AD285" s="49"/>
      <c r="AE285" s="49"/>
      <c r="AF285" s="49"/>
      <c r="AG285" s="49"/>
      <c r="AH285" s="49"/>
      <c r="AI285" s="49"/>
      <c r="AJ285" s="49"/>
      <c r="AK285" s="49"/>
      <c r="AL285" s="49"/>
      <c r="AM285" s="49"/>
      <c r="AN285" s="49"/>
      <c r="AO285" s="49"/>
      <c r="AP285" s="49"/>
      <c r="AQ285" s="49"/>
      <c r="AR285" s="49"/>
      <c r="AS285" s="49"/>
      <c r="AT285" s="49"/>
      <c r="AU285" s="49"/>
      <c r="AV285" s="49"/>
      <c r="AW285" s="49"/>
      <c r="AX285" s="49"/>
      <c r="DV285" s="1"/>
      <c r="DW285" s="1"/>
      <c r="DX285" s="1"/>
    </row>
    <row r="286" spans="1:128" s="2" customFormat="1">
      <c r="A286" s="48"/>
      <c r="B286" s="48"/>
      <c r="C286" s="48"/>
      <c r="D286" s="48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AA286" s="49"/>
      <c r="AB286" s="49"/>
      <c r="AC286" s="49"/>
      <c r="AD286" s="49"/>
      <c r="AE286" s="49"/>
      <c r="AF286" s="49"/>
      <c r="AG286" s="49"/>
      <c r="AH286" s="49"/>
      <c r="AI286" s="49"/>
      <c r="AJ286" s="49"/>
      <c r="AK286" s="49"/>
      <c r="AL286" s="49"/>
      <c r="AM286" s="49"/>
      <c r="AN286" s="49"/>
      <c r="AO286" s="49"/>
      <c r="AP286" s="49"/>
      <c r="AQ286" s="49"/>
      <c r="AR286" s="49"/>
      <c r="AS286" s="49"/>
      <c r="AT286" s="49"/>
      <c r="AU286" s="49"/>
      <c r="AV286" s="49"/>
      <c r="AW286" s="49"/>
      <c r="AX286" s="49"/>
      <c r="DV286" s="1"/>
      <c r="DW286" s="1"/>
      <c r="DX286" s="1"/>
    </row>
    <row r="287" spans="1:128" s="2" customFormat="1">
      <c r="A287" s="48"/>
      <c r="B287" s="48"/>
      <c r="C287" s="48"/>
      <c r="D287" s="48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AA287" s="49"/>
      <c r="AB287" s="49"/>
      <c r="AC287" s="49"/>
      <c r="AD287" s="49"/>
      <c r="AE287" s="49"/>
      <c r="AF287" s="49"/>
      <c r="AG287" s="49"/>
      <c r="AH287" s="49"/>
      <c r="AI287" s="49"/>
      <c r="AJ287" s="49"/>
      <c r="AK287" s="49"/>
      <c r="AL287" s="49"/>
      <c r="AM287" s="49"/>
      <c r="AN287" s="49"/>
      <c r="AO287" s="49"/>
      <c r="AP287" s="49"/>
      <c r="AQ287" s="49"/>
      <c r="AR287" s="49"/>
      <c r="AS287" s="49"/>
      <c r="AT287" s="49"/>
      <c r="AU287" s="49"/>
      <c r="AV287" s="49"/>
      <c r="AW287" s="49"/>
      <c r="AX287" s="49"/>
      <c r="DV287" s="1"/>
      <c r="DW287" s="1"/>
      <c r="DX287" s="1"/>
    </row>
    <row r="288" spans="1:128" s="2" customFormat="1">
      <c r="A288" s="48"/>
      <c r="B288" s="48"/>
      <c r="C288" s="48"/>
      <c r="D288" s="48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AA288" s="49"/>
      <c r="AB288" s="49"/>
      <c r="AC288" s="49"/>
      <c r="AD288" s="49"/>
      <c r="AE288" s="49"/>
      <c r="AF288" s="49"/>
      <c r="AG288" s="49"/>
      <c r="AH288" s="49"/>
      <c r="AI288" s="49"/>
      <c r="AJ288" s="49"/>
      <c r="AK288" s="49"/>
      <c r="AL288" s="49"/>
      <c r="AM288" s="49"/>
      <c r="AN288" s="49"/>
      <c r="AO288" s="49"/>
      <c r="AP288" s="49"/>
      <c r="AQ288" s="49"/>
      <c r="AR288" s="49"/>
      <c r="AS288" s="49"/>
      <c r="AT288" s="49"/>
      <c r="AU288" s="49"/>
      <c r="AV288" s="49"/>
      <c r="AW288" s="49"/>
      <c r="AX288" s="49"/>
      <c r="DV288" s="1"/>
      <c r="DW288" s="1"/>
      <c r="DX288" s="1"/>
    </row>
    <row r="289" spans="1:128" s="2" customFormat="1">
      <c r="A289" s="48"/>
      <c r="B289" s="48"/>
      <c r="C289" s="48"/>
      <c r="D289" s="48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AA289" s="49"/>
      <c r="AB289" s="49"/>
      <c r="AC289" s="49"/>
      <c r="AD289" s="49"/>
      <c r="AE289" s="49"/>
      <c r="AF289" s="49"/>
      <c r="AG289" s="49"/>
      <c r="AH289" s="49"/>
      <c r="AI289" s="49"/>
      <c r="AJ289" s="49"/>
      <c r="AK289" s="49"/>
      <c r="AL289" s="49"/>
      <c r="AM289" s="49"/>
      <c r="AN289" s="49"/>
      <c r="AO289" s="49"/>
      <c r="AP289" s="49"/>
      <c r="AQ289" s="49"/>
      <c r="AR289" s="49"/>
      <c r="AS289" s="49"/>
      <c r="AT289" s="49"/>
      <c r="AU289" s="49"/>
      <c r="AV289" s="49"/>
      <c r="AW289" s="49"/>
      <c r="AX289" s="49"/>
      <c r="DV289" s="1"/>
      <c r="DW289" s="1"/>
      <c r="DX289" s="1"/>
    </row>
    <row r="290" spans="1:128" s="2" customFormat="1">
      <c r="A290" s="48"/>
      <c r="B290" s="48"/>
      <c r="C290" s="48"/>
      <c r="D290" s="48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AA290" s="49"/>
      <c r="AB290" s="49"/>
      <c r="AC290" s="49"/>
      <c r="AD290" s="49"/>
      <c r="AE290" s="49"/>
      <c r="AF290" s="49"/>
      <c r="AG290" s="49"/>
      <c r="AH290" s="49"/>
      <c r="AI290" s="49"/>
      <c r="AJ290" s="49"/>
      <c r="AK290" s="49"/>
      <c r="AL290" s="49"/>
      <c r="AM290" s="49"/>
      <c r="AN290" s="49"/>
      <c r="AO290" s="49"/>
      <c r="AP290" s="49"/>
      <c r="AQ290" s="49"/>
      <c r="AR290" s="49"/>
      <c r="AS290" s="49"/>
      <c r="AT290" s="49"/>
      <c r="AU290" s="49"/>
      <c r="AV290" s="49"/>
      <c r="AW290" s="49"/>
      <c r="AX290" s="49"/>
      <c r="DV290" s="1"/>
      <c r="DW290" s="1"/>
      <c r="DX290" s="1"/>
    </row>
    <row r="291" spans="1:128" s="2" customFormat="1">
      <c r="A291" s="48"/>
      <c r="B291" s="48"/>
      <c r="C291" s="48"/>
      <c r="D291" s="48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  <c r="AG291" s="49"/>
      <c r="AH291" s="49"/>
      <c r="AI291" s="49"/>
      <c r="AJ291" s="49"/>
      <c r="AK291" s="49"/>
      <c r="AL291" s="49"/>
      <c r="AM291" s="49"/>
      <c r="AN291" s="49"/>
      <c r="AO291" s="49"/>
      <c r="AP291" s="49"/>
      <c r="AQ291" s="49"/>
      <c r="AR291" s="49"/>
      <c r="AS291" s="49"/>
      <c r="AT291" s="49"/>
      <c r="AU291" s="49"/>
      <c r="AV291" s="49"/>
      <c r="AW291" s="49"/>
      <c r="AX291" s="49"/>
      <c r="DV291" s="1"/>
      <c r="DW291" s="1"/>
      <c r="DX291" s="1"/>
    </row>
    <row r="292" spans="1:128" s="2" customFormat="1">
      <c r="A292" s="48"/>
      <c r="B292" s="48"/>
      <c r="C292" s="48"/>
      <c r="D292" s="48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AA292" s="49"/>
      <c r="AB292" s="49"/>
      <c r="AC292" s="49"/>
      <c r="AD292" s="49"/>
      <c r="AE292" s="49"/>
      <c r="AF292" s="49"/>
      <c r="AG292" s="49"/>
      <c r="AH292" s="49"/>
      <c r="AI292" s="49"/>
      <c r="AJ292" s="49"/>
      <c r="AK292" s="49"/>
      <c r="AL292" s="49"/>
      <c r="AM292" s="49"/>
      <c r="AN292" s="49"/>
      <c r="AO292" s="49"/>
      <c r="AP292" s="49"/>
      <c r="AQ292" s="49"/>
      <c r="AR292" s="49"/>
      <c r="AS292" s="49"/>
      <c r="AT292" s="49"/>
      <c r="AU292" s="49"/>
      <c r="AV292" s="49"/>
      <c r="AW292" s="49"/>
      <c r="AX292" s="49"/>
      <c r="DV292" s="1"/>
      <c r="DW292" s="1"/>
      <c r="DX292" s="1"/>
    </row>
    <row r="293" spans="1:128" s="2" customFormat="1">
      <c r="A293" s="48"/>
      <c r="B293" s="48"/>
      <c r="C293" s="48"/>
      <c r="D293" s="48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AA293" s="49"/>
      <c r="AB293" s="49"/>
      <c r="AC293" s="49"/>
      <c r="AD293" s="49"/>
      <c r="AE293" s="49"/>
      <c r="AF293" s="49"/>
      <c r="AG293" s="49"/>
      <c r="AH293" s="49"/>
      <c r="AI293" s="49"/>
      <c r="AJ293" s="49"/>
      <c r="AK293" s="49"/>
      <c r="AL293" s="49"/>
      <c r="AM293" s="49"/>
      <c r="AN293" s="49"/>
      <c r="AO293" s="49"/>
      <c r="AP293" s="49"/>
      <c r="AQ293" s="49"/>
      <c r="AR293" s="49"/>
      <c r="AS293" s="49"/>
      <c r="AT293" s="49"/>
      <c r="AU293" s="49"/>
      <c r="AV293" s="49"/>
      <c r="AW293" s="49"/>
      <c r="AX293" s="49"/>
      <c r="DV293" s="1"/>
      <c r="DW293" s="1"/>
      <c r="DX293" s="1"/>
    </row>
    <row r="294" spans="1:128" s="2" customFormat="1">
      <c r="A294" s="48"/>
      <c r="B294" s="48"/>
      <c r="C294" s="48"/>
      <c r="D294" s="48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AA294" s="49"/>
      <c r="AB294" s="49"/>
      <c r="AC294" s="49"/>
      <c r="AD294" s="49"/>
      <c r="AE294" s="49"/>
      <c r="AF294" s="49"/>
      <c r="AG294" s="49"/>
      <c r="AH294" s="49"/>
      <c r="AI294" s="49"/>
      <c r="AJ294" s="49"/>
      <c r="AK294" s="49"/>
      <c r="AL294" s="49"/>
      <c r="AM294" s="49"/>
      <c r="AN294" s="49"/>
      <c r="AO294" s="49"/>
      <c r="AP294" s="49"/>
      <c r="AQ294" s="49"/>
      <c r="AR294" s="49"/>
      <c r="AS294" s="49"/>
      <c r="AT294" s="49"/>
      <c r="AU294" s="49"/>
      <c r="AV294" s="49"/>
      <c r="AW294" s="49"/>
      <c r="AX294" s="49"/>
      <c r="DV294" s="1"/>
      <c r="DW294" s="1"/>
      <c r="DX294" s="1"/>
    </row>
    <row r="295" spans="1:128" s="2" customFormat="1">
      <c r="A295" s="48"/>
      <c r="B295" s="48"/>
      <c r="C295" s="48"/>
      <c r="D295" s="48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AA295" s="49"/>
      <c r="AB295" s="49"/>
      <c r="AC295" s="49"/>
      <c r="AD295" s="49"/>
      <c r="AE295" s="49"/>
      <c r="AF295" s="49"/>
      <c r="AG295" s="49"/>
      <c r="AH295" s="49"/>
      <c r="AI295" s="49"/>
      <c r="AJ295" s="49"/>
      <c r="AK295" s="49"/>
      <c r="AL295" s="49"/>
      <c r="AM295" s="49"/>
      <c r="AN295" s="49"/>
      <c r="AO295" s="49"/>
      <c r="AP295" s="49"/>
      <c r="AQ295" s="49"/>
      <c r="AR295" s="49"/>
      <c r="AS295" s="49"/>
      <c r="AT295" s="49"/>
      <c r="AU295" s="49"/>
      <c r="AV295" s="49"/>
      <c r="AW295" s="49"/>
      <c r="AX295" s="49"/>
      <c r="DV295" s="1"/>
      <c r="DW295" s="1"/>
      <c r="DX295" s="1"/>
    </row>
    <row r="296" spans="1:128" s="2" customFormat="1">
      <c r="A296" s="48"/>
      <c r="B296" s="48"/>
      <c r="C296" s="48"/>
      <c r="D296" s="48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AA296" s="49"/>
      <c r="AB296" s="49"/>
      <c r="AC296" s="49"/>
      <c r="AD296" s="49"/>
      <c r="AE296" s="49"/>
      <c r="AF296" s="49"/>
      <c r="AG296" s="49"/>
      <c r="AH296" s="49"/>
      <c r="AI296" s="49"/>
      <c r="AJ296" s="49"/>
      <c r="AK296" s="49"/>
      <c r="AL296" s="49"/>
      <c r="AM296" s="49"/>
      <c r="AN296" s="49"/>
      <c r="AO296" s="49"/>
      <c r="AP296" s="49"/>
      <c r="AQ296" s="49"/>
      <c r="AR296" s="49"/>
      <c r="AS296" s="49"/>
      <c r="AT296" s="49"/>
      <c r="AU296" s="49"/>
      <c r="AV296" s="49"/>
      <c r="AW296" s="49"/>
      <c r="AX296" s="49"/>
      <c r="DV296" s="1"/>
      <c r="DW296" s="1"/>
      <c r="DX296" s="1"/>
    </row>
    <row r="297" spans="1:128" s="2" customFormat="1">
      <c r="A297" s="48"/>
      <c r="B297" s="48"/>
      <c r="C297" s="48"/>
      <c r="D297" s="48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AA297" s="49"/>
      <c r="AB297" s="49"/>
      <c r="AC297" s="49"/>
      <c r="AD297" s="49"/>
      <c r="AE297" s="49"/>
      <c r="AF297" s="49"/>
      <c r="AG297" s="49"/>
      <c r="AH297" s="49"/>
      <c r="AI297" s="49"/>
      <c r="AJ297" s="49"/>
      <c r="AK297" s="49"/>
      <c r="AL297" s="49"/>
      <c r="AM297" s="49"/>
      <c r="AN297" s="49"/>
      <c r="AO297" s="49"/>
      <c r="AP297" s="49"/>
      <c r="AQ297" s="49"/>
      <c r="AR297" s="49"/>
      <c r="AS297" s="49"/>
      <c r="AT297" s="49"/>
      <c r="AU297" s="49"/>
      <c r="AV297" s="49"/>
      <c r="AW297" s="49"/>
      <c r="AX297" s="49"/>
      <c r="DV297" s="1"/>
      <c r="DW297" s="1"/>
      <c r="DX297" s="1"/>
    </row>
    <row r="298" spans="1:128" s="2" customFormat="1">
      <c r="A298" s="48"/>
      <c r="B298" s="48"/>
      <c r="C298" s="48"/>
      <c r="D298" s="48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AA298" s="49"/>
      <c r="AB298" s="49"/>
      <c r="AC298" s="49"/>
      <c r="AD298" s="49"/>
      <c r="AE298" s="49"/>
      <c r="AF298" s="49"/>
      <c r="AG298" s="49"/>
      <c r="AH298" s="49"/>
      <c r="AI298" s="49"/>
      <c r="AJ298" s="49"/>
      <c r="AK298" s="49"/>
      <c r="AL298" s="49"/>
      <c r="AM298" s="49"/>
      <c r="AN298" s="49"/>
      <c r="AO298" s="49"/>
      <c r="AP298" s="49"/>
      <c r="AQ298" s="49"/>
      <c r="AR298" s="49"/>
      <c r="AS298" s="49"/>
      <c r="AT298" s="49"/>
      <c r="AU298" s="49"/>
      <c r="AV298" s="49"/>
      <c r="AW298" s="49"/>
      <c r="AX298" s="49"/>
      <c r="DV298" s="1"/>
      <c r="DW298" s="1"/>
      <c r="DX298" s="1"/>
    </row>
    <row r="299" spans="1:128" s="2" customFormat="1">
      <c r="A299" s="48"/>
      <c r="B299" s="48"/>
      <c r="C299" s="48"/>
      <c r="D299" s="48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AA299" s="49"/>
      <c r="AB299" s="49"/>
      <c r="AC299" s="49"/>
      <c r="AD299" s="49"/>
      <c r="AE299" s="49"/>
      <c r="AF299" s="49"/>
      <c r="AG299" s="49"/>
      <c r="AH299" s="49"/>
      <c r="AI299" s="49"/>
      <c r="AJ299" s="49"/>
      <c r="AK299" s="49"/>
      <c r="AL299" s="49"/>
      <c r="AM299" s="49"/>
      <c r="AN299" s="49"/>
      <c r="AO299" s="49"/>
      <c r="AP299" s="49"/>
      <c r="AQ299" s="49"/>
      <c r="AR299" s="49"/>
      <c r="AS299" s="49"/>
      <c r="AT299" s="49"/>
      <c r="AU299" s="49"/>
      <c r="AV299" s="49"/>
      <c r="AW299" s="49"/>
      <c r="AX299" s="49"/>
      <c r="DV299" s="1"/>
      <c r="DW299" s="1"/>
      <c r="DX299" s="1"/>
    </row>
    <row r="300" spans="1:128" s="2" customFormat="1">
      <c r="A300" s="48"/>
      <c r="B300" s="48"/>
      <c r="C300" s="48"/>
      <c r="D300" s="48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AA300" s="49"/>
      <c r="AB300" s="49"/>
      <c r="AC300" s="49"/>
      <c r="AD300" s="49"/>
      <c r="AE300" s="49"/>
      <c r="AF300" s="49"/>
      <c r="AG300" s="49"/>
      <c r="AH300" s="49"/>
      <c r="AI300" s="49"/>
      <c r="AJ300" s="49"/>
      <c r="AK300" s="49"/>
      <c r="AL300" s="49"/>
      <c r="AM300" s="49"/>
      <c r="AN300" s="49"/>
      <c r="AO300" s="49"/>
      <c r="AP300" s="49"/>
      <c r="AQ300" s="49"/>
      <c r="AR300" s="49"/>
      <c r="AS300" s="49"/>
      <c r="AT300" s="49"/>
      <c r="AU300" s="49"/>
      <c r="AV300" s="49"/>
      <c r="AW300" s="49"/>
      <c r="AX300" s="49"/>
      <c r="DV300" s="1"/>
      <c r="DW300" s="1"/>
      <c r="DX300" s="1"/>
    </row>
    <row r="301" spans="1:128" s="2" customFormat="1">
      <c r="A301" s="48"/>
      <c r="B301" s="48"/>
      <c r="C301" s="48"/>
      <c r="D301" s="48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AA301" s="49"/>
      <c r="AB301" s="49"/>
      <c r="AC301" s="49"/>
      <c r="AD301" s="49"/>
      <c r="AE301" s="49"/>
      <c r="AF301" s="49"/>
      <c r="AG301" s="49"/>
      <c r="AH301" s="49"/>
      <c r="AI301" s="49"/>
      <c r="AJ301" s="49"/>
      <c r="AK301" s="49"/>
      <c r="AL301" s="49"/>
      <c r="AM301" s="49"/>
      <c r="AN301" s="49"/>
      <c r="AO301" s="49"/>
      <c r="AP301" s="49"/>
      <c r="AQ301" s="49"/>
      <c r="AR301" s="49"/>
      <c r="AS301" s="49"/>
      <c r="AT301" s="49"/>
      <c r="AU301" s="49"/>
      <c r="AV301" s="49"/>
      <c r="AW301" s="49"/>
      <c r="AX301" s="49"/>
      <c r="DV301" s="1"/>
      <c r="DW301" s="1"/>
      <c r="DX301" s="1"/>
    </row>
    <row r="302" spans="1:128" s="2" customFormat="1">
      <c r="A302" s="48"/>
      <c r="B302" s="48"/>
      <c r="C302" s="48"/>
      <c r="D302" s="48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AA302" s="49"/>
      <c r="AB302" s="49"/>
      <c r="AC302" s="49"/>
      <c r="AD302" s="49"/>
      <c r="AE302" s="49"/>
      <c r="AF302" s="49"/>
      <c r="AG302" s="49"/>
      <c r="AH302" s="49"/>
      <c r="AI302" s="49"/>
      <c r="AJ302" s="49"/>
      <c r="AK302" s="49"/>
      <c r="AL302" s="49"/>
      <c r="AM302" s="49"/>
      <c r="AN302" s="49"/>
      <c r="AO302" s="49"/>
      <c r="AP302" s="49"/>
      <c r="AQ302" s="49"/>
      <c r="AR302" s="49"/>
      <c r="AS302" s="49"/>
      <c r="AT302" s="49"/>
      <c r="AU302" s="49"/>
      <c r="AV302" s="49"/>
      <c r="AW302" s="49"/>
      <c r="AX302" s="49"/>
      <c r="DV302" s="1"/>
      <c r="DW302" s="1"/>
      <c r="DX302" s="1"/>
    </row>
    <row r="303" spans="1:128" s="2" customFormat="1">
      <c r="A303" s="48"/>
      <c r="B303" s="48"/>
      <c r="C303" s="48"/>
      <c r="D303" s="48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AA303" s="49"/>
      <c r="AB303" s="49"/>
      <c r="AC303" s="49"/>
      <c r="AD303" s="49"/>
      <c r="AE303" s="49"/>
      <c r="AF303" s="49"/>
      <c r="AG303" s="49"/>
      <c r="AH303" s="49"/>
      <c r="AI303" s="49"/>
      <c r="AJ303" s="49"/>
      <c r="AK303" s="49"/>
      <c r="AL303" s="49"/>
      <c r="AM303" s="49"/>
      <c r="AN303" s="49"/>
      <c r="AO303" s="49"/>
      <c r="AP303" s="49"/>
      <c r="AQ303" s="49"/>
      <c r="AR303" s="49"/>
      <c r="AS303" s="49"/>
      <c r="AT303" s="49"/>
      <c r="AU303" s="49"/>
      <c r="AV303" s="49"/>
      <c r="AW303" s="49"/>
      <c r="AX303" s="49"/>
      <c r="DV303" s="1"/>
      <c r="DW303" s="1"/>
      <c r="DX303" s="1"/>
    </row>
    <row r="304" spans="1:128" s="2" customFormat="1">
      <c r="A304" s="48"/>
      <c r="B304" s="48"/>
      <c r="C304" s="48"/>
      <c r="D304" s="48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AA304" s="49"/>
      <c r="AB304" s="49"/>
      <c r="AC304" s="49"/>
      <c r="AD304" s="49"/>
      <c r="AE304" s="49"/>
      <c r="AF304" s="49"/>
      <c r="AG304" s="49"/>
      <c r="AH304" s="49"/>
      <c r="AI304" s="49"/>
      <c r="AJ304" s="49"/>
      <c r="AK304" s="49"/>
      <c r="AL304" s="49"/>
      <c r="AM304" s="49"/>
      <c r="AN304" s="49"/>
      <c r="AO304" s="49"/>
      <c r="AP304" s="49"/>
      <c r="AQ304" s="49"/>
      <c r="AR304" s="49"/>
      <c r="AS304" s="49"/>
      <c r="AT304" s="49"/>
      <c r="AU304" s="49"/>
      <c r="AV304" s="49"/>
      <c r="AW304" s="49"/>
      <c r="AX304" s="49"/>
      <c r="DV304" s="1"/>
      <c r="DW304" s="1"/>
      <c r="DX304" s="1"/>
    </row>
    <row r="305" spans="1:128" s="2" customFormat="1">
      <c r="A305" s="48"/>
      <c r="B305" s="48"/>
      <c r="C305" s="48"/>
      <c r="D305" s="48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AA305" s="49"/>
      <c r="AB305" s="49"/>
      <c r="AC305" s="49"/>
      <c r="AD305" s="49"/>
      <c r="AE305" s="49"/>
      <c r="AF305" s="49"/>
      <c r="AG305" s="49"/>
      <c r="AH305" s="49"/>
      <c r="AI305" s="49"/>
      <c r="AJ305" s="49"/>
      <c r="AK305" s="49"/>
      <c r="AL305" s="49"/>
      <c r="AM305" s="49"/>
      <c r="AN305" s="49"/>
      <c r="AO305" s="49"/>
      <c r="AP305" s="49"/>
      <c r="AQ305" s="49"/>
      <c r="AR305" s="49"/>
      <c r="AS305" s="49"/>
      <c r="AT305" s="49"/>
      <c r="AU305" s="49"/>
      <c r="AV305" s="49"/>
      <c r="AW305" s="49"/>
      <c r="AX305" s="49"/>
      <c r="DV305" s="1"/>
      <c r="DW305" s="1"/>
      <c r="DX305" s="1"/>
    </row>
  </sheetData>
  <mergeCells count="232">
    <mergeCell ref="DK6:DL6"/>
    <mergeCell ref="CO6:CP6"/>
    <mergeCell ref="CQ6:CR6"/>
    <mergeCell ref="CS6:CT6"/>
    <mergeCell ref="CU6:CV6"/>
    <mergeCell ref="CW6:CX6"/>
    <mergeCell ref="CY6:CZ6"/>
    <mergeCell ref="CC6:CD6"/>
    <mergeCell ref="CE6:CF6"/>
    <mergeCell ref="CG6:CH6"/>
    <mergeCell ref="CI6:CJ6"/>
    <mergeCell ref="DA6:DB6"/>
    <mergeCell ref="DC6:DD6"/>
    <mergeCell ref="DE6:DF6"/>
    <mergeCell ref="DG6:DH6"/>
    <mergeCell ref="DI6:DJ6"/>
    <mergeCell ref="AC6:AD6"/>
    <mergeCell ref="AE6:AF6"/>
    <mergeCell ref="AG6:AH6"/>
    <mergeCell ref="AI6:AJ6"/>
    <mergeCell ref="AK6:AL6"/>
    <mergeCell ref="AM6:AN6"/>
    <mergeCell ref="BQ6:BR6"/>
    <mergeCell ref="BG6:BH6"/>
    <mergeCell ref="BI6:BJ6"/>
    <mergeCell ref="BK6:BL6"/>
    <mergeCell ref="K6:L6"/>
    <mergeCell ref="DM6:DN6"/>
    <mergeCell ref="DO6:DP6"/>
    <mergeCell ref="M6:N6"/>
    <mergeCell ref="O6:P6"/>
    <mergeCell ref="CK6:CL6"/>
    <mergeCell ref="CM6:CN6"/>
    <mergeCell ref="C1:DV1"/>
    <mergeCell ref="C2:DV2"/>
    <mergeCell ref="Q6:R6"/>
    <mergeCell ref="S6:T6"/>
    <mergeCell ref="U6:V6"/>
    <mergeCell ref="W6:X6"/>
    <mergeCell ref="Y6:Z6"/>
    <mergeCell ref="AA6:AB6"/>
    <mergeCell ref="BA5:BB6"/>
    <mergeCell ref="BC5:DP5"/>
    <mergeCell ref="DQ5:DR6"/>
    <mergeCell ref="AO6:AP6"/>
    <mergeCell ref="AQ6:AR6"/>
    <mergeCell ref="AS6:AT6"/>
    <mergeCell ref="AU6:AV6"/>
    <mergeCell ref="AW6:AX6"/>
    <mergeCell ref="BC6:BD6"/>
    <mergeCell ref="A19:B19"/>
    <mergeCell ref="A20:B20"/>
    <mergeCell ref="A21:B21"/>
    <mergeCell ref="A22:B22"/>
    <mergeCell ref="A23:B23"/>
    <mergeCell ref="A24:B24"/>
    <mergeCell ref="A13:B13"/>
    <mergeCell ref="A14:B14"/>
    <mergeCell ref="A15:B15"/>
    <mergeCell ref="A16:B16"/>
    <mergeCell ref="A17:B17"/>
    <mergeCell ref="A18:B18"/>
    <mergeCell ref="A8:B8"/>
    <mergeCell ref="A9:B9"/>
    <mergeCell ref="A10:B10"/>
    <mergeCell ref="A12:B12"/>
    <mergeCell ref="BS6:BT6"/>
    <mergeCell ref="BU6:BV6"/>
    <mergeCell ref="BW6:BX6"/>
    <mergeCell ref="BY6:BZ6"/>
    <mergeCell ref="CA6:CB6"/>
    <mergeCell ref="BE6:BF6"/>
    <mergeCell ref="A4:B7"/>
    <mergeCell ref="C4:D4"/>
    <mergeCell ref="BM6:BN6"/>
    <mergeCell ref="BO6:BP6"/>
    <mergeCell ref="E4:AX4"/>
    <mergeCell ref="AY4:DV4"/>
    <mergeCell ref="C5:D6"/>
    <mergeCell ref="E5:F6"/>
    <mergeCell ref="G5:AX5"/>
    <mergeCell ref="AY5:AZ6"/>
    <mergeCell ref="DS5:DT6"/>
    <mergeCell ref="DU5:DV6"/>
    <mergeCell ref="G6:H6"/>
    <mergeCell ref="I6:J6"/>
    <mergeCell ref="A31:B31"/>
    <mergeCell ref="A32:B32"/>
    <mergeCell ref="A33:B33"/>
    <mergeCell ref="A34:B34"/>
    <mergeCell ref="A35:B35"/>
    <mergeCell ref="A36:B36"/>
    <mergeCell ref="A25:B25"/>
    <mergeCell ref="A26:B26"/>
    <mergeCell ref="A27:B27"/>
    <mergeCell ref="A28:B28"/>
    <mergeCell ref="A29:B29"/>
    <mergeCell ref="A30:B30"/>
    <mergeCell ref="A43:B43"/>
    <mergeCell ref="A44:B44"/>
    <mergeCell ref="A45:B45"/>
    <mergeCell ref="A46:B46"/>
    <mergeCell ref="A47:B47"/>
    <mergeCell ref="A48:B48"/>
    <mergeCell ref="A37:B37"/>
    <mergeCell ref="A38:B38"/>
    <mergeCell ref="A39:B39"/>
    <mergeCell ref="A40:B40"/>
    <mergeCell ref="A41:B41"/>
    <mergeCell ref="A42:B42"/>
    <mergeCell ref="A55:B55"/>
    <mergeCell ref="A56:B56"/>
    <mergeCell ref="A57:B57"/>
    <mergeCell ref="A58:B58"/>
    <mergeCell ref="A59:B59"/>
    <mergeCell ref="A60:B60"/>
    <mergeCell ref="A49:B49"/>
    <mergeCell ref="A50:B50"/>
    <mergeCell ref="A51:B51"/>
    <mergeCell ref="A52:B52"/>
    <mergeCell ref="A53:B53"/>
    <mergeCell ref="A54:B54"/>
    <mergeCell ref="A67:B67"/>
    <mergeCell ref="A68:B68"/>
    <mergeCell ref="A69:B69"/>
    <mergeCell ref="A70:B70"/>
    <mergeCell ref="A71:B71"/>
    <mergeCell ref="A72:B72"/>
    <mergeCell ref="A61:B61"/>
    <mergeCell ref="A62:B62"/>
    <mergeCell ref="A63:B63"/>
    <mergeCell ref="A64:B64"/>
    <mergeCell ref="A65:B65"/>
    <mergeCell ref="A66:B66"/>
    <mergeCell ref="A79:B79"/>
    <mergeCell ref="A80:B80"/>
    <mergeCell ref="A81:B81"/>
    <mergeCell ref="A82:B82"/>
    <mergeCell ref="A83:B83"/>
    <mergeCell ref="A84:B84"/>
    <mergeCell ref="A73:B73"/>
    <mergeCell ref="A74:B74"/>
    <mergeCell ref="A75:B75"/>
    <mergeCell ref="A76:B76"/>
    <mergeCell ref="A77:B77"/>
    <mergeCell ref="A78:B78"/>
    <mergeCell ref="A91:B91"/>
    <mergeCell ref="A92:B92"/>
    <mergeCell ref="A93:B93"/>
    <mergeCell ref="A94:B94"/>
    <mergeCell ref="A95:B95"/>
    <mergeCell ref="A96:B96"/>
    <mergeCell ref="A85:B85"/>
    <mergeCell ref="A86:B86"/>
    <mergeCell ref="A87:B87"/>
    <mergeCell ref="A88:B88"/>
    <mergeCell ref="A89:B89"/>
    <mergeCell ref="A90:B90"/>
    <mergeCell ref="M97:N97"/>
    <mergeCell ref="O97:P97"/>
    <mergeCell ref="Q97:R97"/>
    <mergeCell ref="S97:T97"/>
    <mergeCell ref="U97:V97"/>
    <mergeCell ref="W97:X97"/>
    <mergeCell ref="A97:B97"/>
    <mergeCell ref="C97:D97"/>
    <mergeCell ref="E97:F97"/>
    <mergeCell ref="G97:H97"/>
    <mergeCell ref="I97:J97"/>
    <mergeCell ref="K97:L97"/>
    <mergeCell ref="AK97:AL97"/>
    <mergeCell ref="AM97:AN97"/>
    <mergeCell ref="AO97:AP97"/>
    <mergeCell ref="AQ97:AR97"/>
    <mergeCell ref="AS97:AT97"/>
    <mergeCell ref="AU97:AV97"/>
    <mergeCell ref="Y97:Z97"/>
    <mergeCell ref="AA97:AB97"/>
    <mergeCell ref="AC97:AD97"/>
    <mergeCell ref="AE97:AF97"/>
    <mergeCell ref="AG97:AH97"/>
    <mergeCell ref="AI97:AJ97"/>
    <mergeCell ref="BI97:BJ97"/>
    <mergeCell ref="BK97:BL97"/>
    <mergeCell ref="BM97:BN97"/>
    <mergeCell ref="BO97:BP97"/>
    <mergeCell ref="BQ97:BR97"/>
    <mergeCell ref="BS97:BT97"/>
    <mergeCell ref="AW97:AX97"/>
    <mergeCell ref="AY97:AZ97"/>
    <mergeCell ref="BA97:BB97"/>
    <mergeCell ref="BC97:BD97"/>
    <mergeCell ref="BE97:BF97"/>
    <mergeCell ref="BG97:BH97"/>
    <mergeCell ref="CG97:CH97"/>
    <mergeCell ref="CI97:CJ97"/>
    <mergeCell ref="CK97:CL97"/>
    <mergeCell ref="CM97:CN97"/>
    <mergeCell ref="CO97:CP97"/>
    <mergeCell ref="CQ97:CR97"/>
    <mergeCell ref="BU97:BV97"/>
    <mergeCell ref="BW97:BX97"/>
    <mergeCell ref="BY97:BZ97"/>
    <mergeCell ref="CA97:CB97"/>
    <mergeCell ref="CC97:CD97"/>
    <mergeCell ref="CE97:CF97"/>
    <mergeCell ref="DK97:DL97"/>
    <mergeCell ref="DM97:DN97"/>
    <mergeCell ref="DO97:DP97"/>
    <mergeCell ref="DQ97:DR97"/>
    <mergeCell ref="DS97:DT97"/>
    <mergeCell ref="DU97:DV97"/>
    <mergeCell ref="CS97:CT97"/>
    <mergeCell ref="CU97:CV97"/>
    <mergeCell ref="CY97:CZ97"/>
    <mergeCell ref="DA97:DB97"/>
    <mergeCell ref="DE97:DF97"/>
    <mergeCell ref="DG97:DH97"/>
    <mergeCell ref="A110:B110"/>
    <mergeCell ref="A111:B111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</mergeCells>
  <printOptions horizontalCentered="1"/>
  <pageMargins left="0.15748031496062992" right="0.15748031496062992" top="0.26" bottom="0.17" header="0.15748031496062992" footer="0.15748031496062992"/>
  <pageSetup paperSize="8" scale="65" fitToWidth="3" fitToHeight="5" orientation="landscape" r:id="rId1"/>
  <headerFooter alignWithMargins="0"/>
  <rowBreaks count="1" manualBreakCount="1">
    <brk id="65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X325"/>
  <sheetViews>
    <sheetView view="pageBreakPreview" zoomScale="75" zoomScaleNormal="70" zoomScaleSheetLayoutView="75" workbookViewId="0">
      <pane xSplit="2" ySplit="8" topLeftCell="C9" activePane="bottomRight" state="frozen"/>
      <selection activeCell="BJ118" sqref="BJ118"/>
      <selection pane="topRight" activeCell="BJ118" sqref="BJ118"/>
      <selection pane="bottomLeft" activeCell="BJ118" sqref="BJ118"/>
      <selection pane="bottomRight" activeCell="D31" sqref="D31"/>
    </sheetView>
  </sheetViews>
  <sheetFormatPr defaultRowHeight="15"/>
  <cols>
    <col min="1" max="1" width="60.6640625" style="50" customWidth="1"/>
    <col min="2" max="2" width="5.5" style="50" customWidth="1"/>
    <col min="3" max="3" width="16.6640625" style="50" hidden="1" customWidth="1"/>
    <col min="4" max="6" width="16.6640625" style="51" customWidth="1"/>
    <col min="7" max="24" width="16.6640625" style="51" hidden="1" customWidth="1"/>
    <col min="25" max="26" width="16.6640625" style="51" customWidth="1"/>
    <col min="27" max="30" width="16.6640625" style="3" customWidth="1"/>
    <col min="31" max="57" width="16.6640625" style="3" hidden="1" customWidth="1"/>
    <col min="58" max="64" width="16.6640625" style="3" customWidth="1"/>
    <col min="65" max="65" width="16.6640625" style="1" customWidth="1"/>
    <col min="66" max="66" width="12.33203125" style="1" customWidth="1"/>
    <col min="67" max="87" width="12.33203125" style="2" customWidth="1"/>
    <col min="88" max="206" width="9.33203125" style="2"/>
    <col min="207" max="16384" width="9.33203125" style="3"/>
  </cols>
  <sheetData>
    <row r="1" spans="1:206" ht="57" customHeight="1">
      <c r="A1" s="297" t="s">
        <v>159</v>
      </c>
      <c r="B1" s="297"/>
      <c r="C1" s="297"/>
      <c r="D1" s="297"/>
      <c r="E1" s="297"/>
      <c r="F1" s="297"/>
      <c r="G1" s="297"/>
      <c r="H1" s="297"/>
      <c r="I1" s="297"/>
      <c r="J1" s="297"/>
      <c r="K1" s="297"/>
      <c r="L1" s="297"/>
      <c r="M1" s="297"/>
      <c r="N1" s="297"/>
      <c r="O1" s="297"/>
    </row>
    <row r="2" spans="1:206" ht="21.75" customHeight="1">
      <c r="A2" s="3"/>
      <c r="C2" s="303" t="s">
        <v>168</v>
      </c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</row>
    <row r="3" spans="1:206" ht="15.75" customHeight="1">
      <c r="C3" s="303"/>
      <c r="D3" s="303"/>
      <c r="E3" s="303"/>
      <c r="F3" s="303"/>
      <c r="G3" s="303"/>
      <c r="H3" s="303"/>
      <c r="I3" s="303"/>
      <c r="J3" s="303"/>
      <c r="K3" s="303"/>
      <c r="L3" s="303"/>
      <c r="M3" s="303"/>
      <c r="N3" s="303"/>
      <c r="O3" s="303"/>
      <c r="P3" s="303"/>
      <c r="Q3" s="303"/>
      <c r="R3" s="303"/>
      <c r="S3" s="303"/>
      <c r="T3" s="303"/>
      <c r="U3" s="303"/>
      <c r="V3" s="303"/>
      <c r="W3" s="303"/>
      <c r="X3" s="303"/>
      <c r="Y3" s="303"/>
      <c r="Z3" s="303"/>
      <c r="AA3" s="303"/>
      <c r="AB3" s="303"/>
      <c r="AC3" s="303"/>
      <c r="AD3" s="303"/>
      <c r="AE3" s="303"/>
      <c r="AF3" s="303"/>
      <c r="AG3" s="303"/>
      <c r="AH3" s="303"/>
      <c r="AI3" s="303"/>
      <c r="AJ3" s="303"/>
      <c r="AK3" s="303"/>
      <c r="AL3" s="303"/>
      <c r="AM3" s="303"/>
      <c r="AN3" s="303"/>
      <c r="AO3" s="303"/>
      <c r="AP3" s="303"/>
      <c r="AQ3" s="303"/>
      <c r="AR3" s="303"/>
      <c r="AS3" s="303"/>
      <c r="AT3" s="303"/>
      <c r="AU3" s="303"/>
      <c r="AV3" s="303"/>
      <c r="AW3" s="303"/>
      <c r="AX3" s="303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</row>
    <row r="4" spans="1:206" ht="15" customHeight="1">
      <c r="A4" s="4"/>
      <c r="B4" s="4"/>
      <c r="C4" s="4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6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L4" s="7" t="s">
        <v>2</v>
      </c>
    </row>
    <row r="5" spans="1:206" ht="15.75" customHeight="1">
      <c r="A5" s="286" t="s">
        <v>3</v>
      </c>
      <c r="B5" s="287"/>
      <c r="C5" s="100" t="s">
        <v>4</v>
      </c>
      <c r="D5" s="294" t="s">
        <v>171</v>
      </c>
      <c r="E5" s="294"/>
      <c r="F5" s="294"/>
      <c r="G5" s="294"/>
      <c r="H5" s="294"/>
      <c r="I5" s="294"/>
      <c r="J5" s="294"/>
      <c r="K5" s="294"/>
      <c r="L5" s="294"/>
      <c r="M5" s="294"/>
      <c r="N5" s="294"/>
      <c r="O5" s="294"/>
      <c r="P5" s="294"/>
      <c r="Q5" s="294"/>
      <c r="R5" s="294"/>
      <c r="S5" s="294"/>
      <c r="T5" s="294"/>
      <c r="U5" s="294"/>
      <c r="V5" s="294"/>
      <c r="W5" s="294"/>
      <c r="X5" s="294"/>
      <c r="Y5" s="294"/>
      <c r="Z5" s="294"/>
      <c r="AA5" s="294" t="s">
        <v>172</v>
      </c>
      <c r="AB5" s="294"/>
      <c r="AC5" s="294"/>
      <c r="AD5" s="294"/>
      <c r="AE5" s="294"/>
      <c r="AF5" s="294"/>
      <c r="AG5" s="294"/>
      <c r="AH5" s="294"/>
      <c r="AI5" s="294"/>
      <c r="AJ5" s="294"/>
      <c r="AK5" s="294"/>
      <c r="AL5" s="294"/>
      <c r="AM5" s="294"/>
      <c r="AN5" s="294"/>
      <c r="AO5" s="294"/>
      <c r="AP5" s="294"/>
      <c r="AQ5" s="294"/>
      <c r="AR5" s="294"/>
      <c r="AS5" s="294"/>
      <c r="AT5" s="294"/>
      <c r="AU5" s="294"/>
      <c r="AV5" s="294"/>
      <c r="AW5" s="294"/>
      <c r="AX5" s="294"/>
      <c r="AY5" s="294"/>
      <c r="AZ5" s="294"/>
      <c r="BA5" s="294"/>
      <c r="BB5" s="294"/>
      <c r="BC5" s="294"/>
      <c r="BD5" s="294"/>
      <c r="BE5" s="294"/>
      <c r="BF5" s="294"/>
      <c r="BG5" s="294"/>
      <c r="BH5" s="294"/>
      <c r="BI5" s="294"/>
      <c r="BJ5" s="294"/>
      <c r="BK5" s="294"/>
      <c r="BL5" s="294"/>
      <c r="BM5" s="9"/>
    </row>
    <row r="6" spans="1:206" s="120" customFormat="1" ht="16.5" customHeight="1">
      <c r="A6" s="288"/>
      <c r="B6" s="289"/>
      <c r="C6" s="295" t="s">
        <v>149</v>
      </c>
      <c r="D6" s="296" t="s">
        <v>149</v>
      </c>
      <c r="E6" s="295" t="s">
        <v>8</v>
      </c>
      <c r="F6" s="295"/>
      <c r="G6" s="295"/>
      <c r="H6" s="295"/>
      <c r="I6" s="295"/>
      <c r="J6" s="295"/>
      <c r="K6" s="295"/>
      <c r="L6" s="295"/>
      <c r="M6" s="295"/>
      <c r="N6" s="295"/>
      <c r="O6" s="295"/>
      <c r="P6" s="295"/>
      <c r="Q6" s="295"/>
      <c r="R6" s="295"/>
      <c r="S6" s="295"/>
      <c r="T6" s="295"/>
      <c r="U6" s="295"/>
      <c r="V6" s="295"/>
      <c r="W6" s="295"/>
      <c r="X6" s="295"/>
      <c r="Y6" s="295"/>
      <c r="Z6" s="295"/>
      <c r="AA6" s="295" t="s">
        <v>150</v>
      </c>
      <c r="AB6" s="284" t="s">
        <v>96</v>
      </c>
      <c r="AC6" s="285" t="s">
        <v>10</v>
      </c>
      <c r="AD6" s="285"/>
      <c r="AE6" s="285"/>
      <c r="AF6" s="285"/>
      <c r="AG6" s="285"/>
      <c r="AH6" s="285"/>
      <c r="AI6" s="285"/>
      <c r="AJ6" s="285"/>
      <c r="AK6" s="285"/>
      <c r="AL6" s="285"/>
      <c r="AM6" s="285"/>
      <c r="AN6" s="285"/>
      <c r="AO6" s="285"/>
      <c r="AP6" s="285"/>
      <c r="AQ6" s="285"/>
      <c r="AR6" s="285"/>
      <c r="AS6" s="285"/>
      <c r="AT6" s="285"/>
      <c r="AU6" s="285"/>
      <c r="AV6" s="285"/>
      <c r="AW6" s="285"/>
      <c r="AX6" s="285"/>
      <c r="AY6" s="285"/>
      <c r="AZ6" s="285"/>
      <c r="BA6" s="285"/>
      <c r="BB6" s="285"/>
      <c r="BC6" s="285"/>
      <c r="BD6" s="285"/>
      <c r="BE6" s="285"/>
      <c r="BF6" s="285"/>
      <c r="BG6" s="285"/>
      <c r="BH6" s="285"/>
      <c r="BI6" s="285"/>
      <c r="BJ6" s="298" t="s">
        <v>125</v>
      </c>
      <c r="BK6" s="302" t="s">
        <v>126</v>
      </c>
      <c r="BL6" s="302" t="s">
        <v>96</v>
      </c>
      <c r="BM6" s="163"/>
      <c r="BN6" s="118"/>
      <c r="BO6" s="119"/>
      <c r="BP6" s="119"/>
      <c r="BQ6" s="119"/>
      <c r="BR6" s="119"/>
      <c r="BS6" s="119"/>
      <c r="BT6" s="119"/>
      <c r="BU6" s="119"/>
      <c r="BV6" s="119"/>
      <c r="BW6" s="119"/>
      <c r="BX6" s="119"/>
      <c r="BY6" s="119"/>
      <c r="BZ6" s="119"/>
      <c r="CA6" s="119"/>
      <c r="CB6" s="119"/>
      <c r="CC6" s="119"/>
      <c r="CD6" s="119"/>
      <c r="CE6" s="119"/>
      <c r="CF6" s="119"/>
      <c r="CG6" s="119"/>
      <c r="CH6" s="119"/>
      <c r="CI6" s="119"/>
      <c r="CJ6" s="119"/>
      <c r="CK6" s="119"/>
      <c r="CL6" s="119"/>
      <c r="CM6" s="119"/>
      <c r="CN6" s="119"/>
      <c r="CO6" s="119"/>
      <c r="CP6" s="119"/>
      <c r="CQ6" s="119"/>
      <c r="CR6" s="119"/>
      <c r="CS6" s="119"/>
      <c r="CT6" s="119"/>
      <c r="CU6" s="119"/>
      <c r="CV6" s="119"/>
      <c r="CW6" s="119"/>
      <c r="CX6" s="119"/>
      <c r="CY6" s="119"/>
      <c r="CZ6" s="119"/>
      <c r="DA6" s="119"/>
      <c r="DB6" s="119"/>
      <c r="DC6" s="119"/>
      <c r="DD6" s="119"/>
      <c r="DE6" s="119"/>
      <c r="DF6" s="119"/>
      <c r="DG6" s="119"/>
      <c r="DH6" s="119"/>
      <c r="DI6" s="119"/>
      <c r="DJ6" s="119"/>
      <c r="DK6" s="119"/>
      <c r="DL6" s="119"/>
      <c r="DM6" s="119"/>
      <c r="DN6" s="119"/>
      <c r="DO6" s="119"/>
      <c r="DP6" s="119"/>
      <c r="DQ6" s="119"/>
      <c r="DR6" s="119"/>
      <c r="DS6" s="119"/>
      <c r="DT6" s="119"/>
      <c r="DU6" s="119"/>
      <c r="DV6" s="119"/>
      <c r="DW6" s="119"/>
      <c r="DX6" s="119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G6" s="119"/>
      <c r="FH6" s="119"/>
      <c r="FI6" s="119"/>
      <c r="FJ6" s="119"/>
      <c r="FK6" s="119"/>
      <c r="FL6" s="119"/>
      <c r="FM6" s="119"/>
      <c r="FN6" s="119"/>
      <c r="FO6" s="119"/>
      <c r="FP6" s="119"/>
      <c r="FQ6" s="119"/>
      <c r="FR6" s="119"/>
      <c r="FS6" s="119"/>
      <c r="FT6" s="119"/>
      <c r="FU6" s="119"/>
      <c r="FV6" s="119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  <c r="GJ6" s="119"/>
      <c r="GK6" s="119"/>
      <c r="GL6" s="119"/>
      <c r="GM6" s="119"/>
      <c r="GN6" s="119"/>
      <c r="GO6" s="119"/>
      <c r="GP6" s="119"/>
      <c r="GQ6" s="119"/>
      <c r="GR6" s="119"/>
      <c r="GS6" s="119"/>
      <c r="GT6" s="119"/>
      <c r="GU6" s="119"/>
      <c r="GV6" s="119"/>
      <c r="GW6" s="119"/>
      <c r="GX6" s="119"/>
    </row>
    <row r="7" spans="1:206" s="120" customFormat="1" ht="51.75" customHeight="1">
      <c r="A7" s="288"/>
      <c r="B7" s="289"/>
      <c r="C7" s="295"/>
      <c r="D7" s="296"/>
      <c r="E7" s="102" t="s">
        <v>11</v>
      </c>
      <c r="F7" s="102" t="s">
        <v>12</v>
      </c>
      <c r="G7" s="126" t="s">
        <v>70</v>
      </c>
      <c r="H7" s="102" t="s">
        <v>13</v>
      </c>
      <c r="I7" s="126" t="s">
        <v>14</v>
      </c>
      <c r="J7" s="102" t="s">
        <v>15</v>
      </c>
      <c r="K7" s="126" t="s">
        <v>81</v>
      </c>
      <c r="L7" s="102" t="s">
        <v>16</v>
      </c>
      <c r="M7" s="126" t="s">
        <v>82</v>
      </c>
      <c r="N7" s="102" t="s">
        <v>17</v>
      </c>
      <c r="O7" s="126" t="s">
        <v>83</v>
      </c>
      <c r="P7" s="102" t="s">
        <v>18</v>
      </c>
      <c r="Q7" s="126" t="s">
        <v>84</v>
      </c>
      <c r="R7" s="102" t="s">
        <v>19</v>
      </c>
      <c r="S7" s="126" t="s">
        <v>85</v>
      </c>
      <c r="T7" s="102" t="s">
        <v>20</v>
      </c>
      <c r="U7" s="126" t="s">
        <v>86</v>
      </c>
      <c r="V7" s="102" t="s">
        <v>21</v>
      </c>
      <c r="W7" s="126" t="s">
        <v>87</v>
      </c>
      <c r="X7" s="102" t="s">
        <v>22</v>
      </c>
      <c r="Y7" s="126" t="s">
        <v>88</v>
      </c>
      <c r="Z7" s="102" t="s">
        <v>23</v>
      </c>
      <c r="AA7" s="295"/>
      <c r="AB7" s="284"/>
      <c r="AC7" s="102" t="s">
        <v>11</v>
      </c>
      <c r="AD7" s="102" t="s">
        <v>12</v>
      </c>
      <c r="AE7" s="126" t="s">
        <v>70</v>
      </c>
      <c r="AF7" s="127" t="s">
        <v>96</v>
      </c>
      <c r="AG7" s="102" t="s">
        <v>13</v>
      </c>
      <c r="AH7" s="126" t="s">
        <v>14</v>
      </c>
      <c r="AI7" s="127" t="s">
        <v>96</v>
      </c>
      <c r="AJ7" s="102" t="s">
        <v>15</v>
      </c>
      <c r="AK7" s="126" t="s">
        <v>81</v>
      </c>
      <c r="AL7" s="127" t="s">
        <v>96</v>
      </c>
      <c r="AM7" s="102" t="s">
        <v>141</v>
      </c>
      <c r="AN7" s="126" t="s">
        <v>82</v>
      </c>
      <c r="AO7" s="127" t="s">
        <v>96</v>
      </c>
      <c r="AP7" s="102" t="s">
        <v>17</v>
      </c>
      <c r="AQ7" s="126" t="s">
        <v>83</v>
      </c>
      <c r="AR7" s="127" t="s">
        <v>96</v>
      </c>
      <c r="AS7" s="102" t="s">
        <v>18</v>
      </c>
      <c r="AT7" s="126" t="s">
        <v>84</v>
      </c>
      <c r="AU7" s="127" t="s">
        <v>96</v>
      </c>
      <c r="AV7" s="102" t="s">
        <v>19</v>
      </c>
      <c r="AW7" s="126" t="s">
        <v>85</v>
      </c>
      <c r="AX7" s="127" t="s">
        <v>96</v>
      </c>
      <c r="AY7" s="102" t="s">
        <v>20</v>
      </c>
      <c r="AZ7" s="126" t="s">
        <v>86</v>
      </c>
      <c r="BA7" s="179" t="s">
        <v>96</v>
      </c>
      <c r="BB7" s="102" t="s">
        <v>21</v>
      </c>
      <c r="BC7" s="126" t="s">
        <v>87</v>
      </c>
      <c r="BD7" s="127" t="s">
        <v>96</v>
      </c>
      <c r="BE7" s="102" t="s">
        <v>22</v>
      </c>
      <c r="BF7" s="126" t="s">
        <v>88</v>
      </c>
      <c r="BG7" s="127" t="s">
        <v>96</v>
      </c>
      <c r="BH7" s="102" t="s">
        <v>23</v>
      </c>
      <c r="BI7" s="112" t="s">
        <v>117</v>
      </c>
      <c r="BJ7" s="300"/>
      <c r="BK7" s="302"/>
      <c r="BL7" s="302"/>
      <c r="BM7" s="164"/>
      <c r="BN7" s="118"/>
      <c r="BO7" s="119"/>
      <c r="BP7" s="119"/>
      <c r="BQ7" s="119"/>
      <c r="BR7" s="119"/>
      <c r="BS7" s="119"/>
      <c r="BT7" s="119"/>
      <c r="BU7" s="119"/>
      <c r="BV7" s="119"/>
      <c r="BW7" s="119"/>
      <c r="BX7" s="119"/>
      <c r="BY7" s="119"/>
      <c r="BZ7" s="119"/>
      <c r="CA7" s="119"/>
      <c r="CB7" s="119"/>
      <c r="CC7" s="119"/>
      <c r="CD7" s="119"/>
      <c r="CE7" s="119"/>
      <c r="CF7" s="119"/>
      <c r="CG7" s="119"/>
      <c r="CH7" s="119"/>
      <c r="CI7" s="119"/>
      <c r="CJ7" s="119"/>
      <c r="CK7" s="119"/>
      <c r="CL7" s="119"/>
      <c r="CM7" s="119"/>
      <c r="CN7" s="119"/>
      <c r="CO7" s="119"/>
      <c r="CP7" s="119"/>
      <c r="CQ7" s="119"/>
      <c r="CR7" s="119"/>
      <c r="CS7" s="119"/>
      <c r="CT7" s="119"/>
      <c r="CU7" s="119"/>
      <c r="CV7" s="119"/>
      <c r="CW7" s="119"/>
      <c r="CX7" s="119"/>
      <c r="CY7" s="119"/>
      <c r="CZ7" s="119"/>
      <c r="DA7" s="119"/>
      <c r="DB7" s="119"/>
      <c r="DC7" s="119"/>
      <c r="DD7" s="119"/>
      <c r="DE7" s="119"/>
      <c r="DF7" s="119"/>
      <c r="DG7" s="119"/>
      <c r="DH7" s="119"/>
      <c r="DI7" s="119"/>
      <c r="DJ7" s="119"/>
      <c r="DK7" s="119"/>
      <c r="DL7" s="119"/>
      <c r="DM7" s="119"/>
      <c r="DN7" s="119"/>
      <c r="DO7" s="119"/>
      <c r="DP7" s="119"/>
      <c r="DQ7" s="119"/>
      <c r="DR7" s="119"/>
      <c r="DS7" s="119"/>
      <c r="DT7" s="119"/>
      <c r="DU7" s="119"/>
      <c r="DV7" s="119"/>
      <c r="DW7" s="119"/>
      <c r="DX7" s="119"/>
      <c r="DY7" s="119"/>
      <c r="DZ7" s="119"/>
      <c r="EA7" s="119"/>
      <c r="EB7" s="119"/>
      <c r="EC7" s="119"/>
      <c r="ED7" s="119"/>
      <c r="EE7" s="119"/>
      <c r="EF7" s="119"/>
      <c r="EG7" s="119"/>
      <c r="EH7" s="119"/>
      <c r="EI7" s="119"/>
      <c r="EJ7" s="119"/>
      <c r="EK7" s="119"/>
      <c r="EL7" s="119"/>
      <c r="EM7" s="119"/>
      <c r="EN7" s="119"/>
      <c r="EO7" s="119"/>
      <c r="EP7" s="119"/>
      <c r="EQ7" s="119"/>
      <c r="ER7" s="119"/>
      <c r="ES7" s="119"/>
      <c r="ET7" s="119"/>
      <c r="EU7" s="119"/>
      <c r="EV7" s="119"/>
      <c r="EW7" s="119"/>
      <c r="EX7" s="119"/>
      <c r="EY7" s="119"/>
      <c r="EZ7" s="119"/>
      <c r="FA7" s="119"/>
      <c r="FB7" s="119"/>
      <c r="FC7" s="119"/>
      <c r="FD7" s="119"/>
      <c r="FE7" s="119"/>
      <c r="FF7" s="119"/>
      <c r="FG7" s="119"/>
      <c r="FH7" s="119"/>
      <c r="FI7" s="119"/>
      <c r="FJ7" s="119"/>
      <c r="FK7" s="119"/>
      <c r="FL7" s="119"/>
      <c r="FM7" s="119"/>
      <c r="FN7" s="119"/>
      <c r="FO7" s="119"/>
      <c r="FP7" s="119"/>
      <c r="FQ7" s="119"/>
      <c r="FR7" s="119"/>
      <c r="FS7" s="119"/>
      <c r="FT7" s="119"/>
      <c r="FU7" s="119"/>
      <c r="FV7" s="119"/>
      <c r="FW7" s="119"/>
      <c r="FX7" s="119"/>
      <c r="FY7" s="119"/>
      <c r="FZ7" s="119"/>
      <c r="GA7" s="119"/>
      <c r="GB7" s="119"/>
      <c r="GC7" s="119"/>
      <c r="GD7" s="119"/>
      <c r="GE7" s="119"/>
      <c r="GF7" s="119"/>
      <c r="GG7" s="119"/>
      <c r="GH7" s="119"/>
      <c r="GI7" s="119"/>
      <c r="GJ7" s="119"/>
      <c r="GK7" s="119"/>
      <c r="GL7" s="119"/>
      <c r="GM7" s="119"/>
      <c r="GN7" s="119"/>
      <c r="GO7" s="119"/>
      <c r="GP7" s="119"/>
      <c r="GQ7" s="119"/>
      <c r="GR7" s="119"/>
      <c r="GS7" s="119"/>
      <c r="GT7" s="119"/>
      <c r="GU7" s="119"/>
      <c r="GV7" s="119"/>
      <c r="GW7" s="119"/>
      <c r="GX7" s="119"/>
    </row>
    <row r="8" spans="1:206" s="12" customFormat="1" ht="52.5" hidden="1" customHeight="1">
      <c r="A8" s="290"/>
      <c r="B8" s="291"/>
      <c r="C8" s="95" t="s">
        <v>26</v>
      </c>
      <c r="D8" s="128" t="s">
        <v>26</v>
      </c>
      <c r="E8" s="95" t="str">
        <f t="shared" ref="E8:Z8" si="0">D8</f>
        <v>консолиди-                       рованный бюджет района</v>
      </c>
      <c r="F8" s="95" t="str">
        <f t="shared" si="0"/>
        <v>консолиди-                       рованный бюджет района</v>
      </c>
      <c r="G8" s="128" t="str">
        <f t="shared" si="0"/>
        <v>консолиди-                       рованный бюджет района</v>
      </c>
      <c r="H8" s="95" t="str">
        <f t="shared" si="0"/>
        <v>консолиди-                       рованный бюджет района</v>
      </c>
      <c r="I8" s="128" t="str">
        <f t="shared" si="0"/>
        <v>консолиди-                       рованный бюджет района</v>
      </c>
      <c r="J8" s="95" t="str">
        <f t="shared" si="0"/>
        <v>консолиди-                       рованный бюджет района</v>
      </c>
      <c r="K8" s="128" t="str">
        <f t="shared" si="0"/>
        <v>консолиди-                       рованный бюджет района</v>
      </c>
      <c r="L8" s="95" t="str">
        <f t="shared" si="0"/>
        <v>консолиди-                       рованный бюджет района</v>
      </c>
      <c r="M8" s="128" t="str">
        <f t="shared" si="0"/>
        <v>консолиди-                       рованный бюджет района</v>
      </c>
      <c r="N8" s="95" t="str">
        <f t="shared" si="0"/>
        <v>консолиди-                       рованный бюджет района</v>
      </c>
      <c r="O8" s="128" t="str">
        <f t="shared" si="0"/>
        <v>консолиди-                       рованный бюджет района</v>
      </c>
      <c r="P8" s="95" t="str">
        <f t="shared" si="0"/>
        <v>консолиди-                       рованный бюджет района</v>
      </c>
      <c r="Q8" s="128" t="str">
        <f t="shared" si="0"/>
        <v>консолиди-                       рованный бюджет района</v>
      </c>
      <c r="R8" s="95" t="str">
        <f t="shared" si="0"/>
        <v>консолиди-                       рованный бюджет района</v>
      </c>
      <c r="S8" s="128" t="str">
        <f t="shared" si="0"/>
        <v>консолиди-                       рованный бюджет района</v>
      </c>
      <c r="T8" s="95" t="str">
        <f t="shared" si="0"/>
        <v>консолиди-                       рованный бюджет района</v>
      </c>
      <c r="U8" s="128" t="str">
        <f t="shared" si="0"/>
        <v>консолиди-                       рованный бюджет района</v>
      </c>
      <c r="V8" s="95" t="str">
        <f t="shared" si="0"/>
        <v>консолиди-                       рованный бюджет района</v>
      </c>
      <c r="W8" s="128" t="str">
        <f t="shared" si="0"/>
        <v>консолиди-                       рованный бюджет района</v>
      </c>
      <c r="X8" s="95" t="str">
        <f t="shared" si="0"/>
        <v>консолиди-                       рованный бюджет района</v>
      </c>
      <c r="Y8" s="128" t="str">
        <f t="shared" si="0"/>
        <v>консолиди-                       рованный бюджет района</v>
      </c>
      <c r="Z8" s="95" t="str">
        <f t="shared" si="0"/>
        <v>консолиди-                       рованный бюджет района</v>
      </c>
      <c r="AA8" s="95" t="str">
        <f>D8</f>
        <v>консолиди-                       рованный бюджет района</v>
      </c>
      <c r="AB8" s="128" t="str">
        <f>AA8</f>
        <v>консолиди-                       рованный бюджет района</v>
      </c>
      <c r="AC8" s="95" t="s">
        <v>27</v>
      </c>
      <c r="AD8" s="95" t="s">
        <v>27</v>
      </c>
      <c r="AE8" s="128" t="str">
        <f>AD8</f>
        <v>консолидированный бюджет района</v>
      </c>
      <c r="AF8" s="128" t="str">
        <f>AE8</f>
        <v>консолидированный бюджет района</v>
      </c>
      <c r="AG8" s="95" t="s">
        <v>27</v>
      </c>
      <c r="AH8" s="128" t="str">
        <f>AG8</f>
        <v>консолидированный бюджет района</v>
      </c>
      <c r="AI8" s="128" t="str">
        <f>AH8</f>
        <v>консолидированный бюджет района</v>
      </c>
      <c r="AJ8" s="95" t="str">
        <f>AH8</f>
        <v>консолидированный бюджет района</v>
      </c>
      <c r="AK8" s="128" t="str">
        <f>AJ8</f>
        <v>консолидированный бюджет района</v>
      </c>
      <c r="AL8" s="128" t="str">
        <f>AK8</f>
        <v>консолидированный бюджет района</v>
      </c>
      <c r="AM8" s="95" t="str">
        <f>AK8</f>
        <v>консолидированный бюджет района</v>
      </c>
      <c r="AN8" s="128" t="str">
        <f>AM8</f>
        <v>консолидированный бюджет района</v>
      </c>
      <c r="AO8" s="128" t="str">
        <f>AN8</f>
        <v>консолидированный бюджет района</v>
      </c>
      <c r="AP8" s="95" t="str">
        <f>AN8</f>
        <v>консолидированный бюджет района</v>
      </c>
      <c r="AQ8" s="128" t="str">
        <f>AP8</f>
        <v>консолидированный бюджет района</v>
      </c>
      <c r="AR8" s="128" t="str">
        <f>AQ8</f>
        <v>консолидированный бюджет района</v>
      </c>
      <c r="AS8" s="95" t="str">
        <f>AQ8</f>
        <v>консолидированный бюджет района</v>
      </c>
      <c r="AT8" s="128" t="str">
        <f>AS8</f>
        <v>консолидированный бюджет района</v>
      </c>
      <c r="AU8" s="128" t="str">
        <f>AT8</f>
        <v>консолидированный бюджет района</v>
      </c>
      <c r="AV8" s="95" t="str">
        <f>AT8</f>
        <v>консолидированный бюджет района</v>
      </c>
      <c r="AW8" s="128" t="str">
        <f>AV8</f>
        <v>консолидированный бюджет района</v>
      </c>
      <c r="AX8" s="128" t="str">
        <f>AW8</f>
        <v>консолидированный бюджет района</v>
      </c>
      <c r="AY8" s="95" t="str">
        <f>AW8</f>
        <v>консолидированный бюджет района</v>
      </c>
      <c r="AZ8" s="128" t="str">
        <f>AY8</f>
        <v>консолидированный бюджет района</v>
      </c>
      <c r="BA8" s="128" t="str">
        <f>AZ8</f>
        <v>консолидированный бюджет района</v>
      </c>
      <c r="BB8" s="95" t="str">
        <f>AZ8</f>
        <v>консолидированный бюджет района</v>
      </c>
      <c r="BC8" s="128" t="str">
        <f>BB8</f>
        <v>консолидированный бюджет района</v>
      </c>
      <c r="BD8" s="128" t="str">
        <f>BC8</f>
        <v>консолидированный бюджет района</v>
      </c>
      <c r="BE8" s="95" t="str">
        <f>BC8</f>
        <v>консолидированный бюджет района</v>
      </c>
      <c r="BF8" s="128" t="str">
        <f>BE8</f>
        <v>консолидированный бюджет района</v>
      </c>
      <c r="BG8" s="128" t="str">
        <f>BF8</f>
        <v>консолидированный бюджет района</v>
      </c>
      <c r="BH8" s="95" t="str">
        <f>BF8</f>
        <v>консолидированный бюджет района</v>
      </c>
      <c r="BI8" s="95" t="s">
        <v>27</v>
      </c>
      <c r="BJ8" s="95" t="s">
        <v>27</v>
      </c>
      <c r="BK8" s="128" t="s">
        <v>28</v>
      </c>
      <c r="BL8" s="128" t="s">
        <v>28</v>
      </c>
      <c r="BM8" s="14"/>
      <c r="BN8" s="15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</row>
    <row r="9" spans="1:206" s="18" customFormat="1" ht="23.25" customHeight="1">
      <c r="A9" s="242" t="s">
        <v>29</v>
      </c>
      <c r="B9" s="243"/>
      <c r="C9" s="130">
        <f>C10+C27</f>
        <v>0</v>
      </c>
      <c r="D9" s="130">
        <f t="shared" ref="D9:Z9" si="1">D10+D27</f>
        <v>0</v>
      </c>
      <c r="E9" s="130">
        <f t="shared" si="1"/>
        <v>0</v>
      </c>
      <c r="F9" s="130">
        <f t="shared" si="1"/>
        <v>0</v>
      </c>
      <c r="G9" s="130">
        <f t="shared" si="1"/>
        <v>0</v>
      </c>
      <c r="H9" s="130">
        <f t="shared" si="1"/>
        <v>0</v>
      </c>
      <c r="I9" s="130">
        <f t="shared" si="1"/>
        <v>0</v>
      </c>
      <c r="J9" s="130">
        <f t="shared" si="1"/>
        <v>0</v>
      </c>
      <c r="K9" s="130">
        <f t="shared" si="1"/>
        <v>0</v>
      </c>
      <c r="L9" s="130">
        <f t="shared" si="1"/>
        <v>0</v>
      </c>
      <c r="M9" s="130">
        <f t="shared" si="1"/>
        <v>0</v>
      </c>
      <c r="N9" s="130">
        <f t="shared" si="1"/>
        <v>0</v>
      </c>
      <c r="O9" s="130">
        <f t="shared" si="1"/>
        <v>0</v>
      </c>
      <c r="P9" s="130">
        <f t="shared" si="1"/>
        <v>0</v>
      </c>
      <c r="Q9" s="130">
        <f t="shared" si="1"/>
        <v>0</v>
      </c>
      <c r="R9" s="130">
        <f t="shared" si="1"/>
        <v>0</v>
      </c>
      <c r="S9" s="130">
        <f t="shared" si="1"/>
        <v>0</v>
      </c>
      <c r="T9" s="130">
        <f t="shared" si="1"/>
        <v>0</v>
      </c>
      <c r="U9" s="130">
        <f t="shared" si="1"/>
        <v>0</v>
      </c>
      <c r="V9" s="130">
        <f t="shared" si="1"/>
        <v>0</v>
      </c>
      <c r="W9" s="130">
        <f t="shared" si="1"/>
        <v>0</v>
      </c>
      <c r="X9" s="130">
        <f t="shared" si="1"/>
        <v>0</v>
      </c>
      <c r="Y9" s="130">
        <f t="shared" si="1"/>
        <v>0</v>
      </c>
      <c r="Z9" s="130">
        <f t="shared" si="1"/>
        <v>0</v>
      </c>
      <c r="AA9" s="130">
        <f>AA10+AA27</f>
        <v>0</v>
      </c>
      <c r="AB9" s="131">
        <f t="shared" ref="AB9:AB40" si="2">IF(D9=0,1,AA9/D9-1)</f>
        <v>1</v>
      </c>
      <c r="AC9" s="130">
        <f t="shared" ref="AC9:AE9" si="3">AC10+AC27</f>
        <v>0</v>
      </c>
      <c r="AD9" s="130">
        <f t="shared" si="3"/>
        <v>0</v>
      </c>
      <c r="AE9" s="130">
        <f t="shared" si="3"/>
        <v>0</v>
      </c>
      <c r="AF9" s="131">
        <f t="shared" ref="AF9:AF40" si="4">IF(G9=0,1,AE9/G9-1)</f>
        <v>1</v>
      </c>
      <c r="AG9" s="130">
        <f t="shared" ref="AG9:BF9" si="5">AG10+AG27</f>
        <v>0</v>
      </c>
      <c r="AH9" s="130">
        <f t="shared" si="5"/>
        <v>0</v>
      </c>
      <c r="AI9" s="131">
        <f t="shared" ref="AI9:AI40" si="6">IF(I9=0,1,AH9/I9-1)</f>
        <v>1</v>
      </c>
      <c r="AJ9" s="130">
        <f t="shared" ref="AJ9" si="7">AJ10+AJ27</f>
        <v>0</v>
      </c>
      <c r="AK9" s="130">
        <f t="shared" si="5"/>
        <v>0</v>
      </c>
      <c r="AL9" s="131">
        <f t="shared" ref="AL9:AL40" si="8">IF(K9=0,1,AK9/K9-1)</f>
        <v>1</v>
      </c>
      <c r="AM9" s="130">
        <f t="shared" ref="AM9" si="9">AM10+AM27</f>
        <v>0</v>
      </c>
      <c r="AN9" s="130">
        <f t="shared" si="5"/>
        <v>0</v>
      </c>
      <c r="AO9" s="131">
        <f t="shared" ref="AO9:AO40" si="10">IF(M9=0,1,AN9/M9-1)</f>
        <v>1</v>
      </c>
      <c r="AP9" s="130">
        <f t="shared" ref="AP9" si="11">AP10+AP27</f>
        <v>0</v>
      </c>
      <c r="AQ9" s="130">
        <f t="shared" si="5"/>
        <v>0</v>
      </c>
      <c r="AR9" s="131">
        <f t="shared" ref="AR9:AR40" si="12">IF(O9=0,1,AQ9/O9-1)</f>
        <v>1</v>
      </c>
      <c r="AS9" s="130">
        <f t="shared" ref="AS9" si="13">AS10+AS27</f>
        <v>0</v>
      </c>
      <c r="AT9" s="130">
        <f t="shared" si="5"/>
        <v>0</v>
      </c>
      <c r="AU9" s="131">
        <f t="shared" ref="AU9:AU40" si="14">IF(Q9=0,1,AT9/Q9-1)</f>
        <v>1</v>
      </c>
      <c r="AV9" s="130">
        <f t="shared" ref="AV9" si="15">AV10+AV27</f>
        <v>0</v>
      </c>
      <c r="AW9" s="130">
        <f t="shared" si="5"/>
        <v>0</v>
      </c>
      <c r="AX9" s="131">
        <f t="shared" ref="AX9:AX40" si="16">IF(S9=0,1,AW9/S9-1)</f>
        <v>1</v>
      </c>
      <c r="AY9" s="130">
        <f t="shared" ref="AY9" si="17">AY10+AY27</f>
        <v>0</v>
      </c>
      <c r="AZ9" s="130">
        <f t="shared" si="5"/>
        <v>0</v>
      </c>
      <c r="BA9" s="131">
        <f t="shared" ref="BA9:BA40" si="18">IF(U9=0,1,AZ9/U9-1)</f>
        <v>1</v>
      </c>
      <c r="BB9" s="130">
        <f t="shared" ref="BB9" si="19">BB10+BB27</f>
        <v>0</v>
      </c>
      <c r="BC9" s="130">
        <f t="shared" si="5"/>
        <v>0</v>
      </c>
      <c r="BD9" s="131">
        <f t="shared" ref="BD9:BD40" si="20">IF(W9=0,1,BC9/W9-1)</f>
        <v>1</v>
      </c>
      <c r="BE9" s="130">
        <f t="shared" ref="BE9" si="21">BE10+BE27</f>
        <v>0</v>
      </c>
      <c r="BF9" s="130">
        <f t="shared" si="5"/>
        <v>0</v>
      </c>
      <c r="BG9" s="131">
        <f t="shared" ref="BG9:BG40" si="22">IF(Y9=0,1,BF9/Y9-1)</f>
        <v>1</v>
      </c>
      <c r="BH9" s="130">
        <f t="shared" ref="BH9" si="23">BH10+BH27</f>
        <v>0</v>
      </c>
      <c r="BI9" s="130">
        <f>BI10+BI27</f>
        <v>0</v>
      </c>
      <c r="BJ9" s="130">
        <f>BJ10+BJ27</f>
        <v>0</v>
      </c>
      <c r="BK9" s="131">
        <f>IF($AA$9=0,1,BJ9/$AA$9-1)</f>
        <v>1</v>
      </c>
      <c r="BL9" s="131">
        <f t="shared" ref="BL9:BL63" si="24">IF($D9=0,1,BJ9/$D9-1)</f>
        <v>1</v>
      </c>
      <c r="BM9" s="165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</row>
    <row r="10" spans="1:206" s="59" customFormat="1" ht="18" customHeight="1">
      <c r="A10" s="277" t="s">
        <v>30</v>
      </c>
      <c r="B10" s="278"/>
      <c r="C10" s="132">
        <f t="shared" ref="C10" si="25">C11+C13+C14+C15+C16+C17+C18+C19+C20+C21+C22+C23+C25+C26+C24</f>
        <v>0</v>
      </c>
      <c r="D10" s="132">
        <f t="shared" ref="D10" si="26">D11+D13+D14+D15+D16+D17+D18+D19+D20+D21+D22+D23+D25+D26+D24</f>
        <v>0</v>
      </c>
      <c r="E10" s="132">
        <f t="shared" ref="E10:F10" si="27">E11+E13+E14+E15+E16+E17+E18+E19+E20+E21+E22+E23+E25+E26+E24</f>
        <v>0</v>
      </c>
      <c r="F10" s="132">
        <f t="shared" si="27"/>
        <v>0</v>
      </c>
      <c r="G10" s="132">
        <f t="shared" ref="G10" si="28">G11+G13+G14+G15+G16+G17+G18+G19+G20+G21+G22+G23+G25+G26+G24</f>
        <v>0</v>
      </c>
      <c r="H10" s="132">
        <f t="shared" ref="H10" si="29">H11+H13+H14+H15+H16+H17+H18+H19+H20+H21+H22+H23+H25+H26+H24</f>
        <v>0</v>
      </c>
      <c r="I10" s="132">
        <f t="shared" ref="I10" si="30">I11+I13+I14+I15+I16+I17+I18+I19+I20+I21+I22+I23+I25+I26+I24</f>
        <v>0</v>
      </c>
      <c r="J10" s="132">
        <f t="shared" ref="J10" si="31">J11+J13+J14+J15+J16+J17+J18+J19+J20+J21+J22+J23+J25+J26+J24</f>
        <v>0</v>
      </c>
      <c r="K10" s="132">
        <f t="shared" ref="K10" si="32">K11+K13+K14+K15+K16+K17+K18+K19+K20+K21+K22+K23+K25+K26+K24</f>
        <v>0</v>
      </c>
      <c r="L10" s="132">
        <f t="shared" ref="L10" si="33">L11+L13+L14+L15+L16+L17+L18+L19+L20+L21+L22+L23+L25+L26+L24</f>
        <v>0</v>
      </c>
      <c r="M10" s="132">
        <f t="shared" ref="M10" si="34">M11+M13+M14+M15+M16+M17+M18+M19+M20+M21+M22+M23+M25+M26+M24</f>
        <v>0</v>
      </c>
      <c r="N10" s="132">
        <f t="shared" ref="N10" si="35">N11+N13+N14+N15+N16+N17+N18+N19+N20+N21+N22+N23+N25+N26+N24</f>
        <v>0</v>
      </c>
      <c r="O10" s="132">
        <f t="shared" ref="O10" si="36">O11+O13+O14+O15+O16+O17+O18+O19+O20+O21+O22+O23+O25+O26+O24</f>
        <v>0</v>
      </c>
      <c r="P10" s="132">
        <f t="shared" ref="P10" si="37">P11+P13+P14+P15+P16+P17+P18+P19+P20+P21+P22+P23+P25+P26+P24</f>
        <v>0</v>
      </c>
      <c r="Q10" s="132">
        <f t="shared" ref="Q10" si="38">Q11+Q13+Q14+Q15+Q16+Q17+Q18+Q19+Q20+Q21+Q22+Q23+Q25+Q26+Q24</f>
        <v>0</v>
      </c>
      <c r="R10" s="132">
        <f t="shared" ref="R10" si="39">R11+R13+R14+R15+R16+R17+R18+R19+R20+R21+R22+R23+R25+R26+R24</f>
        <v>0</v>
      </c>
      <c r="S10" s="132">
        <f t="shared" ref="S10" si="40">S11+S13+S14+S15+S16+S17+S18+S19+S20+S21+S22+S23+S25+S26+S24</f>
        <v>0</v>
      </c>
      <c r="T10" s="132">
        <f t="shared" ref="T10" si="41">T11+T13+T14+T15+T16+T17+T18+T19+T20+T21+T22+T23+T25+T26+T24</f>
        <v>0</v>
      </c>
      <c r="U10" s="132">
        <f t="shared" ref="U10" si="42">U11+U13+U14+U15+U16+U17+U18+U19+U20+U21+U22+U23+U25+U26+U24</f>
        <v>0</v>
      </c>
      <c r="V10" s="132">
        <f t="shared" ref="V10" si="43">V11+V13+V14+V15+V16+V17+V18+V19+V20+V21+V22+V23+V25+V26+V24</f>
        <v>0</v>
      </c>
      <c r="W10" s="132">
        <f t="shared" ref="W10" si="44">W11+W13+W14+W15+W16+W17+W18+W19+W20+W21+W22+W23+W25+W26+W24</f>
        <v>0</v>
      </c>
      <c r="X10" s="132">
        <f t="shared" ref="X10" si="45">X11+X13+X14+X15+X16+X17+X18+X19+X20+X21+X22+X23+X25+X26+X24</f>
        <v>0</v>
      </c>
      <c r="Y10" s="132">
        <f t="shared" ref="Y10" si="46">Y11+Y13+Y14+Y15+Y16+Y17+Y18+Y19+Y20+Y21+Y22+Y23+Y25+Y26+Y24</f>
        <v>0</v>
      </c>
      <c r="Z10" s="132">
        <f t="shared" ref="Z10" si="47">Z11+Z13+Z14+Z15+Z16+Z17+Z18+Z19+Z20+Z21+Z22+Z23+Z25+Z26+Z24</f>
        <v>0</v>
      </c>
      <c r="AA10" s="132">
        <f t="shared" ref="AA10" si="48">AA11+AA13+AA14+AA15+AA16+AA17+AA18+AA19+AA20+AA21+AA22+AA23+AA25+AA26+AA24</f>
        <v>0</v>
      </c>
      <c r="AB10" s="133">
        <f t="shared" si="2"/>
        <v>1</v>
      </c>
      <c r="AC10" s="132">
        <f t="shared" ref="AC10" si="49">AC11+AC13+AC14+AC15+AC16+AC17+AC18+AC19+AC20+AC21+AC22+AC23+AC25+AC26+AC24</f>
        <v>0</v>
      </c>
      <c r="AD10" s="132">
        <f t="shared" ref="AD10" si="50">AD11+AD13+AD14+AD15+AD16+AD17+AD18+AD19+AD20+AD21+AD22+AD23+AD25+AD26+AD24</f>
        <v>0</v>
      </c>
      <c r="AE10" s="132">
        <f t="shared" ref="AE10:BI10" si="51">AE11+AE13+AE14+AE15+AE16+AE17+AE18+AE19+AE20+AE21+AE22+AE23+AE25+AE26+AE24</f>
        <v>0</v>
      </c>
      <c r="AF10" s="133">
        <f t="shared" si="4"/>
        <v>1</v>
      </c>
      <c r="AG10" s="132">
        <f t="shared" ref="AG10" si="52">AG11+AG13+AG14+AG15+AG16+AG17+AG18+AG19+AG20+AG21+AG22+AG23+AG25+AG26+AG24</f>
        <v>0</v>
      </c>
      <c r="AH10" s="132">
        <f t="shared" si="51"/>
        <v>0</v>
      </c>
      <c r="AI10" s="133">
        <f t="shared" si="6"/>
        <v>1</v>
      </c>
      <c r="AJ10" s="132">
        <f t="shared" ref="AJ10" si="53">AJ11+AJ13+AJ14+AJ15+AJ16+AJ17+AJ18+AJ19+AJ20+AJ21+AJ22+AJ23+AJ25+AJ26+AJ24</f>
        <v>0</v>
      </c>
      <c r="AK10" s="132">
        <f t="shared" si="51"/>
        <v>0</v>
      </c>
      <c r="AL10" s="133">
        <f t="shared" si="8"/>
        <v>1</v>
      </c>
      <c r="AM10" s="132">
        <f t="shared" ref="AM10" si="54">AM11+AM13+AM14+AM15+AM16+AM17+AM18+AM19+AM20+AM21+AM22+AM23+AM25+AM26+AM24</f>
        <v>0</v>
      </c>
      <c r="AN10" s="132">
        <f t="shared" si="51"/>
        <v>0</v>
      </c>
      <c r="AO10" s="133">
        <f t="shared" si="10"/>
        <v>1</v>
      </c>
      <c r="AP10" s="132">
        <f t="shared" ref="AP10" si="55">AP11+AP13+AP14+AP15+AP16+AP17+AP18+AP19+AP20+AP21+AP22+AP23+AP25+AP26+AP24</f>
        <v>0</v>
      </c>
      <c r="AQ10" s="132">
        <f t="shared" si="51"/>
        <v>0</v>
      </c>
      <c r="AR10" s="133">
        <f t="shared" si="12"/>
        <v>1</v>
      </c>
      <c r="AS10" s="132">
        <f t="shared" ref="AS10" si="56">AS11+AS13+AS14+AS15+AS16+AS17+AS18+AS19+AS20+AS21+AS22+AS23+AS25+AS26+AS24</f>
        <v>0</v>
      </c>
      <c r="AT10" s="132">
        <f t="shared" si="51"/>
        <v>0</v>
      </c>
      <c r="AU10" s="133">
        <f t="shared" si="14"/>
        <v>1</v>
      </c>
      <c r="AV10" s="132">
        <f t="shared" ref="AV10" si="57">AV11+AV13+AV14+AV15+AV16+AV17+AV18+AV19+AV20+AV21+AV22+AV23+AV25+AV26+AV24</f>
        <v>0</v>
      </c>
      <c r="AW10" s="132">
        <f t="shared" si="51"/>
        <v>0</v>
      </c>
      <c r="AX10" s="133">
        <f t="shared" si="16"/>
        <v>1</v>
      </c>
      <c r="AY10" s="132">
        <f t="shared" ref="AY10" si="58">AY11+AY13+AY14+AY15+AY16+AY17+AY18+AY19+AY20+AY21+AY22+AY23+AY25+AY26+AY24</f>
        <v>0</v>
      </c>
      <c r="AZ10" s="132">
        <f t="shared" si="51"/>
        <v>0</v>
      </c>
      <c r="BA10" s="133">
        <f t="shared" si="18"/>
        <v>1</v>
      </c>
      <c r="BB10" s="132">
        <f t="shared" ref="BB10" si="59">BB11+BB13+BB14+BB15+BB16+BB17+BB18+BB19+BB20+BB21+BB22+BB23+BB25+BB26+BB24</f>
        <v>0</v>
      </c>
      <c r="BC10" s="132">
        <f t="shared" si="51"/>
        <v>0</v>
      </c>
      <c r="BD10" s="133">
        <f t="shared" si="20"/>
        <v>1</v>
      </c>
      <c r="BE10" s="132">
        <f t="shared" ref="BE10" si="60">BE11+BE13+BE14+BE15+BE16+BE17+BE18+BE19+BE20+BE21+BE22+BE23+BE25+BE26+BE24</f>
        <v>0</v>
      </c>
      <c r="BF10" s="132">
        <f t="shared" si="51"/>
        <v>0</v>
      </c>
      <c r="BG10" s="133">
        <f t="shared" si="22"/>
        <v>1</v>
      </c>
      <c r="BH10" s="132">
        <f t="shared" ref="BH10" si="61">BH11+BH13+BH14+BH15+BH16+BH17+BH18+BH19+BH20+BH21+BH22+BH23+BH25+BH26+BH24</f>
        <v>0</v>
      </c>
      <c r="BI10" s="132">
        <f t="shared" si="51"/>
        <v>0</v>
      </c>
      <c r="BJ10" s="132">
        <f t="shared" ref="BJ10" si="62">BJ11+BJ13+BJ14+BJ15+BJ16+BJ17+BJ18+BJ19+BJ20+BJ21+BJ22+BJ23+BJ25+BJ26+BJ24</f>
        <v>0</v>
      </c>
      <c r="BK10" s="133">
        <f>IF($AA$10=0,1,BJ10/$AA$10-1)</f>
        <v>1</v>
      </c>
      <c r="BL10" s="133">
        <f t="shared" si="24"/>
        <v>1</v>
      </c>
      <c r="BM10" s="166"/>
      <c r="BN10" s="58"/>
      <c r="BO10" s="58"/>
      <c r="BP10" s="58"/>
      <c r="BQ10" s="58"/>
      <c r="BR10" s="58"/>
      <c r="BS10" s="58"/>
      <c r="BT10" s="58"/>
      <c r="BU10" s="58"/>
      <c r="BV10" s="58"/>
      <c r="BW10" s="58"/>
      <c r="BX10" s="58"/>
      <c r="BY10" s="58"/>
      <c r="BZ10" s="58"/>
      <c r="CA10" s="58"/>
      <c r="CB10" s="58"/>
      <c r="CC10" s="58"/>
      <c r="CD10" s="58"/>
      <c r="CE10" s="58"/>
      <c r="CF10" s="58"/>
      <c r="CG10" s="58"/>
      <c r="CH10" s="58"/>
      <c r="CI10" s="58"/>
      <c r="CJ10" s="58"/>
      <c r="CK10" s="58"/>
      <c r="CL10" s="58"/>
      <c r="CM10" s="58"/>
      <c r="CN10" s="58"/>
      <c r="CO10" s="58"/>
      <c r="CP10" s="58"/>
      <c r="CQ10" s="58"/>
      <c r="CR10" s="58"/>
      <c r="CS10" s="58"/>
      <c r="CT10" s="58"/>
      <c r="CU10" s="58"/>
      <c r="CV10" s="58"/>
      <c r="CW10" s="58"/>
      <c r="CX10" s="58"/>
      <c r="CY10" s="58"/>
      <c r="CZ10" s="58"/>
      <c r="DA10" s="58"/>
      <c r="DB10" s="58"/>
      <c r="DC10" s="58"/>
      <c r="DD10" s="58"/>
      <c r="DE10" s="58"/>
      <c r="DF10" s="58"/>
      <c r="DG10" s="58"/>
      <c r="DH10" s="58"/>
      <c r="DI10" s="58"/>
      <c r="DJ10" s="58"/>
      <c r="DK10" s="58"/>
      <c r="DL10" s="58"/>
      <c r="DM10" s="58"/>
      <c r="DN10" s="58"/>
      <c r="DO10" s="58"/>
      <c r="DP10" s="58"/>
      <c r="DQ10" s="58"/>
      <c r="DR10" s="58"/>
      <c r="DS10" s="58"/>
      <c r="DT10" s="58"/>
      <c r="DU10" s="58"/>
      <c r="DV10" s="58"/>
      <c r="DW10" s="58"/>
      <c r="DX10" s="58"/>
      <c r="DY10" s="58"/>
      <c r="DZ10" s="58"/>
      <c r="EA10" s="58"/>
      <c r="EB10" s="58"/>
      <c r="EC10" s="58"/>
      <c r="ED10" s="58"/>
      <c r="EE10" s="58"/>
      <c r="EF10" s="58"/>
      <c r="EG10" s="58"/>
      <c r="EH10" s="58"/>
      <c r="EI10" s="58"/>
      <c r="EJ10" s="58"/>
      <c r="EK10" s="58"/>
      <c r="EL10" s="58"/>
      <c r="EM10" s="58"/>
      <c r="EN10" s="58"/>
      <c r="EO10" s="58"/>
      <c r="EP10" s="58"/>
      <c r="EQ10" s="58"/>
      <c r="ER10" s="58"/>
      <c r="ES10" s="58"/>
      <c r="ET10" s="58"/>
      <c r="EU10" s="58"/>
      <c r="EV10" s="58"/>
      <c r="EW10" s="58"/>
      <c r="EX10" s="58"/>
      <c r="EY10" s="58"/>
      <c r="EZ10" s="58"/>
      <c r="FA10" s="58"/>
      <c r="FB10" s="58"/>
      <c r="FC10" s="58"/>
      <c r="FD10" s="58"/>
      <c r="FE10" s="58"/>
      <c r="FF10" s="58"/>
      <c r="FG10" s="58"/>
      <c r="FH10" s="58"/>
      <c r="FI10" s="58"/>
      <c r="FJ10" s="58"/>
      <c r="FK10" s="58"/>
      <c r="FL10" s="58"/>
      <c r="FM10" s="58"/>
      <c r="FN10" s="58"/>
      <c r="FO10" s="58"/>
      <c r="FP10" s="58"/>
      <c r="FQ10" s="58"/>
      <c r="FR10" s="58"/>
      <c r="FS10" s="58"/>
      <c r="FT10" s="58"/>
      <c r="FU10" s="58"/>
      <c r="FV10" s="58"/>
      <c r="FW10" s="58"/>
      <c r="FX10" s="58"/>
      <c r="FY10" s="58"/>
      <c r="FZ10" s="58"/>
      <c r="GA10" s="58"/>
      <c r="GB10" s="58"/>
      <c r="GC10" s="58"/>
      <c r="GD10" s="58"/>
      <c r="GE10" s="58"/>
      <c r="GF10" s="58"/>
      <c r="GG10" s="58"/>
      <c r="GH10" s="58"/>
      <c r="GI10" s="58"/>
      <c r="GJ10" s="58"/>
      <c r="GK10" s="58"/>
      <c r="GL10" s="58"/>
      <c r="GM10" s="58"/>
      <c r="GN10" s="58"/>
      <c r="GO10" s="58"/>
      <c r="GP10" s="58"/>
      <c r="GQ10" s="58"/>
      <c r="GR10" s="58"/>
      <c r="GS10" s="58"/>
      <c r="GT10" s="58"/>
      <c r="GU10" s="58"/>
      <c r="GV10" s="58"/>
      <c r="GW10" s="58"/>
      <c r="GX10" s="58"/>
    </row>
    <row r="11" spans="1:206" s="62" customFormat="1" ht="18" customHeight="1">
      <c r="A11" s="275" t="s">
        <v>31</v>
      </c>
      <c r="B11" s="276"/>
      <c r="C11" s="26"/>
      <c r="D11" s="134">
        <f t="shared" ref="D11:D26" si="63">E11+F11+H11+J11+L11+N11+P11+R11+T11+V11+X11+Z11</f>
        <v>0</v>
      </c>
      <c r="E11" s="26"/>
      <c r="F11" s="26"/>
      <c r="G11" s="134">
        <f t="shared" ref="G11:G26" si="64">E11+F11</f>
        <v>0</v>
      </c>
      <c r="H11" s="26"/>
      <c r="I11" s="134">
        <f t="shared" ref="I11:I26" si="65">G11+H11</f>
        <v>0</v>
      </c>
      <c r="J11" s="26"/>
      <c r="K11" s="134">
        <f t="shared" ref="K11:K26" si="66">I11+J11</f>
        <v>0</v>
      </c>
      <c r="L11" s="26"/>
      <c r="M11" s="134">
        <f t="shared" ref="M11:M26" si="67">K11+L11</f>
        <v>0</v>
      </c>
      <c r="N11" s="26"/>
      <c r="O11" s="134">
        <f t="shared" ref="O11:O26" si="68">M11+N11</f>
        <v>0</v>
      </c>
      <c r="P11" s="26"/>
      <c r="Q11" s="134">
        <f t="shared" ref="Q11:Q26" si="69">O11+P11</f>
        <v>0</v>
      </c>
      <c r="R11" s="26"/>
      <c r="S11" s="134">
        <f t="shared" ref="S11:S26" si="70">Q11+R11</f>
        <v>0</v>
      </c>
      <c r="T11" s="26"/>
      <c r="U11" s="134">
        <f t="shared" ref="U11:U26" si="71">S11+T11</f>
        <v>0</v>
      </c>
      <c r="V11" s="26"/>
      <c r="W11" s="134">
        <f t="shared" ref="W11:W26" si="72">U11+V11</f>
        <v>0</v>
      </c>
      <c r="X11" s="26"/>
      <c r="Y11" s="134">
        <f t="shared" ref="Y11:Y26" si="73">W11+X11</f>
        <v>0</v>
      </c>
      <c r="Z11" s="26"/>
      <c r="AA11" s="26"/>
      <c r="AB11" s="135">
        <f t="shared" si="2"/>
        <v>1</v>
      </c>
      <c r="AC11" s="26"/>
      <c r="AD11" s="26"/>
      <c r="AE11" s="134">
        <f t="shared" ref="AE11:AE26" si="74">AC11+AD11</f>
        <v>0</v>
      </c>
      <c r="AF11" s="135">
        <f t="shared" si="4"/>
        <v>1</v>
      </c>
      <c r="AG11" s="26"/>
      <c r="AH11" s="134">
        <f t="shared" ref="AH11:AH26" si="75">AE11+AG11</f>
        <v>0</v>
      </c>
      <c r="AI11" s="135">
        <f t="shared" si="6"/>
        <v>1</v>
      </c>
      <c r="AJ11" s="26"/>
      <c r="AK11" s="134">
        <f t="shared" ref="AK11:AK26" si="76">AH11+AJ11</f>
        <v>0</v>
      </c>
      <c r="AL11" s="135">
        <f t="shared" si="8"/>
        <v>1</v>
      </c>
      <c r="AM11" s="26"/>
      <c r="AN11" s="134">
        <f t="shared" ref="AN11:AN26" si="77">AK11+AM11</f>
        <v>0</v>
      </c>
      <c r="AO11" s="135">
        <f t="shared" si="10"/>
        <v>1</v>
      </c>
      <c r="AP11" s="26"/>
      <c r="AQ11" s="134">
        <f t="shared" ref="AQ11:AQ26" si="78">AN11+AP11</f>
        <v>0</v>
      </c>
      <c r="AR11" s="135">
        <f t="shared" si="12"/>
        <v>1</v>
      </c>
      <c r="AS11" s="26"/>
      <c r="AT11" s="134">
        <f t="shared" ref="AT11:AT26" si="79">AQ11+AS11</f>
        <v>0</v>
      </c>
      <c r="AU11" s="135">
        <f t="shared" si="14"/>
        <v>1</v>
      </c>
      <c r="AV11" s="26"/>
      <c r="AW11" s="134">
        <f t="shared" ref="AW11:AW26" si="80">AT11+AV11</f>
        <v>0</v>
      </c>
      <c r="AX11" s="135">
        <f t="shared" si="16"/>
        <v>1</v>
      </c>
      <c r="AY11" s="26"/>
      <c r="AZ11" s="134">
        <f t="shared" ref="AZ11:AZ26" si="81">AW11+AY11</f>
        <v>0</v>
      </c>
      <c r="BA11" s="135">
        <f t="shared" si="18"/>
        <v>1</v>
      </c>
      <c r="BB11" s="26"/>
      <c r="BC11" s="134">
        <f t="shared" ref="BC11:BC26" si="82">AZ11+BB11</f>
        <v>0</v>
      </c>
      <c r="BD11" s="135">
        <f t="shared" si="20"/>
        <v>1</v>
      </c>
      <c r="BE11" s="26"/>
      <c r="BF11" s="134">
        <f t="shared" ref="BF11:BF26" si="83">BC11+BE11</f>
        <v>0</v>
      </c>
      <c r="BG11" s="135">
        <f t="shared" si="22"/>
        <v>1</v>
      </c>
      <c r="BH11" s="134"/>
      <c r="BI11" s="26"/>
      <c r="BJ11" s="134"/>
      <c r="BK11" s="135">
        <f>IF($AA$11=0,1,BJ11/$AA$11-1)</f>
        <v>1</v>
      </c>
      <c r="BL11" s="135">
        <f t="shared" si="24"/>
        <v>1</v>
      </c>
      <c r="BM11" s="167"/>
      <c r="BN11" s="60"/>
      <c r="BO11" s="60"/>
      <c r="BP11" s="60"/>
      <c r="BQ11" s="60"/>
      <c r="BR11" s="60"/>
      <c r="BS11" s="60"/>
      <c r="BT11" s="60"/>
      <c r="BU11" s="60"/>
      <c r="BV11" s="60"/>
      <c r="BW11" s="60"/>
      <c r="BX11" s="60"/>
      <c r="BY11" s="60"/>
      <c r="BZ11" s="60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61"/>
      <c r="CX11" s="61"/>
      <c r="CY11" s="61"/>
      <c r="CZ11" s="61"/>
      <c r="DA11" s="61"/>
      <c r="DB11" s="61"/>
      <c r="DC11" s="61"/>
      <c r="DD11" s="61"/>
      <c r="DE11" s="61"/>
      <c r="DF11" s="61"/>
      <c r="DG11" s="61"/>
      <c r="DH11" s="61"/>
      <c r="DI11" s="61"/>
      <c r="DJ11" s="61"/>
      <c r="DK11" s="61"/>
      <c r="DL11" s="61"/>
      <c r="DM11" s="61"/>
      <c r="DN11" s="61"/>
      <c r="DO11" s="61"/>
      <c r="DP11" s="61"/>
      <c r="DQ11" s="61"/>
      <c r="DR11" s="61"/>
      <c r="DS11" s="61"/>
      <c r="DT11" s="61"/>
      <c r="DU11" s="61"/>
      <c r="DV11" s="61"/>
      <c r="DW11" s="61"/>
      <c r="DX11" s="61"/>
      <c r="DY11" s="61"/>
      <c r="DZ11" s="61"/>
      <c r="EA11" s="61"/>
      <c r="EB11" s="61"/>
      <c r="EC11" s="61"/>
      <c r="ED11" s="61"/>
      <c r="EE11" s="61"/>
      <c r="EF11" s="61"/>
      <c r="EG11" s="61"/>
      <c r="EH11" s="61"/>
      <c r="EI11" s="61"/>
      <c r="EJ11" s="61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  <c r="GP11" s="61"/>
      <c r="GQ11" s="61"/>
      <c r="GR11" s="61"/>
      <c r="GS11" s="61"/>
      <c r="GT11" s="61"/>
      <c r="GU11" s="61"/>
      <c r="GV11" s="61"/>
      <c r="GW11" s="61"/>
      <c r="GX11" s="61"/>
    </row>
    <row r="12" spans="1:206" s="62" customFormat="1" ht="18" customHeight="1">
      <c r="A12" s="136" t="s">
        <v>166</v>
      </c>
      <c r="B12" s="195"/>
      <c r="C12" s="26"/>
      <c r="D12" s="134">
        <f t="shared" si="63"/>
        <v>0</v>
      </c>
      <c r="E12" s="26"/>
      <c r="F12" s="26"/>
      <c r="G12" s="134">
        <f t="shared" si="64"/>
        <v>0</v>
      </c>
      <c r="H12" s="26"/>
      <c r="I12" s="134">
        <f t="shared" si="65"/>
        <v>0</v>
      </c>
      <c r="J12" s="26"/>
      <c r="K12" s="134">
        <f t="shared" si="66"/>
        <v>0</v>
      </c>
      <c r="L12" s="26"/>
      <c r="M12" s="134">
        <f t="shared" si="67"/>
        <v>0</v>
      </c>
      <c r="N12" s="26"/>
      <c r="O12" s="134">
        <f t="shared" si="68"/>
        <v>0</v>
      </c>
      <c r="P12" s="26"/>
      <c r="Q12" s="134">
        <f t="shared" si="69"/>
        <v>0</v>
      </c>
      <c r="R12" s="26"/>
      <c r="S12" s="134">
        <f t="shared" si="70"/>
        <v>0</v>
      </c>
      <c r="T12" s="26"/>
      <c r="U12" s="134">
        <f t="shared" si="71"/>
        <v>0</v>
      </c>
      <c r="V12" s="26"/>
      <c r="W12" s="134">
        <f t="shared" si="72"/>
        <v>0</v>
      </c>
      <c r="X12" s="26"/>
      <c r="Y12" s="134">
        <f t="shared" si="73"/>
        <v>0</v>
      </c>
      <c r="Z12" s="26"/>
      <c r="AA12" s="26">
        <f>AA11*$B$12/(43+$B$12)</f>
        <v>0</v>
      </c>
      <c r="AB12" s="135">
        <f t="shared" si="2"/>
        <v>1</v>
      </c>
      <c r="AC12" s="26">
        <f>конс.!BF14</f>
        <v>0</v>
      </c>
      <c r="AD12" s="26">
        <f>конс.!BH14</f>
        <v>0</v>
      </c>
      <c r="AE12" s="134">
        <f t="shared" si="74"/>
        <v>0</v>
      </c>
      <c r="AF12" s="135">
        <f t="shared" si="4"/>
        <v>1</v>
      </c>
      <c r="AG12" s="26">
        <f>конс.!BN14</f>
        <v>0</v>
      </c>
      <c r="AH12" s="134">
        <f t="shared" si="75"/>
        <v>0</v>
      </c>
      <c r="AI12" s="135">
        <f t="shared" si="6"/>
        <v>1</v>
      </c>
      <c r="AJ12" s="26">
        <f>конс.!BS14</f>
        <v>0</v>
      </c>
      <c r="AK12" s="134">
        <f t="shared" si="76"/>
        <v>0</v>
      </c>
      <c r="AL12" s="135">
        <f t="shared" si="8"/>
        <v>1</v>
      </c>
      <c r="AM12" s="26">
        <f>конс.!BZ14</f>
        <v>0</v>
      </c>
      <c r="AN12" s="134">
        <f t="shared" si="77"/>
        <v>0</v>
      </c>
      <c r="AO12" s="135">
        <f t="shared" si="10"/>
        <v>1</v>
      </c>
      <c r="AP12" s="26">
        <f>конс.!CF14</f>
        <v>0</v>
      </c>
      <c r="AQ12" s="134">
        <f t="shared" si="78"/>
        <v>0</v>
      </c>
      <c r="AR12" s="135">
        <f t="shared" si="12"/>
        <v>1</v>
      </c>
      <c r="AS12" s="26">
        <f>конс.!CL14</f>
        <v>0</v>
      </c>
      <c r="AT12" s="134">
        <f t="shared" si="79"/>
        <v>0</v>
      </c>
      <c r="AU12" s="135">
        <f t="shared" si="14"/>
        <v>1</v>
      </c>
      <c r="AV12" s="26">
        <f>конс.!CR14</f>
        <v>0</v>
      </c>
      <c r="AW12" s="134">
        <f t="shared" si="80"/>
        <v>0</v>
      </c>
      <c r="AX12" s="135">
        <f t="shared" si="16"/>
        <v>1</v>
      </c>
      <c r="AY12" s="26">
        <f>конс.!CX14</f>
        <v>0</v>
      </c>
      <c r="AZ12" s="134">
        <f t="shared" si="81"/>
        <v>0</v>
      </c>
      <c r="BA12" s="135">
        <f t="shared" si="18"/>
        <v>1</v>
      </c>
      <c r="BB12" s="26">
        <f>конс.!DD14</f>
        <v>0</v>
      </c>
      <c r="BC12" s="134">
        <f t="shared" si="82"/>
        <v>0</v>
      </c>
      <c r="BD12" s="135">
        <f t="shared" si="20"/>
        <v>1</v>
      </c>
      <c r="BE12" s="26">
        <f>конс.!DJ14</f>
        <v>0</v>
      </c>
      <c r="BF12" s="134">
        <f t="shared" si="83"/>
        <v>0</v>
      </c>
      <c r="BG12" s="135">
        <f t="shared" si="22"/>
        <v>1</v>
      </c>
      <c r="BH12" s="26">
        <f>конс.!DP14</f>
        <v>0</v>
      </c>
      <c r="BI12" s="26">
        <f>конс.!DR14</f>
        <v>0</v>
      </c>
      <c r="BJ12" s="26" t="e">
        <f>конс.!DT14</f>
        <v>#REF!</v>
      </c>
      <c r="BK12" s="135">
        <f>IF($AA$12=0,1,BJ12/$AA$12-1)</f>
        <v>1</v>
      </c>
      <c r="BL12" s="135">
        <f t="shared" si="24"/>
        <v>1</v>
      </c>
      <c r="BM12" s="167"/>
      <c r="BN12" s="60"/>
      <c r="BO12" s="60"/>
      <c r="BP12" s="60"/>
      <c r="BQ12" s="60"/>
      <c r="BR12" s="60"/>
      <c r="BS12" s="60"/>
      <c r="BT12" s="60"/>
      <c r="BU12" s="60"/>
      <c r="BV12" s="60"/>
      <c r="BW12" s="60"/>
      <c r="BX12" s="60"/>
      <c r="BY12" s="60"/>
      <c r="BZ12" s="60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61"/>
      <c r="CL12" s="61"/>
      <c r="CM12" s="61"/>
      <c r="CN12" s="61"/>
      <c r="CO12" s="61"/>
      <c r="CP12" s="61"/>
      <c r="CQ12" s="61"/>
      <c r="CR12" s="61"/>
      <c r="CS12" s="61"/>
      <c r="CT12" s="61"/>
      <c r="CU12" s="61"/>
      <c r="CV12" s="61"/>
      <c r="CW12" s="61"/>
      <c r="CX12" s="61"/>
      <c r="CY12" s="61"/>
      <c r="CZ12" s="61"/>
      <c r="DA12" s="61"/>
      <c r="DB12" s="61"/>
      <c r="DC12" s="61"/>
      <c r="DD12" s="61"/>
      <c r="DE12" s="61"/>
      <c r="DF12" s="61"/>
      <c r="DG12" s="61"/>
      <c r="DH12" s="61"/>
      <c r="DI12" s="61"/>
      <c r="DJ12" s="61"/>
      <c r="DK12" s="61"/>
      <c r="DL12" s="61"/>
      <c r="DM12" s="61"/>
      <c r="DN12" s="61"/>
      <c r="DO12" s="61"/>
      <c r="DP12" s="61"/>
      <c r="DQ12" s="61"/>
      <c r="DR12" s="61"/>
      <c r="DS12" s="61"/>
      <c r="DT12" s="61"/>
      <c r="DU12" s="61"/>
      <c r="DV12" s="61"/>
      <c r="DW12" s="61"/>
      <c r="DX12" s="61"/>
      <c r="DY12" s="61"/>
      <c r="DZ12" s="61"/>
      <c r="EA12" s="61"/>
      <c r="EB12" s="61"/>
      <c r="EC12" s="61"/>
      <c r="ED12" s="61"/>
      <c r="EE12" s="61"/>
      <c r="EF12" s="61"/>
      <c r="EG12" s="61"/>
      <c r="EH12" s="61"/>
      <c r="EI12" s="61"/>
      <c r="EJ12" s="61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61"/>
      <c r="GX12" s="61"/>
    </row>
    <row r="13" spans="1:206" s="62" customFormat="1" ht="18" customHeight="1">
      <c r="A13" s="275" t="s">
        <v>32</v>
      </c>
      <c r="B13" s="276"/>
      <c r="C13" s="26"/>
      <c r="D13" s="134">
        <f t="shared" si="63"/>
        <v>0</v>
      </c>
      <c r="E13" s="26"/>
      <c r="F13" s="26"/>
      <c r="G13" s="134">
        <f t="shared" si="64"/>
        <v>0</v>
      </c>
      <c r="H13" s="26"/>
      <c r="I13" s="134">
        <f t="shared" si="65"/>
        <v>0</v>
      </c>
      <c r="J13" s="26"/>
      <c r="K13" s="134">
        <f t="shared" si="66"/>
        <v>0</v>
      </c>
      <c r="L13" s="26"/>
      <c r="M13" s="134">
        <f t="shared" si="67"/>
        <v>0</v>
      </c>
      <c r="N13" s="26"/>
      <c r="O13" s="134">
        <f t="shared" si="68"/>
        <v>0</v>
      </c>
      <c r="P13" s="26"/>
      <c r="Q13" s="134">
        <f t="shared" si="69"/>
        <v>0</v>
      </c>
      <c r="R13" s="26"/>
      <c r="S13" s="134">
        <f t="shared" si="70"/>
        <v>0</v>
      </c>
      <c r="T13" s="26"/>
      <c r="U13" s="134">
        <f t="shared" si="71"/>
        <v>0</v>
      </c>
      <c r="V13" s="26"/>
      <c r="W13" s="134">
        <f t="shared" si="72"/>
        <v>0</v>
      </c>
      <c r="X13" s="26"/>
      <c r="Y13" s="134">
        <f t="shared" si="73"/>
        <v>0</v>
      </c>
      <c r="Z13" s="26"/>
      <c r="AA13" s="26"/>
      <c r="AB13" s="135">
        <f t="shared" si="2"/>
        <v>1</v>
      </c>
      <c r="AC13" s="26"/>
      <c r="AD13" s="26"/>
      <c r="AE13" s="134">
        <f t="shared" si="74"/>
        <v>0</v>
      </c>
      <c r="AF13" s="135">
        <f t="shared" si="4"/>
        <v>1</v>
      </c>
      <c r="AG13" s="26"/>
      <c r="AH13" s="134">
        <f t="shared" si="75"/>
        <v>0</v>
      </c>
      <c r="AI13" s="135">
        <f t="shared" si="6"/>
        <v>1</v>
      </c>
      <c r="AJ13" s="26"/>
      <c r="AK13" s="134">
        <f t="shared" si="76"/>
        <v>0</v>
      </c>
      <c r="AL13" s="135">
        <f t="shared" si="8"/>
        <v>1</v>
      </c>
      <c r="AM13" s="26"/>
      <c r="AN13" s="134">
        <f t="shared" si="77"/>
        <v>0</v>
      </c>
      <c r="AO13" s="135">
        <f t="shared" si="10"/>
        <v>1</v>
      </c>
      <c r="AP13" s="26"/>
      <c r="AQ13" s="134">
        <f t="shared" si="78"/>
        <v>0</v>
      </c>
      <c r="AR13" s="135">
        <f t="shared" si="12"/>
        <v>1</v>
      </c>
      <c r="AS13" s="26"/>
      <c r="AT13" s="134">
        <f t="shared" si="79"/>
        <v>0</v>
      </c>
      <c r="AU13" s="135">
        <f t="shared" si="14"/>
        <v>1</v>
      </c>
      <c r="AV13" s="26"/>
      <c r="AW13" s="134">
        <f t="shared" si="80"/>
        <v>0</v>
      </c>
      <c r="AX13" s="135">
        <f t="shared" si="16"/>
        <v>1</v>
      </c>
      <c r="AY13" s="26"/>
      <c r="AZ13" s="134">
        <f t="shared" si="81"/>
        <v>0</v>
      </c>
      <c r="BA13" s="135">
        <f t="shared" si="18"/>
        <v>1</v>
      </c>
      <c r="BB13" s="26"/>
      <c r="BC13" s="134">
        <f t="shared" si="82"/>
        <v>0</v>
      </c>
      <c r="BD13" s="135">
        <f t="shared" si="20"/>
        <v>1</v>
      </c>
      <c r="BE13" s="26"/>
      <c r="BF13" s="134">
        <f t="shared" si="83"/>
        <v>0</v>
      </c>
      <c r="BG13" s="135">
        <f t="shared" si="22"/>
        <v>1</v>
      </c>
      <c r="BH13" s="134"/>
      <c r="BI13" s="26"/>
      <c r="BJ13" s="26"/>
      <c r="BK13" s="135">
        <f>IF($AA$13=0,1,BJ13/$AA$13-1)</f>
        <v>1</v>
      </c>
      <c r="BL13" s="135">
        <f t="shared" si="24"/>
        <v>1</v>
      </c>
      <c r="BM13" s="167"/>
      <c r="BN13" s="60"/>
      <c r="BO13" s="60"/>
      <c r="BP13" s="60"/>
      <c r="BQ13" s="60"/>
      <c r="BR13" s="60"/>
      <c r="BS13" s="60"/>
      <c r="BT13" s="60"/>
      <c r="BU13" s="60"/>
      <c r="BV13" s="60"/>
      <c r="BW13" s="60"/>
      <c r="BX13" s="60"/>
      <c r="BY13" s="60"/>
      <c r="BZ13" s="60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61"/>
      <c r="DH13" s="61"/>
      <c r="DI13" s="61"/>
      <c r="DJ13" s="61"/>
      <c r="DK13" s="61"/>
      <c r="DL13" s="61"/>
      <c r="DM13" s="61"/>
      <c r="DN13" s="61"/>
      <c r="DO13" s="61"/>
      <c r="DP13" s="61"/>
      <c r="DQ13" s="61"/>
      <c r="DR13" s="61"/>
      <c r="DS13" s="61"/>
      <c r="DT13" s="61"/>
      <c r="DU13" s="61"/>
      <c r="DV13" s="61"/>
      <c r="DW13" s="61"/>
      <c r="DX13" s="61"/>
      <c r="DY13" s="61"/>
      <c r="DZ13" s="61"/>
      <c r="EA13" s="61"/>
      <c r="EB13" s="61"/>
      <c r="EC13" s="61"/>
      <c r="ED13" s="61"/>
      <c r="EE13" s="61"/>
      <c r="EF13" s="61"/>
      <c r="EG13" s="61"/>
      <c r="EH13" s="61"/>
      <c r="EI13" s="61"/>
      <c r="EJ13" s="61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</row>
    <row r="14" spans="1:206" s="62" customFormat="1" ht="18" customHeight="1">
      <c r="A14" s="275" t="s">
        <v>80</v>
      </c>
      <c r="B14" s="276"/>
      <c r="C14" s="26"/>
      <c r="D14" s="134">
        <f t="shared" si="63"/>
        <v>0</v>
      </c>
      <c r="E14" s="26"/>
      <c r="F14" s="26"/>
      <c r="G14" s="134">
        <f t="shared" si="64"/>
        <v>0</v>
      </c>
      <c r="H14" s="26"/>
      <c r="I14" s="134">
        <f t="shared" si="65"/>
        <v>0</v>
      </c>
      <c r="J14" s="26"/>
      <c r="K14" s="134">
        <f t="shared" si="66"/>
        <v>0</v>
      </c>
      <c r="L14" s="26"/>
      <c r="M14" s="134">
        <f t="shared" si="67"/>
        <v>0</v>
      </c>
      <c r="N14" s="26"/>
      <c r="O14" s="134">
        <f t="shared" si="68"/>
        <v>0</v>
      </c>
      <c r="P14" s="26"/>
      <c r="Q14" s="134">
        <f t="shared" si="69"/>
        <v>0</v>
      </c>
      <c r="R14" s="26"/>
      <c r="S14" s="134">
        <f t="shared" si="70"/>
        <v>0</v>
      </c>
      <c r="T14" s="26"/>
      <c r="U14" s="134">
        <f t="shared" si="71"/>
        <v>0</v>
      </c>
      <c r="V14" s="26"/>
      <c r="W14" s="134">
        <f t="shared" si="72"/>
        <v>0</v>
      </c>
      <c r="X14" s="26"/>
      <c r="Y14" s="134">
        <f t="shared" si="73"/>
        <v>0</v>
      </c>
      <c r="Z14" s="26"/>
      <c r="AA14" s="26"/>
      <c r="AB14" s="135">
        <f t="shared" si="2"/>
        <v>1</v>
      </c>
      <c r="AC14" s="26"/>
      <c r="AD14" s="26"/>
      <c r="AE14" s="134">
        <f t="shared" si="74"/>
        <v>0</v>
      </c>
      <c r="AF14" s="135">
        <f t="shared" si="4"/>
        <v>1</v>
      </c>
      <c r="AG14" s="26"/>
      <c r="AH14" s="134">
        <f t="shared" si="75"/>
        <v>0</v>
      </c>
      <c r="AI14" s="135">
        <f t="shared" si="6"/>
        <v>1</v>
      </c>
      <c r="AJ14" s="26"/>
      <c r="AK14" s="134">
        <f t="shared" si="76"/>
        <v>0</v>
      </c>
      <c r="AL14" s="135">
        <f t="shared" si="8"/>
        <v>1</v>
      </c>
      <c r="AM14" s="26"/>
      <c r="AN14" s="134">
        <f t="shared" si="77"/>
        <v>0</v>
      </c>
      <c r="AO14" s="135">
        <f t="shared" si="10"/>
        <v>1</v>
      </c>
      <c r="AP14" s="26"/>
      <c r="AQ14" s="134">
        <f t="shared" si="78"/>
        <v>0</v>
      </c>
      <c r="AR14" s="135">
        <f t="shared" si="12"/>
        <v>1</v>
      </c>
      <c r="AS14" s="26"/>
      <c r="AT14" s="134">
        <f t="shared" si="79"/>
        <v>0</v>
      </c>
      <c r="AU14" s="135">
        <f t="shared" si="14"/>
        <v>1</v>
      </c>
      <c r="AV14" s="26"/>
      <c r="AW14" s="134">
        <f t="shared" si="80"/>
        <v>0</v>
      </c>
      <c r="AX14" s="135">
        <f t="shared" si="16"/>
        <v>1</v>
      </c>
      <c r="AY14" s="26"/>
      <c r="AZ14" s="134">
        <f t="shared" si="81"/>
        <v>0</v>
      </c>
      <c r="BA14" s="135">
        <f t="shared" si="18"/>
        <v>1</v>
      </c>
      <c r="BB14" s="26"/>
      <c r="BC14" s="134">
        <f t="shared" si="82"/>
        <v>0</v>
      </c>
      <c r="BD14" s="135">
        <f t="shared" si="20"/>
        <v>1</v>
      </c>
      <c r="BE14" s="26"/>
      <c r="BF14" s="134">
        <f t="shared" si="83"/>
        <v>0</v>
      </c>
      <c r="BG14" s="135">
        <f t="shared" si="22"/>
        <v>1</v>
      </c>
      <c r="BH14" s="134"/>
      <c r="BI14" s="26"/>
      <c r="BJ14" s="26"/>
      <c r="BK14" s="135">
        <f>IF($AA$14=0,1,BJ14/$AA$14-1)</f>
        <v>1</v>
      </c>
      <c r="BL14" s="135">
        <f t="shared" si="24"/>
        <v>1</v>
      </c>
      <c r="BM14" s="167"/>
      <c r="BN14" s="60"/>
      <c r="BO14" s="60"/>
      <c r="BP14" s="60"/>
      <c r="BQ14" s="60"/>
      <c r="BR14" s="60"/>
      <c r="BS14" s="60"/>
      <c r="BT14" s="60"/>
      <c r="BU14" s="60"/>
      <c r="BV14" s="60"/>
      <c r="BW14" s="60"/>
      <c r="BX14" s="60"/>
      <c r="BY14" s="60"/>
      <c r="BZ14" s="60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  <c r="FQ14" s="61"/>
      <c r="FR14" s="61"/>
      <c r="FS14" s="61"/>
      <c r="FT14" s="61"/>
      <c r="FU14" s="61"/>
      <c r="FV14" s="61"/>
      <c r="FW14" s="61"/>
      <c r="FX14" s="61"/>
      <c r="FY14" s="61"/>
      <c r="FZ14" s="61"/>
      <c r="GA14" s="61"/>
      <c r="GB14" s="61"/>
      <c r="GC14" s="61"/>
      <c r="GD14" s="61"/>
      <c r="GE14" s="61"/>
      <c r="GF14" s="61"/>
      <c r="GG14" s="61"/>
      <c r="GH14" s="61"/>
      <c r="GI14" s="61"/>
      <c r="GJ14" s="61"/>
      <c r="GK14" s="61"/>
      <c r="GL14" s="61"/>
      <c r="GM14" s="61"/>
      <c r="GN14" s="61"/>
      <c r="GO14" s="61"/>
      <c r="GP14" s="61"/>
      <c r="GQ14" s="61"/>
      <c r="GR14" s="61"/>
      <c r="GS14" s="61"/>
      <c r="GT14" s="61"/>
      <c r="GU14" s="61"/>
      <c r="GV14" s="61"/>
      <c r="GW14" s="61"/>
      <c r="GX14" s="61"/>
    </row>
    <row r="15" spans="1:206" s="62" customFormat="1" ht="18" customHeight="1">
      <c r="A15" s="275" t="s">
        <v>33</v>
      </c>
      <c r="B15" s="276"/>
      <c r="C15" s="26"/>
      <c r="D15" s="134">
        <f t="shared" si="63"/>
        <v>0</v>
      </c>
      <c r="E15" s="26"/>
      <c r="F15" s="26"/>
      <c r="G15" s="134">
        <f t="shared" si="64"/>
        <v>0</v>
      </c>
      <c r="H15" s="26"/>
      <c r="I15" s="134">
        <f t="shared" si="65"/>
        <v>0</v>
      </c>
      <c r="J15" s="26"/>
      <c r="K15" s="134">
        <f t="shared" si="66"/>
        <v>0</v>
      </c>
      <c r="L15" s="26"/>
      <c r="M15" s="134">
        <f t="shared" si="67"/>
        <v>0</v>
      </c>
      <c r="N15" s="26"/>
      <c r="O15" s="134">
        <f t="shared" si="68"/>
        <v>0</v>
      </c>
      <c r="P15" s="26"/>
      <c r="Q15" s="134">
        <f t="shared" si="69"/>
        <v>0</v>
      </c>
      <c r="R15" s="26"/>
      <c r="S15" s="134">
        <f t="shared" si="70"/>
        <v>0</v>
      </c>
      <c r="T15" s="26"/>
      <c r="U15" s="134">
        <f t="shared" si="71"/>
        <v>0</v>
      </c>
      <c r="V15" s="26"/>
      <c r="W15" s="134">
        <f t="shared" si="72"/>
        <v>0</v>
      </c>
      <c r="X15" s="26"/>
      <c r="Y15" s="134">
        <f t="shared" si="73"/>
        <v>0</v>
      </c>
      <c r="Z15" s="26"/>
      <c r="AA15" s="26"/>
      <c r="AB15" s="135">
        <f t="shared" si="2"/>
        <v>1</v>
      </c>
      <c r="AC15" s="26"/>
      <c r="AD15" s="26"/>
      <c r="AE15" s="134">
        <f t="shared" si="74"/>
        <v>0</v>
      </c>
      <c r="AF15" s="135">
        <f t="shared" si="4"/>
        <v>1</v>
      </c>
      <c r="AG15" s="26"/>
      <c r="AH15" s="134">
        <f t="shared" si="75"/>
        <v>0</v>
      </c>
      <c r="AI15" s="135">
        <f t="shared" si="6"/>
        <v>1</v>
      </c>
      <c r="AJ15" s="26"/>
      <c r="AK15" s="134">
        <f t="shared" si="76"/>
        <v>0</v>
      </c>
      <c r="AL15" s="135">
        <f t="shared" si="8"/>
        <v>1</v>
      </c>
      <c r="AM15" s="26"/>
      <c r="AN15" s="134">
        <f t="shared" si="77"/>
        <v>0</v>
      </c>
      <c r="AO15" s="135">
        <f t="shared" si="10"/>
        <v>1</v>
      </c>
      <c r="AP15" s="26"/>
      <c r="AQ15" s="134">
        <f t="shared" si="78"/>
        <v>0</v>
      </c>
      <c r="AR15" s="135">
        <f t="shared" si="12"/>
        <v>1</v>
      </c>
      <c r="AS15" s="26"/>
      <c r="AT15" s="134">
        <f t="shared" si="79"/>
        <v>0</v>
      </c>
      <c r="AU15" s="135">
        <f t="shared" si="14"/>
        <v>1</v>
      </c>
      <c r="AV15" s="26"/>
      <c r="AW15" s="134">
        <f t="shared" si="80"/>
        <v>0</v>
      </c>
      <c r="AX15" s="135">
        <f t="shared" si="16"/>
        <v>1</v>
      </c>
      <c r="AY15" s="26"/>
      <c r="AZ15" s="134">
        <f t="shared" si="81"/>
        <v>0</v>
      </c>
      <c r="BA15" s="135">
        <f t="shared" si="18"/>
        <v>1</v>
      </c>
      <c r="BB15" s="26"/>
      <c r="BC15" s="134">
        <f t="shared" si="82"/>
        <v>0</v>
      </c>
      <c r="BD15" s="135">
        <f t="shared" si="20"/>
        <v>1</v>
      </c>
      <c r="BE15" s="26"/>
      <c r="BF15" s="134">
        <f t="shared" si="83"/>
        <v>0</v>
      </c>
      <c r="BG15" s="135">
        <f t="shared" si="22"/>
        <v>1</v>
      </c>
      <c r="BH15" s="134"/>
      <c r="BI15" s="26"/>
      <c r="BJ15" s="26"/>
      <c r="BK15" s="135">
        <f>IF($AA$15=0,1,BJ15/$AA$15-1)</f>
        <v>1</v>
      </c>
      <c r="BL15" s="135">
        <f t="shared" si="24"/>
        <v>1</v>
      </c>
      <c r="BM15" s="167"/>
      <c r="BN15" s="60"/>
      <c r="BO15" s="60"/>
      <c r="BP15" s="60"/>
      <c r="BQ15" s="60"/>
      <c r="BR15" s="60"/>
      <c r="BS15" s="60"/>
      <c r="BT15" s="60"/>
      <c r="BU15" s="60"/>
      <c r="BV15" s="60"/>
      <c r="BW15" s="60"/>
      <c r="BX15" s="60"/>
      <c r="BY15" s="60"/>
      <c r="BZ15" s="60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1"/>
      <c r="DN15" s="61"/>
      <c r="DO15" s="61"/>
      <c r="DP15" s="61"/>
      <c r="DQ15" s="61"/>
      <c r="DR15" s="61"/>
      <c r="DS15" s="61"/>
      <c r="DT15" s="61"/>
      <c r="DU15" s="61"/>
      <c r="DV15" s="61"/>
      <c r="DW15" s="61"/>
      <c r="DX15" s="61"/>
      <c r="DY15" s="61"/>
      <c r="DZ15" s="61"/>
      <c r="EA15" s="61"/>
      <c r="EB15" s="61"/>
      <c r="EC15" s="61"/>
      <c r="ED15" s="61"/>
      <c r="EE15" s="61"/>
      <c r="EF15" s="61"/>
      <c r="EG15" s="61"/>
      <c r="EH15" s="61"/>
      <c r="EI15" s="61"/>
      <c r="EJ15" s="61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1"/>
      <c r="FU15" s="61"/>
      <c r="FV15" s="61"/>
      <c r="FW15" s="61"/>
      <c r="FX15" s="61"/>
      <c r="FY15" s="61"/>
      <c r="FZ15" s="61"/>
      <c r="GA15" s="61"/>
      <c r="GB15" s="61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1"/>
      <c r="GW15" s="61"/>
      <c r="GX15" s="61"/>
    </row>
    <row r="16" spans="1:206" s="62" customFormat="1" ht="18" customHeight="1">
      <c r="A16" s="275" t="s">
        <v>35</v>
      </c>
      <c r="B16" s="276"/>
      <c r="C16" s="26"/>
      <c r="D16" s="134">
        <f t="shared" si="63"/>
        <v>0</v>
      </c>
      <c r="E16" s="26"/>
      <c r="F16" s="26"/>
      <c r="G16" s="134">
        <f t="shared" si="64"/>
        <v>0</v>
      </c>
      <c r="H16" s="26"/>
      <c r="I16" s="134">
        <f t="shared" si="65"/>
        <v>0</v>
      </c>
      <c r="J16" s="26"/>
      <c r="K16" s="134">
        <f t="shared" si="66"/>
        <v>0</v>
      </c>
      <c r="L16" s="26"/>
      <c r="M16" s="134">
        <f t="shared" si="67"/>
        <v>0</v>
      </c>
      <c r="N16" s="26"/>
      <c r="O16" s="134">
        <f t="shared" si="68"/>
        <v>0</v>
      </c>
      <c r="P16" s="26"/>
      <c r="Q16" s="134">
        <f t="shared" si="69"/>
        <v>0</v>
      </c>
      <c r="R16" s="26"/>
      <c r="S16" s="134">
        <f t="shared" si="70"/>
        <v>0</v>
      </c>
      <c r="T16" s="26"/>
      <c r="U16" s="134">
        <f t="shared" si="71"/>
        <v>0</v>
      </c>
      <c r="V16" s="26"/>
      <c r="W16" s="134">
        <f t="shared" si="72"/>
        <v>0</v>
      </c>
      <c r="X16" s="26"/>
      <c r="Y16" s="134">
        <f t="shared" si="73"/>
        <v>0</v>
      </c>
      <c r="Z16" s="26"/>
      <c r="AA16" s="26"/>
      <c r="AB16" s="135">
        <f t="shared" si="2"/>
        <v>1</v>
      </c>
      <c r="AC16" s="26"/>
      <c r="AD16" s="26"/>
      <c r="AE16" s="134">
        <f t="shared" si="74"/>
        <v>0</v>
      </c>
      <c r="AF16" s="135">
        <f t="shared" si="4"/>
        <v>1</v>
      </c>
      <c r="AG16" s="26"/>
      <c r="AH16" s="134">
        <f t="shared" si="75"/>
        <v>0</v>
      </c>
      <c r="AI16" s="135">
        <f t="shared" si="6"/>
        <v>1</v>
      </c>
      <c r="AJ16" s="26"/>
      <c r="AK16" s="134">
        <f t="shared" si="76"/>
        <v>0</v>
      </c>
      <c r="AL16" s="135">
        <f t="shared" si="8"/>
        <v>1</v>
      </c>
      <c r="AM16" s="26"/>
      <c r="AN16" s="134">
        <f t="shared" si="77"/>
        <v>0</v>
      </c>
      <c r="AO16" s="135">
        <f t="shared" si="10"/>
        <v>1</v>
      </c>
      <c r="AP16" s="26"/>
      <c r="AQ16" s="134">
        <f t="shared" si="78"/>
        <v>0</v>
      </c>
      <c r="AR16" s="135">
        <f t="shared" si="12"/>
        <v>1</v>
      </c>
      <c r="AS16" s="26"/>
      <c r="AT16" s="134">
        <f t="shared" si="79"/>
        <v>0</v>
      </c>
      <c r="AU16" s="135">
        <f t="shared" si="14"/>
        <v>1</v>
      </c>
      <c r="AV16" s="26"/>
      <c r="AW16" s="134">
        <f t="shared" si="80"/>
        <v>0</v>
      </c>
      <c r="AX16" s="135">
        <f t="shared" si="16"/>
        <v>1</v>
      </c>
      <c r="AY16" s="26"/>
      <c r="AZ16" s="134">
        <f t="shared" si="81"/>
        <v>0</v>
      </c>
      <c r="BA16" s="135">
        <f t="shared" si="18"/>
        <v>1</v>
      </c>
      <c r="BB16" s="26"/>
      <c r="BC16" s="134">
        <f t="shared" si="82"/>
        <v>0</v>
      </c>
      <c r="BD16" s="135">
        <f t="shared" si="20"/>
        <v>1</v>
      </c>
      <c r="BE16" s="26"/>
      <c r="BF16" s="134">
        <f t="shared" si="83"/>
        <v>0</v>
      </c>
      <c r="BG16" s="135">
        <f t="shared" si="22"/>
        <v>1</v>
      </c>
      <c r="BH16" s="134"/>
      <c r="BI16" s="26"/>
      <c r="BJ16" s="26"/>
      <c r="BK16" s="135">
        <f>IF($AA$16=0,1,BJ16/$AA$16-1)</f>
        <v>1</v>
      </c>
      <c r="BL16" s="135">
        <f t="shared" si="24"/>
        <v>1</v>
      </c>
      <c r="BM16" s="167"/>
      <c r="BN16" s="60"/>
      <c r="BO16" s="60"/>
      <c r="BP16" s="60"/>
      <c r="BQ16" s="60"/>
      <c r="BR16" s="60"/>
      <c r="BS16" s="60"/>
      <c r="BT16" s="60"/>
      <c r="BU16" s="60"/>
      <c r="BV16" s="60"/>
      <c r="BW16" s="60"/>
      <c r="BX16" s="60"/>
      <c r="BY16" s="60"/>
      <c r="BZ16" s="60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1"/>
      <c r="DT16" s="61"/>
      <c r="DU16" s="61"/>
      <c r="DV16" s="61"/>
      <c r="DW16" s="61"/>
      <c r="DX16" s="61"/>
      <c r="DY16" s="61"/>
      <c r="DZ16" s="61"/>
      <c r="EA16" s="61"/>
      <c r="EB16" s="61"/>
      <c r="EC16" s="61"/>
      <c r="ED16" s="61"/>
      <c r="EE16" s="61"/>
      <c r="EF16" s="61"/>
      <c r="EG16" s="61"/>
      <c r="EH16" s="61"/>
      <c r="EI16" s="61"/>
      <c r="EJ16" s="61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1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61"/>
      <c r="GG16" s="61"/>
      <c r="GH16" s="61"/>
      <c r="GI16" s="61"/>
      <c r="GJ16" s="61"/>
      <c r="GK16" s="61"/>
      <c r="GL16" s="61"/>
      <c r="GM16" s="61"/>
      <c r="GN16" s="61"/>
      <c r="GO16" s="61"/>
      <c r="GP16" s="61"/>
      <c r="GQ16" s="61"/>
      <c r="GR16" s="61"/>
      <c r="GS16" s="61"/>
      <c r="GT16" s="61"/>
      <c r="GU16" s="61"/>
      <c r="GV16" s="61"/>
      <c r="GW16" s="61"/>
      <c r="GX16" s="61"/>
    </row>
    <row r="17" spans="1:206" s="62" customFormat="1" ht="18" customHeight="1">
      <c r="A17" s="275" t="s">
        <v>36</v>
      </c>
      <c r="B17" s="276"/>
      <c r="C17" s="26"/>
      <c r="D17" s="134">
        <f t="shared" si="63"/>
        <v>0</v>
      </c>
      <c r="E17" s="26"/>
      <c r="F17" s="26"/>
      <c r="G17" s="134">
        <f t="shared" si="64"/>
        <v>0</v>
      </c>
      <c r="H17" s="26"/>
      <c r="I17" s="134">
        <f t="shared" si="65"/>
        <v>0</v>
      </c>
      <c r="J17" s="26"/>
      <c r="K17" s="134">
        <f t="shared" si="66"/>
        <v>0</v>
      </c>
      <c r="L17" s="26"/>
      <c r="M17" s="134">
        <f t="shared" si="67"/>
        <v>0</v>
      </c>
      <c r="N17" s="26"/>
      <c r="O17" s="134">
        <f t="shared" si="68"/>
        <v>0</v>
      </c>
      <c r="P17" s="26"/>
      <c r="Q17" s="134">
        <f t="shared" si="69"/>
        <v>0</v>
      </c>
      <c r="R17" s="26"/>
      <c r="S17" s="134">
        <f t="shared" si="70"/>
        <v>0</v>
      </c>
      <c r="T17" s="26"/>
      <c r="U17" s="134">
        <f t="shared" si="71"/>
        <v>0</v>
      </c>
      <c r="V17" s="26"/>
      <c r="W17" s="134">
        <f t="shared" si="72"/>
        <v>0</v>
      </c>
      <c r="X17" s="26"/>
      <c r="Y17" s="134">
        <f t="shared" si="73"/>
        <v>0</v>
      </c>
      <c r="Z17" s="26"/>
      <c r="AA17" s="26"/>
      <c r="AB17" s="135">
        <f t="shared" si="2"/>
        <v>1</v>
      </c>
      <c r="AC17" s="26"/>
      <c r="AD17" s="26"/>
      <c r="AE17" s="134">
        <f t="shared" si="74"/>
        <v>0</v>
      </c>
      <c r="AF17" s="135">
        <f t="shared" si="4"/>
        <v>1</v>
      </c>
      <c r="AG17" s="26"/>
      <c r="AH17" s="134">
        <f t="shared" si="75"/>
        <v>0</v>
      </c>
      <c r="AI17" s="135">
        <f t="shared" si="6"/>
        <v>1</v>
      </c>
      <c r="AJ17" s="26"/>
      <c r="AK17" s="134">
        <f t="shared" si="76"/>
        <v>0</v>
      </c>
      <c r="AL17" s="135">
        <f t="shared" si="8"/>
        <v>1</v>
      </c>
      <c r="AM17" s="26"/>
      <c r="AN17" s="134">
        <f t="shared" si="77"/>
        <v>0</v>
      </c>
      <c r="AO17" s="135">
        <f t="shared" si="10"/>
        <v>1</v>
      </c>
      <c r="AP17" s="26"/>
      <c r="AQ17" s="134">
        <f t="shared" si="78"/>
        <v>0</v>
      </c>
      <c r="AR17" s="135">
        <f t="shared" si="12"/>
        <v>1</v>
      </c>
      <c r="AS17" s="26"/>
      <c r="AT17" s="134">
        <f t="shared" si="79"/>
        <v>0</v>
      </c>
      <c r="AU17" s="135">
        <f t="shared" si="14"/>
        <v>1</v>
      </c>
      <c r="AV17" s="26"/>
      <c r="AW17" s="134">
        <f t="shared" si="80"/>
        <v>0</v>
      </c>
      <c r="AX17" s="135">
        <f t="shared" si="16"/>
        <v>1</v>
      </c>
      <c r="AY17" s="26"/>
      <c r="AZ17" s="134">
        <f t="shared" si="81"/>
        <v>0</v>
      </c>
      <c r="BA17" s="135">
        <f t="shared" si="18"/>
        <v>1</v>
      </c>
      <c r="BB17" s="26"/>
      <c r="BC17" s="134">
        <f t="shared" si="82"/>
        <v>0</v>
      </c>
      <c r="BD17" s="135">
        <f t="shared" si="20"/>
        <v>1</v>
      </c>
      <c r="BE17" s="26"/>
      <c r="BF17" s="134">
        <f t="shared" si="83"/>
        <v>0</v>
      </c>
      <c r="BG17" s="135">
        <f t="shared" si="22"/>
        <v>1</v>
      </c>
      <c r="BH17" s="134"/>
      <c r="BI17" s="26"/>
      <c r="BJ17" s="26"/>
      <c r="BK17" s="135">
        <f>IF($AA$17=0,1,BJ17/$AA$17-1)</f>
        <v>1</v>
      </c>
      <c r="BL17" s="135">
        <f t="shared" si="24"/>
        <v>1</v>
      </c>
      <c r="BM17" s="167"/>
      <c r="BN17" s="60"/>
      <c r="BO17" s="60"/>
      <c r="BP17" s="60"/>
      <c r="BQ17" s="60"/>
      <c r="BR17" s="60"/>
      <c r="BS17" s="60"/>
      <c r="BT17" s="60"/>
      <c r="BU17" s="60"/>
      <c r="BV17" s="60"/>
      <c r="BW17" s="60"/>
      <c r="BX17" s="60"/>
      <c r="BY17" s="60"/>
      <c r="BZ17" s="60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61"/>
      <c r="CX17" s="61"/>
      <c r="CY17" s="61"/>
      <c r="CZ17" s="61"/>
      <c r="DA17" s="61"/>
      <c r="DB17" s="61"/>
      <c r="DC17" s="61"/>
      <c r="DD17" s="61"/>
      <c r="DE17" s="61"/>
      <c r="DF17" s="61"/>
      <c r="DG17" s="61"/>
      <c r="DH17" s="61"/>
      <c r="DI17" s="61"/>
      <c r="DJ17" s="61"/>
      <c r="DK17" s="61"/>
      <c r="DL17" s="61"/>
      <c r="DM17" s="61"/>
      <c r="DN17" s="61"/>
      <c r="DO17" s="61"/>
      <c r="DP17" s="61"/>
      <c r="DQ17" s="61"/>
      <c r="DR17" s="61"/>
      <c r="DS17" s="61"/>
      <c r="DT17" s="61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</row>
    <row r="18" spans="1:206" s="62" customFormat="1" ht="18" customHeight="1">
      <c r="A18" s="275" t="s">
        <v>37</v>
      </c>
      <c r="B18" s="276"/>
      <c r="C18" s="26"/>
      <c r="D18" s="134">
        <f t="shared" si="63"/>
        <v>0</v>
      </c>
      <c r="E18" s="26"/>
      <c r="F18" s="26"/>
      <c r="G18" s="134">
        <f t="shared" si="64"/>
        <v>0</v>
      </c>
      <c r="H18" s="26"/>
      <c r="I18" s="134">
        <f t="shared" si="65"/>
        <v>0</v>
      </c>
      <c r="J18" s="26"/>
      <c r="K18" s="134">
        <f t="shared" si="66"/>
        <v>0</v>
      </c>
      <c r="L18" s="26"/>
      <c r="M18" s="134">
        <f t="shared" si="67"/>
        <v>0</v>
      </c>
      <c r="N18" s="26"/>
      <c r="O18" s="134">
        <f t="shared" si="68"/>
        <v>0</v>
      </c>
      <c r="P18" s="26"/>
      <c r="Q18" s="134">
        <f t="shared" si="69"/>
        <v>0</v>
      </c>
      <c r="R18" s="26"/>
      <c r="S18" s="134">
        <f t="shared" si="70"/>
        <v>0</v>
      </c>
      <c r="T18" s="26"/>
      <c r="U18" s="134">
        <f t="shared" si="71"/>
        <v>0</v>
      </c>
      <c r="V18" s="26"/>
      <c r="W18" s="134">
        <f t="shared" si="72"/>
        <v>0</v>
      </c>
      <c r="X18" s="26"/>
      <c r="Y18" s="134">
        <f t="shared" si="73"/>
        <v>0</v>
      </c>
      <c r="Z18" s="26"/>
      <c r="AA18" s="26"/>
      <c r="AB18" s="135">
        <f t="shared" si="2"/>
        <v>1</v>
      </c>
      <c r="AC18" s="26"/>
      <c r="AD18" s="26"/>
      <c r="AE18" s="134">
        <f t="shared" si="74"/>
        <v>0</v>
      </c>
      <c r="AF18" s="135">
        <f t="shared" si="4"/>
        <v>1</v>
      </c>
      <c r="AG18" s="26"/>
      <c r="AH18" s="134">
        <f t="shared" si="75"/>
        <v>0</v>
      </c>
      <c r="AI18" s="135">
        <f t="shared" si="6"/>
        <v>1</v>
      </c>
      <c r="AJ18" s="26"/>
      <c r="AK18" s="134">
        <f t="shared" si="76"/>
        <v>0</v>
      </c>
      <c r="AL18" s="135">
        <f t="shared" si="8"/>
        <v>1</v>
      </c>
      <c r="AM18" s="26"/>
      <c r="AN18" s="134">
        <f t="shared" si="77"/>
        <v>0</v>
      </c>
      <c r="AO18" s="135">
        <f t="shared" si="10"/>
        <v>1</v>
      </c>
      <c r="AP18" s="26"/>
      <c r="AQ18" s="134">
        <f t="shared" si="78"/>
        <v>0</v>
      </c>
      <c r="AR18" s="135">
        <f t="shared" si="12"/>
        <v>1</v>
      </c>
      <c r="AS18" s="26"/>
      <c r="AT18" s="134">
        <f t="shared" si="79"/>
        <v>0</v>
      </c>
      <c r="AU18" s="135">
        <f t="shared" si="14"/>
        <v>1</v>
      </c>
      <c r="AV18" s="26"/>
      <c r="AW18" s="134">
        <f t="shared" si="80"/>
        <v>0</v>
      </c>
      <c r="AX18" s="135">
        <f t="shared" si="16"/>
        <v>1</v>
      </c>
      <c r="AY18" s="26"/>
      <c r="AZ18" s="134">
        <f t="shared" si="81"/>
        <v>0</v>
      </c>
      <c r="BA18" s="135">
        <f t="shared" si="18"/>
        <v>1</v>
      </c>
      <c r="BB18" s="26"/>
      <c r="BC18" s="134">
        <f t="shared" si="82"/>
        <v>0</v>
      </c>
      <c r="BD18" s="135">
        <f t="shared" si="20"/>
        <v>1</v>
      </c>
      <c r="BE18" s="26"/>
      <c r="BF18" s="134">
        <f t="shared" si="83"/>
        <v>0</v>
      </c>
      <c r="BG18" s="135">
        <f t="shared" si="22"/>
        <v>1</v>
      </c>
      <c r="BH18" s="134"/>
      <c r="BI18" s="26"/>
      <c r="BJ18" s="26"/>
      <c r="BK18" s="135">
        <f>IF($AA$18=0,1,BJ18/$AA$18-1)</f>
        <v>1</v>
      </c>
      <c r="BL18" s="135">
        <f t="shared" si="24"/>
        <v>1</v>
      </c>
      <c r="BM18" s="167"/>
      <c r="BN18" s="60"/>
      <c r="BO18" s="60"/>
      <c r="BP18" s="60"/>
      <c r="BQ18" s="60"/>
      <c r="BR18" s="60"/>
      <c r="BS18" s="60"/>
      <c r="BT18" s="60"/>
      <c r="BU18" s="60"/>
      <c r="BV18" s="60"/>
      <c r="BW18" s="60"/>
      <c r="BX18" s="60"/>
      <c r="BY18" s="60"/>
      <c r="BZ18" s="60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1"/>
      <c r="DC18" s="61"/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1"/>
      <c r="DU18" s="61"/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</row>
    <row r="19" spans="1:206" s="62" customFormat="1" ht="18" customHeight="1">
      <c r="A19" s="275" t="s">
        <v>38</v>
      </c>
      <c r="B19" s="276"/>
      <c r="C19" s="26"/>
      <c r="D19" s="134">
        <f t="shared" si="63"/>
        <v>0</v>
      </c>
      <c r="E19" s="26"/>
      <c r="F19" s="26"/>
      <c r="G19" s="134">
        <f t="shared" si="64"/>
        <v>0</v>
      </c>
      <c r="H19" s="26"/>
      <c r="I19" s="134">
        <f t="shared" si="65"/>
        <v>0</v>
      </c>
      <c r="J19" s="26"/>
      <c r="K19" s="134">
        <f t="shared" si="66"/>
        <v>0</v>
      </c>
      <c r="L19" s="26"/>
      <c r="M19" s="134">
        <f t="shared" si="67"/>
        <v>0</v>
      </c>
      <c r="N19" s="26"/>
      <c r="O19" s="134">
        <f t="shared" si="68"/>
        <v>0</v>
      </c>
      <c r="P19" s="26"/>
      <c r="Q19" s="134">
        <f t="shared" si="69"/>
        <v>0</v>
      </c>
      <c r="R19" s="26"/>
      <c r="S19" s="134">
        <f t="shared" si="70"/>
        <v>0</v>
      </c>
      <c r="T19" s="26"/>
      <c r="U19" s="134">
        <f t="shared" si="71"/>
        <v>0</v>
      </c>
      <c r="V19" s="26"/>
      <c r="W19" s="134">
        <f t="shared" si="72"/>
        <v>0</v>
      </c>
      <c r="X19" s="26"/>
      <c r="Y19" s="134">
        <f t="shared" si="73"/>
        <v>0</v>
      </c>
      <c r="Z19" s="26"/>
      <c r="AA19" s="26"/>
      <c r="AB19" s="135">
        <f t="shared" si="2"/>
        <v>1</v>
      </c>
      <c r="AC19" s="26"/>
      <c r="AD19" s="26"/>
      <c r="AE19" s="134">
        <f t="shared" si="74"/>
        <v>0</v>
      </c>
      <c r="AF19" s="135">
        <f t="shared" si="4"/>
        <v>1</v>
      </c>
      <c r="AG19" s="26"/>
      <c r="AH19" s="134">
        <f t="shared" si="75"/>
        <v>0</v>
      </c>
      <c r="AI19" s="135">
        <f t="shared" si="6"/>
        <v>1</v>
      </c>
      <c r="AJ19" s="26"/>
      <c r="AK19" s="134">
        <f t="shared" si="76"/>
        <v>0</v>
      </c>
      <c r="AL19" s="135">
        <f t="shared" si="8"/>
        <v>1</v>
      </c>
      <c r="AM19" s="26"/>
      <c r="AN19" s="134">
        <f t="shared" si="77"/>
        <v>0</v>
      </c>
      <c r="AO19" s="135">
        <f t="shared" si="10"/>
        <v>1</v>
      </c>
      <c r="AP19" s="26"/>
      <c r="AQ19" s="134">
        <f t="shared" si="78"/>
        <v>0</v>
      </c>
      <c r="AR19" s="135">
        <f t="shared" si="12"/>
        <v>1</v>
      </c>
      <c r="AS19" s="26"/>
      <c r="AT19" s="134">
        <f t="shared" si="79"/>
        <v>0</v>
      </c>
      <c r="AU19" s="135">
        <f t="shared" si="14"/>
        <v>1</v>
      </c>
      <c r="AV19" s="26"/>
      <c r="AW19" s="134">
        <f t="shared" si="80"/>
        <v>0</v>
      </c>
      <c r="AX19" s="135">
        <f t="shared" si="16"/>
        <v>1</v>
      </c>
      <c r="AY19" s="26"/>
      <c r="AZ19" s="134">
        <f t="shared" si="81"/>
        <v>0</v>
      </c>
      <c r="BA19" s="135">
        <f t="shared" si="18"/>
        <v>1</v>
      </c>
      <c r="BB19" s="26"/>
      <c r="BC19" s="134">
        <f t="shared" si="82"/>
        <v>0</v>
      </c>
      <c r="BD19" s="135">
        <f t="shared" si="20"/>
        <v>1</v>
      </c>
      <c r="BE19" s="26"/>
      <c r="BF19" s="134">
        <f t="shared" si="83"/>
        <v>0</v>
      </c>
      <c r="BG19" s="135">
        <f t="shared" si="22"/>
        <v>1</v>
      </c>
      <c r="BH19" s="134"/>
      <c r="BI19" s="26"/>
      <c r="BJ19" s="26"/>
      <c r="BK19" s="135">
        <f>IF($AA$19=0,1,BJ19/$AA$19-1)</f>
        <v>1</v>
      </c>
      <c r="BL19" s="135">
        <f t="shared" si="24"/>
        <v>1</v>
      </c>
      <c r="BM19" s="167"/>
      <c r="BN19" s="60"/>
      <c r="BO19" s="60"/>
      <c r="BP19" s="60"/>
      <c r="BQ19" s="60"/>
      <c r="BR19" s="60"/>
      <c r="BS19" s="60"/>
      <c r="BT19" s="60"/>
      <c r="BU19" s="60"/>
      <c r="BV19" s="60"/>
      <c r="BW19" s="60"/>
      <c r="BX19" s="60"/>
      <c r="BY19" s="60"/>
      <c r="BZ19" s="60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61"/>
      <c r="DH19" s="61"/>
      <c r="DI19" s="61"/>
      <c r="DJ19" s="61"/>
      <c r="DK19" s="61"/>
      <c r="DL19" s="61"/>
      <c r="DM19" s="61"/>
      <c r="DN19" s="61"/>
      <c r="DO19" s="61"/>
      <c r="DP19" s="61"/>
      <c r="DQ19" s="61"/>
      <c r="DR19" s="61"/>
      <c r="DS19" s="61"/>
      <c r="DT19" s="61"/>
      <c r="DU19" s="61"/>
      <c r="DV19" s="61"/>
      <c r="DW19" s="61"/>
      <c r="DX19" s="61"/>
      <c r="DY19" s="61"/>
      <c r="DZ19" s="61"/>
      <c r="EA19" s="61"/>
      <c r="EB19" s="61"/>
      <c r="EC19" s="61"/>
      <c r="ED19" s="61"/>
      <c r="EE19" s="61"/>
      <c r="EF19" s="61"/>
      <c r="EG19" s="61"/>
      <c r="EH19" s="61"/>
      <c r="EI19" s="61"/>
      <c r="EJ19" s="61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1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61"/>
      <c r="GB19" s="61"/>
      <c r="GC19" s="61"/>
      <c r="GD19" s="61"/>
      <c r="GE19" s="61"/>
      <c r="GF19" s="61"/>
      <c r="GG19" s="61"/>
      <c r="GH19" s="61"/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/>
      <c r="GT19" s="61"/>
      <c r="GU19" s="61"/>
      <c r="GV19" s="61"/>
      <c r="GW19" s="61"/>
      <c r="GX19" s="61"/>
    </row>
    <row r="20" spans="1:206" s="62" customFormat="1" ht="18" customHeight="1">
      <c r="A20" s="275" t="s">
        <v>39</v>
      </c>
      <c r="B20" s="276"/>
      <c r="C20" s="26"/>
      <c r="D20" s="134">
        <f t="shared" si="63"/>
        <v>0</v>
      </c>
      <c r="E20" s="26"/>
      <c r="F20" s="26"/>
      <c r="G20" s="134">
        <f t="shared" si="64"/>
        <v>0</v>
      </c>
      <c r="H20" s="26"/>
      <c r="I20" s="134">
        <f t="shared" si="65"/>
        <v>0</v>
      </c>
      <c r="J20" s="26"/>
      <c r="K20" s="134">
        <f t="shared" si="66"/>
        <v>0</v>
      </c>
      <c r="L20" s="26"/>
      <c r="M20" s="134">
        <f t="shared" si="67"/>
        <v>0</v>
      </c>
      <c r="N20" s="26"/>
      <c r="O20" s="134">
        <f t="shared" si="68"/>
        <v>0</v>
      </c>
      <c r="P20" s="26"/>
      <c r="Q20" s="134">
        <f t="shared" si="69"/>
        <v>0</v>
      </c>
      <c r="R20" s="26"/>
      <c r="S20" s="134">
        <f t="shared" si="70"/>
        <v>0</v>
      </c>
      <c r="T20" s="26"/>
      <c r="U20" s="134">
        <f t="shared" si="71"/>
        <v>0</v>
      </c>
      <c r="V20" s="26"/>
      <c r="W20" s="134">
        <f t="shared" si="72"/>
        <v>0</v>
      </c>
      <c r="X20" s="26"/>
      <c r="Y20" s="134">
        <f t="shared" si="73"/>
        <v>0</v>
      </c>
      <c r="Z20" s="26"/>
      <c r="AA20" s="26"/>
      <c r="AB20" s="135">
        <f t="shared" si="2"/>
        <v>1</v>
      </c>
      <c r="AC20" s="26"/>
      <c r="AD20" s="26"/>
      <c r="AE20" s="134">
        <f t="shared" si="74"/>
        <v>0</v>
      </c>
      <c r="AF20" s="135">
        <f t="shared" si="4"/>
        <v>1</v>
      </c>
      <c r="AG20" s="26"/>
      <c r="AH20" s="134">
        <f t="shared" si="75"/>
        <v>0</v>
      </c>
      <c r="AI20" s="135">
        <f t="shared" si="6"/>
        <v>1</v>
      </c>
      <c r="AJ20" s="26"/>
      <c r="AK20" s="134">
        <f t="shared" si="76"/>
        <v>0</v>
      </c>
      <c r="AL20" s="135">
        <f t="shared" si="8"/>
        <v>1</v>
      </c>
      <c r="AM20" s="26"/>
      <c r="AN20" s="134">
        <f t="shared" si="77"/>
        <v>0</v>
      </c>
      <c r="AO20" s="135">
        <f t="shared" si="10"/>
        <v>1</v>
      </c>
      <c r="AP20" s="26"/>
      <c r="AQ20" s="134">
        <f t="shared" si="78"/>
        <v>0</v>
      </c>
      <c r="AR20" s="135">
        <f t="shared" si="12"/>
        <v>1</v>
      </c>
      <c r="AS20" s="26"/>
      <c r="AT20" s="134">
        <f t="shared" si="79"/>
        <v>0</v>
      </c>
      <c r="AU20" s="135">
        <f t="shared" si="14"/>
        <v>1</v>
      </c>
      <c r="AV20" s="26"/>
      <c r="AW20" s="134">
        <f t="shared" si="80"/>
        <v>0</v>
      </c>
      <c r="AX20" s="135">
        <f t="shared" si="16"/>
        <v>1</v>
      </c>
      <c r="AY20" s="26"/>
      <c r="AZ20" s="134">
        <f t="shared" si="81"/>
        <v>0</v>
      </c>
      <c r="BA20" s="135">
        <f t="shared" si="18"/>
        <v>1</v>
      </c>
      <c r="BB20" s="26"/>
      <c r="BC20" s="134">
        <f t="shared" si="82"/>
        <v>0</v>
      </c>
      <c r="BD20" s="135">
        <f t="shared" si="20"/>
        <v>1</v>
      </c>
      <c r="BE20" s="26"/>
      <c r="BF20" s="134">
        <f t="shared" si="83"/>
        <v>0</v>
      </c>
      <c r="BG20" s="135">
        <f t="shared" si="22"/>
        <v>1</v>
      </c>
      <c r="BH20" s="134"/>
      <c r="BI20" s="26"/>
      <c r="BJ20" s="26"/>
      <c r="BK20" s="135">
        <f>IF($AA$20=0,1,BJ20/$AA$20-1)</f>
        <v>1</v>
      </c>
      <c r="BL20" s="135">
        <f t="shared" si="24"/>
        <v>1</v>
      </c>
      <c r="BM20" s="167"/>
      <c r="BN20" s="60"/>
      <c r="BO20" s="60"/>
      <c r="BP20" s="60"/>
      <c r="BQ20" s="60"/>
      <c r="BR20" s="60"/>
      <c r="BS20" s="60"/>
      <c r="BT20" s="60"/>
      <c r="BU20" s="60"/>
      <c r="BV20" s="60"/>
      <c r="BW20" s="60"/>
      <c r="BX20" s="60"/>
      <c r="BY20" s="60"/>
      <c r="BZ20" s="60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1"/>
      <c r="DC20" s="61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1"/>
      <c r="DU20" s="61"/>
      <c r="DV20" s="61"/>
      <c r="DW20" s="61"/>
      <c r="DX20" s="61"/>
      <c r="DY20" s="61"/>
      <c r="DZ20" s="61"/>
      <c r="EA20" s="61"/>
      <c r="EB20" s="61"/>
      <c r="EC20" s="61"/>
      <c r="ED20" s="61"/>
      <c r="EE20" s="61"/>
      <c r="EF20" s="61"/>
      <c r="EG20" s="61"/>
      <c r="EH20" s="61"/>
      <c r="EI20" s="61"/>
      <c r="EJ20" s="61"/>
      <c r="EK20" s="61"/>
      <c r="EL20" s="61"/>
      <c r="EM20" s="61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1"/>
      <c r="FF20" s="61"/>
      <c r="FG20" s="61"/>
      <c r="FH20" s="61"/>
      <c r="FI20" s="61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1"/>
      <c r="FY20" s="61"/>
      <c r="FZ20" s="61"/>
      <c r="GA20" s="61"/>
      <c r="GB20" s="61"/>
      <c r="GC20" s="61"/>
      <c r="GD20" s="61"/>
      <c r="GE20" s="61"/>
      <c r="GF20" s="61"/>
      <c r="GG20" s="61"/>
      <c r="GH20" s="61"/>
      <c r="GI20" s="61"/>
      <c r="GJ20" s="61"/>
      <c r="GK20" s="61"/>
      <c r="GL20" s="61"/>
      <c r="GM20" s="61"/>
      <c r="GN20" s="61"/>
      <c r="GO20" s="61"/>
      <c r="GP20" s="61"/>
      <c r="GQ20" s="61"/>
      <c r="GR20" s="61"/>
      <c r="GS20" s="61"/>
      <c r="GT20" s="61"/>
      <c r="GU20" s="61"/>
      <c r="GV20" s="61"/>
      <c r="GW20" s="61"/>
      <c r="GX20" s="61"/>
    </row>
    <row r="21" spans="1:206" s="62" customFormat="1" ht="18" customHeight="1">
      <c r="A21" s="275" t="s">
        <v>40</v>
      </c>
      <c r="B21" s="276"/>
      <c r="C21" s="26"/>
      <c r="D21" s="134">
        <f t="shared" si="63"/>
        <v>0</v>
      </c>
      <c r="E21" s="26"/>
      <c r="F21" s="26"/>
      <c r="G21" s="134">
        <f t="shared" si="64"/>
        <v>0</v>
      </c>
      <c r="H21" s="26"/>
      <c r="I21" s="134">
        <f t="shared" si="65"/>
        <v>0</v>
      </c>
      <c r="J21" s="26"/>
      <c r="K21" s="134">
        <f t="shared" si="66"/>
        <v>0</v>
      </c>
      <c r="L21" s="26"/>
      <c r="M21" s="134">
        <f t="shared" si="67"/>
        <v>0</v>
      </c>
      <c r="N21" s="26"/>
      <c r="O21" s="134">
        <f t="shared" si="68"/>
        <v>0</v>
      </c>
      <c r="P21" s="26"/>
      <c r="Q21" s="134">
        <f t="shared" si="69"/>
        <v>0</v>
      </c>
      <c r="R21" s="26"/>
      <c r="S21" s="134">
        <f t="shared" si="70"/>
        <v>0</v>
      </c>
      <c r="T21" s="26"/>
      <c r="U21" s="134">
        <f t="shared" si="71"/>
        <v>0</v>
      </c>
      <c r="V21" s="26"/>
      <c r="W21" s="134">
        <f t="shared" si="72"/>
        <v>0</v>
      </c>
      <c r="X21" s="26"/>
      <c r="Y21" s="134">
        <f t="shared" si="73"/>
        <v>0</v>
      </c>
      <c r="Z21" s="26"/>
      <c r="AA21" s="26"/>
      <c r="AB21" s="135">
        <f t="shared" si="2"/>
        <v>1</v>
      </c>
      <c r="AC21" s="26"/>
      <c r="AD21" s="26"/>
      <c r="AE21" s="134">
        <f t="shared" si="74"/>
        <v>0</v>
      </c>
      <c r="AF21" s="135">
        <f t="shared" si="4"/>
        <v>1</v>
      </c>
      <c r="AG21" s="26"/>
      <c r="AH21" s="134">
        <f t="shared" si="75"/>
        <v>0</v>
      </c>
      <c r="AI21" s="135">
        <f t="shared" si="6"/>
        <v>1</v>
      </c>
      <c r="AJ21" s="26"/>
      <c r="AK21" s="134">
        <f t="shared" si="76"/>
        <v>0</v>
      </c>
      <c r="AL21" s="135">
        <f t="shared" si="8"/>
        <v>1</v>
      </c>
      <c r="AM21" s="26"/>
      <c r="AN21" s="134">
        <f t="shared" si="77"/>
        <v>0</v>
      </c>
      <c r="AO21" s="135">
        <f t="shared" si="10"/>
        <v>1</v>
      </c>
      <c r="AP21" s="26"/>
      <c r="AQ21" s="134">
        <f t="shared" si="78"/>
        <v>0</v>
      </c>
      <c r="AR21" s="135">
        <f t="shared" si="12"/>
        <v>1</v>
      </c>
      <c r="AS21" s="26"/>
      <c r="AT21" s="134">
        <f t="shared" si="79"/>
        <v>0</v>
      </c>
      <c r="AU21" s="135">
        <f t="shared" si="14"/>
        <v>1</v>
      </c>
      <c r="AV21" s="26"/>
      <c r="AW21" s="134">
        <f t="shared" si="80"/>
        <v>0</v>
      </c>
      <c r="AX21" s="135">
        <f t="shared" si="16"/>
        <v>1</v>
      </c>
      <c r="AY21" s="26"/>
      <c r="AZ21" s="134">
        <f t="shared" si="81"/>
        <v>0</v>
      </c>
      <c r="BA21" s="135">
        <f t="shared" si="18"/>
        <v>1</v>
      </c>
      <c r="BB21" s="26"/>
      <c r="BC21" s="134">
        <f t="shared" si="82"/>
        <v>0</v>
      </c>
      <c r="BD21" s="135">
        <f t="shared" si="20"/>
        <v>1</v>
      </c>
      <c r="BE21" s="26"/>
      <c r="BF21" s="134">
        <f t="shared" si="83"/>
        <v>0</v>
      </c>
      <c r="BG21" s="135">
        <f t="shared" si="22"/>
        <v>1</v>
      </c>
      <c r="BH21" s="134"/>
      <c r="BI21" s="26"/>
      <c r="BJ21" s="26"/>
      <c r="BK21" s="135">
        <f>IF($AA$21=0,1,BJ21/$AA$21-1)</f>
        <v>1</v>
      </c>
      <c r="BL21" s="135">
        <f t="shared" si="24"/>
        <v>1</v>
      </c>
      <c r="BM21" s="167"/>
      <c r="BN21" s="60"/>
      <c r="BO21" s="60"/>
      <c r="BP21" s="60"/>
      <c r="BQ21" s="60"/>
      <c r="BR21" s="60"/>
      <c r="BS21" s="60"/>
      <c r="BT21" s="60"/>
      <c r="BU21" s="60"/>
      <c r="BV21" s="60"/>
      <c r="BW21" s="60"/>
      <c r="BX21" s="60"/>
      <c r="BY21" s="60"/>
      <c r="BZ21" s="60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/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/>
      <c r="DV21" s="61"/>
      <c r="DW21" s="61"/>
      <c r="DX21" s="61"/>
      <c r="DY21" s="61"/>
      <c r="DZ21" s="61"/>
      <c r="EA21" s="61"/>
      <c r="EB21" s="61"/>
      <c r="EC21" s="61"/>
      <c r="ED21" s="61"/>
      <c r="EE21" s="61"/>
      <c r="EF21" s="61"/>
      <c r="EG21" s="61"/>
      <c r="EH21" s="61"/>
      <c r="EI21" s="61"/>
      <c r="EJ21" s="61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61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</row>
    <row r="22" spans="1:206" s="62" customFormat="1" ht="18" customHeight="1">
      <c r="A22" s="275" t="s">
        <v>41</v>
      </c>
      <c r="B22" s="276"/>
      <c r="C22" s="26"/>
      <c r="D22" s="134">
        <f t="shared" si="63"/>
        <v>0</v>
      </c>
      <c r="E22" s="26"/>
      <c r="F22" s="26"/>
      <c r="G22" s="134">
        <f t="shared" si="64"/>
        <v>0</v>
      </c>
      <c r="H22" s="26"/>
      <c r="I22" s="134">
        <f t="shared" si="65"/>
        <v>0</v>
      </c>
      <c r="J22" s="26"/>
      <c r="K22" s="134">
        <f t="shared" si="66"/>
        <v>0</v>
      </c>
      <c r="L22" s="26"/>
      <c r="M22" s="134">
        <f t="shared" si="67"/>
        <v>0</v>
      </c>
      <c r="N22" s="26"/>
      <c r="O22" s="134">
        <f t="shared" si="68"/>
        <v>0</v>
      </c>
      <c r="P22" s="26"/>
      <c r="Q22" s="134">
        <f t="shared" si="69"/>
        <v>0</v>
      </c>
      <c r="R22" s="26"/>
      <c r="S22" s="134">
        <f t="shared" si="70"/>
        <v>0</v>
      </c>
      <c r="T22" s="26"/>
      <c r="U22" s="134">
        <f t="shared" si="71"/>
        <v>0</v>
      </c>
      <c r="V22" s="26"/>
      <c r="W22" s="134">
        <f t="shared" si="72"/>
        <v>0</v>
      </c>
      <c r="X22" s="26"/>
      <c r="Y22" s="134">
        <f t="shared" si="73"/>
        <v>0</v>
      </c>
      <c r="Z22" s="26"/>
      <c r="AA22" s="26"/>
      <c r="AB22" s="135">
        <f t="shared" si="2"/>
        <v>1</v>
      </c>
      <c r="AC22" s="26"/>
      <c r="AD22" s="26"/>
      <c r="AE22" s="134">
        <f t="shared" si="74"/>
        <v>0</v>
      </c>
      <c r="AF22" s="135">
        <f t="shared" si="4"/>
        <v>1</v>
      </c>
      <c r="AG22" s="26"/>
      <c r="AH22" s="134">
        <f t="shared" si="75"/>
        <v>0</v>
      </c>
      <c r="AI22" s="135">
        <f t="shared" si="6"/>
        <v>1</v>
      </c>
      <c r="AJ22" s="26"/>
      <c r="AK22" s="134">
        <f t="shared" si="76"/>
        <v>0</v>
      </c>
      <c r="AL22" s="135">
        <f t="shared" si="8"/>
        <v>1</v>
      </c>
      <c r="AM22" s="26"/>
      <c r="AN22" s="134">
        <f t="shared" si="77"/>
        <v>0</v>
      </c>
      <c r="AO22" s="135">
        <f t="shared" si="10"/>
        <v>1</v>
      </c>
      <c r="AP22" s="26"/>
      <c r="AQ22" s="134">
        <f t="shared" si="78"/>
        <v>0</v>
      </c>
      <c r="AR22" s="135">
        <f t="shared" si="12"/>
        <v>1</v>
      </c>
      <c r="AS22" s="26"/>
      <c r="AT22" s="134">
        <f t="shared" si="79"/>
        <v>0</v>
      </c>
      <c r="AU22" s="135">
        <f t="shared" si="14"/>
        <v>1</v>
      </c>
      <c r="AV22" s="26"/>
      <c r="AW22" s="134">
        <f t="shared" si="80"/>
        <v>0</v>
      </c>
      <c r="AX22" s="135">
        <f t="shared" si="16"/>
        <v>1</v>
      </c>
      <c r="AY22" s="26"/>
      <c r="AZ22" s="134">
        <f t="shared" si="81"/>
        <v>0</v>
      </c>
      <c r="BA22" s="135">
        <f t="shared" si="18"/>
        <v>1</v>
      </c>
      <c r="BB22" s="26"/>
      <c r="BC22" s="134">
        <f t="shared" si="82"/>
        <v>0</v>
      </c>
      <c r="BD22" s="135">
        <f t="shared" si="20"/>
        <v>1</v>
      </c>
      <c r="BE22" s="26"/>
      <c r="BF22" s="134">
        <f t="shared" si="83"/>
        <v>0</v>
      </c>
      <c r="BG22" s="135">
        <f t="shared" si="22"/>
        <v>1</v>
      </c>
      <c r="BH22" s="134"/>
      <c r="BI22" s="26"/>
      <c r="BJ22" s="26"/>
      <c r="BK22" s="135">
        <f>IF($AA$22=0,1,BJ22/$AA$22-1)</f>
        <v>1</v>
      </c>
      <c r="BL22" s="135">
        <f t="shared" si="24"/>
        <v>1</v>
      </c>
      <c r="BM22" s="167"/>
      <c r="BN22" s="60"/>
      <c r="BO22" s="60"/>
      <c r="BP22" s="60"/>
      <c r="BQ22" s="60"/>
      <c r="BR22" s="60"/>
      <c r="BS22" s="60"/>
      <c r="BT22" s="60"/>
      <c r="BU22" s="60"/>
      <c r="BV22" s="60"/>
      <c r="BW22" s="60"/>
      <c r="BX22" s="60"/>
      <c r="BY22" s="60"/>
      <c r="BZ22" s="60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/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/>
      <c r="GU22" s="61"/>
      <c r="GV22" s="61"/>
      <c r="GW22" s="61"/>
      <c r="GX22" s="61"/>
    </row>
    <row r="23" spans="1:206" s="62" customFormat="1" ht="18" customHeight="1">
      <c r="A23" s="275" t="s">
        <v>89</v>
      </c>
      <c r="B23" s="276"/>
      <c r="C23" s="26"/>
      <c r="D23" s="134">
        <f t="shared" si="63"/>
        <v>0</v>
      </c>
      <c r="E23" s="26"/>
      <c r="F23" s="26"/>
      <c r="G23" s="134">
        <f t="shared" si="64"/>
        <v>0</v>
      </c>
      <c r="H23" s="26"/>
      <c r="I23" s="134">
        <f t="shared" si="65"/>
        <v>0</v>
      </c>
      <c r="J23" s="26"/>
      <c r="K23" s="134">
        <f t="shared" si="66"/>
        <v>0</v>
      </c>
      <c r="L23" s="26"/>
      <c r="M23" s="134">
        <f t="shared" si="67"/>
        <v>0</v>
      </c>
      <c r="N23" s="26"/>
      <c r="O23" s="134">
        <f t="shared" si="68"/>
        <v>0</v>
      </c>
      <c r="P23" s="26"/>
      <c r="Q23" s="134">
        <f t="shared" si="69"/>
        <v>0</v>
      </c>
      <c r="R23" s="26"/>
      <c r="S23" s="134">
        <f t="shared" si="70"/>
        <v>0</v>
      </c>
      <c r="T23" s="26"/>
      <c r="U23" s="134">
        <f t="shared" si="71"/>
        <v>0</v>
      </c>
      <c r="V23" s="26"/>
      <c r="W23" s="134">
        <f t="shared" si="72"/>
        <v>0</v>
      </c>
      <c r="X23" s="26"/>
      <c r="Y23" s="134">
        <f t="shared" si="73"/>
        <v>0</v>
      </c>
      <c r="Z23" s="26"/>
      <c r="AA23" s="26"/>
      <c r="AB23" s="135">
        <f t="shared" si="2"/>
        <v>1</v>
      </c>
      <c r="AC23" s="26"/>
      <c r="AD23" s="26"/>
      <c r="AE23" s="134">
        <f t="shared" si="74"/>
        <v>0</v>
      </c>
      <c r="AF23" s="135">
        <f t="shared" si="4"/>
        <v>1</v>
      </c>
      <c r="AG23" s="26"/>
      <c r="AH23" s="134">
        <f t="shared" si="75"/>
        <v>0</v>
      </c>
      <c r="AI23" s="135">
        <f t="shared" si="6"/>
        <v>1</v>
      </c>
      <c r="AJ23" s="26"/>
      <c r="AK23" s="134">
        <f t="shared" si="76"/>
        <v>0</v>
      </c>
      <c r="AL23" s="135">
        <f t="shared" si="8"/>
        <v>1</v>
      </c>
      <c r="AM23" s="26"/>
      <c r="AN23" s="134">
        <f t="shared" si="77"/>
        <v>0</v>
      </c>
      <c r="AO23" s="135">
        <f t="shared" si="10"/>
        <v>1</v>
      </c>
      <c r="AP23" s="26"/>
      <c r="AQ23" s="134">
        <f t="shared" si="78"/>
        <v>0</v>
      </c>
      <c r="AR23" s="135">
        <f t="shared" si="12"/>
        <v>1</v>
      </c>
      <c r="AS23" s="26"/>
      <c r="AT23" s="134">
        <f t="shared" si="79"/>
        <v>0</v>
      </c>
      <c r="AU23" s="135">
        <f t="shared" si="14"/>
        <v>1</v>
      </c>
      <c r="AV23" s="26"/>
      <c r="AW23" s="134">
        <f t="shared" si="80"/>
        <v>0</v>
      </c>
      <c r="AX23" s="135">
        <f t="shared" si="16"/>
        <v>1</v>
      </c>
      <c r="AY23" s="26"/>
      <c r="AZ23" s="134">
        <f t="shared" si="81"/>
        <v>0</v>
      </c>
      <c r="BA23" s="135">
        <f t="shared" si="18"/>
        <v>1</v>
      </c>
      <c r="BB23" s="26"/>
      <c r="BC23" s="134">
        <f t="shared" si="82"/>
        <v>0</v>
      </c>
      <c r="BD23" s="135">
        <f t="shared" si="20"/>
        <v>1</v>
      </c>
      <c r="BE23" s="26"/>
      <c r="BF23" s="134">
        <f t="shared" si="83"/>
        <v>0</v>
      </c>
      <c r="BG23" s="135">
        <f t="shared" si="22"/>
        <v>1</v>
      </c>
      <c r="BH23" s="134"/>
      <c r="BI23" s="26"/>
      <c r="BJ23" s="26"/>
      <c r="BK23" s="135">
        <f>IF($AA$23=0,1,BJ23/$AA$23-1)</f>
        <v>1</v>
      </c>
      <c r="BL23" s="135">
        <f t="shared" si="24"/>
        <v>1</v>
      </c>
      <c r="BM23" s="167"/>
      <c r="BN23" s="60"/>
      <c r="BO23" s="60"/>
      <c r="BP23" s="60"/>
      <c r="BQ23" s="60"/>
      <c r="BR23" s="60"/>
      <c r="BS23" s="60"/>
      <c r="BT23" s="60"/>
      <c r="BU23" s="60"/>
      <c r="BV23" s="60"/>
      <c r="BW23" s="60"/>
      <c r="BX23" s="60"/>
      <c r="BY23" s="60"/>
      <c r="BZ23" s="60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61"/>
      <c r="DV23" s="61"/>
      <c r="DW23" s="61"/>
      <c r="DX23" s="61"/>
      <c r="DY23" s="61"/>
      <c r="DZ23" s="61"/>
      <c r="EA23" s="61"/>
      <c r="EB23" s="61"/>
      <c r="EC23" s="61"/>
      <c r="ED23" s="61"/>
      <c r="EE23" s="61"/>
      <c r="EF23" s="61"/>
      <c r="EG23" s="61"/>
      <c r="EH23" s="61"/>
      <c r="EI23" s="61"/>
      <c r="EJ23" s="61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</row>
    <row r="24" spans="1:206" s="62" customFormat="1" ht="18" customHeight="1">
      <c r="A24" s="275" t="s">
        <v>90</v>
      </c>
      <c r="B24" s="276"/>
      <c r="C24" s="26"/>
      <c r="D24" s="134">
        <f t="shared" si="63"/>
        <v>0</v>
      </c>
      <c r="E24" s="26"/>
      <c r="F24" s="26"/>
      <c r="G24" s="134">
        <f t="shared" si="64"/>
        <v>0</v>
      </c>
      <c r="H24" s="26"/>
      <c r="I24" s="134">
        <f t="shared" si="65"/>
        <v>0</v>
      </c>
      <c r="J24" s="26"/>
      <c r="K24" s="134">
        <f t="shared" si="66"/>
        <v>0</v>
      </c>
      <c r="L24" s="26"/>
      <c r="M24" s="134">
        <f t="shared" si="67"/>
        <v>0</v>
      </c>
      <c r="N24" s="26"/>
      <c r="O24" s="134">
        <f t="shared" si="68"/>
        <v>0</v>
      </c>
      <c r="P24" s="26"/>
      <c r="Q24" s="134">
        <f t="shared" si="69"/>
        <v>0</v>
      </c>
      <c r="R24" s="26"/>
      <c r="S24" s="134">
        <f t="shared" si="70"/>
        <v>0</v>
      </c>
      <c r="T24" s="26"/>
      <c r="U24" s="134">
        <f t="shared" si="71"/>
        <v>0</v>
      </c>
      <c r="V24" s="26"/>
      <c r="W24" s="134">
        <f t="shared" si="72"/>
        <v>0</v>
      </c>
      <c r="X24" s="26"/>
      <c r="Y24" s="134">
        <f t="shared" si="73"/>
        <v>0</v>
      </c>
      <c r="Z24" s="26"/>
      <c r="AA24" s="26"/>
      <c r="AB24" s="135">
        <f t="shared" si="2"/>
        <v>1</v>
      </c>
      <c r="AC24" s="26"/>
      <c r="AD24" s="26"/>
      <c r="AE24" s="134">
        <f t="shared" si="74"/>
        <v>0</v>
      </c>
      <c r="AF24" s="135">
        <f t="shared" si="4"/>
        <v>1</v>
      </c>
      <c r="AG24" s="26"/>
      <c r="AH24" s="134">
        <f t="shared" si="75"/>
        <v>0</v>
      </c>
      <c r="AI24" s="135">
        <f t="shared" si="6"/>
        <v>1</v>
      </c>
      <c r="AJ24" s="26"/>
      <c r="AK24" s="134">
        <f t="shared" si="76"/>
        <v>0</v>
      </c>
      <c r="AL24" s="135">
        <f t="shared" si="8"/>
        <v>1</v>
      </c>
      <c r="AM24" s="26"/>
      <c r="AN24" s="134">
        <f t="shared" si="77"/>
        <v>0</v>
      </c>
      <c r="AO24" s="135">
        <f t="shared" si="10"/>
        <v>1</v>
      </c>
      <c r="AP24" s="26"/>
      <c r="AQ24" s="134">
        <f t="shared" si="78"/>
        <v>0</v>
      </c>
      <c r="AR24" s="135">
        <f t="shared" si="12"/>
        <v>1</v>
      </c>
      <c r="AS24" s="26"/>
      <c r="AT24" s="134">
        <f t="shared" si="79"/>
        <v>0</v>
      </c>
      <c r="AU24" s="135">
        <f t="shared" si="14"/>
        <v>1</v>
      </c>
      <c r="AV24" s="26"/>
      <c r="AW24" s="134">
        <f t="shared" si="80"/>
        <v>0</v>
      </c>
      <c r="AX24" s="135">
        <f t="shared" si="16"/>
        <v>1</v>
      </c>
      <c r="AY24" s="26"/>
      <c r="AZ24" s="134">
        <f t="shared" si="81"/>
        <v>0</v>
      </c>
      <c r="BA24" s="135">
        <f t="shared" si="18"/>
        <v>1</v>
      </c>
      <c r="BB24" s="26"/>
      <c r="BC24" s="134">
        <f t="shared" si="82"/>
        <v>0</v>
      </c>
      <c r="BD24" s="135">
        <f t="shared" si="20"/>
        <v>1</v>
      </c>
      <c r="BE24" s="26"/>
      <c r="BF24" s="134">
        <f t="shared" si="83"/>
        <v>0</v>
      </c>
      <c r="BG24" s="135">
        <f t="shared" si="22"/>
        <v>1</v>
      </c>
      <c r="BH24" s="134"/>
      <c r="BI24" s="26"/>
      <c r="BJ24" s="26"/>
      <c r="BK24" s="135">
        <f>IF($AA$24=0,1,BJ24/$AA$24-1)</f>
        <v>1</v>
      </c>
      <c r="BL24" s="135">
        <f t="shared" si="24"/>
        <v>1</v>
      </c>
      <c r="BM24" s="167"/>
      <c r="BN24" s="60"/>
      <c r="BO24" s="60"/>
      <c r="BP24" s="60"/>
      <c r="BQ24" s="60"/>
      <c r="BR24" s="60"/>
      <c r="BS24" s="60"/>
      <c r="BT24" s="60"/>
      <c r="BU24" s="60"/>
      <c r="BV24" s="60"/>
      <c r="BW24" s="60"/>
      <c r="BX24" s="60"/>
      <c r="BY24" s="60"/>
      <c r="BZ24" s="60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</row>
    <row r="25" spans="1:206" s="62" customFormat="1" ht="18" customHeight="1">
      <c r="A25" s="275" t="s">
        <v>42</v>
      </c>
      <c r="B25" s="276"/>
      <c r="C25" s="26"/>
      <c r="D25" s="134">
        <f t="shared" si="63"/>
        <v>0</v>
      </c>
      <c r="E25" s="26"/>
      <c r="F25" s="26"/>
      <c r="G25" s="134">
        <f t="shared" si="64"/>
        <v>0</v>
      </c>
      <c r="H25" s="26"/>
      <c r="I25" s="134">
        <f t="shared" si="65"/>
        <v>0</v>
      </c>
      <c r="J25" s="26"/>
      <c r="K25" s="134">
        <f t="shared" si="66"/>
        <v>0</v>
      </c>
      <c r="L25" s="26"/>
      <c r="M25" s="134">
        <f t="shared" si="67"/>
        <v>0</v>
      </c>
      <c r="N25" s="26"/>
      <c r="O25" s="134">
        <f t="shared" si="68"/>
        <v>0</v>
      </c>
      <c r="P25" s="26"/>
      <c r="Q25" s="134">
        <f t="shared" si="69"/>
        <v>0</v>
      </c>
      <c r="R25" s="26"/>
      <c r="S25" s="134">
        <f t="shared" si="70"/>
        <v>0</v>
      </c>
      <c r="T25" s="26"/>
      <c r="U25" s="134">
        <f t="shared" si="71"/>
        <v>0</v>
      </c>
      <c r="V25" s="26"/>
      <c r="W25" s="134">
        <f t="shared" si="72"/>
        <v>0</v>
      </c>
      <c r="X25" s="26"/>
      <c r="Y25" s="134">
        <f t="shared" si="73"/>
        <v>0</v>
      </c>
      <c r="Z25" s="26"/>
      <c r="AA25" s="26"/>
      <c r="AB25" s="135">
        <f t="shared" si="2"/>
        <v>1</v>
      </c>
      <c r="AC25" s="26"/>
      <c r="AD25" s="26"/>
      <c r="AE25" s="134">
        <f t="shared" si="74"/>
        <v>0</v>
      </c>
      <c r="AF25" s="135">
        <f t="shared" si="4"/>
        <v>1</v>
      </c>
      <c r="AG25" s="26"/>
      <c r="AH25" s="134">
        <f t="shared" si="75"/>
        <v>0</v>
      </c>
      <c r="AI25" s="135">
        <f t="shared" si="6"/>
        <v>1</v>
      </c>
      <c r="AJ25" s="26"/>
      <c r="AK25" s="134">
        <f t="shared" si="76"/>
        <v>0</v>
      </c>
      <c r="AL25" s="135">
        <f t="shared" si="8"/>
        <v>1</v>
      </c>
      <c r="AM25" s="26"/>
      <c r="AN25" s="134">
        <f t="shared" si="77"/>
        <v>0</v>
      </c>
      <c r="AO25" s="135">
        <f t="shared" si="10"/>
        <v>1</v>
      </c>
      <c r="AP25" s="26"/>
      <c r="AQ25" s="134">
        <f t="shared" si="78"/>
        <v>0</v>
      </c>
      <c r="AR25" s="135">
        <f t="shared" si="12"/>
        <v>1</v>
      </c>
      <c r="AS25" s="26"/>
      <c r="AT25" s="134">
        <f t="shared" si="79"/>
        <v>0</v>
      </c>
      <c r="AU25" s="135">
        <f t="shared" si="14"/>
        <v>1</v>
      </c>
      <c r="AV25" s="26"/>
      <c r="AW25" s="134">
        <f t="shared" si="80"/>
        <v>0</v>
      </c>
      <c r="AX25" s="135">
        <f t="shared" si="16"/>
        <v>1</v>
      </c>
      <c r="AY25" s="26"/>
      <c r="AZ25" s="134">
        <f t="shared" si="81"/>
        <v>0</v>
      </c>
      <c r="BA25" s="135">
        <f t="shared" si="18"/>
        <v>1</v>
      </c>
      <c r="BB25" s="26"/>
      <c r="BC25" s="134">
        <f t="shared" si="82"/>
        <v>0</v>
      </c>
      <c r="BD25" s="135">
        <f t="shared" si="20"/>
        <v>1</v>
      </c>
      <c r="BE25" s="26"/>
      <c r="BF25" s="134">
        <f t="shared" si="83"/>
        <v>0</v>
      </c>
      <c r="BG25" s="135">
        <f t="shared" si="22"/>
        <v>1</v>
      </c>
      <c r="BH25" s="134"/>
      <c r="BI25" s="26"/>
      <c r="BJ25" s="26"/>
      <c r="BK25" s="135">
        <f>IF($AA$25=0,1,BJ25/$AA$25-1)</f>
        <v>1</v>
      </c>
      <c r="BL25" s="135">
        <f t="shared" si="24"/>
        <v>1</v>
      </c>
      <c r="BM25" s="167"/>
      <c r="BN25" s="60"/>
      <c r="BO25" s="60"/>
      <c r="BP25" s="60"/>
      <c r="BQ25" s="60"/>
      <c r="BR25" s="60"/>
      <c r="BS25" s="60"/>
      <c r="BT25" s="60"/>
      <c r="BU25" s="60"/>
      <c r="BV25" s="60"/>
      <c r="BW25" s="60"/>
      <c r="BX25" s="60"/>
      <c r="BY25" s="60"/>
      <c r="BZ25" s="60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</row>
    <row r="26" spans="1:206" s="62" customFormat="1" ht="18" customHeight="1">
      <c r="A26" s="275" t="s">
        <v>43</v>
      </c>
      <c r="B26" s="276"/>
      <c r="C26" s="26"/>
      <c r="D26" s="134">
        <f t="shared" si="63"/>
        <v>0</v>
      </c>
      <c r="E26" s="26"/>
      <c r="F26" s="26"/>
      <c r="G26" s="134">
        <f t="shared" si="64"/>
        <v>0</v>
      </c>
      <c r="H26" s="26"/>
      <c r="I26" s="134">
        <f t="shared" si="65"/>
        <v>0</v>
      </c>
      <c r="J26" s="26"/>
      <c r="K26" s="134">
        <f t="shared" si="66"/>
        <v>0</v>
      </c>
      <c r="L26" s="26"/>
      <c r="M26" s="134">
        <f t="shared" si="67"/>
        <v>0</v>
      </c>
      <c r="N26" s="26"/>
      <c r="O26" s="134">
        <f t="shared" si="68"/>
        <v>0</v>
      </c>
      <c r="P26" s="26"/>
      <c r="Q26" s="134">
        <f t="shared" si="69"/>
        <v>0</v>
      </c>
      <c r="R26" s="26"/>
      <c r="S26" s="134">
        <f t="shared" si="70"/>
        <v>0</v>
      </c>
      <c r="T26" s="26"/>
      <c r="U26" s="134">
        <f t="shared" si="71"/>
        <v>0</v>
      </c>
      <c r="V26" s="26"/>
      <c r="W26" s="134">
        <f t="shared" si="72"/>
        <v>0</v>
      </c>
      <c r="X26" s="26"/>
      <c r="Y26" s="134">
        <f t="shared" si="73"/>
        <v>0</v>
      </c>
      <c r="Z26" s="26"/>
      <c r="AA26" s="26"/>
      <c r="AB26" s="135">
        <f t="shared" si="2"/>
        <v>1</v>
      </c>
      <c r="AC26" s="26"/>
      <c r="AD26" s="26"/>
      <c r="AE26" s="134">
        <f t="shared" si="74"/>
        <v>0</v>
      </c>
      <c r="AF26" s="135">
        <f t="shared" si="4"/>
        <v>1</v>
      </c>
      <c r="AG26" s="26"/>
      <c r="AH26" s="134">
        <f t="shared" si="75"/>
        <v>0</v>
      </c>
      <c r="AI26" s="135">
        <f t="shared" si="6"/>
        <v>1</v>
      </c>
      <c r="AJ26" s="26"/>
      <c r="AK26" s="134">
        <f t="shared" si="76"/>
        <v>0</v>
      </c>
      <c r="AL26" s="135">
        <f t="shared" si="8"/>
        <v>1</v>
      </c>
      <c r="AM26" s="26"/>
      <c r="AN26" s="134">
        <f t="shared" si="77"/>
        <v>0</v>
      </c>
      <c r="AO26" s="135">
        <f t="shared" si="10"/>
        <v>1</v>
      </c>
      <c r="AP26" s="26"/>
      <c r="AQ26" s="134">
        <f t="shared" si="78"/>
        <v>0</v>
      </c>
      <c r="AR26" s="135">
        <f t="shared" si="12"/>
        <v>1</v>
      </c>
      <c r="AS26" s="26"/>
      <c r="AT26" s="134">
        <f t="shared" si="79"/>
        <v>0</v>
      </c>
      <c r="AU26" s="135">
        <f t="shared" si="14"/>
        <v>1</v>
      </c>
      <c r="AV26" s="26"/>
      <c r="AW26" s="134">
        <f t="shared" si="80"/>
        <v>0</v>
      </c>
      <c r="AX26" s="135">
        <f t="shared" si="16"/>
        <v>1</v>
      </c>
      <c r="AY26" s="26"/>
      <c r="AZ26" s="134">
        <f t="shared" si="81"/>
        <v>0</v>
      </c>
      <c r="BA26" s="135">
        <f t="shared" si="18"/>
        <v>1</v>
      </c>
      <c r="BB26" s="26"/>
      <c r="BC26" s="134">
        <f t="shared" si="82"/>
        <v>0</v>
      </c>
      <c r="BD26" s="135">
        <f t="shared" si="20"/>
        <v>1</v>
      </c>
      <c r="BE26" s="26"/>
      <c r="BF26" s="134">
        <f t="shared" si="83"/>
        <v>0</v>
      </c>
      <c r="BG26" s="135">
        <f t="shared" si="22"/>
        <v>1</v>
      </c>
      <c r="BH26" s="134"/>
      <c r="BI26" s="26"/>
      <c r="BJ26" s="26"/>
      <c r="BK26" s="135">
        <f>IF($AA$26=0,1,BJ26/$AA$26-1)</f>
        <v>1</v>
      </c>
      <c r="BL26" s="135">
        <f t="shared" si="24"/>
        <v>1</v>
      </c>
      <c r="BM26" s="167"/>
      <c r="BN26" s="60"/>
      <c r="BO26" s="60"/>
      <c r="BP26" s="60"/>
      <c r="BQ26" s="60"/>
      <c r="BR26" s="60"/>
      <c r="BS26" s="60"/>
      <c r="BT26" s="60"/>
      <c r="BU26" s="60"/>
      <c r="BV26" s="60"/>
      <c r="BW26" s="60"/>
      <c r="BX26" s="60"/>
      <c r="BY26" s="60"/>
      <c r="BZ26" s="60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  <c r="FF26" s="61"/>
      <c r="FG26" s="61"/>
      <c r="FH26" s="61"/>
      <c r="FI26" s="61"/>
      <c r="FJ26" s="61"/>
      <c r="FK26" s="61"/>
      <c r="FL26" s="61"/>
      <c r="FM26" s="61"/>
      <c r="FN26" s="61"/>
      <c r="FO26" s="61"/>
      <c r="FP26" s="61"/>
      <c r="FQ26" s="61"/>
      <c r="FR26" s="61"/>
      <c r="FS26" s="61"/>
      <c r="FT26" s="61"/>
      <c r="FU26" s="61"/>
      <c r="FV26" s="61"/>
      <c r="FW26" s="61"/>
      <c r="FX26" s="61"/>
      <c r="FY26" s="61"/>
      <c r="FZ26" s="61"/>
      <c r="GA26" s="61"/>
      <c r="GB26" s="61"/>
      <c r="GC26" s="61"/>
      <c r="GD26" s="61"/>
      <c r="GE26" s="61"/>
      <c r="GF26" s="61"/>
      <c r="GG26" s="61"/>
      <c r="GH26" s="61"/>
      <c r="GI26" s="61"/>
      <c r="GJ26" s="61"/>
      <c r="GK26" s="61"/>
      <c r="GL26" s="61"/>
      <c r="GM26" s="61"/>
      <c r="GN26" s="61"/>
      <c r="GO26" s="61"/>
      <c r="GP26" s="61"/>
      <c r="GQ26" s="61"/>
      <c r="GR26" s="61"/>
      <c r="GS26" s="61"/>
      <c r="GT26" s="61"/>
      <c r="GU26" s="61"/>
      <c r="GV26" s="61"/>
      <c r="GW26" s="61"/>
      <c r="GX26" s="61"/>
    </row>
    <row r="27" spans="1:206" s="59" customFormat="1" ht="18" customHeight="1">
      <c r="A27" s="277" t="s">
        <v>44</v>
      </c>
      <c r="B27" s="278"/>
      <c r="C27" s="132">
        <f t="shared" ref="C27" si="84">C28+C29+C31+C33+C35+C36</f>
        <v>0</v>
      </c>
      <c r="D27" s="132">
        <f>D28+D29+D31+D33+D35+D36</f>
        <v>0</v>
      </c>
      <c r="E27" s="132">
        <f t="shared" ref="E27:AA27" si="85">E28+E29+E31+E33+E35+E36</f>
        <v>0</v>
      </c>
      <c r="F27" s="132">
        <f t="shared" si="85"/>
        <v>0</v>
      </c>
      <c r="G27" s="132">
        <f t="shared" si="85"/>
        <v>0</v>
      </c>
      <c r="H27" s="132">
        <f t="shared" si="85"/>
        <v>0</v>
      </c>
      <c r="I27" s="132">
        <f t="shared" si="85"/>
        <v>0</v>
      </c>
      <c r="J27" s="132">
        <f t="shared" si="85"/>
        <v>0</v>
      </c>
      <c r="K27" s="132">
        <f t="shared" si="85"/>
        <v>0</v>
      </c>
      <c r="L27" s="132">
        <f t="shared" si="85"/>
        <v>0</v>
      </c>
      <c r="M27" s="132">
        <f t="shared" si="85"/>
        <v>0</v>
      </c>
      <c r="N27" s="132">
        <f t="shared" si="85"/>
        <v>0</v>
      </c>
      <c r="O27" s="132">
        <f t="shared" si="85"/>
        <v>0</v>
      </c>
      <c r="P27" s="132">
        <f t="shared" si="85"/>
        <v>0</v>
      </c>
      <c r="Q27" s="132">
        <f t="shared" si="85"/>
        <v>0</v>
      </c>
      <c r="R27" s="132">
        <f t="shared" si="85"/>
        <v>0</v>
      </c>
      <c r="S27" s="132">
        <f t="shared" si="85"/>
        <v>0</v>
      </c>
      <c r="T27" s="132">
        <f t="shared" si="85"/>
        <v>0</v>
      </c>
      <c r="U27" s="132">
        <f t="shared" si="85"/>
        <v>0</v>
      </c>
      <c r="V27" s="132">
        <f t="shared" si="85"/>
        <v>0</v>
      </c>
      <c r="W27" s="132">
        <f t="shared" si="85"/>
        <v>0</v>
      </c>
      <c r="X27" s="132">
        <f t="shared" si="85"/>
        <v>0</v>
      </c>
      <c r="Y27" s="132">
        <f t="shared" si="85"/>
        <v>0</v>
      </c>
      <c r="Z27" s="132">
        <f t="shared" si="85"/>
        <v>0</v>
      </c>
      <c r="AA27" s="132">
        <f t="shared" si="85"/>
        <v>0</v>
      </c>
      <c r="AB27" s="133">
        <f t="shared" si="2"/>
        <v>1</v>
      </c>
      <c r="AC27" s="132">
        <f t="shared" ref="AC27:BF27" si="86">AC28+AC29+AC31+AC33+AC35+AC36</f>
        <v>0</v>
      </c>
      <c r="AD27" s="132">
        <f t="shared" si="86"/>
        <v>0</v>
      </c>
      <c r="AE27" s="132">
        <f t="shared" si="86"/>
        <v>0</v>
      </c>
      <c r="AF27" s="133">
        <f t="shared" si="4"/>
        <v>1</v>
      </c>
      <c r="AG27" s="132">
        <f t="shared" ref="AG27" si="87">AG28+AG29+AG31+AG33+AG35+AG36</f>
        <v>0</v>
      </c>
      <c r="AH27" s="132">
        <f t="shared" si="86"/>
        <v>0</v>
      </c>
      <c r="AI27" s="133">
        <f t="shared" si="6"/>
        <v>1</v>
      </c>
      <c r="AJ27" s="132">
        <f t="shared" ref="AJ27" si="88">AJ28+AJ29+AJ31+AJ33+AJ35+AJ36</f>
        <v>0</v>
      </c>
      <c r="AK27" s="132">
        <f t="shared" si="86"/>
        <v>0</v>
      </c>
      <c r="AL27" s="133">
        <f t="shared" si="8"/>
        <v>1</v>
      </c>
      <c r="AM27" s="132">
        <f t="shared" ref="AM27" si="89">AM28+AM29+AM31+AM33+AM35+AM36</f>
        <v>0</v>
      </c>
      <c r="AN27" s="132">
        <f t="shared" si="86"/>
        <v>0</v>
      </c>
      <c r="AO27" s="133">
        <f t="shared" si="10"/>
        <v>1</v>
      </c>
      <c r="AP27" s="132">
        <f t="shared" ref="AP27" si="90">AP28+AP29+AP31+AP33+AP35+AP36</f>
        <v>0</v>
      </c>
      <c r="AQ27" s="132">
        <f t="shared" si="86"/>
        <v>0</v>
      </c>
      <c r="AR27" s="133">
        <f t="shared" si="12"/>
        <v>1</v>
      </c>
      <c r="AS27" s="132">
        <f t="shared" ref="AS27" si="91">AS28+AS29+AS31+AS33+AS35+AS36</f>
        <v>0</v>
      </c>
      <c r="AT27" s="132">
        <f t="shared" si="86"/>
        <v>0</v>
      </c>
      <c r="AU27" s="133">
        <f t="shared" si="14"/>
        <v>1</v>
      </c>
      <c r="AV27" s="132">
        <f t="shared" ref="AV27" si="92">AV28+AV29+AV31+AV33+AV35+AV36</f>
        <v>0</v>
      </c>
      <c r="AW27" s="132">
        <f t="shared" si="86"/>
        <v>0</v>
      </c>
      <c r="AX27" s="133">
        <f t="shared" si="16"/>
        <v>1</v>
      </c>
      <c r="AY27" s="132">
        <f t="shared" ref="AY27" si="93">AY28+AY29+AY31+AY33+AY35+AY36</f>
        <v>0</v>
      </c>
      <c r="AZ27" s="132">
        <f t="shared" si="86"/>
        <v>0</v>
      </c>
      <c r="BA27" s="133">
        <f t="shared" si="18"/>
        <v>1</v>
      </c>
      <c r="BB27" s="132">
        <f t="shared" ref="BB27" si="94">BB28+BB29+BB31+BB33+BB35+BB36</f>
        <v>0</v>
      </c>
      <c r="BC27" s="132">
        <f t="shared" si="86"/>
        <v>0</v>
      </c>
      <c r="BD27" s="133">
        <f t="shared" si="20"/>
        <v>1</v>
      </c>
      <c r="BE27" s="132">
        <f t="shared" ref="BE27" si="95">BE28+BE29+BE31+BE33+BE35+BE36</f>
        <v>0</v>
      </c>
      <c r="BF27" s="132">
        <f t="shared" si="86"/>
        <v>0</v>
      </c>
      <c r="BG27" s="133">
        <f t="shared" si="22"/>
        <v>1</v>
      </c>
      <c r="BH27" s="132">
        <f t="shared" ref="BH27:BJ27" si="96">BH28+BH29+BH31+BH33+BH35+BH36</f>
        <v>0</v>
      </c>
      <c r="BI27" s="132">
        <f t="shared" si="96"/>
        <v>0</v>
      </c>
      <c r="BJ27" s="132">
        <f t="shared" si="96"/>
        <v>0</v>
      </c>
      <c r="BK27" s="133">
        <f>IF($AA$27=0,1,BJ27/$AA$27-1)</f>
        <v>1</v>
      </c>
      <c r="BL27" s="133">
        <f t="shared" si="24"/>
        <v>1</v>
      </c>
      <c r="BM27" s="166"/>
      <c r="BN27" s="58"/>
      <c r="BO27" s="58"/>
      <c r="BP27" s="58"/>
      <c r="BQ27" s="58"/>
      <c r="BR27" s="58"/>
      <c r="BS27" s="58"/>
      <c r="BT27" s="58"/>
      <c r="BU27" s="58"/>
      <c r="BV27" s="58"/>
      <c r="BW27" s="58"/>
      <c r="BX27" s="58"/>
      <c r="BY27" s="58"/>
      <c r="BZ27" s="58"/>
      <c r="CA27" s="58"/>
      <c r="CB27" s="58"/>
      <c r="CC27" s="58"/>
      <c r="CD27" s="58"/>
      <c r="CE27" s="58"/>
      <c r="CF27" s="58"/>
      <c r="CG27" s="58"/>
      <c r="CH27" s="58"/>
      <c r="CI27" s="58"/>
      <c r="CJ27" s="58"/>
      <c r="CK27" s="58"/>
      <c r="CL27" s="58"/>
      <c r="CM27" s="58"/>
      <c r="CN27" s="58"/>
      <c r="CO27" s="58"/>
      <c r="CP27" s="58"/>
      <c r="CQ27" s="58"/>
      <c r="CR27" s="58"/>
      <c r="CS27" s="58"/>
      <c r="CT27" s="58"/>
      <c r="CU27" s="58"/>
      <c r="CV27" s="58"/>
      <c r="CW27" s="58"/>
      <c r="CX27" s="58"/>
      <c r="CY27" s="58"/>
      <c r="CZ27" s="58"/>
      <c r="DA27" s="58"/>
      <c r="DB27" s="58"/>
      <c r="DC27" s="58"/>
      <c r="DD27" s="58"/>
      <c r="DE27" s="58"/>
      <c r="DF27" s="58"/>
      <c r="DG27" s="58"/>
      <c r="DH27" s="58"/>
      <c r="DI27" s="58"/>
      <c r="DJ27" s="58"/>
      <c r="DK27" s="58"/>
      <c r="DL27" s="58"/>
      <c r="DM27" s="58"/>
      <c r="DN27" s="58"/>
      <c r="DO27" s="58"/>
      <c r="DP27" s="58"/>
      <c r="DQ27" s="58"/>
      <c r="DR27" s="58"/>
      <c r="DS27" s="58"/>
      <c r="DT27" s="58"/>
      <c r="DU27" s="58"/>
      <c r="DV27" s="58"/>
      <c r="DW27" s="58"/>
      <c r="DX27" s="58"/>
      <c r="DY27" s="58"/>
      <c r="DZ27" s="58"/>
      <c r="EA27" s="58"/>
      <c r="EB27" s="58"/>
      <c r="EC27" s="58"/>
      <c r="ED27" s="58"/>
      <c r="EE27" s="58"/>
      <c r="EF27" s="58"/>
      <c r="EG27" s="58"/>
      <c r="EH27" s="58"/>
      <c r="EI27" s="58"/>
      <c r="EJ27" s="58"/>
      <c r="EK27" s="58"/>
      <c r="EL27" s="58"/>
      <c r="EM27" s="58"/>
      <c r="EN27" s="58"/>
      <c r="EO27" s="58"/>
      <c r="EP27" s="58"/>
      <c r="EQ27" s="58"/>
      <c r="ER27" s="58"/>
      <c r="ES27" s="58"/>
      <c r="ET27" s="58"/>
      <c r="EU27" s="58"/>
      <c r="EV27" s="58"/>
      <c r="EW27" s="58"/>
      <c r="EX27" s="58"/>
      <c r="EY27" s="58"/>
      <c r="EZ27" s="58"/>
      <c r="FA27" s="58"/>
      <c r="FB27" s="58"/>
      <c r="FC27" s="58"/>
      <c r="FD27" s="58"/>
      <c r="FE27" s="58"/>
      <c r="FF27" s="58"/>
      <c r="FG27" s="58"/>
      <c r="FH27" s="58"/>
      <c r="FI27" s="58"/>
      <c r="FJ27" s="58"/>
      <c r="FK27" s="58"/>
      <c r="FL27" s="58"/>
      <c r="FM27" s="58"/>
      <c r="FN27" s="58"/>
      <c r="FO27" s="58"/>
      <c r="FP27" s="58"/>
      <c r="FQ27" s="58"/>
      <c r="FR27" s="58"/>
      <c r="FS27" s="58"/>
      <c r="FT27" s="58"/>
      <c r="FU27" s="58"/>
      <c r="FV27" s="58"/>
      <c r="FW27" s="58"/>
      <c r="FX27" s="58"/>
      <c r="FY27" s="58"/>
      <c r="FZ27" s="58"/>
      <c r="GA27" s="58"/>
      <c r="GB27" s="58"/>
      <c r="GC27" s="58"/>
      <c r="GD27" s="58"/>
      <c r="GE27" s="58"/>
      <c r="GF27" s="58"/>
      <c r="GG27" s="58"/>
      <c r="GH27" s="58"/>
      <c r="GI27" s="58"/>
      <c r="GJ27" s="58"/>
      <c r="GK27" s="58"/>
      <c r="GL27" s="58"/>
      <c r="GM27" s="58"/>
      <c r="GN27" s="58"/>
      <c r="GO27" s="58"/>
      <c r="GP27" s="58"/>
      <c r="GQ27" s="58"/>
      <c r="GR27" s="58"/>
      <c r="GS27" s="58"/>
      <c r="GT27" s="58"/>
      <c r="GU27" s="58"/>
      <c r="GV27" s="58"/>
      <c r="GW27" s="58"/>
      <c r="GX27" s="58"/>
    </row>
    <row r="28" spans="1:206" s="64" customFormat="1" ht="18" customHeight="1">
      <c r="A28" s="261" t="s">
        <v>94</v>
      </c>
      <c r="B28" s="262"/>
      <c r="C28" s="29"/>
      <c r="D28" s="134">
        <f t="shared" ref="D28:D36" si="97">E28+F28+H28+J28+L28+N28+P28+R28+T28+V28+X28+Z28</f>
        <v>0</v>
      </c>
      <c r="E28" s="29"/>
      <c r="F28" s="29"/>
      <c r="G28" s="134">
        <f t="shared" ref="G28:G36" si="98">E28+F28</f>
        <v>0</v>
      </c>
      <c r="H28" s="29"/>
      <c r="I28" s="134">
        <f t="shared" ref="I28:I36" si="99">G28+H28</f>
        <v>0</v>
      </c>
      <c r="J28" s="29"/>
      <c r="K28" s="134">
        <f t="shared" ref="K28:K36" si="100">I28+J28</f>
        <v>0</v>
      </c>
      <c r="L28" s="29"/>
      <c r="M28" s="134">
        <f t="shared" ref="M28:M36" si="101">K28+L28</f>
        <v>0</v>
      </c>
      <c r="N28" s="29"/>
      <c r="O28" s="134">
        <f t="shared" ref="O28:O36" si="102">M28+N28</f>
        <v>0</v>
      </c>
      <c r="P28" s="29"/>
      <c r="Q28" s="134">
        <f t="shared" ref="Q28:Q36" si="103">O28+P28</f>
        <v>0</v>
      </c>
      <c r="R28" s="29"/>
      <c r="S28" s="134">
        <f t="shared" ref="S28:S36" si="104">Q28+R28</f>
        <v>0</v>
      </c>
      <c r="T28" s="29"/>
      <c r="U28" s="134">
        <f t="shared" ref="U28:U36" si="105">S28+T28</f>
        <v>0</v>
      </c>
      <c r="V28" s="29"/>
      <c r="W28" s="134">
        <f t="shared" ref="W28:W36" si="106">U28+V28</f>
        <v>0</v>
      </c>
      <c r="X28" s="29"/>
      <c r="Y28" s="134">
        <f t="shared" ref="Y28:Y36" si="107">W28+X28</f>
        <v>0</v>
      </c>
      <c r="Z28" s="29"/>
      <c r="AA28" s="29"/>
      <c r="AB28" s="135">
        <f t="shared" si="2"/>
        <v>1</v>
      </c>
      <c r="AC28" s="29"/>
      <c r="AD28" s="29"/>
      <c r="AE28" s="134">
        <f t="shared" ref="AE28:AE36" si="108">AC28+AD28</f>
        <v>0</v>
      </c>
      <c r="AF28" s="135">
        <f t="shared" si="4"/>
        <v>1</v>
      </c>
      <c r="AG28" s="29"/>
      <c r="AH28" s="134">
        <f t="shared" ref="AH28:AH36" si="109">AE28+AG28</f>
        <v>0</v>
      </c>
      <c r="AI28" s="135">
        <f t="shared" si="6"/>
        <v>1</v>
      </c>
      <c r="AJ28" s="29"/>
      <c r="AK28" s="134">
        <f t="shared" ref="AK28:AK36" si="110">AH28+AJ28</f>
        <v>0</v>
      </c>
      <c r="AL28" s="135">
        <f t="shared" si="8"/>
        <v>1</v>
      </c>
      <c r="AM28" s="29"/>
      <c r="AN28" s="134">
        <f t="shared" ref="AN28:AN36" si="111">AK28+AM28</f>
        <v>0</v>
      </c>
      <c r="AO28" s="135">
        <f t="shared" si="10"/>
        <v>1</v>
      </c>
      <c r="AP28" s="29"/>
      <c r="AQ28" s="134">
        <f t="shared" ref="AQ28:AQ36" si="112">AN28+AP28</f>
        <v>0</v>
      </c>
      <c r="AR28" s="135">
        <f t="shared" si="12"/>
        <v>1</v>
      </c>
      <c r="AS28" s="29"/>
      <c r="AT28" s="134">
        <f t="shared" ref="AT28:AT36" si="113">AQ28+AS28</f>
        <v>0</v>
      </c>
      <c r="AU28" s="135">
        <f t="shared" si="14"/>
        <v>1</v>
      </c>
      <c r="AV28" s="29"/>
      <c r="AW28" s="134">
        <f t="shared" ref="AW28:AW36" si="114">AT28+AV28</f>
        <v>0</v>
      </c>
      <c r="AX28" s="135">
        <f t="shared" si="16"/>
        <v>1</v>
      </c>
      <c r="AY28" s="29"/>
      <c r="AZ28" s="134">
        <f t="shared" ref="AZ28:AZ36" si="115">AW28+AY28</f>
        <v>0</v>
      </c>
      <c r="BA28" s="135">
        <f t="shared" si="18"/>
        <v>1</v>
      </c>
      <c r="BB28" s="29"/>
      <c r="BC28" s="134">
        <f t="shared" ref="BC28:BC36" si="116">AZ28+BB28</f>
        <v>0</v>
      </c>
      <c r="BD28" s="135">
        <f t="shared" si="20"/>
        <v>1</v>
      </c>
      <c r="BE28" s="29"/>
      <c r="BF28" s="134">
        <f t="shared" ref="BF28:BF36" si="117">BC28+BE28</f>
        <v>0</v>
      </c>
      <c r="BG28" s="135">
        <f t="shared" si="22"/>
        <v>1</v>
      </c>
      <c r="BH28" s="134"/>
      <c r="BI28" s="26"/>
      <c r="BJ28" s="26"/>
      <c r="BK28" s="135">
        <f>IF($AA$28=0,1,BJ28/$AA$28-1)</f>
        <v>1</v>
      </c>
      <c r="BL28" s="135">
        <f t="shared" si="24"/>
        <v>1</v>
      </c>
      <c r="BM28" s="167"/>
      <c r="BN28" s="63"/>
      <c r="BO28" s="63"/>
      <c r="BP28" s="63"/>
      <c r="BQ28" s="63"/>
      <c r="BR28" s="63"/>
      <c r="BS28" s="63"/>
      <c r="BT28" s="63"/>
      <c r="BU28" s="63"/>
      <c r="BV28" s="63"/>
      <c r="BW28" s="63"/>
      <c r="BX28" s="63"/>
      <c r="BY28" s="63"/>
      <c r="BZ28" s="63"/>
      <c r="CA28" s="63"/>
      <c r="CB28" s="63"/>
      <c r="CC28" s="63"/>
      <c r="CD28" s="63"/>
      <c r="CE28" s="63"/>
      <c r="CF28" s="63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</row>
    <row r="29" spans="1:206" s="64" customFormat="1" ht="18" customHeight="1">
      <c r="A29" s="261" t="s">
        <v>45</v>
      </c>
      <c r="B29" s="262"/>
      <c r="C29" s="29"/>
      <c r="D29" s="134">
        <f t="shared" si="97"/>
        <v>0</v>
      </c>
      <c r="E29" s="29"/>
      <c r="F29" s="29"/>
      <c r="G29" s="134">
        <f t="shared" si="98"/>
        <v>0</v>
      </c>
      <c r="H29" s="29"/>
      <c r="I29" s="134">
        <f t="shared" si="99"/>
        <v>0</v>
      </c>
      <c r="J29" s="29"/>
      <c r="K29" s="134">
        <f t="shared" si="100"/>
        <v>0</v>
      </c>
      <c r="L29" s="29"/>
      <c r="M29" s="134">
        <f t="shared" si="101"/>
        <v>0</v>
      </c>
      <c r="N29" s="29"/>
      <c r="O29" s="134">
        <f t="shared" si="102"/>
        <v>0</v>
      </c>
      <c r="P29" s="29"/>
      <c r="Q29" s="134">
        <f t="shared" si="103"/>
        <v>0</v>
      </c>
      <c r="R29" s="29"/>
      <c r="S29" s="134">
        <f t="shared" si="104"/>
        <v>0</v>
      </c>
      <c r="T29" s="29"/>
      <c r="U29" s="134">
        <f t="shared" si="105"/>
        <v>0</v>
      </c>
      <c r="V29" s="29"/>
      <c r="W29" s="134">
        <f t="shared" si="106"/>
        <v>0</v>
      </c>
      <c r="X29" s="29"/>
      <c r="Y29" s="134">
        <f t="shared" si="107"/>
        <v>0</v>
      </c>
      <c r="Z29" s="29"/>
      <c r="AA29" s="29"/>
      <c r="AB29" s="135">
        <f t="shared" si="2"/>
        <v>1</v>
      </c>
      <c r="AC29" s="29"/>
      <c r="AD29" s="29"/>
      <c r="AE29" s="134">
        <f t="shared" si="108"/>
        <v>0</v>
      </c>
      <c r="AF29" s="135">
        <f t="shared" si="4"/>
        <v>1</v>
      </c>
      <c r="AG29" s="29"/>
      <c r="AH29" s="134">
        <f t="shared" si="109"/>
        <v>0</v>
      </c>
      <c r="AI29" s="135">
        <f t="shared" si="6"/>
        <v>1</v>
      </c>
      <c r="AJ29" s="29"/>
      <c r="AK29" s="134">
        <f t="shared" si="110"/>
        <v>0</v>
      </c>
      <c r="AL29" s="135">
        <f t="shared" si="8"/>
        <v>1</v>
      </c>
      <c r="AM29" s="29"/>
      <c r="AN29" s="134">
        <f t="shared" si="111"/>
        <v>0</v>
      </c>
      <c r="AO29" s="135">
        <f t="shared" si="10"/>
        <v>1</v>
      </c>
      <c r="AP29" s="29"/>
      <c r="AQ29" s="134">
        <f t="shared" si="112"/>
        <v>0</v>
      </c>
      <c r="AR29" s="135">
        <f t="shared" si="12"/>
        <v>1</v>
      </c>
      <c r="AS29" s="29"/>
      <c r="AT29" s="134">
        <f t="shared" si="113"/>
        <v>0</v>
      </c>
      <c r="AU29" s="135">
        <f t="shared" si="14"/>
        <v>1</v>
      </c>
      <c r="AV29" s="29"/>
      <c r="AW29" s="134">
        <f t="shared" si="114"/>
        <v>0</v>
      </c>
      <c r="AX29" s="135">
        <f t="shared" si="16"/>
        <v>1</v>
      </c>
      <c r="AY29" s="29"/>
      <c r="AZ29" s="134">
        <f t="shared" si="115"/>
        <v>0</v>
      </c>
      <c r="BA29" s="135">
        <f t="shared" si="18"/>
        <v>1</v>
      </c>
      <c r="BB29" s="29"/>
      <c r="BC29" s="134">
        <f t="shared" si="116"/>
        <v>0</v>
      </c>
      <c r="BD29" s="135">
        <f t="shared" si="20"/>
        <v>1</v>
      </c>
      <c r="BE29" s="29"/>
      <c r="BF29" s="134">
        <f t="shared" si="117"/>
        <v>0</v>
      </c>
      <c r="BG29" s="135">
        <f t="shared" si="22"/>
        <v>1</v>
      </c>
      <c r="BH29" s="134"/>
      <c r="BI29" s="26"/>
      <c r="BJ29" s="26"/>
      <c r="BK29" s="135">
        <f>IF($AA$29=0,1,BJ29/$AA$29-1)</f>
        <v>1</v>
      </c>
      <c r="BL29" s="135">
        <f t="shared" si="24"/>
        <v>1</v>
      </c>
      <c r="BM29" s="167"/>
      <c r="BN29" s="63"/>
      <c r="BO29" s="63"/>
      <c r="BP29" s="63"/>
      <c r="BQ29" s="63"/>
      <c r="BR29" s="63"/>
      <c r="BS29" s="63"/>
      <c r="BT29" s="63"/>
      <c r="BU29" s="63"/>
      <c r="BV29" s="63"/>
      <c r="BW29" s="63"/>
      <c r="BX29" s="63"/>
      <c r="BY29" s="63"/>
      <c r="BZ29" s="63"/>
      <c r="CA29" s="63"/>
      <c r="CB29" s="63"/>
      <c r="CC29" s="63"/>
      <c r="CD29" s="63"/>
      <c r="CE29" s="63"/>
      <c r="CF29" s="63"/>
      <c r="CG29" s="63"/>
      <c r="CH29" s="63"/>
      <c r="CI29" s="63"/>
      <c r="CJ29" s="63"/>
      <c r="CK29" s="63"/>
      <c r="CL29" s="63"/>
      <c r="CM29" s="63"/>
      <c r="CN29" s="63"/>
      <c r="CO29" s="63"/>
      <c r="CP29" s="63"/>
      <c r="CQ29" s="63"/>
      <c r="CR29" s="63"/>
      <c r="CS29" s="63"/>
      <c r="CT29" s="63"/>
      <c r="CU29" s="63"/>
      <c r="CV29" s="63"/>
      <c r="CW29" s="63"/>
      <c r="CX29" s="63"/>
      <c r="CY29" s="63"/>
      <c r="CZ29" s="63"/>
      <c r="DA29" s="63"/>
      <c r="DB29" s="63"/>
      <c r="DC29" s="63"/>
      <c r="DD29" s="63"/>
      <c r="DE29" s="63"/>
      <c r="DF29" s="63"/>
      <c r="DG29" s="63"/>
      <c r="DH29" s="63"/>
      <c r="DI29" s="63"/>
      <c r="DJ29" s="63"/>
      <c r="DK29" s="63"/>
      <c r="DL29" s="63"/>
      <c r="DM29" s="63"/>
      <c r="DN29" s="63"/>
      <c r="DO29" s="63"/>
      <c r="DP29" s="63"/>
      <c r="DQ29" s="63"/>
      <c r="DR29" s="63"/>
      <c r="DS29" s="63"/>
      <c r="DT29" s="63"/>
      <c r="DU29" s="63"/>
      <c r="DV29" s="63"/>
      <c r="DW29" s="63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3"/>
      <c r="GA29" s="63"/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3"/>
      <c r="GO29" s="63"/>
      <c r="GP29" s="63"/>
      <c r="GQ29" s="63"/>
      <c r="GR29" s="63"/>
      <c r="GS29" s="63"/>
      <c r="GT29" s="63"/>
      <c r="GU29" s="63"/>
      <c r="GV29" s="63"/>
      <c r="GW29" s="63"/>
      <c r="GX29" s="63"/>
    </row>
    <row r="30" spans="1:206" s="64" customFormat="1" ht="18" customHeight="1">
      <c r="A30" s="261" t="s">
        <v>91</v>
      </c>
      <c r="B30" s="262"/>
      <c r="C30" s="29"/>
      <c r="D30" s="134">
        <f t="shared" si="97"/>
        <v>0</v>
      </c>
      <c r="E30" s="30"/>
      <c r="F30" s="30"/>
      <c r="G30" s="134">
        <f t="shared" si="98"/>
        <v>0</v>
      </c>
      <c r="H30" s="30"/>
      <c r="I30" s="134">
        <f t="shared" si="99"/>
        <v>0</v>
      </c>
      <c r="J30" s="30"/>
      <c r="K30" s="134">
        <f t="shared" si="100"/>
        <v>0</v>
      </c>
      <c r="L30" s="30"/>
      <c r="M30" s="134">
        <f t="shared" si="101"/>
        <v>0</v>
      </c>
      <c r="N30" s="30"/>
      <c r="O30" s="134">
        <f t="shared" si="102"/>
        <v>0</v>
      </c>
      <c r="P30" s="30"/>
      <c r="Q30" s="134">
        <f t="shared" si="103"/>
        <v>0</v>
      </c>
      <c r="R30" s="30"/>
      <c r="S30" s="134">
        <f t="shared" si="104"/>
        <v>0</v>
      </c>
      <c r="T30" s="30"/>
      <c r="U30" s="134">
        <f t="shared" si="105"/>
        <v>0</v>
      </c>
      <c r="V30" s="30"/>
      <c r="W30" s="134">
        <f t="shared" si="106"/>
        <v>0</v>
      </c>
      <c r="X30" s="30"/>
      <c r="Y30" s="134">
        <f t="shared" si="107"/>
        <v>0</v>
      </c>
      <c r="Z30" s="30"/>
      <c r="AA30" s="30"/>
      <c r="AB30" s="135">
        <f t="shared" si="2"/>
        <v>1</v>
      </c>
      <c r="AC30" s="30"/>
      <c r="AD30" s="30"/>
      <c r="AE30" s="134">
        <f t="shared" si="108"/>
        <v>0</v>
      </c>
      <c r="AF30" s="135">
        <f t="shared" si="4"/>
        <v>1</v>
      </c>
      <c r="AG30" s="30"/>
      <c r="AH30" s="134">
        <f t="shared" si="109"/>
        <v>0</v>
      </c>
      <c r="AI30" s="135">
        <f t="shared" si="6"/>
        <v>1</v>
      </c>
      <c r="AJ30" s="30"/>
      <c r="AK30" s="134">
        <f t="shared" si="110"/>
        <v>0</v>
      </c>
      <c r="AL30" s="135">
        <f t="shared" si="8"/>
        <v>1</v>
      </c>
      <c r="AM30" s="30"/>
      <c r="AN30" s="134">
        <f t="shared" si="111"/>
        <v>0</v>
      </c>
      <c r="AO30" s="135">
        <f t="shared" si="10"/>
        <v>1</v>
      </c>
      <c r="AP30" s="30"/>
      <c r="AQ30" s="134">
        <f t="shared" si="112"/>
        <v>0</v>
      </c>
      <c r="AR30" s="135">
        <f t="shared" si="12"/>
        <v>1</v>
      </c>
      <c r="AS30" s="30"/>
      <c r="AT30" s="134">
        <f t="shared" si="113"/>
        <v>0</v>
      </c>
      <c r="AU30" s="135">
        <f t="shared" si="14"/>
        <v>1</v>
      </c>
      <c r="AV30" s="30"/>
      <c r="AW30" s="134">
        <f t="shared" si="114"/>
        <v>0</v>
      </c>
      <c r="AX30" s="135">
        <f t="shared" si="16"/>
        <v>1</v>
      </c>
      <c r="AY30" s="30"/>
      <c r="AZ30" s="134">
        <f t="shared" si="115"/>
        <v>0</v>
      </c>
      <c r="BA30" s="135">
        <f t="shared" si="18"/>
        <v>1</v>
      </c>
      <c r="BB30" s="30"/>
      <c r="BC30" s="134">
        <f t="shared" si="116"/>
        <v>0</v>
      </c>
      <c r="BD30" s="135">
        <f t="shared" si="20"/>
        <v>1</v>
      </c>
      <c r="BE30" s="30"/>
      <c r="BF30" s="134">
        <f t="shared" si="117"/>
        <v>0</v>
      </c>
      <c r="BG30" s="135">
        <f t="shared" si="22"/>
        <v>1</v>
      </c>
      <c r="BH30" s="134"/>
      <c r="BI30" s="26"/>
      <c r="BJ30" s="26"/>
      <c r="BK30" s="135">
        <f>IF($AA$30=0,1,BJ30/$AA$30-1)</f>
        <v>1</v>
      </c>
      <c r="BL30" s="135">
        <f t="shared" si="24"/>
        <v>1</v>
      </c>
      <c r="BM30" s="167"/>
      <c r="BN30" s="63"/>
      <c r="BO30" s="63"/>
      <c r="BP30" s="63"/>
      <c r="BQ30" s="63"/>
      <c r="BR30" s="63"/>
      <c r="BS30" s="63"/>
      <c r="BT30" s="63"/>
      <c r="BU30" s="63"/>
      <c r="BV30" s="63"/>
      <c r="BW30" s="63"/>
      <c r="BX30" s="63"/>
      <c r="BY30" s="63"/>
      <c r="BZ30" s="63"/>
      <c r="CA30" s="63"/>
      <c r="CB30" s="63"/>
      <c r="CC30" s="63"/>
      <c r="CD30" s="63"/>
      <c r="CE30" s="63"/>
      <c r="CF30" s="63"/>
      <c r="CG30" s="63"/>
      <c r="CH30" s="63"/>
      <c r="CI30" s="63"/>
      <c r="CJ30" s="63"/>
      <c r="CK30" s="63"/>
      <c r="CL30" s="63"/>
      <c r="CM30" s="63"/>
      <c r="CN30" s="63"/>
      <c r="CO30" s="63"/>
      <c r="CP30" s="63"/>
      <c r="CQ30" s="63"/>
      <c r="CR30" s="63"/>
      <c r="CS30" s="63"/>
      <c r="CT30" s="63"/>
      <c r="CU30" s="63"/>
      <c r="CV30" s="63"/>
      <c r="CW30" s="63"/>
      <c r="CX30" s="63"/>
      <c r="CY30" s="63"/>
      <c r="CZ30" s="63"/>
      <c r="DA30" s="63"/>
      <c r="DB30" s="63"/>
      <c r="DC30" s="63"/>
      <c r="DD30" s="63"/>
      <c r="DE30" s="63"/>
      <c r="DF30" s="63"/>
      <c r="DG30" s="63"/>
      <c r="DH30" s="63"/>
      <c r="DI30" s="63"/>
      <c r="DJ30" s="63"/>
      <c r="DK30" s="63"/>
      <c r="DL30" s="63"/>
      <c r="DM30" s="63"/>
      <c r="DN30" s="63"/>
      <c r="DO30" s="63"/>
      <c r="DP30" s="63"/>
      <c r="DQ30" s="63"/>
      <c r="DR30" s="63"/>
      <c r="DS30" s="63"/>
      <c r="DT30" s="63"/>
      <c r="DU30" s="63"/>
      <c r="DV30" s="63"/>
      <c r="DW30" s="63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</row>
    <row r="31" spans="1:206" s="64" customFormat="1" ht="18" customHeight="1">
      <c r="A31" s="261" t="s">
        <v>46</v>
      </c>
      <c r="B31" s="262"/>
      <c r="C31" s="29"/>
      <c r="D31" s="134">
        <f t="shared" si="97"/>
        <v>0</v>
      </c>
      <c r="E31" s="30"/>
      <c r="F31" s="30"/>
      <c r="G31" s="134">
        <f t="shared" si="98"/>
        <v>0</v>
      </c>
      <c r="H31" s="30"/>
      <c r="I31" s="134">
        <f t="shared" si="99"/>
        <v>0</v>
      </c>
      <c r="J31" s="30"/>
      <c r="K31" s="134">
        <f t="shared" si="100"/>
        <v>0</v>
      </c>
      <c r="L31" s="30"/>
      <c r="M31" s="134">
        <f t="shared" si="101"/>
        <v>0</v>
      </c>
      <c r="N31" s="30"/>
      <c r="O31" s="134">
        <f t="shared" si="102"/>
        <v>0</v>
      </c>
      <c r="P31" s="30"/>
      <c r="Q31" s="134">
        <f t="shared" si="103"/>
        <v>0</v>
      </c>
      <c r="R31" s="30"/>
      <c r="S31" s="134">
        <f t="shared" si="104"/>
        <v>0</v>
      </c>
      <c r="T31" s="30"/>
      <c r="U31" s="134">
        <f t="shared" si="105"/>
        <v>0</v>
      </c>
      <c r="V31" s="30"/>
      <c r="W31" s="134">
        <f t="shared" si="106"/>
        <v>0</v>
      </c>
      <c r="X31" s="30"/>
      <c r="Y31" s="134">
        <f t="shared" si="107"/>
        <v>0</v>
      </c>
      <c r="Z31" s="30"/>
      <c r="AA31" s="30"/>
      <c r="AB31" s="135">
        <f t="shared" si="2"/>
        <v>1</v>
      </c>
      <c r="AC31" s="30"/>
      <c r="AD31" s="30"/>
      <c r="AE31" s="134">
        <f t="shared" si="108"/>
        <v>0</v>
      </c>
      <c r="AF31" s="135">
        <f t="shared" si="4"/>
        <v>1</v>
      </c>
      <c r="AG31" s="30"/>
      <c r="AH31" s="134">
        <f t="shared" si="109"/>
        <v>0</v>
      </c>
      <c r="AI31" s="135">
        <f t="shared" si="6"/>
        <v>1</v>
      </c>
      <c r="AJ31" s="30"/>
      <c r="AK31" s="134">
        <f t="shared" si="110"/>
        <v>0</v>
      </c>
      <c r="AL31" s="135">
        <f t="shared" si="8"/>
        <v>1</v>
      </c>
      <c r="AM31" s="30"/>
      <c r="AN31" s="134">
        <f t="shared" si="111"/>
        <v>0</v>
      </c>
      <c r="AO31" s="135">
        <f t="shared" si="10"/>
        <v>1</v>
      </c>
      <c r="AP31" s="30"/>
      <c r="AQ31" s="134">
        <f t="shared" si="112"/>
        <v>0</v>
      </c>
      <c r="AR31" s="135">
        <f t="shared" si="12"/>
        <v>1</v>
      </c>
      <c r="AS31" s="30"/>
      <c r="AT31" s="134">
        <f t="shared" si="113"/>
        <v>0</v>
      </c>
      <c r="AU31" s="135">
        <f t="shared" si="14"/>
        <v>1</v>
      </c>
      <c r="AV31" s="30"/>
      <c r="AW31" s="134">
        <f t="shared" si="114"/>
        <v>0</v>
      </c>
      <c r="AX31" s="135">
        <f t="shared" si="16"/>
        <v>1</v>
      </c>
      <c r="AY31" s="30"/>
      <c r="AZ31" s="134">
        <f t="shared" si="115"/>
        <v>0</v>
      </c>
      <c r="BA31" s="135">
        <f t="shared" si="18"/>
        <v>1</v>
      </c>
      <c r="BB31" s="30"/>
      <c r="BC31" s="134">
        <f t="shared" si="116"/>
        <v>0</v>
      </c>
      <c r="BD31" s="135">
        <f t="shared" si="20"/>
        <v>1</v>
      </c>
      <c r="BE31" s="30"/>
      <c r="BF31" s="134">
        <f t="shared" si="117"/>
        <v>0</v>
      </c>
      <c r="BG31" s="135">
        <f t="shared" si="22"/>
        <v>1</v>
      </c>
      <c r="BH31" s="134"/>
      <c r="BI31" s="26"/>
      <c r="BJ31" s="26"/>
      <c r="BK31" s="135">
        <f>IF($AA$31=0,1,BJ31/$AA$31-1)</f>
        <v>1</v>
      </c>
      <c r="BL31" s="135">
        <f t="shared" si="24"/>
        <v>1</v>
      </c>
      <c r="BM31" s="167"/>
      <c r="BN31" s="63"/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  <c r="BZ31" s="63"/>
      <c r="CA31" s="63"/>
      <c r="CB31" s="63"/>
      <c r="CC31" s="63"/>
      <c r="CD31" s="63"/>
      <c r="CE31" s="63"/>
      <c r="CF31" s="6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</row>
    <row r="32" spans="1:206" s="64" customFormat="1" ht="18" customHeight="1">
      <c r="A32" s="261" t="s">
        <v>92</v>
      </c>
      <c r="B32" s="262"/>
      <c r="C32" s="29"/>
      <c r="D32" s="134">
        <f t="shared" si="97"/>
        <v>0</v>
      </c>
      <c r="E32" s="30"/>
      <c r="F32" s="30"/>
      <c r="G32" s="134">
        <f t="shared" si="98"/>
        <v>0</v>
      </c>
      <c r="H32" s="30"/>
      <c r="I32" s="134">
        <f t="shared" si="99"/>
        <v>0</v>
      </c>
      <c r="J32" s="30"/>
      <c r="K32" s="134">
        <f t="shared" si="100"/>
        <v>0</v>
      </c>
      <c r="L32" s="30"/>
      <c r="M32" s="134">
        <f t="shared" si="101"/>
        <v>0</v>
      </c>
      <c r="N32" s="30"/>
      <c r="O32" s="134">
        <f t="shared" si="102"/>
        <v>0</v>
      </c>
      <c r="P32" s="30"/>
      <c r="Q32" s="134">
        <f t="shared" si="103"/>
        <v>0</v>
      </c>
      <c r="R32" s="30"/>
      <c r="S32" s="134">
        <f t="shared" si="104"/>
        <v>0</v>
      </c>
      <c r="T32" s="30"/>
      <c r="U32" s="134">
        <f t="shared" si="105"/>
        <v>0</v>
      </c>
      <c r="V32" s="30"/>
      <c r="W32" s="134">
        <f t="shared" si="106"/>
        <v>0</v>
      </c>
      <c r="X32" s="30"/>
      <c r="Y32" s="134">
        <f t="shared" si="107"/>
        <v>0</v>
      </c>
      <c r="Z32" s="30"/>
      <c r="AA32" s="30"/>
      <c r="AB32" s="135">
        <f t="shared" si="2"/>
        <v>1</v>
      </c>
      <c r="AC32" s="30"/>
      <c r="AD32" s="30"/>
      <c r="AE32" s="134">
        <f t="shared" si="108"/>
        <v>0</v>
      </c>
      <c r="AF32" s="135">
        <f t="shared" si="4"/>
        <v>1</v>
      </c>
      <c r="AG32" s="30"/>
      <c r="AH32" s="134">
        <f t="shared" si="109"/>
        <v>0</v>
      </c>
      <c r="AI32" s="135">
        <f t="shared" si="6"/>
        <v>1</v>
      </c>
      <c r="AJ32" s="30"/>
      <c r="AK32" s="134">
        <f t="shared" si="110"/>
        <v>0</v>
      </c>
      <c r="AL32" s="135">
        <f t="shared" si="8"/>
        <v>1</v>
      </c>
      <c r="AM32" s="30"/>
      <c r="AN32" s="134">
        <f t="shared" si="111"/>
        <v>0</v>
      </c>
      <c r="AO32" s="135">
        <f t="shared" si="10"/>
        <v>1</v>
      </c>
      <c r="AP32" s="30"/>
      <c r="AQ32" s="134">
        <f t="shared" si="112"/>
        <v>0</v>
      </c>
      <c r="AR32" s="135">
        <f t="shared" si="12"/>
        <v>1</v>
      </c>
      <c r="AS32" s="30"/>
      <c r="AT32" s="134">
        <f t="shared" si="113"/>
        <v>0</v>
      </c>
      <c r="AU32" s="135">
        <f t="shared" si="14"/>
        <v>1</v>
      </c>
      <c r="AV32" s="30"/>
      <c r="AW32" s="134">
        <f t="shared" si="114"/>
        <v>0</v>
      </c>
      <c r="AX32" s="135">
        <f t="shared" si="16"/>
        <v>1</v>
      </c>
      <c r="AY32" s="30"/>
      <c r="AZ32" s="134">
        <f t="shared" si="115"/>
        <v>0</v>
      </c>
      <c r="BA32" s="135">
        <f t="shared" si="18"/>
        <v>1</v>
      </c>
      <c r="BB32" s="30"/>
      <c r="BC32" s="134">
        <f t="shared" si="116"/>
        <v>0</v>
      </c>
      <c r="BD32" s="135">
        <f t="shared" si="20"/>
        <v>1</v>
      </c>
      <c r="BE32" s="30"/>
      <c r="BF32" s="134">
        <f t="shared" si="117"/>
        <v>0</v>
      </c>
      <c r="BG32" s="135">
        <f t="shared" si="22"/>
        <v>1</v>
      </c>
      <c r="BH32" s="134"/>
      <c r="BI32" s="26"/>
      <c r="BJ32" s="26"/>
      <c r="BK32" s="135">
        <f>IF($AA$32=0,1,BJ32/$AA$32-1)</f>
        <v>1</v>
      </c>
      <c r="BL32" s="135">
        <f t="shared" si="24"/>
        <v>1</v>
      </c>
      <c r="BM32" s="167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  <c r="FF32" s="63"/>
      <c r="FG32" s="63"/>
      <c r="FH32" s="63"/>
      <c r="FI32" s="63"/>
      <c r="FJ32" s="63"/>
      <c r="FK32" s="63"/>
      <c r="FL32" s="63"/>
      <c r="FM32" s="63"/>
      <c r="FN32" s="63"/>
      <c r="FO32" s="63"/>
      <c r="FP32" s="63"/>
      <c r="FQ32" s="63"/>
      <c r="FR32" s="63"/>
      <c r="FS32" s="63"/>
      <c r="FT32" s="63"/>
      <c r="FU32" s="63"/>
      <c r="FV32" s="63"/>
      <c r="FW32" s="63"/>
      <c r="FX32" s="63"/>
      <c r="FY32" s="63"/>
      <c r="FZ32" s="63"/>
      <c r="GA32" s="63"/>
      <c r="GB32" s="63"/>
      <c r="GC32" s="63"/>
      <c r="GD32" s="63"/>
      <c r="GE32" s="63"/>
      <c r="GF32" s="63"/>
      <c r="GG32" s="63"/>
      <c r="GH32" s="63"/>
      <c r="GI32" s="63"/>
      <c r="GJ32" s="63"/>
      <c r="GK32" s="63"/>
      <c r="GL32" s="63"/>
      <c r="GM32" s="63"/>
      <c r="GN32" s="63"/>
      <c r="GO32" s="63"/>
      <c r="GP32" s="63"/>
      <c r="GQ32" s="63"/>
      <c r="GR32" s="63"/>
      <c r="GS32" s="63"/>
      <c r="GT32" s="63"/>
      <c r="GU32" s="63"/>
      <c r="GV32" s="63"/>
      <c r="GW32" s="63"/>
      <c r="GX32" s="63"/>
    </row>
    <row r="33" spans="1:206" s="66" customFormat="1" ht="18" customHeight="1">
      <c r="A33" s="261" t="s">
        <v>142</v>
      </c>
      <c r="B33" s="262"/>
      <c r="C33" s="29"/>
      <c r="D33" s="134">
        <f t="shared" si="97"/>
        <v>0</v>
      </c>
      <c r="E33" s="29"/>
      <c r="F33" s="29"/>
      <c r="G33" s="134">
        <f t="shared" si="98"/>
        <v>0</v>
      </c>
      <c r="H33" s="29"/>
      <c r="I33" s="134">
        <f t="shared" si="99"/>
        <v>0</v>
      </c>
      <c r="J33" s="29"/>
      <c r="K33" s="134">
        <f t="shared" si="100"/>
        <v>0</v>
      </c>
      <c r="L33" s="29"/>
      <c r="M33" s="134">
        <f t="shared" si="101"/>
        <v>0</v>
      </c>
      <c r="N33" s="29"/>
      <c r="O33" s="134">
        <f t="shared" si="102"/>
        <v>0</v>
      </c>
      <c r="P33" s="29"/>
      <c r="Q33" s="134">
        <f t="shared" si="103"/>
        <v>0</v>
      </c>
      <c r="R33" s="29"/>
      <c r="S33" s="134">
        <f t="shared" si="104"/>
        <v>0</v>
      </c>
      <c r="T33" s="29"/>
      <c r="U33" s="134">
        <f t="shared" si="105"/>
        <v>0</v>
      </c>
      <c r="V33" s="29"/>
      <c r="W33" s="134">
        <f t="shared" si="106"/>
        <v>0</v>
      </c>
      <c r="X33" s="29"/>
      <c r="Y33" s="134">
        <f t="shared" si="107"/>
        <v>0</v>
      </c>
      <c r="Z33" s="29"/>
      <c r="AA33" s="29"/>
      <c r="AB33" s="135">
        <f t="shared" si="2"/>
        <v>1</v>
      </c>
      <c r="AC33" s="29"/>
      <c r="AD33" s="29"/>
      <c r="AE33" s="134">
        <f t="shared" si="108"/>
        <v>0</v>
      </c>
      <c r="AF33" s="135">
        <f t="shared" si="4"/>
        <v>1</v>
      </c>
      <c r="AG33" s="29"/>
      <c r="AH33" s="134">
        <f t="shared" si="109"/>
        <v>0</v>
      </c>
      <c r="AI33" s="135">
        <f t="shared" si="6"/>
        <v>1</v>
      </c>
      <c r="AJ33" s="29"/>
      <c r="AK33" s="134">
        <f t="shared" si="110"/>
        <v>0</v>
      </c>
      <c r="AL33" s="135">
        <f t="shared" si="8"/>
        <v>1</v>
      </c>
      <c r="AM33" s="29"/>
      <c r="AN33" s="134">
        <f t="shared" si="111"/>
        <v>0</v>
      </c>
      <c r="AO33" s="135">
        <f t="shared" si="10"/>
        <v>1</v>
      </c>
      <c r="AP33" s="29"/>
      <c r="AQ33" s="134">
        <f t="shared" si="112"/>
        <v>0</v>
      </c>
      <c r="AR33" s="135">
        <f t="shared" si="12"/>
        <v>1</v>
      </c>
      <c r="AS33" s="29"/>
      <c r="AT33" s="134">
        <f t="shared" si="113"/>
        <v>0</v>
      </c>
      <c r="AU33" s="135">
        <f t="shared" si="14"/>
        <v>1</v>
      </c>
      <c r="AV33" s="29"/>
      <c r="AW33" s="134">
        <f t="shared" si="114"/>
        <v>0</v>
      </c>
      <c r="AX33" s="135">
        <f t="shared" si="16"/>
        <v>1</v>
      </c>
      <c r="AY33" s="29"/>
      <c r="AZ33" s="134">
        <f t="shared" si="115"/>
        <v>0</v>
      </c>
      <c r="BA33" s="135">
        <f t="shared" si="18"/>
        <v>1</v>
      </c>
      <c r="BB33" s="29"/>
      <c r="BC33" s="134">
        <f t="shared" si="116"/>
        <v>0</v>
      </c>
      <c r="BD33" s="135">
        <f t="shared" si="20"/>
        <v>1</v>
      </c>
      <c r="BE33" s="29"/>
      <c r="BF33" s="134">
        <f t="shared" si="117"/>
        <v>0</v>
      </c>
      <c r="BG33" s="135">
        <f t="shared" si="22"/>
        <v>1</v>
      </c>
      <c r="BH33" s="134"/>
      <c r="BI33" s="26"/>
      <c r="BJ33" s="26"/>
      <c r="BK33" s="135">
        <f>IF($AA$33=0,1,BJ33/$AA$33-1)</f>
        <v>1</v>
      </c>
      <c r="BL33" s="135">
        <f t="shared" si="24"/>
        <v>1</v>
      </c>
      <c r="BM33" s="167"/>
      <c r="BN33" s="65"/>
      <c r="BO33" s="65"/>
      <c r="BP33" s="65"/>
      <c r="BQ33" s="65"/>
      <c r="BR33" s="65"/>
      <c r="BS33" s="65"/>
      <c r="BT33" s="65"/>
      <c r="BU33" s="65"/>
      <c r="BV33" s="65"/>
      <c r="BW33" s="65"/>
      <c r="BX33" s="65"/>
      <c r="BY33" s="65"/>
      <c r="BZ33" s="65"/>
      <c r="CA33" s="65"/>
      <c r="CB33" s="65"/>
      <c r="CC33" s="65"/>
      <c r="CD33" s="65"/>
      <c r="CE33" s="65"/>
      <c r="CF33" s="65"/>
      <c r="CG33" s="65"/>
      <c r="CH33" s="65"/>
      <c r="CI33" s="65"/>
      <c r="CJ33" s="65"/>
      <c r="CK33" s="65"/>
      <c r="CL33" s="65"/>
      <c r="CM33" s="65"/>
      <c r="CN33" s="65"/>
      <c r="CO33" s="65"/>
      <c r="CP33" s="65"/>
      <c r="CQ33" s="65"/>
      <c r="CR33" s="65"/>
      <c r="CS33" s="65"/>
      <c r="CT33" s="65"/>
      <c r="CU33" s="65"/>
      <c r="CV33" s="65"/>
      <c r="CW33" s="65"/>
      <c r="CX33" s="65"/>
      <c r="CY33" s="65"/>
      <c r="CZ33" s="65"/>
      <c r="DA33" s="65"/>
      <c r="DB33" s="65"/>
      <c r="DC33" s="65"/>
      <c r="DD33" s="65"/>
      <c r="DE33" s="65"/>
      <c r="DF33" s="65"/>
      <c r="DG33" s="65"/>
      <c r="DH33" s="65"/>
      <c r="DI33" s="65"/>
      <c r="DJ33" s="65"/>
      <c r="DK33" s="65"/>
      <c r="DL33" s="65"/>
      <c r="DM33" s="65"/>
      <c r="DN33" s="65"/>
      <c r="DO33" s="65"/>
      <c r="DP33" s="65"/>
      <c r="DQ33" s="65"/>
      <c r="DR33" s="65"/>
      <c r="DS33" s="65"/>
      <c r="DT33" s="65"/>
      <c r="DU33" s="65"/>
      <c r="DV33" s="65"/>
      <c r="DW33" s="65"/>
      <c r="DX33" s="65"/>
      <c r="DY33" s="65"/>
      <c r="DZ33" s="65"/>
      <c r="EA33" s="65"/>
      <c r="EB33" s="65"/>
      <c r="EC33" s="65"/>
      <c r="ED33" s="65"/>
      <c r="EE33" s="65"/>
      <c r="EF33" s="65"/>
      <c r="EG33" s="65"/>
      <c r="EH33" s="65"/>
      <c r="EI33" s="65"/>
      <c r="EJ33" s="65"/>
      <c r="EK33" s="65"/>
      <c r="EL33" s="65"/>
      <c r="EM33" s="65"/>
      <c r="EN33" s="65"/>
      <c r="EO33" s="65"/>
      <c r="EP33" s="65"/>
      <c r="EQ33" s="65"/>
      <c r="ER33" s="65"/>
      <c r="ES33" s="65"/>
      <c r="ET33" s="65"/>
      <c r="EU33" s="65"/>
      <c r="EV33" s="65"/>
      <c r="EW33" s="65"/>
      <c r="EX33" s="65"/>
      <c r="EY33" s="65"/>
      <c r="EZ33" s="65"/>
      <c r="FA33" s="65"/>
      <c r="FB33" s="65"/>
      <c r="FC33" s="65"/>
      <c r="FD33" s="65"/>
      <c r="FE33" s="65"/>
      <c r="FF33" s="65"/>
      <c r="FG33" s="65"/>
      <c r="FH33" s="65"/>
      <c r="FI33" s="65"/>
      <c r="FJ33" s="65"/>
      <c r="FK33" s="65"/>
      <c r="FL33" s="65"/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5"/>
      <c r="GD33" s="65"/>
      <c r="GE33" s="65"/>
      <c r="GF33" s="65"/>
      <c r="GG33" s="65"/>
      <c r="GH33" s="65"/>
      <c r="GI33" s="65"/>
      <c r="GJ33" s="65"/>
      <c r="GK33" s="65"/>
      <c r="GL33" s="65"/>
      <c r="GM33" s="65"/>
      <c r="GN33" s="65"/>
      <c r="GO33" s="65"/>
      <c r="GP33" s="65"/>
      <c r="GQ33" s="65"/>
      <c r="GR33" s="65"/>
      <c r="GS33" s="65"/>
      <c r="GT33" s="65"/>
      <c r="GU33" s="65"/>
      <c r="GV33" s="65"/>
      <c r="GW33" s="65"/>
      <c r="GX33" s="65"/>
    </row>
    <row r="34" spans="1:206" s="66" customFormat="1" ht="33" customHeight="1">
      <c r="A34" s="261" t="s">
        <v>118</v>
      </c>
      <c r="B34" s="262"/>
      <c r="C34" s="29"/>
      <c r="D34" s="134">
        <f t="shared" si="97"/>
        <v>0</v>
      </c>
      <c r="E34" s="29"/>
      <c r="F34" s="29"/>
      <c r="G34" s="134">
        <f t="shared" si="98"/>
        <v>0</v>
      </c>
      <c r="H34" s="29"/>
      <c r="I34" s="134">
        <f t="shared" si="99"/>
        <v>0</v>
      </c>
      <c r="J34" s="29"/>
      <c r="K34" s="134">
        <f t="shared" si="100"/>
        <v>0</v>
      </c>
      <c r="L34" s="29"/>
      <c r="M34" s="134">
        <f t="shared" si="101"/>
        <v>0</v>
      </c>
      <c r="N34" s="29"/>
      <c r="O34" s="134">
        <f t="shared" si="102"/>
        <v>0</v>
      </c>
      <c r="P34" s="29"/>
      <c r="Q34" s="134">
        <f t="shared" si="103"/>
        <v>0</v>
      </c>
      <c r="R34" s="29"/>
      <c r="S34" s="134">
        <f t="shared" si="104"/>
        <v>0</v>
      </c>
      <c r="T34" s="29"/>
      <c r="U34" s="134">
        <f t="shared" si="105"/>
        <v>0</v>
      </c>
      <c r="V34" s="29"/>
      <c r="W34" s="134">
        <f t="shared" si="106"/>
        <v>0</v>
      </c>
      <c r="X34" s="29"/>
      <c r="Y34" s="134">
        <f t="shared" si="107"/>
        <v>0</v>
      </c>
      <c r="Z34" s="29"/>
      <c r="AA34" s="29"/>
      <c r="AB34" s="135">
        <f t="shared" si="2"/>
        <v>1</v>
      </c>
      <c r="AC34" s="29"/>
      <c r="AD34" s="29"/>
      <c r="AE34" s="134">
        <f t="shared" si="108"/>
        <v>0</v>
      </c>
      <c r="AF34" s="135">
        <f t="shared" si="4"/>
        <v>1</v>
      </c>
      <c r="AG34" s="29"/>
      <c r="AH34" s="134">
        <f t="shared" si="109"/>
        <v>0</v>
      </c>
      <c r="AI34" s="135">
        <f t="shared" si="6"/>
        <v>1</v>
      </c>
      <c r="AJ34" s="29"/>
      <c r="AK34" s="134">
        <f t="shared" si="110"/>
        <v>0</v>
      </c>
      <c r="AL34" s="135">
        <f t="shared" si="8"/>
        <v>1</v>
      </c>
      <c r="AM34" s="29"/>
      <c r="AN34" s="134">
        <f t="shared" si="111"/>
        <v>0</v>
      </c>
      <c r="AO34" s="135">
        <f t="shared" si="10"/>
        <v>1</v>
      </c>
      <c r="AP34" s="29"/>
      <c r="AQ34" s="134">
        <f t="shared" si="112"/>
        <v>0</v>
      </c>
      <c r="AR34" s="135">
        <f t="shared" si="12"/>
        <v>1</v>
      </c>
      <c r="AS34" s="29"/>
      <c r="AT34" s="134">
        <f t="shared" si="113"/>
        <v>0</v>
      </c>
      <c r="AU34" s="135">
        <f t="shared" si="14"/>
        <v>1</v>
      </c>
      <c r="AV34" s="29"/>
      <c r="AW34" s="134">
        <f t="shared" si="114"/>
        <v>0</v>
      </c>
      <c r="AX34" s="135">
        <f t="shared" si="16"/>
        <v>1</v>
      </c>
      <c r="AY34" s="29"/>
      <c r="AZ34" s="134">
        <f t="shared" si="115"/>
        <v>0</v>
      </c>
      <c r="BA34" s="135">
        <f t="shared" si="18"/>
        <v>1</v>
      </c>
      <c r="BB34" s="29"/>
      <c r="BC34" s="134">
        <f t="shared" si="116"/>
        <v>0</v>
      </c>
      <c r="BD34" s="135">
        <f t="shared" si="20"/>
        <v>1</v>
      </c>
      <c r="BE34" s="29"/>
      <c r="BF34" s="134">
        <f t="shared" si="117"/>
        <v>0</v>
      </c>
      <c r="BG34" s="135">
        <f t="shared" si="22"/>
        <v>1</v>
      </c>
      <c r="BH34" s="134"/>
      <c r="BI34" s="26"/>
      <c r="BJ34" s="26"/>
      <c r="BK34" s="135">
        <f>IF($AA$34=0,1,BJ34/$AA$34-1)</f>
        <v>1</v>
      </c>
      <c r="BL34" s="135">
        <f t="shared" si="24"/>
        <v>1</v>
      </c>
      <c r="BM34" s="167"/>
      <c r="BN34" s="65"/>
      <c r="BO34" s="65"/>
      <c r="BP34" s="65"/>
      <c r="BQ34" s="65"/>
      <c r="BR34" s="65"/>
      <c r="BS34" s="65"/>
      <c r="BT34" s="65"/>
      <c r="BU34" s="65"/>
      <c r="BV34" s="65"/>
      <c r="BW34" s="65"/>
      <c r="BX34" s="65"/>
      <c r="BY34" s="65"/>
      <c r="BZ34" s="65"/>
      <c r="CA34" s="65"/>
      <c r="CB34" s="65"/>
      <c r="CC34" s="65"/>
      <c r="CD34" s="65"/>
      <c r="CE34" s="65"/>
      <c r="CF34" s="65"/>
      <c r="CG34" s="65"/>
      <c r="CH34" s="65"/>
      <c r="CI34" s="65"/>
      <c r="CJ34" s="65"/>
      <c r="CK34" s="65"/>
      <c r="CL34" s="65"/>
      <c r="CM34" s="65"/>
      <c r="CN34" s="65"/>
      <c r="CO34" s="65"/>
      <c r="CP34" s="65"/>
      <c r="CQ34" s="65"/>
      <c r="CR34" s="65"/>
      <c r="CS34" s="65"/>
      <c r="CT34" s="65"/>
      <c r="CU34" s="65"/>
      <c r="CV34" s="65"/>
      <c r="CW34" s="65"/>
      <c r="CX34" s="65"/>
      <c r="CY34" s="65"/>
      <c r="CZ34" s="65"/>
      <c r="DA34" s="65"/>
      <c r="DB34" s="65"/>
      <c r="DC34" s="65"/>
      <c r="DD34" s="65"/>
      <c r="DE34" s="65"/>
      <c r="DF34" s="65"/>
      <c r="DG34" s="65"/>
      <c r="DH34" s="65"/>
      <c r="DI34" s="65"/>
      <c r="DJ34" s="65"/>
      <c r="DK34" s="65"/>
      <c r="DL34" s="65"/>
      <c r="DM34" s="65"/>
      <c r="DN34" s="65"/>
      <c r="DO34" s="65"/>
      <c r="DP34" s="65"/>
      <c r="DQ34" s="65"/>
      <c r="DR34" s="65"/>
      <c r="DS34" s="65"/>
      <c r="DT34" s="65"/>
      <c r="DU34" s="65"/>
      <c r="DV34" s="65"/>
      <c r="DW34" s="65"/>
      <c r="DX34" s="65"/>
      <c r="DY34" s="65"/>
      <c r="DZ34" s="65"/>
      <c r="EA34" s="65"/>
      <c r="EB34" s="65"/>
      <c r="EC34" s="65"/>
      <c r="ED34" s="65"/>
      <c r="EE34" s="65"/>
      <c r="EF34" s="65"/>
      <c r="EG34" s="65"/>
      <c r="EH34" s="65"/>
      <c r="EI34" s="65"/>
      <c r="EJ34" s="65"/>
      <c r="EK34" s="65"/>
      <c r="EL34" s="65"/>
      <c r="EM34" s="65"/>
      <c r="EN34" s="65"/>
      <c r="EO34" s="65"/>
      <c r="EP34" s="65"/>
      <c r="EQ34" s="65"/>
      <c r="ER34" s="65"/>
      <c r="ES34" s="65"/>
      <c r="ET34" s="65"/>
      <c r="EU34" s="65"/>
      <c r="EV34" s="65"/>
      <c r="EW34" s="65"/>
      <c r="EX34" s="65"/>
      <c r="EY34" s="65"/>
      <c r="EZ34" s="65"/>
      <c r="FA34" s="65"/>
      <c r="FB34" s="65"/>
      <c r="FC34" s="65"/>
      <c r="FD34" s="65"/>
      <c r="FE34" s="65"/>
      <c r="FF34" s="65"/>
      <c r="FG34" s="65"/>
      <c r="FH34" s="65"/>
      <c r="FI34" s="65"/>
      <c r="FJ34" s="65"/>
      <c r="FK34" s="65"/>
      <c r="FL34" s="65"/>
      <c r="FM34" s="65"/>
      <c r="FN34" s="65"/>
      <c r="FO34" s="65"/>
      <c r="FP34" s="65"/>
      <c r="FQ34" s="65"/>
      <c r="FR34" s="65"/>
      <c r="FS34" s="65"/>
      <c r="FT34" s="65"/>
      <c r="FU34" s="65"/>
      <c r="FV34" s="65"/>
      <c r="FW34" s="65"/>
      <c r="FX34" s="65"/>
      <c r="FY34" s="65"/>
      <c r="FZ34" s="65"/>
      <c r="GA34" s="65"/>
      <c r="GB34" s="65"/>
      <c r="GC34" s="65"/>
      <c r="GD34" s="65"/>
      <c r="GE34" s="65"/>
      <c r="GF34" s="65"/>
      <c r="GG34" s="65"/>
      <c r="GH34" s="65"/>
      <c r="GI34" s="65"/>
      <c r="GJ34" s="65"/>
      <c r="GK34" s="65"/>
      <c r="GL34" s="65"/>
      <c r="GM34" s="65"/>
      <c r="GN34" s="65"/>
      <c r="GO34" s="65"/>
      <c r="GP34" s="65"/>
      <c r="GQ34" s="65"/>
      <c r="GR34" s="65"/>
      <c r="GS34" s="65"/>
      <c r="GT34" s="65"/>
      <c r="GU34" s="65"/>
      <c r="GV34" s="65"/>
      <c r="GW34" s="65"/>
      <c r="GX34" s="65"/>
    </row>
    <row r="35" spans="1:206" s="66" customFormat="1" ht="18" customHeight="1">
      <c r="A35" s="261" t="s">
        <v>48</v>
      </c>
      <c r="B35" s="262"/>
      <c r="C35" s="29"/>
      <c r="D35" s="134">
        <f t="shared" si="97"/>
        <v>0</v>
      </c>
      <c r="E35" s="31"/>
      <c r="F35" s="31"/>
      <c r="G35" s="134">
        <f t="shared" si="98"/>
        <v>0</v>
      </c>
      <c r="H35" s="31"/>
      <c r="I35" s="134">
        <f t="shared" si="99"/>
        <v>0</v>
      </c>
      <c r="J35" s="31"/>
      <c r="K35" s="134">
        <f t="shared" si="100"/>
        <v>0</v>
      </c>
      <c r="L35" s="31"/>
      <c r="M35" s="134">
        <f t="shared" si="101"/>
        <v>0</v>
      </c>
      <c r="N35" s="31"/>
      <c r="O35" s="134">
        <f t="shared" si="102"/>
        <v>0</v>
      </c>
      <c r="P35" s="31"/>
      <c r="Q35" s="134">
        <f t="shared" si="103"/>
        <v>0</v>
      </c>
      <c r="R35" s="31"/>
      <c r="S35" s="134">
        <f t="shared" si="104"/>
        <v>0</v>
      </c>
      <c r="T35" s="31"/>
      <c r="U35" s="134">
        <f t="shared" si="105"/>
        <v>0</v>
      </c>
      <c r="V35" s="31"/>
      <c r="W35" s="134">
        <f t="shared" si="106"/>
        <v>0</v>
      </c>
      <c r="X35" s="31"/>
      <c r="Y35" s="134">
        <f t="shared" si="107"/>
        <v>0</v>
      </c>
      <c r="Z35" s="31"/>
      <c r="AA35" s="31"/>
      <c r="AB35" s="135">
        <f t="shared" si="2"/>
        <v>1</v>
      </c>
      <c r="AC35" s="31"/>
      <c r="AD35" s="31"/>
      <c r="AE35" s="134">
        <f t="shared" si="108"/>
        <v>0</v>
      </c>
      <c r="AF35" s="135">
        <f t="shared" si="4"/>
        <v>1</v>
      </c>
      <c r="AG35" s="31"/>
      <c r="AH35" s="134">
        <f t="shared" si="109"/>
        <v>0</v>
      </c>
      <c r="AI35" s="135">
        <f t="shared" si="6"/>
        <v>1</v>
      </c>
      <c r="AJ35" s="29"/>
      <c r="AK35" s="134">
        <f t="shared" si="110"/>
        <v>0</v>
      </c>
      <c r="AL35" s="135">
        <f t="shared" si="8"/>
        <v>1</v>
      </c>
      <c r="AM35" s="31"/>
      <c r="AN35" s="134">
        <f t="shared" si="111"/>
        <v>0</v>
      </c>
      <c r="AO35" s="135">
        <f t="shared" si="10"/>
        <v>1</v>
      </c>
      <c r="AP35" s="31"/>
      <c r="AQ35" s="134">
        <f t="shared" si="112"/>
        <v>0</v>
      </c>
      <c r="AR35" s="135">
        <f t="shared" si="12"/>
        <v>1</v>
      </c>
      <c r="AS35" s="31"/>
      <c r="AT35" s="134">
        <f t="shared" si="113"/>
        <v>0</v>
      </c>
      <c r="AU35" s="135">
        <f t="shared" si="14"/>
        <v>1</v>
      </c>
      <c r="AV35" s="31"/>
      <c r="AW35" s="134">
        <f t="shared" si="114"/>
        <v>0</v>
      </c>
      <c r="AX35" s="135">
        <f t="shared" si="16"/>
        <v>1</v>
      </c>
      <c r="AY35" s="31"/>
      <c r="AZ35" s="134">
        <f t="shared" si="115"/>
        <v>0</v>
      </c>
      <c r="BA35" s="135">
        <f t="shared" si="18"/>
        <v>1</v>
      </c>
      <c r="BB35" s="31"/>
      <c r="BC35" s="134">
        <f t="shared" si="116"/>
        <v>0</v>
      </c>
      <c r="BD35" s="135">
        <f t="shared" si="20"/>
        <v>1</v>
      </c>
      <c r="BE35" s="31"/>
      <c r="BF35" s="134">
        <f t="shared" si="117"/>
        <v>0</v>
      </c>
      <c r="BG35" s="135">
        <f t="shared" si="22"/>
        <v>1</v>
      </c>
      <c r="BH35" s="134"/>
      <c r="BI35" s="26"/>
      <c r="BJ35" s="26"/>
      <c r="BK35" s="135">
        <f>IF($AA$35=0,1,BJ35/$AA$35-1)</f>
        <v>1</v>
      </c>
      <c r="BL35" s="135">
        <f t="shared" si="24"/>
        <v>1</v>
      </c>
      <c r="BM35" s="167"/>
      <c r="BN35" s="65"/>
      <c r="BO35" s="65"/>
      <c r="BP35" s="65"/>
      <c r="BQ35" s="65"/>
      <c r="BR35" s="65"/>
      <c r="BS35" s="65"/>
      <c r="BT35" s="65"/>
      <c r="BU35" s="65"/>
      <c r="BV35" s="65"/>
      <c r="BW35" s="65"/>
      <c r="BX35" s="65"/>
      <c r="BY35" s="65"/>
      <c r="BZ35" s="65"/>
      <c r="CA35" s="65"/>
      <c r="CB35" s="65"/>
      <c r="CC35" s="65"/>
      <c r="CD35" s="65"/>
      <c r="CE35" s="65"/>
      <c r="CF35" s="65"/>
      <c r="CG35" s="65"/>
      <c r="CH35" s="65"/>
      <c r="CI35" s="65"/>
      <c r="CJ35" s="65"/>
      <c r="CK35" s="65"/>
      <c r="CL35" s="65"/>
      <c r="CM35" s="65"/>
      <c r="CN35" s="65"/>
      <c r="CO35" s="65"/>
      <c r="CP35" s="65"/>
      <c r="CQ35" s="65"/>
      <c r="CR35" s="65"/>
      <c r="CS35" s="65"/>
      <c r="CT35" s="65"/>
      <c r="CU35" s="65"/>
      <c r="CV35" s="65"/>
      <c r="CW35" s="65"/>
      <c r="CX35" s="65"/>
      <c r="CY35" s="65"/>
      <c r="CZ35" s="65"/>
      <c r="DA35" s="65"/>
      <c r="DB35" s="65"/>
      <c r="DC35" s="65"/>
      <c r="DD35" s="65"/>
      <c r="DE35" s="65"/>
      <c r="DF35" s="65"/>
      <c r="DG35" s="65"/>
      <c r="DH35" s="65"/>
      <c r="DI35" s="65"/>
      <c r="DJ35" s="65"/>
      <c r="DK35" s="65"/>
      <c r="DL35" s="65"/>
      <c r="DM35" s="65"/>
      <c r="DN35" s="65"/>
      <c r="DO35" s="65"/>
      <c r="DP35" s="65"/>
      <c r="DQ35" s="65"/>
      <c r="DR35" s="65"/>
      <c r="DS35" s="65"/>
      <c r="DT35" s="65"/>
      <c r="DU35" s="65"/>
      <c r="DV35" s="65"/>
      <c r="DW35" s="65"/>
      <c r="DX35" s="65"/>
      <c r="DY35" s="65"/>
      <c r="DZ35" s="65"/>
      <c r="EA35" s="65"/>
      <c r="EB35" s="65"/>
      <c r="EC35" s="65"/>
      <c r="ED35" s="65"/>
      <c r="EE35" s="65"/>
      <c r="EF35" s="65"/>
      <c r="EG35" s="65"/>
      <c r="EH35" s="65"/>
      <c r="EI35" s="65"/>
      <c r="EJ35" s="65"/>
      <c r="EK35" s="65"/>
      <c r="EL35" s="65"/>
      <c r="EM35" s="65"/>
      <c r="EN35" s="65"/>
      <c r="EO35" s="65"/>
      <c r="EP35" s="65"/>
      <c r="EQ35" s="65"/>
      <c r="ER35" s="65"/>
      <c r="ES35" s="65"/>
      <c r="ET35" s="65"/>
      <c r="EU35" s="65"/>
      <c r="EV35" s="65"/>
      <c r="EW35" s="65"/>
      <c r="EX35" s="65"/>
      <c r="EY35" s="65"/>
      <c r="EZ35" s="65"/>
      <c r="FA35" s="65"/>
      <c r="FB35" s="65"/>
      <c r="FC35" s="65"/>
      <c r="FD35" s="65"/>
      <c r="FE35" s="65"/>
      <c r="FF35" s="65"/>
      <c r="FG35" s="65"/>
      <c r="FH35" s="65"/>
      <c r="FI35" s="65"/>
      <c r="FJ35" s="65"/>
      <c r="FK35" s="65"/>
      <c r="FL35" s="65"/>
      <c r="FM35" s="65"/>
      <c r="FN35" s="65"/>
      <c r="FO35" s="65"/>
      <c r="FP35" s="65"/>
      <c r="FQ35" s="65"/>
      <c r="FR35" s="65"/>
      <c r="FS35" s="65"/>
      <c r="FT35" s="65"/>
      <c r="FU35" s="65"/>
      <c r="FV35" s="65"/>
      <c r="FW35" s="65"/>
      <c r="FX35" s="65"/>
      <c r="FY35" s="65"/>
      <c r="FZ35" s="65"/>
      <c r="GA35" s="65"/>
      <c r="GB35" s="65"/>
      <c r="GC35" s="65"/>
      <c r="GD35" s="65"/>
      <c r="GE35" s="65"/>
      <c r="GF35" s="65"/>
      <c r="GG35" s="65"/>
      <c r="GH35" s="65"/>
      <c r="GI35" s="65"/>
      <c r="GJ35" s="65"/>
      <c r="GK35" s="65"/>
      <c r="GL35" s="65"/>
      <c r="GM35" s="65"/>
      <c r="GN35" s="65"/>
      <c r="GO35" s="65"/>
      <c r="GP35" s="65"/>
      <c r="GQ35" s="65"/>
      <c r="GR35" s="65"/>
      <c r="GS35" s="65"/>
      <c r="GT35" s="65"/>
      <c r="GU35" s="65"/>
      <c r="GV35" s="65"/>
      <c r="GW35" s="65"/>
      <c r="GX35" s="65"/>
    </row>
    <row r="36" spans="1:206" s="66" customFormat="1" ht="18" customHeight="1">
      <c r="A36" s="261" t="s">
        <v>93</v>
      </c>
      <c r="B36" s="262"/>
      <c r="C36" s="29"/>
      <c r="D36" s="134">
        <f t="shared" si="97"/>
        <v>0</v>
      </c>
      <c r="E36" s="31"/>
      <c r="F36" s="31"/>
      <c r="G36" s="134">
        <f t="shared" si="98"/>
        <v>0</v>
      </c>
      <c r="H36" s="31"/>
      <c r="I36" s="134">
        <f t="shared" si="99"/>
        <v>0</v>
      </c>
      <c r="J36" s="31"/>
      <c r="K36" s="134">
        <f t="shared" si="100"/>
        <v>0</v>
      </c>
      <c r="L36" s="31"/>
      <c r="M36" s="134">
        <f t="shared" si="101"/>
        <v>0</v>
      </c>
      <c r="N36" s="31"/>
      <c r="O36" s="134">
        <f t="shared" si="102"/>
        <v>0</v>
      </c>
      <c r="P36" s="31"/>
      <c r="Q36" s="134">
        <f t="shared" si="103"/>
        <v>0</v>
      </c>
      <c r="R36" s="31"/>
      <c r="S36" s="134">
        <f t="shared" si="104"/>
        <v>0</v>
      </c>
      <c r="T36" s="31"/>
      <c r="U36" s="134">
        <f t="shared" si="105"/>
        <v>0</v>
      </c>
      <c r="V36" s="31"/>
      <c r="W36" s="134">
        <f t="shared" si="106"/>
        <v>0</v>
      </c>
      <c r="X36" s="31"/>
      <c r="Y36" s="134">
        <f t="shared" si="107"/>
        <v>0</v>
      </c>
      <c r="Z36" s="31"/>
      <c r="AA36" s="31"/>
      <c r="AB36" s="135">
        <f t="shared" si="2"/>
        <v>1</v>
      </c>
      <c r="AC36" s="31"/>
      <c r="AD36" s="31"/>
      <c r="AE36" s="134">
        <f t="shared" si="108"/>
        <v>0</v>
      </c>
      <c r="AF36" s="135">
        <f t="shared" si="4"/>
        <v>1</v>
      </c>
      <c r="AG36" s="31"/>
      <c r="AH36" s="134">
        <f t="shared" si="109"/>
        <v>0</v>
      </c>
      <c r="AI36" s="135">
        <f t="shared" si="6"/>
        <v>1</v>
      </c>
      <c r="AJ36" s="29"/>
      <c r="AK36" s="134">
        <f t="shared" si="110"/>
        <v>0</v>
      </c>
      <c r="AL36" s="135">
        <f t="shared" si="8"/>
        <v>1</v>
      </c>
      <c r="AM36" s="31"/>
      <c r="AN36" s="134">
        <f t="shared" si="111"/>
        <v>0</v>
      </c>
      <c r="AO36" s="135">
        <f t="shared" si="10"/>
        <v>1</v>
      </c>
      <c r="AP36" s="31"/>
      <c r="AQ36" s="134">
        <f t="shared" si="112"/>
        <v>0</v>
      </c>
      <c r="AR36" s="135">
        <f t="shared" si="12"/>
        <v>1</v>
      </c>
      <c r="AS36" s="31"/>
      <c r="AT36" s="134">
        <f t="shared" si="113"/>
        <v>0</v>
      </c>
      <c r="AU36" s="135">
        <f t="shared" si="14"/>
        <v>1</v>
      </c>
      <c r="AV36" s="31"/>
      <c r="AW36" s="134">
        <f t="shared" si="114"/>
        <v>0</v>
      </c>
      <c r="AX36" s="135">
        <f t="shared" si="16"/>
        <v>1</v>
      </c>
      <c r="AY36" s="31"/>
      <c r="AZ36" s="134">
        <f t="shared" si="115"/>
        <v>0</v>
      </c>
      <c r="BA36" s="135">
        <f t="shared" si="18"/>
        <v>1</v>
      </c>
      <c r="BB36" s="31"/>
      <c r="BC36" s="134">
        <f t="shared" si="116"/>
        <v>0</v>
      </c>
      <c r="BD36" s="135">
        <f t="shared" si="20"/>
        <v>1</v>
      </c>
      <c r="BE36" s="31"/>
      <c r="BF36" s="134">
        <f t="shared" si="117"/>
        <v>0</v>
      </c>
      <c r="BG36" s="135">
        <f t="shared" si="22"/>
        <v>1</v>
      </c>
      <c r="BH36" s="134"/>
      <c r="BI36" s="26"/>
      <c r="BJ36" s="26"/>
      <c r="BK36" s="135">
        <f>IF($AA$36=0,1,BJ36/$AA$36-1)</f>
        <v>1</v>
      </c>
      <c r="BL36" s="135">
        <f t="shared" si="24"/>
        <v>1</v>
      </c>
      <c r="BM36" s="167"/>
      <c r="BN36" s="65"/>
      <c r="BO36" s="65"/>
      <c r="BP36" s="65"/>
      <c r="BQ36" s="65"/>
      <c r="BR36" s="65"/>
      <c r="BS36" s="65"/>
      <c r="BT36" s="65"/>
      <c r="BU36" s="65"/>
      <c r="BV36" s="65"/>
      <c r="BW36" s="65"/>
      <c r="BX36" s="65"/>
      <c r="BY36" s="65"/>
      <c r="BZ36" s="65"/>
      <c r="CA36" s="65"/>
      <c r="CB36" s="65"/>
      <c r="CC36" s="65"/>
      <c r="CD36" s="65"/>
      <c r="CE36" s="65"/>
      <c r="CF36" s="65"/>
      <c r="CG36" s="65"/>
      <c r="CH36" s="65"/>
      <c r="CI36" s="65"/>
      <c r="CJ36" s="65"/>
      <c r="CK36" s="65"/>
      <c r="CL36" s="65"/>
      <c r="CM36" s="65"/>
      <c r="CN36" s="65"/>
      <c r="CO36" s="65"/>
      <c r="CP36" s="65"/>
      <c r="CQ36" s="65"/>
      <c r="CR36" s="65"/>
      <c r="CS36" s="65"/>
      <c r="CT36" s="65"/>
      <c r="CU36" s="65"/>
      <c r="CV36" s="65"/>
      <c r="CW36" s="65"/>
      <c r="CX36" s="65"/>
      <c r="CY36" s="65"/>
      <c r="CZ36" s="65"/>
      <c r="DA36" s="65"/>
      <c r="DB36" s="65"/>
      <c r="DC36" s="65"/>
      <c r="DD36" s="65"/>
      <c r="DE36" s="65"/>
      <c r="DF36" s="65"/>
      <c r="DG36" s="65"/>
      <c r="DH36" s="65"/>
      <c r="DI36" s="65"/>
      <c r="DJ36" s="65"/>
      <c r="DK36" s="65"/>
      <c r="DL36" s="65"/>
      <c r="DM36" s="65"/>
      <c r="DN36" s="65"/>
      <c r="DO36" s="65"/>
      <c r="DP36" s="65"/>
      <c r="DQ36" s="65"/>
      <c r="DR36" s="65"/>
      <c r="DS36" s="65"/>
      <c r="DT36" s="65"/>
      <c r="DU36" s="65"/>
      <c r="DV36" s="65"/>
      <c r="DW36" s="65"/>
      <c r="DX36" s="65"/>
      <c r="DY36" s="65"/>
      <c r="DZ36" s="65"/>
      <c r="EA36" s="65"/>
      <c r="EB36" s="65"/>
      <c r="EC36" s="65"/>
      <c r="ED36" s="65"/>
      <c r="EE36" s="65"/>
      <c r="EF36" s="65"/>
      <c r="EG36" s="65"/>
      <c r="EH36" s="65"/>
      <c r="EI36" s="65"/>
      <c r="EJ36" s="65"/>
      <c r="EK36" s="65"/>
      <c r="EL36" s="65"/>
      <c r="EM36" s="65"/>
      <c r="EN36" s="65"/>
      <c r="EO36" s="65"/>
      <c r="EP36" s="65"/>
      <c r="EQ36" s="65"/>
      <c r="ER36" s="65"/>
      <c r="ES36" s="65"/>
      <c r="ET36" s="65"/>
      <c r="EU36" s="65"/>
      <c r="EV36" s="65"/>
      <c r="EW36" s="65"/>
      <c r="EX36" s="65"/>
      <c r="EY36" s="65"/>
      <c r="EZ36" s="65"/>
      <c r="FA36" s="65"/>
      <c r="FB36" s="65"/>
      <c r="FC36" s="65"/>
      <c r="FD36" s="65"/>
      <c r="FE36" s="65"/>
      <c r="FF36" s="65"/>
      <c r="FG36" s="65"/>
      <c r="FH36" s="65"/>
      <c r="FI36" s="65"/>
      <c r="FJ36" s="65"/>
      <c r="FK36" s="65"/>
      <c r="FL36" s="65"/>
      <c r="FM36" s="65"/>
      <c r="FN36" s="65"/>
      <c r="FO36" s="65"/>
      <c r="FP36" s="65"/>
      <c r="FQ36" s="65"/>
      <c r="FR36" s="65"/>
      <c r="FS36" s="65"/>
      <c r="FT36" s="65"/>
      <c r="FU36" s="65"/>
      <c r="FV36" s="65"/>
      <c r="FW36" s="65"/>
      <c r="FX36" s="65"/>
      <c r="FY36" s="65"/>
      <c r="FZ36" s="65"/>
      <c r="GA36" s="65"/>
      <c r="GB36" s="65"/>
      <c r="GC36" s="65"/>
      <c r="GD36" s="65"/>
      <c r="GE36" s="65"/>
      <c r="GF36" s="65"/>
      <c r="GG36" s="65"/>
      <c r="GH36" s="65"/>
      <c r="GI36" s="65"/>
      <c r="GJ36" s="65"/>
      <c r="GK36" s="65"/>
      <c r="GL36" s="65"/>
      <c r="GM36" s="65"/>
      <c r="GN36" s="65"/>
      <c r="GO36" s="65"/>
      <c r="GP36" s="65"/>
      <c r="GQ36" s="65"/>
      <c r="GR36" s="65"/>
      <c r="GS36" s="65"/>
      <c r="GT36" s="65"/>
      <c r="GU36" s="65"/>
      <c r="GV36" s="65"/>
      <c r="GW36" s="65"/>
      <c r="GX36" s="65"/>
    </row>
    <row r="37" spans="1:206" s="18" customFormat="1" ht="23.25" customHeight="1">
      <c r="A37" s="242" t="s">
        <v>49</v>
      </c>
      <c r="B37" s="243"/>
      <c r="C37" s="130">
        <f>C38+C43+C44+C45+C46+C47</f>
        <v>0</v>
      </c>
      <c r="D37" s="130">
        <f t="shared" ref="D37:AA37" si="118">D38+D43+D44+D45+D46+D47</f>
        <v>0</v>
      </c>
      <c r="E37" s="130">
        <f t="shared" si="118"/>
        <v>0</v>
      </c>
      <c r="F37" s="130">
        <f t="shared" si="118"/>
        <v>0</v>
      </c>
      <c r="G37" s="130">
        <f t="shared" si="118"/>
        <v>0</v>
      </c>
      <c r="H37" s="130">
        <f t="shared" si="118"/>
        <v>0</v>
      </c>
      <c r="I37" s="130">
        <f t="shared" si="118"/>
        <v>0</v>
      </c>
      <c r="J37" s="130">
        <f t="shared" si="118"/>
        <v>0</v>
      </c>
      <c r="K37" s="130">
        <f t="shared" si="118"/>
        <v>0</v>
      </c>
      <c r="L37" s="130">
        <f t="shared" si="118"/>
        <v>0</v>
      </c>
      <c r="M37" s="130">
        <f t="shared" si="118"/>
        <v>0</v>
      </c>
      <c r="N37" s="130">
        <f t="shared" si="118"/>
        <v>0</v>
      </c>
      <c r="O37" s="130">
        <f t="shared" si="118"/>
        <v>0</v>
      </c>
      <c r="P37" s="130">
        <f t="shared" si="118"/>
        <v>0</v>
      </c>
      <c r="Q37" s="130">
        <f t="shared" si="118"/>
        <v>0</v>
      </c>
      <c r="R37" s="130">
        <f t="shared" si="118"/>
        <v>0</v>
      </c>
      <c r="S37" s="130">
        <f t="shared" si="118"/>
        <v>0</v>
      </c>
      <c r="T37" s="130">
        <f t="shared" si="118"/>
        <v>0</v>
      </c>
      <c r="U37" s="130">
        <f t="shared" si="118"/>
        <v>0</v>
      </c>
      <c r="V37" s="130">
        <f t="shared" si="118"/>
        <v>0</v>
      </c>
      <c r="W37" s="130">
        <f t="shared" si="118"/>
        <v>0</v>
      </c>
      <c r="X37" s="130">
        <f t="shared" si="118"/>
        <v>0</v>
      </c>
      <c r="Y37" s="130">
        <f t="shared" si="118"/>
        <v>0</v>
      </c>
      <c r="Z37" s="130">
        <f t="shared" si="118"/>
        <v>0</v>
      </c>
      <c r="AA37" s="130">
        <f t="shared" si="118"/>
        <v>0</v>
      </c>
      <c r="AB37" s="131">
        <f t="shared" si="2"/>
        <v>1</v>
      </c>
      <c r="AC37" s="130">
        <f t="shared" ref="AC37:BF37" si="119">AC38+AC43+AC44+AC45+AC46+AC47</f>
        <v>0</v>
      </c>
      <c r="AD37" s="130">
        <f t="shared" si="119"/>
        <v>0</v>
      </c>
      <c r="AE37" s="130">
        <f t="shared" si="119"/>
        <v>0</v>
      </c>
      <c r="AF37" s="131">
        <f t="shared" si="4"/>
        <v>1</v>
      </c>
      <c r="AG37" s="130">
        <f t="shared" ref="AG37" si="120">AG38+AG43+AG44+AG45+AG46+AG47</f>
        <v>0</v>
      </c>
      <c r="AH37" s="130">
        <f t="shared" si="119"/>
        <v>0</v>
      </c>
      <c r="AI37" s="131">
        <f t="shared" si="6"/>
        <v>1</v>
      </c>
      <c r="AJ37" s="130">
        <f t="shared" ref="AJ37" si="121">AJ38+AJ43+AJ44+AJ45+AJ46+AJ47</f>
        <v>0</v>
      </c>
      <c r="AK37" s="130">
        <f t="shared" si="119"/>
        <v>0</v>
      </c>
      <c r="AL37" s="131">
        <f t="shared" si="8"/>
        <v>1</v>
      </c>
      <c r="AM37" s="130">
        <f t="shared" ref="AM37" si="122">AM38+AM43+AM44+AM45+AM46+AM47</f>
        <v>0</v>
      </c>
      <c r="AN37" s="130">
        <f t="shared" si="119"/>
        <v>0</v>
      </c>
      <c r="AO37" s="131">
        <f t="shared" si="10"/>
        <v>1</v>
      </c>
      <c r="AP37" s="130">
        <f t="shared" ref="AP37" si="123">AP38+AP43+AP44+AP45+AP46+AP47</f>
        <v>0</v>
      </c>
      <c r="AQ37" s="130">
        <f t="shared" si="119"/>
        <v>0</v>
      </c>
      <c r="AR37" s="131">
        <f t="shared" si="12"/>
        <v>1</v>
      </c>
      <c r="AS37" s="130">
        <f t="shared" ref="AS37" si="124">AS38+AS43+AS44+AS45+AS46+AS47</f>
        <v>0</v>
      </c>
      <c r="AT37" s="130">
        <f t="shared" si="119"/>
        <v>0</v>
      </c>
      <c r="AU37" s="131">
        <f t="shared" si="14"/>
        <v>1</v>
      </c>
      <c r="AV37" s="130">
        <f t="shared" ref="AV37" si="125">AV38+AV43+AV44+AV45+AV46+AV47</f>
        <v>0</v>
      </c>
      <c r="AW37" s="130">
        <f t="shared" si="119"/>
        <v>0</v>
      </c>
      <c r="AX37" s="131">
        <f t="shared" si="16"/>
        <v>1</v>
      </c>
      <c r="AY37" s="130">
        <f t="shared" ref="AY37" si="126">AY38+AY43+AY44+AY45+AY46+AY47</f>
        <v>0</v>
      </c>
      <c r="AZ37" s="130">
        <f t="shared" si="119"/>
        <v>0</v>
      </c>
      <c r="BA37" s="131">
        <f t="shared" si="18"/>
        <v>1</v>
      </c>
      <c r="BB37" s="130">
        <f t="shared" ref="BB37" si="127">BB38+BB43+BB44+BB45+BB46+BB47</f>
        <v>0</v>
      </c>
      <c r="BC37" s="130">
        <f t="shared" si="119"/>
        <v>0</v>
      </c>
      <c r="BD37" s="131">
        <f t="shared" si="20"/>
        <v>1</v>
      </c>
      <c r="BE37" s="130">
        <f t="shared" ref="BE37" si="128">BE38+BE43+BE44+BE45+BE46+BE47</f>
        <v>0</v>
      </c>
      <c r="BF37" s="130">
        <f t="shared" si="119"/>
        <v>0</v>
      </c>
      <c r="BG37" s="131">
        <f t="shared" si="22"/>
        <v>1</v>
      </c>
      <c r="BH37" s="130">
        <f t="shared" ref="BH37:BJ37" si="129">BH38+BH43+BH44+BH45+BH46+BH47</f>
        <v>0</v>
      </c>
      <c r="BI37" s="130">
        <f t="shared" si="129"/>
        <v>0</v>
      </c>
      <c r="BJ37" s="130">
        <f t="shared" si="129"/>
        <v>0</v>
      </c>
      <c r="BK37" s="131">
        <f>IF($AA$37=0,1,BJ37/$AA$37-1)</f>
        <v>1</v>
      </c>
      <c r="BL37" s="131">
        <f t="shared" si="24"/>
        <v>1</v>
      </c>
      <c r="BM37" s="165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</row>
    <row r="38" spans="1:206" s="68" customFormat="1" ht="19.5" customHeight="1">
      <c r="A38" s="273" t="s">
        <v>100</v>
      </c>
      <c r="B38" s="274"/>
      <c r="C38" s="140">
        <f>C39+C40+C41+C42</f>
        <v>0</v>
      </c>
      <c r="D38" s="140">
        <f t="shared" ref="D38:AA38" si="130">D39+D40+D41+D42</f>
        <v>0</v>
      </c>
      <c r="E38" s="140">
        <f t="shared" si="130"/>
        <v>0</v>
      </c>
      <c r="F38" s="140">
        <f t="shared" si="130"/>
        <v>0</v>
      </c>
      <c r="G38" s="140">
        <f t="shared" si="130"/>
        <v>0</v>
      </c>
      <c r="H38" s="140">
        <f t="shared" si="130"/>
        <v>0</v>
      </c>
      <c r="I38" s="140">
        <f t="shared" si="130"/>
        <v>0</v>
      </c>
      <c r="J38" s="140">
        <f t="shared" si="130"/>
        <v>0</v>
      </c>
      <c r="K38" s="140">
        <f t="shared" si="130"/>
        <v>0</v>
      </c>
      <c r="L38" s="140">
        <f t="shared" si="130"/>
        <v>0</v>
      </c>
      <c r="M38" s="140">
        <f t="shared" si="130"/>
        <v>0</v>
      </c>
      <c r="N38" s="140">
        <f t="shared" si="130"/>
        <v>0</v>
      </c>
      <c r="O38" s="140">
        <f t="shared" si="130"/>
        <v>0</v>
      </c>
      <c r="P38" s="140">
        <f t="shared" si="130"/>
        <v>0</v>
      </c>
      <c r="Q38" s="140">
        <f t="shared" si="130"/>
        <v>0</v>
      </c>
      <c r="R38" s="140">
        <f t="shared" si="130"/>
        <v>0</v>
      </c>
      <c r="S38" s="140">
        <f t="shared" si="130"/>
        <v>0</v>
      </c>
      <c r="T38" s="140">
        <f t="shared" si="130"/>
        <v>0</v>
      </c>
      <c r="U38" s="140">
        <f t="shared" si="130"/>
        <v>0</v>
      </c>
      <c r="V38" s="140">
        <f t="shared" si="130"/>
        <v>0</v>
      </c>
      <c r="W38" s="140">
        <f t="shared" si="130"/>
        <v>0</v>
      </c>
      <c r="X38" s="140">
        <f t="shared" si="130"/>
        <v>0</v>
      </c>
      <c r="Y38" s="140">
        <f t="shared" si="130"/>
        <v>0</v>
      </c>
      <c r="Z38" s="140">
        <f t="shared" si="130"/>
        <v>0</v>
      </c>
      <c r="AA38" s="140">
        <f t="shared" si="130"/>
        <v>0</v>
      </c>
      <c r="AB38" s="133">
        <f t="shared" si="2"/>
        <v>1</v>
      </c>
      <c r="AC38" s="140">
        <f t="shared" ref="AC38:BF38" si="131">AC39+AC40+AC41+AC42</f>
        <v>0</v>
      </c>
      <c r="AD38" s="140">
        <f t="shared" si="131"/>
        <v>0</v>
      </c>
      <c r="AE38" s="140">
        <f t="shared" si="131"/>
        <v>0</v>
      </c>
      <c r="AF38" s="133">
        <f t="shared" si="4"/>
        <v>1</v>
      </c>
      <c r="AG38" s="140">
        <f t="shared" ref="AG38" si="132">AG39+AG40+AG41+AG42</f>
        <v>0</v>
      </c>
      <c r="AH38" s="140">
        <f t="shared" si="131"/>
        <v>0</v>
      </c>
      <c r="AI38" s="133">
        <f t="shared" si="6"/>
        <v>1</v>
      </c>
      <c r="AJ38" s="140">
        <f t="shared" ref="AJ38" si="133">AJ39+AJ40+AJ41+AJ42</f>
        <v>0</v>
      </c>
      <c r="AK38" s="140">
        <f t="shared" si="131"/>
        <v>0</v>
      </c>
      <c r="AL38" s="133">
        <f t="shared" si="8"/>
        <v>1</v>
      </c>
      <c r="AM38" s="140">
        <f t="shared" ref="AM38" si="134">AM39+AM40+AM41+AM42</f>
        <v>0</v>
      </c>
      <c r="AN38" s="140">
        <f t="shared" si="131"/>
        <v>0</v>
      </c>
      <c r="AO38" s="133">
        <f t="shared" si="10"/>
        <v>1</v>
      </c>
      <c r="AP38" s="140">
        <f t="shared" ref="AP38" si="135">AP39+AP40+AP41+AP42</f>
        <v>0</v>
      </c>
      <c r="AQ38" s="140">
        <f t="shared" si="131"/>
        <v>0</v>
      </c>
      <c r="AR38" s="133">
        <f t="shared" si="12"/>
        <v>1</v>
      </c>
      <c r="AS38" s="140">
        <f t="shared" ref="AS38" si="136">AS39+AS40+AS41+AS42</f>
        <v>0</v>
      </c>
      <c r="AT38" s="140">
        <f t="shared" si="131"/>
        <v>0</v>
      </c>
      <c r="AU38" s="133">
        <f t="shared" si="14"/>
        <v>1</v>
      </c>
      <c r="AV38" s="140">
        <f t="shared" ref="AV38" si="137">AV39+AV40+AV41+AV42</f>
        <v>0</v>
      </c>
      <c r="AW38" s="140">
        <f t="shared" si="131"/>
        <v>0</v>
      </c>
      <c r="AX38" s="133">
        <f t="shared" si="16"/>
        <v>1</v>
      </c>
      <c r="AY38" s="140">
        <f t="shared" ref="AY38" si="138">AY39+AY40+AY41+AY42</f>
        <v>0</v>
      </c>
      <c r="AZ38" s="140">
        <f t="shared" si="131"/>
        <v>0</v>
      </c>
      <c r="BA38" s="133">
        <f t="shared" si="18"/>
        <v>1</v>
      </c>
      <c r="BB38" s="140">
        <f t="shared" ref="BB38" si="139">BB39+BB40+BB41+BB42</f>
        <v>0</v>
      </c>
      <c r="BC38" s="140">
        <f t="shared" si="131"/>
        <v>0</v>
      </c>
      <c r="BD38" s="133">
        <f t="shared" si="20"/>
        <v>1</v>
      </c>
      <c r="BE38" s="140">
        <f t="shared" ref="BE38" si="140">BE39+BE40+BE41+BE42</f>
        <v>0</v>
      </c>
      <c r="BF38" s="140">
        <f t="shared" si="131"/>
        <v>0</v>
      </c>
      <c r="BG38" s="133">
        <f t="shared" si="22"/>
        <v>1</v>
      </c>
      <c r="BH38" s="140">
        <f t="shared" ref="BH38:BJ38" si="141">BH39+BH40+BH41+BH42</f>
        <v>0</v>
      </c>
      <c r="BI38" s="140">
        <f t="shared" si="141"/>
        <v>0</v>
      </c>
      <c r="BJ38" s="140">
        <f t="shared" si="141"/>
        <v>0</v>
      </c>
      <c r="BK38" s="133">
        <f>IF($AA$38=0,1,BJ38/$AA$38-1)</f>
        <v>1</v>
      </c>
      <c r="BL38" s="133">
        <f t="shared" si="24"/>
        <v>1</v>
      </c>
      <c r="BM38" s="166"/>
      <c r="BN38" s="67"/>
      <c r="BO38" s="67"/>
      <c r="BP38" s="67"/>
      <c r="BQ38" s="67"/>
      <c r="BR38" s="67"/>
      <c r="BS38" s="67"/>
      <c r="BT38" s="67"/>
      <c r="BU38" s="67"/>
      <c r="BV38" s="67"/>
      <c r="BW38" s="67"/>
      <c r="BX38" s="67"/>
      <c r="BY38" s="67"/>
      <c r="BZ38" s="67"/>
      <c r="CA38" s="67"/>
      <c r="CB38" s="67"/>
      <c r="CC38" s="67"/>
      <c r="CD38" s="67"/>
      <c r="CE38" s="67"/>
      <c r="CF38" s="67"/>
      <c r="CG38" s="67"/>
      <c r="CH38" s="67"/>
      <c r="CI38" s="67"/>
      <c r="CJ38" s="67"/>
      <c r="CK38" s="67"/>
      <c r="CL38" s="67"/>
      <c r="CM38" s="67"/>
      <c r="CN38" s="67"/>
      <c r="CO38" s="67"/>
      <c r="CP38" s="67"/>
      <c r="CQ38" s="67"/>
      <c r="CR38" s="67"/>
      <c r="CS38" s="67"/>
      <c r="CT38" s="67"/>
      <c r="CU38" s="67"/>
      <c r="CV38" s="67"/>
      <c r="CW38" s="67"/>
      <c r="CX38" s="67"/>
      <c r="CY38" s="67"/>
      <c r="CZ38" s="67"/>
      <c r="DA38" s="67"/>
      <c r="DB38" s="67"/>
      <c r="DC38" s="67"/>
      <c r="DD38" s="67"/>
      <c r="DE38" s="67"/>
      <c r="DF38" s="67"/>
      <c r="DG38" s="67"/>
      <c r="DH38" s="67"/>
      <c r="DI38" s="67"/>
      <c r="DJ38" s="67"/>
      <c r="DK38" s="67"/>
      <c r="DL38" s="67"/>
      <c r="DM38" s="67"/>
      <c r="DN38" s="67"/>
      <c r="DO38" s="67"/>
      <c r="DP38" s="67"/>
      <c r="DQ38" s="67"/>
      <c r="DR38" s="67"/>
      <c r="DS38" s="67"/>
      <c r="DT38" s="67"/>
      <c r="DU38" s="67"/>
      <c r="DV38" s="67"/>
      <c r="DW38" s="67"/>
      <c r="DX38" s="67"/>
      <c r="DY38" s="67"/>
      <c r="DZ38" s="67"/>
      <c r="EA38" s="67"/>
      <c r="EB38" s="67"/>
      <c r="EC38" s="67"/>
      <c r="ED38" s="67"/>
      <c r="EE38" s="67"/>
      <c r="EF38" s="67"/>
      <c r="EG38" s="67"/>
      <c r="EH38" s="67"/>
      <c r="EI38" s="67"/>
      <c r="EJ38" s="67"/>
      <c r="EK38" s="67"/>
      <c r="EL38" s="67"/>
      <c r="EM38" s="67"/>
      <c r="EN38" s="67"/>
      <c r="EO38" s="67"/>
      <c r="EP38" s="67"/>
      <c r="EQ38" s="67"/>
      <c r="ER38" s="67"/>
      <c r="ES38" s="67"/>
      <c r="ET38" s="67"/>
      <c r="EU38" s="67"/>
      <c r="EV38" s="67"/>
      <c r="EW38" s="67"/>
      <c r="EX38" s="67"/>
      <c r="EY38" s="67"/>
      <c r="EZ38" s="67"/>
      <c r="FA38" s="67"/>
      <c r="FB38" s="67"/>
      <c r="FC38" s="67"/>
      <c r="FD38" s="67"/>
      <c r="FE38" s="67"/>
      <c r="FF38" s="67"/>
      <c r="FG38" s="67"/>
      <c r="FH38" s="67"/>
      <c r="FI38" s="67"/>
      <c r="FJ38" s="67"/>
      <c r="FK38" s="67"/>
      <c r="FL38" s="67"/>
      <c r="FM38" s="67"/>
      <c r="FN38" s="67"/>
      <c r="FO38" s="67"/>
      <c r="FP38" s="67"/>
      <c r="FQ38" s="67"/>
      <c r="FR38" s="67"/>
      <c r="FS38" s="67"/>
      <c r="FT38" s="67"/>
      <c r="FU38" s="67"/>
      <c r="FV38" s="67"/>
      <c r="FW38" s="67"/>
      <c r="FX38" s="67"/>
      <c r="FY38" s="67"/>
      <c r="FZ38" s="67"/>
      <c r="GA38" s="67"/>
      <c r="GB38" s="67"/>
      <c r="GC38" s="67"/>
      <c r="GD38" s="67"/>
      <c r="GE38" s="67"/>
      <c r="GF38" s="67"/>
      <c r="GG38" s="67"/>
      <c r="GH38" s="67"/>
      <c r="GI38" s="67"/>
      <c r="GJ38" s="67"/>
      <c r="GK38" s="67"/>
      <c r="GL38" s="67"/>
      <c r="GM38" s="67"/>
      <c r="GN38" s="67"/>
      <c r="GO38" s="67"/>
      <c r="GP38" s="67"/>
      <c r="GQ38" s="67"/>
      <c r="GR38" s="67"/>
      <c r="GS38" s="67"/>
      <c r="GT38" s="67"/>
      <c r="GU38" s="67"/>
      <c r="GV38" s="67"/>
      <c r="GW38" s="67"/>
      <c r="GX38" s="67"/>
    </row>
    <row r="39" spans="1:206" s="64" customFormat="1" ht="18" customHeight="1">
      <c r="A39" s="253" t="s">
        <v>105</v>
      </c>
      <c r="B39" s="254"/>
      <c r="C39" s="29"/>
      <c r="D39" s="134">
        <f t="shared" ref="D39:D46" si="142">E39+F39+H39+J39+L39+N39+P39+R39+T39+V39+X39+Z39</f>
        <v>0</v>
      </c>
      <c r="E39" s="29"/>
      <c r="F39" s="29"/>
      <c r="G39" s="134">
        <f t="shared" ref="G39:G73" si="143">E39+F39</f>
        <v>0</v>
      </c>
      <c r="H39" s="29"/>
      <c r="I39" s="134">
        <f>G39+H39</f>
        <v>0</v>
      </c>
      <c r="J39" s="29"/>
      <c r="K39" s="134">
        <f>I39+J39</f>
        <v>0</v>
      </c>
      <c r="L39" s="29"/>
      <c r="M39" s="134">
        <f>K39+L39</f>
        <v>0</v>
      </c>
      <c r="N39" s="29"/>
      <c r="O39" s="134">
        <f>M39+N39</f>
        <v>0</v>
      </c>
      <c r="P39" s="29"/>
      <c r="Q39" s="134">
        <f>O39+P39</f>
        <v>0</v>
      </c>
      <c r="R39" s="29"/>
      <c r="S39" s="134">
        <f>Q39+R39</f>
        <v>0</v>
      </c>
      <c r="T39" s="29"/>
      <c r="U39" s="134">
        <f>S39+T39</f>
        <v>0</v>
      </c>
      <c r="V39" s="29"/>
      <c r="W39" s="134">
        <f>U39+V39</f>
        <v>0</v>
      </c>
      <c r="X39" s="29"/>
      <c r="Y39" s="134">
        <f>W39+X39</f>
        <v>0</v>
      </c>
      <c r="Z39" s="29"/>
      <c r="AA39" s="29"/>
      <c r="AB39" s="135">
        <f t="shared" si="2"/>
        <v>1</v>
      </c>
      <c r="AC39" s="29"/>
      <c r="AD39" s="29"/>
      <c r="AE39" s="134">
        <f t="shared" ref="AE39:AE46" si="144">AC39+AD39</f>
        <v>0</v>
      </c>
      <c r="AF39" s="135">
        <f t="shared" si="4"/>
        <v>1</v>
      </c>
      <c r="AG39" s="29"/>
      <c r="AH39" s="134">
        <f>AE39+AG39</f>
        <v>0</v>
      </c>
      <c r="AI39" s="135">
        <f t="shared" si="6"/>
        <v>1</v>
      </c>
      <c r="AJ39" s="29"/>
      <c r="AK39" s="134">
        <f>AH39+AJ39</f>
        <v>0</v>
      </c>
      <c r="AL39" s="135">
        <f t="shared" si="8"/>
        <v>1</v>
      </c>
      <c r="AM39" s="29"/>
      <c r="AN39" s="134">
        <f>AK39+AM39</f>
        <v>0</v>
      </c>
      <c r="AO39" s="135">
        <f t="shared" si="10"/>
        <v>1</v>
      </c>
      <c r="AP39" s="29"/>
      <c r="AQ39" s="134">
        <f>AN39+AP39</f>
        <v>0</v>
      </c>
      <c r="AR39" s="135">
        <f t="shared" si="12"/>
        <v>1</v>
      </c>
      <c r="AS39" s="29"/>
      <c r="AT39" s="134">
        <f>AQ39+AS39</f>
        <v>0</v>
      </c>
      <c r="AU39" s="135">
        <f t="shared" si="14"/>
        <v>1</v>
      </c>
      <c r="AV39" s="29"/>
      <c r="AW39" s="134">
        <f>AT39+AV39</f>
        <v>0</v>
      </c>
      <c r="AX39" s="135">
        <f t="shared" si="16"/>
        <v>1</v>
      </c>
      <c r="AY39" s="29"/>
      <c r="AZ39" s="134">
        <f>AW39+AY39</f>
        <v>0</v>
      </c>
      <c r="BA39" s="135">
        <f t="shared" si="18"/>
        <v>1</v>
      </c>
      <c r="BB39" s="29"/>
      <c r="BC39" s="134">
        <f>AZ39+BB39</f>
        <v>0</v>
      </c>
      <c r="BD39" s="135">
        <f t="shared" si="20"/>
        <v>1</v>
      </c>
      <c r="BE39" s="29"/>
      <c r="BF39" s="134">
        <f>BC39+BE39</f>
        <v>0</v>
      </c>
      <c r="BG39" s="135">
        <f t="shared" si="22"/>
        <v>1</v>
      </c>
      <c r="BH39" s="134"/>
      <c r="BI39" s="26"/>
      <c r="BJ39" s="26"/>
      <c r="BK39" s="135">
        <f>IF($AA$39=0,1,BJ39/$AA$39-1)</f>
        <v>1</v>
      </c>
      <c r="BL39" s="135">
        <f t="shared" si="24"/>
        <v>1</v>
      </c>
      <c r="BM39" s="167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  <c r="CS39" s="63"/>
      <c r="CT39" s="63"/>
      <c r="CU39" s="63"/>
      <c r="CV39" s="63"/>
      <c r="CW39" s="63"/>
      <c r="CX39" s="63"/>
      <c r="CY39" s="63"/>
      <c r="CZ39" s="63"/>
      <c r="DA39" s="63"/>
      <c r="DB39" s="63"/>
      <c r="DC39" s="63"/>
      <c r="DD39" s="63"/>
      <c r="DE39" s="63"/>
      <c r="DF39" s="63"/>
      <c r="DG39" s="63"/>
      <c r="DH39" s="63"/>
      <c r="DI39" s="63"/>
      <c r="DJ39" s="63"/>
      <c r="DK39" s="63"/>
      <c r="DL39" s="63"/>
      <c r="DM39" s="63"/>
      <c r="DN39" s="63"/>
      <c r="DO39" s="63"/>
      <c r="DP39" s="63"/>
      <c r="DQ39" s="63"/>
      <c r="DR39" s="63"/>
      <c r="DS39" s="63"/>
      <c r="DT39" s="63"/>
      <c r="DU39" s="63"/>
      <c r="DV39" s="63"/>
      <c r="DW39" s="63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</row>
    <row r="40" spans="1:206" s="64" customFormat="1" ht="18" customHeight="1">
      <c r="A40" s="253" t="s">
        <v>99</v>
      </c>
      <c r="B40" s="254"/>
      <c r="C40" s="29"/>
      <c r="D40" s="134">
        <f t="shared" si="142"/>
        <v>0</v>
      </c>
      <c r="E40" s="31"/>
      <c r="F40" s="31"/>
      <c r="G40" s="134">
        <f t="shared" si="143"/>
        <v>0</v>
      </c>
      <c r="H40" s="31"/>
      <c r="I40" s="134">
        <f>G40+H40</f>
        <v>0</v>
      </c>
      <c r="J40" s="31"/>
      <c r="K40" s="134">
        <f>I40+J40</f>
        <v>0</v>
      </c>
      <c r="L40" s="31"/>
      <c r="M40" s="134">
        <f>K40+L40</f>
        <v>0</v>
      </c>
      <c r="N40" s="31"/>
      <c r="O40" s="134">
        <f>M40+N40</f>
        <v>0</v>
      </c>
      <c r="P40" s="31"/>
      <c r="Q40" s="134">
        <f>O40+P40</f>
        <v>0</v>
      </c>
      <c r="R40" s="31"/>
      <c r="S40" s="134">
        <f>Q40+R40</f>
        <v>0</v>
      </c>
      <c r="T40" s="31"/>
      <c r="U40" s="134">
        <f>S40+T40</f>
        <v>0</v>
      </c>
      <c r="V40" s="31"/>
      <c r="W40" s="134">
        <f>U40+V40</f>
        <v>0</v>
      </c>
      <c r="X40" s="31"/>
      <c r="Y40" s="134">
        <f>W40+X40</f>
        <v>0</v>
      </c>
      <c r="Z40" s="31"/>
      <c r="AA40" s="31"/>
      <c r="AB40" s="135">
        <f t="shared" si="2"/>
        <v>1</v>
      </c>
      <c r="AC40" s="31"/>
      <c r="AD40" s="31"/>
      <c r="AE40" s="134">
        <f t="shared" si="144"/>
        <v>0</v>
      </c>
      <c r="AF40" s="135">
        <f t="shared" si="4"/>
        <v>1</v>
      </c>
      <c r="AG40" s="31"/>
      <c r="AH40" s="134">
        <f>AE40+AG40</f>
        <v>0</v>
      </c>
      <c r="AI40" s="135">
        <f t="shared" si="6"/>
        <v>1</v>
      </c>
      <c r="AJ40" s="29"/>
      <c r="AK40" s="134">
        <f>AH40+AJ40</f>
        <v>0</v>
      </c>
      <c r="AL40" s="135">
        <f t="shared" si="8"/>
        <v>1</v>
      </c>
      <c r="AM40" s="31"/>
      <c r="AN40" s="134">
        <f>AK40+AM40</f>
        <v>0</v>
      </c>
      <c r="AO40" s="135">
        <f t="shared" si="10"/>
        <v>1</v>
      </c>
      <c r="AP40" s="31"/>
      <c r="AQ40" s="134">
        <f>AN40+AP40</f>
        <v>0</v>
      </c>
      <c r="AR40" s="135">
        <f t="shared" si="12"/>
        <v>1</v>
      </c>
      <c r="AS40" s="31"/>
      <c r="AT40" s="134">
        <f>AQ40+AS40</f>
        <v>0</v>
      </c>
      <c r="AU40" s="135">
        <f t="shared" si="14"/>
        <v>1</v>
      </c>
      <c r="AV40" s="31"/>
      <c r="AW40" s="134">
        <f>AT40+AV40</f>
        <v>0</v>
      </c>
      <c r="AX40" s="135">
        <f t="shared" si="16"/>
        <v>1</v>
      </c>
      <c r="AY40" s="31"/>
      <c r="AZ40" s="134">
        <f>AW40+AY40</f>
        <v>0</v>
      </c>
      <c r="BA40" s="135">
        <f t="shared" si="18"/>
        <v>1</v>
      </c>
      <c r="BB40" s="31"/>
      <c r="BC40" s="134">
        <f>AZ40+BB40</f>
        <v>0</v>
      </c>
      <c r="BD40" s="135">
        <f t="shared" si="20"/>
        <v>1</v>
      </c>
      <c r="BE40" s="31"/>
      <c r="BF40" s="134">
        <f>BC40+BE40</f>
        <v>0</v>
      </c>
      <c r="BG40" s="135">
        <f t="shared" si="22"/>
        <v>1</v>
      </c>
      <c r="BH40" s="134"/>
      <c r="BI40" s="26"/>
      <c r="BJ40" s="26"/>
      <c r="BK40" s="135">
        <f>IF($AA$40=0,1,BJ40/$AA$40-1)</f>
        <v>1</v>
      </c>
      <c r="BL40" s="135">
        <f t="shared" si="24"/>
        <v>1</v>
      </c>
      <c r="BM40" s="167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  <c r="DA40" s="63"/>
      <c r="DB40" s="63"/>
      <c r="DC40" s="63"/>
      <c r="DD40" s="63"/>
      <c r="DE40" s="63"/>
      <c r="DF40" s="63"/>
      <c r="DG40" s="63"/>
      <c r="DH40" s="63"/>
      <c r="DI40" s="63"/>
      <c r="DJ40" s="63"/>
      <c r="DK40" s="63"/>
      <c r="DL40" s="63"/>
      <c r="DM40" s="63"/>
      <c r="DN40" s="63"/>
      <c r="DO40" s="63"/>
      <c r="DP40" s="63"/>
      <c r="DQ40" s="63"/>
      <c r="DR40" s="63"/>
      <c r="DS40" s="63"/>
      <c r="DT40" s="63"/>
      <c r="DU40" s="63"/>
      <c r="DV40" s="63"/>
      <c r="DW40" s="63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</row>
    <row r="41" spans="1:206" s="64" customFormat="1" ht="18" customHeight="1">
      <c r="A41" s="253" t="s">
        <v>95</v>
      </c>
      <c r="B41" s="254"/>
      <c r="C41" s="29"/>
      <c r="D41" s="134">
        <f t="shared" si="142"/>
        <v>0</v>
      </c>
      <c r="E41" s="31"/>
      <c r="F41" s="31"/>
      <c r="G41" s="134">
        <f t="shared" si="143"/>
        <v>0</v>
      </c>
      <c r="H41" s="31"/>
      <c r="I41" s="134"/>
      <c r="J41" s="31"/>
      <c r="K41" s="134"/>
      <c r="L41" s="31"/>
      <c r="M41" s="134"/>
      <c r="N41" s="31"/>
      <c r="O41" s="134"/>
      <c r="P41" s="31"/>
      <c r="Q41" s="134"/>
      <c r="R41" s="31"/>
      <c r="S41" s="134"/>
      <c r="T41" s="31"/>
      <c r="U41" s="134"/>
      <c r="V41" s="31"/>
      <c r="W41" s="134"/>
      <c r="X41" s="31"/>
      <c r="Y41" s="134"/>
      <c r="Z41" s="31"/>
      <c r="AA41" s="31"/>
      <c r="AB41" s="135">
        <f t="shared" ref="AB41:AB72" si="145">IF(D41=0,1,AA41/D41-1)</f>
        <v>1</v>
      </c>
      <c r="AC41" s="31"/>
      <c r="AD41" s="31"/>
      <c r="AE41" s="134">
        <f t="shared" si="144"/>
        <v>0</v>
      </c>
      <c r="AF41" s="135">
        <f t="shared" ref="AF41:AF72" si="146">IF(G41=0,1,AE41/G41-1)</f>
        <v>1</v>
      </c>
      <c r="AG41" s="31"/>
      <c r="AH41" s="134"/>
      <c r="AI41" s="135">
        <f t="shared" ref="AI41:AI72" si="147">IF(I41=0,1,AH41/I41-1)</f>
        <v>1</v>
      </c>
      <c r="AJ41" s="29"/>
      <c r="AK41" s="134"/>
      <c r="AL41" s="135">
        <f t="shared" ref="AL41:AL72" si="148">IF(K41=0,1,AK41/K41-1)</f>
        <v>1</v>
      </c>
      <c r="AM41" s="31"/>
      <c r="AN41" s="134"/>
      <c r="AO41" s="135">
        <f t="shared" ref="AO41:AO72" si="149">IF(M41=0,1,AN41/M41-1)</f>
        <v>1</v>
      </c>
      <c r="AP41" s="31"/>
      <c r="AQ41" s="134"/>
      <c r="AR41" s="135">
        <f t="shared" ref="AR41:AR72" si="150">IF(O41=0,1,AQ41/O41-1)</f>
        <v>1</v>
      </c>
      <c r="AS41" s="31"/>
      <c r="AT41" s="134"/>
      <c r="AU41" s="135">
        <f t="shared" ref="AU41:AU72" si="151">IF(Q41=0,1,AT41/Q41-1)</f>
        <v>1</v>
      </c>
      <c r="AV41" s="31"/>
      <c r="AW41" s="134"/>
      <c r="AX41" s="135">
        <f t="shared" ref="AX41:AX72" si="152">IF(S41=0,1,AW41/S41-1)</f>
        <v>1</v>
      </c>
      <c r="AY41" s="31"/>
      <c r="AZ41" s="134"/>
      <c r="BA41" s="135">
        <f t="shared" ref="BA41:BA72" si="153">IF(U41=0,1,AZ41/U41-1)</f>
        <v>1</v>
      </c>
      <c r="BB41" s="31"/>
      <c r="BC41" s="134"/>
      <c r="BD41" s="135">
        <f t="shared" ref="BD41:BD72" si="154">IF(W41=0,1,BC41/W41-1)</f>
        <v>1</v>
      </c>
      <c r="BE41" s="31"/>
      <c r="BF41" s="134"/>
      <c r="BG41" s="135">
        <f t="shared" ref="BG41:BG72" si="155">IF(Y41=0,1,BF41/Y41-1)</f>
        <v>1</v>
      </c>
      <c r="BH41" s="134"/>
      <c r="BI41" s="26"/>
      <c r="BJ41" s="26"/>
      <c r="BK41" s="135">
        <f>IF($AA$41=0,1,BJ41/$AA$41-1)</f>
        <v>1</v>
      </c>
      <c r="BL41" s="135">
        <f t="shared" si="24"/>
        <v>1</v>
      </c>
      <c r="BM41" s="167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</row>
    <row r="42" spans="1:206" s="64" customFormat="1" ht="18" customHeight="1">
      <c r="A42" s="253" t="s">
        <v>98</v>
      </c>
      <c r="B42" s="254"/>
      <c r="C42" s="29"/>
      <c r="D42" s="134">
        <f t="shared" si="142"/>
        <v>0</v>
      </c>
      <c r="E42" s="31"/>
      <c r="F42" s="31"/>
      <c r="G42" s="134">
        <f t="shared" si="143"/>
        <v>0</v>
      </c>
      <c r="H42" s="31"/>
      <c r="I42" s="134">
        <f>G42+H42</f>
        <v>0</v>
      </c>
      <c r="J42" s="31"/>
      <c r="K42" s="134">
        <f>I42+J42</f>
        <v>0</v>
      </c>
      <c r="L42" s="31"/>
      <c r="M42" s="134">
        <f>K42+L42</f>
        <v>0</v>
      </c>
      <c r="N42" s="31"/>
      <c r="O42" s="134">
        <f>M42+N42</f>
        <v>0</v>
      </c>
      <c r="P42" s="31"/>
      <c r="Q42" s="134">
        <f>O42+P42</f>
        <v>0</v>
      </c>
      <c r="R42" s="31"/>
      <c r="S42" s="134">
        <f>Q42+R42</f>
        <v>0</v>
      </c>
      <c r="T42" s="31"/>
      <c r="U42" s="134">
        <f>S42+T42</f>
        <v>0</v>
      </c>
      <c r="V42" s="31"/>
      <c r="W42" s="134">
        <f>U42+V42</f>
        <v>0</v>
      </c>
      <c r="X42" s="31"/>
      <c r="Y42" s="134">
        <f>W42+X42</f>
        <v>0</v>
      </c>
      <c r="Z42" s="31"/>
      <c r="AA42" s="31"/>
      <c r="AB42" s="135">
        <f t="shared" si="145"/>
        <v>1</v>
      </c>
      <c r="AC42" s="31"/>
      <c r="AD42" s="31"/>
      <c r="AE42" s="134">
        <f t="shared" si="144"/>
        <v>0</v>
      </c>
      <c r="AF42" s="135">
        <f t="shared" si="146"/>
        <v>1</v>
      </c>
      <c r="AG42" s="31"/>
      <c r="AH42" s="134">
        <f>AE42+AG42</f>
        <v>0</v>
      </c>
      <c r="AI42" s="135">
        <f t="shared" si="147"/>
        <v>1</v>
      </c>
      <c r="AJ42" s="29"/>
      <c r="AK42" s="134">
        <f>AH42+AJ42</f>
        <v>0</v>
      </c>
      <c r="AL42" s="135">
        <f t="shared" si="148"/>
        <v>1</v>
      </c>
      <c r="AM42" s="31"/>
      <c r="AN42" s="134">
        <f>AK42+AM42</f>
        <v>0</v>
      </c>
      <c r="AO42" s="135">
        <f t="shared" si="149"/>
        <v>1</v>
      </c>
      <c r="AP42" s="31"/>
      <c r="AQ42" s="134">
        <f>AN42+AP42</f>
        <v>0</v>
      </c>
      <c r="AR42" s="135">
        <f t="shared" si="150"/>
        <v>1</v>
      </c>
      <c r="AS42" s="31"/>
      <c r="AT42" s="134">
        <f>AQ42+AS42</f>
        <v>0</v>
      </c>
      <c r="AU42" s="135">
        <f t="shared" si="151"/>
        <v>1</v>
      </c>
      <c r="AV42" s="31"/>
      <c r="AW42" s="134">
        <f>AT42+AV42</f>
        <v>0</v>
      </c>
      <c r="AX42" s="135">
        <f t="shared" si="152"/>
        <v>1</v>
      </c>
      <c r="AY42" s="31"/>
      <c r="AZ42" s="134">
        <f>AW42+AY42</f>
        <v>0</v>
      </c>
      <c r="BA42" s="135">
        <f t="shared" si="153"/>
        <v>1</v>
      </c>
      <c r="BB42" s="31"/>
      <c r="BC42" s="134">
        <f>AZ42+BB42</f>
        <v>0</v>
      </c>
      <c r="BD42" s="135">
        <f t="shared" si="154"/>
        <v>1</v>
      </c>
      <c r="BE42" s="31"/>
      <c r="BF42" s="134">
        <f>BC42+BE42</f>
        <v>0</v>
      </c>
      <c r="BG42" s="135">
        <f t="shared" si="155"/>
        <v>1</v>
      </c>
      <c r="BH42" s="134"/>
      <c r="BI42" s="26"/>
      <c r="BJ42" s="26"/>
      <c r="BK42" s="135">
        <f>IF($AA$42=0,1,BJ42/$AA$42-1)</f>
        <v>1</v>
      </c>
      <c r="BL42" s="135">
        <f t="shared" si="24"/>
        <v>1</v>
      </c>
      <c r="BM42" s="167"/>
      <c r="BN42" s="63"/>
      <c r="BO42" s="63"/>
      <c r="BP42" s="63"/>
      <c r="BQ42" s="63"/>
      <c r="BR42" s="63"/>
      <c r="BS42" s="63"/>
      <c r="BT42" s="63"/>
      <c r="BU42" s="63"/>
      <c r="BV42" s="63"/>
      <c r="BW42" s="63"/>
      <c r="BX42" s="63"/>
      <c r="BY42" s="63"/>
      <c r="BZ42" s="63"/>
      <c r="CA42" s="63"/>
      <c r="CB42" s="63"/>
      <c r="CC42" s="63"/>
      <c r="CD42" s="63"/>
      <c r="CE42" s="63"/>
      <c r="CF42" s="63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  <c r="DZ42" s="63"/>
      <c r="EA42" s="63"/>
      <c r="EB42" s="63"/>
      <c r="EC42" s="63"/>
      <c r="ED42" s="63"/>
      <c r="EE42" s="63"/>
      <c r="EF42" s="63"/>
      <c r="EG42" s="63"/>
      <c r="EH42" s="63"/>
      <c r="EI42" s="63"/>
      <c r="EJ42" s="63"/>
      <c r="EK42" s="63"/>
      <c r="EL42" s="63"/>
      <c r="EM42" s="63"/>
      <c r="EN42" s="63"/>
      <c r="EO42" s="63"/>
      <c r="EP42" s="63"/>
      <c r="EQ42" s="63"/>
      <c r="ER42" s="63"/>
      <c r="ES42" s="63"/>
      <c r="ET42" s="63"/>
      <c r="EU42" s="63"/>
      <c r="EV42" s="63"/>
      <c r="EW42" s="63"/>
      <c r="EX42" s="63"/>
      <c r="EY42" s="63"/>
      <c r="EZ42" s="63"/>
      <c r="FA42" s="63"/>
      <c r="FB42" s="63"/>
      <c r="FC42" s="63"/>
      <c r="FD42" s="63"/>
      <c r="FE42" s="63"/>
      <c r="FF42" s="63"/>
      <c r="FG42" s="63"/>
      <c r="FH42" s="63"/>
      <c r="FI42" s="63"/>
      <c r="FJ42" s="63"/>
      <c r="FK42" s="63"/>
      <c r="FL42" s="63"/>
      <c r="FM42" s="63"/>
      <c r="FN42" s="63"/>
      <c r="FO42" s="63"/>
      <c r="FP42" s="63"/>
      <c r="FQ42" s="63"/>
      <c r="FR42" s="63"/>
      <c r="FS42" s="63"/>
      <c r="FT42" s="63"/>
      <c r="FU42" s="63"/>
      <c r="FV42" s="63"/>
      <c r="FW42" s="63"/>
      <c r="FX42" s="63"/>
      <c r="FY42" s="63"/>
      <c r="FZ42" s="63"/>
      <c r="GA42" s="63"/>
      <c r="GB42" s="63"/>
      <c r="GC42" s="63"/>
      <c r="GD42" s="63"/>
      <c r="GE42" s="63"/>
      <c r="GF42" s="63"/>
      <c r="GG42" s="63"/>
      <c r="GH42" s="63"/>
      <c r="GI42" s="63"/>
      <c r="GJ42" s="63"/>
      <c r="GK42" s="63"/>
      <c r="GL42" s="63"/>
      <c r="GM42" s="63"/>
      <c r="GN42" s="63"/>
      <c r="GO42" s="63"/>
      <c r="GP42" s="63"/>
      <c r="GQ42" s="63"/>
      <c r="GR42" s="63"/>
      <c r="GS42" s="63"/>
      <c r="GT42" s="63"/>
      <c r="GU42" s="63"/>
      <c r="GV42" s="63"/>
      <c r="GW42" s="63"/>
      <c r="GX42" s="63"/>
    </row>
    <row r="43" spans="1:206" s="68" customFormat="1" ht="18" customHeight="1">
      <c r="A43" s="271" t="s">
        <v>97</v>
      </c>
      <c r="B43" s="272"/>
      <c r="C43" s="53"/>
      <c r="D43" s="140">
        <f t="shared" si="142"/>
        <v>0</v>
      </c>
      <c r="E43" s="36"/>
      <c r="F43" s="36"/>
      <c r="G43" s="132">
        <f t="shared" si="143"/>
        <v>0</v>
      </c>
      <c r="H43" s="36"/>
      <c r="I43" s="132">
        <f>G43+H43</f>
        <v>0</v>
      </c>
      <c r="J43" s="36"/>
      <c r="K43" s="132">
        <f>I43+J43</f>
        <v>0</v>
      </c>
      <c r="L43" s="36"/>
      <c r="M43" s="132">
        <f>K43+L43</f>
        <v>0</v>
      </c>
      <c r="N43" s="36"/>
      <c r="O43" s="132">
        <f>M43+N43</f>
        <v>0</v>
      </c>
      <c r="P43" s="36"/>
      <c r="Q43" s="132">
        <f>O43+P43</f>
        <v>0</v>
      </c>
      <c r="R43" s="36"/>
      <c r="S43" s="132">
        <f>Q43+R43</f>
        <v>0</v>
      </c>
      <c r="T43" s="36"/>
      <c r="U43" s="132">
        <f>S43+T43</f>
        <v>0</v>
      </c>
      <c r="V43" s="36"/>
      <c r="W43" s="132">
        <f>U43+V43</f>
        <v>0</v>
      </c>
      <c r="X43" s="36"/>
      <c r="Y43" s="132">
        <f>W43+X43</f>
        <v>0</v>
      </c>
      <c r="Z43" s="36"/>
      <c r="AA43" s="36"/>
      <c r="AB43" s="142">
        <f t="shared" si="145"/>
        <v>1</v>
      </c>
      <c r="AC43" s="36"/>
      <c r="AD43" s="36"/>
      <c r="AE43" s="132">
        <f t="shared" si="144"/>
        <v>0</v>
      </c>
      <c r="AF43" s="142">
        <f t="shared" si="146"/>
        <v>1</v>
      </c>
      <c r="AG43" s="36"/>
      <c r="AH43" s="132">
        <f>AE43+AG43</f>
        <v>0</v>
      </c>
      <c r="AI43" s="142">
        <f t="shared" si="147"/>
        <v>1</v>
      </c>
      <c r="AJ43" s="53"/>
      <c r="AK43" s="132">
        <f>AH43+AJ43</f>
        <v>0</v>
      </c>
      <c r="AL43" s="142">
        <f t="shared" si="148"/>
        <v>1</v>
      </c>
      <c r="AM43" s="36"/>
      <c r="AN43" s="132">
        <f>AK43+AM43</f>
        <v>0</v>
      </c>
      <c r="AO43" s="142">
        <f t="shared" si="149"/>
        <v>1</v>
      </c>
      <c r="AP43" s="36"/>
      <c r="AQ43" s="132">
        <f>AN43+AP43</f>
        <v>0</v>
      </c>
      <c r="AR43" s="142">
        <f t="shared" si="150"/>
        <v>1</v>
      </c>
      <c r="AS43" s="36"/>
      <c r="AT43" s="132">
        <f>AQ43+AS43</f>
        <v>0</v>
      </c>
      <c r="AU43" s="142">
        <f t="shared" si="151"/>
        <v>1</v>
      </c>
      <c r="AV43" s="36"/>
      <c r="AW43" s="132">
        <f>AT43+AV43</f>
        <v>0</v>
      </c>
      <c r="AX43" s="142">
        <f t="shared" si="152"/>
        <v>1</v>
      </c>
      <c r="AY43" s="36"/>
      <c r="AZ43" s="132">
        <f>AW43+AY43</f>
        <v>0</v>
      </c>
      <c r="BA43" s="142">
        <f t="shared" si="153"/>
        <v>1</v>
      </c>
      <c r="BB43" s="36"/>
      <c r="BC43" s="132">
        <f>AZ43+BB43</f>
        <v>0</v>
      </c>
      <c r="BD43" s="142">
        <f t="shared" si="154"/>
        <v>1</v>
      </c>
      <c r="BE43" s="36"/>
      <c r="BF43" s="132">
        <f>BC43+BE43</f>
        <v>0</v>
      </c>
      <c r="BG43" s="142">
        <f t="shared" si="155"/>
        <v>1</v>
      </c>
      <c r="BH43" s="132"/>
      <c r="BI43" s="23"/>
      <c r="BJ43" s="23"/>
      <c r="BK43" s="142">
        <f>IF($AA$43=0,1,BJ43/$AA$43-1)</f>
        <v>1</v>
      </c>
      <c r="BL43" s="142">
        <f t="shared" si="24"/>
        <v>1</v>
      </c>
      <c r="BM43" s="166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67"/>
      <c r="CA43" s="67"/>
      <c r="CB43" s="67"/>
      <c r="CC43" s="67"/>
      <c r="CD43" s="67"/>
      <c r="CE43" s="67"/>
      <c r="CF43" s="67"/>
      <c r="CG43" s="67"/>
      <c r="CH43" s="67"/>
      <c r="CI43" s="67"/>
      <c r="CJ43" s="67"/>
      <c r="CK43" s="67"/>
      <c r="CL43" s="67"/>
      <c r="CM43" s="67"/>
      <c r="CN43" s="67"/>
      <c r="CO43" s="67"/>
      <c r="CP43" s="67"/>
      <c r="CQ43" s="67"/>
      <c r="CR43" s="67"/>
      <c r="CS43" s="67"/>
      <c r="CT43" s="67"/>
      <c r="CU43" s="67"/>
      <c r="CV43" s="67"/>
      <c r="CW43" s="67"/>
      <c r="CX43" s="67"/>
      <c r="CY43" s="67"/>
      <c r="CZ43" s="67"/>
      <c r="DA43" s="67"/>
      <c r="DB43" s="67"/>
      <c r="DC43" s="67"/>
      <c r="DD43" s="67"/>
      <c r="DE43" s="67"/>
      <c r="DF43" s="67"/>
      <c r="DG43" s="67"/>
      <c r="DH43" s="67"/>
      <c r="DI43" s="67"/>
      <c r="DJ43" s="67"/>
      <c r="DK43" s="67"/>
      <c r="DL43" s="67"/>
      <c r="DM43" s="67"/>
      <c r="DN43" s="67"/>
      <c r="DO43" s="67"/>
      <c r="DP43" s="67"/>
      <c r="DQ43" s="67"/>
      <c r="DR43" s="67"/>
      <c r="DS43" s="67"/>
      <c r="DT43" s="67"/>
      <c r="DU43" s="67"/>
      <c r="DV43" s="67"/>
      <c r="DW43" s="67"/>
      <c r="DX43" s="67"/>
      <c r="DY43" s="67"/>
      <c r="DZ43" s="67"/>
      <c r="EA43" s="67"/>
      <c r="EB43" s="67"/>
      <c r="EC43" s="67"/>
      <c r="ED43" s="67"/>
      <c r="EE43" s="67"/>
      <c r="EF43" s="67"/>
      <c r="EG43" s="67"/>
      <c r="EH43" s="67"/>
      <c r="EI43" s="67"/>
      <c r="EJ43" s="67"/>
      <c r="EK43" s="67"/>
      <c r="EL43" s="67"/>
      <c r="EM43" s="67"/>
      <c r="EN43" s="67"/>
      <c r="EO43" s="67"/>
      <c r="EP43" s="67"/>
      <c r="EQ43" s="67"/>
      <c r="ER43" s="67"/>
      <c r="ES43" s="67"/>
      <c r="ET43" s="67"/>
      <c r="EU43" s="67"/>
      <c r="EV43" s="67"/>
      <c r="EW43" s="67"/>
      <c r="EX43" s="67"/>
      <c r="EY43" s="67"/>
      <c r="EZ43" s="67"/>
      <c r="FA43" s="67"/>
      <c r="FB43" s="67"/>
      <c r="FC43" s="67"/>
      <c r="FD43" s="67"/>
      <c r="FE43" s="67"/>
      <c r="FF43" s="67"/>
      <c r="FG43" s="67"/>
      <c r="FH43" s="67"/>
      <c r="FI43" s="67"/>
      <c r="FJ43" s="67"/>
      <c r="FK43" s="67"/>
      <c r="FL43" s="67"/>
      <c r="FM43" s="67"/>
      <c r="FN43" s="67"/>
      <c r="FO43" s="67"/>
      <c r="FP43" s="67"/>
      <c r="FQ43" s="67"/>
      <c r="FR43" s="67"/>
      <c r="FS43" s="67"/>
      <c r="FT43" s="67"/>
      <c r="FU43" s="67"/>
      <c r="FV43" s="67"/>
      <c r="FW43" s="67"/>
      <c r="FX43" s="67"/>
      <c r="FY43" s="67"/>
      <c r="FZ43" s="67"/>
      <c r="GA43" s="67"/>
      <c r="GB43" s="67"/>
      <c r="GC43" s="67"/>
      <c r="GD43" s="67"/>
      <c r="GE43" s="67"/>
      <c r="GF43" s="67"/>
      <c r="GG43" s="67"/>
      <c r="GH43" s="67"/>
      <c r="GI43" s="67"/>
      <c r="GJ43" s="67"/>
      <c r="GK43" s="67"/>
      <c r="GL43" s="67"/>
      <c r="GM43" s="67"/>
      <c r="GN43" s="67"/>
      <c r="GO43" s="67"/>
      <c r="GP43" s="67"/>
      <c r="GQ43" s="67"/>
      <c r="GR43" s="67"/>
      <c r="GS43" s="67"/>
      <c r="GT43" s="67"/>
      <c r="GU43" s="67"/>
      <c r="GV43" s="67"/>
      <c r="GW43" s="67"/>
      <c r="GX43" s="67"/>
    </row>
    <row r="44" spans="1:206" s="68" customFormat="1" ht="18" customHeight="1">
      <c r="A44" s="271" t="s">
        <v>101</v>
      </c>
      <c r="B44" s="272"/>
      <c r="C44" s="53"/>
      <c r="D44" s="140">
        <f t="shared" si="142"/>
        <v>0</v>
      </c>
      <c r="E44" s="53"/>
      <c r="F44" s="53"/>
      <c r="G44" s="132">
        <f t="shared" si="143"/>
        <v>0</v>
      </c>
      <c r="H44" s="53"/>
      <c r="I44" s="132">
        <f>G44+H44</f>
        <v>0</v>
      </c>
      <c r="J44" s="53"/>
      <c r="K44" s="132">
        <f>I44+J44</f>
        <v>0</v>
      </c>
      <c r="L44" s="53"/>
      <c r="M44" s="132">
        <f>K44+L44</f>
        <v>0</v>
      </c>
      <c r="N44" s="53"/>
      <c r="O44" s="132">
        <f>M44+N44</f>
        <v>0</v>
      </c>
      <c r="P44" s="53"/>
      <c r="Q44" s="132">
        <f>O44+P44</f>
        <v>0</v>
      </c>
      <c r="R44" s="53"/>
      <c r="S44" s="132">
        <f>Q44+R44</f>
        <v>0</v>
      </c>
      <c r="T44" s="53"/>
      <c r="U44" s="132">
        <f>S44+T44</f>
        <v>0</v>
      </c>
      <c r="V44" s="53"/>
      <c r="W44" s="132">
        <f>U44+V44</f>
        <v>0</v>
      </c>
      <c r="X44" s="53"/>
      <c r="Y44" s="132">
        <f>W44+X44</f>
        <v>0</v>
      </c>
      <c r="Z44" s="53"/>
      <c r="AA44" s="53"/>
      <c r="AB44" s="142">
        <f t="shared" si="145"/>
        <v>1</v>
      </c>
      <c r="AC44" s="53"/>
      <c r="AD44" s="53"/>
      <c r="AE44" s="132">
        <f t="shared" si="144"/>
        <v>0</v>
      </c>
      <c r="AF44" s="142">
        <f t="shared" si="146"/>
        <v>1</v>
      </c>
      <c r="AG44" s="53"/>
      <c r="AH44" s="132">
        <f>AE44+AG44</f>
        <v>0</v>
      </c>
      <c r="AI44" s="142">
        <f t="shared" si="147"/>
        <v>1</v>
      </c>
      <c r="AJ44" s="53"/>
      <c r="AK44" s="132">
        <f>AH44+AJ44</f>
        <v>0</v>
      </c>
      <c r="AL44" s="142">
        <f t="shared" si="148"/>
        <v>1</v>
      </c>
      <c r="AM44" s="53"/>
      <c r="AN44" s="132">
        <f>AK44+AM44</f>
        <v>0</v>
      </c>
      <c r="AO44" s="142">
        <f t="shared" si="149"/>
        <v>1</v>
      </c>
      <c r="AP44" s="53"/>
      <c r="AQ44" s="132">
        <f>AN44+AP44</f>
        <v>0</v>
      </c>
      <c r="AR44" s="142">
        <f t="shared" si="150"/>
        <v>1</v>
      </c>
      <c r="AS44" s="53"/>
      <c r="AT44" s="132">
        <f>AQ44+AS44</f>
        <v>0</v>
      </c>
      <c r="AU44" s="142">
        <f t="shared" si="151"/>
        <v>1</v>
      </c>
      <c r="AV44" s="53"/>
      <c r="AW44" s="132">
        <f>AT44+AV44</f>
        <v>0</v>
      </c>
      <c r="AX44" s="142">
        <f t="shared" si="152"/>
        <v>1</v>
      </c>
      <c r="AY44" s="53"/>
      <c r="AZ44" s="132">
        <f>AW44+AY44</f>
        <v>0</v>
      </c>
      <c r="BA44" s="142">
        <f t="shared" si="153"/>
        <v>1</v>
      </c>
      <c r="BB44" s="53"/>
      <c r="BC44" s="132">
        <f>AZ44+BB44</f>
        <v>0</v>
      </c>
      <c r="BD44" s="142">
        <f t="shared" si="154"/>
        <v>1</v>
      </c>
      <c r="BE44" s="53"/>
      <c r="BF44" s="132">
        <f>BC44+BE44</f>
        <v>0</v>
      </c>
      <c r="BG44" s="142">
        <f t="shared" si="155"/>
        <v>1</v>
      </c>
      <c r="BH44" s="132"/>
      <c r="BI44" s="23"/>
      <c r="BJ44" s="23"/>
      <c r="BK44" s="142">
        <f>IF($AA$44=0,1,BJ44/$AA$44-1)</f>
        <v>1</v>
      </c>
      <c r="BL44" s="142">
        <f t="shared" si="24"/>
        <v>1</v>
      </c>
      <c r="BM44" s="166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  <c r="BZ44" s="67"/>
      <c r="CA44" s="67"/>
      <c r="CB44" s="67"/>
      <c r="CC44" s="67"/>
      <c r="CD44" s="67"/>
      <c r="CE44" s="67"/>
      <c r="CF44" s="67"/>
      <c r="CG44" s="67"/>
      <c r="CH44" s="67"/>
      <c r="CI44" s="67"/>
      <c r="CJ44" s="67"/>
      <c r="CK44" s="67"/>
      <c r="CL44" s="67"/>
      <c r="CM44" s="67"/>
      <c r="CN44" s="67"/>
      <c r="CO44" s="67"/>
      <c r="CP44" s="67"/>
      <c r="CQ44" s="67"/>
      <c r="CR44" s="67"/>
      <c r="CS44" s="67"/>
      <c r="CT44" s="67"/>
      <c r="CU44" s="67"/>
      <c r="CV44" s="67"/>
      <c r="CW44" s="67"/>
      <c r="CX44" s="67"/>
      <c r="CY44" s="67"/>
      <c r="CZ44" s="67"/>
      <c r="DA44" s="67"/>
      <c r="DB44" s="67"/>
      <c r="DC44" s="67"/>
      <c r="DD44" s="67"/>
      <c r="DE44" s="67"/>
      <c r="DF44" s="67"/>
      <c r="DG44" s="67"/>
      <c r="DH44" s="67"/>
      <c r="DI44" s="67"/>
      <c r="DJ44" s="67"/>
      <c r="DK44" s="67"/>
      <c r="DL44" s="67"/>
      <c r="DM44" s="67"/>
      <c r="DN44" s="67"/>
      <c r="DO44" s="67"/>
      <c r="DP44" s="67"/>
      <c r="DQ44" s="67"/>
      <c r="DR44" s="67"/>
      <c r="DS44" s="67"/>
      <c r="DT44" s="67"/>
      <c r="DU44" s="67"/>
      <c r="DV44" s="67"/>
      <c r="DW44" s="67"/>
      <c r="DX44" s="67"/>
      <c r="DY44" s="67"/>
      <c r="DZ44" s="67"/>
      <c r="EA44" s="67"/>
      <c r="EB44" s="67"/>
      <c r="EC44" s="67"/>
      <c r="ED44" s="67"/>
      <c r="EE44" s="67"/>
      <c r="EF44" s="67"/>
      <c r="EG44" s="67"/>
      <c r="EH44" s="67"/>
      <c r="EI44" s="67"/>
      <c r="EJ44" s="67"/>
      <c r="EK44" s="67"/>
      <c r="EL44" s="67"/>
      <c r="EM44" s="67"/>
      <c r="EN44" s="67"/>
      <c r="EO44" s="67"/>
      <c r="EP44" s="67"/>
      <c r="EQ44" s="67"/>
      <c r="ER44" s="67"/>
      <c r="ES44" s="67"/>
      <c r="ET44" s="67"/>
      <c r="EU44" s="67"/>
      <c r="EV44" s="67"/>
      <c r="EW44" s="67"/>
      <c r="EX44" s="67"/>
      <c r="EY44" s="67"/>
      <c r="EZ44" s="67"/>
      <c r="FA44" s="67"/>
      <c r="FB44" s="67"/>
      <c r="FC44" s="67"/>
      <c r="FD44" s="67"/>
      <c r="FE44" s="67"/>
      <c r="FF44" s="67"/>
      <c r="FG44" s="67"/>
      <c r="FH44" s="67"/>
      <c r="FI44" s="67"/>
      <c r="FJ44" s="67"/>
      <c r="FK44" s="67"/>
      <c r="FL44" s="67"/>
      <c r="FM44" s="67"/>
      <c r="FN44" s="67"/>
      <c r="FO44" s="67"/>
      <c r="FP44" s="67"/>
      <c r="FQ44" s="67"/>
      <c r="FR44" s="67"/>
      <c r="FS44" s="67"/>
      <c r="FT44" s="67"/>
      <c r="FU44" s="67"/>
      <c r="FV44" s="67"/>
      <c r="FW44" s="67"/>
      <c r="FX44" s="67"/>
      <c r="FY44" s="67"/>
      <c r="FZ44" s="67"/>
      <c r="GA44" s="67"/>
      <c r="GB44" s="67"/>
      <c r="GC44" s="67"/>
      <c r="GD44" s="67"/>
      <c r="GE44" s="67"/>
      <c r="GF44" s="67"/>
      <c r="GG44" s="67"/>
      <c r="GH44" s="67"/>
      <c r="GI44" s="67"/>
      <c r="GJ44" s="67"/>
      <c r="GK44" s="67"/>
      <c r="GL44" s="67"/>
      <c r="GM44" s="67"/>
      <c r="GN44" s="67"/>
      <c r="GO44" s="67"/>
      <c r="GP44" s="67"/>
      <c r="GQ44" s="67"/>
      <c r="GR44" s="67"/>
      <c r="GS44" s="67"/>
      <c r="GT44" s="67"/>
      <c r="GU44" s="67"/>
      <c r="GV44" s="67"/>
      <c r="GW44" s="67"/>
      <c r="GX44" s="67"/>
    </row>
    <row r="45" spans="1:206" s="68" customFormat="1" ht="18" customHeight="1">
      <c r="A45" s="271" t="s">
        <v>102</v>
      </c>
      <c r="B45" s="272"/>
      <c r="C45" s="36"/>
      <c r="D45" s="140">
        <f t="shared" si="142"/>
        <v>0</v>
      </c>
      <c r="E45" s="36"/>
      <c r="F45" s="36"/>
      <c r="G45" s="132">
        <f t="shared" si="143"/>
        <v>0</v>
      </c>
      <c r="H45" s="36"/>
      <c r="I45" s="132">
        <f>G45+H45</f>
        <v>0</v>
      </c>
      <c r="J45" s="36"/>
      <c r="K45" s="132">
        <f>I45+J45</f>
        <v>0</v>
      </c>
      <c r="L45" s="36"/>
      <c r="M45" s="132">
        <f>K45+L45</f>
        <v>0</v>
      </c>
      <c r="N45" s="36"/>
      <c r="O45" s="132">
        <f>M45+N45</f>
        <v>0</v>
      </c>
      <c r="P45" s="36"/>
      <c r="Q45" s="132">
        <f>O45+P45</f>
        <v>0</v>
      </c>
      <c r="R45" s="36"/>
      <c r="S45" s="132">
        <f>Q45+R45</f>
        <v>0</v>
      </c>
      <c r="T45" s="36"/>
      <c r="U45" s="132">
        <f>S45+T45</f>
        <v>0</v>
      </c>
      <c r="V45" s="36"/>
      <c r="W45" s="132">
        <f>U45+V45</f>
        <v>0</v>
      </c>
      <c r="X45" s="36"/>
      <c r="Y45" s="132">
        <f>W45+X45</f>
        <v>0</v>
      </c>
      <c r="Z45" s="36"/>
      <c r="AA45" s="36"/>
      <c r="AB45" s="142">
        <f t="shared" si="145"/>
        <v>1</v>
      </c>
      <c r="AC45" s="36"/>
      <c r="AD45" s="36"/>
      <c r="AE45" s="132">
        <f t="shared" si="144"/>
        <v>0</v>
      </c>
      <c r="AF45" s="142">
        <f t="shared" si="146"/>
        <v>1</v>
      </c>
      <c r="AG45" s="36"/>
      <c r="AH45" s="132">
        <f>AE45+AG45</f>
        <v>0</v>
      </c>
      <c r="AI45" s="142">
        <f t="shared" si="147"/>
        <v>1</v>
      </c>
      <c r="AJ45" s="53"/>
      <c r="AK45" s="132">
        <f>AH45+AJ45</f>
        <v>0</v>
      </c>
      <c r="AL45" s="142">
        <f t="shared" si="148"/>
        <v>1</v>
      </c>
      <c r="AM45" s="36"/>
      <c r="AN45" s="132">
        <f>AK45+AM45</f>
        <v>0</v>
      </c>
      <c r="AO45" s="142">
        <f t="shared" si="149"/>
        <v>1</v>
      </c>
      <c r="AP45" s="36"/>
      <c r="AQ45" s="132">
        <f>AN45+AP45</f>
        <v>0</v>
      </c>
      <c r="AR45" s="142">
        <f t="shared" si="150"/>
        <v>1</v>
      </c>
      <c r="AS45" s="36"/>
      <c r="AT45" s="132">
        <f>AQ45+AS45</f>
        <v>0</v>
      </c>
      <c r="AU45" s="142">
        <f t="shared" si="151"/>
        <v>1</v>
      </c>
      <c r="AV45" s="36"/>
      <c r="AW45" s="132">
        <f>AT45+AV45</f>
        <v>0</v>
      </c>
      <c r="AX45" s="142">
        <f t="shared" si="152"/>
        <v>1</v>
      </c>
      <c r="AY45" s="36"/>
      <c r="AZ45" s="132">
        <f>AW45+AY45</f>
        <v>0</v>
      </c>
      <c r="BA45" s="142">
        <f t="shared" si="153"/>
        <v>1</v>
      </c>
      <c r="BB45" s="36"/>
      <c r="BC45" s="132">
        <f>AZ45+BB45</f>
        <v>0</v>
      </c>
      <c r="BD45" s="142">
        <f t="shared" si="154"/>
        <v>1</v>
      </c>
      <c r="BE45" s="36"/>
      <c r="BF45" s="132">
        <f>BC45+BE45</f>
        <v>0</v>
      </c>
      <c r="BG45" s="142">
        <f t="shared" si="155"/>
        <v>1</v>
      </c>
      <c r="BH45" s="132"/>
      <c r="BI45" s="23"/>
      <c r="BJ45" s="23"/>
      <c r="BK45" s="142">
        <f>IF($AA$45=0,1,BJ45/$AA$45-1)</f>
        <v>1</v>
      </c>
      <c r="BL45" s="142">
        <f t="shared" si="24"/>
        <v>1</v>
      </c>
      <c r="BM45" s="166"/>
      <c r="BN45" s="67"/>
      <c r="BO45" s="67"/>
      <c r="BP45" s="67"/>
      <c r="BQ45" s="67"/>
      <c r="BR45" s="67"/>
      <c r="BS45" s="67"/>
      <c r="BT45" s="67"/>
      <c r="BU45" s="67"/>
      <c r="BV45" s="67"/>
      <c r="BW45" s="67"/>
      <c r="BX45" s="67"/>
      <c r="BY45" s="67"/>
      <c r="BZ45" s="67"/>
      <c r="CA45" s="67"/>
      <c r="CB45" s="67"/>
      <c r="CC45" s="67"/>
      <c r="CD45" s="67"/>
      <c r="CE45" s="67"/>
      <c r="CF45" s="67"/>
      <c r="CG45" s="67"/>
      <c r="CH45" s="67"/>
      <c r="CI45" s="67"/>
      <c r="CJ45" s="67"/>
      <c r="CK45" s="67"/>
      <c r="CL45" s="67"/>
      <c r="CM45" s="67"/>
      <c r="CN45" s="67"/>
      <c r="CO45" s="67"/>
      <c r="CP45" s="67"/>
      <c r="CQ45" s="67"/>
      <c r="CR45" s="67"/>
      <c r="CS45" s="67"/>
      <c r="CT45" s="67"/>
      <c r="CU45" s="67"/>
      <c r="CV45" s="67"/>
      <c r="CW45" s="67"/>
      <c r="CX45" s="67"/>
      <c r="CY45" s="67"/>
      <c r="CZ45" s="67"/>
      <c r="DA45" s="67"/>
      <c r="DB45" s="67"/>
      <c r="DC45" s="67"/>
      <c r="DD45" s="67"/>
      <c r="DE45" s="67"/>
      <c r="DF45" s="67"/>
      <c r="DG45" s="67"/>
      <c r="DH45" s="67"/>
      <c r="DI45" s="67"/>
      <c r="DJ45" s="67"/>
      <c r="DK45" s="67"/>
      <c r="DL45" s="67"/>
      <c r="DM45" s="67"/>
      <c r="DN45" s="67"/>
      <c r="DO45" s="67"/>
      <c r="DP45" s="67"/>
      <c r="DQ45" s="67"/>
      <c r="DR45" s="67"/>
      <c r="DS45" s="67"/>
      <c r="DT45" s="67"/>
      <c r="DU45" s="67"/>
      <c r="DV45" s="67"/>
      <c r="DW45" s="67"/>
      <c r="DX45" s="67"/>
      <c r="DY45" s="67"/>
      <c r="DZ45" s="67"/>
      <c r="EA45" s="67"/>
      <c r="EB45" s="67"/>
      <c r="EC45" s="67"/>
      <c r="ED45" s="67"/>
      <c r="EE45" s="67"/>
      <c r="EF45" s="67"/>
      <c r="EG45" s="67"/>
      <c r="EH45" s="67"/>
      <c r="EI45" s="67"/>
      <c r="EJ45" s="67"/>
      <c r="EK45" s="67"/>
      <c r="EL45" s="67"/>
      <c r="EM45" s="67"/>
      <c r="EN45" s="67"/>
      <c r="EO45" s="67"/>
      <c r="EP45" s="67"/>
      <c r="EQ45" s="67"/>
      <c r="ER45" s="67"/>
      <c r="ES45" s="67"/>
      <c r="ET45" s="67"/>
      <c r="EU45" s="67"/>
      <c r="EV45" s="67"/>
      <c r="EW45" s="67"/>
      <c r="EX45" s="67"/>
      <c r="EY45" s="67"/>
      <c r="EZ45" s="67"/>
      <c r="FA45" s="67"/>
      <c r="FB45" s="67"/>
      <c r="FC45" s="67"/>
      <c r="FD45" s="67"/>
      <c r="FE45" s="67"/>
      <c r="FF45" s="67"/>
      <c r="FG45" s="67"/>
      <c r="FH45" s="67"/>
      <c r="FI45" s="67"/>
      <c r="FJ45" s="67"/>
      <c r="FK45" s="67"/>
      <c r="FL45" s="67"/>
      <c r="FM45" s="67"/>
      <c r="FN45" s="67"/>
      <c r="FO45" s="67"/>
      <c r="FP45" s="67"/>
      <c r="FQ45" s="67"/>
      <c r="FR45" s="67"/>
      <c r="FS45" s="67"/>
      <c r="FT45" s="67"/>
      <c r="FU45" s="67"/>
      <c r="FV45" s="67"/>
      <c r="FW45" s="67"/>
      <c r="FX45" s="67"/>
      <c r="FY45" s="67"/>
      <c r="FZ45" s="67"/>
      <c r="GA45" s="67"/>
      <c r="GB45" s="67"/>
      <c r="GC45" s="67"/>
      <c r="GD45" s="67"/>
      <c r="GE45" s="67"/>
      <c r="GF45" s="67"/>
      <c r="GG45" s="67"/>
      <c r="GH45" s="67"/>
      <c r="GI45" s="67"/>
      <c r="GJ45" s="67"/>
      <c r="GK45" s="67"/>
      <c r="GL45" s="67"/>
      <c r="GM45" s="67"/>
      <c r="GN45" s="67"/>
      <c r="GO45" s="67"/>
      <c r="GP45" s="67"/>
      <c r="GQ45" s="67"/>
      <c r="GR45" s="67"/>
      <c r="GS45" s="67"/>
      <c r="GT45" s="67"/>
      <c r="GU45" s="67"/>
      <c r="GV45" s="67"/>
      <c r="GW45" s="67"/>
      <c r="GX45" s="67"/>
    </row>
    <row r="46" spans="1:206" s="68" customFormat="1" ht="18" customHeight="1">
      <c r="A46" s="271" t="s">
        <v>103</v>
      </c>
      <c r="B46" s="272"/>
      <c r="C46" s="36"/>
      <c r="D46" s="140">
        <f t="shared" si="142"/>
        <v>0</v>
      </c>
      <c r="E46" s="36"/>
      <c r="F46" s="36"/>
      <c r="G46" s="132">
        <f t="shared" si="143"/>
        <v>0</v>
      </c>
      <c r="H46" s="36"/>
      <c r="I46" s="132"/>
      <c r="J46" s="36"/>
      <c r="K46" s="132"/>
      <c r="L46" s="36"/>
      <c r="M46" s="132"/>
      <c r="N46" s="36"/>
      <c r="O46" s="132"/>
      <c r="P46" s="36"/>
      <c r="Q46" s="132"/>
      <c r="R46" s="36"/>
      <c r="S46" s="132"/>
      <c r="T46" s="36"/>
      <c r="U46" s="132"/>
      <c r="V46" s="36"/>
      <c r="W46" s="132"/>
      <c r="X46" s="36"/>
      <c r="Y46" s="132"/>
      <c r="Z46" s="36"/>
      <c r="AA46" s="36"/>
      <c r="AB46" s="142">
        <f t="shared" si="145"/>
        <v>1</v>
      </c>
      <c r="AC46" s="36"/>
      <c r="AD46" s="36"/>
      <c r="AE46" s="132">
        <f t="shared" si="144"/>
        <v>0</v>
      </c>
      <c r="AF46" s="142">
        <f t="shared" si="146"/>
        <v>1</v>
      </c>
      <c r="AG46" s="36"/>
      <c r="AH46" s="132"/>
      <c r="AI46" s="142">
        <f t="shared" si="147"/>
        <v>1</v>
      </c>
      <c r="AJ46" s="53"/>
      <c r="AK46" s="132"/>
      <c r="AL46" s="142">
        <f t="shared" si="148"/>
        <v>1</v>
      </c>
      <c r="AM46" s="36"/>
      <c r="AN46" s="132"/>
      <c r="AO46" s="142">
        <f t="shared" si="149"/>
        <v>1</v>
      </c>
      <c r="AP46" s="36"/>
      <c r="AQ46" s="132"/>
      <c r="AR46" s="142">
        <f t="shared" si="150"/>
        <v>1</v>
      </c>
      <c r="AS46" s="36"/>
      <c r="AT46" s="132"/>
      <c r="AU46" s="142">
        <f t="shared" si="151"/>
        <v>1</v>
      </c>
      <c r="AV46" s="36"/>
      <c r="AW46" s="132"/>
      <c r="AX46" s="142">
        <f t="shared" si="152"/>
        <v>1</v>
      </c>
      <c r="AY46" s="36"/>
      <c r="AZ46" s="132"/>
      <c r="BA46" s="142">
        <f t="shared" si="153"/>
        <v>1</v>
      </c>
      <c r="BB46" s="36"/>
      <c r="BC46" s="132"/>
      <c r="BD46" s="142">
        <f t="shared" si="154"/>
        <v>1</v>
      </c>
      <c r="BE46" s="36"/>
      <c r="BF46" s="132"/>
      <c r="BG46" s="142">
        <f t="shared" si="155"/>
        <v>1</v>
      </c>
      <c r="BH46" s="132"/>
      <c r="BI46" s="23"/>
      <c r="BJ46" s="23"/>
      <c r="BK46" s="142">
        <f>IF($AA$46=0,1,BJ46/$AA$46-1)</f>
        <v>1</v>
      </c>
      <c r="BL46" s="142">
        <f t="shared" si="24"/>
        <v>1</v>
      </c>
      <c r="BM46" s="166"/>
      <c r="BN46" s="67"/>
      <c r="BO46" s="67"/>
      <c r="BP46" s="67"/>
      <c r="BQ46" s="67"/>
      <c r="BR46" s="67"/>
      <c r="BS46" s="67"/>
      <c r="BT46" s="67"/>
      <c r="BU46" s="67"/>
      <c r="BV46" s="67"/>
      <c r="BW46" s="67"/>
      <c r="BX46" s="67"/>
      <c r="BY46" s="67"/>
      <c r="BZ46" s="67"/>
      <c r="CA46" s="67"/>
      <c r="CB46" s="67"/>
      <c r="CC46" s="67"/>
      <c r="CD46" s="67"/>
      <c r="CE46" s="67"/>
      <c r="CF46" s="67"/>
      <c r="CG46" s="67"/>
      <c r="CH46" s="67"/>
      <c r="CI46" s="67"/>
      <c r="CJ46" s="67"/>
      <c r="CK46" s="67"/>
      <c r="CL46" s="67"/>
      <c r="CM46" s="67"/>
      <c r="CN46" s="67"/>
      <c r="CO46" s="67"/>
      <c r="CP46" s="67"/>
      <c r="CQ46" s="67"/>
      <c r="CR46" s="67"/>
      <c r="CS46" s="67"/>
      <c r="CT46" s="67"/>
      <c r="CU46" s="67"/>
      <c r="CV46" s="67"/>
      <c r="CW46" s="67"/>
      <c r="CX46" s="67"/>
      <c r="CY46" s="67"/>
      <c r="CZ46" s="67"/>
      <c r="DA46" s="67"/>
      <c r="DB46" s="67"/>
      <c r="DC46" s="67"/>
      <c r="DD46" s="67"/>
      <c r="DE46" s="67"/>
      <c r="DF46" s="67"/>
      <c r="DG46" s="67"/>
      <c r="DH46" s="67"/>
      <c r="DI46" s="67"/>
      <c r="DJ46" s="67"/>
      <c r="DK46" s="67"/>
      <c r="DL46" s="67"/>
      <c r="DM46" s="67"/>
      <c r="DN46" s="67"/>
      <c r="DO46" s="67"/>
      <c r="DP46" s="67"/>
      <c r="DQ46" s="67"/>
      <c r="DR46" s="67"/>
      <c r="DS46" s="67"/>
      <c r="DT46" s="67"/>
      <c r="DU46" s="67"/>
      <c r="DV46" s="67"/>
      <c r="DW46" s="67"/>
      <c r="DX46" s="67"/>
      <c r="DY46" s="67"/>
      <c r="DZ46" s="67"/>
      <c r="EA46" s="67"/>
      <c r="EB46" s="67"/>
      <c r="EC46" s="67"/>
      <c r="ED46" s="67"/>
      <c r="EE46" s="67"/>
      <c r="EF46" s="67"/>
      <c r="EG46" s="67"/>
      <c r="EH46" s="67"/>
      <c r="EI46" s="67"/>
      <c r="EJ46" s="67"/>
      <c r="EK46" s="67"/>
      <c r="EL46" s="67"/>
      <c r="EM46" s="67"/>
      <c r="EN46" s="67"/>
      <c r="EO46" s="67"/>
      <c r="EP46" s="67"/>
      <c r="EQ46" s="67"/>
      <c r="ER46" s="67"/>
      <c r="ES46" s="67"/>
      <c r="ET46" s="67"/>
      <c r="EU46" s="67"/>
      <c r="EV46" s="67"/>
      <c r="EW46" s="67"/>
      <c r="EX46" s="67"/>
      <c r="EY46" s="67"/>
      <c r="EZ46" s="67"/>
      <c r="FA46" s="67"/>
      <c r="FB46" s="67"/>
      <c r="FC46" s="67"/>
      <c r="FD46" s="67"/>
      <c r="FE46" s="67"/>
      <c r="FF46" s="67"/>
      <c r="FG46" s="67"/>
      <c r="FH46" s="67"/>
      <c r="FI46" s="67"/>
      <c r="FJ46" s="67"/>
      <c r="FK46" s="67"/>
      <c r="FL46" s="67"/>
      <c r="FM46" s="67"/>
      <c r="FN46" s="67"/>
      <c r="FO46" s="67"/>
      <c r="FP46" s="67"/>
      <c r="FQ46" s="67"/>
      <c r="FR46" s="67"/>
      <c r="FS46" s="67"/>
      <c r="FT46" s="67"/>
      <c r="FU46" s="67"/>
      <c r="FV46" s="67"/>
      <c r="FW46" s="67"/>
      <c r="FX46" s="67"/>
      <c r="FY46" s="67"/>
      <c r="FZ46" s="67"/>
      <c r="GA46" s="67"/>
      <c r="GB46" s="67"/>
      <c r="GC46" s="67"/>
      <c r="GD46" s="67"/>
      <c r="GE46" s="67"/>
      <c r="GF46" s="67"/>
      <c r="GG46" s="67"/>
      <c r="GH46" s="67"/>
      <c r="GI46" s="67"/>
      <c r="GJ46" s="67"/>
      <c r="GK46" s="67"/>
      <c r="GL46" s="67"/>
      <c r="GM46" s="67"/>
      <c r="GN46" s="67"/>
      <c r="GO46" s="67"/>
      <c r="GP46" s="67"/>
      <c r="GQ46" s="67"/>
      <c r="GR46" s="67"/>
      <c r="GS46" s="67"/>
      <c r="GT46" s="67"/>
      <c r="GU46" s="67"/>
      <c r="GV46" s="67"/>
      <c r="GW46" s="67"/>
      <c r="GX46" s="67"/>
    </row>
    <row r="47" spans="1:206" s="70" customFormat="1" ht="18" customHeight="1">
      <c r="A47" s="271" t="s">
        <v>106</v>
      </c>
      <c r="B47" s="272"/>
      <c r="C47" s="141">
        <f t="shared" ref="C47:F47" si="156">C48+C49+C55+C56+C61+C57+C58+C59+C60+C62</f>
        <v>0</v>
      </c>
      <c r="D47" s="141">
        <f t="shared" si="156"/>
        <v>0</v>
      </c>
      <c r="E47" s="141">
        <f t="shared" si="156"/>
        <v>0</v>
      </c>
      <c r="F47" s="141">
        <f t="shared" si="156"/>
        <v>0</v>
      </c>
      <c r="G47" s="132">
        <f t="shared" si="143"/>
        <v>0</v>
      </c>
      <c r="H47" s="141">
        <f t="shared" ref="H47:AA47" si="157">H48+H49+H55+H56+H61+H57+H58+H59+H60+H62</f>
        <v>0</v>
      </c>
      <c r="I47" s="141">
        <f t="shared" si="157"/>
        <v>0</v>
      </c>
      <c r="J47" s="141">
        <f t="shared" si="157"/>
        <v>0</v>
      </c>
      <c r="K47" s="141">
        <f t="shared" si="157"/>
        <v>0</v>
      </c>
      <c r="L47" s="141">
        <f t="shared" si="157"/>
        <v>0</v>
      </c>
      <c r="M47" s="141">
        <f t="shared" si="157"/>
        <v>0</v>
      </c>
      <c r="N47" s="141">
        <f t="shared" si="157"/>
        <v>0</v>
      </c>
      <c r="O47" s="141">
        <f t="shared" si="157"/>
        <v>0</v>
      </c>
      <c r="P47" s="141">
        <f t="shared" si="157"/>
        <v>0</v>
      </c>
      <c r="Q47" s="141">
        <f t="shared" si="157"/>
        <v>0</v>
      </c>
      <c r="R47" s="141">
        <f t="shared" si="157"/>
        <v>0</v>
      </c>
      <c r="S47" s="140">
        <f t="shared" si="157"/>
        <v>0</v>
      </c>
      <c r="T47" s="141">
        <f t="shared" si="157"/>
        <v>0</v>
      </c>
      <c r="U47" s="141">
        <f t="shared" si="157"/>
        <v>0</v>
      </c>
      <c r="V47" s="141">
        <f t="shared" si="157"/>
        <v>0</v>
      </c>
      <c r="W47" s="141">
        <f t="shared" si="157"/>
        <v>0</v>
      </c>
      <c r="X47" s="141">
        <f t="shared" si="157"/>
        <v>0</v>
      </c>
      <c r="Y47" s="141">
        <f t="shared" si="157"/>
        <v>0</v>
      </c>
      <c r="Z47" s="141">
        <f t="shared" si="157"/>
        <v>0</v>
      </c>
      <c r="AA47" s="141">
        <f t="shared" si="157"/>
        <v>0</v>
      </c>
      <c r="AB47" s="142">
        <f t="shared" si="145"/>
        <v>1</v>
      </c>
      <c r="AC47" s="141">
        <f t="shared" ref="AC47:AE47" si="158">AC48+AC49+AC55+AC56+AC61+AC57+AC58+AC59+AC60+AC62</f>
        <v>0</v>
      </c>
      <c r="AD47" s="141">
        <f t="shared" si="158"/>
        <v>0</v>
      </c>
      <c r="AE47" s="141">
        <f t="shared" si="158"/>
        <v>0</v>
      </c>
      <c r="AF47" s="142">
        <f t="shared" si="146"/>
        <v>1</v>
      </c>
      <c r="AG47" s="141">
        <f>AG48+AG49+AG55+AG56+AG61+AG57+AG58+AG59+AG60+AG62</f>
        <v>0</v>
      </c>
      <c r="AH47" s="141">
        <f>AH48+AH49+AH55+AH56+AH61+AH57+AH58+AH59+AH60+AH62</f>
        <v>0</v>
      </c>
      <c r="AI47" s="142">
        <f t="shared" si="147"/>
        <v>1</v>
      </c>
      <c r="AJ47" s="140">
        <f>AJ48+AJ49+AJ55+AJ56+AJ61+AJ57+AJ58+AJ59+AJ60+AJ62</f>
        <v>0</v>
      </c>
      <c r="AK47" s="141">
        <f>AK48+AK49+AK55+AK56+AK61+AK57+AK58+AK59+AK60+AK62</f>
        <v>0</v>
      </c>
      <c r="AL47" s="142">
        <f t="shared" si="148"/>
        <v>1</v>
      </c>
      <c r="AM47" s="141">
        <f>AM48+AM49+AM55+AM56+AM61+AM57+AM58+AM59+AM60+AM62</f>
        <v>0</v>
      </c>
      <c r="AN47" s="141">
        <f>AN48+AN49+AN55+AN56+AN61+AN57+AN58+AN59+AN60+AN62</f>
        <v>0</v>
      </c>
      <c r="AO47" s="142">
        <f t="shared" si="149"/>
        <v>1</v>
      </c>
      <c r="AP47" s="141">
        <f>AP48+AP49+AP55+AP56+AP61+AP57+AP58+AP59+AP60+AP62</f>
        <v>0</v>
      </c>
      <c r="AQ47" s="141">
        <f>AQ48+AQ49+AQ55+AQ56+AQ61+AQ57+AQ58+AQ59+AQ60+AQ62</f>
        <v>0</v>
      </c>
      <c r="AR47" s="142">
        <f t="shared" si="150"/>
        <v>1</v>
      </c>
      <c r="AS47" s="141">
        <f>AS48+AS49+AS55+AS56+AS61+AS57+AS58+AS59+AS60+AS62</f>
        <v>0</v>
      </c>
      <c r="AT47" s="141">
        <f>AT48+AT49+AT55+AT56+AT61+AT57+AT58+AT59+AT60+AT62</f>
        <v>0</v>
      </c>
      <c r="AU47" s="142">
        <f t="shared" si="151"/>
        <v>1</v>
      </c>
      <c r="AV47" s="141">
        <f>AV48+AV49+AV55+AV56+AV61+AV57+AV58+AV59+AV60+AV62</f>
        <v>0</v>
      </c>
      <c r="AW47" s="141">
        <f>AW48+AW49+AW55+AW56+AW61+AW57+AW58+AW59+AW60+AW62</f>
        <v>0</v>
      </c>
      <c r="AX47" s="142">
        <f t="shared" si="152"/>
        <v>1</v>
      </c>
      <c r="AY47" s="141">
        <f>AY48+AY49+AY55+AY56+AY61+AY57+AY58+AY59+AY60+AY62</f>
        <v>0</v>
      </c>
      <c r="AZ47" s="141">
        <f>AZ48+AZ49+AZ55+AZ56+AZ61+AZ57+AZ58+AZ59+AZ60+AZ62</f>
        <v>0</v>
      </c>
      <c r="BA47" s="142">
        <f t="shared" si="153"/>
        <v>1</v>
      </c>
      <c r="BB47" s="141">
        <f>BB48+BB49+BB55+BB56+BB61+BB57+BB58+BB59+BB60+BB62</f>
        <v>0</v>
      </c>
      <c r="BC47" s="141">
        <f>BC48+BC49+BC55+BC56+BC61+BC57+BC58+BC59+BC60+BC62</f>
        <v>0</v>
      </c>
      <c r="BD47" s="142">
        <f t="shared" si="154"/>
        <v>1</v>
      </c>
      <c r="BE47" s="141">
        <f>BE48+BE49+BE55+BE56+BE61+BE57+BE58+BE59+BE60+BE62</f>
        <v>0</v>
      </c>
      <c r="BF47" s="141">
        <f>BF48+BF49+BF55+BF56+BF61+BF57+BF58+BF59+BF60+BF62</f>
        <v>0</v>
      </c>
      <c r="BG47" s="142">
        <f t="shared" si="155"/>
        <v>1</v>
      </c>
      <c r="BH47" s="141">
        <f t="shared" ref="BH47:BJ47" si="159">BH48+BH49+BH55+BH56+BH61+BH57+BH58+BH59+BH60+BH62</f>
        <v>0</v>
      </c>
      <c r="BI47" s="141">
        <f t="shared" si="159"/>
        <v>0</v>
      </c>
      <c r="BJ47" s="141">
        <f t="shared" si="159"/>
        <v>0</v>
      </c>
      <c r="BK47" s="142">
        <f>IF($AA$47=0,1,BJ47/$AA$47-1)</f>
        <v>1</v>
      </c>
      <c r="BL47" s="142">
        <f t="shared" si="24"/>
        <v>1</v>
      </c>
      <c r="BM47" s="166"/>
      <c r="BN47" s="69"/>
      <c r="BO47" s="69"/>
      <c r="BP47" s="69"/>
      <c r="BQ47" s="69"/>
      <c r="BR47" s="69"/>
      <c r="BS47" s="69"/>
      <c r="BT47" s="69"/>
      <c r="BU47" s="69"/>
      <c r="BV47" s="69"/>
      <c r="BW47" s="69"/>
      <c r="BX47" s="69"/>
      <c r="BY47" s="69"/>
      <c r="BZ47" s="69"/>
      <c r="CA47" s="69"/>
      <c r="CB47" s="69"/>
      <c r="CC47" s="69"/>
      <c r="CD47" s="69"/>
      <c r="CE47" s="69"/>
      <c r="CF47" s="69"/>
      <c r="CG47" s="69"/>
      <c r="CH47" s="69"/>
      <c r="CI47" s="69"/>
      <c r="CJ47" s="69"/>
      <c r="CK47" s="69"/>
      <c r="CL47" s="69"/>
      <c r="CM47" s="69"/>
      <c r="CN47" s="69"/>
      <c r="CO47" s="69"/>
      <c r="CP47" s="69"/>
      <c r="CQ47" s="69"/>
      <c r="CR47" s="69"/>
      <c r="CS47" s="69"/>
      <c r="CT47" s="69"/>
      <c r="CU47" s="69"/>
      <c r="CV47" s="69"/>
      <c r="CW47" s="69"/>
      <c r="CX47" s="69"/>
      <c r="CY47" s="69"/>
      <c r="CZ47" s="69"/>
      <c r="DA47" s="69"/>
      <c r="DB47" s="69"/>
      <c r="DC47" s="69"/>
      <c r="DD47" s="69"/>
      <c r="DE47" s="69"/>
      <c r="DF47" s="69"/>
      <c r="DG47" s="69"/>
      <c r="DH47" s="69"/>
      <c r="DI47" s="69"/>
      <c r="DJ47" s="69"/>
      <c r="DK47" s="69"/>
      <c r="DL47" s="69"/>
      <c r="DM47" s="69"/>
      <c r="DN47" s="69"/>
      <c r="DO47" s="69"/>
      <c r="DP47" s="69"/>
      <c r="DQ47" s="69"/>
      <c r="DR47" s="69"/>
      <c r="DS47" s="69"/>
      <c r="DT47" s="69"/>
      <c r="DU47" s="69"/>
      <c r="DV47" s="69"/>
      <c r="DW47" s="69"/>
      <c r="DX47" s="69"/>
      <c r="DY47" s="69"/>
      <c r="DZ47" s="69"/>
      <c r="EA47" s="69"/>
      <c r="EB47" s="69"/>
      <c r="EC47" s="69"/>
      <c r="ED47" s="69"/>
      <c r="EE47" s="69"/>
      <c r="EF47" s="69"/>
      <c r="EG47" s="69"/>
      <c r="EH47" s="69"/>
      <c r="EI47" s="69"/>
      <c r="EJ47" s="69"/>
      <c r="EK47" s="69"/>
      <c r="EL47" s="69"/>
      <c r="EM47" s="69"/>
      <c r="EN47" s="69"/>
      <c r="EO47" s="69"/>
      <c r="EP47" s="69"/>
      <c r="EQ47" s="69"/>
      <c r="ER47" s="69"/>
      <c r="ES47" s="69"/>
      <c r="ET47" s="69"/>
      <c r="EU47" s="69"/>
      <c r="EV47" s="69"/>
      <c r="EW47" s="69"/>
      <c r="EX47" s="69"/>
      <c r="EY47" s="69"/>
      <c r="EZ47" s="69"/>
      <c r="FA47" s="69"/>
      <c r="FB47" s="69"/>
      <c r="FC47" s="69"/>
      <c r="FD47" s="69"/>
      <c r="FE47" s="69"/>
      <c r="FF47" s="69"/>
      <c r="FG47" s="69"/>
      <c r="FH47" s="69"/>
      <c r="FI47" s="69"/>
      <c r="FJ47" s="69"/>
      <c r="FK47" s="69"/>
      <c r="FL47" s="69"/>
      <c r="FM47" s="69"/>
      <c r="FN47" s="69"/>
      <c r="FO47" s="69"/>
      <c r="FP47" s="69"/>
      <c r="FQ47" s="69"/>
      <c r="FR47" s="69"/>
      <c r="FS47" s="69"/>
      <c r="FT47" s="69"/>
      <c r="FU47" s="69"/>
      <c r="FV47" s="69"/>
      <c r="FW47" s="69"/>
      <c r="FX47" s="69"/>
      <c r="FY47" s="69"/>
      <c r="FZ47" s="69"/>
      <c r="GA47" s="69"/>
      <c r="GB47" s="69"/>
      <c r="GC47" s="69"/>
      <c r="GD47" s="69"/>
      <c r="GE47" s="69"/>
      <c r="GF47" s="69"/>
      <c r="GG47" s="69"/>
      <c r="GH47" s="69"/>
      <c r="GI47" s="69"/>
      <c r="GJ47" s="69"/>
      <c r="GK47" s="69"/>
      <c r="GL47" s="69"/>
      <c r="GM47" s="69"/>
      <c r="GN47" s="69"/>
      <c r="GO47" s="69"/>
      <c r="GP47" s="69"/>
      <c r="GQ47" s="69"/>
      <c r="GR47" s="69"/>
      <c r="GS47" s="69"/>
      <c r="GT47" s="69"/>
      <c r="GU47" s="69"/>
      <c r="GV47" s="69"/>
      <c r="GW47" s="69"/>
      <c r="GX47" s="69"/>
    </row>
    <row r="48" spans="1:206" s="64" customFormat="1" ht="21.75" customHeight="1">
      <c r="A48" s="253" t="s">
        <v>132</v>
      </c>
      <c r="B48" s="254"/>
      <c r="C48" s="29"/>
      <c r="D48" s="134">
        <f>E48+F48+H48+J48+L48+N48+P48+R48+T48+V48+X48+Z48</f>
        <v>0</v>
      </c>
      <c r="E48" s="31"/>
      <c r="F48" s="31"/>
      <c r="G48" s="134">
        <f t="shared" si="143"/>
        <v>0</v>
      </c>
      <c r="H48" s="31"/>
      <c r="I48" s="134"/>
      <c r="J48" s="31"/>
      <c r="K48" s="134"/>
      <c r="L48" s="31"/>
      <c r="M48" s="134"/>
      <c r="N48" s="31"/>
      <c r="O48" s="134"/>
      <c r="P48" s="31"/>
      <c r="Q48" s="134"/>
      <c r="R48" s="31"/>
      <c r="S48" s="134"/>
      <c r="T48" s="31"/>
      <c r="U48" s="134"/>
      <c r="V48" s="31"/>
      <c r="W48" s="134"/>
      <c r="X48" s="31"/>
      <c r="Y48" s="134"/>
      <c r="Z48" s="31"/>
      <c r="AA48" s="31"/>
      <c r="AB48" s="135">
        <f t="shared" si="145"/>
        <v>1</v>
      </c>
      <c r="AC48" s="31"/>
      <c r="AD48" s="31"/>
      <c r="AE48" s="134">
        <f t="shared" ref="AE48:AE73" si="160">AC48+AD48</f>
        <v>0</v>
      </c>
      <c r="AF48" s="135">
        <f t="shared" si="146"/>
        <v>1</v>
      </c>
      <c r="AG48" s="31"/>
      <c r="AH48" s="134"/>
      <c r="AI48" s="135">
        <f t="shared" si="147"/>
        <v>1</v>
      </c>
      <c r="AJ48" s="29"/>
      <c r="AK48" s="134"/>
      <c r="AL48" s="135">
        <f t="shared" si="148"/>
        <v>1</v>
      </c>
      <c r="AM48" s="31"/>
      <c r="AN48" s="134"/>
      <c r="AO48" s="135">
        <f t="shared" si="149"/>
        <v>1</v>
      </c>
      <c r="AP48" s="31"/>
      <c r="AQ48" s="134"/>
      <c r="AR48" s="135">
        <f t="shared" si="150"/>
        <v>1</v>
      </c>
      <c r="AS48" s="31"/>
      <c r="AT48" s="134"/>
      <c r="AU48" s="135">
        <f t="shared" si="151"/>
        <v>1</v>
      </c>
      <c r="AV48" s="31"/>
      <c r="AW48" s="134"/>
      <c r="AX48" s="135">
        <f t="shared" si="152"/>
        <v>1</v>
      </c>
      <c r="AY48" s="31"/>
      <c r="AZ48" s="134"/>
      <c r="BA48" s="135">
        <f t="shared" si="153"/>
        <v>1</v>
      </c>
      <c r="BB48" s="31"/>
      <c r="BC48" s="134"/>
      <c r="BD48" s="135">
        <f t="shared" si="154"/>
        <v>1</v>
      </c>
      <c r="BE48" s="31"/>
      <c r="BF48" s="134"/>
      <c r="BG48" s="135">
        <f t="shared" si="155"/>
        <v>1</v>
      </c>
      <c r="BH48" s="134"/>
      <c r="BI48" s="26"/>
      <c r="BJ48" s="26"/>
      <c r="BK48" s="135">
        <f>IF($AA$48=0,1,BJ48/$AA$48-1)</f>
        <v>1</v>
      </c>
      <c r="BL48" s="135">
        <f t="shared" si="24"/>
        <v>1</v>
      </c>
      <c r="BM48" s="167"/>
      <c r="BN48" s="63"/>
      <c r="BO48" s="63"/>
      <c r="BP48" s="63"/>
      <c r="BQ48" s="63"/>
      <c r="BR48" s="63"/>
      <c r="BS48" s="63"/>
      <c r="BT48" s="63"/>
      <c r="BU48" s="63"/>
      <c r="BV48" s="63"/>
      <c r="BW48" s="63"/>
      <c r="BX48" s="63"/>
      <c r="BY48" s="63"/>
      <c r="BZ48" s="63"/>
      <c r="CA48" s="63"/>
      <c r="CB48" s="63"/>
      <c r="CC48" s="63"/>
      <c r="CD48" s="63"/>
      <c r="CE48" s="63"/>
      <c r="CF48" s="63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  <c r="DZ48" s="63"/>
      <c r="EA48" s="63"/>
      <c r="EB48" s="63"/>
      <c r="EC48" s="63"/>
      <c r="ED48" s="63"/>
      <c r="EE48" s="63"/>
      <c r="EF48" s="63"/>
      <c r="EG48" s="63"/>
      <c r="EH48" s="63"/>
      <c r="EI48" s="63"/>
      <c r="EJ48" s="63"/>
      <c r="EK48" s="63"/>
      <c r="EL48" s="63"/>
      <c r="EM48" s="63"/>
      <c r="EN48" s="63"/>
      <c r="EO48" s="63"/>
      <c r="EP48" s="63"/>
      <c r="EQ48" s="63"/>
      <c r="ER48" s="63"/>
      <c r="ES48" s="63"/>
      <c r="ET48" s="63"/>
      <c r="EU48" s="63"/>
      <c r="EV48" s="63"/>
      <c r="EW48" s="63"/>
      <c r="EX48" s="63"/>
      <c r="EY48" s="63"/>
      <c r="EZ48" s="63"/>
      <c r="FA48" s="63"/>
      <c r="FB48" s="63"/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3"/>
      <c r="FS48" s="63"/>
      <c r="FT48" s="63"/>
      <c r="FU48" s="63"/>
      <c r="FV48" s="63"/>
      <c r="FW48" s="63"/>
      <c r="FX48" s="63"/>
      <c r="FY48" s="63"/>
      <c r="FZ48" s="63"/>
      <c r="GA48" s="63"/>
      <c r="GB48" s="63"/>
      <c r="GC48" s="63"/>
      <c r="GD48" s="63"/>
      <c r="GE48" s="63"/>
      <c r="GF48" s="63"/>
      <c r="GG48" s="63"/>
      <c r="GH48" s="63"/>
      <c r="GI48" s="63"/>
      <c r="GJ48" s="63"/>
      <c r="GK48" s="63"/>
      <c r="GL48" s="63"/>
      <c r="GM48" s="63"/>
      <c r="GN48" s="63"/>
      <c r="GO48" s="63"/>
      <c r="GP48" s="63"/>
      <c r="GQ48" s="63"/>
      <c r="GR48" s="63"/>
      <c r="GS48" s="63"/>
      <c r="GT48" s="63"/>
      <c r="GU48" s="63"/>
      <c r="GV48" s="63"/>
      <c r="GW48" s="63"/>
      <c r="GX48" s="63"/>
    </row>
    <row r="49" spans="1:206" s="66" customFormat="1" ht="18" customHeight="1">
      <c r="A49" s="253" t="s">
        <v>108</v>
      </c>
      <c r="B49" s="254"/>
      <c r="C49" s="31">
        <f>C50+C51+C52</f>
        <v>0</v>
      </c>
      <c r="D49" s="139">
        <f t="shared" ref="D49:AA49" si="161">D50+D51+D52</f>
        <v>0</v>
      </c>
      <c r="E49" s="31">
        <f t="shared" si="161"/>
        <v>0</v>
      </c>
      <c r="F49" s="31">
        <f t="shared" si="161"/>
        <v>0</v>
      </c>
      <c r="G49" s="134">
        <f t="shared" si="143"/>
        <v>0</v>
      </c>
      <c r="H49" s="31">
        <f t="shared" ref="H49" si="162">H50+H51+H52</f>
        <v>0</v>
      </c>
      <c r="I49" s="139">
        <f t="shared" si="161"/>
        <v>0</v>
      </c>
      <c r="J49" s="31">
        <f t="shared" si="161"/>
        <v>0</v>
      </c>
      <c r="K49" s="139">
        <f t="shared" si="161"/>
        <v>0</v>
      </c>
      <c r="L49" s="31">
        <f t="shared" si="161"/>
        <v>0</v>
      </c>
      <c r="M49" s="139">
        <f t="shared" si="161"/>
        <v>0</v>
      </c>
      <c r="N49" s="31">
        <f t="shared" si="161"/>
        <v>0</v>
      </c>
      <c r="O49" s="139">
        <f t="shared" si="161"/>
        <v>0</v>
      </c>
      <c r="P49" s="31">
        <f t="shared" si="161"/>
        <v>0</v>
      </c>
      <c r="Q49" s="139">
        <f t="shared" si="161"/>
        <v>0</v>
      </c>
      <c r="R49" s="31">
        <f t="shared" si="161"/>
        <v>0</v>
      </c>
      <c r="S49" s="137">
        <f t="shared" si="161"/>
        <v>0</v>
      </c>
      <c r="T49" s="31">
        <f t="shared" si="161"/>
        <v>0</v>
      </c>
      <c r="U49" s="139">
        <f t="shared" si="161"/>
        <v>0</v>
      </c>
      <c r="V49" s="31">
        <f t="shared" si="161"/>
        <v>0</v>
      </c>
      <c r="W49" s="139">
        <f t="shared" si="161"/>
        <v>0</v>
      </c>
      <c r="X49" s="31">
        <f t="shared" si="161"/>
        <v>0</v>
      </c>
      <c r="Y49" s="139">
        <f t="shared" si="161"/>
        <v>0</v>
      </c>
      <c r="Z49" s="31">
        <f t="shared" si="161"/>
        <v>0</v>
      </c>
      <c r="AA49" s="31">
        <f t="shared" si="161"/>
        <v>0</v>
      </c>
      <c r="AB49" s="135">
        <f t="shared" si="145"/>
        <v>1</v>
      </c>
      <c r="AC49" s="31">
        <f t="shared" ref="AC49:AD49" si="163">AC50+AC51+AC52</f>
        <v>0</v>
      </c>
      <c r="AD49" s="31">
        <f t="shared" si="163"/>
        <v>0</v>
      </c>
      <c r="AE49" s="134">
        <f t="shared" si="160"/>
        <v>0</v>
      </c>
      <c r="AF49" s="135">
        <f t="shared" si="146"/>
        <v>1</v>
      </c>
      <c r="AG49" s="31">
        <f t="shared" ref="AG49:BF49" si="164">AG50+AG51+AG52</f>
        <v>0</v>
      </c>
      <c r="AH49" s="134">
        <f t="shared" si="164"/>
        <v>0</v>
      </c>
      <c r="AI49" s="135">
        <f t="shared" si="147"/>
        <v>1</v>
      </c>
      <c r="AJ49" s="29">
        <f t="shared" ref="AJ49" si="165">AJ50+AJ51+AJ52</f>
        <v>0</v>
      </c>
      <c r="AK49" s="134">
        <f t="shared" si="164"/>
        <v>0</v>
      </c>
      <c r="AL49" s="135">
        <f t="shared" si="148"/>
        <v>1</v>
      </c>
      <c r="AM49" s="31">
        <f t="shared" ref="AM49" si="166">AM50+AM51+AM52</f>
        <v>0</v>
      </c>
      <c r="AN49" s="134">
        <f t="shared" si="164"/>
        <v>0</v>
      </c>
      <c r="AO49" s="135">
        <f t="shared" si="149"/>
        <v>1</v>
      </c>
      <c r="AP49" s="31">
        <f t="shared" ref="AP49" si="167">AP50+AP51+AP52</f>
        <v>0</v>
      </c>
      <c r="AQ49" s="134">
        <f t="shared" si="164"/>
        <v>0</v>
      </c>
      <c r="AR49" s="135">
        <f t="shared" si="150"/>
        <v>1</v>
      </c>
      <c r="AS49" s="31">
        <f t="shared" ref="AS49" si="168">AS50+AS51+AS52</f>
        <v>0</v>
      </c>
      <c r="AT49" s="134">
        <f t="shared" si="164"/>
        <v>0</v>
      </c>
      <c r="AU49" s="135">
        <f t="shared" si="151"/>
        <v>1</v>
      </c>
      <c r="AV49" s="31">
        <f t="shared" ref="AV49" si="169">AV50+AV51+AV52</f>
        <v>0</v>
      </c>
      <c r="AW49" s="134">
        <f t="shared" si="164"/>
        <v>0</v>
      </c>
      <c r="AX49" s="135">
        <f t="shared" si="152"/>
        <v>1</v>
      </c>
      <c r="AY49" s="31">
        <f t="shared" ref="AY49" si="170">AY50+AY51+AY52</f>
        <v>0</v>
      </c>
      <c r="AZ49" s="134">
        <f t="shared" si="164"/>
        <v>0</v>
      </c>
      <c r="BA49" s="135">
        <f t="shared" si="153"/>
        <v>1</v>
      </c>
      <c r="BB49" s="31">
        <f t="shared" ref="BB49" si="171">BB50+BB51+BB52</f>
        <v>0</v>
      </c>
      <c r="BC49" s="134">
        <f t="shared" si="164"/>
        <v>0</v>
      </c>
      <c r="BD49" s="135">
        <f t="shared" si="154"/>
        <v>1</v>
      </c>
      <c r="BE49" s="31">
        <f t="shared" ref="BE49" si="172">BE50+BE51+BE52</f>
        <v>0</v>
      </c>
      <c r="BF49" s="134">
        <f t="shared" si="164"/>
        <v>0</v>
      </c>
      <c r="BG49" s="135">
        <f t="shared" si="155"/>
        <v>1</v>
      </c>
      <c r="BH49" s="134">
        <f t="shared" ref="BH49:BJ49" si="173">BH50+BH51+BH52</f>
        <v>0</v>
      </c>
      <c r="BI49" s="134">
        <f t="shared" si="173"/>
        <v>0</v>
      </c>
      <c r="BJ49" s="134">
        <f t="shared" si="173"/>
        <v>0</v>
      </c>
      <c r="BK49" s="135">
        <f>IF($AA$49=0,1,BJ49/$AA$49-1)</f>
        <v>1</v>
      </c>
      <c r="BL49" s="135">
        <f t="shared" si="24"/>
        <v>1</v>
      </c>
      <c r="BM49" s="167"/>
      <c r="BN49" s="65"/>
      <c r="BO49" s="65"/>
      <c r="BP49" s="65"/>
      <c r="BQ49" s="65"/>
      <c r="BR49" s="65"/>
      <c r="BS49" s="65"/>
      <c r="BT49" s="65"/>
      <c r="BU49" s="65"/>
      <c r="BV49" s="65"/>
      <c r="BW49" s="65"/>
      <c r="BX49" s="65"/>
      <c r="BY49" s="65"/>
      <c r="BZ49" s="65"/>
      <c r="CA49" s="65"/>
      <c r="CB49" s="65"/>
      <c r="CC49" s="65"/>
      <c r="CD49" s="65"/>
      <c r="CE49" s="65"/>
      <c r="CF49" s="65"/>
      <c r="CG49" s="65"/>
      <c r="CH49" s="65"/>
      <c r="CI49" s="65"/>
      <c r="CJ49" s="65"/>
      <c r="CK49" s="65"/>
      <c r="CL49" s="65"/>
      <c r="CM49" s="65"/>
      <c r="CN49" s="65"/>
      <c r="CO49" s="65"/>
      <c r="CP49" s="65"/>
      <c r="CQ49" s="65"/>
      <c r="CR49" s="65"/>
      <c r="CS49" s="65"/>
      <c r="CT49" s="65"/>
      <c r="CU49" s="65"/>
      <c r="CV49" s="65"/>
      <c r="CW49" s="65"/>
      <c r="CX49" s="65"/>
      <c r="CY49" s="65"/>
      <c r="CZ49" s="65"/>
      <c r="DA49" s="65"/>
      <c r="DB49" s="65"/>
      <c r="DC49" s="65"/>
      <c r="DD49" s="65"/>
      <c r="DE49" s="65"/>
      <c r="DF49" s="65"/>
      <c r="DG49" s="65"/>
      <c r="DH49" s="65"/>
      <c r="DI49" s="65"/>
      <c r="DJ49" s="65"/>
      <c r="DK49" s="65"/>
      <c r="DL49" s="65"/>
      <c r="DM49" s="65"/>
      <c r="DN49" s="65"/>
      <c r="DO49" s="65"/>
      <c r="DP49" s="65"/>
      <c r="DQ49" s="65"/>
      <c r="DR49" s="65"/>
      <c r="DS49" s="65"/>
      <c r="DT49" s="65"/>
      <c r="DU49" s="65"/>
      <c r="DV49" s="65"/>
      <c r="DW49" s="65"/>
      <c r="DX49" s="65"/>
      <c r="DY49" s="65"/>
      <c r="DZ49" s="65"/>
      <c r="EA49" s="65"/>
      <c r="EB49" s="65"/>
      <c r="EC49" s="65"/>
      <c r="ED49" s="65"/>
      <c r="EE49" s="65"/>
      <c r="EF49" s="65"/>
      <c r="EG49" s="65"/>
      <c r="EH49" s="65"/>
      <c r="EI49" s="65"/>
      <c r="EJ49" s="65"/>
      <c r="EK49" s="65"/>
      <c r="EL49" s="65"/>
      <c r="EM49" s="65"/>
      <c r="EN49" s="65"/>
      <c r="EO49" s="65"/>
      <c r="EP49" s="65"/>
      <c r="EQ49" s="65"/>
      <c r="ER49" s="65"/>
      <c r="ES49" s="65"/>
      <c r="ET49" s="65"/>
      <c r="EU49" s="65"/>
      <c r="EV49" s="65"/>
      <c r="EW49" s="65"/>
      <c r="EX49" s="65"/>
      <c r="EY49" s="65"/>
      <c r="EZ49" s="65"/>
      <c r="FA49" s="65"/>
      <c r="FB49" s="65"/>
      <c r="FC49" s="65"/>
      <c r="FD49" s="65"/>
      <c r="FE49" s="65"/>
      <c r="FF49" s="65"/>
      <c r="FG49" s="65"/>
      <c r="FH49" s="65"/>
      <c r="FI49" s="65"/>
      <c r="FJ49" s="65"/>
      <c r="FK49" s="65"/>
      <c r="FL49" s="65"/>
      <c r="FM49" s="65"/>
      <c r="FN49" s="65"/>
      <c r="FO49" s="65"/>
      <c r="FP49" s="65"/>
      <c r="FQ49" s="65"/>
      <c r="FR49" s="65"/>
      <c r="FS49" s="65"/>
      <c r="FT49" s="65"/>
      <c r="FU49" s="65"/>
      <c r="FV49" s="65"/>
      <c r="FW49" s="65"/>
      <c r="FX49" s="65"/>
      <c r="FY49" s="65"/>
      <c r="FZ49" s="65"/>
      <c r="GA49" s="65"/>
      <c r="GB49" s="65"/>
      <c r="GC49" s="65"/>
      <c r="GD49" s="65"/>
      <c r="GE49" s="65"/>
      <c r="GF49" s="65"/>
      <c r="GG49" s="65"/>
      <c r="GH49" s="65"/>
      <c r="GI49" s="65"/>
      <c r="GJ49" s="65"/>
      <c r="GK49" s="65"/>
      <c r="GL49" s="65"/>
      <c r="GM49" s="65"/>
      <c r="GN49" s="65"/>
      <c r="GO49" s="65"/>
      <c r="GP49" s="65"/>
      <c r="GQ49" s="65"/>
      <c r="GR49" s="65"/>
      <c r="GS49" s="65"/>
      <c r="GT49" s="65"/>
      <c r="GU49" s="65"/>
      <c r="GV49" s="65"/>
      <c r="GW49" s="65"/>
      <c r="GX49" s="65"/>
    </row>
    <row r="50" spans="1:206" s="66" customFormat="1" ht="18" customHeight="1">
      <c r="A50" s="253" t="s">
        <v>110</v>
      </c>
      <c r="B50" s="254"/>
      <c r="C50" s="31"/>
      <c r="D50" s="134">
        <f t="shared" ref="D50:D73" si="174">E50+F50+H50+J50+L50+N50+P50+R50+T50+V50+X50+Z50</f>
        <v>0</v>
      </c>
      <c r="E50" s="31"/>
      <c r="F50" s="31"/>
      <c r="G50" s="134">
        <f t="shared" si="143"/>
        <v>0</v>
      </c>
      <c r="H50" s="31"/>
      <c r="I50" s="134"/>
      <c r="J50" s="31"/>
      <c r="K50" s="134"/>
      <c r="L50" s="31"/>
      <c r="M50" s="134"/>
      <c r="N50" s="31"/>
      <c r="O50" s="134"/>
      <c r="P50" s="31"/>
      <c r="Q50" s="134"/>
      <c r="R50" s="31"/>
      <c r="S50" s="134"/>
      <c r="T50" s="31"/>
      <c r="U50" s="134"/>
      <c r="V50" s="31"/>
      <c r="W50" s="134"/>
      <c r="X50" s="31"/>
      <c r="Y50" s="134"/>
      <c r="Z50" s="31"/>
      <c r="AA50" s="31"/>
      <c r="AB50" s="135">
        <f t="shared" si="145"/>
        <v>1</v>
      </c>
      <c r="AC50" s="31"/>
      <c r="AD50" s="31"/>
      <c r="AE50" s="134">
        <f t="shared" si="160"/>
        <v>0</v>
      </c>
      <c r="AF50" s="135">
        <f t="shared" si="146"/>
        <v>1</v>
      </c>
      <c r="AG50" s="31"/>
      <c r="AH50" s="134"/>
      <c r="AI50" s="135">
        <f t="shared" si="147"/>
        <v>1</v>
      </c>
      <c r="AJ50" s="29"/>
      <c r="AK50" s="134"/>
      <c r="AL50" s="135">
        <f t="shared" si="148"/>
        <v>1</v>
      </c>
      <c r="AM50" s="31"/>
      <c r="AN50" s="134"/>
      <c r="AO50" s="135">
        <f t="shared" si="149"/>
        <v>1</v>
      </c>
      <c r="AP50" s="31"/>
      <c r="AQ50" s="134"/>
      <c r="AR50" s="135">
        <f t="shared" si="150"/>
        <v>1</v>
      </c>
      <c r="AS50" s="31"/>
      <c r="AT50" s="134"/>
      <c r="AU50" s="135">
        <f t="shared" si="151"/>
        <v>1</v>
      </c>
      <c r="AV50" s="31"/>
      <c r="AW50" s="134"/>
      <c r="AX50" s="135">
        <f t="shared" si="152"/>
        <v>1</v>
      </c>
      <c r="AY50" s="31"/>
      <c r="AZ50" s="134"/>
      <c r="BA50" s="135">
        <f t="shared" si="153"/>
        <v>1</v>
      </c>
      <c r="BB50" s="31"/>
      <c r="BC50" s="134"/>
      <c r="BD50" s="135">
        <f t="shared" si="154"/>
        <v>1</v>
      </c>
      <c r="BE50" s="31"/>
      <c r="BF50" s="134"/>
      <c r="BG50" s="135">
        <f t="shared" si="155"/>
        <v>1</v>
      </c>
      <c r="BH50" s="134"/>
      <c r="BI50" s="26"/>
      <c r="BJ50" s="26"/>
      <c r="BK50" s="135">
        <f>IF($AA$50=0,1,BJ50/$AA$50-1)</f>
        <v>1</v>
      </c>
      <c r="BL50" s="135">
        <f t="shared" si="24"/>
        <v>1</v>
      </c>
      <c r="BM50" s="167"/>
      <c r="BN50" s="65"/>
      <c r="BO50" s="65"/>
      <c r="BP50" s="65"/>
      <c r="BQ50" s="65"/>
      <c r="BR50" s="65"/>
      <c r="BS50" s="65"/>
      <c r="BT50" s="65"/>
      <c r="BU50" s="65"/>
      <c r="BV50" s="65"/>
      <c r="BW50" s="65"/>
      <c r="BX50" s="65"/>
      <c r="BY50" s="65"/>
      <c r="BZ50" s="65"/>
      <c r="CA50" s="65"/>
      <c r="CB50" s="65"/>
      <c r="CC50" s="65"/>
      <c r="CD50" s="65"/>
      <c r="CE50" s="65"/>
      <c r="CF50" s="65"/>
      <c r="CG50" s="65"/>
      <c r="CH50" s="65"/>
      <c r="CI50" s="65"/>
      <c r="CJ50" s="65"/>
      <c r="CK50" s="65"/>
      <c r="CL50" s="65"/>
      <c r="CM50" s="65"/>
      <c r="CN50" s="65"/>
      <c r="CO50" s="65"/>
      <c r="CP50" s="65"/>
      <c r="CQ50" s="65"/>
      <c r="CR50" s="65"/>
      <c r="CS50" s="65"/>
      <c r="CT50" s="65"/>
      <c r="CU50" s="65"/>
      <c r="CV50" s="65"/>
      <c r="CW50" s="65"/>
      <c r="CX50" s="65"/>
      <c r="CY50" s="65"/>
      <c r="CZ50" s="65"/>
      <c r="DA50" s="65"/>
      <c r="DB50" s="65"/>
      <c r="DC50" s="65"/>
      <c r="DD50" s="65"/>
      <c r="DE50" s="65"/>
      <c r="DF50" s="65"/>
      <c r="DG50" s="65"/>
      <c r="DH50" s="65"/>
      <c r="DI50" s="65"/>
      <c r="DJ50" s="65"/>
      <c r="DK50" s="65"/>
      <c r="DL50" s="65"/>
      <c r="DM50" s="65"/>
      <c r="DN50" s="65"/>
      <c r="DO50" s="65"/>
      <c r="DP50" s="65"/>
      <c r="DQ50" s="65"/>
      <c r="DR50" s="65"/>
      <c r="DS50" s="65"/>
      <c r="DT50" s="65"/>
      <c r="DU50" s="65"/>
      <c r="DV50" s="65"/>
      <c r="DW50" s="65"/>
      <c r="DX50" s="65"/>
      <c r="DY50" s="65"/>
      <c r="DZ50" s="65"/>
      <c r="EA50" s="65"/>
      <c r="EB50" s="65"/>
      <c r="EC50" s="65"/>
      <c r="ED50" s="65"/>
      <c r="EE50" s="65"/>
      <c r="EF50" s="65"/>
      <c r="EG50" s="65"/>
      <c r="EH50" s="65"/>
      <c r="EI50" s="65"/>
      <c r="EJ50" s="65"/>
      <c r="EK50" s="65"/>
      <c r="EL50" s="65"/>
      <c r="EM50" s="65"/>
      <c r="EN50" s="65"/>
      <c r="EO50" s="65"/>
      <c r="EP50" s="65"/>
      <c r="EQ50" s="65"/>
      <c r="ER50" s="65"/>
      <c r="ES50" s="65"/>
      <c r="ET50" s="65"/>
      <c r="EU50" s="65"/>
      <c r="EV50" s="65"/>
      <c r="EW50" s="65"/>
      <c r="EX50" s="65"/>
      <c r="EY50" s="65"/>
      <c r="EZ50" s="65"/>
      <c r="FA50" s="65"/>
      <c r="FB50" s="65"/>
      <c r="FC50" s="65"/>
      <c r="FD50" s="65"/>
      <c r="FE50" s="65"/>
      <c r="FF50" s="65"/>
      <c r="FG50" s="65"/>
      <c r="FH50" s="65"/>
      <c r="FI50" s="65"/>
      <c r="FJ50" s="65"/>
      <c r="FK50" s="65"/>
      <c r="FL50" s="65"/>
      <c r="FM50" s="65"/>
      <c r="FN50" s="65"/>
      <c r="FO50" s="65"/>
      <c r="FP50" s="65"/>
      <c r="FQ50" s="65"/>
      <c r="FR50" s="65"/>
      <c r="FS50" s="65"/>
      <c r="FT50" s="65"/>
      <c r="FU50" s="65"/>
      <c r="FV50" s="65"/>
      <c r="FW50" s="65"/>
      <c r="FX50" s="65"/>
      <c r="FY50" s="65"/>
      <c r="FZ50" s="65"/>
      <c r="GA50" s="65"/>
      <c r="GB50" s="65"/>
      <c r="GC50" s="65"/>
      <c r="GD50" s="65"/>
      <c r="GE50" s="65"/>
      <c r="GF50" s="65"/>
      <c r="GG50" s="65"/>
      <c r="GH50" s="65"/>
      <c r="GI50" s="65"/>
      <c r="GJ50" s="65"/>
      <c r="GK50" s="65"/>
      <c r="GL50" s="65"/>
      <c r="GM50" s="65"/>
      <c r="GN50" s="65"/>
      <c r="GO50" s="65"/>
      <c r="GP50" s="65"/>
      <c r="GQ50" s="65"/>
      <c r="GR50" s="65"/>
      <c r="GS50" s="65"/>
      <c r="GT50" s="65"/>
      <c r="GU50" s="65"/>
      <c r="GV50" s="65"/>
      <c r="GW50" s="65"/>
      <c r="GX50" s="65"/>
    </row>
    <row r="51" spans="1:206" s="66" customFormat="1" ht="18" customHeight="1">
      <c r="A51" s="253" t="s">
        <v>111</v>
      </c>
      <c r="B51" s="254"/>
      <c r="C51" s="31"/>
      <c r="D51" s="134">
        <f t="shared" si="174"/>
        <v>0</v>
      </c>
      <c r="E51" s="31"/>
      <c r="F51" s="31"/>
      <c r="G51" s="134">
        <f t="shared" si="143"/>
        <v>0</v>
      </c>
      <c r="H51" s="31"/>
      <c r="I51" s="134"/>
      <c r="J51" s="31"/>
      <c r="K51" s="134"/>
      <c r="L51" s="31"/>
      <c r="M51" s="134"/>
      <c r="N51" s="31"/>
      <c r="O51" s="134"/>
      <c r="P51" s="31"/>
      <c r="Q51" s="134"/>
      <c r="R51" s="31"/>
      <c r="S51" s="134"/>
      <c r="T51" s="31"/>
      <c r="U51" s="134"/>
      <c r="V51" s="31"/>
      <c r="W51" s="134"/>
      <c r="X51" s="31"/>
      <c r="Y51" s="134"/>
      <c r="Z51" s="31"/>
      <c r="AA51" s="31"/>
      <c r="AB51" s="135">
        <f t="shared" si="145"/>
        <v>1</v>
      </c>
      <c r="AC51" s="31"/>
      <c r="AD51" s="31"/>
      <c r="AE51" s="134">
        <f t="shared" si="160"/>
        <v>0</v>
      </c>
      <c r="AF51" s="135">
        <f t="shared" si="146"/>
        <v>1</v>
      </c>
      <c r="AG51" s="31"/>
      <c r="AH51" s="134"/>
      <c r="AI51" s="135">
        <f t="shared" si="147"/>
        <v>1</v>
      </c>
      <c r="AJ51" s="29"/>
      <c r="AK51" s="134"/>
      <c r="AL51" s="135">
        <f t="shared" si="148"/>
        <v>1</v>
      </c>
      <c r="AM51" s="31"/>
      <c r="AN51" s="134"/>
      <c r="AO51" s="135">
        <f t="shared" si="149"/>
        <v>1</v>
      </c>
      <c r="AP51" s="31"/>
      <c r="AQ51" s="134"/>
      <c r="AR51" s="135">
        <f t="shared" si="150"/>
        <v>1</v>
      </c>
      <c r="AS51" s="31"/>
      <c r="AT51" s="134"/>
      <c r="AU51" s="135">
        <f t="shared" si="151"/>
        <v>1</v>
      </c>
      <c r="AV51" s="31"/>
      <c r="AW51" s="134"/>
      <c r="AX51" s="135">
        <f t="shared" si="152"/>
        <v>1</v>
      </c>
      <c r="AY51" s="31"/>
      <c r="AZ51" s="134"/>
      <c r="BA51" s="135">
        <f t="shared" si="153"/>
        <v>1</v>
      </c>
      <c r="BB51" s="31"/>
      <c r="BC51" s="134"/>
      <c r="BD51" s="135">
        <f t="shared" si="154"/>
        <v>1</v>
      </c>
      <c r="BE51" s="31"/>
      <c r="BF51" s="134"/>
      <c r="BG51" s="135">
        <f t="shared" si="155"/>
        <v>1</v>
      </c>
      <c r="BH51" s="134"/>
      <c r="BI51" s="26"/>
      <c r="BJ51" s="26"/>
      <c r="BK51" s="135">
        <f>IF($AA$51=0,1,BJ51/$AA$51-1)</f>
        <v>1</v>
      </c>
      <c r="BL51" s="135">
        <f t="shared" si="24"/>
        <v>1</v>
      </c>
      <c r="BM51" s="167"/>
      <c r="BN51" s="65"/>
      <c r="BO51" s="65"/>
      <c r="BP51" s="65"/>
      <c r="BQ51" s="65"/>
      <c r="BR51" s="65"/>
      <c r="BS51" s="65"/>
      <c r="BT51" s="65"/>
      <c r="BU51" s="65"/>
      <c r="BV51" s="65"/>
      <c r="BW51" s="65"/>
      <c r="BX51" s="65"/>
      <c r="BY51" s="65"/>
      <c r="BZ51" s="65"/>
      <c r="CA51" s="65"/>
      <c r="CB51" s="65"/>
      <c r="CC51" s="65"/>
      <c r="CD51" s="65"/>
      <c r="CE51" s="65"/>
      <c r="CF51" s="65"/>
      <c r="CG51" s="65"/>
      <c r="CH51" s="65"/>
      <c r="CI51" s="65"/>
      <c r="CJ51" s="65"/>
      <c r="CK51" s="65"/>
      <c r="CL51" s="65"/>
      <c r="CM51" s="65"/>
      <c r="CN51" s="65"/>
      <c r="CO51" s="65"/>
      <c r="CP51" s="65"/>
      <c r="CQ51" s="65"/>
      <c r="CR51" s="65"/>
      <c r="CS51" s="65"/>
      <c r="CT51" s="65"/>
      <c r="CU51" s="65"/>
      <c r="CV51" s="65"/>
      <c r="CW51" s="65"/>
      <c r="CX51" s="65"/>
      <c r="CY51" s="65"/>
      <c r="CZ51" s="65"/>
      <c r="DA51" s="65"/>
      <c r="DB51" s="65"/>
      <c r="DC51" s="65"/>
      <c r="DD51" s="65"/>
      <c r="DE51" s="65"/>
      <c r="DF51" s="65"/>
      <c r="DG51" s="65"/>
      <c r="DH51" s="65"/>
      <c r="DI51" s="65"/>
      <c r="DJ51" s="65"/>
      <c r="DK51" s="65"/>
      <c r="DL51" s="65"/>
      <c r="DM51" s="65"/>
      <c r="DN51" s="65"/>
      <c r="DO51" s="65"/>
      <c r="DP51" s="65"/>
      <c r="DQ51" s="65"/>
      <c r="DR51" s="65"/>
      <c r="DS51" s="65"/>
      <c r="DT51" s="65"/>
      <c r="DU51" s="65"/>
      <c r="DV51" s="65"/>
      <c r="DW51" s="65"/>
      <c r="DX51" s="65"/>
      <c r="DY51" s="65"/>
      <c r="DZ51" s="65"/>
      <c r="EA51" s="65"/>
      <c r="EB51" s="65"/>
      <c r="EC51" s="65"/>
      <c r="ED51" s="65"/>
      <c r="EE51" s="65"/>
      <c r="EF51" s="65"/>
      <c r="EG51" s="65"/>
      <c r="EH51" s="65"/>
      <c r="EI51" s="65"/>
      <c r="EJ51" s="65"/>
      <c r="EK51" s="65"/>
      <c r="EL51" s="65"/>
      <c r="EM51" s="65"/>
      <c r="EN51" s="65"/>
      <c r="EO51" s="65"/>
      <c r="EP51" s="65"/>
      <c r="EQ51" s="65"/>
      <c r="ER51" s="65"/>
      <c r="ES51" s="65"/>
      <c r="ET51" s="65"/>
      <c r="EU51" s="65"/>
      <c r="EV51" s="65"/>
      <c r="EW51" s="65"/>
      <c r="EX51" s="65"/>
      <c r="EY51" s="65"/>
      <c r="EZ51" s="65"/>
      <c r="FA51" s="65"/>
      <c r="FB51" s="65"/>
      <c r="FC51" s="65"/>
      <c r="FD51" s="65"/>
      <c r="FE51" s="65"/>
      <c r="FF51" s="65"/>
      <c r="FG51" s="65"/>
      <c r="FH51" s="65"/>
      <c r="FI51" s="65"/>
      <c r="FJ51" s="65"/>
      <c r="FK51" s="65"/>
      <c r="FL51" s="65"/>
      <c r="FM51" s="65"/>
      <c r="FN51" s="65"/>
      <c r="FO51" s="65"/>
      <c r="FP51" s="65"/>
      <c r="FQ51" s="65"/>
      <c r="FR51" s="65"/>
      <c r="FS51" s="65"/>
      <c r="FT51" s="65"/>
      <c r="FU51" s="65"/>
      <c r="FV51" s="65"/>
      <c r="FW51" s="65"/>
      <c r="FX51" s="65"/>
      <c r="FY51" s="65"/>
      <c r="FZ51" s="65"/>
      <c r="GA51" s="65"/>
      <c r="GB51" s="65"/>
      <c r="GC51" s="65"/>
      <c r="GD51" s="65"/>
      <c r="GE51" s="65"/>
      <c r="GF51" s="65"/>
      <c r="GG51" s="65"/>
      <c r="GH51" s="65"/>
      <c r="GI51" s="65"/>
      <c r="GJ51" s="65"/>
      <c r="GK51" s="65"/>
      <c r="GL51" s="65"/>
      <c r="GM51" s="65"/>
      <c r="GN51" s="65"/>
      <c r="GO51" s="65"/>
      <c r="GP51" s="65"/>
      <c r="GQ51" s="65"/>
      <c r="GR51" s="65"/>
      <c r="GS51" s="65"/>
      <c r="GT51" s="65"/>
      <c r="GU51" s="65"/>
      <c r="GV51" s="65"/>
      <c r="GW51" s="65"/>
      <c r="GX51" s="65"/>
    </row>
    <row r="52" spans="1:206" s="66" customFormat="1" ht="18" customHeight="1">
      <c r="A52" s="253" t="s">
        <v>112</v>
      </c>
      <c r="B52" s="254"/>
      <c r="C52" s="31"/>
      <c r="D52" s="134">
        <f t="shared" si="174"/>
        <v>0</v>
      </c>
      <c r="E52" s="31"/>
      <c r="F52" s="31"/>
      <c r="G52" s="134">
        <f t="shared" si="143"/>
        <v>0</v>
      </c>
      <c r="H52" s="31"/>
      <c r="I52" s="134"/>
      <c r="J52" s="31"/>
      <c r="K52" s="134"/>
      <c r="L52" s="31"/>
      <c r="M52" s="134"/>
      <c r="N52" s="31"/>
      <c r="O52" s="134"/>
      <c r="P52" s="31"/>
      <c r="Q52" s="134"/>
      <c r="R52" s="31"/>
      <c r="S52" s="134"/>
      <c r="T52" s="31"/>
      <c r="U52" s="134"/>
      <c r="V52" s="31"/>
      <c r="W52" s="134"/>
      <c r="X52" s="31"/>
      <c r="Y52" s="134"/>
      <c r="Z52" s="31"/>
      <c r="AA52" s="31"/>
      <c r="AB52" s="135">
        <f t="shared" si="145"/>
        <v>1</v>
      </c>
      <c r="AC52" s="31"/>
      <c r="AD52" s="31"/>
      <c r="AE52" s="134">
        <f t="shared" si="160"/>
        <v>0</v>
      </c>
      <c r="AF52" s="135">
        <f t="shared" si="146"/>
        <v>1</v>
      </c>
      <c r="AG52" s="31"/>
      <c r="AH52" s="134"/>
      <c r="AI52" s="135">
        <f t="shared" si="147"/>
        <v>1</v>
      </c>
      <c r="AJ52" s="29"/>
      <c r="AK52" s="134"/>
      <c r="AL52" s="135">
        <f t="shared" si="148"/>
        <v>1</v>
      </c>
      <c r="AM52" s="31"/>
      <c r="AN52" s="134"/>
      <c r="AO52" s="135">
        <f t="shared" si="149"/>
        <v>1</v>
      </c>
      <c r="AP52" s="31"/>
      <c r="AQ52" s="134"/>
      <c r="AR52" s="135">
        <f t="shared" si="150"/>
        <v>1</v>
      </c>
      <c r="AS52" s="31"/>
      <c r="AT52" s="134"/>
      <c r="AU52" s="135">
        <f t="shared" si="151"/>
        <v>1</v>
      </c>
      <c r="AV52" s="31"/>
      <c r="AW52" s="134"/>
      <c r="AX52" s="135">
        <f t="shared" si="152"/>
        <v>1</v>
      </c>
      <c r="AY52" s="31"/>
      <c r="AZ52" s="134"/>
      <c r="BA52" s="135">
        <f t="shared" si="153"/>
        <v>1</v>
      </c>
      <c r="BB52" s="31"/>
      <c r="BC52" s="134"/>
      <c r="BD52" s="135">
        <f t="shared" si="154"/>
        <v>1</v>
      </c>
      <c r="BE52" s="31"/>
      <c r="BF52" s="134"/>
      <c r="BG52" s="135">
        <f t="shared" si="155"/>
        <v>1</v>
      </c>
      <c r="BH52" s="134"/>
      <c r="BI52" s="26"/>
      <c r="BJ52" s="26"/>
      <c r="BK52" s="135">
        <f>IF($AA$52=0,1,BJ52/$AA$52-1)</f>
        <v>1</v>
      </c>
      <c r="BL52" s="135">
        <f t="shared" si="24"/>
        <v>1</v>
      </c>
      <c r="BM52" s="167"/>
      <c r="BN52" s="65"/>
      <c r="BO52" s="65"/>
      <c r="BP52" s="65"/>
      <c r="BQ52" s="65"/>
      <c r="BR52" s="65"/>
      <c r="BS52" s="65"/>
      <c r="BT52" s="65"/>
      <c r="BU52" s="65"/>
      <c r="BV52" s="65"/>
      <c r="BW52" s="65"/>
      <c r="BX52" s="65"/>
      <c r="BY52" s="65"/>
      <c r="BZ52" s="65"/>
      <c r="CA52" s="65"/>
      <c r="CB52" s="65"/>
      <c r="CC52" s="65"/>
      <c r="CD52" s="65"/>
      <c r="CE52" s="65"/>
      <c r="CF52" s="65"/>
      <c r="CG52" s="65"/>
      <c r="CH52" s="65"/>
      <c r="CI52" s="65"/>
      <c r="CJ52" s="65"/>
      <c r="CK52" s="65"/>
      <c r="CL52" s="65"/>
      <c r="CM52" s="65"/>
      <c r="CN52" s="65"/>
      <c r="CO52" s="65"/>
      <c r="CP52" s="65"/>
      <c r="CQ52" s="65"/>
      <c r="CR52" s="65"/>
      <c r="CS52" s="65"/>
      <c r="CT52" s="65"/>
      <c r="CU52" s="65"/>
      <c r="CV52" s="65"/>
      <c r="CW52" s="65"/>
      <c r="CX52" s="65"/>
      <c r="CY52" s="65"/>
      <c r="CZ52" s="65"/>
      <c r="DA52" s="65"/>
      <c r="DB52" s="65"/>
      <c r="DC52" s="65"/>
      <c r="DD52" s="65"/>
      <c r="DE52" s="65"/>
      <c r="DF52" s="65"/>
      <c r="DG52" s="65"/>
      <c r="DH52" s="65"/>
      <c r="DI52" s="65"/>
      <c r="DJ52" s="65"/>
      <c r="DK52" s="65"/>
      <c r="DL52" s="65"/>
      <c r="DM52" s="65"/>
      <c r="DN52" s="65"/>
      <c r="DO52" s="65"/>
      <c r="DP52" s="65"/>
      <c r="DQ52" s="65"/>
      <c r="DR52" s="65"/>
      <c r="DS52" s="65"/>
      <c r="DT52" s="65"/>
      <c r="DU52" s="65"/>
      <c r="DV52" s="65"/>
      <c r="DW52" s="65"/>
      <c r="DX52" s="65"/>
      <c r="DY52" s="65"/>
      <c r="DZ52" s="65"/>
      <c r="EA52" s="65"/>
      <c r="EB52" s="65"/>
      <c r="EC52" s="65"/>
      <c r="ED52" s="65"/>
      <c r="EE52" s="65"/>
      <c r="EF52" s="65"/>
      <c r="EG52" s="65"/>
      <c r="EH52" s="65"/>
      <c r="EI52" s="65"/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65"/>
      <c r="FA52" s="65"/>
      <c r="FB52" s="65"/>
      <c r="FC52" s="65"/>
      <c r="FD52" s="65"/>
      <c r="FE52" s="65"/>
      <c r="FF52" s="65"/>
      <c r="FG52" s="65"/>
      <c r="FH52" s="65"/>
      <c r="FI52" s="65"/>
      <c r="FJ52" s="65"/>
      <c r="FK52" s="65"/>
      <c r="FL52" s="65"/>
      <c r="FM52" s="65"/>
      <c r="FN52" s="65"/>
      <c r="FO52" s="65"/>
      <c r="FP52" s="65"/>
      <c r="FQ52" s="65"/>
      <c r="FR52" s="65"/>
      <c r="FS52" s="65"/>
      <c r="FT52" s="65"/>
      <c r="FU52" s="65"/>
      <c r="FV52" s="65"/>
      <c r="FW52" s="65"/>
      <c r="FX52" s="65"/>
      <c r="FY52" s="65"/>
      <c r="FZ52" s="65"/>
      <c r="GA52" s="65"/>
      <c r="GB52" s="65"/>
      <c r="GC52" s="65"/>
      <c r="GD52" s="65"/>
      <c r="GE52" s="65"/>
      <c r="GF52" s="65"/>
      <c r="GG52" s="65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</row>
    <row r="53" spans="1:206" s="66" customFormat="1" ht="18" customHeight="1">
      <c r="A53" s="253" t="s">
        <v>104</v>
      </c>
      <c r="B53" s="254"/>
      <c r="C53" s="29"/>
      <c r="D53" s="134">
        <f t="shared" si="174"/>
        <v>0</v>
      </c>
      <c r="E53" s="31"/>
      <c r="F53" s="31"/>
      <c r="G53" s="134">
        <f t="shared" si="143"/>
        <v>0</v>
      </c>
      <c r="H53" s="31"/>
      <c r="I53" s="134">
        <f>G53+H53</f>
        <v>0</v>
      </c>
      <c r="J53" s="31"/>
      <c r="K53" s="134">
        <f>I53+J53</f>
        <v>0</v>
      </c>
      <c r="L53" s="31"/>
      <c r="M53" s="134">
        <f>K53+L53</f>
        <v>0</v>
      </c>
      <c r="N53" s="31"/>
      <c r="O53" s="134">
        <f>M53+N53</f>
        <v>0</v>
      </c>
      <c r="P53" s="31"/>
      <c r="Q53" s="134">
        <f>O53+P53</f>
        <v>0</v>
      </c>
      <c r="R53" s="31"/>
      <c r="S53" s="134">
        <f>Q53+R53</f>
        <v>0</v>
      </c>
      <c r="T53" s="31"/>
      <c r="U53" s="134">
        <f>S53+T53</f>
        <v>0</v>
      </c>
      <c r="V53" s="31"/>
      <c r="W53" s="134">
        <f>U53+V53</f>
        <v>0</v>
      </c>
      <c r="X53" s="31"/>
      <c r="Y53" s="134">
        <f>W53+X53</f>
        <v>0</v>
      </c>
      <c r="Z53" s="31"/>
      <c r="AA53" s="31"/>
      <c r="AB53" s="135">
        <f t="shared" si="145"/>
        <v>1</v>
      </c>
      <c r="AC53" s="31"/>
      <c r="AD53" s="31"/>
      <c r="AE53" s="134">
        <f t="shared" si="160"/>
        <v>0</v>
      </c>
      <c r="AF53" s="135">
        <f t="shared" si="146"/>
        <v>1</v>
      </c>
      <c r="AG53" s="31"/>
      <c r="AH53" s="134">
        <f>AE53+AG53</f>
        <v>0</v>
      </c>
      <c r="AI53" s="135">
        <f t="shared" si="147"/>
        <v>1</v>
      </c>
      <c r="AJ53" s="29"/>
      <c r="AK53" s="134">
        <f>AH53+AJ53</f>
        <v>0</v>
      </c>
      <c r="AL53" s="135">
        <f t="shared" si="148"/>
        <v>1</v>
      </c>
      <c r="AM53" s="31"/>
      <c r="AN53" s="134">
        <f>AK53+AM53</f>
        <v>0</v>
      </c>
      <c r="AO53" s="135">
        <f t="shared" si="149"/>
        <v>1</v>
      </c>
      <c r="AP53" s="31"/>
      <c r="AQ53" s="134">
        <f>AN53+AP53</f>
        <v>0</v>
      </c>
      <c r="AR53" s="135">
        <f t="shared" si="150"/>
        <v>1</v>
      </c>
      <c r="AS53" s="31"/>
      <c r="AT53" s="134">
        <f>AQ53+AS53</f>
        <v>0</v>
      </c>
      <c r="AU53" s="135">
        <f t="shared" si="151"/>
        <v>1</v>
      </c>
      <c r="AV53" s="31"/>
      <c r="AW53" s="134">
        <f>AT53+AV53</f>
        <v>0</v>
      </c>
      <c r="AX53" s="135">
        <f t="shared" si="152"/>
        <v>1</v>
      </c>
      <c r="AY53" s="31"/>
      <c r="AZ53" s="134">
        <f>AW53+AY53</f>
        <v>0</v>
      </c>
      <c r="BA53" s="135">
        <f t="shared" si="153"/>
        <v>1</v>
      </c>
      <c r="BB53" s="31"/>
      <c r="BC53" s="134">
        <f>AZ53+BB53</f>
        <v>0</v>
      </c>
      <c r="BD53" s="135">
        <f t="shared" si="154"/>
        <v>1</v>
      </c>
      <c r="BE53" s="31"/>
      <c r="BF53" s="134">
        <f>BC53+BE53</f>
        <v>0</v>
      </c>
      <c r="BG53" s="135">
        <f t="shared" si="155"/>
        <v>1</v>
      </c>
      <c r="BH53" s="134"/>
      <c r="BI53" s="26"/>
      <c r="BJ53" s="26"/>
      <c r="BK53" s="135">
        <f>IF($AA$53=0,1,BJ53/$AA$53-1)</f>
        <v>1</v>
      </c>
      <c r="BL53" s="135">
        <f t="shared" si="24"/>
        <v>1</v>
      </c>
      <c r="BM53" s="167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  <c r="CA53" s="65"/>
      <c r="CB53" s="65"/>
      <c r="CC53" s="65"/>
      <c r="CD53" s="65"/>
      <c r="CE53" s="65"/>
      <c r="CF53" s="65"/>
      <c r="CG53" s="65"/>
      <c r="CH53" s="65"/>
      <c r="CI53" s="65"/>
      <c r="CJ53" s="65"/>
      <c r="CK53" s="65"/>
      <c r="CL53" s="65"/>
      <c r="CM53" s="65"/>
      <c r="CN53" s="65"/>
      <c r="CO53" s="65"/>
      <c r="CP53" s="65"/>
      <c r="CQ53" s="65"/>
      <c r="CR53" s="65"/>
      <c r="CS53" s="65"/>
      <c r="CT53" s="65"/>
      <c r="CU53" s="65"/>
      <c r="CV53" s="65"/>
      <c r="CW53" s="65"/>
      <c r="CX53" s="65"/>
      <c r="CY53" s="65"/>
      <c r="CZ53" s="65"/>
      <c r="DA53" s="65"/>
      <c r="DB53" s="65"/>
      <c r="DC53" s="65"/>
      <c r="DD53" s="65"/>
      <c r="DE53" s="65"/>
      <c r="DF53" s="65"/>
      <c r="DG53" s="65"/>
      <c r="DH53" s="65"/>
      <c r="DI53" s="65"/>
      <c r="DJ53" s="65"/>
      <c r="DK53" s="65"/>
      <c r="DL53" s="65"/>
      <c r="DM53" s="65"/>
      <c r="DN53" s="65"/>
      <c r="DO53" s="65"/>
      <c r="DP53" s="65"/>
      <c r="DQ53" s="65"/>
      <c r="DR53" s="65"/>
      <c r="DS53" s="65"/>
      <c r="DT53" s="65"/>
      <c r="DU53" s="65"/>
      <c r="DV53" s="65"/>
      <c r="DW53" s="65"/>
      <c r="DX53" s="65"/>
      <c r="DY53" s="65"/>
      <c r="DZ53" s="65"/>
      <c r="EA53" s="65"/>
      <c r="EB53" s="65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  <c r="FG53" s="65"/>
      <c r="FH53" s="65"/>
      <c r="FI53" s="65"/>
      <c r="FJ53" s="65"/>
      <c r="FK53" s="65"/>
      <c r="FL53" s="65"/>
      <c r="FM53" s="65"/>
      <c r="FN53" s="65"/>
      <c r="FO53" s="65"/>
      <c r="FP53" s="65"/>
      <c r="FQ53" s="65"/>
      <c r="FR53" s="65"/>
      <c r="FS53" s="65"/>
      <c r="FT53" s="65"/>
      <c r="FU53" s="65"/>
      <c r="FV53" s="65"/>
      <c r="FW53" s="65"/>
      <c r="FX53" s="65"/>
      <c r="FY53" s="65"/>
      <c r="FZ53" s="65"/>
      <c r="GA53" s="65"/>
      <c r="GB53" s="65"/>
      <c r="GC53" s="65"/>
      <c r="GD53" s="65"/>
      <c r="GE53" s="65"/>
      <c r="GF53" s="65"/>
      <c r="GG53" s="65"/>
      <c r="GH53" s="65"/>
      <c r="GI53" s="65"/>
      <c r="GJ53" s="65"/>
      <c r="GK53" s="65"/>
      <c r="GL53" s="65"/>
      <c r="GM53" s="65"/>
      <c r="GN53" s="65"/>
      <c r="GO53" s="65"/>
      <c r="GP53" s="65"/>
      <c r="GQ53" s="65"/>
      <c r="GR53" s="65"/>
      <c r="GS53" s="65"/>
      <c r="GT53" s="65"/>
      <c r="GU53" s="65"/>
      <c r="GV53" s="65"/>
      <c r="GW53" s="65"/>
      <c r="GX53" s="65"/>
    </row>
    <row r="54" spans="1:206" s="66" customFormat="1" ht="18" customHeight="1">
      <c r="A54" s="253" t="s">
        <v>107</v>
      </c>
      <c r="B54" s="254"/>
      <c r="C54" s="31"/>
      <c r="D54" s="134">
        <f t="shared" si="174"/>
        <v>0</v>
      </c>
      <c r="E54" s="31"/>
      <c r="F54" s="31"/>
      <c r="G54" s="134">
        <f t="shared" si="143"/>
        <v>0</v>
      </c>
      <c r="H54" s="31"/>
      <c r="I54" s="134"/>
      <c r="J54" s="31"/>
      <c r="K54" s="134"/>
      <c r="L54" s="31"/>
      <c r="M54" s="134"/>
      <c r="N54" s="31"/>
      <c r="O54" s="134"/>
      <c r="P54" s="31"/>
      <c r="Q54" s="134"/>
      <c r="R54" s="31"/>
      <c r="S54" s="134"/>
      <c r="T54" s="31"/>
      <c r="U54" s="134"/>
      <c r="V54" s="31"/>
      <c r="W54" s="134"/>
      <c r="X54" s="31"/>
      <c r="Y54" s="134"/>
      <c r="Z54" s="31"/>
      <c r="AA54" s="31"/>
      <c r="AB54" s="135">
        <f t="shared" si="145"/>
        <v>1</v>
      </c>
      <c r="AC54" s="31"/>
      <c r="AD54" s="31"/>
      <c r="AE54" s="134">
        <f t="shared" si="160"/>
        <v>0</v>
      </c>
      <c r="AF54" s="135">
        <f t="shared" si="146"/>
        <v>1</v>
      </c>
      <c r="AG54" s="31"/>
      <c r="AH54" s="134"/>
      <c r="AI54" s="135">
        <f t="shared" si="147"/>
        <v>1</v>
      </c>
      <c r="AJ54" s="29"/>
      <c r="AK54" s="134"/>
      <c r="AL54" s="135">
        <f t="shared" si="148"/>
        <v>1</v>
      </c>
      <c r="AM54" s="31"/>
      <c r="AN54" s="134"/>
      <c r="AO54" s="135">
        <f t="shared" si="149"/>
        <v>1</v>
      </c>
      <c r="AP54" s="31"/>
      <c r="AQ54" s="134"/>
      <c r="AR54" s="135">
        <f t="shared" si="150"/>
        <v>1</v>
      </c>
      <c r="AS54" s="31"/>
      <c r="AT54" s="134"/>
      <c r="AU54" s="135">
        <f t="shared" si="151"/>
        <v>1</v>
      </c>
      <c r="AV54" s="31"/>
      <c r="AW54" s="134"/>
      <c r="AX54" s="135">
        <f t="shared" si="152"/>
        <v>1</v>
      </c>
      <c r="AY54" s="31"/>
      <c r="AZ54" s="134"/>
      <c r="BA54" s="135">
        <f t="shared" si="153"/>
        <v>1</v>
      </c>
      <c r="BB54" s="31"/>
      <c r="BC54" s="134"/>
      <c r="BD54" s="135">
        <f t="shared" si="154"/>
        <v>1</v>
      </c>
      <c r="BE54" s="31"/>
      <c r="BF54" s="134"/>
      <c r="BG54" s="135">
        <f t="shared" si="155"/>
        <v>1</v>
      </c>
      <c r="BH54" s="134"/>
      <c r="BI54" s="26"/>
      <c r="BJ54" s="26"/>
      <c r="BK54" s="135">
        <f>IF($AA$54=0,1,BJ54/$AA$54-1)</f>
        <v>1</v>
      </c>
      <c r="BL54" s="135">
        <f t="shared" si="24"/>
        <v>1</v>
      </c>
      <c r="BM54" s="167"/>
      <c r="BN54" s="65"/>
      <c r="BO54" s="65"/>
      <c r="BP54" s="65"/>
      <c r="BQ54" s="65"/>
      <c r="BR54" s="65"/>
      <c r="BS54" s="65"/>
      <c r="BT54" s="65"/>
      <c r="BU54" s="65"/>
      <c r="BV54" s="65"/>
      <c r="BW54" s="65"/>
      <c r="BX54" s="65"/>
      <c r="BY54" s="65"/>
      <c r="BZ54" s="65"/>
      <c r="CA54" s="65"/>
      <c r="CB54" s="65"/>
      <c r="CC54" s="65"/>
      <c r="CD54" s="65"/>
      <c r="CE54" s="65"/>
      <c r="CF54" s="65"/>
      <c r="CG54" s="65"/>
      <c r="CH54" s="65"/>
      <c r="CI54" s="65"/>
      <c r="CJ54" s="65"/>
      <c r="CK54" s="65"/>
      <c r="CL54" s="65"/>
      <c r="CM54" s="65"/>
      <c r="CN54" s="65"/>
      <c r="CO54" s="65"/>
      <c r="CP54" s="65"/>
      <c r="CQ54" s="65"/>
      <c r="CR54" s="65"/>
      <c r="CS54" s="65"/>
      <c r="CT54" s="65"/>
      <c r="CU54" s="65"/>
      <c r="CV54" s="65"/>
      <c r="CW54" s="65"/>
      <c r="CX54" s="65"/>
      <c r="CY54" s="65"/>
      <c r="CZ54" s="65"/>
      <c r="DA54" s="65"/>
      <c r="DB54" s="65"/>
      <c r="DC54" s="65"/>
      <c r="DD54" s="65"/>
      <c r="DE54" s="65"/>
      <c r="DF54" s="65"/>
      <c r="DG54" s="65"/>
      <c r="DH54" s="65"/>
      <c r="DI54" s="65"/>
      <c r="DJ54" s="65"/>
      <c r="DK54" s="65"/>
      <c r="DL54" s="65"/>
      <c r="DM54" s="65"/>
      <c r="DN54" s="65"/>
      <c r="DO54" s="65"/>
      <c r="DP54" s="65"/>
      <c r="DQ54" s="65"/>
      <c r="DR54" s="65"/>
      <c r="DS54" s="65"/>
      <c r="DT54" s="65"/>
      <c r="DU54" s="65"/>
      <c r="DV54" s="65"/>
      <c r="DW54" s="65"/>
      <c r="DX54" s="65"/>
      <c r="DY54" s="65"/>
      <c r="DZ54" s="65"/>
      <c r="EA54" s="65"/>
      <c r="EB54" s="65"/>
      <c r="EC54" s="65"/>
      <c r="ED54" s="65"/>
      <c r="EE54" s="65"/>
      <c r="EF54" s="65"/>
      <c r="EG54" s="65"/>
      <c r="EH54" s="65"/>
      <c r="EI54" s="65"/>
      <c r="EJ54" s="65"/>
      <c r="EK54" s="65"/>
      <c r="EL54" s="65"/>
      <c r="EM54" s="65"/>
      <c r="EN54" s="65"/>
      <c r="EO54" s="65"/>
      <c r="EP54" s="65"/>
      <c r="EQ54" s="65"/>
      <c r="ER54" s="65"/>
      <c r="ES54" s="65"/>
      <c r="ET54" s="65"/>
      <c r="EU54" s="65"/>
      <c r="EV54" s="65"/>
      <c r="EW54" s="65"/>
      <c r="EX54" s="65"/>
      <c r="EY54" s="65"/>
      <c r="EZ54" s="65"/>
      <c r="FA54" s="65"/>
      <c r="FB54" s="65"/>
      <c r="FC54" s="65"/>
      <c r="FD54" s="65"/>
      <c r="FE54" s="65"/>
      <c r="FF54" s="65"/>
      <c r="FG54" s="65"/>
      <c r="FH54" s="65"/>
      <c r="FI54" s="65"/>
      <c r="FJ54" s="65"/>
      <c r="FK54" s="65"/>
      <c r="FL54" s="65"/>
      <c r="FM54" s="65"/>
      <c r="FN54" s="65"/>
      <c r="FO54" s="65"/>
      <c r="FP54" s="65"/>
      <c r="FQ54" s="65"/>
      <c r="FR54" s="65"/>
      <c r="FS54" s="65"/>
      <c r="FT54" s="65"/>
      <c r="FU54" s="65"/>
      <c r="FV54" s="65"/>
      <c r="FW54" s="65"/>
      <c r="FX54" s="65"/>
      <c r="FY54" s="65"/>
      <c r="FZ54" s="65"/>
      <c r="GA54" s="65"/>
      <c r="GB54" s="65"/>
      <c r="GC54" s="65"/>
      <c r="GD54" s="65"/>
      <c r="GE54" s="65"/>
      <c r="GF54" s="65"/>
      <c r="GG54" s="65"/>
      <c r="GH54" s="65"/>
      <c r="GI54" s="65"/>
      <c r="GJ54" s="65"/>
      <c r="GK54" s="65"/>
      <c r="GL54" s="65"/>
      <c r="GM54" s="65"/>
      <c r="GN54" s="65"/>
      <c r="GO54" s="65"/>
      <c r="GP54" s="65"/>
      <c r="GQ54" s="65"/>
      <c r="GR54" s="65"/>
      <c r="GS54" s="65"/>
      <c r="GT54" s="65"/>
      <c r="GU54" s="65"/>
      <c r="GV54" s="65"/>
      <c r="GW54" s="65"/>
      <c r="GX54" s="65"/>
    </row>
    <row r="55" spans="1:206" s="64" customFormat="1" ht="18" customHeight="1">
      <c r="A55" s="253" t="s">
        <v>131</v>
      </c>
      <c r="B55" s="254"/>
      <c r="C55" s="31"/>
      <c r="D55" s="134">
        <f t="shared" si="174"/>
        <v>0</v>
      </c>
      <c r="E55" s="31"/>
      <c r="F55" s="31"/>
      <c r="G55" s="134">
        <f t="shared" si="143"/>
        <v>0</v>
      </c>
      <c r="H55" s="31"/>
      <c r="I55" s="134">
        <f>G55+H55</f>
        <v>0</v>
      </c>
      <c r="J55" s="31"/>
      <c r="K55" s="134">
        <f>I55+J55</f>
        <v>0</v>
      </c>
      <c r="L55" s="31"/>
      <c r="M55" s="134">
        <f>K55+L55</f>
        <v>0</v>
      </c>
      <c r="N55" s="31"/>
      <c r="O55" s="134">
        <f>M55+N55</f>
        <v>0</v>
      </c>
      <c r="P55" s="31"/>
      <c r="Q55" s="134">
        <f>O55+P55</f>
        <v>0</v>
      </c>
      <c r="R55" s="31"/>
      <c r="S55" s="134">
        <f>Q55+R55</f>
        <v>0</v>
      </c>
      <c r="T55" s="31"/>
      <c r="U55" s="134">
        <f>S55+T55</f>
        <v>0</v>
      </c>
      <c r="V55" s="31"/>
      <c r="W55" s="134">
        <f>U55+V55</f>
        <v>0</v>
      </c>
      <c r="X55" s="31"/>
      <c r="Y55" s="134">
        <f>W55+X55</f>
        <v>0</v>
      </c>
      <c r="Z55" s="31"/>
      <c r="AA55" s="31"/>
      <c r="AB55" s="135">
        <f t="shared" si="145"/>
        <v>1</v>
      </c>
      <c r="AC55" s="31"/>
      <c r="AD55" s="31"/>
      <c r="AE55" s="134">
        <f t="shared" si="160"/>
        <v>0</v>
      </c>
      <c r="AF55" s="135">
        <f t="shared" si="146"/>
        <v>1</v>
      </c>
      <c r="AG55" s="31"/>
      <c r="AH55" s="134">
        <f>AE55+AG55</f>
        <v>0</v>
      </c>
      <c r="AI55" s="135">
        <f t="shared" si="147"/>
        <v>1</v>
      </c>
      <c r="AJ55" s="29"/>
      <c r="AK55" s="134">
        <f>AH55+AJ55</f>
        <v>0</v>
      </c>
      <c r="AL55" s="135">
        <f t="shared" si="148"/>
        <v>1</v>
      </c>
      <c r="AM55" s="31"/>
      <c r="AN55" s="134">
        <f>AK55+AM55</f>
        <v>0</v>
      </c>
      <c r="AO55" s="135">
        <f t="shared" si="149"/>
        <v>1</v>
      </c>
      <c r="AP55" s="31"/>
      <c r="AQ55" s="134">
        <f>AN55+AP55</f>
        <v>0</v>
      </c>
      <c r="AR55" s="135">
        <f t="shared" si="150"/>
        <v>1</v>
      </c>
      <c r="AS55" s="31"/>
      <c r="AT55" s="134">
        <f>AQ55+AS55</f>
        <v>0</v>
      </c>
      <c r="AU55" s="135">
        <f t="shared" si="151"/>
        <v>1</v>
      </c>
      <c r="AV55" s="31"/>
      <c r="AW55" s="134">
        <f>AT55+AV55</f>
        <v>0</v>
      </c>
      <c r="AX55" s="135">
        <f t="shared" si="152"/>
        <v>1</v>
      </c>
      <c r="AY55" s="31"/>
      <c r="AZ55" s="134">
        <f>AW55+AY55</f>
        <v>0</v>
      </c>
      <c r="BA55" s="135">
        <f t="shared" si="153"/>
        <v>1</v>
      </c>
      <c r="BB55" s="31"/>
      <c r="BC55" s="134">
        <f>AZ55+BB55</f>
        <v>0</v>
      </c>
      <c r="BD55" s="135">
        <f t="shared" si="154"/>
        <v>1</v>
      </c>
      <c r="BE55" s="31"/>
      <c r="BF55" s="134">
        <f>BC55+BE55</f>
        <v>0</v>
      </c>
      <c r="BG55" s="135">
        <f t="shared" si="155"/>
        <v>1</v>
      </c>
      <c r="BH55" s="134"/>
      <c r="BI55" s="26"/>
      <c r="BJ55" s="26"/>
      <c r="BK55" s="135">
        <f>IF($AA$55=0,1,BJ55/$AA$55-1)</f>
        <v>1</v>
      </c>
      <c r="BL55" s="135">
        <f t="shared" si="24"/>
        <v>1</v>
      </c>
      <c r="BM55" s="167"/>
      <c r="BN55" s="63"/>
      <c r="BO55" s="63"/>
      <c r="BP55" s="63"/>
      <c r="BQ55" s="63"/>
      <c r="BR55" s="63"/>
      <c r="BS55" s="63"/>
      <c r="BT55" s="63"/>
      <c r="BU55" s="63"/>
      <c r="BV55" s="63"/>
      <c r="BW55" s="63"/>
      <c r="BX55" s="63"/>
      <c r="BY55" s="63"/>
      <c r="BZ55" s="63"/>
      <c r="CA55" s="63"/>
      <c r="CB55" s="63"/>
      <c r="CC55" s="63"/>
      <c r="CD55" s="63"/>
      <c r="CE55" s="63"/>
      <c r="CF55" s="63"/>
      <c r="CG55" s="63"/>
      <c r="CH55" s="63"/>
      <c r="CI55" s="63"/>
      <c r="CJ55" s="63"/>
      <c r="CK55" s="63"/>
      <c r="CL55" s="63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</row>
    <row r="56" spans="1:206" s="64" customFormat="1" ht="18" customHeight="1">
      <c r="A56" s="253" t="s">
        <v>109</v>
      </c>
      <c r="B56" s="254"/>
      <c r="C56" s="31"/>
      <c r="D56" s="134">
        <f t="shared" si="174"/>
        <v>0</v>
      </c>
      <c r="E56" s="31"/>
      <c r="F56" s="31"/>
      <c r="G56" s="134">
        <f t="shared" si="143"/>
        <v>0</v>
      </c>
      <c r="H56" s="31"/>
      <c r="I56" s="134">
        <f>G56+H56</f>
        <v>0</v>
      </c>
      <c r="J56" s="31"/>
      <c r="K56" s="134">
        <f>I56+J56</f>
        <v>0</v>
      </c>
      <c r="L56" s="31"/>
      <c r="M56" s="134">
        <f>K56+L56</f>
        <v>0</v>
      </c>
      <c r="N56" s="31"/>
      <c r="O56" s="134">
        <f>M56+N56</f>
        <v>0</v>
      </c>
      <c r="P56" s="31"/>
      <c r="Q56" s="134">
        <f>O56+P56</f>
        <v>0</v>
      </c>
      <c r="R56" s="31"/>
      <c r="S56" s="134">
        <f>Q56+R56</f>
        <v>0</v>
      </c>
      <c r="T56" s="31"/>
      <c r="U56" s="134">
        <f>S56+T56</f>
        <v>0</v>
      </c>
      <c r="V56" s="31"/>
      <c r="W56" s="134">
        <f>U56+V56</f>
        <v>0</v>
      </c>
      <c r="X56" s="31"/>
      <c r="Y56" s="134">
        <f>W56+X56</f>
        <v>0</v>
      </c>
      <c r="Z56" s="31"/>
      <c r="AA56" s="31"/>
      <c r="AB56" s="135">
        <f t="shared" si="145"/>
        <v>1</v>
      </c>
      <c r="AC56" s="31"/>
      <c r="AD56" s="31"/>
      <c r="AE56" s="134">
        <f t="shared" si="160"/>
        <v>0</v>
      </c>
      <c r="AF56" s="135">
        <f t="shared" si="146"/>
        <v>1</v>
      </c>
      <c r="AG56" s="31"/>
      <c r="AH56" s="134">
        <f>AE56+AG56</f>
        <v>0</v>
      </c>
      <c r="AI56" s="135">
        <f t="shared" si="147"/>
        <v>1</v>
      </c>
      <c r="AJ56" s="29"/>
      <c r="AK56" s="134">
        <f>AH56+AJ56</f>
        <v>0</v>
      </c>
      <c r="AL56" s="135">
        <f t="shared" si="148"/>
        <v>1</v>
      </c>
      <c r="AM56" s="31"/>
      <c r="AN56" s="134">
        <f>AK56+AM56</f>
        <v>0</v>
      </c>
      <c r="AO56" s="135">
        <f t="shared" si="149"/>
        <v>1</v>
      </c>
      <c r="AP56" s="31"/>
      <c r="AQ56" s="134">
        <f>AN56+AP56</f>
        <v>0</v>
      </c>
      <c r="AR56" s="135">
        <f t="shared" si="150"/>
        <v>1</v>
      </c>
      <c r="AS56" s="31"/>
      <c r="AT56" s="134">
        <f>AQ56+AS56</f>
        <v>0</v>
      </c>
      <c r="AU56" s="135">
        <f t="shared" si="151"/>
        <v>1</v>
      </c>
      <c r="AV56" s="31"/>
      <c r="AW56" s="134">
        <f>AT56+AV56</f>
        <v>0</v>
      </c>
      <c r="AX56" s="135">
        <f t="shared" si="152"/>
        <v>1</v>
      </c>
      <c r="AY56" s="31"/>
      <c r="AZ56" s="134">
        <f>AW56+AY56</f>
        <v>0</v>
      </c>
      <c r="BA56" s="135">
        <f t="shared" si="153"/>
        <v>1</v>
      </c>
      <c r="BB56" s="31"/>
      <c r="BC56" s="134">
        <f>AZ56+BB56</f>
        <v>0</v>
      </c>
      <c r="BD56" s="135">
        <f t="shared" si="154"/>
        <v>1</v>
      </c>
      <c r="BE56" s="31"/>
      <c r="BF56" s="134">
        <f>BC56+BE56</f>
        <v>0</v>
      </c>
      <c r="BG56" s="135">
        <f t="shared" si="155"/>
        <v>1</v>
      </c>
      <c r="BH56" s="134"/>
      <c r="BI56" s="26"/>
      <c r="BJ56" s="26"/>
      <c r="BK56" s="135">
        <f>IF($AA$56=0,1,BJ56/$AA$56-1)</f>
        <v>1</v>
      </c>
      <c r="BL56" s="135">
        <f t="shared" si="24"/>
        <v>1</v>
      </c>
      <c r="BM56" s="167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  <c r="CA56" s="63"/>
      <c r="CB56" s="63"/>
      <c r="CC56" s="63"/>
      <c r="CD56" s="63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</row>
    <row r="57" spans="1:206" s="64" customFormat="1" ht="18" customHeight="1">
      <c r="A57" s="253" t="s">
        <v>119</v>
      </c>
      <c r="B57" s="254"/>
      <c r="C57" s="29"/>
      <c r="D57" s="134">
        <f t="shared" si="174"/>
        <v>0</v>
      </c>
      <c r="E57" s="31"/>
      <c r="F57" s="31"/>
      <c r="G57" s="134">
        <f t="shared" si="143"/>
        <v>0</v>
      </c>
      <c r="H57" s="31"/>
      <c r="I57" s="134"/>
      <c r="J57" s="31"/>
      <c r="K57" s="134"/>
      <c r="L57" s="31"/>
      <c r="M57" s="134"/>
      <c r="N57" s="31"/>
      <c r="O57" s="134"/>
      <c r="P57" s="31"/>
      <c r="Q57" s="134"/>
      <c r="R57" s="31"/>
      <c r="S57" s="134"/>
      <c r="T57" s="31"/>
      <c r="U57" s="134"/>
      <c r="V57" s="31"/>
      <c r="W57" s="134"/>
      <c r="X57" s="31"/>
      <c r="Y57" s="134"/>
      <c r="Z57" s="31"/>
      <c r="AA57" s="31"/>
      <c r="AB57" s="135">
        <f t="shared" si="145"/>
        <v>1</v>
      </c>
      <c r="AC57" s="31"/>
      <c r="AD57" s="31"/>
      <c r="AE57" s="134">
        <f t="shared" si="160"/>
        <v>0</v>
      </c>
      <c r="AF57" s="135">
        <f t="shared" si="146"/>
        <v>1</v>
      </c>
      <c r="AG57" s="31"/>
      <c r="AH57" s="134"/>
      <c r="AI57" s="135">
        <f t="shared" si="147"/>
        <v>1</v>
      </c>
      <c r="AJ57" s="29"/>
      <c r="AK57" s="134"/>
      <c r="AL57" s="135">
        <f t="shared" si="148"/>
        <v>1</v>
      </c>
      <c r="AM57" s="31"/>
      <c r="AN57" s="134"/>
      <c r="AO57" s="135">
        <f t="shared" si="149"/>
        <v>1</v>
      </c>
      <c r="AP57" s="31"/>
      <c r="AQ57" s="134"/>
      <c r="AR57" s="135">
        <f t="shared" si="150"/>
        <v>1</v>
      </c>
      <c r="AS57" s="31"/>
      <c r="AT57" s="134"/>
      <c r="AU57" s="135">
        <f t="shared" si="151"/>
        <v>1</v>
      </c>
      <c r="AV57" s="31"/>
      <c r="AW57" s="134"/>
      <c r="AX57" s="135">
        <f t="shared" si="152"/>
        <v>1</v>
      </c>
      <c r="AY57" s="31"/>
      <c r="AZ57" s="134"/>
      <c r="BA57" s="135">
        <f t="shared" si="153"/>
        <v>1</v>
      </c>
      <c r="BB57" s="31"/>
      <c r="BC57" s="134"/>
      <c r="BD57" s="135">
        <f t="shared" si="154"/>
        <v>1</v>
      </c>
      <c r="BE57" s="31"/>
      <c r="BF57" s="134"/>
      <c r="BG57" s="135">
        <f t="shared" si="155"/>
        <v>1</v>
      </c>
      <c r="BH57" s="134"/>
      <c r="BI57" s="26"/>
      <c r="BJ57" s="26"/>
      <c r="BK57" s="135">
        <f>IF($AA$57=0,1,BJ57/$AA$57-1)</f>
        <v>1</v>
      </c>
      <c r="BL57" s="135">
        <f t="shared" si="24"/>
        <v>1</v>
      </c>
      <c r="BM57" s="167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</row>
    <row r="58" spans="1:206" s="64" customFormat="1" ht="18" customHeight="1">
      <c r="A58" s="253" t="s">
        <v>120</v>
      </c>
      <c r="B58" s="254"/>
      <c r="C58" s="31"/>
      <c r="D58" s="134">
        <f t="shared" si="174"/>
        <v>0</v>
      </c>
      <c r="E58" s="31"/>
      <c r="F58" s="31"/>
      <c r="G58" s="134">
        <f t="shared" si="143"/>
        <v>0</v>
      </c>
      <c r="H58" s="31"/>
      <c r="I58" s="134">
        <f>G58+H58</f>
        <v>0</v>
      </c>
      <c r="J58" s="31"/>
      <c r="K58" s="134">
        <f>I58+J58</f>
        <v>0</v>
      </c>
      <c r="L58" s="31"/>
      <c r="M58" s="134">
        <f>K58+L58</f>
        <v>0</v>
      </c>
      <c r="N58" s="31"/>
      <c r="O58" s="134">
        <f>M58+N58</f>
        <v>0</v>
      </c>
      <c r="P58" s="31"/>
      <c r="Q58" s="134">
        <f>O58+P58</f>
        <v>0</v>
      </c>
      <c r="R58" s="31"/>
      <c r="S58" s="134">
        <f>Q58+R58</f>
        <v>0</v>
      </c>
      <c r="T58" s="31"/>
      <c r="U58" s="134">
        <f>S58+T58</f>
        <v>0</v>
      </c>
      <c r="V58" s="31"/>
      <c r="W58" s="134">
        <f>U58+V58</f>
        <v>0</v>
      </c>
      <c r="X58" s="31"/>
      <c r="Y58" s="134">
        <f>W58+X58</f>
        <v>0</v>
      </c>
      <c r="Z58" s="31"/>
      <c r="AA58" s="31"/>
      <c r="AB58" s="135">
        <f t="shared" si="145"/>
        <v>1</v>
      </c>
      <c r="AC58" s="31"/>
      <c r="AD58" s="31"/>
      <c r="AE58" s="134">
        <f t="shared" si="160"/>
        <v>0</v>
      </c>
      <c r="AF58" s="135">
        <f t="shared" si="146"/>
        <v>1</v>
      </c>
      <c r="AG58" s="31"/>
      <c r="AH58" s="134">
        <f>AE58+AG58</f>
        <v>0</v>
      </c>
      <c r="AI58" s="135">
        <f t="shared" si="147"/>
        <v>1</v>
      </c>
      <c r="AJ58" s="29"/>
      <c r="AK58" s="134">
        <f>AH58+AJ58</f>
        <v>0</v>
      </c>
      <c r="AL58" s="135">
        <f t="shared" si="148"/>
        <v>1</v>
      </c>
      <c r="AM58" s="31"/>
      <c r="AN58" s="134">
        <f>AK58+AM58</f>
        <v>0</v>
      </c>
      <c r="AO58" s="135">
        <f t="shared" si="149"/>
        <v>1</v>
      </c>
      <c r="AP58" s="31"/>
      <c r="AQ58" s="134">
        <f>AN58+AP58</f>
        <v>0</v>
      </c>
      <c r="AR58" s="135">
        <f t="shared" si="150"/>
        <v>1</v>
      </c>
      <c r="AS58" s="31"/>
      <c r="AT58" s="134">
        <f>AQ58+AS58</f>
        <v>0</v>
      </c>
      <c r="AU58" s="135">
        <f t="shared" si="151"/>
        <v>1</v>
      </c>
      <c r="AV58" s="31"/>
      <c r="AW58" s="134">
        <f>AT58+AV58</f>
        <v>0</v>
      </c>
      <c r="AX58" s="135">
        <f t="shared" si="152"/>
        <v>1</v>
      </c>
      <c r="AY58" s="31"/>
      <c r="AZ58" s="134">
        <f>AW58+AY58</f>
        <v>0</v>
      </c>
      <c r="BA58" s="135">
        <f t="shared" si="153"/>
        <v>1</v>
      </c>
      <c r="BB58" s="31"/>
      <c r="BC58" s="134">
        <f>AZ58+BB58</f>
        <v>0</v>
      </c>
      <c r="BD58" s="135">
        <f t="shared" si="154"/>
        <v>1</v>
      </c>
      <c r="BE58" s="31"/>
      <c r="BF58" s="134">
        <f>BC58+BE58</f>
        <v>0</v>
      </c>
      <c r="BG58" s="135">
        <f t="shared" si="155"/>
        <v>1</v>
      </c>
      <c r="BH58" s="134"/>
      <c r="BI58" s="26"/>
      <c r="BJ58" s="26"/>
      <c r="BK58" s="135">
        <f>IF($AA$58=0,1,BJ58/$AA$58-1)</f>
        <v>1</v>
      </c>
      <c r="BL58" s="135">
        <f t="shared" si="24"/>
        <v>1</v>
      </c>
      <c r="BM58" s="167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</row>
    <row r="59" spans="1:206" s="64" customFormat="1" ht="18" customHeight="1">
      <c r="A59" s="253" t="s">
        <v>121</v>
      </c>
      <c r="B59" s="254"/>
      <c r="C59" s="29"/>
      <c r="D59" s="134">
        <f t="shared" si="174"/>
        <v>0</v>
      </c>
      <c r="E59" s="31"/>
      <c r="F59" s="31"/>
      <c r="G59" s="134">
        <f t="shared" si="143"/>
        <v>0</v>
      </c>
      <c r="H59" s="31"/>
      <c r="I59" s="134"/>
      <c r="J59" s="31"/>
      <c r="K59" s="134"/>
      <c r="L59" s="31"/>
      <c r="M59" s="134"/>
      <c r="N59" s="31"/>
      <c r="O59" s="134"/>
      <c r="P59" s="31"/>
      <c r="Q59" s="134"/>
      <c r="R59" s="31"/>
      <c r="S59" s="134"/>
      <c r="T59" s="31"/>
      <c r="U59" s="134"/>
      <c r="V59" s="31"/>
      <c r="W59" s="134"/>
      <c r="X59" s="31"/>
      <c r="Y59" s="134"/>
      <c r="Z59" s="31"/>
      <c r="AA59" s="31"/>
      <c r="AB59" s="135">
        <f t="shared" si="145"/>
        <v>1</v>
      </c>
      <c r="AC59" s="31"/>
      <c r="AD59" s="31"/>
      <c r="AE59" s="134">
        <f t="shared" si="160"/>
        <v>0</v>
      </c>
      <c r="AF59" s="135">
        <f t="shared" si="146"/>
        <v>1</v>
      </c>
      <c r="AG59" s="31"/>
      <c r="AH59" s="134"/>
      <c r="AI59" s="135">
        <f t="shared" si="147"/>
        <v>1</v>
      </c>
      <c r="AJ59" s="29"/>
      <c r="AK59" s="134"/>
      <c r="AL59" s="135">
        <f t="shared" si="148"/>
        <v>1</v>
      </c>
      <c r="AM59" s="31"/>
      <c r="AN59" s="134"/>
      <c r="AO59" s="135">
        <f t="shared" si="149"/>
        <v>1</v>
      </c>
      <c r="AP59" s="31"/>
      <c r="AQ59" s="134"/>
      <c r="AR59" s="135">
        <f t="shared" si="150"/>
        <v>1</v>
      </c>
      <c r="AS59" s="31"/>
      <c r="AT59" s="134"/>
      <c r="AU59" s="135">
        <f t="shared" si="151"/>
        <v>1</v>
      </c>
      <c r="AV59" s="31"/>
      <c r="AW59" s="134"/>
      <c r="AX59" s="135">
        <f t="shared" si="152"/>
        <v>1</v>
      </c>
      <c r="AY59" s="31"/>
      <c r="AZ59" s="134"/>
      <c r="BA59" s="135">
        <f t="shared" si="153"/>
        <v>1</v>
      </c>
      <c r="BB59" s="31"/>
      <c r="BC59" s="134"/>
      <c r="BD59" s="135">
        <f t="shared" si="154"/>
        <v>1</v>
      </c>
      <c r="BE59" s="31"/>
      <c r="BF59" s="134"/>
      <c r="BG59" s="135">
        <f t="shared" si="155"/>
        <v>1</v>
      </c>
      <c r="BH59" s="134"/>
      <c r="BI59" s="26"/>
      <c r="BJ59" s="26"/>
      <c r="BK59" s="135">
        <f>IF($AA$59=0,1,BJ59/$AA$59-1)</f>
        <v>1</v>
      </c>
      <c r="BL59" s="135">
        <f t="shared" si="24"/>
        <v>1</v>
      </c>
      <c r="BM59" s="167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  <c r="DF59" s="63"/>
      <c r="DG59" s="63"/>
      <c r="DH59" s="63"/>
      <c r="DI59" s="63"/>
      <c r="DJ59" s="63"/>
      <c r="DK59" s="63"/>
      <c r="DL59" s="63"/>
      <c r="DM59" s="63"/>
      <c r="DN59" s="63"/>
      <c r="DO59" s="63"/>
      <c r="DP59" s="63"/>
      <c r="DQ59" s="63"/>
      <c r="DR59" s="63"/>
      <c r="DS59" s="63"/>
      <c r="DT59" s="63"/>
      <c r="DU59" s="63"/>
      <c r="DV59" s="63"/>
      <c r="DW59" s="63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</row>
    <row r="60" spans="1:206" s="64" customFormat="1" ht="18" customHeight="1">
      <c r="A60" s="253" t="s">
        <v>122</v>
      </c>
      <c r="B60" s="254"/>
      <c r="C60" s="29"/>
      <c r="D60" s="134">
        <f t="shared" si="174"/>
        <v>0</v>
      </c>
      <c r="E60" s="31"/>
      <c r="F60" s="31"/>
      <c r="G60" s="134">
        <f t="shared" si="143"/>
        <v>0</v>
      </c>
      <c r="H60" s="31"/>
      <c r="I60" s="134"/>
      <c r="J60" s="31"/>
      <c r="K60" s="134"/>
      <c r="L60" s="31"/>
      <c r="M60" s="134"/>
      <c r="N60" s="31"/>
      <c r="O60" s="134"/>
      <c r="P60" s="31"/>
      <c r="Q60" s="134"/>
      <c r="R60" s="31"/>
      <c r="S60" s="134"/>
      <c r="T60" s="31"/>
      <c r="U60" s="134"/>
      <c r="V60" s="31"/>
      <c r="W60" s="134"/>
      <c r="X60" s="31"/>
      <c r="Y60" s="134"/>
      <c r="Z60" s="31"/>
      <c r="AA60" s="31"/>
      <c r="AB60" s="135">
        <f t="shared" si="145"/>
        <v>1</v>
      </c>
      <c r="AC60" s="31"/>
      <c r="AD60" s="31"/>
      <c r="AE60" s="134">
        <f t="shared" si="160"/>
        <v>0</v>
      </c>
      <c r="AF60" s="135">
        <f t="shared" si="146"/>
        <v>1</v>
      </c>
      <c r="AG60" s="31"/>
      <c r="AH60" s="134"/>
      <c r="AI60" s="135">
        <f t="shared" si="147"/>
        <v>1</v>
      </c>
      <c r="AJ60" s="29"/>
      <c r="AK60" s="134"/>
      <c r="AL60" s="135">
        <f t="shared" si="148"/>
        <v>1</v>
      </c>
      <c r="AM60" s="31"/>
      <c r="AN60" s="134"/>
      <c r="AO60" s="135">
        <f t="shared" si="149"/>
        <v>1</v>
      </c>
      <c r="AP60" s="31"/>
      <c r="AQ60" s="134"/>
      <c r="AR60" s="135">
        <f t="shared" si="150"/>
        <v>1</v>
      </c>
      <c r="AS60" s="31"/>
      <c r="AT60" s="134"/>
      <c r="AU60" s="135">
        <f t="shared" si="151"/>
        <v>1</v>
      </c>
      <c r="AV60" s="31"/>
      <c r="AW60" s="134"/>
      <c r="AX60" s="135">
        <f t="shared" si="152"/>
        <v>1</v>
      </c>
      <c r="AY60" s="31"/>
      <c r="AZ60" s="134"/>
      <c r="BA60" s="135">
        <f t="shared" si="153"/>
        <v>1</v>
      </c>
      <c r="BB60" s="31"/>
      <c r="BC60" s="134"/>
      <c r="BD60" s="135">
        <f t="shared" si="154"/>
        <v>1</v>
      </c>
      <c r="BE60" s="31"/>
      <c r="BF60" s="134"/>
      <c r="BG60" s="135">
        <f t="shared" si="155"/>
        <v>1</v>
      </c>
      <c r="BH60" s="134"/>
      <c r="BI60" s="26"/>
      <c r="BJ60" s="26"/>
      <c r="BK60" s="135">
        <f>IF($AA$60=0,1,BJ60/$AA$60-1)</f>
        <v>1</v>
      </c>
      <c r="BL60" s="135">
        <f t="shared" si="24"/>
        <v>1</v>
      </c>
      <c r="BM60" s="167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/>
      <c r="DG60" s="63"/>
      <c r="DH60" s="63"/>
      <c r="DI60" s="63"/>
      <c r="DJ60" s="63"/>
      <c r="DK60" s="63"/>
      <c r="DL60" s="63"/>
      <c r="DM60" s="63"/>
      <c r="DN60" s="63"/>
      <c r="DO60" s="63"/>
      <c r="DP60" s="63"/>
      <c r="DQ60" s="63"/>
      <c r="DR60" s="63"/>
      <c r="DS60" s="63"/>
      <c r="DT60" s="63"/>
      <c r="DU60" s="63"/>
      <c r="DV60" s="63"/>
      <c r="DW60" s="63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</row>
    <row r="61" spans="1:206" s="64" customFormat="1" ht="18" customHeight="1">
      <c r="A61" s="253" t="s">
        <v>123</v>
      </c>
      <c r="B61" s="254"/>
      <c r="C61" s="31"/>
      <c r="D61" s="134">
        <f t="shared" si="174"/>
        <v>0</v>
      </c>
      <c r="E61" s="31"/>
      <c r="F61" s="31"/>
      <c r="G61" s="134">
        <f t="shared" si="143"/>
        <v>0</v>
      </c>
      <c r="H61" s="31"/>
      <c r="I61" s="134">
        <f>G61+H61</f>
        <v>0</v>
      </c>
      <c r="J61" s="31"/>
      <c r="K61" s="134">
        <f>I61+J61</f>
        <v>0</v>
      </c>
      <c r="L61" s="31"/>
      <c r="M61" s="134">
        <f>K61+L61</f>
        <v>0</v>
      </c>
      <c r="N61" s="31"/>
      <c r="O61" s="134">
        <f>M61+N61</f>
        <v>0</v>
      </c>
      <c r="P61" s="31"/>
      <c r="Q61" s="134">
        <f>O61+P61</f>
        <v>0</v>
      </c>
      <c r="R61" s="31"/>
      <c r="S61" s="134">
        <f>Q61+R61</f>
        <v>0</v>
      </c>
      <c r="T61" s="31"/>
      <c r="U61" s="134">
        <f>S61+T61</f>
        <v>0</v>
      </c>
      <c r="V61" s="31"/>
      <c r="W61" s="134">
        <f>U61+V61</f>
        <v>0</v>
      </c>
      <c r="X61" s="31"/>
      <c r="Y61" s="134">
        <f>W61+X61</f>
        <v>0</v>
      </c>
      <c r="Z61" s="31"/>
      <c r="AA61" s="31"/>
      <c r="AB61" s="135">
        <f t="shared" si="145"/>
        <v>1</v>
      </c>
      <c r="AC61" s="31"/>
      <c r="AD61" s="31"/>
      <c r="AE61" s="134">
        <f t="shared" si="160"/>
        <v>0</v>
      </c>
      <c r="AF61" s="135">
        <f t="shared" si="146"/>
        <v>1</v>
      </c>
      <c r="AG61" s="31"/>
      <c r="AH61" s="134">
        <f>AE61+AG61</f>
        <v>0</v>
      </c>
      <c r="AI61" s="135">
        <f t="shared" si="147"/>
        <v>1</v>
      </c>
      <c r="AJ61" s="29"/>
      <c r="AK61" s="134">
        <f>AH61+AJ61</f>
        <v>0</v>
      </c>
      <c r="AL61" s="135">
        <f t="shared" si="148"/>
        <v>1</v>
      </c>
      <c r="AM61" s="31"/>
      <c r="AN61" s="134">
        <f>AK61+AM61</f>
        <v>0</v>
      </c>
      <c r="AO61" s="135">
        <f t="shared" si="149"/>
        <v>1</v>
      </c>
      <c r="AP61" s="31"/>
      <c r="AQ61" s="134">
        <f>AN61+AP61</f>
        <v>0</v>
      </c>
      <c r="AR61" s="135">
        <f t="shared" si="150"/>
        <v>1</v>
      </c>
      <c r="AS61" s="31"/>
      <c r="AT61" s="134">
        <f>AQ61+AS61</f>
        <v>0</v>
      </c>
      <c r="AU61" s="135">
        <f t="shared" si="151"/>
        <v>1</v>
      </c>
      <c r="AV61" s="31"/>
      <c r="AW61" s="134">
        <f>AT61+AV61</f>
        <v>0</v>
      </c>
      <c r="AX61" s="135">
        <f t="shared" si="152"/>
        <v>1</v>
      </c>
      <c r="AY61" s="31"/>
      <c r="AZ61" s="134">
        <f>AW61+AY61</f>
        <v>0</v>
      </c>
      <c r="BA61" s="135">
        <f t="shared" si="153"/>
        <v>1</v>
      </c>
      <c r="BB61" s="31"/>
      <c r="BC61" s="134">
        <f>AZ61+BB61</f>
        <v>0</v>
      </c>
      <c r="BD61" s="135">
        <f t="shared" si="154"/>
        <v>1</v>
      </c>
      <c r="BE61" s="31"/>
      <c r="BF61" s="134">
        <f>BC61+BE61</f>
        <v>0</v>
      </c>
      <c r="BG61" s="135">
        <f t="shared" si="155"/>
        <v>1</v>
      </c>
      <c r="BH61" s="134"/>
      <c r="BI61" s="26"/>
      <c r="BJ61" s="26"/>
      <c r="BK61" s="135">
        <f>IF($AA$61=0,1,BJ61/$AA$61-1)</f>
        <v>1</v>
      </c>
      <c r="BL61" s="135">
        <f t="shared" si="24"/>
        <v>1</v>
      </c>
      <c r="BM61" s="167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</row>
    <row r="62" spans="1:206" s="64" customFormat="1" ht="18" customHeight="1">
      <c r="A62" s="253" t="s">
        <v>124</v>
      </c>
      <c r="B62" s="254"/>
      <c r="C62" s="29"/>
      <c r="D62" s="134">
        <f t="shared" si="174"/>
        <v>0</v>
      </c>
      <c r="E62" s="31"/>
      <c r="F62" s="31"/>
      <c r="G62" s="134">
        <f t="shared" si="143"/>
        <v>0</v>
      </c>
      <c r="H62" s="31"/>
      <c r="I62" s="134"/>
      <c r="J62" s="31"/>
      <c r="K62" s="134"/>
      <c r="L62" s="31"/>
      <c r="M62" s="134"/>
      <c r="N62" s="31"/>
      <c r="O62" s="134"/>
      <c r="P62" s="31"/>
      <c r="Q62" s="134"/>
      <c r="R62" s="31"/>
      <c r="S62" s="134"/>
      <c r="T62" s="31"/>
      <c r="U62" s="134"/>
      <c r="V62" s="31"/>
      <c r="W62" s="134"/>
      <c r="X62" s="31"/>
      <c r="Y62" s="134"/>
      <c r="Z62" s="31"/>
      <c r="AA62" s="31"/>
      <c r="AB62" s="135">
        <f t="shared" si="145"/>
        <v>1</v>
      </c>
      <c r="AC62" s="31"/>
      <c r="AD62" s="31"/>
      <c r="AE62" s="134">
        <f t="shared" si="160"/>
        <v>0</v>
      </c>
      <c r="AF62" s="135">
        <f t="shared" si="146"/>
        <v>1</v>
      </c>
      <c r="AG62" s="31"/>
      <c r="AH62" s="134"/>
      <c r="AI62" s="135">
        <f t="shared" si="147"/>
        <v>1</v>
      </c>
      <c r="AJ62" s="29"/>
      <c r="AK62" s="134"/>
      <c r="AL62" s="135">
        <f t="shared" si="148"/>
        <v>1</v>
      </c>
      <c r="AM62" s="31"/>
      <c r="AN62" s="134"/>
      <c r="AO62" s="135">
        <f t="shared" si="149"/>
        <v>1</v>
      </c>
      <c r="AP62" s="31"/>
      <c r="AQ62" s="134"/>
      <c r="AR62" s="135">
        <f t="shared" si="150"/>
        <v>1</v>
      </c>
      <c r="AS62" s="31"/>
      <c r="AT62" s="134"/>
      <c r="AU62" s="135">
        <f t="shared" si="151"/>
        <v>1</v>
      </c>
      <c r="AV62" s="31"/>
      <c r="AW62" s="134"/>
      <c r="AX62" s="135">
        <f t="shared" si="152"/>
        <v>1</v>
      </c>
      <c r="AY62" s="31"/>
      <c r="AZ62" s="134"/>
      <c r="BA62" s="135">
        <f t="shared" si="153"/>
        <v>1</v>
      </c>
      <c r="BB62" s="31"/>
      <c r="BC62" s="134"/>
      <c r="BD62" s="135">
        <f t="shared" si="154"/>
        <v>1</v>
      </c>
      <c r="BE62" s="31"/>
      <c r="BF62" s="134"/>
      <c r="BG62" s="135">
        <f t="shared" si="155"/>
        <v>1</v>
      </c>
      <c r="BH62" s="134"/>
      <c r="BI62" s="26"/>
      <c r="BJ62" s="26"/>
      <c r="BK62" s="135">
        <f>IF($AA$62=0,1,BJ62/$AA$62-1)</f>
        <v>1</v>
      </c>
      <c r="BL62" s="135">
        <f t="shared" si="24"/>
        <v>1</v>
      </c>
      <c r="BM62" s="167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</row>
    <row r="63" spans="1:206" s="64" customFormat="1" ht="18.75" customHeight="1">
      <c r="A63" s="253" t="s">
        <v>133</v>
      </c>
      <c r="B63" s="254"/>
      <c r="C63" s="29"/>
      <c r="D63" s="134">
        <f t="shared" si="174"/>
        <v>0</v>
      </c>
      <c r="E63" s="31"/>
      <c r="F63" s="31"/>
      <c r="G63" s="134">
        <f t="shared" si="143"/>
        <v>0</v>
      </c>
      <c r="H63" s="31"/>
      <c r="I63" s="134"/>
      <c r="J63" s="31"/>
      <c r="K63" s="134"/>
      <c r="L63" s="31"/>
      <c r="M63" s="134"/>
      <c r="N63" s="31"/>
      <c r="O63" s="134"/>
      <c r="P63" s="31"/>
      <c r="Q63" s="134"/>
      <c r="R63" s="31"/>
      <c r="S63" s="134"/>
      <c r="T63" s="31"/>
      <c r="U63" s="134"/>
      <c r="V63" s="31"/>
      <c r="W63" s="134"/>
      <c r="X63" s="31"/>
      <c r="Y63" s="134"/>
      <c r="Z63" s="31"/>
      <c r="AA63" s="31"/>
      <c r="AB63" s="135">
        <f t="shared" si="145"/>
        <v>1</v>
      </c>
      <c r="AC63" s="31"/>
      <c r="AD63" s="31"/>
      <c r="AE63" s="134">
        <f t="shared" si="160"/>
        <v>0</v>
      </c>
      <c r="AF63" s="135">
        <f t="shared" si="146"/>
        <v>1</v>
      </c>
      <c r="AG63" s="31"/>
      <c r="AH63" s="134"/>
      <c r="AI63" s="135">
        <f t="shared" si="147"/>
        <v>1</v>
      </c>
      <c r="AJ63" s="29"/>
      <c r="AK63" s="134"/>
      <c r="AL63" s="135">
        <f t="shared" si="148"/>
        <v>1</v>
      </c>
      <c r="AM63" s="31"/>
      <c r="AN63" s="134"/>
      <c r="AO63" s="135">
        <f t="shared" si="149"/>
        <v>1</v>
      </c>
      <c r="AP63" s="31"/>
      <c r="AQ63" s="134"/>
      <c r="AR63" s="135">
        <f t="shared" si="150"/>
        <v>1</v>
      </c>
      <c r="AS63" s="31"/>
      <c r="AT63" s="134"/>
      <c r="AU63" s="135">
        <f t="shared" si="151"/>
        <v>1</v>
      </c>
      <c r="AV63" s="31"/>
      <c r="AW63" s="134"/>
      <c r="AX63" s="135">
        <f t="shared" si="152"/>
        <v>1</v>
      </c>
      <c r="AY63" s="31"/>
      <c r="AZ63" s="134"/>
      <c r="BA63" s="135">
        <f t="shared" si="153"/>
        <v>1</v>
      </c>
      <c r="BB63" s="31"/>
      <c r="BC63" s="134"/>
      <c r="BD63" s="135">
        <f t="shared" si="154"/>
        <v>1</v>
      </c>
      <c r="BE63" s="31"/>
      <c r="BF63" s="134"/>
      <c r="BG63" s="135">
        <f t="shared" si="155"/>
        <v>1</v>
      </c>
      <c r="BH63" s="134"/>
      <c r="BI63" s="26"/>
      <c r="BJ63" s="26"/>
      <c r="BK63" s="135">
        <f>IF($AA$63=0,1,BJ63/$AA$63-1)</f>
        <v>1</v>
      </c>
      <c r="BL63" s="135">
        <f t="shared" si="24"/>
        <v>1</v>
      </c>
      <c r="BM63" s="167"/>
      <c r="BN63" s="63"/>
      <c r="BO63" s="63"/>
      <c r="BP63" s="63"/>
      <c r="BQ63" s="63"/>
      <c r="BR63" s="63"/>
      <c r="BS63" s="63"/>
      <c r="BT63" s="63"/>
      <c r="BU63" s="63"/>
      <c r="BV63" s="63"/>
      <c r="BW63" s="63"/>
      <c r="BX63" s="63"/>
      <c r="BY63" s="63"/>
      <c r="BZ63" s="63"/>
      <c r="CA63" s="63"/>
      <c r="CB63" s="63"/>
      <c r="CC63" s="63"/>
      <c r="CD63" s="63"/>
      <c r="CE63" s="63"/>
      <c r="CF63" s="6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  <c r="DZ63" s="63"/>
      <c r="EA63" s="63"/>
      <c r="EB63" s="63"/>
      <c r="EC63" s="63"/>
      <c r="ED63" s="63"/>
      <c r="EE63" s="63"/>
      <c r="EF63" s="63"/>
      <c r="EG63" s="63"/>
      <c r="EH63" s="63"/>
      <c r="EI63" s="63"/>
      <c r="EJ63" s="63"/>
      <c r="EK63" s="63"/>
      <c r="EL63" s="63"/>
      <c r="EM63" s="63"/>
      <c r="EN63" s="63"/>
      <c r="EO63" s="63"/>
      <c r="EP63" s="63"/>
      <c r="EQ63" s="63"/>
      <c r="ER63" s="63"/>
      <c r="ES63" s="63"/>
      <c r="ET63" s="63"/>
      <c r="EU63" s="63"/>
      <c r="EV63" s="63"/>
      <c r="EW63" s="63"/>
      <c r="EX63" s="63"/>
      <c r="EY63" s="63"/>
      <c r="EZ63" s="63"/>
      <c r="FA63" s="63"/>
      <c r="FB63" s="63"/>
      <c r="FC63" s="63"/>
      <c r="FD63" s="63"/>
      <c r="FE63" s="63"/>
      <c r="FF63" s="63"/>
      <c r="FG63" s="63"/>
      <c r="FH63" s="63"/>
      <c r="FI63" s="63"/>
      <c r="FJ63" s="63"/>
      <c r="FK63" s="63"/>
      <c r="FL63" s="63"/>
      <c r="FM63" s="63"/>
      <c r="FN63" s="63"/>
      <c r="FO63" s="63"/>
      <c r="FP63" s="63"/>
      <c r="FQ63" s="63"/>
      <c r="FR63" s="63"/>
      <c r="FS63" s="63"/>
      <c r="FT63" s="63"/>
      <c r="FU63" s="63"/>
      <c r="FV63" s="63"/>
      <c r="FW63" s="63"/>
      <c r="FX63" s="63"/>
      <c r="FY63" s="63"/>
      <c r="FZ63" s="63"/>
      <c r="GA63" s="63"/>
      <c r="GB63" s="63"/>
      <c r="GC63" s="63"/>
      <c r="GD63" s="63"/>
      <c r="GE63" s="63"/>
      <c r="GF63" s="63"/>
      <c r="GG63" s="63"/>
      <c r="GH63" s="63"/>
      <c r="GI63" s="63"/>
      <c r="GJ63" s="63"/>
      <c r="GK63" s="63"/>
      <c r="GL63" s="63"/>
      <c r="GM63" s="63"/>
      <c r="GN63" s="63"/>
      <c r="GO63" s="63"/>
      <c r="GP63" s="63"/>
      <c r="GQ63" s="63"/>
      <c r="GR63" s="63"/>
      <c r="GS63" s="63"/>
      <c r="GT63" s="63"/>
      <c r="GU63" s="63"/>
      <c r="GV63" s="63"/>
      <c r="GW63" s="63"/>
      <c r="GX63" s="63"/>
    </row>
    <row r="64" spans="1:206" s="64" customFormat="1" ht="18.75" hidden="1" customHeight="1">
      <c r="A64" s="33"/>
      <c r="B64" s="174"/>
      <c r="C64" s="29"/>
      <c r="D64" s="134">
        <f t="shared" si="174"/>
        <v>0</v>
      </c>
      <c r="E64" s="31"/>
      <c r="F64" s="31"/>
      <c r="G64" s="134">
        <f t="shared" si="143"/>
        <v>0</v>
      </c>
      <c r="H64" s="31"/>
      <c r="I64" s="134"/>
      <c r="J64" s="31"/>
      <c r="K64" s="134"/>
      <c r="L64" s="31"/>
      <c r="M64" s="134"/>
      <c r="N64" s="31"/>
      <c r="O64" s="134"/>
      <c r="P64" s="31"/>
      <c r="Q64" s="134"/>
      <c r="R64" s="31"/>
      <c r="S64" s="134"/>
      <c r="T64" s="31"/>
      <c r="U64" s="134"/>
      <c r="V64" s="31"/>
      <c r="W64" s="134"/>
      <c r="X64" s="31"/>
      <c r="Y64" s="134"/>
      <c r="Z64" s="31"/>
      <c r="AA64" s="31"/>
      <c r="AB64" s="135">
        <f t="shared" si="145"/>
        <v>1</v>
      </c>
      <c r="AC64" s="31"/>
      <c r="AD64" s="31"/>
      <c r="AE64" s="134">
        <f t="shared" si="160"/>
        <v>0</v>
      </c>
      <c r="AF64" s="135">
        <f t="shared" si="146"/>
        <v>1</v>
      </c>
      <c r="AG64" s="31"/>
      <c r="AH64" s="134"/>
      <c r="AI64" s="135">
        <f t="shared" si="147"/>
        <v>1</v>
      </c>
      <c r="AJ64" s="29"/>
      <c r="AK64" s="134"/>
      <c r="AL64" s="135">
        <f t="shared" si="148"/>
        <v>1</v>
      </c>
      <c r="AM64" s="31"/>
      <c r="AN64" s="134"/>
      <c r="AO64" s="135">
        <f t="shared" si="149"/>
        <v>1</v>
      </c>
      <c r="AP64" s="31"/>
      <c r="AQ64" s="134"/>
      <c r="AR64" s="135">
        <f t="shared" si="150"/>
        <v>1</v>
      </c>
      <c r="AS64" s="31"/>
      <c r="AT64" s="134"/>
      <c r="AU64" s="135">
        <f t="shared" si="151"/>
        <v>1</v>
      </c>
      <c r="AV64" s="31"/>
      <c r="AW64" s="134"/>
      <c r="AX64" s="135">
        <f t="shared" si="152"/>
        <v>1</v>
      </c>
      <c r="AY64" s="31"/>
      <c r="AZ64" s="134"/>
      <c r="BA64" s="135">
        <f t="shared" si="153"/>
        <v>1</v>
      </c>
      <c r="BB64" s="31"/>
      <c r="BC64" s="134"/>
      <c r="BD64" s="135">
        <f t="shared" si="154"/>
        <v>1</v>
      </c>
      <c r="BE64" s="31"/>
      <c r="BF64" s="134"/>
      <c r="BG64" s="135">
        <f t="shared" si="155"/>
        <v>1</v>
      </c>
      <c r="BH64" s="134"/>
      <c r="BI64" s="134"/>
      <c r="BJ64" s="134"/>
      <c r="BK64" s="135">
        <f t="shared" ref="BK64:BK73" si="175">IF($AA$63=0,1,BJ64/$AA$63-1)</f>
        <v>1</v>
      </c>
      <c r="BL64" s="135">
        <f t="shared" ref="BL64:BL73" si="176">IF($D$63=0,1,BJ64/$D$63-1)</f>
        <v>1</v>
      </c>
      <c r="BM64" s="167"/>
      <c r="BN64" s="6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  <c r="BZ64" s="63"/>
      <c r="CA64" s="63"/>
      <c r="CB64" s="63"/>
      <c r="CC64" s="63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  <c r="EV64" s="63"/>
      <c r="EW64" s="63"/>
      <c r="EX64" s="63"/>
      <c r="EY64" s="63"/>
      <c r="EZ64" s="63"/>
      <c r="FA64" s="63"/>
      <c r="FB64" s="63"/>
      <c r="FC64" s="63"/>
      <c r="FD64" s="63"/>
      <c r="FE64" s="63"/>
      <c r="FF64" s="63"/>
      <c r="FG64" s="63"/>
      <c r="FH64" s="63"/>
      <c r="FI64" s="63"/>
      <c r="FJ64" s="63"/>
      <c r="FK64" s="63"/>
      <c r="FL64" s="63"/>
      <c r="FM64" s="63"/>
      <c r="FN64" s="63"/>
      <c r="FO64" s="63"/>
      <c r="FP64" s="63"/>
      <c r="FQ64" s="63"/>
      <c r="FR64" s="63"/>
      <c r="FS64" s="63"/>
      <c r="FT64" s="63"/>
      <c r="FU64" s="63"/>
      <c r="FV64" s="63"/>
      <c r="FW64" s="63"/>
      <c r="FX64" s="63"/>
      <c r="FY64" s="63"/>
      <c r="FZ64" s="63"/>
      <c r="GA64" s="63"/>
      <c r="GB64" s="63"/>
      <c r="GC64" s="63"/>
      <c r="GD64" s="63"/>
      <c r="GE64" s="63"/>
      <c r="GF64" s="63"/>
      <c r="GG64" s="63"/>
      <c r="GH64" s="63"/>
      <c r="GI64" s="63"/>
      <c r="GJ64" s="63"/>
      <c r="GK64" s="63"/>
      <c r="GL64" s="63"/>
      <c r="GM64" s="63"/>
      <c r="GN64" s="63"/>
      <c r="GO64" s="63"/>
      <c r="GP64" s="63"/>
      <c r="GQ64" s="63"/>
      <c r="GR64" s="63"/>
      <c r="GS64" s="63"/>
      <c r="GT64" s="63"/>
      <c r="GU64" s="63"/>
      <c r="GV64" s="63"/>
      <c r="GW64" s="63"/>
      <c r="GX64" s="63"/>
    </row>
    <row r="65" spans="1:206" s="64" customFormat="1" ht="18.75" hidden="1" customHeight="1">
      <c r="A65" s="33"/>
      <c r="B65" s="174"/>
      <c r="C65" s="29"/>
      <c r="D65" s="134">
        <f t="shared" si="174"/>
        <v>0</v>
      </c>
      <c r="E65" s="31"/>
      <c r="F65" s="31"/>
      <c r="G65" s="134">
        <f t="shared" si="143"/>
        <v>0</v>
      </c>
      <c r="H65" s="31"/>
      <c r="I65" s="134"/>
      <c r="J65" s="31"/>
      <c r="K65" s="134"/>
      <c r="L65" s="31"/>
      <c r="M65" s="134"/>
      <c r="N65" s="31"/>
      <c r="O65" s="134"/>
      <c r="P65" s="31"/>
      <c r="Q65" s="134"/>
      <c r="R65" s="31"/>
      <c r="S65" s="134"/>
      <c r="T65" s="31"/>
      <c r="U65" s="134"/>
      <c r="V65" s="31"/>
      <c r="W65" s="134"/>
      <c r="X65" s="31"/>
      <c r="Y65" s="134"/>
      <c r="Z65" s="31"/>
      <c r="AA65" s="31"/>
      <c r="AB65" s="135">
        <f t="shared" si="145"/>
        <v>1</v>
      </c>
      <c r="AC65" s="31"/>
      <c r="AD65" s="31"/>
      <c r="AE65" s="134">
        <f t="shared" si="160"/>
        <v>0</v>
      </c>
      <c r="AF65" s="135">
        <f t="shared" si="146"/>
        <v>1</v>
      </c>
      <c r="AG65" s="31"/>
      <c r="AH65" s="134"/>
      <c r="AI65" s="135">
        <f t="shared" si="147"/>
        <v>1</v>
      </c>
      <c r="AJ65" s="29"/>
      <c r="AK65" s="134"/>
      <c r="AL65" s="135">
        <f t="shared" si="148"/>
        <v>1</v>
      </c>
      <c r="AM65" s="31"/>
      <c r="AN65" s="134"/>
      <c r="AO65" s="135">
        <f t="shared" si="149"/>
        <v>1</v>
      </c>
      <c r="AP65" s="31"/>
      <c r="AQ65" s="134"/>
      <c r="AR65" s="135">
        <f t="shared" si="150"/>
        <v>1</v>
      </c>
      <c r="AS65" s="31"/>
      <c r="AT65" s="134"/>
      <c r="AU65" s="135">
        <f t="shared" si="151"/>
        <v>1</v>
      </c>
      <c r="AV65" s="31"/>
      <c r="AW65" s="134"/>
      <c r="AX65" s="135">
        <f t="shared" si="152"/>
        <v>1</v>
      </c>
      <c r="AY65" s="31"/>
      <c r="AZ65" s="134"/>
      <c r="BA65" s="135">
        <f t="shared" si="153"/>
        <v>1</v>
      </c>
      <c r="BB65" s="31"/>
      <c r="BC65" s="134"/>
      <c r="BD65" s="135">
        <f t="shared" si="154"/>
        <v>1</v>
      </c>
      <c r="BE65" s="31"/>
      <c r="BF65" s="134"/>
      <c r="BG65" s="135">
        <f t="shared" si="155"/>
        <v>1</v>
      </c>
      <c r="BH65" s="134"/>
      <c r="BI65" s="134"/>
      <c r="BJ65" s="134"/>
      <c r="BK65" s="135">
        <f t="shared" si="175"/>
        <v>1</v>
      </c>
      <c r="BL65" s="135">
        <f t="shared" si="176"/>
        <v>1</v>
      </c>
      <c r="BM65" s="167"/>
      <c r="BN65" s="63"/>
      <c r="BO65" s="63"/>
      <c r="BP65" s="63"/>
      <c r="BQ65" s="63"/>
      <c r="BR65" s="63"/>
      <c r="BS65" s="63"/>
      <c r="BT65" s="63"/>
      <c r="BU65" s="63"/>
      <c r="BV65" s="63"/>
      <c r="BW65" s="63"/>
      <c r="BX65" s="63"/>
      <c r="BY65" s="63"/>
      <c r="BZ65" s="63"/>
      <c r="CA65" s="63"/>
      <c r="CB65" s="63"/>
      <c r="CC65" s="63"/>
      <c r="CD65" s="63"/>
      <c r="CE65" s="63"/>
      <c r="CF65" s="63"/>
      <c r="CG65" s="63"/>
      <c r="CH65" s="63"/>
      <c r="CI65" s="63"/>
      <c r="CJ65" s="63"/>
      <c r="CK65" s="63"/>
      <c r="CL65" s="63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  <c r="DZ65" s="63"/>
      <c r="EA65" s="63"/>
      <c r="EB65" s="63"/>
      <c r="EC65" s="63"/>
      <c r="ED65" s="63"/>
      <c r="EE65" s="63"/>
      <c r="EF65" s="63"/>
      <c r="EG65" s="63"/>
      <c r="EH65" s="63"/>
      <c r="EI65" s="63"/>
      <c r="EJ65" s="63"/>
      <c r="EK65" s="63"/>
      <c r="EL65" s="63"/>
      <c r="EM65" s="63"/>
      <c r="EN65" s="63"/>
      <c r="EO65" s="63"/>
      <c r="EP65" s="63"/>
      <c r="EQ65" s="63"/>
      <c r="ER65" s="63"/>
      <c r="ES65" s="63"/>
      <c r="ET65" s="63"/>
      <c r="EU65" s="63"/>
      <c r="EV65" s="63"/>
      <c r="EW65" s="63"/>
      <c r="EX65" s="63"/>
      <c r="EY65" s="63"/>
      <c r="EZ65" s="63"/>
      <c r="FA65" s="63"/>
      <c r="FB65" s="63"/>
      <c r="FC65" s="63"/>
      <c r="FD65" s="63"/>
      <c r="FE65" s="63"/>
      <c r="FF65" s="63"/>
      <c r="FG65" s="63"/>
      <c r="FH65" s="63"/>
      <c r="FI65" s="63"/>
      <c r="FJ65" s="63"/>
      <c r="FK65" s="63"/>
      <c r="FL65" s="63"/>
      <c r="FM65" s="63"/>
      <c r="FN65" s="63"/>
      <c r="FO65" s="63"/>
      <c r="FP65" s="63"/>
      <c r="FQ65" s="63"/>
      <c r="FR65" s="63"/>
      <c r="FS65" s="63"/>
      <c r="FT65" s="63"/>
      <c r="FU65" s="63"/>
      <c r="FV65" s="63"/>
      <c r="FW65" s="63"/>
      <c r="FX65" s="63"/>
      <c r="FY65" s="63"/>
      <c r="FZ65" s="63"/>
      <c r="GA65" s="63"/>
      <c r="GB65" s="63"/>
      <c r="GC65" s="63"/>
      <c r="GD65" s="63"/>
      <c r="GE65" s="63"/>
      <c r="GF65" s="63"/>
      <c r="GG65" s="63"/>
      <c r="GH65" s="63"/>
      <c r="GI65" s="63"/>
      <c r="GJ65" s="63"/>
      <c r="GK65" s="63"/>
      <c r="GL65" s="63"/>
      <c r="GM65" s="63"/>
      <c r="GN65" s="63"/>
      <c r="GO65" s="63"/>
      <c r="GP65" s="63"/>
      <c r="GQ65" s="63"/>
      <c r="GR65" s="63"/>
      <c r="GS65" s="63"/>
      <c r="GT65" s="63"/>
      <c r="GU65" s="63"/>
      <c r="GV65" s="63"/>
      <c r="GW65" s="63"/>
      <c r="GX65" s="63"/>
    </row>
    <row r="66" spans="1:206" s="64" customFormat="1" ht="18.75" hidden="1" customHeight="1">
      <c r="A66" s="33"/>
      <c r="B66" s="174"/>
      <c r="C66" s="29"/>
      <c r="D66" s="134">
        <f t="shared" si="174"/>
        <v>0</v>
      </c>
      <c r="E66" s="31"/>
      <c r="F66" s="31"/>
      <c r="G66" s="134">
        <f t="shared" si="143"/>
        <v>0</v>
      </c>
      <c r="H66" s="31"/>
      <c r="I66" s="134"/>
      <c r="J66" s="31"/>
      <c r="K66" s="134"/>
      <c r="L66" s="31"/>
      <c r="M66" s="134"/>
      <c r="N66" s="31"/>
      <c r="O66" s="134"/>
      <c r="P66" s="31"/>
      <c r="Q66" s="134"/>
      <c r="R66" s="31"/>
      <c r="S66" s="134"/>
      <c r="T66" s="31"/>
      <c r="U66" s="134"/>
      <c r="V66" s="31"/>
      <c r="W66" s="134"/>
      <c r="X66" s="31"/>
      <c r="Y66" s="134"/>
      <c r="Z66" s="31"/>
      <c r="AA66" s="31"/>
      <c r="AB66" s="135">
        <f t="shared" si="145"/>
        <v>1</v>
      </c>
      <c r="AC66" s="31"/>
      <c r="AD66" s="31"/>
      <c r="AE66" s="134">
        <f t="shared" si="160"/>
        <v>0</v>
      </c>
      <c r="AF66" s="135">
        <f t="shared" si="146"/>
        <v>1</v>
      </c>
      <c r="AG66" s="31"/>
      <c r="AH66" s="134"/>
      <c r="AI66" s="135">
        <f t="shared" si="147"/>
        <v>1</v>
      </c>
      <c r="AJ66" s="29"/>
      <c r="AK66" s="134"/>
      <c r="AL66" s="135">
        <f t="shared" si="148"/>
        <v>1</v>
      </c>
      <c r="AM66" s="31"/>
      <c r="AN66" s="134"/>
      <c r="AO66" s="135">
        <f t="shared" si="149"/>
        <v>1</v>
      </c>
      <c r="AP66" s="31"/>
      <c r="AQ66" s="134"/>
      <c r="AR66" s="135">
        <f t="shared" si="150"/>
        <v>1</v>
      </c>
      <c r="AS66" s="31"/>
      <c r="AT66" s="134"/>
      <c r="AU66" s="135">
        <f t="shared" si="151"/>
        <v>1</v>
      </c>
      <c r="AV66" s="31"/>
      <c r="AW66" s="134"/>
      <c r="AX66" s="135">
        <f t="shared" si="152"/>
        <v>1</v>
      </c>
      <c r="AY66" s="31"/>
      <c r="AZ66" s="134"/>
      <c r="BA66" s="135">
        <f t="shared" si="153"/>
        <v>1</v>
      </c>
      <c r="BB66" s="31"/>
      <c r="BC66" s="134"/>
      <c r="BD66" s="135">
        <f t="shared" si="154"/>
        <v>1</v>
      </c>
      <c r="BE66" s="31"/>
      <c r="BF66" s="134"/>
      <c r="BG66" s="135">
        <f t="shared" si="155"/>
        <v>1</v>
      </c>
      <c r="BH66" s="134"/>
      <c r="BI66" s="134"/>
      <c r="BJ66" s="134"/>
      <c r="BK66" s="135">
        <f t="shared" si="175"/>
        <v>1</v>
      </c>
      <c r="BL66" s="135">
        <f t="shared" si="176"/>
        <v>1</v>
      </c>
      <c r="BM66" s="167"/>
      <c r="BN66" s="63"/>
      <c r="BO66" s="63"/>
      <c r="BP66" s="63"/>
      <c r="BQ66" s="63"/>
      <c r="BR66" s="63"/>
      <c r="BS66" s="63"/>
      <c r="BT66" s="63"/>
      <c r="BU66" s="63"/>
      <c r="BV66" s="63"/>
      <c r="BW66" s="63"/>
      <c r="BX66" s="63"/>
      <c r="BY66" s="63"/>
      <c r="BZ66" s="63"/>
      <c r="CA66" s="63"/>
      <c r="CB66" s="63"/>
      <c r="CC66" s="63"/>
      <c r="CD66" s="63"/>
      <c r="CE66" s="63"/>
      <c r="CF66" s="6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  <c r="DZ66" s="63"/>
      <c r="EA66" s="63"/>
      <c r="EB66" s="63"/>
      <c r="EC66" s="63"/>
      <c r="ED66" s="63"/>
      <c r="EE66" s="63"/>
      <c r="EF66" s="63"/>
      <c r="EG66" s="63"/>
      <c r="EH66" s="63"/>
      <c r="EI66" s="63"/>
      <c r="EJ66" s="63"/>
      <c r="EK66" s="63"/>
      <c r="EL66" s="63"/>
      <c r="EM66" s="63"/>
      <c r="EN66" s="63"/>
      <c r="EO66" s="63"/>
      <c r="EP66" s="63"/>
      <c r="EQ66" s="63"/>
      <c r="ER66" s="63"/>
      <c r="ES66" s="63"/>
      <c r="ET66" s="63"/>
      <c r="EU66" s="63"/>
      <c r="EV66" s="63"/>
      <c r="EW66" s="63"/>
      <c r="EX66" s="63"/>
      <c r="EY66" s="63"/>
      <c r="EZ66" s="63"/>
      <c r="FA66" s="63"/>
      <c r="FB66" s="63"/>
      <c r="FC66" s="63"/>
      <c r="FD66" s="63"/>
      <c r="FE66" s="63"/>
      <c r="FF66" s="63"/>
      <c r="FG66" s="63"/>
      <c r="FH66" s="63"/>
      <c r="FI66" s="63"/>
      <c r="FJ66" s="63"/>
      <c r="FK66" s="63"/>
      <c r="FL66" s="63"/>
      <c r="FM66" s="63"/>
      <c r="FN66" s="63"/>
      <c r="FO66" s="63"/>
      <c r="FP66" s="63"/>
      <c r="FQ66" s="63"/>
      <c r="FR66" s="63"/>
      <c r="FS66" s="63"/>
      <c r="FT66" s="63"/>
      <c r="FU66" s="63"/>
      <c r="FV66" s="63"/>
      <c r="FW66" s="63"/>
      <c r="FX66" s="63"/>
      <c r="FY66" s="63"/>
      <c r="FZ66" s="63"/>
      <c r="GA66" s="63"/>
      <c r="GB66" s="63"/>
      <c r="GC66" s="63"/>
      <c r="GD66" s="63"/>
      <c r="GE66" s="63"/>
      <c r="GF66" s="63"/>
      <c r="GG66" s="63"/>
      <c r="GH66" s="63"/>
      <c r="GI66" s="63"/>
      <c r="GJ66" s="63"/>
      <c r="GK66" s="63"/>
      <c r="GL66" s="63"/>
      <c r="GM66" s="63"/>
      <c r="GN66" s="63"/>
      <c r="GO66" s="63"/>
      <c r="GP66" s="63"/>
      <c r="GQ66" s="63"/>
      <c r="GR66" s="63"/>
      <c r="GS66" s="63"/>
      <c r="GT66" s="63"/>
      <c r="GU66" s="63"/>
      <c r="GV66" s="63"/>
      <c r="GW66" s="63"/>
      <c r="GX66" s="63"/>
    </row>
    <row r="67" spans="1:206" s="64" customFormat="1" ht="18.75" hidden="1" customHeight="1">
      <c r="A67" s="33"/>
      <c r="B67" s="174"/>
      <c r="C67" s="29"/>
      <c r="D67" s="134">
        <f t="shared" si="174"/>
        <v>0</v>
      </c>
      <c r="E67" s="31"/>
      <c r="F67" s="31"/>
      <c r="G67" s="134">
        <f t="shared" si="143"/>
        <v>0</v>
      </c>
      <c r="H67" s="31"/>
      <c r="I67" s="134"/>
      <c r="J67" s="31"/>
      <c r="K67" s="134"/>
      <c r="L67" s="31"/>
      <c r="M67" s="134"/>
      <c r="N67" s="31"/>
      <c r="O67" s="134"/>
      <c r="P67" s="31"/>
      <c r="Q67" s="134"/>
      <c r="R67" s="31"/>
      <c r="S67" s="134"/>
      <c r="T67" s="31"/>
      <c r="U67" s="134"/>
      <c r="V67" s="31"/>
      <c r="W67" s="134"/>
      <c r="X67" s="31"/>
      <c r="Y67" s="134"/>
      <c r="Z67" s="31"/>
      <c r="AA67" s="31"/>
      <c r="AB67" s="135">
        <f t="shared" si="145"/>
        <v>1</v>
      </c>
      <c r="AC67" s="31"/>
      <c r="AD67" s="31"/>
      <c r="AE67" s="134">
        <f t="shared" si="160"/>
        <v>0</v>
      </c>
      <c r="AF67" s="135">
        <f t="shared" si="146"/>
        <v>1</v>
      </c>
      <c r="AG67" s="31"/>
      <c r="AH67" s="134"/>
      <c r="AI67" s="135">
        <f t="shared" si="147"/>
        <v>1</v>
      </c>
      <c r="AJ67" s="29"/>
      <c r="AK67" s="134"/>
      <c r="AL67" s="135">
        <f t="shared" si="148"/>
        <v>1</v>
      </c>
      <c r="AM67" s="31"/>
      <c r="AN67" s="134"/>
      <c r="AO67" s="135">
        <f t="shared" si="149"/>
        <v>1</v>
      </c>
      <c r="AP67" s="31"/>
      <c r="AQ67" s="134"/>
      <c r="AR67" s="135">
        <f t="shared" si="150"/>
        <v>1</v>
      </c>
      <c r="AS67" s="31"/>
      <c r="AT67" s="134"/>
      <c r="AU67" s="135">
        <f t="shared" si="151"/>
        <v>1</v>
      </c>
      <c r="AV67" s="31"/>
      <c r="AW67" s="134"/>
      <c r="AX67" s="135">
        <f t="shared" si="152"/>
        <v>1</v>
      </c>
      <c r="AY67" s="31"/>
      <c r="AZ67" s="134"/>
      <c r="BA67" s="135">
        <f t="shared" si="153"/>
        <v>1</v>
      </c>
      <c r="BB67" s="31"/>
      <c r="BC67" s="134"/>
      <c r="BD67" s="135">
        <f t="shared" si="154"/>
        <v>1</v>
      </c>
      <c r="BE67" s="31"/>
      <c r="BF67" s="134"/>
      <c r="BG67" s="135">
        <f t="shared" si="155"/>
        <v>1</v>
      </c>
      <c r="BH67" s="134"/>
      <c r="BI67" s="134"/>
      <c r="BJ67" s="134"/>
      <c r="BK67" s="135">
        <f t="shared" si="175"/>
        <v>1</v>
      </c>
      <c r="BL67" s="135">
        <f t="shared" si="176"/>
        <v>1</v>
      </c>
      <c r="BM67" s="167"/>
      <c r="BN67" s="63"/>
      <c r="BO67" s="63"/>
      <c r="BP67" s="63"/>
      <c r="BQ67" s="63"/>
      <c r="BR67" s="63"/>
      <c r="BS67" s="63"/>
      <c r="BT67" s="63"/>
      <c r="BU67" s="63"/>
      <c r="BV67" s="63"/>
      <c r="BW67" s="63"/>
      <c r="BX67" s="63"/>
      <c r="BY67" s="63"/>
      <c r="BZ67" s="63"/>
      <c r="CA67" s="63"/>
      <c r="CB67" s="63"/>
      <c r="CC67" s="63"/>
      <c r="CD67" s="63"/>
      <c r="CE67" s="63"/>
      <c r="CF67" s="63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  <c r="DZ67" s="63"/>
      <c r="EA67" s="63"/>
      <c r="EB67" s="63"/>
      <c r="EC67" s="63"/>
      <c r="ED67" s="63"/>
      <c r="EE67" s="63"/>
      <c r="EF67" s="63"/>
      <c r="EG67" s="63"/>
      <c r="EH67" s="63"/>
      <c r="EI67" s="63"/>
      <c r="EJ67" s="63"/>
      <c r="EK67" s="63"/>
      <c r="EL67" s="63"/>
      <c r="EM67" s="63"/>
      <c r="EN67" s="63"/>
      <c r="EO67" s="63"/>
      <c r="EP67" s="63"/>
      <c r="EQ67" s="63"/>
      <c r="ER67" s="63"/>
      <c r="ES67" s="63"/>
      <c r="ET67" s="63"/>
      <c r="EU67" s="63"/>
      <c r="EV67" s="63"/>
      <c r="EW67" s="63"/>
      <c r="EX67" s="63"/>
      <c r="EY67" s="63"/>
      <c r="EZ67" s="63"/>
      <c r="FA67" s="63"/>
      <c r="FB67" s="63"/>
      <c r="FC67" s="63"/>
      <c r="FD67" s="63"/>
      <c r="FE67" s="63"/>
      <c r="FF67" s="63"/>
      <c r="FG67" s="63"/>
      <c r="FH67" s="63"/>
      <c r="FI67" s="63"/>
      <c r="FJ67" s="63"/>
      <c r="FK67" s="63"/>
      <c r="FL67" s="63"/>
      <c r="FM67" s="63"/>
      <c r="FN67" s="63"/>
      <c r="FO67" s="63"/>
      <c r="FP67" s="63"/>
      <c r="FQ67" s="63"/>
      <c r="FR67" s="63"/>
      <c r="FS67" s="63"/>
      <c r="FT67" s="63"/>
      <c r="FU67" s="63"/>
      <c r="FV67" s="63"/>
      <c r="FW67" s="63"/>
      <c r="FX67" s="63"/>
      <c r="FY67" s="63"/>
      <c r="FZ67" s="63"/>
      <c r="GA67" s="63"/>
      <c r="GB67" s="63"/>
      <c r="GC67" s="63"/>
      <c r="GD67" s="63"/>
      <c r="GE67" s="63"/>
      <c r="GF67" s="63"/>
      <c r="GG67" s="63"/>
      <c r="GH67" s="63"/>
      <c r="GI67" s="63"/>
      <c r="GJ67" s="63"/>
      <c r="GK67" s="63"/>
      <c r="GL67" s="63"/>
      <c r="GM67" s="63"/>
      <c r="GN67" s="63"/>
      <c r="GO67" s="63"/>
      <c r="GP67" s="63"/>
      <c r="GQ67" s="63"/>
      <c r="GR67" s="63"/>
      <c r="GS67" s="63"/>
      <c r="GT67" s="63"/>
      <c r="GU67" s="63"/>
      <c r="GV67" s="63"/>
      <c r="GW67" s="63"/>
      <c r="GX67" s="63"/>
    </row>
    <row r="68" spans="1:206" s="64" customFormat="1" ht="18.75" hidden="1" customHeight="1">
      <c r="A68" s="33"/>
      <c r="B68" s="174"/>
      <c r="C68" s="29"/>
      <c r="D68" s="134">
        <f t="shared" si="174"/>
        <v>0</v>
      </c>
      <c r="E68" s="31"/>
      <c r="F68" s="31"/>
      <c r="G68" s="134">
        <f t="shared" si="143"/>
        <v>0</v>
      </c>
      <c r="H68" s="31"/>
      <c r="I68" s="134"/>
      <c r="J68" s="31"/>
      <c r="K68" s="134"/>
      <c r="L68" s="31"/>
      <c r="M68" s="134"/>
      <c r="N68" s="31"/>
      <c r="O68" s="134"/>
      <c r="P68" s="31"/>
      <c r="Q68" s="134"/>
      <c r="R68" s="31"/>
      <c r="S68" s="134"/>
      <c r="T68" s="31"/>
      <c r="U68" s="134"/>
      <c r="V68" s="31"/>
      <c r="W68" s="134"/>
      <c r="X68" s="31"/>
      <c r="Y68" s="134"/>
      <c r="Z68" s="31"/>
      <c r="AA68" s="31"/>
      <c r="AB68" s="135">
        <f t="shared" si="145"/>
        <v>1</v>
      </c>
      <c r="AC68" s="31"/>
      <c r="AD68" s="31"/>
      <c r="AE68" s="134">
        <f t="shared" si="160"/>
        <v>0</v>
      </c>
      <c r="AF68" s="135">
        <f t="shared" si="146"/>
        <v>1</v>
      </c>
      <c r="AG68" s="31"/>
      <c r="AH68" s="134"/>
      <c r="AI68" s="135">
        <f t="shared" si="147"/>
        <v>1</v>
      </c>
      <c r="AJ68" s="29"/>
      <c r="AK68" s="134"/>
      <c r="AL68" s="135">
        <f t="shared" si="148"/>
        <v>1</v>
      </c>
      <c r="AM68" s="31"/>
      <c r="AN68" s="134"/>
      <c r="AO68" s="135">
        <f t="shared" si="149"/>
        <v>1</v>
      </c>
      <c r="AP68" s="31"/>
      <c r="AQ68" s="134"/>
      <c r="AR68" s="135">
        <f t="shared" si="150"/>
        <v>1</v>
      </c>
      <c r="AS68" s="31"/>
      <c r="AT68" s="134"/>
      <c r="AU68" s="135">
        <f t="shared" si="151"/>
        <v>1</v>
      </c>
      <c r="AV68" s="31"/>
      <c r="AW68" s="134"/>
      <c r="AX68" s="135">
        <f t="shared" si="152"/>
        <v>1</v>
      </c>
      <c r="AY68" s="31"/>
      <c r="AZ68" s="134"/>
      <c r="BA68" s="135">
        <f t="shared" si="153"/>
        <v>1</v>
      </c>
      <c r="BB68" s="31"/>
      <c r="BC68" s="134"/>
      <c r="BD68" s="135">
        <f t="shared" si="154"/>
        <v>1</v>
      </c>
      <c r="BE68" s="31"/>
      <c r="BF68" s="134"/>
      <c r="BG68" s="135">
        <f t="shared" si="155"/>
        <v>1</v>
      </c>
      <c r="BH68" s="134"/>
      <c r="BI68" s="134"/>
      <c r="BJ68" s="134"/>
      <c r="BK68" s="135">
        <f t="shared" si="175"/>
        <v>1</v>
      </c>
      <c r="BL68" s="135">
        <f t="shared" si="176"/>
        <v>1</v>
      </c>
      <c r="BM68" s="167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3"/>
      <c r="EP68" s="63"/>
      <c r="EQ68" s="63"/>
      <c r="ER68" s="63"/>
      <c r="ES68" s="63"/>
      <c r="ET68" s="63"/>
      <c r="EU68" s="63"/>
      <c r="EV68" s="63"/>
      <c r="EW68" s="63"/>
      <c r="EX68" s="63"/>
      <c r="EY68" s="63"/>
      <c r="EZ68" s="63"/>
      <c r="FA68" s="63"/>
      <c r="FB68" s="63"/>
      <c r="FC68" s="63"/>
      <c r="FD68" s="63"/>
      <c r="FE68" s="63"/>
      <c r="FF68" s="63"/>
      <c r="FG68" s="63"/>
      <c r="FH68" s="63"/>
      <c r="FI68" s="63"/>
      <c r="FJ68" s="63"/>
      <c r="FK68" s="63"/>
      <c r="FL68" s="63"/>
      <c r="FM68" s="63"/>
      <c r="FN68" s="63"/>
      <c r="FO68" s="63"/>
      <c r="FP68" s="63"/>
      <c r="FQ68" s="63"/>
      <c r="FR68" s="63"/>
      <c r="FS68" s="63"/>
      <c r="FT68" s="63"/>
      <c r="FU68" s="63"/>
      <c r="FV68" s="63"/>
      <c r="FW68" s="63"/>
      <c r="FX68" s="63"/>
      <c r="FY68" s="63"/>
      <c r="FZ68" s="63"/>
      <c r="GA68" s="63"/>
      <c r="GB68" s="63"/>
      <c r="GC68" s="63"/>
      <c r="GD68" s="63"/>
      <c r="GE68" s="63"/>
      <c r="GF68" s="63"/>
      <c r="GG68" s="63"/>
      <c r="GH68" s="63"/>
      <c r="GI68" s="63"/>
      <c r="GJ68" s="63"/>
      <c r="GK68" s="63"/>
      <c r="GL68" s="63"/>
      <c r="GM68" s="63"/>
      <c r="GN68" s="63"/>
      <c r="GO68" s="63"/>
      <c r="GP68" s="63"/>
      <c r="GQ68" s="63"/>
      <c r="GR68" s="63"/>
      <c r="GS68" s="63"/>
      <c r="GT68" s="63"/>
      <c r="GU68" s="63"/>
      <c r="GV68" s="63"/>
      <c r="GW68" s="63"/>
      <c r="GX68" s="63"/>
    </row>
    <row r="69" spans="1:206" s="64" customFormat="1" ht="18.75" hidden="1" customHeight="1">
      <c r="A69" s="33"/>
      <c r="B69" s="174"/>
      <c r="C69" s="29"/>
      <c r="D69" s="134">
        <f t="shared" si="174"/>
        <v>0</v>
      </c>
      <c r="E69" s="31"/>
      <c r="F69" s="31"/>
      <c r="G69" s="134">
        <f t="shared" si="143"/>
        <v>0</v>
      </c>
      <c r="H69" s="31"/>
      <c r="I69" s="134"/>
      <c r="J69" s="31"/>
      <c r="K69" s="134"/>
      <c r="L69" s="31"/>
      <c r="M69" s="134"/>
      <c r="N69" s="31"/>
      <c r="O69" s="134"/>
      <c r="P69" s="31"/>
      <c r="Q69" s="134"/>
      <c r="R69" s="31"/>
      <c r="S69" s="134"/>
      <c r="T69" s="31"/>
      <c r="U69" s="134"/>
      <c r="V69" s="31"/>
      <c r="W69" s="134"/>
      <c r="X69" s="31"/>
      <c r="Y69" s="134"/>
      <c r="Z69" s="31"/>
      <c r="AA69" s="31"/>
      <c r="AB69" s="135">
        <f t="shared" si="145"/>
        <v>1</v>
      </c>
      <c r="AC69" s="31"/>
      <c r="AD69" s="31"/>
      <c r="AE69" s="134">
        <f t="shared" si="160"/>
        <v>0</v>
      </c>
      <c r="AF69" s="135">
        <f t="shared" si="146"/>
        <v>1</v>
      </c>
      <c r="AG69" s="31"/>
      <c r="AH69" s="134"/>
      <c r="AI69" s="135">
        <f t="shared" si="147"/>
        <v>1</v>
      </c>
      <c r="AJ69" s="29"/>
      <c r="AK69" s="134"/>
      <c r="AL69" s="135">
        <f t="shared" si="148"/>
        <v>1</v>
      </c>
      <c r="AM69" s="31"/>
      <c r="AN69" s="134"/>
      <c r="AO69" s="135">
        <f t="shared" si="149"/>
        <v>1</v>
      </c>
      <c r="AP69" s="31"/>
      <c r="AQ69" s="134"/>
      <c r="AR69" s="135">
        <f t="shared" si="150"/>
        <v>1</v>
      </c>
      <c r="AS69" s="31"/>
      <c r="AT69" s="134"/>
      <c r="AU69" s="135">
        <f t="shared" si="151"/>
        <v>1</v>
      </c>
      <c r="AV69" s="31"/>
      <c r="AW69" s="134"/>
      <c r="AX69" s="135">
        <f t="shared" si="152"/>
        <v>1</v>
      </c>
      <c r="AY69" s="31"/>
      <c r="AZ69" s="134"/>
      <c r="BA69" s="135">
        <f t="shared" si="153"/>
        <v>1</v>
      </c>
      <c r="BB69" s="31"/>
      <c r="BC69" s="134"/>
      <c r="BD69" s="135">
        <f t="shared" si="154"/>
        <v>1</v>
      </c>
      <c r="BE69" s="31"/>
      <c r="BF69" s="134"/>
      <c r="BG69" s="135">
        <f t="shared" si="155"/>
        <v>1</v>
      </c>
      <c r="BH69" s="134"/>
      <c r="BI69" s="134"/>
      <c r="BJ69" s="134"/>
      <c r="BK69" s="135">
        <f t="shared" si="175"/>
        <v>1</v>
      </c>
      <c r="BL69" s="135">
        <f t="shared" si="176"/>
        <v>1</v>
      </c>
      <c r="BM69" s="167"/>
      <c r="BN69" s="63"/>
      <c r="BO69" s="63"/>
      <c r="BP69" s="63"/>
      <c r="BQ69" s="63"/>
      <c r="BR69" s="63"/>
      <c r="BS69" s="63"/>
      <c r="BT69" s="63"/>
      <c r="BU69" s="63"/>
      <c r="BV69" s="63"/>
      <c r="BW69" s="63"/>
      <c r="BX69" s="63"/>
      <c r="BY69" s="63"/>
      <c r="BZ69" s="63"/>
      <c r="CA69" s="63"/>
      <c r="CB69" s="63"/>
      <c r="CC69" s="63"/>
      <c r="CD69" s="63"/>
      <c r="CE69" s="63"/>
      <c r="CF69" s="63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  <c r="EO69" s="63"/>
      <c r="EP69" s="63"/>
      <c r="EQ69" s="63"/>
      <c r="ER69" s="63"/>
      <c r="ES69" s="63"/>
      <c r="ET69" s="63"/>
      <c r="EU69" s="63"/>
      <c r="EV69" s="63"/>
      <c r="EW69" s="63"/>
      <c r="EX69" s="63"/>
      <c r="EY69" s="63"/>
      <c r="EZ69" s="63"/>
      <c r="FA69" s="63"/>
      <c r="FB69" s="63"/>
      <c r="FC69" s="63"/>
      <c r="FD69" s="63"/>
      <c r="FE69" s="63"/>
      <c r="FF69" s="63"/>
      <c r="FG69" s="63"/>
      <c r="FH69" s="63"/>
      <c r="FI69" s="63"/>
      <c r="FJ69" s="63"/>
      <c r="FK69" s="63"/>
      <c r="FL69" s="63"/>
      <c r="FM69" s="63"/>
      <c r="FN69" s="63"/>
      <c r="FO69" s="63"/>
      <c r="FP69" s="63"/>
      <c r="FQ69" s="63"/>
      <c r="FR69" s="63"/>
      <c r="FS69" s="63"/>
      <c r="FT69" s="63"/>
      <c r="FU69" s="63"/>
      <c r="FV69" s="63"/>
      <c r="FW69" s="63"/>
      <c r="FX69" s="63"/>
      <c r="FY69" s="63"/>
      <c r="FZ69" s="63"/>
      <c r="GA69" s="63"/>
      <c r="GB69" s="63"/>
      <c r="GC69" s="63"/>
      <c r="GD69" s="63"/>
      <c r="GE69" s="63"/>
      <c r="GF69" s="63"/>
      <c r="GG69" s="63"/>
      <c r="GH69" s="63"/>
      <c r="GI69" s="63"/>
      <c r="GJ69" s="63"/>
      <c r="GK69" s="63"/>
      <c r="GL69" s="63"/>
      <c r="GM69" s="63"/>
      <c r="GN69" s="63"/>
      <c r="GO69" s="63"/>
      <c r="GP69" s="63"/>
      <c r="GQ69" s="63"/>
      <c r="GR69" s="63"/>
      <c r="GS69" s="63"/>
      <c r="GT69" s="63"/>
      <c r="GU69" s="63"/>
      <c r="GV69" s="63"/>
      <c r="GW69" s="63"/>
      <c r="GX69" s="63"/>
    </row>
    <row r="70" spans="1:206" s="64" customFormat="1" ht="18.75" hidden="1" customHeight="1">
      <c r="A70" s="33"/>
      <c r="B70" s="174"/>
      <c r="C70" s="29"/>
      <c r="D70" s="134">
        <f t="shared" si="174"/>
        <v>0</v>
      </c>
      <c r="E70" s="31"/>
      <c r="F70" s="31"/>
      <c r="G70" s="134">
        <f t="shared" si="143"/>
        <v>0</v>
      </c>
      <c r="H70" s="31"/>
      <c r="I70" s="134"/>
      <c r="J70" s="31"/>
      <c r="K70" s="134"/>
      <c r="L70" s="31"/>
      <c r="M70" s="134"/>
      <c r="N70" s="31"/>
      <c r="O70" s="134"/>
      <c r="P70" s="31"/>
      <c r="Q70" s="134"/>
      <c r="R70" s="31"/>
      <c r="S70" s="134"/>
      <c r="T70" s="31"/>
      <c r="U70" s="134"/>
      <c r="V70" s="31"/>
      <c r="W70" s="134"/>
      <c r="X70" s="31"/>
      <c r="Y70" s="134"/>
      <c r="Z70" s="31"/>
      <c r="AA70" s="31"/>
      <c r="AB70" s="135">
        <f t="shared" si="145"/>
        <v>1</v>
      </c>
      <c r="AC70" s="31"/>
      <c r="AD70" s="31"/>
      <c r="AE70" s="134">
        <f t="shared" si="160"/>
        <v>0</v>
      </c>
      <c r="AF70" s="135">
        <f t="shared" si="146"/>
        <v>1</v>
      </c>
      <c r="AG70" s="31"/>
      <c r="AH70" s="134"/>
      <c r="AI70" s="135">
        <f t="shared" si="147"/>
        <v>1</v>
      </c>
      <c r="AJ70" s="29"/>
      <c r="AK70" s="134"/>
      <c r="AL70" s="135">
        <f t="shared" si="148"/>
        <v>1</v>
      </c>
      <c r="AM70" s="31"/>
      <c r="AN70" s="134"/>
      <c r="AO70" s="135">
        <f t="shared" si="149"/>
        <v>1</v>
      </c>
      <c r="AP70" s="31"/>
      <c r="AQ70" s="134"/>
      <c r="AR70" s="135">
        <f t="shared" si="150"/>
        <v>1</v>
      </c>
      <c r="AS70" s="31"/>
      <c r="AT70" s="134"/>
      <c r="AU70" s="135">
        <f t="shared" si="151"/>
        <v>1</v>
      </c>
      <c r="AV70" s="31"/>
      <c r="AW70" s="134"/>
      <c r="AX70" s="135">
        <f t="shared" si="152"/>
        <v>1</v>
      </c>
      <c r="AY70" s="31"/>
      <c r="AZ70" s="134"/>
      <c r="BA70" s="135">
        <f t="shared" si="153"/>
        <v>1</v>
      </c>
      <c r="BB70" s="31"/>
      <c r="BC70" s="134"/>
      <c r="BD70" s="135">
        <f t="shared" si="154"/>
        <v>1</v>
      </c>
      <c r="BE70" s="31"/>
      <c r="BF70" s="134"/>
      <c r="BG70" s="135">
        <f t="shared" si="155"/>
        <v>1</v>
      </c>
      <c r="BH70" s="134"/>
      <c r="BI70" s="134"/>
      <c r="BJ70" s="134"/>
      <c r="BK70" s="135">
        <f t="shared" si="175"/>
        <v>1</v>
      </c>
      <c r="BL70" s="135">
        <f t="shared" si="176"/>
        <v>1</v>
      </c>
      <c r="BM70" s="167"/>
      <c r="BN70" s="63"/>
      <c r="BO70" s="63"/>
      <c r="BP70" s="63"/>
      <c r="BQ70" s="63"/>
      <c r="BR70" s="63"/>
      <c r="BS70" s="63"/>
      <c r="BT70" s="63"/>
      <c r="BU70" s="63"/>
      <c r="BV70" s="63"/>
      <c r="BW70" s="63"/>
      <c r="BX70" s="63"/>
      <c r="BY70" s="63"/>
      <c r="BZ70" s="63"/>
      <c r="CA70" s="63"/>
      <c r="CB70" s="63"/>
      <c r="CC70" s="63"/>
      <c r="CD70" s="63"/>
      <c r="CE70" s="63"/>
      <c r="CF70" s="63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  <c r="DZ70" s="63"/>
      <c r="EA70" s="63"/>
      <c r="EB70" s="63"/>
      <c r="EC70" s="63"/>
      <c r="ED70" s="63"/>
      <c r="EE70" s="63"/>
      <c r="EF70" s="63"/>
      <c r="EG70" s="63"/>
      <c r="EH70" s="63"/>
      <c r="EI70" s="63"/>
      <c r="EJ70" s="63"/>
      <c r="EK70" s="63"/>
      <c r="EL70" s="63"/>
      <c r="EM70" s="63"/>
      <c r="EN70" s="63"/>
      <c r="EO70" s="63"/>
      <c r="EP70" s="63"/>
      <c r="EQ70" s="63"/>
      <c r="ER70" s="63"/>
      <c r="ES70" s="63"/>
      <c r="ET70" s="63"/>
      <c r="EU70" s="63"/>
      <c r="EV70" s="63"/>
      <c r="EW70" s="63"/>
      <c r="EX70" s="63"/>
      <c r="EY70" s="63"/>
      <c r="EZ70" s="63"/>
      <c r="FA70" s="63"/>
      <c r="FB70" s="63"/>
      <c r="FC70" s="63"/>
      <c r="FD70" s="63"/>
      <c r="FE70" s="63"/>
      <c r="FF70" s="63"/>
      <c r="FG70" s="63"/>
      <c r="FH70" s="63"/>
      <c r="FI70" s="63"/>
      <c r="FJ70" s="63"/>
      <c r="FK70" s="63"/>
      <c r="FL70" s="63"/>
      <c r="FM70" s="63"/>
      <c r="FN70" s="63"/>
      <c r="FO70" s="63"/>
      <c r="FP70" s="63"/>
      <c r="FQ70" s="63"/>
      <c r="FR70" s="63"/>
      <c r="FS70" s="63"/>
      <c r="FT70" s="63"/>
      <c r="FU70" s="63"/>
      <c r="FV70" s="63"/>
      <c r="FW70" s="63"/>
      <c r="FX70" s="63"/>
      <c r="FY70" s="63"/>
      <c r="FZ70" s="63"/>
      <c r="GA70" s="63"/>
      <c r="GB70" s="63"/>
      <c r="GC70" s="63"/>
      <c r="GD70" s="63"/>
      <c r="GE70" s="63"/>
      <c r="GF70" s="63"/>
      <c r="GG70" s="63"/>
      <c r="GH70" s="63"/>
      <c r="GI70" s="63"/>
      <c r="GJ70" s="63"/>
      <c r="GK70" s="63"/>
      <c r="GL70" s="63"/>
      <c r="GM70" s="63"/>
      <c r="GN70" s="63"/>
      <c r="GO70" s="63"/>
      <c r="GP70" s="63"/>
      <c r="GQ70" s="63"/>
      <c r="GR70" s="63"/>
      <c r="GS70" s="63"/>
      <c r="GT70" s="63"/>
      <c r="GU70" s="63"/>
      <c r="GV70" s="63"/>
      <c r="GW70" s="63"/>
      <c r="GX70" s="63"/>
    </row>
    <row r="71" spans="1:206" s="64" customFormat="1" ht="18.75" hidden="1" customHeight="1">
      <c r="A71" s="33"/>
      <c r="B71" s="174"/>
      <c r="C71" s="29"/>
      <c r="D71" s="134">
        <f t="shared" si="174"/>
        <v>0</v>
      </c>
      <c r="E71" s="31"/>
      <c r="F71" s="31"/>
      <c r="G71" s="134">
        <f t="shared" si="143"/>
        <v>0</v>
      </c>
      <c r="H71" s="31"/>
      <c r="I71" s="134"/>
      <c r="J71" s="31"/>
      <c r="K71" s="134"/>
      <c r="L71" s="31"/>
      <c r="M71" s="134"/>
      <c r="N71" s="31"/>
      <c r="O71" s="134"/>
      <c r="P71" s="31"/>
      <c r="Q71" s="134"/>
      <c r="R71" s="31"/>
      <c r="S71" s="134"/>
      <c r="T71" s="31"/>
      <c r="U71" s="134"/>
      <c r="V71" s="31"/>
      <c r="W71" s="134"/>
      <c r="X71" s="31"/>
      <c r="Y71" s="134"/>
      <c r="Z71" s="31"/>
      <c r="AA71" s="31"/>
      <c r="AB71" s="135">
        <f t="shared" si="145"/>
        <v>1</v>
      </c>
      <c r="AC71" s="31"/>
      <c r="AD71" s="31"/>
      <c r="AE71" s="134">
        <f t="shared" si="160"/>
        <v>0</v>
      </c>
      <c r="AF71" s="135">
        <f t="shared" si="146"/>
        <v>1</v>
      </c>
      <c r="AG71" s="31"/>
      <c r="AH71" s="134"/>
      <c r="AI71" s="135">
        <f t="shared" si="147"/>
        <v>1</v>
      </c>
      <c r="AJ71" s="29"/>
      <c r="AK71" s="134"/>
      <c r="AL71" s="135">
        <f t="shared" si="148"/>
        <v>1</v>
      </c>
      <c r="AM71" s="31"/>
      <c r="AN71" s="134"/>
      <c r="AO71" s="135">
        <f t="shared" si="149"/>
        <v>1</v>
      </c>
      <c r="AP71" s="31"/>
      <c r="AQ71" s="134"/>
      <c r="AR71" s="135">
        <f t="shared" si="150"/>
        <v>1</v>
      </c>
      <c r="AS71" s="31"/>
      <c r="AT71" s="134"/>
      <c r="AU71" s="135">
        <f t="shared" si="151"/>
        <v>1</v>
      </c>
      <c r="AV71" s="31"/>
      <c r="AW71" s="134"/>
      <c r="AX71" s="135">
        <f t="shared" si="152"/>
        <v>1</v>
      </c>
      <c r="AY71" s="31"/>
      <c r="AZ71" s="134"/>
      <c r="BA71" s="135">
        <f t="shared" si="153"/>
        <v>1</v>
      </c>
      <c r="BB71" s="31"/>
      <c r="BC71" s="134"/>
      <c r="BD71" s="135">
        <f t="shared" si="154"/>
        <v>1</v>
      </c>
      <c r="BE71" s="31"/>
      <c r="BF71" s="134"/>
      <c r="BG71" s="135">
        <f t="shared" si="155"/>
        <v>1</v>
      </c>
      <c r="BH71" s="134"/>
      <c r="BI71" s="134"/>
      <c r="BJ71" s="134"/>
      <c r="BK71" s="135">
        <f t="shared" si="175"/>
        <v>1</v>
      </c>
      <c r="BL71" s="135">
        <f t="shared" si="176"/>
        <v>1</v>
      </c>
      <c r="BM71" s="167"/>
      <c r="BN71" s="63"/>
      <c r="BO71" s="63"/>
      <c r="BP71" s="63"/>
      <c r="BQ71" s="63"/>
      <c r="BR71" s="63"/>
      <c r="BS71" s="63"/>
      <c r="BT71" s="63"/>
      <c r="BU71" s="63"/>
      <c r="BV71" s="63"/>
      <c r="BW71" s="63"/>
      <c r="BX71" s="63"/>
      <c r="BY71" s="63"/>
      <c r="BZ71" s="63"/>
      <c r="CA71" s="63"/>
      <c r="CB71" s="63"/>
      <c r="CC71" s="63"/>
      <c r="CD71" s="63"/>
      <c r="CE71" s="63"/>
      <c r="CF71" s="63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</row>
    <row r="72" spans="1:206" s="64" customFormat="1" ht="18.75" hidden="1" customHeight="1">
      <c r="A72" s="33"/>
      <c r="B72" s="174"/>
      <c r="C72" s="29"/>
      <c r="D72" s="134">
        <f t="shared" si="174"/>
        <v>0</v>
      </c>
      <c r="E72" s="31"/>
      <c r="F72" s="31"/>
      <c r="G72" s="134">
        <f t="shared" si="143"/>
        <v>0</v>
      </c>
      <c r="H72" s="31"/>
      <c r="I72" s="134"/>
      <c r="J72" s="31"/>
      <c r="K72" s="134"/>
      <c r="L72" s="31"/>
      <c r="M72" s="134"/>
      <c r="N72" s="31"/>
      <c r="O72" s="134"/>
      <c r="P72" s="31"/>
      <c r="Q72" s="134"/>
      <c r="R72" s="31"/>
      <c r="S72" s="134"/>
      <c r="T72" s="31"/>
      <c r="U72" s="134"/>
      <c r="V72" s="31"/>
      <c r="W72" s="134"/>
      <c r="X72" s="31"/>
      <c r="Y72" s="134"/>
      <c r="Z72" s="31"/>
      <c r="AA72" s="31"/>
      <c r="AB72" s="135">
        <f t="shared" si="145"/>
        <v>1</v>
      </c>
      <c r="AC72" s="31"/>
      <c r="AD72" s="31"/>
      <c r="AE72" s="134">
        <f t="shared" si="160"/>
        <v>0</v>
      </c>
      <c r="AF72" s="135">
        <f t="shared" si="146"/>
        <v>1</v>
      </c>
      <c r="AG72" s="31"/>
      <c r="AH72" s="134"/>
      <c r="AI72" s="135">
        <f t="shared" si="147"/>
        <v>1</v>
      </c>
      <c r="AJ72" s="29"/>
      <c r="AK72" s="134"/>
      <c r="AL72" s="135">
        <f t="shared" si="148"/>
        <v>1</v>
      </c>
      <c r="AM72" s="31"/>
      <c r="AN72" s="134"/>
      <c r="AO72" s="135">
        <f t="shared" si="149"/>
        <v>1</v>
      </c>
      <c r="AP72" s="31"/>
      <c r="AQ72" s="134"/>
      <c r="AR72" s="135">
        <f t="shared" si="150"/>
        <v>1</v>
      </c>
      <c r="AS72" s="31"/>
      <c r="AT72" s="134"/>
      <c r="AU72" s="135">
        <f t="shared" si="151"/>
        <v>1</v>
      </c>
      <c r="AV72" s="31"/>
      <c r="AW72" s="134"/>
      <c r="AX72" s="135">
        <f t="shared" si="152"/>
        <v>1</v>
      </c>
      <c r="AY72" s="31"/>
      <c r="AZ72" s="134"/>
      <c r="BA72" s="135">
        <f t="shared" si="153"/>
        <v>1</v>
      </c>
      <c r="BB72" s="31"/>
      <c r="BC72" s="134"/>
      <c r="BD72" s="135">
        <f t="shared" si="154"/>
        <v>1</v>
      </c>
      <c r="BE72" s="31"/>
      <c r="BF72" s="134"/>
      <c r="BG72" s="135">
        <f t="shared" si="155"/>
        <v>1</v>
      </c>
      <c r="BH72" s="134"/>
      <c r="BI72" s="134"/>
      <c r="BJ72" s="134"/>
      <c r="BK72" s="135">
        <f t="shared" si="175"/>
        <v>1</v>
      </c>
      <c r="BL72" s="135">
        <f t="shared" si="176"/>
        <v>1</v>
      </c>
      <c r="BM72" s="167"/>
      <c r="BN72" s="63"/>
      <c r="BO72" s="63"/>
      <c r="BP72" s="63"/>
      <c r="BQ72" s="63"/>
      <c r="BR72" s="63"/>
      <c r="BS72" s="63"/>
      <c r="BT72" s="63"/>
      <c r="BU72" s="63"/>
      <c r="BV72" s="63"/>
      <c r="BW72" s="63"/>
      <c r="BX72" s="63"/>
      <c r="BY72" s="63"/>
      <c r="BZ72" s="63"/>
      <c r="CA72" s="63"/>
      <c r="CB72" s="63"/>
      <c r="CC72" s="63"/>
      <c r="CD72" s="63"/>
      <c r="CE72" s="63"/>
      <c r="CF72" s="63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</row>
    <row r="73" spans="1:206" s="64" customFormat="1" ht="18.75" hidden="1" customHeight="1">
      <c r="A73" s="33"/>
      <c r="B73" s="174"/>
      <c r="C73" s="29"/>
      <c r="D73" s="134">
        <f t="shared" si="174"/>
        <v>0</v>
      </c>
      <c r="E73" s="31"/>
      <c r="F73" s="31"/>
      <c r="G73" s="134">
        <f t="shared" si="143"/>
        <v>0</v>
      </c>
      <c r="H73" s="31"/>
      <c r="I73" s="134"/>
      <c r="J73" s="31"/>
      <c r="K73" s="134"/>
      <c r="L73" s="31"/>
      <c r="M73" s="134"/>
      <c r="N73" s="31"/>
      <c r="O73" s="134"/>
      <c r="P73" s="31"/>
      <c r="Q73" s="134"/>
      <c r="R73" s="31"/>
      <c r="S73" s="134"/>
      <c r="T73" s="31"/>
      <c r="U73" s="134"/>
      <c r="V73" s="31"/>
      <c r="W73" s="134"/>
      <c r="X73" s="31"/>
      <c r="Y73" s="134"/>
      <c r="Z73" s="31"/>
      <c r="AA73" s="31"/>
      <c r="AB73" s="135">
        <f t="shared" ref="AB73" si="177">IF(D73=0,1,AA73/D73-1)</f>
        <v>1</v>
      </c>
      <c r="AC73" s="31"/>
      <c r="AD73" s="31"/>
      <c r="AE73" s="134">
        <f t="shared" si="160"/>
        <v>0</v>
      </c>
      <c r="AF73" s="135">
        <f t="shared" ref="AF73" si="178">IF(G73=0,1,AE73/G73-1)</f>
        <v>1</v>
      </c>
      <c r="AG73" s="31"/>
      <c r="AH73" s="134"/>
      <c r="AI73" s="135">
        <f t="shared" ref="AI73" si="179">IF(I73=0,1,AH73/I73-1)</f>
        <v>1</v>
      </c>
      <c r="AJ73" s="29"/>
      <c r="AK73" s="134"/>
      <c r="AL73" s="135">
        <f t="shared" ref="AL73" si="180">IF(K73=0,1,AK73/K73-1)</f>
        <v>1</v>
      </c>
      <c r="AM73" s="31"/>
      <c r="AN73" s="134"/>
      <c r="AO73" s="135">
        <f t="shared" ref="AO73" si="181">IF(M73=0,1,AN73/M73-1)</f>
        <v>1</v>
      </c>
      <c r="AP73" s="31"/>
      <c r="AQ73" s="134"/>
      <c r="AR73" s="135">
        <f t="shared" ref="AR73" si="182">IF(O73=0,1,AQ73/O73-1)</f>
        <v>1</v>
      </c>
      <c r="AS73" s="31"/>
      <c r="AT73" s="134"/>
      <c r="AU73" s="135">
        <f t="shared" ref="AU73" si="183">IF(Q73=0,1,AT73/Q73-1)</f>
        <v>1</v>
      </c>
      <c r="AV73" s="31"/>
      <c r="AW73" s="134"/>
      <c r="AX73" s="135">
        <f t="shared" ref="AX73" si="184">IF(S73=0,1,AW73/S73-1)</f>
        <v>1</v>
      </c>
      <c r="AY73" s="31"/>
      <c r="AZ73" s="134"/>
      <c r="BA73" s="135">
        <f t="shared" ref="BA73" si="185">IF(U73=0,1,AZ73/U73-1)</f>
        <v>1</v>
      </c>
      <c r="BB73" s="31"/>
      <c r="BC73" s="134"/>
      <c r="BD73" s="135">
        <f t="shared" ref="BD73" si="186">IF(W73=0,1,BC73/W73-1)</f>
        <v>1</v>
      </c>
      <c r="BE73" s="31"/>
      <c r="BF73" s="134"/>
      <c r="BG73" s="135">
        <f t="shared" ref="BG73" si="187">IF(Y73=0,1,BF73/Y73-1)</f>
        <v>1</v>
      </c>
      <c r="BH73" s="134"/>
      <c r="BI73" s="134"/>
      <c r="BJ73" s="134"/>
      <c r="BK73" s="135">
        <f t="shared" si="175"/>
        <v>1</v>
      </c>
      <c r="BL73" s="135">
        <f t="shared" si="176"/>
        <v>1</v>
      </c>
      <c r="BM73" s="167"/>
      <c r="BN73" s="63"/>
      <c r="BO73" s="63"/>
      <c r="BP73" s="63"/>
      <c r="BQ73" s="63"/>
      <c r="BR73" s="63"/>
      <c r="BS73" s="63"/>
      <c r="BT73" s="63"/>
      <c r="BU73" s="63"/>
      <c r="BV73" s="63"/>
      <c r="BW73" s="63"/>
      <c r="BX73" s="63"/>
      <c r="BY73" s="63"/>
      <c r="BZ73" s="63"/>
      <c r="CA73" s="63"/>
      <c r="CB73" s="63"/>
      <c r="CC73" s="63"/>
      <c r="CD73" s="63"/>
      <c r="CE73" s="63"/>
      <c r="CF73" s="63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/>
      <c r="EY73" s="63"/>
      <c r="EZ73" s="63"/>
      <c r="FA73" s="63"/>
      <c r="FB73" s="63"/>
      <c r="FC73" s="63"/>
      <c r="FD73" s="63"/>
      <c r="FE73" s="63"/>
      <c r="FF73" s="63"/>
      <c r="FG73" s="63"/>
      <c r="FH73" s="63"/>
      <c r="FI73" s="63"/>
      <c r="FJ73" s="63"/>
      <c r="FK73" s="63"/>
      <c r="FL73" s="63"/>
      <c r="FM73" s="63"/>
      <c r="FN73" s="63"/>
      <c r="FO73" s="63"/>
      <c r="FP73" s="63"/>
      <c r="FQ73" s="63"/>
      <c r="FR73" s="63"/>
      <c r="FS73" s="63"/>
      <c r="FT73" s="63"/>
      <c r="FU73" s="63"/>
      <c r="FV73" s="63"/>
      <c r="FW73" s="63"/>
      <c r="FX73" s="63"/>
      <c r="FY73" s="63"/>
      <c r="FZ73" s="63"/>
      <c r="GA73" s="63"/>
      <c r="GB73" s="63"/>
      <c r="GC73" s="63"/>
      <c r="GD73" s="63"/>
      <c r="GE73" s="63"/>
      <c r="GF73" s="63"/>
      <c r="GG73" s="63"/>
      <c r="GH73" s="63"/>
      <c r="GI73" s="63"/>
      <c r="GJ73" s="63"/>
      <c r="GK73" s="63"/>
      <c r="GL73" s="63"/>
      <c r="GM73" s="63"/>
      <c r="GN73" s="63"/>
      <c r="GO73" s="63"/>
      <c r="GP73" s="63"/>
      <c r="GQ73" s="63"/>
      <c r="GR73" s="63"/>
      <c r="GS73" s="63"/>
      <c r="GT73" s="63"/>
      <c r="GU73" s="63"/>
      <c r="GV73" s="63"/>
      <c r="GW73" s="63"/>
      <c r="GX73" s="63"/>
    </row>
    <row r="74" spans="1:206" s="72" customFormat="1" ht="16.5">
      <c r="A74" s="242" t="s">
        <v>50</v>
      </c>
      <c r="B74" s="243"/>
      <c r="C74" s="130">
        <f>C9-C37</f>
        <v>0</v>
      </c>
      <c r="D74" s="130">
        <f t="shared" ref="D74:AA74" si="188">D9-D37</f>
        <v>0</v>
      </c>
      <c r="E74" s="130">
        <f t="shared" si="188"/>
        <v>0</v>
      </c>
      <c r="F74" s="130">
        <f t="shared" si="188"/>
        <v>0</v>
      </c>
      <c r="G74" s="130">
        <f t="shared" si="188"/>
        <v>0</v>
      </c>
      <c r="H74" s="130">
        <f t="shared" si="188"/>
        <v>0</v>
      </c>
      <c r="I74" s="130">
        <f t="shared" si="188"/>
        <v>0</v>
      </c>
      <c r="J74" s="130">
        <f t="shared" si="188"/>
        <v>0</v>
      </c>
      <c r="K74" s="130">
        <f t="shared" si="188"/>
        <v>0</v>
      </c>
      <c r="L74" s="130">
        <f t="shared" si="188"/>
        <v>0</v>
      </c>
      <c r="M74" s="130">
        <f t="shared" si="188"/>
        <v>0</v>
      </c>
      <c r="N74" s="130">
        <f t="shared" si="188"/>
        <v>0</v>
      </c>
      <c r="O74" s="130">
        <f t="shared" si="188"/>
        <v>0</v>
      </c>
      <c r="P74" s="130">
        <f t="shared" si="188"/>
        <v>0</v>
      </c>
      <c r="Q74" s="130">
        <f t="shared" si="188"/>
        <v>0</v>
      </c>
      <c r="R74" s="130">
        <f t="shared" si="188"/>
        <v>0</v>
      </c>
      <c r="S74" s="130">
        <f t="shared" si="188"/>
        <v>0</v>
      </c>
      <c r="T74" s="130">
        <f t="shared" si="188"/>
        <v>0</v>
      </c>
      <c r="U74" s="130">
        <f t="shared" si="188"/>
        <v>0</v>
      </c>
      <c r="V74" s="130">
        <f t="shared" si="188"/>
        <v>0</v>
      </c>
      <c r="W74" s="130">
        <f t="shared" si="188"/>
        <v>0</v>
      </c>
      <c r="X74" s="130">
        <f t="shared" si="188"/>
        <v>0</v>
      </c>
      <c r="Y74" s="130">
        <f t="shared" si="188"/>
        <v>0</v>
      </c>
      <c r="Z74" s="130">
        <f t="shared" si="188"/>
        <v>0</v>
      </c>
      <c r="AA74" s="130">
        <f t="shared" si="188"/>
        <v>0</v>
      </c>
      <c r="AB74" s="143" t="s">
        <v>51</v>
      </c>
      <c r="AC74" s="130">
        <f t="shared" ref="AC74:BH74" si="189">AC9-AC37</f>
        <v>0</v>
      </c>
      <c r="AD74" s="130">
        <f t="shared" si="189"/>
        <v>0</v>
      </c>
      <c r="AE74" s="130">
        <f t="shared" si="189"/>
        <v>0</v>
      </c>
      <c r="AF74" s="143" t="s">
        <v>51</v>
      </c>
      <c r="AG74" s="130">
        <f t="shared" si="189"/>
        <v>0</v>
      </c>
      <c r="AH74" s="130">
        <f t="shared" si="189"/>
        <v>0</v>
      </c>
      <c r="AI74" s="143" t="s">
        <v>51</v>
      </c>
      <c r="AJ74" s="130">
        <f t="shared" si="189"/>
        <v>0</v>
      </c>
      <c r="AK74" s="130">
        <f t="shared" si="189"/>
        <v>0</v>
      </c>
      <c r="AL74" s="143" t="s">
        <v>51</v>
      </c>
      <c r="AM74" s="130">
        <f t="shared" si="189"/>
        <v>0</v>
      </c>
      <c r="AN74" s="130">
        <f t="shared" si="189"/>
        <v>0</v>
      </c>
      <c r="AO74" s="143" t="s">
        <v>51</v>
      </c>
      <c r="AP74" s="130">
        <f t="shared" si="189"/>
        <v>0</v>
      </c>
      <c r="AQ74" s="130">
        <f t="shared" si="189"/>
        <v>0</v>
      </c>
      <c r="AR74" s="143" t="s">
        <v>51</v>
      </c>
      <c r="AS74" s="130">
        <f t="shared" si="189"/>
        <v>0</v>
      </c>
      <c r="AT74" s="130">
        <f t="shared" si="189"/>
        <v>0</v>
      </c>
      <c r="AU74" s="143" t="s">
        <v>51</v>
      </c>
      <c r="AV74" s="130">
        <f t="shared" si="189"/>
        <v>0</v>
      </c>
      <c r="AW74" s="130">
        <f t="shared" si="189"/>
        <v>0</v>
      </c>
      <c r="AX74" s="143" t="s">
        <v>51</v>
      </c>
      <c r="AY74" s="130">
        <f t="shared" si="189"/>
        <v>0</v>
      </c>
      <c r="AZ74" s="130">
        <f t="shared" si="189"/>
        <v>0</v>
      </c>
      <c r="BA74" s="143" t="s">
        <v>51</v>
      </c>
      <c r="BB74" s="130">
        <f t="shared" si="189"/>
        <v>0</v>
      </c>
      <c r="BC74" s="130">
        <f t="shared" si="189"/>
        <v>0</v>
      </c>
      <c r="BD74" s="143" t="s">
        <v>51</v>
      </c>
      <c r="BE74" s="130">
        <f t="shared" si="189"/>
        <v>0</v>
      </c>
      <c r="BF74" s="130">
        <f t="shared" si="189"/>
        <v>0</v>
      </c>
      <c r="BG74" s="143" t="s">
        <v>51</v>
      </c>
      <c r="BH74" s="130">
        <f t="shared" si="189"/>
        <v>0</v>
      </c>
      <c r="BI74" s="130">
        <f t="shared" ref="BI74:BJ74" si="190">BI9-BI37</f>
        <v>0</v>
      </c>
      <c r="BJ74" s="130">
        <f t="shared" si="190"/>
        <v>0</v>
      </c>
      <c r="BK74" s="143" t="s">
        <v>51</v>
      </c>
      <c r="BL74" s="143" t="s">
        <v>51</v>
      </c>
      <c r="BM74" s="165"/>
      <c r="BN74" s="71"/>
      <c r="BO74" s="71"/>
      <c r="BP74" s="71"/>
      <c r="BQ74" s="71"/>
      <c r="BR74" s="71"/>
      <c r="BS74" s="71"/>
      <c r="BT74" s="71"/>
      <c r="BU74" s="71"/>
      <c r="BV74" s="71"/>
      <c r="BW74" s="71"/>
      <c r="BX74" s="71"/>
      <c r="BY74" s="71"/>
      <c r="BZ74" s="71"/>
      <c r="CA74" s="71"/>
      <c r="CB74" s="71"/>
      <c r="CC74" s="71"/>
      <c r="CD74" s="71"/>
      <c r="CE74" s="71"/>
      <c r="CF74" s="71"/>
      <c r="CG74" s="71"/>
      <c r="CH74" s="71"/>
      <c r="CI74" s="71"/>
      <c r="CJ74" s="71"/>
      <c r="CK74" s="71"/>
      <c r="CL74" s="71"/>
      <c r="CM74" s="71"/>
      <c r="CN74" s="71"/>
      <c r="CO74" s="71"/>
      <c r="CP74" s="71"/>
      <c r="CQ74" s="71"/>
      <c r="CR74" s="71"/>
      <c r="CS74" s="71"/>
      <c r="CT74" s="71"/>
      <c r="CU74" s="71"/>
      <c r="CV74" s="71"/>
      <c r="CW74" s="71"/>
      <c r="CX74" s="71"/>
      <c r="CY74" s="71"/>
      <c r="CZ74" s="71"/>
      <c r="DA74" s="71"/>
      <c r="DB74" s="71"/>
      <c r="DC74" s="71"/>
      <c r="DD74" s="71"/>
      <c r="DE74" s="71"/>
      <c r="DF74" s="71"/>
      <c r="DG74" s="71"/>
      <c r="DH74" s="71"/>
      <c r="DI74" s="71"/>
      <c r="DJ74" s="71"/>
      <c r="DK74" s="71"/>
      <c r="DL74" s="71"/>
      <c r="DM74" s="71"/>
      <c r="DN74" s="71"/>
      <c r="DO74" s="71"/>
      <c r="DP74" s="71"/>
      <c r="DQ74" s="71"/>
      <c r="DR74" s="71"/>
      <c r="DS74" s="71"/>
      <c r="DT74" s="71"/>
      <c r="DU74" s="71"/>
      <c r="DV74" s="71"/>
      <c r="DW74" s="71"/>
      <c r="DX74" s="71"/>
      <c r="DY74" s="71"/>
      <c r="DZ74" s="71"/>
      <c r="EA74" s="71"/>
      <c r="EB74" s="71"/>
      <c r="EC74" s="71"/>
      <c r="ED74" s="71"/>
      <c r="EE74" s="71"/>
      <c r="EF74" s="71"/>
      <c r="EG74" s="71"/>
      <c r="EH74" s="71"/>
      <c r="EI74" s="71"/>
      <c r="EJ74" s="71"/>
      <c r="EK74" s="71"/>
      <c r="EL74" s="71"/>
      <c r="EM74" s="71"/>
      <c r="EN74" s="71"/>
      <c r="EO74" s="71"/>
      <c r="EP74" s="71"/>
      <c r="EQ74" s="71"/>
      <c r="ER74" s="71"/>
      <c r="ES74" s="71"/>
      <c r="ET74" s="71"/>
      <c r="EU74" s="71"/>
      <c r="EV74" s="71"/>
      <c r="EW74" s="71"/>
      <c r="EX74" s="71"/>
      <c r="EY74" s="71"/>
      <c r="EZ74" s="71"/>
      <c r="FA74" s="71"/>
      <c r="FB74" s="71"/>
      <c r="FC74" s="71"/>
      <c r="FD74" s="71"/>
      <c r="FE74" s="71"/>
      <c r="FF74" s="71"/>
      <c r="FG74" s="71"/>
      <c r="FH74" s="71"/>
      <c r="FI74" s="71"/>
      <c r="FJ74" s="71"/>
      <c r="FK74" s="71"/>
      <c r="FL74" s="71"/>
      <c r="FM74" s="71"/>
      <c r="FN74" s="71"/>
      <c r="FO74" s="71"/>
      <c r="FP74" s="71"/>
      <c r="FQ74" s="71"/>
      <c r="FR74" s="71"/>
      <c r="FS74" s="71"/>
      <c r="FT74" s="71"/>
      <c r="FU74" s="71"/>
      <c r="FV74" s="71"/>
      <c r="FW74" s="71"/>
      <c r="FX74" s="71"/>
      <c r="FY74" s="71"/>
      <c r="FZ74" s="71"/>
      <c r="GA74" s="71"/>
      <c r="GB74" s="71"/>
      <c r="GC74" s="71"/>
      <c r="GD74" s="71"/>
      <c r="GE74" s="71"/>
      <c r="GF74" s="71"/>
      <c r="GG74" s="71"/>
      <c r="GH74" s="71"/>
      <c r="GI74" s="71"/>
      <c r="GJ74" s="71"/>
      <c r="GK74" s="71"/>
      <c r="GL74" s="71"/>
      <c r="GM74" s="71"/>
      <c r="GN74" s="71"/>
      <c r="GO74" s="71"/>
      <c r="GP74" s="71"/>
      <c r="GQ74" s="71"/>
      <c r="GR74" s="71"/>
      <c r="GS74" s="71"/>
      <c r="GT74" s="71"/>
      <c r="GU74" s="71"/>
      <c r="GV74" s="71"/>
      <c r="GW74" s="71"/>
      <c r="GX74" s="71"/>
    </row>
    <row r="75" spans="1:206" s="75" customFormat="1" ht="18" customHeight="1">
      <c r="A75" s="246" t="s">
        <v>52</v>
      </c>
      <c r="B75" s="247"/>
      <c r="C75" s="133" t="e">
        <f t="shared" ref="C75:R75" si="191">IF(C74&gt;0,"-",-C74/(C10-C12))</f>
        <v>#DIV/0!</v>
      </c>
      <c r="D75" s="133" t="e">
        <f t="shared" si="191"/>
        <v>#DIV/0!</v>
      </c>
      <c r="E75" s="133" t="e">
        <f t="shared" si="191"/>
        <v>#DIV/0!</v>
      </c>
      <c r="F75" s="133" t="e">
        <f t="shared" si="191"/>
        <v>#DIV/0!</v>
      </c>
      <c r="G75" s="133" t="e">
        <f t="shared" si="191"/>
        <v>#DIV/0!</v>
      </c>
      <c r="H75" s="133" t="e">
        <f t="shared" si="191"/>
        <v>#DIV/0!</v>
      </c>
      <c r="I75" s="133" t="e">
        <f t="shared" si="191"/>
        <v>#DIV/0!</v>
      </c>
      <c r="J75" s="133" t="e">
        <f t="shared" si="191"/>
        <v>#DIV/0!</v>
      </c>
      <c r="K75" s="133" t="e">
        <f t="shared" si="191"/>
        <v>#DIV/0!</v>
      </c>
      <c r="L75" s="133" t="e">
        <f t="shared" si="191"/>
        <v>#DIV/0!</v>
      </c>
      <c r="M75" s="133" t="e">
        <f t="shared" si="191"/>
        <v>#DIV/0!</v>
      </c>
      <c r="N75" s="133" t="e">
        <f t="shared" si="191"/>
        <v>#DIV/0!</v>
      </c>
      <c r="O75" s="133" t="e">
        <f t="shared" si="191"/>
        <v>#DIV/0!</v>
      </c>
      <c r="P75" s="133" t="e">
        <f t="shared" si="191"/>
        <v>#DIV/0!</v>
      </c>
      <c r="Q75" s="133" t="e">
        <f t="shared" si="191"/>
        <v>#DIV/0!</v>
      </c>
      <c r="R75" s="133" t="e">
        <f t="shared" si="191"/>
        <v>#DIV/0!</v>
      </c>
      <c r="S75" s="133" t="e">
        <f t="shared" ref="S75:AA75" si="192">IF(S74&gt;0,"-",-S74/(S10-S12))</f>
        <v>#DIV/0!</v>
      </c>
      <c r="T75" s="133" t="e">
        <f t="shared" si="192"/>
        <v>#DIV/0!</v>
      </c>
      <c r="U75" s="133" t="e">
        <f t="shared" si="192"/>
        <v>#DIV/0!</v>
      </c>
      <c r="V75" s="133" t="e">
        <f t="shared" si="192"/>
        <v>#DIV/0!</v>
      </c>
      <c r="W75" s="133" t="e">
        <f t="shared" si="192"/>
        <v>#DIV/0!</v>
      </c>
      <c r="X75" s="133" t="e">
        <f t="shared" si="192"/>
        <v>#DIV/0!</v>
      </c>
      <c r="Y75" s="133" t="e">
        <f t="shared" si="192"/>
        <v>#DIV/0!</v>
      </c>
      <c r="Z75" s="133" t="e">
        <f t="shared" si="192"/>
        <v>#DIV/0!</v>
      </c>
      <c r="AA75" s="133" t="e">
        <f t="shared" si="192"/>
        <v>#DIV/0!</v>
      </c>
      <c r="AB75" s="144" t="s">
        <v>51</v>
      </c>
      <c r="AC75" s="133" t="e">
        <f t="shared" ref="AC75:AE75" si="193">IF(AC74&gt;0,"-",-AC74/(AC10-AC12))</f>
        <v>#DIV/0!</v>
      </c>
      <c r="AD75" s="133" t="e">
        <f t="shared" si="193"/>
        <v>#DIV/0!</v>
      </c>
      <c r="AE75" s="133" t="e">
        <f t="shared" si="193"/>
        <v>#DIV/0!</v>
      </c>
      <c r="AF75" s="144" t="s">
        <v>51</v>
      </c>
      <c r="AG75" s="133" t="e">
        <f>IF(AG74&gt;0,"-",-AG74/(AG10-AG12))</f>
        <v>#DIV/0!</v>
      </c>
      <c r="AH75" s="133" t="e">
        <f>IF(AH74&gt;0,"-",-AH74/(AH10-AH12))</f>
        <v>#DIV/0!</v>
      </c>
      <c r="AI75" s="144" t="s">
        <v>51</v>
      </c>
      <c r="AJ75" s="133" t="e">
        <f>IF(AJ74&gt;0,"-",-AJ74/(AJ10-AJ12))</f>
        <v>#DIV/0!</v>
      </c>
      <c r="AK75" s="133" t="e">
        <f>IF(AK74&gt;0,"-",-AK74/(AK10-AK12))</f>
        <v>#DIV/0!</v>
      </c>
      <c r="AL75" s="144" t="s">
        <v>51</v>
      </c>
      <c r="AM75" s="133" t="e">
        <f>IF(AM74&gt;0,"-",-AM74/(AM10-AM12))</f>
        <v>#DIV/0!</v>
      </c>
      <c r="AN75" s="133" t="e">
        <f>IF(AN74&gt;0,"-",-AN74/(AN10-AN12))</f>
        <v>#DIV/0!</v>
      </c>
      <c r="AO75" s="144" t="s">
        <v>51</v>
      </c>
      <c r="AP75" s="133" t="e">
        <f>IF(AP74&gt;0,"-",-AP74/(AP10-AP12))</f>
        <v>#DIV/0!</v>
      </c>
      <c r="AQ75" s="133" t="e">
        <f>IF(AQ74&gt;0,"-",-AQ74/(AQ10-AQ12))</f>
        <v>#DIV/0!</v>
      </c>
      <c r="AR75" s="144" t="s">
        <v>51</v>
      </c>
      <c r="AS75" s="133" t="e">
        <f>IF(AS74&gt;0,"-",-AS74/(AS10-AS12))</f>
        <v>#DIV/0!</v>
      </c>
      <c r="AT75" s="133" t="e">
        <f>IF(AT74&gt;0,"-",-AT74/(AT10-AT12))</f>
        <v>#DIV/0!</v>
      </c>
      <c r="AU75" s="144" t="s">
        <v>51</v>
      </c>
      <c r="AV75" s="133" t="e">
        <f>IF(AV74&gt;0,"-",-AV74/(AV10-AV12))</f>
        <v>#DIV/0!</v>
      </c>
      <c r="AW75" s="133" t="e">
        <f>IF(AW74&gt;0,"-",-AW74/(AW10-AW12))</f>
        <v>#DIV/0!</v>
      </c>
      <c r="AX75" s="144" t="s">
        <v>51</v>
      </c>
      <c r="AY75" s="133" t="e">
        <f>IF(AY74&gt;0,"-",-AY74/(AY10-AY12))</f>
        <v>#DIV/0!</v>
      </c>
      <c r="AZ75" s="133" t="e">
        <f>IF(AZ74&gt;0,"-",-AZ74/(AZ10-AZ12))</f>
        <v>#DIV/0!</v>
      </c>
      <c r="BA75" s="144" t="s">
        <v>51</v>
      </c>
      <c r="BB75" s="133" t="e">
        <f>IF(BB74&gt;0,"-",-BB74/(BB10-BB12))</f>
        <v>#DIV/0!</v>
      </c>
      <c r="BC75" s="133" t="e">
        <f>IF(BC74&gt;0,"-",-BC74/(BC10-BC12))</f>
        <v>#DIV/0!</v>
      </c>
      <c r="BD75" s="144" t="s">
        <v>51</v>
      </c>
      <c r="BE75" s="133" t="e">
        <f>IF(BE74&gt;0,"-",-BE74/(BE10-BE12))</f>
        <v>#DIV/0!</v>
      </c>
      <c r="BF75" s="133" t="e">
        <f>IF(BF74&gt;0,"-",-BF74/(BF10-BF12))</f>
        <v>#DIV/0!</v>
      </c>
      <c r="BG75" s="144" t="s">
        <v>51</v>
      </c>
      <c r="BH75" s="133" t="e">
        <f t="shared" ref="BH75:BJ75" si="194">IF(BH74&gt;0,"-",-BH74/(BH10-BH12))</f>
        <v>#DIV/0!</v>
      </c>
      <c r="BI75" s="133" t="e">
        <f t="shared" si="194"/>
        <v>#DIV/0!</v>
      </c>
      <c r="BJ75" s="133" t="e">
        <f t="shared" si="194"/>
        <v>#REF!</v>
      </c>
      <c r="BK75" s="144" t="s">
        <v>51</v>
      </c>
      <c r="BL75" s="144" t="s">
        <v>51</v>
      </c>
      <c r="BM75" s="73"/>
      <c r="BN75" s="74"/>
      <c r="BO75" s="74"/>
      <c r="BP75" s="74"/>
      <c r="BQ75" s="74"/>
      <c r="BR75" s="74"/>
      <c r="BS75" s="74"/>
      <c r="BT75" s="74"/>
      <c r="BU75" s="74"/>
      <c r="BV75" s="74"/>
      <c r="BW75" s="74"/>
      <c r="BX75" s="74"/>
      <c r="BY75" s="74"/>
      <c r="BZ75" s="74"/>
      <c r="CA75" s="74"/>
      <c r="CB75" s="74"/>
      <c r="CC75" s="74"/>
      <c r="CD75" s="74"/>
      <c r="CE75" s="74"/>
      <c r="CF75" s="74"/>
      <c r="CG75" s="74"/>
      <c r="CH75" s="74"/>
      <c r="CI75" s="74"/>
      <c r="CJ75" s="74"/>
      <c r="CK75" s="74"/>
      <c r="CL75" s="74"/>
      <c r="CM75" s="74"/>
      <c r="CN75" s="74"/>
      <c r="CO75" s="74"/>
      <c r="CP75" s="74"/>
      <c r="CQ75" s="74"/>
      <c r="CR75" s="74"/>
      <c r="CS75" s="74"/>
      <c r="CT75" s="74"/>
      <c r="CU75" s="74"/>
      <c r="CV75" s="74"/>
      <c r="CW75" s="74"/>
      <c r="CX75" s="74"/>
      <c r="CY75" s="74"/>
      <c r="CZ75" s="74"/>
      <c r="DA75" s="74"/>
      <c r="DB75" s="74"/>
      <c r="DC75" s="74"/>
      <c r="DD75" s="74"/>
      <c r="DE75" s="74"/>
      <c r="DF75" s="74"/>
      <c r="DG75" s="74"/>
      <c r="DH75" s="74"/>
      <c r="DI75" s="74"/>
      <c r="DJ75" s="74"/>
      <c r="DK75" s="74"/>
      <c r="DL75" s="74"/>
      <c r="DM75" s="74"/>
      <c r="DN75" s="74"/>
      <c r="DO75" s="74"/>
      <c r="DP75" s="74"/>
      <c r="DQ75" s="74"/>
      <c r="DR75" s="74"/>
      <c r="DS75" s="74"/>
      <c r="DT75" s="74"/>
      <c r="DU75" s="74"/>
      <c r="DV75" s="74"/>
      <c r="DW75" s="74"/>
      <c r="DX75" s="74"/>
      <c r="DY75" s="74"/>
      <c r="DZ75" s="74"/>
      <c r="EA75" s="74"/>
      <c r="EB75" s="74"/>
      <c r="EC75" s="74"/>
      <c r="ED75" s="74"/>
      <c r="EE75" s="74"/>
      <c r="EF75" s="74"/>
      <c r="EG75" s="74"/>
      <c r="EH75" s="74"/>
      <c r="EI75" s="74"/>
      <c r="EJ75" s="74"/>
      <c r="EK75" s="74"/>
      <c r="EL75" s="74"/>
      <c r="EM75" s="74"/>
      <c r="EN75" s="74"/>
      <c r="EO75" s="74"/>
      <c r="EP75" s="74"/>
      <c r="EQ75" s="74"/>
      <c r="ER75" s="74"/>
      <c r="ES75" s="74"/>
      <c r="ET75" s="74"/>
      <c r="EU75" s="74"/>
      <c r="EV75" s="74"/>
      <c r="EW75" s="74"/>
      <c r="EX75" s="74"/>
      <c r="EY75" s="74"/>
      <c r="EZ75" s="74"/>
      <c r="FA75" s="74"/>
      <c r="FB75" s="74"/>
      <c r="FC75" s="74"/>
      <c r="FD75" s="74"/>
      <c r="FE75" s="74"/>
      <c r="FF75" s="74"/>
      <c r="FG75" s="74"/>
      <c r="FH75" s="74"/>
      <c r="FI75" s="74"/>
      <c r="FJ75" s="74"/>
      <c r="FK75" s="74"/>
      <c r="FL75" s="74"/>
      <c r="FM75" s="74"/>
      <c r="FN75" s="74"/>
      <c r="FO75" s="74"/>
      <c r="FP75" s="74"/>
      <c r="FQ75" s="74"/>
      <c r="FR75" s="74"/>
      <c r="FS75" s="74"/>
      <c r="FT75" s="74"/>
      <c r="FU75" s="74"/>
      <c r="FV75" s="74"/>
      <c r="FW75" s="74"/>
      <c r="FX75" s="74"/>
      <c r="FY75" s="74"/>
      <c r="FZ75" s="74"/>
      <c r="GA75" s="74"/>
      <c r="GB75" s="74"/>
      <c r="GC75" s="74"/>
      <c r="GD75" s="74"/>
      <c r="GE75" s="74"/>
      <c r="GF75" s="74"/>
      <c r="GG75" s="74"/>
      <c r="GH75" s="74"/>
      <c r="GI75" s="74"/>
      <c r="GJ75" s="74"/>
      <c r="GK75" s="74"/>
      <c r="GL75" s="74"/>
      <c r="GM75" s="74"/>
      <c r="GN75" s="74"/>
      <c r="GO75" s="74"/>
      <c r="GP75" s="74"/>
      <c r="GQ75" s="74"/>
      <c r="GR75" s="74"/>
      <c r="GS75" s="74"/>
      <c r="GT75" s="74"/>
      <c r="GU75" s="74"/>
      <c r="GV75" s="74"/>
      <c r="GW75" s="74"/>
      <c r="GX75" s="74"/>
    </row>
    <row r="76" spans="1:206" s="75" customFormat="1" ht="19.5" customHeight="1">
      <c r="A76" s="269" t="s">
        <v>127</v>
      </c>
      <c r="B76" s="270"/>
      <c r="C76" s="145" t="str">
        <f t="shared" ref="C76:R76" si="195">IF(OR(C10-C12=0,C74&gt;=0),"-",IF(AND(C78&lt;=0,C87&lt;=0),(-C74)/(C10-C12),IF(AND(C87&gt;0,C78&lt;=0),(-C74-C87)/(C10-C12),IF(AND(C87&lt;=0,C78&gt;0),(-C74-C78)/(C10-C12),(-C74-C78-C87)/(C10-C12)))))</f>
        <v>-</v>
      </c>
      <c r="D76" s="145" t="str">
        <f t="shared" si="195"/>
        <v>-</v>
      </c>
      <c r="E76" s="145" t="str">
        <f t="shared" si="195"/>
        <v>-</v>
      </c>
      <c r="F76" s="145" t="str">
        <f t="shared" si="195"/>
        <v>-</v>
      </c>
      <c r="G76" s="145" t="str">
        <f t="shared" si="195"/>
        <v>-</v>
      </c>
      <c r="H76" s="145" t="str">
        <f t="shared" si="195"/>
        <v>-</v>
      </c>
      <c r="I76" s="145" t="str">
        <f t="shared" si="195"/>
        <v>-</v>
      </c>
      <c r="J76" s="145" t="str">
        <f t="shared" si="195"/>
        <v>-</v>
      </c>
      <c r="K76" s="145" t="str">
        <f t="shared" si="195"/>
        <v>-</v>
      </c>
      <c r="L76" s="145" t="str">
        <f t="shared" si="195"/>
        <v>-</v>
      </c>
      <c r="M76" s="145" t="str">
        <f t="shared" si="195"/>
        <v>-</v>
      </c>
      <c r="N76" s="145" t="str">
        <f t="shared" si="195"/>
        <v>-</v>
      </c>
      <c r="O76" s="145" t="str">
        <f t="shared" si="195"/>
        <v>-</v>
      </c>
      <c r="P76" s="145" t="str">
        <f t="shared" si="195"/>
        <v>-</v>
      </c>
      <c r="Q76" s="145" t="str">
        <f t="shared" si="195"/>
        <v>-</v>
      </c>
      <c r="R76" s="145" t="str">
        <f t="shared" si="195"/>
        <v>-</v>
      </c>
      <c r="S76" s="145" t="str">
        <f t="shared" ref="S76:AA76" si="196">IF(OR(S10-S12=0,S74&gt;=0),"-",IF(AND(S78&lt;=0,S87&lt;=0),(-S74)/(S10-S12),IF(AND(S87&gt;0,S78&lt;=0),(-S74-S87)/(S10-S12),IF(AND(S87&lt;=0,S78&gt;0),(-S74-S78)/(S10-S12),(-S74-S78-S87)/(S10-S12)))))</f>
        <v>-</v>
      </c>
      <c r="T76" s="145" t="str">
        <f t="shared" si="196"/>
        <v>-</v>
      </c>
      <c r="U76" s="145" t="str">
        <f t="shared" si="196"/>
        <v>-</v>
      </c>
      <c r="V76" s="145" t="str">
        <f t="shared" si="196"/>
        <v>-</v>
      </c>
      <c r="W76" s="145" t="str">
        <f t="shared" si="196"/>
        <v>-</v>
      </c>
      <c r="X76" s="145" t="str">
        <f t="shared" si="196"/>
        <v>-</v>
      </c>
      <c r="Y76" s="145" t="str">
        <f t="shared" si="196"/>
        <v>-</v>
      </c>
      <c r="Z76" s="145" t="str">
        <f t="shared" si="196"/>
        <v>-</v>
      </c>
      <c r="AA76" s="145" t="str">
        <f t="shared" si="196"/>
        <v>-</v>
      </c>
      <c r="AB76" s="144" t="s">
        <v>51</v>
      </c>
      <c r="AC76" s="145" t="str">
        <f t="shared" ref="AC76:AE76" si="197">IF(OR(AC10-AC12=0,AC74&gt;=0),"-",IF(AND(AC78&lt;=0,AC87&lt;=0),(-AC74)/(AC10-AC12),IF(AND(AC87&gt;0,AC78&lt;=0),(-AC74-AC87)/(AC10-AC12),IF(AND(AC87&lt;=0,AC78&gt;0),(-AC74-AC78)/(AC10-AC12),(-AC74-AC78-AC87)/(AC10-AC12)))))</f>
        <v>-</v>
      </c>
      <c r="AD76" s="145" t="str">
        <f t="shared" si="197"/>
        <v>-</v>
      </c>
      <c r="AE76" s="145" t="str">
        <f t="shared" si="197"/>
        <v>-</v>
      </c>
      <c r="AF76" s="144" t="s">
        <v>51</v>
      </c>
      <c r="AG76" s="145" t="str">
        <f>IF(OR(AG10-AG12=0,AG74&gt;=0),"-",IF(AND(AG78&lt;=0,AG87&lt;=0),(-AG74)/(AG10-AG12),IF(AND(AG87&gt;0,AG78&lt;=0),(-AG74-AG87)/(AG10-AG12),IF(AND(AG87&lt;=0,AG78&gt;0),(-AG74-AG78)/(AG10-AG12),(-AG74-AG78-AG87)/(AG10-AG12)))))</f>
        <v>-</v>
      </c>
      <c r="AH76" s="145" t="str">
        <f>IF(OR(AH10-AH12=0,AH74&gt;=0),"-",IF(AND(AH78&lt;=0,AH87&lt;=0),(-AH74)/(AH10-AH12),IF(AND(AH87&gt;0,AH78&lt;=0),(-AH74-AH87)/(AH10-AH12),IF(AND(AH87&lt;=0,AH78&gt;0),(-AH74-AH78)/(AH10-AH12),(-AH74-AH78-AH87)/(AH10-AH12)))))</f>
        <v>-</v>
      </c>
      <c r="AI76" s="144" t="s">
        <v>51</v>
      </c>
      <c r="AJ76" s="145" t="str">
        <f>IF(OR(AJ10-AJ12=0,AJ74&gt;=0),"-",IF(AND(AJ78&lt;=0,AJ87&lt;=0),(-AJ74)/(AJ10-AJ12),IF(AND(AJ87&gt;0,AJ78&lt;=0),(-AJ74-AJ87)/(AJ10-AJ12),IF(AND(AJ87&lt;=0,AJ78&gt;0),(-AJ74-AJ78)/(AJ10-AJ12),(-AJ74-AJ78-AJ87)/(AJ10-AJ12)))))</f>
        <v>-</v>
      </c>
      <c r="AK76" s="145" t="str">
        <f>IF(OR(AK10-AK12=0,AK74&gt;=0),"-",IF(AND(AK78&lt;=0,AK87&lt;=0),(-AK74)/(AK10-AK12),IF(AND(AK87&gt;0,AK78&lt;=0),(-AK74-AK87)/(AK10-AK12),IF(AND(AK87&lt;=0,AK78&gt;0),(-AK74-AK78)/(AK10-AK12),(-AK74-AK78-AK87)/(AK10-AK12)))))</f>
        <v>-</v>
      </c>
      <c r="AL76" s="144" t="s">
        <v>51</v>
      </c>
      <c r="AM76" s="145" t="str">
        <f>IF(OR(AM10-AM12=0,AM74&gt;=0),"-",IF(AND(AM78&lt;=0,AM87&lt;=0),(-AM74)/(AM10-AM12),IF(AND(AM87&gt;0,AM78&lt;=0),(-AM74-AM87)/(AM10-AM12),IF(AND(AM87&lt;=0,AM78&gt;0),(-AM74-AM78)/(AM10-AM12),(-AM74-AM78-AM87)/(AM10-AM12)))))</f>
        <v>-</v>
      </c>
      <c r="AN76" s="145" t="str">
        <f>IF(OR(AN10-AN12=0,AN74&gt;=0),"-",IF(AND(AN78&lt;=0,AN87&lt;=0),(-AN74)/(AN10-AN12),IF(AND(AN87&gt;0,AN78&lt;=0),(-AN74-AN87)/(AN10-AN12),IF(AND(AN87&lt;=0,AN78&gt;0),(-AN74-AN78)/(AN10-AN12),(-AN74-AN78-AN87)/(AN10-AN12)))))</f>
        <v>-</v>
      </c>
      <c r="AO76" s="144" t="s">
        <v>51</v>
      </c>
      <c r="AP76" s="145" t="str">
        <f>IF(OR(AP10-AP12=0,AP74&gt;=0),"-",IF(AND(AP78&lt;=0,AP87&lt;=0),(-AP74)/(AP10-AP12),IF(AND(AP87&gt;0,AP78&lt;=0),(-AP74-AP87)/(AP10-AP12),IF(AND(AP87&lt;=0,AP78&gt;0),(-AP74-AP78)/(AP10-AP12),(-AP74-AP78-AP87)/(AP10-AP12)))))</f>
        <v>-</v>
      </c>
      <c r="AQ76" s="145" t="str">
        <f>IF(OR(AQ10-AQ12=0,AQ74&gt;=0),"-",IF(AND(AQ78&lt;=0,AQ87&lt;=0),(-AQ74)/(AQ10-AQ12),IF(AND(AQ87&gt;0,AQ78&lt;=0),(-AQ74-AQ87)/(AQ10-AQ12),IF(AND(AQ87&lt;=0,AQ78&gt;0),(-AQ74-AQ78)/(AQ10-AQ12),(-AQ74-AQ78-AQ87)/(AQ10-AQ12)))))</f>
        <v>-</v>
      </c>
      <c r="AR76" s="144" t="s">
        <v>51</v>
      </c>
      <c r="AS76" s="145" t="str">
        <f>IF(OR(AS10-AS12=0,AS74&gt;=0),"-",IF(AND(AS78&lt;=0,AS87&lt;=0),(-AS74)/(AS10-AS12),IF(AND(AS87&gt;0,AS78&lt;=0),(-AS74-AS87)/(AS10-AS12),IF(AND(AS87&lt;=0,AS78&gt;0),(-AS74-AS78)/(AS10-AS12),(-AS74-AS78-AS87)/(AS10-AS12)))))</f>
        <v>-</v>
      </c>
      <c r="AT76" s="145" t="str">
        <f>IF(OR(AT10-AT12=0,AT74&gt;=0),"-",IF(AND(AT78&lt;=0,AT87&lt;=0),(-AT74)/(AT10-AT12),IF(AND(AT87&gt;0,AT78&lt;=0),(-AT74-AT87)/(AT10-AT12),IF(AND(AT87&lt;=0,AT78&gt;0),(-AT74-AT78)/(AT10-AT12),(-AT74-AT78-AT87)/(AT10-AT12)))))</f>
        <v>-</v>
      </c>
      <c r="AU76" s="144" t="s">
        <v>51</v>
      </c>
      <c r="AV76" s="145" t="str">
        <f>IF(OR(AV10-AV12=0,AV74&gt;=0),"-",IF(AND(AV78&lt;=0,AV87&lt;=0),(-AV74)/(AV10-AV12),IF(AND(AV87&gt;0,AV78&lt;=0),(-AV74-AV87)/(AV10-AV12),IF(AND(AV87&lt;=0,AV78&gt;0),(-AV74-AV78)/(AV10-AV12),(-AV74-AV78-AV87)/(AV10-AV12)))))</f>
        <v>-</v>
      </c>
      <c r="AW76" s="145" t="str">
        <f>IF(OR(AW10-AW12=0,AW74&gt;=0),"-",IF(AND(AW78&lt;=0,AW87&lt;=0),(-AW74)/(AW10-AW12),IF(AND(AW87&gt;0,AW78&lt;=0),(-AW74-AW87)/(AW10-AW12),IF(AND(AW87&lt;=0,AW78&gt;0),(-AW74-AW78)/(AW10-AW12),(-AW74-AW78-AW87)/(AW10-AW12)))))</f>
        <v>-</v>
      </c>
      <c r="AX76" s="144" t="s">
        <v>51</v>
      </c>
      <c r="AY76" s="145" t="str">
        <f>IF(OR(AY10-AY12=0,AY74&gt;=0),"-",IF(AND(AY78&lt;=0,AY87&lt;=0),(-AY74)/(AY10-AY12),IF(AND(AY87&gt;0,AY78&lt;=0),(-AY74-AY87)/(AY10-AY12),IF(AND(AY87&lt;=0,AY78&gt;0),(-AY74-AY78)/(AY10-AY12),(-AY74-AY78-AY87)/(AY10-AY12)))))</f>
        <v>-</v>
      </c>
      <c r="AZ76" s="145" t="str">
        <f>IF(OR(AZ10-AZ12=0,AZ74&gt;=0),"-",IF(AND(AZ78&lt;=0,AZ87&lt;=0),(-AZ74)/(AZ10-AZ12),IF(AND(AZ87&gt;0,AZ78&lt;=0),(-AZ74-AZ87)/(AZ10-AZ12),IF(AND(AZ87&lt;=0,AZ78&gt;0),(-AZ74-AZ78)/(AZ10-AZ12),(-AZ74-AZ78-AZ87)/(AZ10-AZ12)))))</f>
        <v>-</v>
      </c>
      <c r="BA76" s="144" t="s">
        <v>51</v>
      </c>
      <c r="BB76" s="145" t="str">
        <f>IF(OR(BB10-BB12=0,BB74&gt;=0),"-",IF(AND(BB78&lt;=0,BB87&lt;=0),(-BB74)/(BB10-BB12),IF(AND(BB87&gt;0,BB78&lt;=0),(-BB74-BB87)/(BB10-BB12),IF(AND(BB87&lt;=0,BB78&gt;0),(-BB74-BB78)/(BB10-BB12),(-BB74-BB78-BB87)/(BB10-BB12)))))</f>
        <v>-</v>
      </c>
      <c r="BC76" s="145" t="str">
        <f>IF(OR(BC10-BC12=0,BC74&gt;=0),"-",IF(AND(BC78&lt;=0,BC87&lt;=0),(-BC74)/(BC10-BC12),IF(AND(BC87&gt;0,BC78&lt;=0),(-BC74-BC87)/(BC10-BC12),IF(AND(BC87&lt;=0,BC78&gt;0),(-BC74-BC78)/(BC10-BC12),(-BC74-BC78-BC87)/(BC10-BC12)))))</f>
        <v>-</v>
      </c>
      <c r="BD76" s="144" t="s">
        <v>51</v>
      </c>
      <c r="BE76" s="145" t="str">
        <f>IF(OR(BE10-BE12=0,BE74&gt;=0),"-",IF(AND(BE78&lt;=0,BE87&lt;=0),(-BE74)/(BE10-BE12),IF(AND(BE87&gt;0,BE78&lt;=0),(-BE74-BE87)/(BE10-BE12),IF(AND(BE87&lt;=0,BE78&gt;0),(-BE74-BE78)/(BE10-BE12),(-BE74-BE78-BE87)/(BE10-BE12)))))</f>
        <v>-</v>
      </c>
      <c r="BF76" s="145" t="str">
        <f>IF(OR(BF10-BF12=0,BF74&gt;=0),"-",IF(AND(BF78&lt;=0,BF87&lt;=0),(-BF74)/(BF10-BF12),IF(AND(BF87&gt;0,BF78&lt;=0),(-BF74-BF87)/(BF10-BF12),IF(AND(BF87&lt;=0,BF78&gt;0),(-BF74-BF78)/(BF10-BF12),(-BF74-BF78-BF87)/(BF10-BF12)))))</f>
        <v>-</v>
      </c>
      <c r="BG76" s="144" t="s">
        <v>51</v>
      </c>
      <c r="BH76" s="145" t="str">
        <f t="shared" ref="BH76:BJ76" si="198">IF(OR(BH10-BH12=0,BH74&gt;=0),"-",IF(AND(BH78&lt;=0,BH87&lt;=0),(-BH74)/(BH10-BH12),IF(AND(BH87&gt;0,BH78&lt;=0),(-BH74-BH87)/(BH10-BH12),IF(AND(BH87&lt;=0,BH78&gt;0),(-BH74-BH78)/(BH10-BH12),(-BH74-BH78-BH87)/(BH10-BH12)))))</f>
        <v>-</v>
      </c>
      <c r="BI76" s="145" t="str">
        <f t="shared" si="198"/>
        <v>-</v>
      </c>
      <c r="BJ76" s="145" t="e">
        <f t="shared" si="198"/>
        <v>#REF!</v>
      </c>
      <c r="BK76" s="144" t="s">
        <v>51</v>
      </c>
      <c r="BL76" s="144" t="s">
        <v>51</v>
      </c>
      <c r="BM76" s="73"/>
      <c r="BN76" s="74"/>
      <c r="BO76" s="74"/>
      <c r="BP76" s="74"/>
      <c r="BQ76" s="74"/>
      <c r="BR76" s="74"/>
      <c r="BS76" s="74"/>
      <c r="BT76" s="74"/>
      <c r="BU76" s="74"/>
      <c r="BV76" s="74"/>
      <c r="BW76" s="74"/>
      <c r="BX76" s="74"/>
      <c r="BY76" s="74"/>
      <c r="BZ76" s="74"/>
      <c r="CA76" s="74"/>
      <c r="CB76" s="74"/>
      <c r="CC76" s="74"/>
      <c r="CD76" s="74"/>
      <c r="CE76" s="74"/>
      <c r="CF76" s="74"/>
      <c r="CG76" s="74"/>
      <c r="CH76" s="74"/>
      <c r="CI76" s="74"/>
      <c r="CJ76" s="74"/>
      <c r="CK76" s="74"/>
      <c r="CL76" s="74"/>
      <c r="CM76" s="74"/>
      <c r="CN76" s="74"/>
      <c r="CO76" s="74"/>
      <c r="CP76" s="74"/>
      <c r="CQ76" s="74"/>
      <c r="CR76" s="74"/>
      <c r="CS76" s="74"/>
      <c r="CT76" s="74"/>
      <c r="CU76" s="74"/>
      <c r="CV76" s="74"/>
      <c r="CW76" s="74"/>
      <c r="CX76" s="74"/>
      <c r="CY76" s="74"/>
      <c r="CZ76" s="74"/>
      <c r="DA76" s="74"/>
      <c r="DB76" s="74"/>
      <c r="DC76" s="74"/>
      <c r="DD76" s="74"/>
      <c r="DE76" s="74"/>
      <c r="DF76" s="74"/>
      <c r="DG76" s="74"/>
      <c r="DH76" s="74"/>
      <c r="DI76" s="74"/>
      <c r="DJ76" s="74"/>
      <c r="DK76" s="74"/>
      <c r="DL76" s="74"/>
      <c r="DM76" s="74"/>
      <c r="DN76" s="74"/>
      <c r="DO76" s="74"/>
      <c r="DP76" s="74"/>
      <c r="DQ76" s="74"/>
      <c r="DR76" s="74"/>
      <c r="DS76" s="74"/>
      <c r="DT76" s="74"/>
      <c r="DU76" s="74"/>
      <c r="DV76" s="74"/>
      <c r="DW76" s="74"/>
      <c r="DX76" s="74"/>
      <c r="DY76" s="74"/>
      <c r="DZ76" s="74"/>
      <c r="EA76" s="74"/>
      <c r="EB76" s="74"/>
      <c r="EC76" s="74"/>
      <c r="ED76" s="74"/>
      <c r="EE76" s="74"/>
      <c r="EF76" s="74"/>
      <c r="EG76" s="74"/>
      <c r="EH76" s="74"/>
      <c r="EI76" s="74"/>
      <c r="EJ76" s="74"/>
      <c r="EK76" s="74"/>
      <c r="EL76" s="74"/>
      <c r="EM76" s="74"/>
      <c r="EN76" s="74"/>
      <c r="EO76" s="74"/>
      <c r="EP76" s="74"/>
      <c r="EQ76" s="74"/>
      <c r="ER76" s="74"/>
      <c r="ES76" s="74"/>
      <c r="ET76" s="74"/>
      <c r="EU76" s="74"/>
      <c r="EV76" s="74"/>
      <c r="EW76" s="74"/>
      <c r="EX76" s="74"/>
      <c r="EY76" s="74"/>
      <c r="EZ76" s="74"/>
      <c r="FA76" s="74"/>
      <c r="FB76" s="74"/>
      <c r="FC76" s="74"/>
      <c r="FD76" s="74"/>
      <c r="FE76" s="74"/>
      <c r="FF76" s="74"/>
      <c r="FG76" s="74"/>
      <c r="FH76" s="74"/>
      <c r="FI76" s="74"/>
      <c r="FJ76" s="74"/>
      <c r="FK76" s="74"/>
      <c r="FL76" s="74"/>
      <c r="FM76" s="74"/>
      <c r="FN76" s="74"/>
      <c r="FO76" s="74"/>
      <c r="FP76" s="74"/>
      <c r="FQ76" s="74"/>
      <c r="FR76" s="74"/>
      <c r="FS76" s="74"/>
      <c r="FT76" s="74"/>
      <c r="FU76" s="74"/>
      <c r="FV76" s="74"/>
      <c r="FW76" s="74"/>
      <c r="FX76" s="74"/>
      <c r="FY76" s="74"/>
      <c r="FZ76" s="74"/>
      <c r="GA76" s="74"/>
      <c r="GB76" s="74"/>
      <c r="GC76" s="74"/>
      <c r="GD76" s="74"/>
      <c r="GE76" s="74"/>
      <c r="GF76" s="74"/>
      <c r="GG76" s="74"/>
      <c r="GH76" s="74"/>
      <c r="GI76" s="74"/>
      <c r="GJ76" s="74"/>
      <c r="GK76" s="74"/>
      <c r="GL76" s="74"/>
      <c r="GM76" s="74"/>
      <c r="GN76" s="74"/>
      <c r="GO76" s="74"/>
      <c r="GP76" s="74"/>
      <c r="GQ76" s="74"/>
      <c r="GR76" s="74"/>
      <c r="GS76" s="74"/>
      <c r="GT76" s="74"/>
      <c r="GU76" s="74"/>
      <c r="GV76" s="74"/>
      <c r="GW76" s="74"/>
      <c r="GX76" s="74"/>
    </row>
    <row r="77" spans="1:206" s="77" customFormat="1" ht="32.25" customHeight="1">
      <c r="A77" s="242" t="s">
        <v>53</v>
      </c>
      <c r="B77" s="243"/>
      <c r="C77" s="146">
        <f t="shared" ref="C77" si="199">C78+C81+C84+C87</f>
        <v>0</v>
      </c>
      <c r="D77" s="146">
        <f>D78+D81+D84+D87</f>
        <v>0</v>
      </c>
      <c r="E77" s="146">
        <f t="shared" ref="E77:J77" si="200">E78+E81+E84+E87</f>
        <v>0</v>
      </c>
      <c r="F77" s="146">
        <f t="shared" si="200"/>
        <v>0</v>
      </c>
      <c r="G77" s="146">
        <f t="shared" si="200"/>
        <v>0</v>
      </c>
      <c r="H77" s="146">
        <f t="shared" si="200"/>
        <v>0</v>
      </c>
      <c r="I77" s="146">
        <f>I78+I81+I84+I87</f>
        <v>0</v>
      </c>
      <c r="J77" s="146">
        <f t="shared" si="200"/>
        <v>0</v>
      </c>
      <c r="K77" s="146">
        <f>K78+K81+K84+K87</f>
        <v>0</v>
      </c>
      <c r="L77" s="146">
        <f t="shared" ref="L77" si="201">L78+L81+L84+L87</f>
        <v>0</v>
      </c>
      <c r="M77" s="146">
        <f>M78+M81+M84+M87</f>
        <v>0</v>
      </c>
      <c r="N77" s="146">
        <f t="shared" ref="N77" si="202">N78+N81+N84+N87</f>
        <v>0</v>
      </c>
      <c r="O77" s="146">
        <f>O78+O81+O84+O87</f>
        <v>0</v>
      </c>
      <c r="P77" s="146">
        <f t="shared" ref="P77" si="203">P78+P81+P84+P87</f>
        <v>0</v>
      </c>
      <c r="Q77" s="146">
        <f>Q78+Q81+Q84+Q87</f>
        <v>0</v>
      </c>
      <c r="R77" s="146">
        <f t="shared" ref="R77" si="204">R78+R81+R84+R87</f>
        <v>0</v>
      </c>
      <c r="S77" s="146">
        <f>S78+S81+S84+S87</f>
        <v>0</v>
      </c>
      <c r="T77" s="146">
        <f t="shared" ref="T77" si="205">T78+T81+T84+T87</f>
        <v>0</v>
      </c>
      <c r="U77" s="146">
        <f>U78+U81+U84+U87</f>
        <v>0</v>
      </c>
      <c r="V77" s="146">
        <f t="shared" ref="V77" si="206">V78+V81+V84+V87</f>
        <v>0</v>
      </c>
      <c r="W77" s="146">
        <f>W78+W81+W84+W87</f>
        <v>0</v>
      </c>
      <c r="X77" s="146">
        <f t="shared" ref="X77" si="207">X78+X81+X84+X87</f>
        <v>0</v>
      </c>
      <c r="Y77" s="146">
        <f>Y78+Y81+Y84+Y87</f>
        <v>0</v>
      </c>
      <c r="Z77" s="146">
        <f t="shared" ref="Z77:AA77" si="208">Z78+Z81+Z84+Z87</f>
        <v>0</v>
      </c>
      <c r="AA77" s="146">
        <f t="shared" si="208"/>
        <v>0</v>
      </c>
      <c r="AB77" s="147" t="s">
        <v>51</v>
      </c>
      <c r="AC77" s="146">
        <f t="shared" ref="AC77:BH77" si="209">AC78+AC81+AC84+AC87</f>
        <v>0</v>
      </c>
      <c r="AD77" s="146">
        <f t="shared" si="209"/>
        <v>0</v>
      </c>
      <c r="AE77" s="146">
        <f t="shared" si="209"/>
        <v>0</v>
      </c>
      <c r="AF77" s="147" t="s">
        <v>51</v>
      </c>
      <c r="AG77" s="146">
        <f t="shared" ref="AG77" si="210">AG78+AG81+AG84+AG87</f>
        <v>0</v>
      </c>
      <c r="AH77" s="146">
        <f t="shared" si="209"/>
        <v>0</v>
      </c>
      <c r="AI77" s="147" t="s">
        <v>51</v>
      </c>
      <c r="AJ77" s="146">
        <f t="shared" si="209"/>
        <v>0</v>
      </c>
      <c r="AK77" s="146">
        <f t="shared" si="209"/>
        <v>0</v>
      </c>
      <c r="AL77" s="147" t="s">
        <v>51</v>
      </c>
      <c r="AM77" s="146">
        <f t="shared" si="209"/>
        <v>0</v>
      </c>
      <c r="AN77" s="146">
        <f t="shared" si="209"/>
        <v>0</v>
      </c>
      <c r="AO77" s="147" t="s">
        <v>51</v>
      </c>
      <c r="AP77" s="146">
        <f t="shared" si="209"/>
        <v>0</v>
      </c>
      <c r="AQ77" s="146">
        <f t="shared" si="209"/>
        <v>0</v>
      </c>
      <c r="AR77" s="147" t="s">
        <v>51</v>
      </c>
      <c r="AS77" s="146">
        <f t="shared" si="209"/>
        <v>0</v>
      </c>
      <c r="AT77" s="146">
        <f t="shared" si="209"/>
        <v>0</v>
      </c>
      <c r="AU77" s="147" t="s">
        <v>51</v>
      </c>
      <c r="AV77" s="146">
        <f t="shared" si="209"/>
        <v>0</v>
      </c>
      <c r="AW77" s="146">
        <f t="shared" si="209"/>
        <v>0</v>
      </c>
      <c r="AX77" s="147" t="s">
        <v>51</v>
      </c>
      <c r="AY77" s="146">
        <f t="shared" si="209"/>
        <v>0</v>
      </c>
      <c r="AZ77" s="146">
        <f t="shared" si="209"/>
        <v>0</v>
      </c>
      <c r="BA77" s="147" t="s">
        <v>51</v>
      </c>
      <c r="BB77" s="146">
        <f t="shared" si="209"/>
        <v>0</v>
      </c>
      <c r="BC77" s="146">
        <f t="shared" si="209"/>
        <v>0</v>
      </c>
      <c r="BD77" s="147" t="s">
        <v>51</v>
      </c>
      <c r="BE77" s="146">
        <f t="shared" si="209"/>
        <v>0</v>
      </c>
      <c r="BF77" s="146">
        <f t="shared" si="209"/>
        <v>0</v>
      </c>
      <c r="BG77" s="147" t="s">
        <v>51</v>
      </c>
      <c r="BH77" s="146">
        <f t="shared" si="209"/>
        <v>0</v>
      </c>
      <c r="BI77" s="146">
        <f t="shared" ref="BI77:BJ77" si="211">BI78+BI81+BI84+BI87</f>
        <v>0</v>
      </c>
      <c r="BJ77" s="146">
        <f t="shared" si="211"/>
        <v>0</v>
      </c>
      <c r="BK77" s="147" t="s">
        <v>51</v>
      </c>
      <c r="BL77" s="147" t="s">
        <v>51</v>
      </c>
      <c r="BM77" s="168"/>
      <c r="BN77" s="76"/>
      <c r="BO77" s="76"/>
      <c r="BP77" s="76"/>
      <c r="BQ77" s="76"/>
      <c r="BR77" s="76"/>
      <c r="BS77" s="76"/>
      <c r="BT77" s="76"/>
      <c r="BU77" s="76"/>
      <c r="BV77" s="76"/>
      <c r="BW77" s="76"/>
      <c r="BX77" s="76"/>
      <c r="BY77" s="76"/>
      <c r="BZ77" s="76"/>
      <c r="CA77" s="76"/>
      <c r="CB77" s="76"/>
      <c r="CC77" s="76"/>
      <c r="CD77" s="76"/>
      <c r="CE77" s="76"/>
      <c r="CF77" s="76"/>
      <c r="CG77" s="76"/>
      <c r="CH77" s="76"/>
      <c r="CI77" s="76"/>
      <c r="CJ77" s="76"/>
      <c r="CK77" s="76"/>
      <c r="CL77" s="76"/>
      <c r="CM77" s="76"/>
      <c r="CN77" s="76"/>
      <c r="CO77" s="76"/>
      <c r="CP77" s="76"/>
      <c r="CQ77" s="76"/>
      <c r="CR77" s="76"/>
      <c r="CS77" s="76"/>
      <c r="CT77" s="76"/>
      <c r="CU77" s="76"/>
      <c r="CV77" s="76"/>
      <c r="CW77" s="76"/>
      <c r="CX77" s="76"/>
      <c r="CY77" s="76"/>
      <c r="CZ77" s="76"/>
      <c r="DA77" s="76"/>
      <c r="DB77" s="76"/>
      <c r="DC77" s="76"/>
      <c r="DD77" s="76"/>
      <c r="DE77" s="76"/>
      <c r="DF77" s="76"/>
      <c r="DG77" s="76"/>
      <c r="DH77" s="76"/>
      <c r="DI77" s="76"/>
      <c r="DJ77" s="76"/>
      <c r="DK77" s="76"/>
      <c r="DL77" s="76"/>
      <c r="DM77" s="76"/>
      <c r="DN77" s="76"/>
      <c r="DO77" s="76"/>
      <c r="DP77" s="76"/>
      <c r="DQ77" s="76"/>
      <c r="DR77" s="76"/>
      <c r="DS77" s="76"/>
      <c r="DT77" s="76"/>
      <c r="DU77" s="76"/>
      <c r="DV77" s="76"/>
      <c r="DW77" s="76"/>
      <c r="DX77" s="76"/>
      <c r="DY77" s="76"/>
      <c r="DZ77" s="76"/>
      <c r="EA77" s="76"/>
      <c r="EB77" s="76"/>
      <c r="EC77" s="76"/>
      <c r="ED77" s="76"/>
      <c r="EE77" s="76"/>
      <c r="EF77" s="76"/>
      <c r="EG77" s="76"/>
      <c r="EH77" s="76"/>
      <c r="EI77" s="76"/>
      <c r="EJ77" s="76"/>
      <c r="EK77" s="76"/>
      <c r="EL77" s="76"/>
      <c r="EM77" s="76"/>
      <c r="EN77" s="76"/>
      <c r="EO77" s="76"/>
      <c r="EP77" s="76"/>
      <c r="EQ77" s="76"/>
      <c r="ER77" s="76"/>
      <c r="ES77" s="76"/>
      <c r="ET77" s="76"/>
      <c r="EU77" s="76"/>
      <c r="EV77" s="76"/>
      <c r="EW77" s="76"/>
      <c r="EX77" s="76"/>
      <c r="EY77" s="76"/>
      <c r="EZ77" s="76"/>
      <c r="FA77" s="76"/>
      <c r="FB77" s="76"/>
      <c r="FC77" s="76"/>
      <c r="FD77" s="76"/>
      <c r="FE77" s="76"/>
      <c r="FF77" s="76"/>
      <c r="FG77" s="76"/>
      <c r="FH77" s="76"/>
      <c r="FI77" s="76"/>
      <c r="FJ77" s="76"/>
      <c r="FK77" s="76"/>
      <c r="FL77" s="76"/>
      <c r="FM77" s="76"/>
      <c r="FN77" s="76"/>
      <c r="FO77" s="76"/>
      <c r="FP77" s="76"/>
      <c r="FQ77" s="76"/>
      <c r="FR77" s="76"/>
      <c r="FS77" s="76"/>
      <c r="FT77" s="76"/>
      <c r="FU77" s="76"/>
      <c r="FV77" s="76"/>
      <c r="FW77" s="76"/>
      <c r="FX77" s="76"/>
      <c r="FY77" s="76"/>
      <c r="FZ77" s="76"/>
      <c r="GA77" s="76"/>
      <c r="GB77" s="76"/>
      <c r="GC77" s="76"/>
      <c r="GD77" s="76"/>
      <c r="GE77" s="76"/>
      <c r="GF77" s="76"/>
      <c r="GG77" s="76"/>
      <c r="GH77" s="76"/>
      <c r="GI77" s="76"/>
      <c r="GJ77" s="76"/>
      <c r="GK77" s="76"/>
      <c r="GL77" s="76"/>
      <c r="GM77" s="76"/>
      <c r="GN77" s="76"/>
      <c r="GO77" s="76"/>
      <c r="GP77" s="76"/>
      <c r="GQ77" s="76"/>
      <c r="GR77" s="76"/>
      <c r="GS77" s="76"/>
      <c r="GT77" s="76"/>
      <c r="GU77" s="76"/>
      <c r="GV77" s="76"/>
      <c r="GW77" s="76"/>
      <c r="GX77" s="76"/>
    </row>
    <row r="78" spans="1:206" s="75" customFormat="1" ht="18" customHeight="1">
      <c r="A78" s="263" t="s">
        <v>54</v>
      </c>
      <c r="B78" s="264"/>
      <c r="C78" s="148">
        <f t="shared" ref="C78:AA78" si="212">C79-C80</f>
        <v>0</v>
      </c>
      <c r="D78" s="148">
        <f>D79-D80</f>
        <v>0</v>
      </c>
      <c r="E78" s="148">
        <f t="shared" si="212"/>
        <v>0</v>
      </c>
      <c r="F78" s="148">
        <f t="shared" si="212"/>
        <v>0</v>
      </c>
      <c r="G78" s="148">
        <f t="shared" si="212"/>
        <v>0</v>
      </c>
      <c r="H78" s="148">
        <f t="shared" si="212"/>
        <v>0</v>
      </c>
      <c r="I78" s="148">
        <f t="shared" si="212"/>
        <v>0</v>
      </c>
      <c r="J78" s="148">
        <f t="shared" si="212"/>
        <v>0</v>
      </c>
      <c r="K78" s="148">
        <f t="shared" si="212"/>
        <v>0</v>
      </c>
      <c r="L78" s="148">
        <f t="shared" si="212"/>
        <v>0</v>
      </c>
      <c r="M78" s="148">
        <f t="shared" si="212"/>
        <v>0</v>
      </c>
      <c r="N78" s="148">
        <f t="shared" si="212"/>
        <v>0</v>
      </c>
      <c r="O78" s="148">
        <f t="shared" si="212"/>
        <v>0</v>
      </c>
      <c r="P78" s="148">
        <f t="shared" si="212"/>
        <v>0</v>
      </c>
      <c r="Q78" s="148">
        <f t="shared" si="212"/>
        <v>0</v>
      </c>
      <c r="R78" s="148">
        <f t="shared" si="212"/>
        <v>0</v>
      </c>
      <c r="S78" s="148">
        <f t="shared" si="212"/>
        <v>0</v>
      </c>
      <c r="T78" s="148">
        <f t="shared" si="212"/>
        <v>0</v>
      </c>
      <c r="U78" s="148">
        <f t="shared" si="212"/>
        <v>0</v>
      </c>
      <c r="V78" s="148">
        <f t="shared" si="212"/>
        <v>0</v>
      </c>
      <c r="W78" s="148">
        <f t="shared" si="212"/>
        <v>0</v>
      </c>
      <c r="X78" s="148">
        <f t="shared" si="212"/>
        <v>0</v>
      </c>
      <c r="Y78" s="148">
        <f t="shared" si="212"/>
        <v>0</v>
      </c>
      <c r="Z78" s="148">
        <f t="shared" si="212"/>
        <v>0</v>
      </c>
      <c r="AA78" s="148">
        <f t="shared" si="212"/>
        <v>0</v>
      </c>
      <c r="AB78" s="133">
        <f t="shared" ref="AB78:AB87" si="213">IF(D78=0,1,AA78/D78-1)</f>
        <v>1</v>
      </c>
      <c r="AC78" s="148">
        <f t="shared" ref="AC78:BH78" si="214">AC79-AC80</f>
        <v>0</v>
      </c>
      <c r="AD78" s="148">
        <f t="shared" si="214"/>
        <v>0</v>
      </c>
      <c r="AE78" s="148">
        <f t="shared" si="214"/>
        <v>0</v>
      </c>
      <c r="AF78" s="133">
        <f t="shared" ref="AF78:AF87" si="215">IF(G78=0,1,AE78/G78-1)</f>
        <v>1</v>
      </c>
      <c r="AG78" s="148">
        <f t="shared" ref="AG78" si="216">AG79-AG80</f>
        <v>0</v>
      </c>
      <c r="AH78" s="148">
        <f t="shared" si="214"/>
        <v>0</v>
      </c>
      <c r="AI78" s="133">
        <f t="shared" ref="AI78:AI87" si="217">IF(I78=0,1,AH78/I78-1)</f>
        <v>1</v>
      </c>
      <c r="AJ78" s="148">
        <f t="shared" si="214"/>
        <v>0</v>
      </c>
      <c r="AK78" s="148">
        <f t="shared" si="214"/>
        <v>0</v>
      </c>
      <c r="AL78" s="133">
        <f t="shared" ref="AL78:AL87" si="218">IF(K78=0,1,AK78/K78-1)</f>
        <v>1</v>
      </c>
      <c r="AM78" s="148">
        <f t="shared" si="214"/>
        <v>0</v>
      </c>
      <c r="AN78" s="148">
        <f t="shared" si="214"/>
        <v>0</v>
      </c>
      <c r="AO78" s="133">
        <f t="shared" ref="AO78:AO87" si="219">IF(M78=0,1,AN78/M78-1)</f>
        <v>1</v>
      </c>
      <c r="AP78" s="148">
        <f t="shared" si="214"/>
        <v>0</v>
      </c>
      <c r="AQ78" s="148">
        <f t="shared" si="214"/>
        <v>0</v>
      </c>
      <c r="AR78" s="133">
        <f t="shared" ref="AR78:AR87" si="220">IF(O78=0,1,AQ78/O78-1)</f>
        <v>1</v>
      </c>
      <c r="AS78" s="148">
        <f t="shared" si="214"/>
        <v>0</v>
      </c>
      <c r="AT78" s="148">
        <f t="shared" si="214"/>
        <v>0</v>
      </c>
      <c r="AU78" s="133">
        <f t="shared" ref="AU78:AU87" si="221">IF(Q78=0,1,AT78/Q78-1)</f>
        <v>1</v>
      </c>
      <c r="AV78" s="148">
        <f t="shared" si="214"/>
        <v>0</v>
      </c>
      <c r="AW78" s="148">
        <f t="shared" si="214"/>
        <v>0</v>
      </c>
      <c r="AX78" s="133">
        <f t="shared" ref="AX78:AX87" si="222">IF(S78=0,1,AW78/S78-1)</f>
        <v>1</v>
      </c>
      <c r="AY78" s="148">
        <f t="shared" si="214"/>
        <v>0</v>
      </c>
      <c r="AZ78" s="148">
        <f t="shared" si="214"/>
        <v>0</v>
      </c>
      <c r="BA78" s="133">
        <f t="shared" ref="BA78:BA87" si="223">IF(U78=0,1,AZ78/U78-1)</f>
        <v>1</v>
      </c>
      <c r="BB78" s="148">
        <f t="shared" si="214"/>
        <v>0</v>
      </c>
      <c r="BC78" s="148">
        <f t="shared" si="214"/>
        <v>0</v>
      </c>
      <c r="BD78" s="133">
        <f t="shared" ref="BD78:BD87" si="224">IF(W78=0,1,BC78/W78-1)</f>
        <v>1</v>
      </c>
      <c r="BE78" s="148">
        <f t="shared" si="214"/>
        <v>0</v>
      </c>
      <c r="BF78" s="148">
        <f t="shared" si="214"/>
        <v>0</v>
      </c>
      <c r="BG78" s="133">
        <f t="shared" ref="BG78:BG87" si="225">IF(Y78=0,1,BF78/Y78-1)</f>
        <v>1</v>
      </c>
      <c r="BH78" s="148">
        <f t="shared" si="214"/>
        <v>0</v>
      </c>
      <c r="BI78" s="148">
        <f t="shared" ref="BI78:BJ78" si="226">BI79-BI80</f>
        <v>0</v>
      </c>
      <c r="BJ78" s="148">
        <f t="shared" si="226"/>
        <v>0</v>
      </c>
      <c r="BK78" s="133">
        <f>IF($AA$78=0,1,BJ78/$AA$78-1)</f>
        <v>1</v>
      </c>
      <c r="BL78" s="133">
        <f t="shared" ref="BL78:BL87" si="227">IF($D78=0,1,BJ78/$D78-1)</f>
        <v>1</v>
      </c>
      <c r="BM78" s="169"/>
      <c r="BN78" s="74"/>
      <c r="BO78" s="74"/>
      <c r="BP78" s="74"/>
      <c r="BQ78" s="74"/>
      <c r="BR78" s="74"/>
      <c r="BS78" s="74"/>
      <c r="BT78" s="74"/>
      <c r="BU78" s="74"/>
      <c r="BV78" s="74"/>
      <c r="BW78" s="74"/>
      <c r="BX78" s="74"/>
      <c r="BY78" s="74"/>
      <c r="BZ78" s="74"/>
      <c r="CA78" s="74"/>
      <c r="CB78" s="74"/>
      <c r="CC78" s="74"/>
      <c r="CD78" s="74"/>
      <c r="CE78" s="74"/>
      <c r="CF78" s="74"/>
      <c r="CG78" s="74"/>
      <c r="CH78" s="74"/>
      <c r="CI78" s="74"/>
      <c r="CJ78" s="74"/>
      <c r="CK78" s="74"/>
      <c r="CL78" s="74"/>
      <c r="CM78" s="74"/>
      <c r="CN78" s="74"/>
      <c r="CO78" s="74"/>
      <c r="CP78" s="74"/>
      <c r="CQ78" s="74"/>
      <c r="CR78" s="74"/>
      <c r="CS78" s="74"/>
      <c r="CT78" s="74"/>
      <c r="CU78" s="74"/>
      <c r="CV78" s="74"/>
      <c r="CW78" s="74"/>
      <c r="CX78" s="74"/>
      <c r="CY78" s="74"/>
      <c r="CZ78" s="74"/>
      <c r="DA78" s="74"/>
      <c r="DB78" s="74"/>
      <c r="DC78" s="74"/>
      <c r="DD78" s="74"/>
      <c r="DE78" s="74"/>
      <c r="DF78" s="74"/>
      <c r="DG78" s="74"/>
      <c r="DH78" s="74"/>
      <c r="DI78" s="74"/>
      <c r="DJ78" s="74"/>
      <c r="DK78" s="74"/>
      <c r="DL78" s="74"/>
      <c r="DM78" s="74"/>
      <c r="DN78" s="74"/>
      <c r="DO78" s="74"/>
      <c r="DP78" s="74"/>
      <c r="DQ78" s="74"/>
      <c r="DR78" s="74"/>
      <c r="DS78" s="74"/>
      <c r="DT78" s="74"/>
      <c r="DU78" s="74"/>
      <c r="DV78" s="74"/>
      <c r="DW78" s="74"/>
      <c r="DX78" s="74"/>
      <c r="DY78" s="74"/>
      <c r="DZ78" s="74"/>
      <c r="EA78" s="74"/>
      <c r="EB78" s="74"/>
      <c r="EC78" s="74"/>
      <c r="ED78" s="74"/>
      <c r="EE78" s="74"/>
      <c r="EF78" s="74"/>
      <c r="EG78" s="74"/>
      <c r="EH78" s="74"/>
      <c r="EI78" s="74"/>
      <c r="EJ78" s="74"/>
      <c r="EK78" s="74"/>
      <c r="EL78" s="74"/>
      <c r="EM78" s="74"/>
      <c r="EN78" s="74"/>
      <c r="EO78" s="74"/>
      <c r="EP78" s="74"/>
      <c r="EQ78" s="74"/>
      <c r="ER78" s="74"/>
      <c r="ES78" s="74"/>
      <c r="ET78" s="74"/>
      <c r="EU78" s="74"/>
      <c r="EV78" s="74"/>
      <c r="EW78" s="74"/>
      <c r="EX78" s="74"/>
      <c r="EY78" s="74"/>
      <c r="EZ78" s="74"/>
      <c r="FA78" s="74"/>
      <c r="FB78" s="74"/>
      <c r="FC78" s="74"/>
      <c r="FD78" s="74"/>
      <c r="FE78" s="74"/>
      <c r="FF78" s="74"/>
      <c r="FG78" s="74"/>
      <c r="FH78" s="74"/>
      <c r="FI78" s="74"/>
      <c r="FJ78" s="74"/>
      <c r="FK78" s="74"/>
      <c r="FL78" s="74"/>
      <c r="FM78" s="74"/>
      <c r="FN78" s="74"/>
      <c r="FO78" s="74"/>
      <c r="FP78" s="74"/>
      <c r="FQ78" s="74"/>
      <c r="FR78" s="74"/>
      <c r="FS78" s="74"/>
      <c r="FT78" s="74"/>
      <c r="FU78" s="74"/>
      <c r="FV78" s="74"/>
      <c r="FW78" s="74"/>
      <c r="FX78" s="74"/>
      <c r="FY78" s="74"/>
      <c r="FZ78" s="74"/>
      <c r="GA78" s="74"/>
      <c r="GB78" s="74"/>
      <c r="GC78" s="74"/>
      <c r="GD78" s="74"/>
      <c r="GE78" s="74"/>
      <c r="GF78" s="74"/>
      <c r="GG78" s="74"/>
      <c r="GH78" s="74"/>
      <c r="GI78" s="74"/>
      <c r="GJ78" s="74"/>
      <c r="GK78" s="74"/>
      <c r="GL78" s="74"/>
      <c r="GM78" s="74"/>
      <c r="GN78" s="74"/>
      <c r="GO78" s="74"/>
      <c r="GP78" s="74"/>
      <c r="GQ78" s="74"/>
      <c r="GR78" s="74"/>
      <c r="GS78" s="74"/>
      <c r="GT78" s="74"/>
      <c r="GU78" s="74"/>
      <c r="GV78" s="74"/>
      <c r="GW78" s="74"/>
      <c r="GX78" s="74"/>
    </row>
    <row r="79" spans="1:206" s="66" customFormat="1" ht="18" customHeight="1">
      <c r="A79" s="261" t="s">
        <v>144</v>
      </c>
      <c r="B79" s="262"/>
      <c r="C79" s="29"/>
      <c r="D79" s="134">
        <f>E79+F79+H79+J79+L79+N79+P79+R79+T79+V79+X79+Z79</f>
        <v>0</v>
      </c>
      <c r="E79" s="29"/>
      <c r="F79" s="29"/>
      <c r="G79" s="137">
        <f>E79+F79</f>
        <v>0</v>
      </c>
      <c r="H79" s="29"/>
      <c r="I79" s="137">
        <f>G79+H79</f>
        <v>0</v>
      </c>
      <c r="J79" s="29"/>
      <c r="K79" s="137">
        <f>I79+J79</f>
        <v>0</v>
      </c>
      <c r="L79" s="29"/>
      <c r="M79" s="137">
        <f>K79+L79</f>
        <v>0</v>
      </c>
      <c r="N79" s="29"/>
      <c r="O79" s="137">
        <f>M79+N79</f>
        <v>0</v>
      </c>
      <c r="P79" s="29"/>
      <c r="Q79" s="137">
        <f>O79+P79</f>
        <v>0</v>
      </c>
      <c r="R79" s="29"/>
      <c r="S79" s="137">
        <f>Q79+R79</f>
        <v>0</v>
      </c>
      <c r="T79" s="29"/>
      <c r="U79" s="137">
        <f>S79+T79</f>
        <v>0</v>
      </c>
      <c r="V79" s="29"/>
      <c r="W79" s="137">
        <f>U79+V79</f>
        <v>0</v>
      </c>
      <c r="X79" s="29"/>
      <c r="Y79" s="137">
        <f>W79+X79</f>
        <v>0</v>
      </c>
      <c r="Z79" s="29"/>
      <c r="AA79" s="29"/>
      <c r="AB79" s="135">
        <f t="shared" si="213"/>
        <v>1</v>
      </c>
      <c r="AC79" s="29"/>
      <c r="AD79" s="29"/>
      <c r="AE79" s="137">
        <f>AC79+AD79</f>
        <v>0</v>
      </c>
      <c r="AF79" s="135">
        <f t="shared" si="215"/>
        <v>1</v>
      </c>
      <c r="AG79" s="29"/>
      <c r="AH79" s="137">
        <f>AE79+AG79</f>
        <v>0</v>
      </c>
      <c r="AI79" s="135">
        <f t="shared" si="217"/>
        <v>1</v>
      </c>
      <c r="AJ79" s="29"/>
      <c r="AK79" s="137">
        <f>AH79+AJ79</f>
        <v>0</v>
      </c>
      <c r="AL79" s="135">
        <f t="shared" si="218"/>
        <v>1</v>
      </c>
      <c r="AM79" s="29"/>
      <c r="AN79" s="137">
        <f>AK79+AM79</f>
        <v>0</v>
      </c>
      <c r="AO79" s="135">
        <f t="shared" si="219"/>
        <v>1</v>
      </c>
      <c r="AP79" s="29"/>
      <c r="AQ79" s="137">
        <f>AN79+AP79</f>
        <v>0</v>
      </c>
      <c r="AR79" s="135">
        <f t="shared" si="220"/>
        <v>1</v>
      </c>
      <c r="AS79" s="29"/>
      <c r="AT79" s="137">
        <f>AQ79+AS79</f>
        <v>0</v>
      </c>
      <c r="AU79" s="135">
        <f t="shared" si="221"/>
        <v>1</v>
      </c>
      <c r="AV79" s="29"/>
      <c r="AW79" s="137">
        <f>AT79+AV79</f>
        <v>0</v>
      </c>
      <c r="AX79" s="135">
        <f t="shared" si="222"/>
        <v>1</v>
      </c>
      <c r="AY79" s="29"/>
      <c r="AZ79" s="137">
        <f>AW79+AY79</f>
        <v>0</v>
      </c>
      <c r="BA79" s="135">
        <f t="shared" si="223"/>
        <v>1</v>
      </c>
      <c r="BB79" s="29"/>
      <c r="BC79" s="137">
        <f>AZ79+BB79</f>
        <v>0</v>
      </c>
      <c r="BD79" s="135">
        <f t="shared" si="224"/>
        <v>1</v>
      </c>
      <c r="BE79" s="29"/>
      <c r="BF79" s="137">
        <f>BC79+BE79</f>
        <v>0</v>
      </c>
      <c r="BG79" s="135">
        <f t="shared" si="225"/>
        <v>1</v>
      </c>
      <c r="BH79" s="137"/>
      <c r="BI79" s="29"/>
      <c r="BJ79" s="29"/>
      <c r="BK79" s="135">
        <f>IF($AA$79=0,1,BJ79/$AA$79-1)</f>
        <v>1</v>
      </c>
      <c r="BL79" s="135">
        <f t="shared" si="227"/>
        <v>1</v>
      </c>
      <c r="BM79" s="167"/>
      <c r="BN79" s="65"/>
      <c r="BO79" s="65"/>
      <c r="BP79" s="65"/>
      <c r="BQ79" s="65"/>
      <c r="BR79" s="65"/>
      <c r="BS79" s="65"/>
      <c r="BT79" s="65"/>
      <c r="BU79" s="65"/>
      <c r="BV79" s="65"/>
      <c r="BW79" s="65"/>
      <c r="BX79" s="65"/>
      <c r="BY79" s="65"/>
      <c r="BZ79" s="65"/>
      <c r="CA79" s="65"/>
      <c r="CB79" s="65"/>
      <c r="CC79" s="65"/>
      <c r="CD79" s="65"/>
      <c r="CE79" s="65"/>
      <c r="CF79" s="65"/>
      <c r="CG79" s="65"/>
      <c r="CH79" s="65"/>
      <c r="CI79" s="65"/>
      <c r="CJ79" s="65"/>
      <c r="CK79" s="65"/>
      <c r="CL79" s="65"/>
      <c r="CM79" s="65"/>
      <c r="CN79" s="65"/>
      <c r="CO79" s="65"/>
      <c r="CP79" s="65"/>
      <c r="CQ79" s="65"/>
      <c r="CR79" s="65"/>
      <c r="CS79" s="65"/>
      <c r="CT79" s="65"/>
      <c r="CU79" s="65"/>
      <c r="CV79" s="65"/>
      <c r="CW79" s="65"/>
      <c r="CX79" s="65"/>
      <c r="CY79" s="65"/>
      <c r="CZ79" s="65"/>
      <c r="DA79" s="65"/>
      <c r="DB79" s="65"/>
      <c r="DC79" s="65"/>
      <c r="DD79" s="65"/>
      <c r="DE79" s="65"/>
      <c r="DF79" s="65"/>
      <c r="DG79" s="65"/>
      <c r="DH79" s="65"/>
      <c r="DI79" s="65"/>
      <c r="DJ79" s="65"/>
      <c r="DK79" s="65"/>
      <c r="DL79" s="65"/>
      <c r="DM79" s="65"/>
      <c r="DN79" s="65"/>
      <c r="DO79" s="65"/>
      <c r="DP79" s="65"/>
      <c r="DQ79" s="65"/>
      <c r="DR79" s="65"/>
      <c r="DS79" s="65"/>
      <c r="DT79" s="65"/>
      <c r="DU79" s="65"/>
      <c r="DV79" s="65"/>
      <c r="DW79" s="65"/>
      <c r="DX79" s="65"/>
      <c r="DY79" s="65"/>
      <c r="DZ79" s="65"/>
      <c r="EA79" s="65"/>
      <c r="EB79" s="65"/>
      <c r="EC79" s="65"/>
      <c r="ED79" s="65"/>
      <c r="EE79" s="65"/>
      <c r="EF79" s="65"/>
      <c r="EG79" s="65"/>
      <c r="EH79" s="65"/>
      <c r="EI79" s="65"/>
      <c r="EJ79" s="65"/>
      <c r="EK79" s="65"/>
      <c r="EL79" s="65"/>
      <c r="EM79" s="65"/>
      <c r="EN79" s="65"/>
      <c r="EO79" s="65"/>
      <c r="EP79" s="65"/>
      <c r="EQ79" s="65"/>
      <c r="ER79" s="65"/>
      <c r="ES79" s="65"/>
      <c r="ET79" s="65"/>
      <c r="EU79" s="65"/>
      <c r="EV79" s="65"/>
      <c r="EW79" s="65"/>
      <c r="EX79" s="65"/>
      <c r="EY79" s="65"/>
      <c r="EZ79" s="65"/>
      <c r="FA79" s="65"/>
      <c r="FB79" s="65"/>
      <c r="FC79" s="65"/>
      <c r="FD79" s="65"/>
      <c r="FE79" s="65"/>
      <c r="FF79" s="65"/>
      <c r="FG79" s="65"/>
      <c r="FH79" s="65"/>
      <c r="FI79" s="65"/>
      <c r="FJ79" s="65"/>
      <c r="FK79" s="65"/>
      <c r="FL79" s="65"/>
      <c r="FM79" s="65"/>
      <c r="FN79" s="65"/>
      <c r="FO79" s="65"/>
      <c r="FP79" s="65"/>
      <c r="FQ79" s="65"/>
      <c r="FR79" s="65"/>
      <c r="FS79" s="65"/>
      <c r="FT79" s="65"/>
      <c r="FU79" s="65"/>
      <c r="FV79" s="65"/>
      <c r="FW79" s="65"/>
      <c r="FX79" s="65"/>
      <c r="FY79" s="65"/>
      <c r="FZ79" s="65"/>
      <c r="GA79" s="65"/>
      <c r="GB79" s="65"/>
      <c r="GC79" s="65"/>
      <c r="GD79" s="65"/>
      <c r="GE79" s="65"/>
      <c r="GF79" s="65"/>
      <c r="GG79" s="65"/>
      <c r="GH79" s="65"/>
      <c r="GI79" s="65"/>
      <c r="GJ79" s="65"/>
      <c r="GK79" s="65"/>
      <c r="GL79" s="65"/>
      <c r="GM79" s="65"/>
      <c r="GN79" s="65"/>
      <c r="GO79" s="65"/>
      <c r="GP79" s="65"/>
      <c r="GQ79" s="65"/>
      <c r="GR79" s="65"/>
      <c r="GS79" s="65"/>
      <c r="GT79" s="65"/>
      <c r="GU79" s="65"/>
      <c r="GV79" s="65"/>
      <c r="GW79" s="65"/>
      <c r="GX79" s="65"/>
    </row>
    <row r="80" spans="1:206" s="66" customFormat="1" ht="18" customHeight="1">
      <c r="A80" s="261" t="s">
        <v>145</v>
      </c>
      <c r="B80" s="262"/>
      <c r="C80" s="29"/>
      <c r="D80" s="134">
        <f>E80+F80+H80+J80+L80+N80+P80+R80+T80+V80+X80+Z80</f>
        <v>0</v>
      </c>
      <c r="E80" s="29"/>
      <c r="F80" s="29"/>
      <c r="G80" s="137">
        <f>E80+F80</f>
        <v>0</v>
      </c>
      <c r="H80" s="29"/>
      <c r="I80" s="137">
        <f>G80+H80</f>
        <v>0</v>
      </c>
      <c r="J80" s="29"/>
      <c r="K80" s="137">
        <f>I80+J80</f>
        <v>0</v>
      </c>
      <c r="L80" s="29"/>
      <c r="M80" s="137">
        <f>K80+L80</f>
        <v>0</v>
      </c>
      <c r="N80" s="29"/>
      <c r="O80" s="137">
        <f>M80+N80</f>
        <v>0</v>
      </c>
      <c r="P80" s="29"/>
      <c r="Q80" s="137">
        <f>O80+P80</f>
        <v>0</v>
      </c>
      <c r="R80" s="29"/>
      <c r="S80" s="137">
        <f>Q80+R80</f>
        <v>0</v>
      </c>
      <c r="T80" s="29"/>
      <c r="U80" s="137">
        <f>S80+T80</f>
        <v>0</v>
      </c>
      <c r="V80" s="29"/>
      <c r="W80" s="137">
        <f>U80+V80</f>
        <v>0</v>
      </c>
      <c r="X80" s="29"/>
      <c r="Y80" s="137">
        <f>W80+X80</f>
        <v>0</v>
      </c>
      <c r="Z80" s="29"/>
      <c r="AA80" s="29"/>
      <c r="AB80" s="135">
        <f t="shared" si="213"/>
        <v>1</v>
      </c>
      <c r="AC80" s="29"/>
      <c r="AD80" s="29"/>
      <c r="AE80" s="137">
        <f>AC80+AD80</f>
        <v>0</v>
      </c>
      <c r="AF80" s="135">
        <f t="shared" si="215"/>
        <v>1</v>
      </c>
      <c r="AG80" s="29"/>
      <c r="AH80" s="137">
        <f>AE80+AG80</f>
        <v>0</v>
      </c>
      <c r="AI80" s="135">
        <f t="shared" si="217"/>
        <v>1</v>
      </c>
      <c r="AJ80" s="29"/>
      <c r="AK80" s="137">
        <f>AH80+AJ80</f>
        <v>0</v>
      </c>
      <c r="AL80" s="135">
        <f t="shared" si="218"/>
        <v>1</v>
      </c>
      <c r="AM80" s="29"/>
      <c r="AN80" s="137">
        <f>AK80+AM80</f>
        <v>0</v>
      </c>
      <c r="AO80" s="135">
        <f t="shared" si="219"/>
        <v>1</v>
      </c>
      <c r="AP80" s="29"/>
      <c r="AQ80" s="137">
        <f>AN80+AP80</f>
        <v>0</v>
      </c>
      <c r="AR80" s="135">
        <f t="shared" si="220"/>
        <v>1</v>
      </c>
      <c r="AS80" s="29"/>
      <c r="AT80" s="137">
        <f>AQ80+AS80</f>
        <v>0</v>
      </c>
      <c r="AU80" s="135">
        <f t="shared" si="221"/>
        <v>1</v>
      </c>
      <c r="AV80" s="29"/>
      <c r="AW80" s="137">
        <f>AT80+AV80</f>
        <v>0</v>
      </c>
      <c r="AX80" s="135">
        <f t="shared" si="222"/>
        <v>1</v>
      </c>
      <c r="AY80" s="29"/>
      <c r="AZ80" s="137">
        <f>AW80+AY80</f>
        <v>0</v>
      </c>
      <c r="BA80" s="135">
        <f t="shared" si="223"/>
        <v>1</v>
      </c>
      <c r="BB80" s="29"/>
      <c r="BC80" s="137">
        <f>AZ80+BB80</f>
        <v>0</v>
      </c>
      <c r="BD80" s="135">
        <f t="shared" si="224"/>
        <v>1</v>
      </c>
      <c r="BE80" s="29"/>
      <c r="BF80" s="137">
        <f>BC80+BE80</f>
        <v>0</v>
      </c>
      <c r="BG80" s="135">
        <f t="shared" si="225"/>
        <v>1</v>
      </c>
      <c r="BH80" s="137"/>
      <c r="BI80" s="29"/>
      <c r="BJ80" s="29"/>
      <c r="BK80" s="135">
        <f>IF($AA$80=0,1,BJ80/$AA$80-1)</f>
        <v>1</v>
      </c>
      <c r="BL80" s="135">
        <f t="shared" si="227"/>
        <v>1</v>
      </c>
      <c r="BM80" s="167"/>
      <c r="BN80" s="65"/>
      <c r="BO80" s="65"/>
      <c r="BP80" s="65"/>
      <c r="BQ80" s="65"/>
      <c r="BR80" s="65"/>
      <c r="BS80" s="65"/>
      <c r="BT80" s="65"/>
      <c r="BU80" s="65"/>
      <c r="BV80" s="65"/>
      <c r="BW80" s="65"/>
      <c r="BX80" s="65"/>
      <c r="BY80" s="65"/>
      <c r="BZ80" s="65"/>
      <c r="CA80" s="65"/>
      <c r="CB80" s="65"/>
      <c r="CC80" s="65"/>
      <c r="CD80" s="65"/>
      <c r="CE80" s="65"/>
      <c r="CF80" s="65"/>
      <c r="CG80" s="65"/>
      <c r="CH80" s="65"/>
      <c r="CI80" s="65"/>
      <c r="CJ80" s="65"/>
      <c r="CK80" s="65"/>
      <c r="CL80" s="65"/>
      <c r="CM80" s="65"/>
      <c r="CN80" s="65"/>
      <c r="CO80" s="65"/>
      <c r="CP80" s="65"/>
      <c r="CQ80" s="65"/>
      <c r="CR80" s="65"/>
      <c r="CS80" s="65"/>
      <c r="CT80" s="65"/>
      <c r="CU80" s="65"/>
      <c r="CV80" s="65"/>
      <c r="CW80" s="65"/>
      <c r="CX80" s="65"/>
      <c r="CY80" s="65"/>
      <c r="CZ80" s="65"/>
      <c r="DA80" s="65"/>
      <c r="DB80" s="65"/>
      <c r="DC80" s="65"/>
      <c r="DD80" s="65"/>
      <c r="DE80" s="65"/>
      <c r="DF80" s="65"/>
      <c r="DG80" s="65"/>
      <c r="DH80" s="65"/>
      <c r="DI80" s="65"/>
      <c r="DJ80" s="65"/>
      <c r="DK80" s="65"/>
      <c r="DL80" s="65"/>
      <c r="DM80" s="65"/>
      <c r="DN80" s="65"/>
      <c r="DO80" s="65"/>
      <c r="DP80" s="65"/>
      <c r="DQ80" s="65"/>
      <c r="DR80" s="65"/>
      <c r="DS80" s="65"/>
      <c r="DT80" s="65"/>
      <c r="DU80" s="65"/>
      <c r="DV80" s="65"/>
      <c r="DW80" s="65"/>
      <c r="DX80" s="65"/>
      <c r="DY80" s="65"/>
      <c r="DZ80" s="65"/>
      <c r="EA80" s="65"/>
      <c r="EB80" s="65"/>
      <c r="EC80" s="65"/>
      <c r="ED80" s="65"/>
      <c r="EE80" s="65"/>
      <c r="EF80" s="65"/>
      <c r="EG80" s="65"/>
      <c r="EH80" s="65"/>
      <c r="EI80" s="65"/>
      <c r="EJ80" s="65"/>
      <c r="EK80" s="65"/>
      <c r="EL80" s="65"/>
      <c r="EM80" s="65"/>
      <c r="EN80" s="65"/>
      <c r="EO80" s="65"/>
      <c r="EP80" s="65"/>
      <c r="EQ80" s="65"/>
      <c r="ER80" s="65"/>
      <c r="ES80" s="65"/>
      <c r="ET80" s="65"/>
      <c r="EU80" s="65"/>
      <c r="EV80" s="65"/>
      <c r="EW80" s="65"/>
      <c r="EX80" s="65"/>
      <c r="EY80" s="65"/>
      <c r="EZ80" s="65"/>
      <c r="FA80" s="65"/>
      <c r="FB80" s="65"/>
      <c r="FC80" s="65"/>
      <c r="FD80" s="65"/>
      <c r="FE80" s="65"/>
      <c r="FF80" s="65"/>
      <c r="FG80" s="65"/>
      <c r="FH80" s="65"/>
      <c r="FI80" s="65"/>
      <c r="FJ80" s="65"/>
      <c r="FK80" s="65"/>
      <c r="FL80" s="65"/>
      <c r="FM80" s="65"/>
      <c r="FN80" s="65"/>
      <c r="FO80" s="65"/>
      <c r="FP80" s="65"/>
      <c r="FQ80" s="65"/>
      <c r="FR80" s="65"/>
      <c r="FS80" s="65"/>
      <c r="FT80" s="65"/>
      <c r="FU80" s="65"/>
      <c r="FV80" s="65"/>
      <c r="FW80" s="65"/>
      <c r="FX80" s="65"/>
      <c r="FY80" s="65"/>
      <c r="FZ80" s="65"/>
      <c r="GA80" s="65"/>
      <c r="GB80" s="65"/>
      <c r="GC80" s="65"/>
      <c r="GD80" s="65"/>
      <c r="GE80" s="65"/>
      <c r="GF80" s="65"/>
      <c r="GG80" s="65"/>
      <c r="GH80" s="65"/>
      <c r="GI80" s="65"/>
      <c r="GJ80" s="65"/>
      <c r="GK80" s="65"/>
      <c r="GL80" s="65"/>
      <c r="GM80" s="65"/>
      <c r="GN80" s="65"/>
      <c r="GO80" s="65"/>
      <c r="GP80" s="65"/>
      <c r="GQ80" s="65"/>
      <c r="GR80" s="65"/>
      <c r="GS80" s="65"/>
      <c r="GT80" s="65"/>
      <c r="GU80" s="65"/>
      <c r="GV80" s="65"/>
      <c r="GW80" s="65"/>
      <c r="GX80" s="65"/>
    </row>
    <row r="81" spans="1:206" s="79" customFormat="1" ht="18" customHeight="1">
      <c r="A81" s="263" t="s">
        <v>57</v>
      </c>
      <c r="B81" s="264"/>
      <c r="C81" s="148">
        <f>C82-C83</f>
        <v>0</v>
      </c>
      <c r="D81" s="148">
        <f t="shared" ref="D81:AA81" si="228">D82-D83</f>
        <v>0</v>
      </c>
      <c r="E81" s="148">
        <f t="shared" si="228"/>
        <v>0</v>
      </c>
      <c r="F81" s="148">
        <f t="shared" si="228"/>
        <v>0</v>
      </c>
      <c r="G81" s="148">
        <f t="shared" si="228"/>
        <v>0</v>
      </c>
      <c r="H81" s="148">
        <f t="shared" si="228"/>
        <v>0</v>
      </c>
      <c r="I81" s="148">
        <f t="shared" si="228"/>
        <v>0</v>
      </c>
      <c r="J81" s="148">
        <f t="shared" si="228"/>
        <v>0</v>
      </c>
      <c r="K81" s="148">
        <f t="shared" si="228"/>
        <v>0</v>
      </c>
      <c r="L81" s="148">
        <f t="shared" si="228"/>
        <v>0</v>
      </c>
      <c r="M81" s="148">
        <f t="shared" si="228"/>
        <v>0</v>
      </c>
      <c r="N81" s="148">
        <f t="shared" si="228"/>
        <v>0</v>
      </c>
      <c r="O81" s="148">
        <f t="shared" si="228"/>
        <v>0</v>
      </c>
      <c r="P81" s="148">
        <f t="shared" si="228"/>
        <v>0</v>
      </c>
      <c r="Q81" s="148">
        <f t="shared" si="228"/>
        <v>0</v>
      </c>
      <c r="R81" s="148">
        <f t="shared" si="228"/>
        <v>0</v>
      </c>
      <c r="S81" s="148">
        <f t="shared" si="228"/>
        <v>0</v>
      </c>
      <c r="T81" s="148">
        <f t="shared" si="228"/>
        <v>0</v>
      </c>
      <c r="U81" s="148">
        <f t="shared" si="228"/>
        <v>0</v>
      </c>
      <c r="V81" s="148">
        <f t="shared" si="228"/>
        <v>0</v>
      </c>
      <c r="W81" s="148">
        <f t="shared" si="228"/>
        <v>0</v>
      </c>
      <c r="X81" s="148">
        <f t="shared" si="228"/>
        <v>0</v>
      </c>
      <c r="Y81" s="148">
        <f t="shared" si="228"/>
        <v>0</v>
      </c>
      <c r="Z81" s="148">
        <f t="shared" si="228"/>
        <v>0</v>
      </c>
      <c r="AA81" s="148">
        <f t="shared" si="228"/>
        <v>0</v>
      </c>
      <c r="AB81" s="133">
        <f t="shared" si="213"/>
        <v>1</v>
      </c>
      <c r="AC81" s="148">
        <f t="shared" ref="AC81:BH81" si="229">AC82-AC83</f>
        <v>0</v>
      </c>
      <c r="AD81" s="148">
        <f t="shared" si="229"/>
        <v>0</v>
      </c>
      <c r="AE81" s="148">
        <f t="shared" si="229"/>
        <v>0</v>
      </c>
      <c r="AF81" s="133">
        <f t="shared" si="215"/>
        <v>1</v>
      </c>
      <c r="AG81" s="148">
        <f t="shared" ref="AG81" si="230">AG82-AG83</f>
        <v>0</v>
      </c>
      <c r="AH81" s="148">
        <f t="shared" si="229"/>
        <v>0</v>
      </c>
      <c r="AI81" s="133">
        <f t="shared" si="217"/>
        <v>1</v>
      </c>
      <c r="AJ81" s="148">
        <f t="shared" si="229"/>
        <v>0</v>
      </c>
      <c r="AK81" s="148">
        <f t="shared" si="229"/>
        <v>0</v>
      </c>
      <c r="AL81" s="133">
        <f t="shared" si="218"/>
        <v>1</v>
      </c>
      <c r="AM81" s="148">
        <f t="shared" si="229"/>
        <v>0</v>
      </c>
      <c r="AN81" s="148">
        <f t="shared" si="229"/>
        <v>0</v>
      </c>
      <c r="AO81" s="133">
        <f t="shared" si="219"/>
        <v>1</v>
      </c>
      <c r="AP81" s="148">
        <f t="shared" si="229"/>
        <v>0</v>
      </c>
      <c r="AQ81" s="148">
        <f t="shared" si="229"/>
        <v>0</v>
      </c>
      <c r="AR81" s="133">
        <f t="shared" si="220"/>
        <v>1</v>
      </c>
      <c r="AS81" s="148">
        <f t="shared" si="229"/>
        <v>0</v>
      </c>
      <c r="AT81" s="148">
        <f t="shared" si="229"/>
        <v>0</v>
      </c>
      <c r="AU81" s="133">
        <f t="shared" si="221"/>
        <v>1</v>
      </c>
      <c r="AV81" s="148">
        <f t="shared" si="229"/>
        <v>0</v>
      </c>
      <c r="AW81" s="148">
        <f t="shared" si="229"/>
        <v>0</v>
      </c>
      <c r="AX81" s="133">
        <f t="shared" si="222"/>
        <v>1</v>
      </c>
      <c r="AY81" s="148">
        <f t="shared" si="229"/>
        <v>0</v>
      </c>
      <c r="AZ81" s="148">
        <f t="shared" si="229"/>
        <v>0</v>
      </c>
      <c r="BA81" s="133">
        <f t="shared" si="223"/>
        <v>1</v>
      </c>
      <c r="BB81" s="148">
        <f t="shared" si="229"/>
        <v>0</v>
      </c>
      <c r="BC81" s="148">
        <f t="shared" si="229"/>
        <v>0</v>
      </c>
      <c r="BD81" s="133">
        <f t="shared" si="224"/>
        <v>1</v>
      </c>
      <c r="BE81" s="148">
        <f t="shared" si="229"/>
        <v>0</v>
      </c>
      <c r="BF81" s="148">
        <f t="shared" si="229"/>
        <v>0</v>
      </c>
      <c r="BG81" s="133">
        <f t="shared" si="225"/>
        <v>1</v>
      </c>
      <c r="BH81" s="148">
        <f t="shared" si="229"/>
        <v>0</v>
      </c>
      <c r="BI81" s="148">
        <f t="shared" ref="BI81:BJ81" si="231">BI82-BI83</f>
        <v>0</v>
      </c>
      <c r="BJ81" s="148">
        <f t="shared" si="231"/>
        <v>0</v>
      </c>
      <c r="BK81" s="133">
        <f>IF($AA$81=0,1,BJ81/$AA$81-1)</f>
        <v>1</v>
      </c>
      <c r="BL81" s="133">
        <f t="shared" si="227"/>
        <v>1</v>
      </c>
      <c r="BM81" s="169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  <c r="CU81" s="78"/>
      <c r="CV81" s="78"/>
      <c r="CW81" s="78"/>
      <c r="CX81" s="78"/>
      <c r="CY81" s="78"/>
      <c r="CZ81" s="78"/>
      <c r="DA81" s="78"/>
      <c r="DB81" s="78"/>
      <c r="DC81" s="78"/>
      <c r="DD81" s="78"/>
      <c r="DE81" s="78"/>
      <c r="DF81" s="78"/>
      <c r="DG81" s="78"/>
      <c r="DH81" s="78"/>
      <c r="DI81" s="78"/>
      <c r="DJ81" s="78"/>
      <c r="DK81" s="78"/>
      <c r="DL81" s="78"/>
      <c r="DM81" s="78"/>
      <c r="DN81" s="78"/>
      <c r="DO81" s="78"/>
      <c r="DP81" s="78"/>
      <c r="DQ81" s="78"/>
      <c r="DR81" s="78"/>
      <c r="DS81" s="78"/>
      <c r="DT81" s="78"/>
      <c r="DU81" s="78"/>
      <c r="DV81" s="78"/>
      <c r="DW81" s="78"/>
      <c r="DX81" s="78"/>
      <c r="DY81" s="78"/>
      <c r="DZ81" s="78"/>
      <c r="EA81" s="78"/>
      <c r="EB81" s="78"/>
      <c r="EC81" s="78"/>
      <c r="ED81" s="78"/>
      <c r="EE81" s="78"/>
      <c r="EF81" s="78"/>
      <c r="EG81" s="78"/>
      <c r="EH81" s="78"/>
      <c r="EI81" s="78"/>
      <c r="EJ81" s="78"/>
      <c r="EK81" s="78"/>
      <c r="EL81" s="78"/>
      <c r="EM81" s="78"/>
      <c r="EN81" s="78"/>
      <c r="EO81" s="78"/>
      <c r="EP81" s="78"/>
      <c r="EQ81" s="78"/>
      <c r="ER81" s="78"/>
      <c r="ES81" s="78"/>
      <c r="ET81" s="78"/>
      <c r="EU81" s="78"/>
      <c r="EV81" s="78"/>
      <c r="EW81" s="78"/>
      <c r="EX81" s="78"/>
      <c r="EY81" s="78"/>
      <c r="EZ81" s="78"/>
      <c r="FA81" s="78"/>
      <c r="FB81" s="78"/>
      <c r="FC81" s="78"/>
      <c r="FD81" s="78"/>
      <c r="FE81" s="78"/>
      <c r="FF81" s="78"/>
      <c r="FG81" s="78"/>
      <c r="FH81" s="78"/>
      <c r="FI81" s="78"/>
      <c r="FJ81" s="78"/>
      <c r="FK81" s="78"/>
      <c r="FL81" s="78"/>
      <c r="FM81" s="78"/>
      <c r="FN81" s="78"/>
      <c r="FO81" s="78"/>
      <c r="FP81" s="78"/>
      <c r="FQ81" s="78"/>
      <c r="FR81" s="78"/>
      <c r="FS81" s="78"/>
      <c r="FT81" s="78"/>
      <c r="FU81" s="78"/>
      <c r="FV81" s="78"/>
      <c r="FW81" s="78"/>
      <c r="FX81" s="78"/>
      <c r="FY81" s="78"/>
      <c r="FZ81" s="78"/>
      <c r="GA81" s="78"/>
      <c r="GB81" s="78"/>
      <c r="GC81" s="78"/>
      <c r="GD81" s="78"/>
      <c r="GE81" s="78"/>
      <c r="GF81" s="78"/>
      <c r="GG81" s="78"/>
      <c r="GH81" s="78"/>
      <c r="GI81" s="78"/>
      <c r="GJ81" s="78"/>
      <c r="GK81" s="78"/>
      <c r="GL81" s="78"/>
      <c r="GM81" s="78"/>
      <c r="GN81" s="78"/>
      <c r="GO81" s="78"/>
      <c r="GP81" s="78"/>
      <c r="GQ81" s="78"/>
      <c r="GR81" s="78"/>
      <c r="GS81" s="78"/>
      <c r="GT81" s="78"/>
      <c r="GU81" s="78"/>
      <c r="GV81" s="78"/>
      <c r="GW81" s="78"/>
      <c r="GX81" s="78"/>
    </row>
    <row r="82" spans="1:206" s="64" customFormat="1" ht="18" customHeight="1">
      <c r="A82" s="261" t="s">
        <v>144</v>
      </c>
      <c r="B82" s="262"/>
      <c r="C82" s="29"/>
      <c r="D82" s="134">
        <f>E82+F82+H82+J82+L82+N82+P82+R82+T82+V82+X82+Z82</f>
        <v>0</v>
      </c>
      <c r="E82" s="29"/>
      <c r="F82" s="29"/>
      <c r="G82" s="137">
        <f>E82+F82</f>
        <v>0</v>
      </c>
      <c r="H82" s="29"/>
      <c r="I82" s="137">
        <f>G82+H82</f>
        <v>0</v>
      </c>
      <c r="J82" s="29"/>
      <c r="K82" s="137">
        <f>I82+J82</f>
        <v>0</v>
      </c>
      <c r="L82" s="29"/>
      <c r="M82" s="137">
        <f>K82+L82</f>
        <v>0</v>
      </c>
      <c r="N82" s="29"/>
      <c r="O82" s="137">
        <f>M82+N82</f>
        <v>0</v>
      </c>
      <c r="P82" s="29"/>
      <c r="Q82" s="137">
        <f>O82+P82</f>
        <v>0</v>
      </c>
      <c r="R82" s="29"/>
      <c r="S82" s="137">
        <f>Q82+R82</f>
        <v>0</v>
      </c>
      <c r="T82" s="29"/>
      <c r="U82" s="137">
        <f>S82+T82</f>
        <v>0</v>
      </c>
      <c r="V82" s="29"/>
      <c r="W82" s="137">
        <f>U82+V82</f>
        <v>0</v>
      </c>
      <c r="X82" s="29"/>
      <c r="Y82" s="137">
        <f>W82+X82</f>
        <v>0</v>
      </c>
      <c r="Z82" s="29"/>
      <c r="AA82" s="29"/>
      <c r="AB82" s="135">
        <f t="shared" si="213"/>
        <v>1</v>
      </c>
      <c r="AC82" s="29"/>
      <c r="AD82" s="29"/>
      <c r="AE82" s="137">
        <f>AC82+AD82</f>
        <v>0</v>
      </c>
      <c r="AF82" s="135">
        <f t="shared" si="215"/>
        <v>1</v>
      </c>
      <c r="AG82" s="29"/>
      <c r="AH82" s="137">
        <f>AE82+AG82</f>
        <v>0</v>
      </c>
      <c r="AI82" s="135">
        <f t="shared" si="217"/>
        <v>1</v>
      </c>
      <c r="AJ82" s="29"/>
      <c r="AK82" s="137">
        <f>AH82+AJ82</f>
        <v>0</v>
      </c>
      <c r="AL82" s="135">
        <f t="shared" si="218"/>
        <v>1</v>
      </c>
      <c r="AM82" s="29"/>
      <c r="AN82" s="137">
        <f>AK82+AM82</f>
        <v>0</v>
      </c>
      <c r="AO82" s="135">
        <f t="shared" si="219"/>
        <v>1</v>
      </c>
      <c r="AP82" s="29"/>
      <c r="AQ82" s="137">
        <f>AN82+AP82</f>
        <v>0</v>
      </c>
      <c r="AR82" s="135">
        <f t="shared" si="220"/>
        <v>1</v>
      </c>
      <c r="AS82" s="29"/>
      <c r="AT82" s="137">
        <f>AQ82+AS82</f>
        <v>0</v>
      </c>
      <c r="AU82" s="135">
        <f t="shared" si="221"/>
        <v>1</v>
      </c>
      <c r="AV82" s="29"/>
      <c r="AW82" s="137">
        <f>AT82+AV82</f>
        <v>0</v>
      </c>
      <c r="AX82" s="135">
        <f t="shared" si="222"/>
        <v>1</v>
      </c>
      <c r="AY82" s="29"/>
      <c r="AZ82" s="137">
        <f>AW82+AY82</f>
        <v>0</v>
      </c>
      <c r="BA82" s="135">
        <f t="shared" si="223"/>
        <v>1</v>
      </c>
      <c r="BB82" s="29"/>
      <c r="BC82" s="137">
        <f>AZ82+BB82</f>
        <v>0</v>
      </c>
      <c r="BD82" s="135">
        <f t="shared" si="224"/>
        <v>1</v>
      </c>
      <c r="BE82" s="29"/>
      <c r="BF82" s="137">
        <f>BC82+BE82</f>
        <v>0</v>
      </c>
      <c r="BG82" s="135">
        <f t="shared" si="225"/>
        <v>1</v>
      </c>
      <c r="BH82" s="137"/>
      <c r="BI82" s="29"/>
      <c r="BJ82" s="29"/>
      <c r="BK82" s="135">
        <f>IF($AA$82=0,1,BJ82/$AA$82-1)</f>
        <v>1</v>
      </c>
      <c r="BL82" s="135">
        <f t="shared" si="227"/>
        <v>1</v>
      </c>
      <c r="BM82" s="167"/>
      <c r="BN82" s="63"/>
      <c r="BO82" s="63"/>
      <c r="BP82" s="63"/>
      <c r="BQ82" s="63"/>
      <c r="BR82" s="63"/>
      <c r="BS82" s="63"/>
      <c r="BT82" s="63"/>
      <c r="BU82" s="63"/>
      <c r="BV82" s="63"/>
      <c r="BW82" s="63"/>
      <c r="BX82" s="63"/>
      <c r="BY82" s="63"/>
      <c r="BZ82" s="63"/>
      <c r="CA82" s="63"/>
      <c r="CB82" s="63"/>
      <c r="CC82" s="63"/>
      <c r="CD82" s="63"/>
      <c r="CE82" s="63"/>
      <c r="CF82" s="63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  <c r="DZ82" s="63"/>
      <c r="EA82" s="63"/>
      <c r="EB82" s="63"/>
      <c r="EC82" s="63"/>
      <c r="ED82" s="63"/>
      <c r="EE82" s="63"/>
      <c r="EF82" s="63"/>
      <c r="EG82" s="63"/>
      <c r="EH82" s="63"/>
      <c r="EI82" s="63"/>
      <c r="EJ82" s="63"/>
      <c r="EK82" s="63"/>
      <c r="EL82" s="63"/>
      <c r="EM82" s="63"/>
      <c r="EN82" s="63"/>
      <c r="EO82" s="63"/>
      <c r="EP82" s="63"/>
      <c r="EQ82" s="63"/>
      <c r="ER82" s="63"/>
      <c r="ES82" s="63"/>
      <c r="ET82" s="63"/>
      <c r="EU82" s="63"/>
      <c r="EV82" s="63"/>
      <c r="EW82" s="63"/>
      <c r="EX82" s="63"/>
      <c r="EY82" s="63"/>
      <c r="EZ82" s="63"/>
      <c r="FA82" s="63"/>
      <c r="FB82" s="63"/>
      <c r="FC82" s="63"/>
      <c r="FD82" s="63"/>
      <c r="FE82" s="63"/>
      <c r="FF82" s="63"/>
      <c r="FG82" s="63"/>
      <c r="FH82" s="63"/>
      <c r="FI82" s="63"/>
      <c r="FJ82" s="63"/>
      <c r="FK82" s="63"/>
      <c r="FL82" s="63"/>
      <c r="FM82" s="63"/>
      <c r="FN82" s="63"/>
      <c r="FO82" s="63"/>
      <c r="FP82" s="63"/>
      <c r="FQ82" s="63"/>
      <c r="FR82" s="63"/>
      <c r="FS82" s="63"/>
      <c r="FT82" s="63"/>
      <c r="FU82" s="63"/>
      <c r="FV82" s="63"/>
      <c r="FW82" s="63"/>
      <c r="FX82" s="63"/>
      <c r="FY82" s="63"/>
      <c r="FZ82" s="63"/>
      <c r="GA82" s="63"/>
      <c r="GB82" s="63"/>
      <c r="GC82" s="63"/>
      <c r="GD82" s="63"/>
      <c r="GE82" s="63"/>
      <c r="GF82" s="63"/>
      <c r="GG82" s="63"/>
      <c r="GH82" s="63"/>
      <c r="GI82" s="63"/>
      <c r="GJ82" s="63"/>
      <c r="GK82" s="63"/>
      <c r="GL82" s="63"/>
      <c r="GM82" s="63"/>
      <c r="GN82" s="63"/>
      <c r="GO82" s="63"/>
      <c r="GP82" s="63"/>
      <c r="GQ82" s="63"/>
      <c r="GR82" s="63"/>
      <c r="GS82" s="63"/>
      <c r="GT82" s="63"/>
      <c r="GU82" s="63"/>
      <c r="GV82" s="63"/>
      <c r="GW82" s="63"/>
      <c r="GX82" s="63"/>
    </row>
    <row r="83" spans="1:206" s="64" customFormat="1" ht="18" customHeight="1">
      <c r="A83" s="261" t="s">
        <v>146</v>
      </c>
      <c r="B83" s="262"/>
      <c r="C83" s="29"/>
      <c r="D83" s="134">
        <f>E83+F83+H83+J83+L83+N83+P83+R83+T83+V83+X83+Z83</f>
        <v>0</v>
      </c>
      <c r="E83" s="29"/>
      <c r="F83" s="29"/>
      <c r="G83" s="137">
        <f>E83+F83</f>
        <v>0</v>
      </c>
      <c r="H83" s="29"/>
      <c r="I83" s="137">
        <f>G83+H83</f>
        <v>0</v>
      </c>
      <c r="J83" s="29"/>
      <c r="K83" s="137">
        <f>I83+J83</f>
        <v>0</v>
      </c>
      <c r="L83" s="29"/>
      <c r="M83" s="137">
        <f>K83+L83</f>
        <v>0</v>
      </c>
      <c r="N83" s="29"/>
      <c r="O83" s="137">
        <f>M83+N83</f>
        <v>0</v>
      </c>
      <c r="P83" s="29"/>
      <c r="Q83" s="137">
        <f>O83+P83</f>
        <v>0</v>
      </c>
      <c r="R83" s="29"/>
      <c r="S83" s="137">
        <f>Q83+R83</f>
        <v>0</v>
      </c>
      <c r="T83" s="29"/>
      <c r="U83" s="137">
        <f>S83+T83</f>
        <v>0</v>
      </c>
      <c r="V83" s="29"/>
      <c r="W83" s="137">
        <f>U83+V83</f>
        <v>0</v>
      </c>
      <c r="X83" s="29"/>
      <c r="Y83" s="137">
        <f>W83+X83</f>
        <v>0</v>
      </c>
      <c r="Z83" s="29"/>
      <c r="AA83" s="29"/>
      <c r="AB83" s="135">
        <f t="shared" si="213"/>
        <v>1</v>
      </c>
      <c r="AC83" s="29"/>
      <c r="AD83" s="29"/>
      <c r="AE83" s="137">
        <f>AC83+AD83</f>
        <v>0</v>
      </c>
      <c r="AF83" s="135">
        <f t="shared" si="215"/>
        <v>1</v>
      </c>
      <c r="AG83" s="29"/>
      <c r="AH83" s="137">
        <f>AE83+AG83</f>
        <v>0</v>
      </c>
      <c r="AI83" s="135">
        <f t="shared" si="217"/>
        <v>1</v>
      </c>
      <c r="AJ83" s="29"/>
      <c r="AK83" s="137">
        <f>AH83+AJ83</f>
        <v>0</v>
      </c>
      <c r="AL83" s="135">
        <f t="shared" si="218"/>
        <v>1</v>
      </c>
      <c r="AM83" s="29"/>
      <c r="AN83" s="137">
        <f>AK83+AM83</f>
        <v>0</v>
      </c>
      <c r="AO83" s="135">
        <f t="shared" si="219"/>
        <v>1</v>
      </c>
      <c r="AP83" s="29"/>
      <c r="AQ83" s="137">
        <f>AN83+AP83</f>
        <v>0</v>
      </c>
      <c r="AR83" s="135">
        <f t="shared" si="220"/>
        <v>1</v>
      </c>
      <c r="AS83" s="29"/>
      <c r="AT83" s="137">
        <f>AQ83+AS83</f>
        <v>0</v>
      </c>
      <c r="AU83" s="135">
        <f t="shared" si="221"/>
        <v>1</v>
      </c>
      <c r="AV83" s="29"/>
      <c r="AW83" s="137">
        <f>AT83+AV83</f>
        <v>0</v>
      </c>
      <c r="AX83" s="135">
        <f t="shared" si="222"/>
        <v>1</v>
      </c>
      <c r="AY83" s="29"/>
      <c r="AZ83" s="137">
        <f>AW83+AY83</f>
        <v>0</v>
      </c>
      <c r="BA83" s="135">
        <f t="shared" si="223"/>
        <v>1</v>
      </c>
      <c r="BB83" s="29"/>
      <c r="BC83" s="137">
        <f>AZ83+BB83</f>
        <v>0</v>
      </c>
      <c r="BD83" s="135">
        <f t="shared" si="224"/>
        <v>1</v>
      </c>
      <c r="BE83" s="29"/>
      <c r="BF83" s="137">
        <f>BC83+BE83</f>
        <v>0</v>
      </c>
      <c r="BG83" s="135">
        <f t="shared" si="225"/>
        <v>1</v>
      </c>
      <c r="BH83" s="137"/>
      <c r="BI83" s="29"/>
      <c r="BJ83" s="29"/>
      <c r="BK83" s="135">
        <f>IF($AA$83=0,1,BJ83/$AA$83-1)</f>
        <v>1</v>
      </c>
      <c r="BL83" s="135">
        <f t="shared" si="227"/>
        <v>1</v>
      </c>
      <c r="BM83" s="167"/>
      <c r="BN83" s="63"/>
      <c r="BO83" s="63"/>
      <c r="BP83" s="63"/>
      <c r="BQ83" s="63"/>
      <c r="BR83" s="63"/>
      <c r="BS83" s="63"/>
      <c r="BT83" s="63"/>
      <c r="BU83" s="63"/>
      <c r="BV83" s="63"/>
      <c r="BW83" s="63"/>
      <c r="BX83" s="63"/>
      <c r="BY83" s="63"/>
      <c r="BZ83" s="63"/>
      <c r="CA83" s="63"/>
      <c r="CB83" s="63"/>
      <c r="CC83" s="63"/>
      <c r="CD83" s="63"/>
      <c r="CE83" s="63"/>
      <c r="CF83" s="63"/>
      <c r="CG83" s="63"/>
      <c r="CH83" s="63"/>
      <c r="CI83" s="63"/>
      <c r="CJ83" s="63"/>
      <c r="CK83" s="63"/>
      <c r="CL83" s="63"/>
      <c r="CM83" s="63"/>
      <c r="CN83" s="63"/>
      <c r="CO83" s="63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  <c r="DZ83" s="63"/>
      <c r="EA83" s="63"/>
      <c r="EB83" s="63"/>
      <c r="EC83" s="63"/>
      <c r="ED83" s="63"/>
      <c r="EE83" s="63"/>
      <c r="EF83" s="63"/>
      <c r="EG83" s="63"/>
      <c r="EH83" s="63"/>
      <c r="EI83" s="63"/>
      <c r="EJ83" s="63"/>
      <c r="EK83" s="63"/>
      <c r="EL83" s="63"/>
      <c r="EM83" s="63"/>
      <c r="EN83" s="63"/>
      <c r="EO83" s="63"/>
      <c r="EP83" s="63"/>
      <c r="EQ83" s="63"/>
      <c r="ER83" s="63"/>
      <c r="ES83" s="63"/>
      <c r="ET83" s="63"/>
      <c r="EU83" s="63"/>
      <c r="EV83" s="63"/>
      <c r="EW83" s="63"/>
      <c r="EX83" s="63"/>
      <c r="EY83" s="63"/>
      <c r="EZ83" s="63"/>
      <c r="FA83" s="63"/>
      <c r="FB83" s="63"/>
      <c r="FC83" s="63"/>
      <c r="FD83" s="63"/>
      <c r="FE83" s="63"/>
      <c r="FF83" s="63"/>
      <c r="FG83" s="63"/>
      <c r="FH83" s="63"/>
      <c r="FI83" s="63"/>
      <c r="FJ83" s="63"/>
      <c r="FK83" s="63"/>
      <c r="FL83" s="63"/>
      <c r="FM83" s="63"/>
      <c r="FN83" s="63"/>
      <c r="FO83" s="63"/>
      <c r="FP83" s="63"/>
      <c r="FQ83" s="63"/>
      <c r="FR83" s="63"/>
      <c r="FS83" s="63"/>
      <c r="FT83" s="63"/>
      <c r="FU83" s="63"/>
      <c r="FV83" s="63"/>
      <c r="FW83" s="63"/>
      <c r="FX83" s="63"/>
      <c r="FY83" s="63"/>
      <c r="FZ83" s="63"/>
      <c r="GA83" s="63"/>
      <c r="GB83" s="63"/>
      <c r="GC83" s="63"/>
      <c r="GD83" s="63"/>
      <c r="GE83" s="63"/>
      <c r="GF83" s="63"/>
      <c r="GG83" s="63"/>
      <c r="GH83" s="63"/>
      <c r="GI83" s="63"/>
      <c r="GJ83" s="63"/>
      <c r="GK83" s="63"/>
      <c r="GL83" s="63"/>
      <c r="GM83" s="63"/>
      <c r="GN83" s="63"/>
      <c r="GO83" s="63"/>
      <c r="GP83" s="63"/>
      <c r="GQ83" s="63"/>
      <c r="GR83" s="63"/>
      <c r="GS83" s="63"/>
      <c r="GT83" s="63"/>
      <c r="GU83" s="63"/>
      <c r="GV83" s="63"/>
      <c r="GW83" s="63"/>
      <c r="GX83" s="63"/>
    </row>
    <row r="84" spans="1:206" s="75" customFormat="1" ht="18" customHeight="1">
      <c r="A84" s="263" t="s">
        <v>58</v>
      </c>
      <c r="B84" s="264"/>
      <c r="C84" s="148">
        <f t="shared" ref="C84:AA84" si="232">C85-C86</f>
        <v>0</v>
      </c>
      <c r="D84" s="148">
        <f t="shared" si="232"/>
        <v>0</v>
      </c>
      <c r="E84" s="148">
        <f t="shared" si="232"/>
        <v>0</v>
      </c>
      <c r="F84" s="148">
        <f t="shared" si="232"/>
        <v>0</v>
      </c>
      <c r="G84" s="148">
        <f t="shared" si="232"/>
        <v>0</v>
      </c>
      <c r="H84" s="148">
        <f t="shared" si="232"/>
        <v>0</v>
      </c>
      <c r="I84" s="148">
        <f t="shared" si="232"/>
        <v>0</v>
      </c>
      <c r="J84" s="148">
        <f t="shared" si="232"/>
        <v>0</v>
      </c>
      <c r="K84" s="148">
        <f t="shared" si="232"/>
        <v>0</v>
      </c>
      <c r="L84" s="148">
        <f t="shared" si="232"/>
        <v>0</v>
      </c>
      <c r="M84" s="148">
        <f t="shared" si="232"/>
        <v>0</v>
      </c>
      <c r="N84" s="148">
        <f t="shared" si="232"/>
        <v>0</v>
      </c>
      <c r="O84" s="148">
        <f t="shared" si="232"/>
        <v>0</v>
      </c>
      <c r="P84" s="148">
        <f t="shared" si="232"/>
        <v>0</v>
      </c>
      <c r="Q84" s="148">
        <f t="shared" si="232"/>
        <v>0</v>
      </c>
      <c r="R84" s="148">
        <f t="shared" si="232"/>
        <v>0</v>
      </c>
      <c r="S84" s="148">
        <f t="shared" si="232"/>
        <v>0</v>
      </c>
      <c r="T84" s="148">
        <f t="shared" si="232"/>
        <v>0</v>
      </c>
      <c r="U84" s="148">
        <f t="shared" si="232"/>
        <v>0</v>
      </c>
      <c r="V84" s="148">
        <f t="shared" si="232"/>
        <v>0</v>
      </c>
      <c r="W84" s="148">
        <f t="shared" si="232"/>
        <v>0</v>
      </c>
      <c r="X84" s="148">
        <f t="shared" si="232"/>
        <v>0</v>
      </c>
      <c r="Y84" s="148">
        <f t="shared" si="232"/>
        <v>0</v>
      </c>
      <c r="Z84" s="148">
        <f t="shared" si="232"/>
        <v>0</v>
      </c>
      <c r="AA84" s="148">
        <f t="shared" si="232"/>
        <v>0</v>
      </c>
      <c r="AB84" s="133">
        <f t="shared" si="213"/>
        <v>1</v>
      </c>
      <c r="AC84" s="148">
        <f t="shared" ref="AC84:BH84" si="233">AC85-AC86</f>
        <v>0</v>
      </c>
      <c r="AD84" s="148">
        <f t="shared" si="233"/>
        <v>0</v>
      </c>
      <c r="AE84" s="148">
        <f t="shared" si="233"/>
        <v>0</v>
      </c>
      <c r="AF84" s="133">
        <f t="shared" si="215"/>
        <v>1</v>
      </c>
      <c r="AG84" s="148">
        <f t="shared" ref="AG84" si="234">AG85-AG86</f>
        <v>0</v>
      </c>
      <c r="AH84" s="148">
        <f t="shared" si="233"/>
        <v>0</v>
      </c>
      <c r="AI84" s="133">
        <f t="shared" si="217"/>
        <v>1</v>
      </c>
      <c r="AJ84" s="148">
        <f t="shared" si="233"/>
        <v>0</v>
      </c>
      <c r="AK84" s="148">
        <f t="shared" si="233"/>
        <v>0</v>
      </c>
      <c r="AL84" s="133">
        <f t="shared" si="218"/>
        <v>1</v>
      </c>
      <c r="AM84" s="148">
        <f t="shared" si="233"/>
        <v>0</v>
      </c>
      <c r="AN84" s="148">
        <f t="shared" si="233"/>
        <v>0</v>
      </c>
      <c r="AO84" s="133">
        <f t="shared" si="219"/>
        <v>1</v>
      </c>
      <c r="AP84" s="148">
        <f t="shared" si="233"/>
        <v>0</v>
      </c>
      <c r="AQ84" s="148">
        <f t="shared" si="233"/>
        <v>0</v>
      </c>
      <c r="AR84" s="133">
        <f t="shared" si="220"/>
        <v>1</v>
      </c>
      <c r="AS84" s="148">
        <f t="shared" si="233"/>
        <v>0</v>
      </c>
      <c r="AT84" s="148">
        <f t="shared" si="233"/>
        <v>0</v>
      </c>
      <c r="AU84" s="133">
        <f t="shared" si="221"/>
        <v>1</v>
      </c>
      <c r="AV84" s="148">
        <f t="shared" si="233"/>
        <v>0</v>
      </c>
      <c r="AW84" s="148">
        <f t="shared" si="233"/>
        <v>0</v>
      </c>
      <c r="AX84" s="133">
        <f t="shared" si="222"/>
        <v>1</v>
      </c>
      <c r="AY84" s="148">
        <f t="shared" si="233"/>
        <v>0</v>
      </c>
      <c r="AZ84" s="148">
        <f t="shared" si="233"/>
        <v>0</v>
      </c>
      <c r="BA84" s="133">
        <f t="shared" si="223"/>
        <v>1</v>
      </c>
      <c r="BB84" s="148">
        <f t="shared" si="233"/>
        <v>0</v>
      </c>
      <c r="BC84" s="148">
        <f t="shared" si="233"/>
        <v>0</v>
      </c>
      <c r="BD84" s="133">
        <f t="shared" si="224"/>
        <v>1</v>
      </c>
      <c r="BE84" s="148">
        <f t="shared" si="233"/>
        <v>0</v>
      </c>
      <c r="BF84" s="148">
        <f t="shared" si="233"/>
        <v>0</v>
      </c>
      <c r="BG84" s="133">
        <f t="shared" si="225"/>
        <v>1</v>
      </c>
      <c r="BH84" s="148">
        <f t="shared" si="233"/>
        <v>0</v>
      </c>
      <c r="BI84" s="148">
        <f t="shared" ref="BI84:BJ84" si="235">BI85-BI86</f>
        <v>0</v>
      </c>
      <c r="BJ84" s="148">
        <f t="shared" si="235"/>
        <v>0</v>
      </c>
      <c r="BK84" s="133">
        <f>IF($AA$84=0,1,BJ84/$AA$84-1)</f>
        <v>1</v>
      </c>
      <c r="BL84" s="133">
        <f t="shared" si="227"/>
        <v>1</v>
      </c>
      <c r="BM84" s="169"/>
      <c r="BN84" s="74"/>
      <c r="BO84" s="74"/>
      <c r="BP84" s="74"/>
      <c r="BQ84" s="74"/>
      <c r="BR84" s="74"/>
      <c r="BS84" s="74"/>
      <c r="BT84" s="74"/>
      <c r="BU84" s="74"/>
      <c r="BV84" s="74"/>
      <c r="BW84" s="74"/>
      <c r="BX84" s="74"/>
      <c r="BY84" s="74"/>
      <c r="BZ84" s="74"/>
      <c r="CA84" s="74"/>
      <c r="CB84" s="74"/>
      <c r="CC84" s="74"/>
      <c r="CD84" s="74"/>
      <c r="CE84" s="74"/>
      <c r="CF84" s="74"/>
      <c r="CG84" s="74"/>
      <c r="CH84" s="74"/>
      <c r="CI84" s="74"/>
      <c r="CJ84" s="74"/>
      <c r="CK84" s="74"/>
      <c r="CL84" s="74"/>
      <c r="CM84" s="74"/>
      <c r="CN84" s="74"/>
      <c r="CO84" s="74"/>
      <c r="CP84" s="74"/>
      <c r="CQ84" s="74"/>
      <c r="CR84" s="74"/>
      <c r="CS84" s="74"/>
      <c r="CT84" s="74"/>
      <c r="CU84" s="74"/>
      <c r="CV84" s="74"/>
      <c r="CW84" s="74"/>
      <c r="CX84" s="74"/>
      <c r="CY84" s="74"/>
      <c r="CZ84" s="74"/>
      <c r="DA84" s="74"/>
      <c r="DB84" s="74"/>
      <c r="DC84" s="74"/>
      <c r="DD84" s="74"/>
      <c r="DE84" s="74"/>
      <c r="DF84" s="74"/>
      <c r="DG84" s="74"/>
      <c r="DH84" s="74"/>
      <c r="DI84" s="74"/>
      <c r="DJ84" s="74"/>
      <c r="DK84" s="74"/>
      <c r="DL84" s="74"/>
      <c r="DM84" s="74"/>
      <c r="DN84" s="74"/>
      <c r="DO84" s="74"/>
      <c r="DP84" s="74"/>
      <c r="DQ84" s="74"/>
      <c r="DR84" s="74"/>
      <c r="DS84" s="74"/>
      <c r="DT84" s="74"/>
      <c r="DU84" s="74"/>
      <c r="DV84" s="74"/>
      <c r="DW84" s="74"/>
      <c r="DX84" s="74"/>
      <c r="DY84" s="74"/>
      <c r="DZ84" s="74"/>
      <c r="EA84" s="74"/>
      <c r="EB84" s="74"/>
      <c r="EC84" s="74"/>
      <c r="ED84" s="74"/>
      <c r="EE84" s="74"/>
      <c r="EF84" s="74"/>
      <c r="EG84" s="74"/>
      <c r="EH84" s="74"/>
      <c r="EI84" s="74"/>
      <c r="EJ84" s="74"/>
      <c r="EK84" s="74"/>
      <c r="EL84" s="74"/>
      <c r="EM84" s="74"/>
      <c r="EN84" s="74"/>
      <c r="EO84" s="74"/>
      <c r="EP84" s="74"/>
      <c r="EQ84" s="74"/>
      <c r="ER84" s="74"/>
      <c r="ES84" s="74"/>
      <c r="ET84" s="74"/>
      <c r="EU84" s="74"/>
      <c r="EV84" s="74"/>
      <c r="EW84" s="74"/>
      <c r="EX84" s="74"/>
      <c r="EY84" s="74"/>
      <c r="EZ84" s="74"/>
      <c r="FA84" s="74"/>
      <c r="FB84" s="74"/>
      <c r="FC84" s="74"/>
      <c r="FD84" s="74"/>
      <c r="FE84" s="74"/>
      <c r="FF84" s="74"/>
      <c r="FG84" s="74"/>
      <c r="FH84" s="74"/>
      <c r="FI84" s="74"/>
      <c r="FJ84" s="74"/>
      <c r="FK84" s="74"/>
      <c r="FL84" s="74"/>
      <c r="FM84" s="74"/>
      <c r="FN84" s="74"/>
      <c r="FO84" s="74"/>
      <c r="FP84" s="74"/>
      <c r="FQ84" s="74"/>
      <c r="FR84" s="74"/>
      <c r="FS84" s="74"/>
      <c r="FT84" s="74"/>
      <c r="FU84" s="74"/>
      <c r="FV84" s="74"/>
      <c r="FW84" s="74"/>
      <c r="FX84" s="74"/>
      <c r="FY84" s="74"/>
      <c r="FZ84" s="74"/>
      <c r="GA84" s="74"/>
      <c r="GB84" s="74"/>
      <c r="GC84" s="74"/>
      <c r="GD84" s="74"/>
      <c r="GE84" s="74"/>
      <c r="GF84" s="74"/>
      <c r="GG84" s="74"/>
      <c r="GH84" s="74"/>
      <c r="GI84" s="74"/>
      <c r="GJ84" s="74"/>
      <c r="GK84" s="74"/>
      <c r="GL84" s="74"/>
      <c r="GM84" s="74"/>
      <c r="GN84" s="74"/>
      <c r="GO84" s="74"/>
      <c r="GP84" s="74"/>
      <c r="GQ84" s="74"/>
      <c r="GR84" s="74"/>
      <c r="GS84" s="74"/>
      <c r="GT84" s="74"/>
      <c r="GU84" s="74"/>
      <c r="GV84" s="74"/>
      <c r="GW84" s="74"/>
      <c r="GX84" s="74"/>
    </row>
    <row r="85" spans="1:206" s="66" customFormat="1" ht="18" customHeight="1">
      <c r="A85" s="261" t="s">
        <v>147</v>
      </c>
      <c r="B85" s="262"/>
      <c r="C85" s="29"/>
      <c r="D85" s="134">
        <f>E85+F85+H85+J85+L85+N85+P85+R85+T85+V85+X85+Z85</f>
        <v>0</v>
      </c>
      <c r="E85" s="29"/>
      <c r="F85" s="29"/>
      <c r="G85" s="137">
        <f>E85+F85</f>
        <v>0</v>
      </c>
      <c r="H85" s="29"/>
      <c r="I85" s="137">
        <f>G85+H85</f>
        <v>0</v>
      </c>
      <c r="J85" s="29"/>
      <c r="K85" s="137">
        <f>I85+J85</f>
        <v>0</v>
      </c>
      <c r="L85" s="29"/>
      <c r="M85" s="137">
        <f>K85+L85</f>
        <v>0</v>
      </c>
      <c r="N85" s="29"/>
      <c r="O85" s="137">
        <f>M85+N85</f>
        <v>0</v>
      </c>
      <c r="P85" s="29"/>
      <c r="Q85" s="137">
        <f>O85+P85</f>
        <v>0</v>
      </c>
      <c r="R85" s="29"/>
      <c r="S85" s="137">
        <f>Q85+R85</f>
        <v>0</v>
      </c>
      <c r="T85" s="29"/>
      <c r="U85" s="137">
        <f>S85+T85</f>
        <v>0</v>
      </c>
      <c r="V85" s="29"/>
      <c r="W85" s="137">
        <f>U85+V85</f>
        <v>0</v>
      </c>
      <c r="X85" s="29"/>
      <c r="Y85" s="137">
        <f>W85+X85</f>
        <v>0</v>
      </c>
      <c r="Z85" s="29"/>
      <c r="AA85" s="29"/>
      <c r="AB85" s="135">
        <f t="shared" si="213"/>
        <v>1</v>
      </c>
      <c r="AC85" s="29"/>
      <c r="AD85" s="29"/>
      <c r="AE85" s="137">
        <f>AC85+AD85</f>
        <v>0</v>
      </c>
      <c r="AF85" s="135">
        <f t="shared" si="215"/>
        <v>1</v>
      </c>
      <c r="AG85" s="29"/>
      <c r="AH85" s="137">
        <f>AE85+AG85</f>
        <v>0</v>
      </c>
      <c r="AI85" s="135">
        <f t="shared" si="217"/>
        <v>1</v>
      </c>
      <c r="AJ85" s="29"/>
      <c r="AK85" s="137">
        <f>AH85+AJ85</f>
        <v>0</v>
      </c>
      <c r="AL85" s="135">
        <f t="shared" si="218"/>
        <v>1</v>
      </c>
      <c r="AM85" s="29"/>
      <c r="AN85" s="137">
        <f>AK85+AM85</f>
        <v>0</v>
      </c>
      <c r="AO85" s="135">
        <f t="shared" si="219"/>
        <v>1</v>
      </c>
      <c r="AP85" s="29"/>
      <c r="AQ85" s="137">
        <f>AN85+AP85</f>
        <v>0</v>
      </c>
      <c r="AR85" s="135">
        <f t="shared" si="220"/>
        <v>1</v>
      </c>
      <c r="AS85" s="29"/>
      <c r="AT85" s="137">
        <f>AQ85+AS85</f>
        <v>0</v>
      </c>
      <c r="AU85" s="135">
        <f t="shared" si="221"/>
        <v>1</v>
      </c>
      <c r="AV85" s="29"/>
      <c r="AW85" s="137">
        <f>AT85+AV85</f>
        <v>0</v>
      </c>
      <c r="AX85" s="135">
        <f t="shared" si="222"/>
        <v>1</v>
      </c>
      <c r="AY85" s="29"/>
      <c r="AZ85" s="137">
        <f>AW85+AY85</f>
        <v>0</v>
      </c>
      <c r="BA85" s="135">
        <f t="shared" si="223"/>
        <v>1</v>
      </c>
      <c r="BB85" s="29"/>
      <c r="BC85" s="137">
        <f>AZ85+BB85</f>
        <v>0</v>
      </c>
      <c r="BD85" s="135">
        <f t="shared" si="224"/>
        <v>1</v>
      </c>
      <c r="BE85" s="29"/>
      <c r="BF85" s="137">
        <f>BC85+BE85</f>
        <v>0</v>
      </c>
      <c r="BG85" s="135">
        <f t="shared" si="225"/>
        <v>1</v>
      </c>
      <c r="BH85" s="137"/>
      <c r="BI85" s="29"/>
      <c r="BJ85" s="29"/>
      <c r="BK85" s="135">
        <f>IF($AA$85=0,1,BJ85/$AA$85-1)</f>
        <v>1</v>
      </c>
      <c r="BL85" s="135">
        <f t="shared" si="227"/>
        <v>1</v>
      </c>
      <c r="BM85" s="167"/>
      <c r="BN85" s="65"/>
      <c r="BO85" s="65"/>
      <c r="BP85" s="65"/>
      <c r="BQ85" s="65"/>
      <c r="BR85" s="65"/>
      <c r="BS85" s="65"/>
      <c r="BT85" s="65"/>
      <c r="BU85" s="65"/>
      <c r="BV85" s="65"/>
      <c r="BW85" s="65"/>
      <c r="BX85" s="65"/>
      <c r="BY85" s="65"/>
      <c r="BZ85" s="65"/>
      <c r="CA85" s="65"/>
      <c r="CB85" s="65"/>
      <c r="CC85" s="65"/>
      <c r="CD85" s="65"/>
      <c r="CE85" s="65"/>
      <c r="CF85" s="65"/>
      <c r="CG85" s="65"/>
      <c r="CH85" s="65"/>
      <c r="CI85" s="65"/>
      <c r="CJ85" s="65"/>
      <c r="CK85" s="65"/>
      <c r="CL85" s="65"/>
      <c r="CM85" s="65"/>
      <c r="CN85" s="65"/>
      <c r="CO85" s="65"/>
      <c r="CP85" s="65"/>
      <c r="CQ85" s="65"/>
      <c r="CR85" s="65"/>
      <c r="CS85" s="65"/>
      <c r="CT85" s="65"/>
      <c r="CU85" s="65"/>
      <c r="CV85" s="65"/>
      <c r="CW85" s="65"/>
      <c r="CX85" s="65"/>
      <c r="CY85" s="65"/>
      <c r="CZ85" s="65"/>
      <c r="DA85" s="65"/>
      <c r="DB85" s="65"/>
      <c r="DC85" s="65"/>
      <c r="DD85" s="65"/>
      <c r="DE85" s="65"/>
      <c r="DF85" s="65"/>
      <c r="DG85" s="65"/>
      <c r="DH85" s="65"/>
      <c r="DI85" s="65"/>
      <c r="DJ85" s="65"/>
      <c r="DK85" s="65"/>
      <c r="DL85" s="65"/>
      <c r="DM85" s="65"/>
      <c r="DN85" s="65"/>
      <c r="DO85" s="65"/>
      <c r="DP85" s="65"/>
      <c r="DQ85" s="65"/>
      <c r="DR85" s="65"/>
      <c r="DS85" s="65"/>
      <c r="DT85" s="65"/>
      <c r="DU85" s="65"/>
      <c r="DV85" s="65"/>
      <c r="DW85" s="65"/>
      <c r="DX85" s="65"/>
      <c r="DY85" s="65"/>
      <c r="DZ85" s="65"/>
      <c r="EA85" s="65"/>
      <c r="EB85" s="65"/>
      <c r="EC85" s="65"/>
      <c r="ED85" s="65"/>
      <c r="EE85" s="65"/>
      <c r="EF85" s="65"/>
      <c r="EG85" s="65"/>
      <c r="EH85" s="65"/>
      <c r="EI85" s="65"/>
      <c r="EJ85" s="65"/>
      <c r="EK85" s="65"/>
      <c r="EL85" s="65"/>
      <c r="EM85" s="65"/>
      <c r="EN85" s="65"/>
      <c r="EO85" s="65"/>
      <c r="EP85" s="65"/>
      <c r="EQ85" s="65"/>
      <c r="ER85" s="65"/>
      <c r="ES85" s="65"/>
      <c r="ET85" s="65"/>
      <c r="EU85" s="65"/>
      <c r="EV85" s="65"/>
      <c r="EW85" s="65"/>
      <c r="EX85" s="65"/>
      <c r="EY85" s="65"/>
      <c r="EZ85" s="65"/>
      <c r="FA85" s="65"/>
      <c r="FB85" s="65"/>
      <c r="FC85" s="65"/>
      <c r="FD85" s="65"/>
      <c r="FE85" s="65"/>
      <c r="FF85" s="65"/>
      <c r="FG85" s="65"/>
      <c r="FH85" s="65"/>
      <c r="FI85" s="65"/>
      <c r="FJ85" s="65"/>
      <c r="FK85" s="65"/>
      <c r="FL85" s="65"/>
      <c r="FM85" s="65"/>
      <c r="FN85" s="65"/>
      <c r="FO85" s="65"/>
      <c r="FP85" s="65"/>
      <c r="FQ85" s="65"/>
      <c r="FR85" s="65"/>
      <c r="FS85" s="65"/>
      <c r="FT85" s="65"/>
      <c r="FU85" s="65"/>
      <c r="FV85" s="65"/>
      <c r="FW85" s="65"/>
      <c r="FX85" s="65"/>
      <c r="FY85" s="65"/>
      <c r="FZ85" s="65"/>
      <c r="GA85" s="65"/>
      <c r="GB85" s="65"/>
      <c r="GC85" s="65"/>
      <c r="GD85" s="65"/>
      <c r="GE85" s="65"/>
      <c r="GF85" s="65"/>
      <c r="GG85" s="65"/>
      <c r="GH85" s="65"/>
      <c r="GI85" s="65"/>
      <c r="GJ85" s="65"/>
      <c r="GK85" s="65"/>
      <c r="GL85" s="65"/>
      <c r="GM85" s="65"/>
      <c r="GN85" s="65"/>
      <c r="GO85" s="65"/>
      <c r="GP85" s="65"/>
      <c r="GQ85" s="65"/>
      <c r="GR85" s="65"/>
      <c r="GS85" s="65"/>
      <c r="GT85" s="65"/>
      <c r="GU85" s="65"/>
      <c r="GV85" s="65"/>
      <c r="GW85" s="65"/>
      <c r="GX85" s="65"/>
    </row>
    <row r="86" spans="1:206" s="66" customFormat="1" ht="18" customHeight="1">
      <c r="A86" s="261" t="s">
        <v>148</v>
      </c>
      <c r="B86" s="262"/>
      <c r="C86" s="29"/>
      <c r="D86" s="134">
        <f>E86+F86+H86+J86+L86+N86+P86+R86+T86+V86+X86+Z86</f>
        <v>0</v>
      </c>
      <c r="E86" s="29"/>
      <c r="F86" s="29"/>
      <c r="G86" s="137">
        <f>E86+F86</f>
        <v>0</v>
      </c>
      <c r="H86" s="29"/>
      <c r="I86" s="137">
        <f>G86+H86</f>
        <v>0</v>
      </c>
      <c r="J86" s="29"/>
      <c r="K86" s="137">
        <f>I86+J86</f>
        <v>0</v>
      </c>
      <c r="L86" s="29"/>
      <c r="M86" s="137">
        <f>K86+L86</f>
        <v>0</v>
      </c>
      <c r="N86" s="29"/>
      <c r="O86" s="137">
        <f>M86+N86</f>
        <v>0</v>
      </c>
      <c r="P86" s="29"/>
      <c r="Q86" s="137">
        <f>O86+P86</f>
        <v>0</v>
      </c>
      <c r="R86" s="29"/>
      <c r="S86" s="137">
        <f>Q86+R86</f>
        <v>0</v>
      </c>
      <c r="T86" s="29"/>
      <c r="U86" s="137">
        <f>S86+T86</f>
        <v>0</v>
      </c>
      <c r="V86" s="29"/>
      <c r="W86" s="137">
        <f>U86+V86</f>
        <v>0</v>
      </c>
      <c r="X86" s="29"/>
      <c r="Y86" s="137">
        <f>W86+X86</f>
        <v>0</v>
      </c>
      <c r="Z86" s="29"/>
      <c r="AA86" s="29"/>
      <c r="AB86" s="135">
        <f t="shared" si="213"/>
        <v>1</v>
      </c>
      <c r="AC86" s="29"/>
      <c r="AD86" s="29"/>
      <c r="AE86" s="137">
        <f>AC86+AD86</f>
        <v>0</v>
      </c>
      <c r="AF86" s="135">
        <f t="shared" si="215"/>
        <v>1</v>
      </c>
      <c r="AG86" s="29"/>
      <c r="AH86" s="137">
        <f>AE86+AG86</f>
        <v>0</v>
      </c>
      <c r="AI86" s="135">
        <f t="shared" si="217"/>
        <v>1</v>
      </c>
      <c r="AJ86" s="29"/>
      <c r="AK86" s="137">
        <f>AH86+AJ86</f>
        <v>0</v>
      </c>
      <c r="AL86" s="135">
        <f t="shared" si="218"/>
        <v>1</v>
      </c>
      <c r="AM86" s="29"/>
      <c r="AN86" s="137">
        <f>AK86+AM86</f>
        <v>0</v>
      </c>
      <c r="AO86" s="135">
        <f t="shared" si="219"/>
        <v>1</v>
      </c>
      <c r="AP86" s="29"/>
      <c r="AQ86" s="137">
        <f>AN86+AP86</f>
        <v>0</v>
      </c>
      <c r="AR86" s="135">
        <f t="shared" si="220"/>
        <v>1</v>
      </c>
      <c r="AS86" s="29"/>
      <c r="AT86" s="137">
        <f>AQ86+AS86</f>
        <v>0</v>
      </c>
      <c r="AU86" s="135">
        <f t="shared" si="221"/>
        <v>1</v>
      </c>
      <c r="AV86" s="29"/>
      <c r="AW86" s="137">
        <f>AT86+AV86</f>
        <v>0</v>
      </c>
      <c r="AX86" s="135">
        <f t="shared" si="222"/>
        <v>1</v>
      </c>
      <c r="AY86" s="29"/>
      <c r="AZ86" s="137">
        <f>AW86+AY86</f>
        <v>0</v>
      </c>
      <c r="BA86" s="135">
        <f t="shared" si="223"/>
        <v>1</v>
      </c>
      <c r="BB86" s="29"/>
      <c r="BC86" s="137">
        <f>AZ86+BB86</f>
        <v>0</v>
      </c>
      <c r="BD86" s="135">
        <f t="shared" si="224"/>
        <v>1</v>
      </c>
      <c r="BE86" s="29"/>
      <c r="BF86" s="137">
        <f>BC86+BE86</f>
        <v>0</v>
      </c>
      <c r="BG86" s="135">
        <f t="shared" si="225"/>
        <v>1</v>
      </c>
      <c r="BH86" s="137"/>
      <c r="BI86" s="29"/>
      <c r="BJ86" s="29"/>
      <c r="BK86" s="135">
        <f>IF($AA$86=0,1,BJ86/$AA$86-1)</f>
        <v>1</v>
      </c>
      <c r="BL86" s="135">
        <f t="shared" si="227"/>
        <v>1</v>
      </c>
      <c r="BM86" s="167"/>
      <c r="BN86" s="65"/>
      <c r="BO86" s="65"/>
      <c r="BP86" s="65"/>
      <c r="BQ86" s="65"/>
      <c r="BR86" s="65"/>
      <c r="BS86" s="65"/>
      <c r="BT86" s="65"/>
      <c r="BU86" s="65"/>
      <c r="BV86" s="65"/>
      <c r="BW86" s="65"/>
      <c r="BX86" s="65"/>
      <c r="BY86" s="65"/>
      <c r="BZ86" s="65"/>
      <c r="CA86" s="65"/>
      <c r="CB86" s="65"/>
      <c r="CC86" s="65"/>
      <c r="CD86" s="65"/>
      <c r="CE86" s="65"/>
      <c r="CF86" s="65"/>
      <c r="CG86" s="65"/>
      <c r="CH86" s="65"/>
      <c r="CI86" s="65"/>
      <c r="CJ86" s="65"/>
      <c r="CK86" s="65"/>
      <c r="CL86" s="65"/>
      <c r="CM86" s="65"/>
      <c r="CN86" s="65"/>
      <c r="CO86" s="65"/>
      <c r="CP86" s="65"/>
      <c r="CQ86" s="65"/>
      <c r="CR86" s="65"/>
      <c r="CS86" s="65"/>
      <c r="CT86" s="65"/>
      <c r="CU86" s="65"/>
      <c r="CV86" s="65"/>
      <c r="CW86" s="65"/>
      <c r="CX86" s="65"/>
      <c r="CY86" s="65"/>
      <c r="CZ86" s="65"/>
      <c r="DA86" s="65"/>
      <c r="DB86" s="65"/>
      <c r="DC86" s="65"/>
      <c r="DD86" s="65"/>
      <c r="DE86" s="65"/>
      <c r="DF86" s="65"/>
      <c r="DG86" s="65"/>
      <c r="DH86" s="65"/>
      <c r="DI86" s="65"/>
      <c r="DJ86" s="65"/>
      <c r="DK86" s="65"/>
      <c r="DL86" s="65"/>
      <c r="DM86" s="65"/>
      <c r="DN86" s="65"/>
      <c r="DO86" s="65"/>
      <c r="DP86" s="65"/>
      <c r="DQ86" s="65"/>
      <c r="DR86" s="65"/>
      <c r="DS86" s="65"/>
      <c r="DT86" s="65"/>
      <c r="DU86" s="65"/>
      <c r="DV86" s="65"/>
      <c r="DW86" s="65"/>
      <c r="DX86" s="65"/>
      <c r="DY86" s="65"/>
      <c r="DZ86" s="65"/>
      <c r="EA86" s="65"/>
      <c r="EB86" s="65"/>
      <c r="EC86" s="65"/>
      <c r="ED86" s="65"/>
      <c r="EE86" s="65"/>
      <c r="EF86" s="65"/>
      <c r="EG86" s="65"/>
      <c r="EH86" s="65"/>
      <c r="EI86" s="65"/>
      <c r="EJ86" s="65"/>
      <c r="EK86" s="65"/>
      <c r="EL86" s="65"/>
      <c r="EM86" s="65"/>
      <c r="EN86" s="65"/>
      <c r="EO86" s="65"/>
      <c r="EP86" s="65"/>
      <c r="EQ86" s="65"/>
      <c r="ER86" s="65"/>
      <c r="ES86" s="65"/>
      <c r="ET86" s="65"/>
      <c r="EU86" s="65"/>
      <c r="EV86" s="65"/>
      <c r="EW86" s="65"/>
      <c r="EX86" s="65"/>
      <c r="EY86" s="65"/>
      <c r="EZ86" s="65"/>
      <c r="FA86" s="65"/>
      <c r="FB86" s="65"/>
      <c r="FC86" s="65"/>
      <c r="FD86" s="65"/>
      <c r="FE86" s="65"/>
      <c r="FF86" s="65"/>
      <c r="FG86" s="65"/>
      <c r="FH86" s="65"/>
      <c r="FI86" s="65"/>
      <c r="FJ86" s="65"/>
      <c r="FK86" s="65"/>
      <c r="FL86" s="65"/>
      <c r="FM86" s="65"/>
      <c r="FN86" s="65"/>
      <c r="FO86" s="65"/>
      <c r="FP86" s="65"/>
      <c r="FQ86" s="65"/>
      <c r="FR86" s="65"/>
      <c r="FS86" s="65"/>
      <c r="FT86" s="65"/>
      <c r="FU86" s="65"/>
      <c r="FV86" s="65"/>
      <c r="FW86" s="65"/>
      <c r="FX86" s="65"/>
      <c r="FY86" s="65"/>
      <c r="FZ86" s="65"/>
      <c r="GA86" s="65"/>
      <c r="GB86" s="65"/>
      <c r="GC86" s="65"/>
      <c r="GD86" s="65"/>
      <c r="GE86" s="65"/>
      <c r="GF86" s="65"/>
      <c r="GG86" s="65"/>
      <c r="GH86" s="65"/>
      <c r="GI86" s="65"/>
      <c r="GJ86" s="65"/>
      <c r="GK86" s="65"/>
      <c r="GL86" s="65"/>
      <c r="GM86" s="65"/>
      <c r="GN86" s="65"/>
      <c r="GO86" s="65"/>
      <c r="GP86" s="65"/>
      <c r="GQ86" s="65"/>
      <c r="GR86" s="65"/>
      <c r="GS86" s="65"/>
      <c r="GT86" s="65"/>
      <c r="GU86" s="65"/>
      <c r="GV86" s="65"/>
      <c r="GW86" s="65"/>
      <c r="GX86" s="65"/>
    </row>
    <row r="87" spans="1:206" s="66" customFormat="1" ht="18" customHeight="1">
      <c r="A87" s="263" t="s">
        <v>61</v>
      </c>
      <c r="B87" s="264"/>
      <c r="C87" s="96">
        <f t="shared" ref="C87:R87" si="236">(C86+C83+C80+C37)-(C9+C79+C82+C85)</f>
        <v>0</v>
      </c>
      <c r="D87" s="148">
        <f t="shared" si="236"/>
        <v>0</v>
      </c>
      <c r="E87" s="96">
        <f t="shared" si="236"/>
        <v>0</v>
      </c>
      <c r="F87" s="96">
        <f t="shared" si="236"/>
        <v>0</v>
      </c>
      <c r="G87" s="148">
        <f t="shared" si="236"/>
        <v>0</v>
      </c>
      <c r="H87" s="96">
        <f t="shared" si="236"/>
        <v>0</v>
      </c>
      <c r="I87" s="148">
        <f t="shared" si="236"/>
        <v>0</v>
      </c>
      <c r="J87" s="96">
        <f t="shared" si="236"/>
        <v>0</v>
      </c>
      <c r="K87" s="148">
        <f t="shared" si="236"/>
        <v>0</v>
      </c>
      <c r="L87" s="96">
        <f t="shared" si="236"/>
        <v>0</v>
      </c>
      <c r="M87" s="148">
        <f t="shared" si="236"/>
        <v>0</v>
      </c>
      <c r="N87" s="96">
        <f t="shared" si="236"/>
        <v>0</v>
      </c>
      <c r="O87" s="148">
        <f t="shared" si="236"/>
        <v>0</v>
      </c>
      <c r="P87" s="96">
        <f t="shared" si="236"/>
        <v>0</v>
      </c>
      <c r="Q87" s="148">
        <f t="shared" si="236"/>
        <v>0</v>
      </c>
      <c r="R87" s="96">
        <f t="shared" si="236"/>
        <v>0</v>
      </c>
      <c r="S87" s="148">
        <f t="shared" ref="S87:AA87" si="237">(S86+S83+S80+S37)-(S9+S79+S82+S85)</f>
        <v>0</v>
      </c>
      <c r="T87" s="96">
        <f t="shared" si="237"/>
        <v>0</v>
      </c>
      <c r="U87" s="148">
        <f t="shared" si="237"/>
        <v>0</v>
      </c>
      <c r="V87" s="96">
        <f t="shared" si="237"/>
        <v>0</v>
      </c>
      <c r="W87" s="148">
        <f t="shared" si="237"/>
        <v>0</v>
      </c>
      <c r="X87" s="96">
        <f t="shared" si="237"/>
        <v>0</v>
      </c>
      <c r="Y87" s="148">
        <f t="shared" si="237"/>
        <v>0</v>
      </c>
      <c r="Z87" s="96">
        <f t="shared" si="237"/>
        <v>0</v>
      </c>
      <c r="AA87" s="96">
        <f t="shared" si="237"/>
        <v>0</v>
      </c>
      <c r="AB87" s="133">
        <f t="shared" si="213"/>
        <v>1</v>
      </c>
      <c r="AC87" s="96">
        <f t="shared" ref="AC87:AE87" si="238">(AC86+AC83+AC80+AC37)-(AC9+AC79+AC82+AC85)</f>
        <v>0</v>
      </c>
      <c r="AD87" s="96">
        <f t="shared" si="238"/>
        <v>0</v>
      </c>
      <c r="AE87" s="148">
        <f t="shared" si="238"/>
        <v>0</v>
      </c>
      <c r="AF87" s="133">
        <f t="shared" si="215"/>
        <v>1</v>
      </c>
      <c r="AG87" s="101">
        <f>(AG86+AG83+AG80+AG37)-(AG9+AG79+AG82+AG85)</f>
        <v>0</v>
      </c>
      <c r="AH87" s="148">
        <f>(AH86+AH83+AH80+AH37)-(AH9+AH79+AH82+AH85)</f>
        <v>0</v>
      </c>
      <c r="AI87" s="133">
        <f t="shared" si="217"/>
        <v>1</v>
      </c>
      <c r="AJ87" s="101">
        <f>(AJ86+AJ83+AJ80+AJ37)-(AJ9+AJ79+AJ82+AJ85)</f>
        <v>0</v>
      </c>
      <c r="AK87" s="148">
        <f>(AK86+AK83+AK80+AK37)-(AK9+AK79+AK82+AK85)</f>
        <v>0</v>
      </c>
      <c r="AL87" s="133">
        <f t="shared" si="218"/>
        <v>1</v>
      </c>
      <c r="AM87" s="101">
        <f>(AM86+AM83+AM80+AM37)-(AM9+AM79+AM82+AM85)</f>
        <v>0</v>
      </c>
      <c r="AN87" s="148">
        <f>(AN86+AN83+AN80+AN37)-(AN9+AN79+AN82+AN85)</f>
        <v>0</v>
      </c>
      <c r="AO87" s="133">
        <f t="shared" si="219"/>
        <v>1</v>
      </c>
      <c r="AP87" s="101">
        <f>(AP86+AP83+AP80+AP37)-(AP9+AP79+AP82+AP85)</f>
        <v>0</v>
      </c>
      <c r="AQ87" s="148">
        <f>(AQ86+AQ83+AQ80+AQ37)-(AQ9+AQ79+AQ82+AQ85)</f>
        <v>0</v>
      </c>
      <c r="AR87" s="133">
        <f t="shared" si="220"/>
        <v>1</v>
      </c>
      <c r="AS87" s="101">
        <f>(AS86+AS83+AS80+AS37)-(AS9+AS79+AS82+AS85)</f>
        <v>0</v>
      </c>
      <c r="AT87" s="148">
        <f>(AT86+AT83+AT80+AT37)-(AT9+AT79+AT82+AT85)</f>
        <v>0</v>
      </c>
      <c r="AU87" s="133">
        <f t="shared" si="221"/>
        <v>1</v>
      </c>
      <c r="AV87" s="101">
        <f>(AV86+AV83+AV80+AV37)-(AV9+AV79+AV82+AV85)</f>
        <v>0</v>
      </c>
      <c r="AW87" s="148">
        <f>(AW86+AW83+AW80+AW37)-(AW9+AW79+AW82+AW85)</f>
        <v>0</v>
      </c>
      <c r="AX87" s="133">
        <f t="shared" si="222"/>
        <v>1</v>
      </c>
      <c r="AY87" s="101">
        <f>(AY86+AY83+AY80+AY37)-(AY9+AY79+AY82+AY85)</f>
        <v>0</v>
      </c>
      <c r="AZ87" s="148">
        <f>(AZ86+AZ83+AZ80+AZ37)-(AZ9+AZ79+AZ82+AZ85)</f>
        <v>0</v>
      </c>
      <c r="BA87" s="133">
        <f t="shared" si="223"/>
        <v>1</v>
      </c>
      <c r="BB87" s="101">
        <f>(BB86+BB83+BB80+BB37)-(BB9+BB79+BB82+BB85)</f>
        <v>0</v>
      </c>
      <c r="BC87" s="148">
        <f>(BC86+BC83+BC80+BC37)-(BC9+BC79+BC82+BC85)</f>
        <v>0</v>
      </c>
      <c r="BD87" s="133">
        <f t="shared" si="224"/>
        <v>1</v>
      </c>
      <c r="BE87" s="101">
        <f>(BE86+BE83+BE80+BE37)-(BE9+BE79+BE82+BE85)</f>
        <v>0</v>
      </c>
      <c r="BF87" s="148">
        <f>(BF86+BF83+BF80+BF37)-(BF9+BF79+BF82+BF85)</f>
        <v>0</v>
      </c>
      <c r="BG87" s="133">
        <f t="shared" si="225"/>
        <v>1</v>
      </c>
      <c r="BH87" s="148">
        <f t="shared" ref="BH87:BJ87" si="239">(BH86+BH83+BH80+BH37)-(BH9+BH79+BH82+BH85)</f>
        <v>0</v>
      </c>
      <c r="BI87" s="148">
        <f t="shared" si="239"/>
        <v>0</v>
      </c>
      <c r="BJ87" s="148">
        <f t="shared" si="239"/>
        <v>0</v>
      </c>
      <c r="BK87" s="133">
        <f>IF($AA$87=0,1,BJ87/$AA$87-1)</f>
        <v>1</v>
      </c>
      <c r="BL87" s="133">
        <f t="shared" si="227"/>
        <v>1</v>
      </c>
      <c r="BM87" s="169"/>
      <c r="BN87" s="65"/>
      <c r="BO87" s="65"/>
      <c r="BP87" s="65"/>
      <c r="BQ87" s="65"/>
      <c r="BR87" s="65"/>
      <c r="BS87" s="65"/>
      <c r="BT87" s="65"/>
      <c r="BU87" s="65"/>
      <c r="BV87" s="65"/>
      <c r="BW87" s="65"/>
      <c r="BX87" s="65"/>
      <c r="BY87" s="65"/>
      <c r="BZ87" s="65"/>
      <c r="CA87" s="65"/>
      <c r="CB87" s="65"/>
      <c r="CC87" s="65"/>
      <c r="CD87" s="65"/>
      <c r="CE87" s="65"/>
      <c r="CF87" s="65"/>
      <c r="CG87" s="65"/>
      <c r="CH87" s="65"/>
      <c r="CI87" s="65"/>
      <c r="CJ87" s="65"/>
      <c r="CK87" s="65"/>
      <c r="CL87" s="65"/>
      <c r="CM87" s="65"/>
      <c r="CN87" s="65"/>
      <c r="CO87" s="65"/>
      <c r="CP87" s="65"/>
      <c r="CQ87" s="65"/>
      <c r="CR87" s="65"/>
      <c r="CS87" s="65"/>
      <c r="CT87" s="65"/>
      <c r="CU87" s="65"/>
      <c r="CV87" s="65"/>
      <c r="CW87" s="65"/>
      <c r="CX87" s="65"/>
      <c r="CY87" s="65"/>
      <c r="CZ87" s="65"/>
      <c r="DA87" s="65"/>
      <c r="DB87" s="65"/>
      <c r="DC87" s="65"/>
      <c r="DD87" s="65"/>
      <c r="DE87" s="65"/>
      <c r="DF87" s="65"/>
      <c r="DG87" s="65"/>
      <c r="DH87" s="65"/>
      <c r="DI87" s="65"/>
      <c r="DJ87" s="65"/>
      <c r="DK87" s="65"/>
      <c r="DL87" s="65"/>
      <c r="DM87" s="65"/>
      <c r="DN87" s="65"/>
      <c r="DO87" s="65"/>
      <c r="DP87" s="65"/>
      <c r="DQ87" s="65"/>
      <c r="DR87" s="65"/>
      <c r="DS87" s="65"/>
      <c r="DT87" s="65"/>
      <c r="DU87" s="65"/>
      <c r="DV87" s="65"/>
      <c r="DW87" s="65"/>
      <c r="DX87" s="65"/>
      <c r="DY87" s="65"/>
      <c r="DZ87" s="65"/>
      <c r="EA87" s="65"/>
      <c r="EB87" s="65"/>
      <c r="EC87" s="65"/>
      <c r="ED87" s="65"/>
      <c r="EE87" s="65"/>
      <c r="EF87" s="65"/>
      <c r="EG87" s="65"/>
      <c r="EH87" s="65"/>
      <c r="EI87" s="65"/>
      <c r="EJ87" s="65"/>
      <c r="EK87" s="65"/>
      <c r="EL87" s="65"/>
      <c r="EM87" s="65"/>
      <c r="EN87" s="65"/>
      <c r="EO87" s="65"/>
      <c r="EP87" s="65"/>
      <c r="EQ87" s="65"/>
      <c r="ER87" s="65"/>
      <c r="ES87" s="65"/>
      <c r="ET87" s="65"/>
      <c r="EU87" s="65"/>
      <c r="EV87" s="65"/>
      <c r="EW87" s="65"/>
      <c r="EX87" s="65"/>
      <c r="EY87" s="65"/>
      <c r="EZ87" s="65"/>
      <c r="FA87" s="65"/>
      <c r="FB87" s="65"/>
      <c r="FC87" s="65"/>
      <c r="FD87" s="65"/>
      <c r="FE87" s="65"/>
      <c r="FF87" s="65"/>
      <c r="FG87" s="65"/>
      <c r="FH87" s="65"/>
      <c r="FI87" s="65"/>
      <c r="FJ87" s="65"/>
      <c r="FK87" s="65"/>
      <c r="FL87" s="65"/>
      <c r="FM87" s="65"/>
      <c r="FN87" s="65"/>
      <c r="FO87" s="65"/>
      <c r="FP87" s="65"/>
      <c r="FQ87" s="65"/>
      <c r="FR87" s="65"/>
      <c r="FS87" s="65"/>
      <c r="FT87" s="65"/>
      <c r="FU87" s="65"/>
      <c r="FV87" s="65"/>
      <c r="FW87" s="65"/>
      <c r="FX87" s="65"/>
      <c r="FY87" s="65"/>
      <c r="FZ87" s="65"/>
      <c r="GA87" s="65"/>
      <c r="GB87" s="65"/>
      <c r="GC87" s="65"/>
      <c r="GD87" s="65"/>
      <c r="GE87" s="65"/>
      <c r="GF87" s="65"/>
      <c r="GG87" s="65"/>
      <c r="GH87" s="65"/>
      <c r="GI87" s="65"/>
      <c r="GJ87" s="65"/>
      <c r="GK87" s="65"/>
      <c r="GL87" s="65"/>
      <c r="GM87" s="65"/>
      <c r="GN87" s="65"/>
      <c r="GO87" s="65"/>
      <c r="GP87" s="65"/>
      <c r="GQ87" s="65"/>
      <c r="GR87" s="65"/>
      <c r="GS87" s="65"/>
      <c r="GT87" s="65"/>
      <c r="GU87" s="65"/>
      <c r="GV87" s="65"/>
      <c r="GW87" s="65"/>
      <c r="GX87" s="65"/>
    </row>
    <row r="88" spans="1:206" s="72" customFormat="1" ht="51" customHeight="1">
      <c r="A88" s="265" t="s">
        <v>167</v>
      </c>
      <c r="B88" s="266"/>
      <c r="C88" s="130" t="s">
        <v>51</v>
      </c>
      <c r="D88" s="130" t="s">
        <v>51</v>
      </c>
      <c r="E88" s="130" t="s">
        <v>51</v>
      </c>
      <c r="F88" s="130" t="s">
        <v>51</v>
      </c>
      <c r="G88" s="130" t="s">
        <v>51</v>
      </c>
      <c r="H88" s="130" t="s">
        <v>51</v>
      </c>
      <c r="I88" s="130" t="s">
        <v>51</v>
      </c>
      <c r="J88" s="130" t="s">
        <v>51</v>
      </c>
      <c r="K88" s="130" t="s">
        <v>51</v>
      </c>
      <c r="L88" s="130" t="s">
        <v>51</v>
      </c>
      <c r="M88" s="130" t="s">
        <v>51</v>
      </c>
      <c r="N88" s="130" t="s">
        <v>51</v>
      </c>
      <c r="O88" s="130" t="s">
        <v>51</v>
      </c>
      <c r="P88" s="130" t="s">
        <v>51</v>
      </c>
      <c r="Q88" s="130" t="s">
        <v>51</v>
      </c>
      <c r="R88" s="130" t="s">
        <v>51</v>
      </c>
      <c r="S88" s="130" t="s">
        <v>51</v>
      </c>
      <c r="T88" s="130" t="s">
        <v>51</v>
      </c>
      <c r="U88" s="130" t="s">
        <v>51</v>
      </c>
      <c r="V88" s="130" t="s">
        <v>51</v>
      </c>
      <c r="W88" s="130" t="s">
        <v>51</v>
      </c>
      <c r="X88" s="130" t="s">
        <v>51</v>
      </c>
      <c r="Y88" s="130" t="s">
        <v>51</v>
      </c>
      <c r="Z88" s="130" t="s">
        <v>51</v>
      </c>
      <c r="AA88" s="130">
        <f t="shared" ref="AA88" si="240">AA74+AA77</f>
        <v>0</v>
      </c>
      <c r="AB88" s="130" t="s">
        <v>51</v>
      </c>
      <c r="AC88" s="130" t="s">
        <v>51</v>
      </c>
      <c r="AD88" s="130" t="s">
        <v>51</v>
      </c>
      <c r="AE88" s="130" t="s">
        <v>51</v>
      </c>
      <c r="AF88" s="130" t="s">
        <v>51</v>
      </c>
      <c r="AG88" s="130" t="s">
        <v>51</v>
      </c>
      <c r="AH88" s="130" t="s">
        <v>51</v>
      </c>
      <c r="AI88" s="130" t="s">
        <v>51</v>
      </c>
      <c r="AJ88" s="130" t="s">
        <v>51</v>
      </c>
      <c r="AK88" s="130" t="s">
        <v>51</v>
      </c>
      <c r="AL88" s="130" t="s">
        <v>51</v>
      </c>
      <c r="AM88" s="130" t="s">
        <v>51</v>
      </c>
      <c r="AN88" s="130" t="s">
        <v>51</v>
      </c>
      <c r="AO88" s="130" t="s">
        <v>51</v>
      </c>
      <c r="AP88" s="130" t="s">
        <v>51</v>
      </c>
      <c r="AQ88" s="130" t="s">
        <v>51</v>
      </c>
      <c r="AR88" s="130" t="s">
        <v>51</v>
      </c>
      <c r="AS88" s="130" t="s">
        <v>51</v>
      </c>
      <c r="AT88" s="130" t="s">
        <v>51</v>
      </c>
      <c r="AU88" s="130" t="s">
        <v>51</v>
      </c>
      <c r="AV88" s="130" t="s">
        <v>51</v>
      </c>
      <c r="AW88" s="130" t="s">
        <v>51</v>
      </c>
      <c r="AX88" s="130" t="s">
        <v>51</v>
      </c>
      <c r="AY88" s="130" t="s">
        <v>51</v>
      </c>
      <c r="AZ88" s="130" t="s">
        <v>51</v>
      </c>
      <c r="BA88" s="130" t="s">
        <v>51</v>
      </c>
      <c r="BB88" s="130" t="s">
        <v>51</v>
      </c>
      <c r="BC88" s="130" t="s">
        <v>51</v>
      </c>
      <c r="BD88" s="130" t="s">
        <v>51</v>
      </c>
      <c r="BE88" s="130" t="s">
        <v>51</v>
      </c>
      <c r="BF88" s="130" t="s">
        <v>51</v>
      </c>
      <c r="BG88" s="130" t="s">
        <v>51</v>
      </c>
      <c r="BH88" s="130" t="s">
        <v>51</v>
      </c>
      <c r="BI88" s="130">
        <f t="shared" ref="BI88:BJ88" si="241">BI74+BI77</f>
        <v>0</v>
      </c>
      <c r="BJ88" s="130">
        <f t="shared" si="241"/>
        <v>0</v>
      </c>
      <c r="BK88" s="130" t="s">
        <v>51</v>
      </c>
      <c r="BL88" s="130" t="s">
        <v>51</v>
      </c>
      <c r="BM88" s="168"/>
      <c r="BN88" s="71"/>
      <c r="BO88" s="71"/>
      <c r="BP88" s="71"/>
      <c r="BQ88" s="71"/>
      <c r="BR88" s="71"/>
      <c r="BS88" s="71"/>
      <c r="BT88" s="71"/>
      <c r="BU88" s="71"/>
      <c r="BV88" s="71"/>
      <c r="BW88" s="71"/>
      <c r="BX88" s="71"/>
      <c r="BY88" s="71"/>
      <c r="BZ88" s="71"/>
      <c r="CA88" s="71"/>
      <c r="CB88" s="71"/>
      <c r="CC88" s="71"/>
      <c r="CD88" s="71"/>
      <c r="CE88" s="71"/>
      <c r="CF88" s="71"/>
      <c r="CG88" s="71"/>
      <c r="CH88" s="71"/>
      <c r="CI88" s="71"/>
      <c r="CJ88" s="71"/>
      <c r="CK88" s="71"/>
      <c r="CL88" s="71"/>
      <c r="CM88" s="71"/>
      <c r="CN88" s="71"/>
      <c r="CO88" s="71"/>
      <c r="CP88" s="71"/>
      <c r="CQ88" s="71"/>
      <c r="CR88" s="71"/>
      <c r="CS88" s="71"/>
      <c r="CT88" s="71"/>
      <c r="CU88" s="71"/>
      <c r="CV88" s="71"/>
      <c r="CW88" s="71"/>
      <c r="CX88" s="71"/>
      <c r="CY88" s="71"/>
      <c r="CZ88" s="71"/>
      <c r="DA88" s="71"/>
      <c r="DB88" s="71"/>
      <c r="DC88" s="71"/>
      <c r="DD88" s="71"/>
      <c r="DE88" s="71"/>
      <c r="DF88" s="71"/>
      <c r="DG88" s="71"/>
      <c r="DH88" s="71"/>
      <c r="DI88" s="71"/>
      <c r="DJ88" s="71"/>
      <c r="DK88" s="71"/>
      <c r="DL88" s="71"/>
      <c r="DM88" s="71"/>
      <c r="DN88" s="71"/>
      <c r="DO88" s="71"/>
      <c r="DP88" s="71"/>
      <c r="DQ88" s="71"/>
      <c r="DR88" s="71"/>
      <c r="DS88" s="71"/>
      <c r="DT88" s="71"/>
      <c r="DU88" s="71"/>
      <c r="DV88" s="71"/>
      <c r="DW88" s="71"/>
      <c r="DX88" s="71"/>
      <c r="DY88" s="71"/>
      <c r="DZ88" s="71"/>
      <c r="EA88" s="71"/>
      <c r="EB88" s="71"/>
      <c r="EC88" s="71"/>
      <c r="ED88" s="71"/>
      <c r="EE88" s="71"/>
      <c r="EF88" s="71"/>
      <c r="EG88" s="71"/>
      <c r="EH88" s="71"/>
      <c r="EI88" s="71"/>
      <c r="EJ88" s="71"/>
      <c r="EK88" s="71"/>
      <c r="EL88" s="71"/>
      <c r="EM88" s="71"/>
      <c r="EN88" s="71"/>
      <c r="EO88" s="71"/>
      <c r="EP88" s="71"/>
      <c r="EQ88" s="71"/>
      <c r="ER88" s="71"/>
      <c r="ES88" s="71"/>
      <c r="ET88" s="71"/>
      <c r="EU88" s="71"/>
      <c r="EV88" s="71"/>
      <c r="EW88" s="71"/>
      <c r="EX88" s="71"/>
      <c r="EY88" s="71"/>
      <c r="EZ88" s="71"/>
      <c r="FA88" s="71"/>
      <c r="FB88" s="71"/>
      <c r="FC88" s="71"/>
      <c r="FD88" s="71"/>
      <c r="FE88" s="71"/>
      <c r="FF88" s="71"/>
      <c r="FG88" s="71"/>
      <c r="FH88" s="71"/>
      <c r="FI88" s="71"/>
      <c r="FJ88" s="71"/>
      <c r="FK88" s="71"/>
      <c r="FL88" s="71"/>
      <c r="FM88" s="71"/>
      <c r="FN88" s="71"/>
      <c r="FO88" s="71"/>
      <c r="FP88" s="71"/>
      <c r="FQ88" s="71"/>
      <c r="FR88" s="71"/>
      <c r="FS88" s="71"/>
      <c r="FT88" s="71"/>
      <c r="FU88" s="71"/>
      <c r="FV88" s="71"/>
      <c r="FW88" s="71"/>
      <c r="FX88" s="71"/>
      <c r="FY88" s="71"/>
      <c r="FZ88" s="71"/>
      <c r="GA88" s="71"/>
      <c r="GB88" s="71"/>
      <c r="GC88" s="71"/>
      <c r="GD88" s="71"/>
      <c r="GE88" s="71"/>
      <c r="GF88" s="71"/>
      <c r="GG88" s="71"/>
      <c r="GH88" s="71"/>
      <c r="GI88" s="71"/>
      <c r="GJ88" s="71"/>
      <c r="GK88" s="71"/>
      <c r="GL88" s="71"/>
      <c r="GM88" s="71"/>
      <c r="GN88" s="71"/>
      <c r="GO88" s="71"/>
      <c r="GP88" s="71"/>
      <c r="GQ88" s="71"/>
      <c r="GR88" s="71"/>
      <c r="GS88" s="71"/>
      <c r="GT88" s="71"/>
      <c r="GU88" s="71"/>
      <c r="GV88" s="71"/>
      <c r="GW88" s="71"/>
      <c r="GX88" s="71"/>
    </row>
    <row r="89" spans="1:206" s="66" customFormat="1" ht="30" customHeight="1">
      <c r="A89" s="267" t="s">
        <v>63</v>
      </c>
      <c r="B89" s="268"/>
      <c r="C89" s="151"/>
      <c r="D89" s="151"/>
      <c r="E89" s="151"/>
      <c r="F89" s="151"/>
      <c r="G89" s="152"/>
      <c r="H89" s="151"/>
      <c r="I89" s="151"/>
      <c r="J89" s="151"/>
      <c r="K89" s="151"/>
      <c r="L89" s="151"/>
      <c r="M89" s="151"/>
      <c r="N89" s="151"/>
      <c r="O89" s="151"/>
      <c r="P89" s="151"/>
      <c r="Q89" s="151"/>
      <c r="R89" s="151"/>
      <c r="S89" s="151"/>
      <c r="T89" s="151"/>
      <c r="U89" s="151"/>
      <c r="V89" s="151"/>
      <c r="W89" s="151"/>
      <c r="X89" s="151"/>
      <c r="Y89" s="151"/>
      <c r="Z89" s="151"/>
      <c r="AA89" s="151"/>
      <c r="AB89" s="151"/>
      <c r="AC89" s="151"/>
      <c r="AD89" s="151"/>
      <c r="AE89" s="152"/>
      <c r="AF89" s="151"/>
      <c r="AG89" s="151"/>
      <c r="AH89" s="151"/>
      <c r="AI89" s="151"/>
      <c r="AJ89" s="151"/>
      <c r="AK89" s="151"/>
      <c r="AL89" s="151"/>
      <c r="AM89" s="151"/>
      <c r="AN89" s="151"/>
      <c r="AO89" s="151"/>
      <c r="AP89" s="151"/>
      <c r="AQ89" s="151"/>
      <c r="AR89" s="151"/>
      <c r="AS89" s="151"/>
      <c r="AT89" s="151"/>
      <c r="AU89" s="151"/>
      <c r="AV89" s="151"/>
      <c r="AW89" s="151"/>
      <c r="AX89" s="151"/>
      <c r="AY89" s="151"/>
      <c r="AZ89" s="151"/>
      <c r="BA89" s="151"/>
      <c r="BB89" s="151"/>
      <c r="BC89" s="151"/>
      <c r="BD89" s="151"/>
      <c r="BE89" s="151"/>
      <c r="BF89" s="151"/>
      <c r="BG89" s="151"/>
      <c r="BH89" s="151"/>
      <c r="BI89" s="151"/>
      <c r="BJ89" s="151"/>
      <c r="BK89" s="151"/>
      <c r="BL89" s="151"/>
      <c r="BM89" s="169"/>
      <c r="BN89" s="65"/>
      <c r="BO89" s="65"/>
      <c r="BP89" s="65"/>
      <c r="BQ89" s="65"/>
      <c r="BR89" s="65"/>
      <c r="BS89" s="65"/>
      <c r="BT89" s="65"/>
      <c r="BU89" s="65"/>
      <c r="BV89" s="65"/>
      <c r="BW89" s="65"/>
      <c r="BX89" s="65"/>
      <c r="BY89" s="65"/>
      <c r="BZ89" s="65"/>
      <c r="CA89" s="65"/>
      <c r="CB89" s="65"/>
      <c r="CC89" s="65"/>
      <c r="CD89" s="65"/>
      <c r="CE89" s="65"/>
      <c r="CF89" s="65"/>
      <c r="CG89" s="65"/>
      <c r="CH89" s="65"/>
      <c r="CI89" s="65"/>
      <c r="CJ89" s="65"/>
      <c r="CK89" s="65"/>
      <c r="CL89" s="65"/>
      <c r="CM89" s="65"/>
      <c r="CN89" s="65"/>
      <c r="CO89" s="65"/>
      <c r="CP89" s="65"/>
      <c r="CQ89" s="65"/>
      <c r="CR89" s="65"/>
      <c r="CS89" s="65"/>
      <c r="CT89" s="65"/>
      <c r="CU89" s="65"/>
      <c r="CV89" s="65"/>
      <c r="CW89" s="65"/>
      <c r="CX89" s="65"/>
      <c r="CY89" s="65"/>
      <c r="CZ89" s="65"/>
      <c r="DA89" s="65"/>
      <c r="DB89" s="65"/>
      <c r="DC89" s="65"/>
      <c r="DD89" s="65"/>
      <c r="DE89" s="65"/>
      <c r="DF89" s="65"/>
      <c r="DG89" s="65"/>
      <c r="DH89" s="65"/>
      <c r="DI89" s="65"/>
      <c r="DJ89" s="65"/>
      <c r="DK89" s="65"/>
      <c r="DL89" s="65"/>
      <c r="DM89" s="65"/>
      <c r="DN89" s="65"/>
      <c r="DO89" s="65"/>
      <c r="DP89" s="65"/>
      <c r="DQ89" s="65"/>
      <c r="DR89" s="65"/>
      <c r="DS89" s="65"/>
      <c r="DT89" s="65"/>
      <c r="DU89" s="65"/>
      <c r="DV89" s="65"/>
      <c r="DW89" s="65"/>
      <c r="DX89" s="65"/>
      <c r="DY89" s="65"/>
      <c r="DZ89" s="65"/>
      <c r="EA89" s="65"/>
      <c r="EB89" s="65"/>
      <c r="EC89" s="65"/>
      <c r="ED89" s="65"/>
      <c r="EE89" s="65"/>
      <c r="EF89" s="65"/>
      <c r="EG89" s="65"/>
      <c r="EH89" s="65"/>
      <c r="EI89" s="65"/>
      <c r="EJ89" s="65"/>
      <c r="EK89" s="65"/>
      <c r="EL89" s="65"/>
      <c r="EM89" s="65"/>
      <c r="EN89" s="65"/>
      <c r="EO89" s="65"/>
      <c r="EP89" s="65"/>
      <c r="EQ89" s="65"/>
      <c r="ER89" s="65"/>
      <c r="ES89" s="65"/>
      <c r="ET89" s="65"/>
      <c r="EU89" s="65"/>
      <c r="EV89" s="65"/>
      <c r="EW89" s="65"/>
      <c r="EX89" s="65"/>
      <c r="EY89" s="65"/>
      <c r="EZ89" s="65"/>
      <c r="FA89" s="65"/>
      <c r="FB89" s="65"/>
      <c r="FC89" s="65"/>
      <c r="FD89" s="65"/>
      <c r="FE89" s="65"/>
      <c r="FF89" s="65"/>
      <c r="FG89" s="65"/>
      <c r="FH89" s="65"/>
      <c r="FI89" s="65"/>
      <c r="FJ89" s="65"/>
      <c r="FK89" s="65"/>
      <c r="FL89" s="65"/>
      <c r="FM89" s="65"/>
      <c r="FN89" s="65"/>
      <c r="FO89" s="65"/>
      <c r="FP89" s="65"/>
      <c r="FQ89" s="65"/>
      <c r="FR89" s="65"/>
      <c r="FS89" s="65"/>
      <c r="FT89" s="65"/>
      <c r="FU89" s="65"/>
      <c r="FV89" s="65"/>
      <c r="FW89" s="65"/>
      <c r="FX89" s="65"/>
      <c r="FY89" s="65"/>
      <c r="FZ89" s="65"/>
      <c r="GA89" s="65"/>
      <c r="GB89" s="65"/>
      <c r="GC89" s="65"/>
      <c r="GD89" s="65"/>
      <c r="GE89" s="65"/>
      <c r="GF89" s="65"/>
      <c r="GG89" s="65"/>
      <c r="GH89" s="65"/>
      <c r="GI89" s="65"/>
      <c r="GJ89" s="65"/>
      <c r="GK89" s="65"/>
      <c r="GL89" s="65"/>
      <c r="GM89" s="65"/>
      <c r="GN89" s="65"/>
      <c r="GO89" s="65"/>
      <c r="GP89" s="65"/>
      <c r="GQ89" s="65"/>
      <c r="GR89" s="65"/>
      <c r="GS89" s="65"/>
      <c r="GT89" s="65"/>
      <c r="GU89" s="65"/>
      <c r="GV89" s="65"/>
      <c r="GW89" s="65"/>
      <c r="GX89" s="65"/>
    </row>
    <row r="90" spans="1:206" s="82" customFormat="1" ht="19.5" customHeight="1">
      <c r="A90" s="242" t="s">
        <v>136</v>
      </c>
      <c r="B90" s="243"/>
      <c r="C90" s="153"/>
      <c r="D90" s="153"/>
      <c r="E90" s="153"/>
      <c r="F90" s="153"/>
      <c r="G90" s="154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53"/>
      <c r="Z90" s="153"/>
      <c r="AA90" s="156"/>
      <c r="AB90" s="156"/>
      <c r="AC90" s="156"/>
      <c r="AD90" s="156"/>
      <c r="AE90" s="154"/>
      <c r="AF90" s="156"/>
      <c r="AG90" s="156"/>
      <c r="AH90" s="153"/>
      <c r="AI90" s="156"/>
      <c r="AJ90" s="153"/>
      <c r="AK90" s="153"/>
      <c r="AL90" s="156"/>
      <c r="AM90" s="153"/>
      <c r="AN90" s="153"/>
      <c r="AO90" s="156"/>
      <c r="AP90" s="153"/>
      <c r="AQ90" s="153"/>
      <c r="AR90" s="156"/>
      <c r="AS90" s="153"/>
      <c r="AT90" s="153"/>
      <c r="AU90" s="156"/>
      <c r="AV90" s="153"/>
      <c r="AW90" s="153"/>
      <c r="AX90" s="156"/>
      <c r="AY90" s="153"/>
      <c r="AZ90" s="153"/>
      <c r="BA90" s="156"/>
      <c r="BB90" s="153"/>
      <c r="BC90" s="153"/>
      <c r="BD90" s="156"/>
      <c r="BE90" s="153"/>
      <c r="BF90" s="153"/>
      <c r="BG90" s="156"/>
      <c r="BH90" s="153"/>
      <c r="BI90" s="156"/>
      <c r="BJ90" s="156"/>
      <c r="BK90" s="156"/>
      <c r="BL90" s="156"/>
      <c r="BM90" s="168"/>
      <c r="BN90" s="83"/>
      <c r="BO90" s="83"/>
      <c r="BP90" s="83"/>
      <c r="BQ90" s="83"/>
      <c r="BR90" s="83"/>
      <c r="BS90" s="83"/>
      <c r="BT90" s="83"/>
      <c r="BU90" s="83"/>
      <c r="BV90" s="83"/>
      <c r="BW90" s="83"/>
      <c r="BX90" s="83"/>
      <c r="BY90" s="83"/>
      <c r="BZ90" s="83"/>
      <c r="CA90" s="83"/>
      <c r="CB90" s="83"/>
      <c r="CC90" s="83"/>
      <c r="CD90" s="83"/>
      <c r="CE90" s="83"/>
      <c r="CF90" s="83"/>
      <c r="CG90" s="83"/>
      <c r="CH90" s="83"/>
      <c r="CI90" s="83"/>
      <c r="CJ90" s="83"/>
      <c r="CK90" s="83"/>
      <c r="CL90" s="83"/>
      <c r="CM90" s="83"/>
      <c r="CN90" s="83"/>
      <c r="CO90" s="83"/>
      <c r="CP90" s="83"/>
      <c r="CQ90" s="83"/>
      <c r="CR90" s="83"/>
      <c r="CS90" s="83"/>
      <c r="CT90" s="83"/>
      <c r="CU90" s="83"/>
      <c r="CV90" s="83"/>
      <c r="CW90" s="83"/>
      <c r="CX90" s="83"/>
      <c r="CY90" s="83"/>
      <c r="CZ90" s="83"/>
      <c r="DA90" s="83"/>
      <c r="DB90" s="83"/>
      <c r="DC90" s="83"/>
      <c r="DD90" s="83"/>
      <c r="DE90" s="83"/>
      <c r="DF90" s="83"/>
      <c r="DG90" s="83"/>
      <c r="DH90" s="83"/>
      <c r="DI90" s="83"/>
      <c r="DJ90" s="83"/>
      <c r="DK90" s="83"/>
      <c r="DL90" s="83"/>
      <c r="DM90" s="83"/>
      <c r="DN90" s="83"/>
      <c r="DO90" s="83"/>
      <c r="DP90" s="83"/>
      <c r="DQ90" s="83"/>
      <c r="DR90" s="83"/>
      <c r="DS90" s="83"/>
      <c r="DT90" s="83"/>
      <c r="DU90" s="83"/>
      <c r="DV90" s="83"/>
      <c r="DW90" s="83"/>
      <c r="DX90" s="83"/>
      <c r="DY90" s="83"/>
      <c r="DZ90" s="83"/>
      <c r="EA90" s="83"/>
      <c r="EB90" s="83"/>
      <c r="EC90" s="83"/>
      <c r="ED90" s="83"/>
      <c r="EE90" s="83"/>
      <c r="EF90" s="83"/>
      <c r="EG90" s="83"/>
      <c r="EH90" s="83"/>
      <c r="EI90" s="83"/>
      <c r="EJ90" s="83"/>
      <c r="EK90" s="83"/>
      <c r="EL90" s="83"/>
      <c r="EM90" s="83"/>
      <c r="EN90" s="83"/>
      <c r="EO90" s="83"/>
      <c r="EP90" s="83"/>
      <c r="EQ90" s="83"/>
      <c r="ER90" s="83"/>
      <c r="ES90" s="83"/>
      <c r="ET90" s="83"/>
      <c r="EU90" s="83"/>
      <c r="EV90" s="83"/>
      <c r="EW90" s="83"/>
      <c r="EX90" s="83"/>
      <c r="EY90" s="83"/>
      <c r="EZ90" s="83"/>
      <c r="FA90" s="83"/>
      <c r="FB90" s="83"/>
      <c r="FC90" s="83"/>
      <c r="FD90" s="83"/>
      <c r="FE90" s="83"/>
      <c r="FF90" s="83"/>
      <c r="FG90" s="83"/>
      <c r="FH90" s="83"/>
      <c r="FI90" s="83"/>
      <c r="FJ90" s="83"/>
      <c r="FK90" s="83"/>
      <c r="FL90" s="83"/>
      <c r="FM90" s="83"/>
      <c r="FN90" s="83"/>
      <c r="FO90" s="83"/>
      <c r="FP90" s="83"/>
      <c r="FQ90" s="83"/>
      <c r="FR90" s="83"/>
      <c r="FS90" s="83"/>
      <c r="FT90" s="83"/>
      <c r="FU90" s="83"/>
      <c r="FV90" s="83"/>
      <c r="FW90" s="83"/>
      <c r="FX90" s="83"/>
      <c r="FY90" s="83"/>
      <c r="FZ90" s="83"/>
      <c r="GA90" s="83"/>
      <c r="GB90" s="83"/>
      <c r="GC90" s="83"/>
      <c r="GD90" s="83"/>
      <c r="GE90" s="83"/>
      <c r="GF90" s="83"/>
      <c r="GG90" s="83"/>
      <c r="GH90" s="83"/>
      <c r="GI90" s="83"/>
      <c r="GJ90" s="83"/>
      <c r="GK90" s="83"/>
      <c r="GL90" s="83"/>
      <c r="GM90" s="83"/>
      <c r="GN90" s="83"/>
      <c r="GO90" s="83"/>
      <c r="GP90" s="83"/>
      <c r="GQ90" s="83"/>
      <c r="GR90" s="83"/>
      <c r="GS90" s="83"/>
      <c r="GT90" s="83"/>
      <c r="GU90" s="83"/>
      <c r="GV90" s="83"/>
      <c r="GW90" s="83"/>
      <c r="GX90" s="83"/>
    </row>
    <row r="91" spans="1:206" s="104" customFormat="1" ht="18" customHeight="1">
      <c r="A91" s="259" t="s">
        <v>64</v>
      </c>
      <c r="B91" s="260"/>
      <c r="C91" s="137">
        <f t="shared" ref="C91:F91" si="242">C92+C93+C94</f>
        <v>0</v>
      </c>
      <c r="D91" s="137">
        <f t="shared" si="242"/>
        <v>0</v>
      </c>
      <c r="E91" s="137">
        <f t="shared" si="242"/>
        <v>0</v>
      </c>
      <c r="F91" s="137">
        <f t="shared" si="242"/>
        <v>0</v>
      </c>
      <c r="G91" s="137">
        <f t="shared" ref="G91:Z91" si="243">G92+G93+G94</f>
        <v>0</v>
      </c>
      <c r="H91" s="137">
        <f t="shared" si="243"/>
        <v>0</v>
      </c>
      <c r="I91" s="137">
        <f t="shared" si="243"/>
        <v>0</v>
      </c>
      <c r="J91" s="137">
        <f t="shared" si="243"/>
        <v>0</v>
      </c>
      <c r="K91" s="137">
        <f t="shared" si="243"/>
        <v>0</v>
      </c>
      <c r="L91" s="137">
        <f t="shared" si="243"/>
        <v>0</v>
      </c>
      <c r="M91" s="137">
        <f t="shared" si="243"/>
        <v>0</v>
      </c>
      <c r="N91" s="137">
        <f t="shared" si="243"/>
        <v>0</v>
      </c>
      <c r="O91" s="137">
        <f t="shared" si="243"/>
        <v>0</v>
      </c>
      <c r="P91" s="137">
        <f t="shared" si="243"/>
        <v>0</v>
      </c>
      <c r="Q91" s="137">
        <f t="shared" si="243"/>
        <v>0</v>
      </c>
      <c r="R91" s="137">
        <f t="shared" si="243"/>
        <v>0</v>
      </c>
      <c r="S91" s="137">
        <f t="shared" si="243"/>
        <v>0</v>
      </c>
      <c r="T91" s="137">
        <f t="shared" si="243"/>
        <v>0</v>
      </c>
      <c r="U91" s="137">
        <f t="shared" si="243"/>
        <v>0</v>
      </c>
      <c r="V91" s="137">
        <f t="shared" si="243"/>
        <v>0</v>
      </c>
      <c r="W91" s="137">
        <f t="shared" si="243"/>
        <v>0</v>
      </c>
      <c r="X91" s="137">
        <f t="shared" si="243"/>
        <v>0</v>
      </c>
      <c r="Y91" s="137">
        <f t="shared" si="243"/>
        <v>0</v>
      </c>
      <c r="Z91" s="137">
        <f t="shared" si="243"/>
        <v>0</v>
      </c>
      <c r="AA91" s="137">
        <f>AA92+AA93+AA94</f>
        <v>0</v>
      </c>
      <c r="AB91" s="135">
        <f t="shared" ref="AB91:AB112" si="244">IF(D91=0,1,AA91/D91-1)</f>
        <v>1</v>
      </c>
      <c r="AC91" s="137">
        <f t="shared" ref="AC91:AE91" si="245">AC92+AC93+AC94</f>
        <v>0</v>
      </c>
      <c r="AD91" s="137">
        <f t="shared" si="245"/>
        <v>0</v>
      </c>
      <c r="AE91" s="137">
        <f t="shared" si="245"/>
        <v>0</v>
      </c>
      <c r="AF91" s="135">
        <f t="shared" ref="AF91:AF112" si="246">IF(G91=0,1,AE91/G91-1)</f>
        <v>1</v>
      </c>
      <c r="AG91" s="137">
        <f>AG92+AG93+AG94</f>
        <v>0</v>
      </c>
      <c r="AH91" s="137">
        <f>AH92+AH93+AH94</f>
        <v>0</v>
      </c>
      <c r="AI91" s="135">
        <f t="shared" ref="AI91:AI112" si="247">IF(I91=0,1,AH91/I91-1)</f>
        <v>1</v>
      </c>
      <c r="AJ91" s="137">
        <f>AJ92+AJ93+AJ94</f>
        <v>0</v>
      </c>
      <c r="AK91" s="137">
        <f>AK92+AK93+AK94</f>
        <v>0</v>
      </c>
      <c r="AL91" s="135">
        <f t="shared" ref="AL91:AL112" si="248">IF(K91=0,1,AK91/K91-1)</f>
        <v>1</v>
      </c>
      <c r="AM91" s="137">
        <f>AM92+AM93+AM94</f>
        <v>0</v>
      </c>
      <c r="AN91" s="137">
        <f>AN92+AN93+AN94</f>
        <v>0</v>
      </c>
      <c r="AO91" s="135">
        <f t="shared" ref="AO91:AO112" si="249">IF(M91=0,1,AN91/M91-1)</f>
        <v>1</v>
      </c>
      <c r="AP91" s="137">
        <f>AP92+AP93+AP94</f>
        <v>0</v>
      </c>
      <c r="AQ91" s="137">
        <f>AQ92+AQ93+AQ94</f>
        <v>0</v>
      </c>
      <c r="AR91" s="135">
        <f t="shared" ref="AR91:AR112" si="250">IF(O91=0,1,AQ91/O91-1)</f>
        <v>1</v>
      </c>
      <c r="AS91" s="137">
        <f>AS92+AS93+AS94</f>
        <v>0</v>
      </c>
      <c r="AT91" s="137">
        <f>AT92+AT93+AT94</f>
        <v>0</v>
      </c>
      <c r="AU91" s="135">
        <f t="shared" ref="AU91:AU112" si="251">IF(Q91=0,1,AT91/Q91-1)</f>
        <v>1</v>
      </c>
      <c r="AV91" s="137">
        <f>AV92+AV93+AV94</f>
        <v>0</v>
      </c>
      <c r="AW91" s="137">
        <f>AW92+AW93+AW94</f>
        <v>0</v>
      </c>
      <c r="AX91" s="135">
        <f t="shared" ref="AX91:AX112" si="252">IF(S91=0,1,AW91/S91-1)</f>
        <v>1</v>
      </c>
      <c r="AY91" s="137">
        <f>AY92+AY93+AY94</f>
        <v>0</v>
      </c>
      <c r="AZ91" s="137">
        <f>AZ92+AZ93+AZ94</f>
        <v>0</v>
      </c>
      <c r="BA91" s="135">
        <f t="shared" ref="BA91:BA112" si="253">IF(U91=0,1,AZ91/U91-1)</f>
        <v>1</v>
      </c>
      <c r="BB91" s="137">
        <f>BB92+BB93+BB94</f>
        <v>0</v>
      </c>
      <c r="BC91" s="137">
        <f>BC92+BC93+BC94</f>
        <v>0</v>
      </c>
      <c r="BD91" s="135">
        <f t="shared" ref="BD91:BD112" si="254">IF(W91=0,1,BC91/W91-1)</f>
        <v>1</v>
      </c>
      <c r="BE91" s="137">
        <f>BE92+BE93+BE94</f>
        <v>0</v>
      </c>
      <c r="BF91" s="137">
        <f>BF92+BF93+BF94</f>
        <v>0</v>
      </c>
      <c r="BG91" s="135">
        <f t="shared" ref="BG91:BG112" si="255">IF(Y91=0,1,BF91/Y91-1)</f>
        <v>1</v>
      </c>
      <c r="BH91" s="137">
        <f t="shared" ref="BH91:BJ91" si="256">BH92+BH93+BH94</f>
        <v>0</v>
      </c>
      <c r="BI91" s="137">
        <f t="shared" si="256"/>
        <v>0</v>
      </c>
      <c r="BJ91" s="137">
        <f t="shared" si="256"/>
        <v>0</v>
      </c>
      <c r="BK91" s="135">
        <f>IF($AA$91=0,1,BJ91/$AA$91-1)</f>
        <v>1</v>
      </c>
      <c r="BL91" s="135">
        <f t="shared" ref="BL91:BL112" si="257">IF($D91=0,1,BJ91/$D91-1)</f>
        <v>1</v>
      </c>
      <c r="BM91" s="167"/>
      <c r="BN91" s="103"/>
      <c r="BO91" s="103"/>
      <c r="BP91" s="103"/>
      <c r="BQ91" s="103"/>
      <c r="BR91" s="103"/>
      <c r="BS91" s="103"/>
      <c r="BT91" s="103"/>
      <c r="BU91" s="103"/>
      <c r="BV91" s="103"/>
      <c r="BW91" s="103"/>
      <c r="BX91" s="103"/>
      <c r="BY91" s="103"/>
      <c r="BZ91" s="103"/>
      <c r="CA91" s="103"/>
      <c r="CB91" s="103"/>
      <c r="CC91" s="103"/>
      <c r="CD91" s="103"/>
      <c r="CE91" s="103"/>
      <c r="CF91" s="103"/>
      <c r="CG91" s="103"/>
      <c r="CH91" s="103"/>
      <c r="CI91" s="103"/>
      <c r="CJ91" s="103"/>
      <c r="CK91" s="103"/>
      <c r="CL91" s="103"/>
      <c r="CM91" s="103"/>
      <c r="CN91" s="103"/>
      <c r="CO91" s="103"/>
      <c r="CP91" s="103"/>
      <c r="CQ91" s="103"/>
      <c r="CR91" s="103"/>
      <c r="CS91" s="103"/>
      <c r="CT91" s="103"/>
      <c r="CU91" s="103"/>
      <c r="CV91" s="103"/>
      <c r="CW91" s="103"/>
      <c r="CX91" s="103"/>
      <c r="CY91" s="103"/>
      <c r="CZ91" s="103"/>
      <c r="DA91" s="103"/>
      <c r="DB91" s="103"/>
      <c r="DC91" s="103"/>
      <c r="DD91" s="103"/>
      <c r="DE91" s="103"/>
      <c r="DF91" s="103"/>
      <c r="DG91" s="103"/>
      <c r="DH91" s="103"/>
      <c r="DI91" s="103"/>
      <c r="DJ91" s="103"/>
      <c r="DK91" s="103"/>
      <c r="DL91" s="103"/>
      <c r="DM91" s="103"/>
      <c r="DN91" s="103"/>
      <c r="DO91" s="103"/>
      <c r="DP91" s="103"/>
      <c r="DQ91" s="103"/>
      <c r="DR91" s="103"/>
      <c r="DS91" s="103"/>
      <c r="DT91" s="103"/>
      <c r="DU91" s="103"/>
      <c r="DV91" s="103"/>
      <c r="DW91" s="103"/>
      <c r="DX91" s="103"/>
      <c r="DY91" s="103"/>
      <c r="DZ91" s="103"/>
      <c r="EA91" s="103"/>
      <c r="EB91" s="103"/>
      <c r="EC91" s="103"/>
      <c r="ED91" s="103"/>
      <c r="EE91" s="103"/>
      <c r="EF91" s="103"/>
      <c r="EG91" s="103"/>
      <c r="EH91" s="103"/>
      <c r="EI91" s="103"/>
      <c r="EJ91" s="103"/>
      <c r="EK91" s="103"/>
      <c r="EL91" s="103"/>
      <c r="EM91" s="103"/>
      <c r="EN91" s="103"/>
      <c r="EO91" s="103"/>
      <c r="EP91" s="103"/>
      <c r="EQ91" s="103"/>
      <c r="ER91" s="103"/>
      <c r="ES91" s="103"/>
      <c r="ET91" s="103"/>
      <c r="EU91" s="103"/>
      <c r="EV91" s="103"/>
      <c r="EW91" s="103"/>
      <c r="EX91" s="103"/>
      <c r="EY91" s="103"/>
      <c r="EZ91" s="103"/>
      <c r="FA91" s="103"/>
      <c r="FB91" s="103"/>
      <c r="FC91" s="103"/>
      <c r="FD91" s="103"/>
      <c r="FE91" s="103"/>
      <c r="FF91" s="103"/>
      <c r="FG91" s="103"/>
      <c r="FH91" s="103"/>
      <c r="FI91" s="103"/>
      <c r="FJ91" s="103"/>
      <c r="FK91" s="103"/>
      <c r="FL91" s="103"/>
      <c r="FM91" s="103"/>
      <c r="FN91" s="103"/>
      <c r="FO91" s="103"/>
      <c r="FP91" s="103"/>
      <c r="FQ91" s="103"/>
      <c r="FR91" s="103"/>
      <c r="FS91" s="103"/>
      <c r="FT91" s="103"/>
      <c r="FU91" s="103"/>
      <c r="FV91" s="103"/>
      <c r="FW91" s="103"/>
      <c r="FX91" s="103"/>
      <c r="FY91" s="103"/>
      <c r="FZ91" s="103"/>
      <c r="GA91" s="103"/>
      <c r="GB91" s="103"/>
      <c r="GC91" s="103"/>
      <c r="GD91" s="103"/>
      <c r="GE91" s="103"/>
      <c r="GF91" s="103"/>
      <c r="GG91" s="103"/>
      <c r="GH91" s="103"/>
      <c r="GI91" s="103"/>
      <c r="GJ91" s="103"/>
      <c r="GK91" s="103"/>
      <c r="GL91" s="103"/>
      <c r="GM91" s="103"/>
      <c r="GN91" s="103"/>
      <c r="GO91" s="103"/>
      <c r="GP91" s="103"/>
      <c r="GQ91" s="103"/>
      <c r="GR91" s="103"/>
      <c r="GS91" s="103"/>
      <c r="GT91" s="103"/>
      <c r="GU91" s="103"/>
      <c r="GV91" s="103"/>
      <c r="GW91" s="103"/>
      <c r="GX91" s="103"/>
    </row>
    <row r="92" spans="1:206" s="106" customFormat="1" ht="18" customHeight="1">
      <c r="A92" s="253" t="s">
        <v>38</v>
      </c>
      <c r="B92" s="254"/>
      <c r="C92" s="29"/>
      <c r="D92" s="134">
        <f>E92+F92+H92+J92+L92+N92+P92+R92+T92+V92+X92+Z92</f>
        <v>0</v>
      </c>
      <c r="E92" s="29"/>
      <c r="F92" s="29"/>
      <c r="G92" s="137">
        <f t="shared" ref="G92:G112" si="258">E92+F92</f>
        <v>0</v>
      </c>
      <c r="H92" s="29"/>
      <c r="I92" s="137">
        <f t="shared" ref="I92:I100" si="259">G92+H92</f>
        <v>0</v>
      </c>
      <c r="J92" s="29"/>
      <c r="K92" s="137">
        <f t="shared" ref="K92:K112" si="260">I92+J92</f>
        <v>0</v>
      </c>
      <c r="L92" s="29"/>
      <c r="M92" s="137">
        <f t="shared" ref="M92:M112" si="261">K92+L92</f>
        <v>0</v>
      </c>
      <c r="N92" s="29"/>
      <c r="O92" s="137">
        <f t="shared" ref="O92:O112" si="262">M92+N92</f>
        <v>0</v>
      </c>
      <c r="P92" s="29"/>
      <c r="Q92" s="137">
        <f t="shared" ref="Q92:Q112" si="263">O92+P92</f>
        <v>0</v>
      </c>
      <c r="R92" s="29"/>
      <c r="S92" s="137">
        <f t="shared" ref="S92:S112" si="264">Q92+R92</f>
        <v>0</v>
      </c>
      <c r="T92" s="29"/>
      <c r="U92" s="137">
        <f t="shared" ref="U92:U112" si="265">S92+T92</f>
        <v>0</v>
      </c>
      <c r="V92" s="29"/>
      <c r="W92" s="137">
        <f t="shared" ref="W92:W112" si="266">U92+V92</f>
        <v>0</v>
      </c>
      <c r="X92" s="29"/>
      <c r="Y92" s="137">
        <f t="shared" ref="Y92:Y112" si="267">W92+X92</f>
        <v>0</v>
      </c>
      <c r="Z92" s="29"/>
      <c r="AA92" s="29"/>
      <c r="AB92" s="135">
        <f t="shared" si="244"/>
        <v>1</v>
      </c>
      <c r="AC92" s="29"/>
      <c r="AD92" s="29"/>
      <c r="AE92" s="137">
        <f t="shared" ref="AE92:AE112" si="268">AC92+AD92</f>
        <v>0</v>
      </c>
      <c r="AF92" s="135">
        <f t="shared" si="246"/>
        <v>1</v>
      </c>
      <c r="AG92" s="29"/>
      <c r="AH92" s="137">
        <f t="shared" ref="AH92:AH112" si="269">AE92+AG92</f>
        <v>0</v>
      </c>
      <c r="AI92" s="135">
        <f t="shared" si="247"/>
        <v>1</v>
      </c>
      <c r="AJ92" s="29"/>
      <c r="AK92" s="137">
        <f t="shared" ref="AK92:AK112" si="270">AH92+AJ92</f>
        <v>0</v>
      </c>
      <c r="AL92" s="135">
        <f t="shared" si="248"/>
        <v>1</v>
      </c>
      <c r="AM92" s="29"/>
      <c r="AN92" s="137">
        <f t="shared" ref="AN92:AN112" si="271">AK92+AM92</f>
        <v>0</v>
      </c>
      <c r="AO92" s="135">
        <f t="shared" si="249"/>
        <v>1</v>
      </c>
      <c r="AP92" s="29"/>
      <c r="AQ92" s="137">
        <f t="shared" ref="AQ92:AQ112" si="272">AN92+AP92</f>
        <v>0</v>
      </c>
      <c r="AR92" s="135">
        <f t="shared" si="250"/>
        <v>1</v>
      </c>
      <c r="AS92" s="29"/>
      <c r="AT92" s="137">
        <f t="shared" ref="AT92:AT112" si="273">AQ92+AS92</f>
        <v>0</v>
      </c>
      <c r="AU92" s="135">
        <f t="shared" si="251"/>
        <v>1</v>
      </c>
      <c r="AV92" s="29"/>
      <c r="AW92" s="137">
        <f t="shared" ref="AW92:AW112" si="274">AT92+AV92</f>
        <v>0</v>
      </c>
      <c r="AX92" s="135">
        <f t="shared" si="252"/>
        <v>1</v>
      </c>
      <c r="AY92" s="29"/>
      <c r="AZ92" s="137">
        <f t="shared" ref="AZ92:AZ112" si="275">AW92+AY92</f>
        <v>0</v>
      </c>
      <c r="BA92" s="135">
        <f t="shared" si="253"/>
        <v>1</v>
      </c>
      <c r="BB92" s="29"/>
      <c r="BC92" s="137">
        <f t="shared" ref="BC92:BC112" si="276">AZ92+BB92</f>
        <v>0</v>
      </c>
      <c r="BD92" s="135">
        <f t="shared" si="254"/>
        <v>1</v>
      </c>
      <c r="BE92" s="29"/>
      <c r="BF92" s="137">
        <f t="shared" ref="BF92:BF112" si="277">BC92+BE92</f>
        <v>0</v>
      </c>
      <c r="BG92" s="135">
        <f t="shared" si="255"/>
        <v>1</v>
      </c>
      <c r="BH92" s="29"/>
      <c r="BI92" s="29"/>
      <c r="BJ92" s="29"/>
      <c r="BK92" s="135">
        <f>IF($AA$92=0,1,BJ92/$AA$92-1)</f>
        <v>1</v>
      </c>
      <c r="BL92" s="135">
        <f t="shared" si="257"/>
        <v>1</v>
      </c>
      <c r="BM92" s="167"/>
      <c r="BN92" s="105"/>
      <c r="BO92" s="105"/>
      <c r="BP92" s="105"/>
      <c r="BQ92" s="105"/>
      <c r="BR92" s="105"/>
      <c r="BS92" s="105"/>
      <c r="BT92" s="105"/>
      <c r="BU92" s="105"/>
      <c r="BV92" s="105"/>
      <c r="BW92" s="105"/>
      <c r="BX92" s="105"/>
      <c r="BY92" s="105"/>
      <c r="BZ92" s="105"/>
      <c r="CA92" s="105"/>
      <c r="CB92" s="105"/>
      <c r="CC92" s="105"/>
      <c r="CD92" s="105"/>
      <c r="CE92" s="105"/>
      <c r="CF92" s="105"/>
      <c r="CG92" s="105"/>
      <c r="CH92" s="105"/>
      <c r="CI92" s="105"/>
      <c r="CJ92" s="105"/>
      <c r="CK92" s="105"/>
      <c r="CL92" s="105"/>
      <c r="CM92" s="105"/>
      <c r="CN92" s="105"/>
      <c r="CO92" s="105"/>
      <c r="CP92" s="105"/>
      <c r="CQ92" s="105"/>
      <c r="CR92" s="105"/>
      <c r="CS92" s="105"/>
      <c r="CT92" s="105"/>
      <c r="CU92" s="105"/>
      <c r="CV92" s="105"/>
      <c r="CW92" s="105"/>
      <c r="CX92" s="105"/>
      <c r="CY92" s="105"/>
      <c r="CZ92" s="105"/>
      <c r="DA92" s="105"/>
      <c r="DB92" s="105"/>
      <c r="DC92" s="105"/>
      <c r="DD92" s="105"/>
      <c r="DE92" s="105"/>
      <c r="DF92" s="105"/>
      <c r="DG92" s="105"/>
      <c r="DH92" s="105"/>
      <c r="DI92" s="105"/>
      <c r="DJ92" s="105"/>
      <c r="DK92" s="105"/>
      <c r="DL92" s="105"/>
      <c r="DM92" s="105"/>
      <c r="DN92" s="105"/>
      <c r="DO92" s="105"/>
      <c r="DP92" s="105"/>
      <c r="DQ92" s="105"/>
      <c r="DR92" s="105"/>
      <c r="DS92" s="105"/>
      <c r="DT92" s="105"/>
      <c r="DU92" s="105"/>
      <c r="DV92" s="105"/>
      <c r="DW92" s="105"/>
      <c r="DX92" s="105"/>
      <c r="DY92" s="105"/>
      <c r="DZ92" s="105"/>
      <c r="EA92" s="105"/>
      <c r="EB92" s="105"/>
      <c r="EC92" s="105"/>
      <c r="ED92" s="105"/>
      <c r="EE92" s="105"/>
      <c r="EF92" s="105"/>
      <c r="EG92" s="105"/>
      <c r="EH92" s="105"/>
      <c r="EI92" s="105"/>
      <c r="EJ92" s="105"/>
      <c r="EK92" s="105"/>
      <c r="EL92" s="105"/>
      <c r="EM92" s="105"/>
      <c r="EN92" s="105"/>
      <c r="EO92" s="105"/>
      <c r="EP92" s="105"/>
      <c r="EQ92" s="105"/>
      <c r="ER92" s="105"/>
      <c r="ES92" s="105"/>
      <c r="ET92" s="105"/>
      <c r="EU92" s="105"/>
      <c r="EV92" s="105"/>
      <c r="EW92" s="105"/>
      <c r="EX92" s="105"/>
      <c r="EY92" s="105"/>
      <c r="EZ92" s="105"/>
      <c r="FA92" s="105"/>
      <c r="FB92" s="105"/>
      <c r="FC92" s="105"/>
      <c r="FD92" s="105"/>
      <c r="FE92" s="105"/>
      <c r="FF92" s="105"/>
      <c r="FG92" s="105"/>
      <c r="FH92" s="105"/>
      <c r="FI92" s="105"/>
      <c r="FJ92" s="105"/>
      <c r="FK92" s="105"/>
      <c r="FL92" s="105"/>
      <c r="FM92" s="105"/>
      <c r="FN92" s="105"/>
      <c r="FO92" s="105"/>
      <c r="FP92" s="105"/>
      <c r="FQ92" s="105"/>
      <c r="FR92" s="105"/>
      <c r="FS92" s="105"/>
      <c r="FT92" s="105"/>
      <c r="FU92" s="105"/>
      <c r="FV92" s="105"/>
      <c r="FW92" s="105"/>
      <c r="FX92" s="105"/>
      <c r="FY92" s="105"/>
      <c r="FZ92" s="105"/>
      <c r="GA92" s="105"/>
      <c r="GB92" s="105"/>
      <c r="GC92" s="105"/>
      <c r="GD92" s="105"/>
      <c r="GE92" s="105"/>
      <c r="GF92" s="105"/>
      <c r="GG92" s="105"/>
      <c r="GH92" s="105"/>
      <c r="GI92" s="105"/>
      <c r="GJ92" s="105"/>
      <c r="GK92" s="105"/>
      <c r="GL92" s="105"/>
      <c r="GM92" s="105"/>
      <c r="GN92" s="105"/>
      <c r="GO92" s="105"/>
      <c r="GP92" s="105"/>
      <c r="GQ92" s="105"/>
      <c r="GR92" s="105"/>
      <c r="GS92" s="105"/>
      <c r="GT92" s="105"/>
      <c r="GU92" s="105"/>
      <c r="GV92" s="105"/>
      <c r="GW92" s="105"/>
      <c r="GX92" s="105"/>
    </row>
    <row r="93" spans="1:206" s="106" customFormat="1" ht="18" customHeight="1">
      <c r="A93" s="261" t="s">
        <v>143</v>
      </c>
      <c r="B93" s="262"/>
      <c r="C93" s="29"/>
      <c r="D93" s="134">
        <f>E93+F93+H93+J93+L93+N93+P93+R93+T93+V93+X93+Z93</f>
        <v>0</v>
      </c>
      <c r="E93" s="29"/>
      <c r="F93" s="29"/>
      <c r="G93" s="137">
        <f t="shared" si="258"/>
        <v>0</v>
      </c>
      <c r="H93" s="29"/>
      <c r="I93" s="137">
        <f t="shared" si="259"/>
        <v>0</v>
      </c>
      <c r="J93" s="29"/>
      <c r="K93" s="137">
        <f t="shared" si="260"/>
        <v>0</v>
      </c>
      <c r="L93" s="29"/>
      <c r="M93" s="137">
        <f t="shared" si="261"/>
        <v>0</v>
      </c>
      <c r="N93" s="29"/>
      <c r="O93" s="137">
        <f t="shared" si="262"/>
        <v>0</v>
      </c>
      <c r="P93" s="29"/>
      <c r="Q93" s="137">
        <f t="shared" si="263"/>
        <v>0</v>
      </c>
      <c r="R93" s="29"/>
      <c r="S93" s="137">
        <f t="shared" si="264"/>
        <v>0</v>
      </c>
      <c r="T93" s="29"/>
      <c r="U93" s="137">
        <f t="shared" si="265"/>
        <v>0</v>
      </c>
      <c r="V93" s="29"/>
      <c r="W93" s="137">
        <f t="shared" si="266"/>
        <v>0</v>
      </c>
      <c r="X93" s="29"/>
      <c r="Y93" s="137">
        <f t="shared" si="267"/>
        <v>0</v>
      </c>
      <c r="Z93" s="29"/>
      <c r="AA93" s="29"/>
      <c r="AB93" s="135">
        <f t="shared" si="244"/>
        <v>1</v>
      </c>
      <c r="AC93" s="29"/>
      <c r="AD93" s="29"/>
      <c r="AE93" s="137">
        <f t="shared" si="268"/>
        <v>0</v>
      </c>
      <c r="AF93" s="135">
        <f t="shared" si="246"/>
        <v>1</v>
      </c>
      <c r="AG93" s="29"/>
      <c r="AH93" s="137">
        <f t="shared" si="269"/>
        <v>0</v>
      </c>
      <c r="AI93" s="135">
        <f t="shared" si="247"/>
        <v>1</v>
      </c>
      <c r="AJ93" s="29"/>
      <c r="AK93" s="137">
        <f t="shared" si="270"/>
        <v>0</v>
      </c>
      <c r="AL93" s="135">
        <f t="shared" si="248"/>
        <v>1</v>
      </c>
      <c r="AM93" s="29"/>
      <c r="AN93" s="137">
        <f t="shared" si="271"/>
        <v>0</v>
      </c>
      <c r="AO93" s="135">
        <f t="shared" si="249"/>
        <v>1</v>
      </c>
      <c r="AP93" s="29"/>
      <c r="AQ93" s="137">
        <f t="shared" si="272"/>
        <v>0</v>
      </c>
      <c r="AR93" s="135">
        <f t="shared" si="250"/>
        <v>1</v>
      </c>
      <c r="AS93" s="29"/>
      <c r="AT93" s="137">
        <f t="shared" si="273"/>
        <v>0</v>
      </c>
      <c r="AU93" s="135">
        <f t="shared" si="251"/>
        <v>1</v>
      </c>
      <c r="AV93" s="29"/>
      <c r="AW93" s="137">
        <f t="shared" si="274"/>
        <v>0</v>
      </c>
      <c r="AX93" s="135">
        <f t="shared" si="252"/>
        <v>1</v>
      </c>
      <c r="AY93" s="29"/>
      <c r="AZ93" s="137">
        <f t="shared" si="275"/>
        <v>0</v>
      </c>
      <c r="BA93" s="135">
        <f t="shared" si="253"/>
        <v>1</v>
      </c>
      <c r="BB93" s="29"/>
      <c r="BC93" s="137">
        <f t="shared" si="276"/>
        <v>0</v>
      </c>
      <c r="BD93" s="135">
        <f t="shared" si="254"/>
        <v>1</v>
      </c>
      <c r="BE93" s="29"/>
      <c r="BF93" s="137">
        <f t="shared" si="277"/>
        <v>0</v>
      </c>
      <c r="BG93" s="135">
        <f t="shared" si="255"/>
        <v>1</v>
      </c>
      <c r="BH93" s="29"/>
      <c r="BI93" s="29"/>
      <c r="BJ93" s="29"/>
      <c r="BK93" s="135">
        <f>IF($AA$93=0,1,BJ93/$AA$93-1)</f>
        <v>1</v>
      </c>
      <c r="BL93" s="135">
        <f t="shared" si="257"/>
        <v>1</v>
      </c>
      <c r="BM93" s="167"/>
      <c r="BN93" s="105"/>
      <c r="BO93" s="105"/>
      <c r="BP93" s="105"/>
      <c r="BQ93" s="105"/>
      <c r="BR93" s="105"/>
      <c r="BS93" s="105"/>
      <c r="BT93" s="105"/>
      <c r="BU93" s="105"/>
      <c r="BV93" s="105"/>
      <c r="BW93" s="105"/>
      <c r="BX93" s="105"/>
      <c r="BY93" s="105"/>
      <c r="BZ93" s="105"/>
      <c r="CA93" s="105"/>
      <c r="CB93" s="105"/>
      <c r="CC93" s="105"/>
      <c r="CD93" s="105"/>
      <c r="CE93" s="105"/>
      <c r="CF93" s="105"/>
      <c r="CG93" s="105"/>
      <c r="CH93" s="105"/>
      <c r="CI93" s="105"/>
      <c r="CJ93" s="105"/>
      <c r="CK93" s="105"/>
      <c r="CL93" s="105"/>
      <c r="CM93" s="105"/>
      <c r="CN93" s="105"/>
      <c r="CO93" s="105"/>
      <c r="CP93" s="105"/>
      <c r="CQ93" s="105"/>
      <c r="CR93" s="105"/>
      <c r="CS93" s="105"/>
      <c r="CT93" s="105"/>
      <c r="CU93" s="105"/>
      <c r="CV93" s="105"/>
      <c r="CW93" s="105"/>
      <c r="CX93" s="105"/>
      <c r="CY93" s="105"/>
      <c r="CZ93" s="105"/>
      <c r="DA93" s="105"/>
      <c r="DB93" s="105"/>
      <c r="DC93" s="105"/>
      <c r="DD93" s="105"/>
      <c r="DE93" s="105"/>
      <c r="DF93" s="105"/>
      <c r="DG93" s="105"/>
      <c r="DH93" s="105"/>
      <c r="DI93" s="105"/>
      <c r="DJ93" s="105"/>
      <c r="DK93" s="105"/>
      <c r="DL93" s="105"/>
      <c r="DM93" s="105"/>
      <c r="DN93" s="105"/>
      <c r="DO93" s="105"/>
      <c r="DP93" s="105"/>
      <c r="DQ93" s="105"/>
      <c r="DR93" s="105"/>
      <c r="DS93" s="105"/>
      <c r="DT93" s="105"/>
      <c r="DU93" s="105"/>
      <c r="DV93" s="105"/>
      <c r="DW93" s="105"/>
      <c r="DX93" s="105"/>
      <c r="DY93" s="105"/>
      <c r="DZ93" s="105"/>
      <c r="EA93" s="105"/>
      <c r="EB93" s="105"/>
      <c r="EC93" s="105"/>
      <c r="ED93" s="105"/>
      <c r="EE93" s="105"/>
      <c r="EF93" s="105"/>
      <c r="EG93" s="105"/>
      <c r="EH93" s="105"/>
      <c r="EI93" s="105"/>
      <c r="EJ93" s="105"/>
      <c r="EK93" s="105"/>
      <c r="EL93" s="105"/>
      <c r="EM93" s="105"/>
      <c r="EN93" s="105"/>
      <c r="EO93" s="105"/>
      <c r="EP93" s="105"/>
      <c r="EQ93" s="105"/>
      <c r="ER93" s="105"/>
      <c r="ES93" s="105"/>
      <c r="ET93" s="105"/>
      <c r="EU93" s="105"/>
      <c r="EV93" s="105"/>
      <c r="EW93" s="105"/>
      <c r="EX93" s="105"/>
      <c r="EY93" s="105"/>
      <c r="EZ93" s="105"/>
      <c r="FA93" s="105"/>
      <c r="FB93" s="105"/>
      <c r="FC93" s="105"/>
      <c r="FD93" s="105"/>
      <c r="FE93" s="105"/>
      <c r="FF93" s="105"/>
      <c r="FG93" s="105"/>
      <c r="FH93" s="105"/>
      <c r="FI93" s="105"/>
      <c r="FJ93" s="105"/>
      <c r="FK93" s="105"/>
      <c r="FL93" s="105"/>
      <c r="FM93" s="105"/>
      <c r="FN93" s="105"/>
      <c r="FO93" s="105"/>
      <c r="FP93" s="105"/>
      <c r="FQ93" s="105"/>
      <c r="FR93" s="105"/>
      <c r="FS93" s="105"/>
      <c r="FT93" s="105"/>
      <c r="FU93" s="105"/>
      <c r="FV93" s="105"/>
      <c r="FW93" s="105"/>
      <c r="FX93" s="105"/>
      <c r="FY93" s="105"/>
      <c r="FZ93" s="105"/>
      <c r="GA93" s="105"/>
      <c r="GB93" s="105"/>
      <c r="GC93" s="105"/>
      <c r="GD93" s="105"/>
      <c r="GE93" s="105"/>
      <c r="GF93" s="105"/>
      <c r="GG93" s="105"/>
      <c r="GH93" s="105"/>
      <c r="GI93" s="105"/>
      <c r="GJ93" s="105"/>
      <c r="GK93" s="105"/>
      <c r="GL93" s="105"/>
      <c r="GM93" s="105"/>
      <c r="GN93" s="105"/>
      <c r="GO93" s="105"/>
      <c r="GP93" s="105"/>
      <c r="GQ93" s="105"/>
      <c r="GR93" s="105"/>
      <c r="GS93" s="105"/>
      <c r="GT93" s="105"/>
      <c r="GU93" s="105"/>
      <c r="GV93" s="105"/>
      <c r="GW93" s="105"/>
      <c r="GX93" s="105"/>
    </row>
    <row r="94" spans="1:206" s="106" customFormat="1" ht="18" customHeight="1">
      <c r="A94" s="253" t="s">
        <v>65</v>
      </c>
      <c r="B94" s="254"/>
      <c r="C94" s="134">
        <f t="shared" ref="C94:F94" si="278">C95+C96+C97+C98+C99+C100</f>
        <v>0</v>
      </c>
      <c r="D94" s="134">
        <f t="shared" si="278"/>
        <v>0</v>
      </c>
      <c r="E94" s="134">
        <f t="shared" si="278"/>
        <v>0</v>
      </c>
      <c r="F94" s="134">
        <f t="shared" si="278"/>
        <v>0</v>
      </c>
      <c r="G94" s="137">
        <f t="shared" si="258"/>
        <v>0</v>
      </c>
      <c r="H94" s="134">
        <f>H95+H96+H97+H98+H99+H100</f>
        <v>0</v>
      </c>
      <c r="I94" s="137">
        <f t="shared" si="259"/>
        <v>0</v>
      </c>
      <c r="J94" s="134">
        <f>J95+J96+J97+J98+J99+J100</f>
        <v>0</v>
      </c>
      <c r="K94" s="137">
        <f t="shared" si="260"/>
        <v>0</v>
      </c>
      <c r="L94" s="134">
        <f>L95+L96+L97+L98+L99+L100</f>
        <v>0</v>
      </c>
      <c r="M94" s="137">
        <f t="shared" si="261"/>
        <v>0</v>
      </c>
      <c r="N94" s="134">
        <f>N95+N96+N97+N98+N99+N100</f>
        <v>0</v>
      </c>
      <c r="O94" s="137">
        <f t="shared" si="262"/>
        <v>0</v>
      </c>
      <c r="P94" s="134">
        <f>P95+P96+P97+P98+P99+P100</f>
        <v>0</v>
      </c>
      <c r="Q94" s="137">
        <f t="shared" si="263"/>
        <v>0</v>
      </c>
      <c r="R94" s="134">
        <f>R95+R96+R97+R98+R99+R100</f>
        <v>0</v>
      </c>
      <c r="S94" s="137">
        <f t="shared" si="264"/>
        <v>0</v>
      </c>
      <c r="T94" s="134">
        <f>T95+T96+T97+T98+T99+T100</f>
        <v>0</v>
      </c>
      <c r="U94" s="137">
        <f t="shared" si="265"/>
        <v>0</v>
      </c>
      <c r="V94" s="134">
        <f>V95+V96+V97+V98+V99+V100</f>
        <v>0</v>
      </c>
      <c r="W94" s="137">
        <f t="shared" si="266"/>
        <v>0</v>
      </c>
      <c r="X94" s="134">
        <f>X95+X96+X97+X98+X99+X100</f>
        <v>0</v>
      </c>
      <c r="Y94" s="137">
        <f t="shared" si="267"/>
        <v>0</v>
      </c>
      <c r="Z94" s="134">
        <f>Z95+Z96+Z97+Z98+Z99+Z100</f>
        <v>0</v>
      </c>
      <c r="AA94" s="137"/>
      <c r="AB94" s="135">
        <f t="shared" si="244"/>
        <v>1</v>
      </c>
      <c r="AC94" s="134">
        <f>AC95+AC96+AC97+AC98+AC99+AC100</f>
        <v>0</v>
      </c>
      <c r="AD94" s="134">
        <f>AD95+AD96+AD97+AD98+AD99+AD100</f>
        <v>0</v>
      </c>
      <c r="AE94" s="137">
        <f t="shared" si="268"/>
        <v>0</v>
      </c>
      <c r="AF94" s="135">
        <f t="shared" si="246"/>
        <v>1</v>
      </c>
      <c r="AG94" s="134">
        <f>AG95+AG96+AG97+AG98+AG99+AG100</f>
        <v>0</v>
      </c>
      <c r="AH94" s="137">
        <f t="shared" si="269"/>
        <v>0</v>
      </c>
      <c r="AI94" s="135">
        <f t="shared" si="247"/>
        <v>1</v>
      </c>
      <c r="AJ94" s="134">
        <f>AJ95+AJ96+AJ97+AJ98+AJ99+AJ100</f>
        <v>0</v>
      </c>
      <c r="AK94" s="137">
        <f t="shared" si="270"/>
        <v>0</v>
      </c>
      <c r="AL94" s="135">
        <f t="shared" si="248"/>
        <v>1</v>
      </c>
      <c r="AM94" s="134">
        <f>AM95+AM96+AM97+AM98+AM99+AM100</f>
        <v>0</v>
      </c>
      <c r="AN94" s="137">
        <f t="shared" si="271"/>
        <v>0</v>
      </c>
      <c r="AO94" s="135">
        <f t="shared" si="249"/>
        <v>1</v>
      </c>
      <c r="AP94" s="134">
        <f>AP95+AP96+AP97+AP98+AP99+AP100</f>
        <v>0</v>
      </c>
      <c r="AQ94" s="137">
        <f t="shared" si="272"/>
        <v>0</v>
      </c>
      <c r="AR94" s="135">
        <f t="shared" si="250"/>
        <v>1</v>
      </c>
      <c r="AS94" s="134">
        <f>AS95+AS96+AS97+AS98+AS99+AS100</f>
        <v>0</v>
      </c>
      <c r="AT94" s="137">
        <f t="shared" si="273"/>
        <v>0</v>
      </c>
      <c r="AU94" s="135">
        <f t="shared" si="251"/>
        <v>1</v>
      </c>
      <c r="AV94" s="134">
        <f>AV95+AV96+AV97+AV98+AV99+AV100</f>
        <v>0</v>
      </c>
      <c r="AW94" s="137">
        <f t="shared" si="274"/>
        <v>0</v>
      </c>
      <c r="AX94" s="135">
        <f t="shared" si="252"/>
        <v>1</v>
      </c>
      <c r="AY94" s="134">
        <f>AY95+AY96+AY97+AY98+AY99+AY100</f>
        <v>0</v>
      </c>
      <c r="AZ94" s="137">
        <f t="shared" si="275"/>
        <v>0</v>
      </c>
      <c r="BA94" s="135">
        <f t="shared" si="253"/>
        <v>1</v>
      </c>
      <c r="BB94" s="134">
        <f>BB95+BB96+BB97+BB98+BB99+BB100</f>
        <v>0</v>
      </c>
      <c r="BC94" s="137">
        <f t="shared" si="276"/>
        <v>0</v>
      </c>
      <c r="BD94" s="135">
        <f t="shared" si="254"/>
        <v>1</v>
      </c>
      <c r="BE94" s="134">
        <f>BE95+BE96+BE97+BE98+BE99+BE100</f>
        <v>0</v>
      </c>
      <c r="BF94" s="137">
        <f t="shared" si="277"/>
        <v>0</v>
      </c>
      <c r="BG94" s="135">
        <f t="shared" si="255"/>
        <v>1</v>
      </c>
      <c r="BH94" s="134">
        <f>BH95+BH96+BH97+BH98+BH99+BH100</f>
        <v>0</v>
      </c>
      <c r="BI94" s="134">
        <f t="shared" ref="BI94:BJ94" si="279">BI95+BI96+BI97+BI98+BI99+BI100</f>
        <v>0</v>
      </c>
      <c r="BJ94" s="134">
        <f t="shared" si="279"/>
        <v>0</v>
      </c>
      <c r="BK94" s="135">
        <f>IF($AA$94=0,1,BJ94/$AA$94-1)</f>
        <v>1</v>
      </c>
      <c r="BL94" s="135">
        <f t="shared" si="257"/>
        <v>1</v>
      </c>
      <c r="BM94" s="167"/>
      <c r="BN94" s="105"/>
      <c r="BO94" s="105"/>
      <c r="BP94" s="105"/>
      <c r="BQ94" s="105"/>
      <c r="BR94" s="105"/>
      <c r="BS94" s="105"/>
      <c r="BT94" s="105"/>
      <c r="BU94" s="105"/>
      <c r="BV94" s="105"/>
      <c r="BW94" s="105"/>
      <c r="BX94" s="105"/>
      <c r="BY94" s="105"/>
      <c r="BZ94" s="105"/>
      <c r="CA94" s="105"/>
      <c r="CB94" s="105"/>
      <c r="CC94" s="105"/>
      <c r="CD94" s="105"/>
      <c r="CE94" s="105"/>
      <c r="CF94" s="105"/>
      <c r="CG94" s="105"/>
      <c r="CH94" s="105"/>
      <c r="CI94" s="105"/>
      <c r="CJ94" s="105"/>
      <c r="CK94" s="105"/>
      <c r="CL94" s="105"/>
      <c r="CM94" s="105"/>
      <c r="CN94" s="105"/>
      <c r="CO94" s="105"/>
      <c r="CP94" s="105"/>
      <c r="CQ94" s="105"/>
      <c r="CR94" s="105"/>
      <c r="CS94" s="105"/>
      <c r="CT94" s="105"/>
      <c r="CU94" s="105"/>
      <c r="CV94" s="105"/>
      <c r="CW94" s="105"/>
      <c r="CX94" s="105"/>
      <c r="CY94" s="105"/>
      <c r="CZ94" s="105"/>
      <c r="DA94" s="105"/>
      <c r="DB94" s="105"/>
      <c r="DC94" s="105"/>
      <c r="DD94" s="105"/>
      <c r="DE94" s="105"/>
      <c r="DF94" s="105"/>
      <c r="DG94" s="105"/>
      <c r="DH94" s="105"/>
      <c r="DI94" s="105"/>
      <c r="DJ94" s="105"/>
      <c r="DK94" s="105"/>
      <c r="DL94" s="105"/>
      <c r="DM94" s="105"/>
      <c r="DN94" s="105"/>
      <c r="DO94" s="105"/>
      <c r="DP94" s="105"/>
      <c r="DQ94" s="105"/>
      <c r="DR94" s="105"/>
      <c r="DS94" s="105"/>
      <c r="DT94" s="105"/>
      <c r="DU94" s="105"/>
      <c r="DV94" s="105"/>
      <c r="DW94" s="105"/>
      <c r="DX94" s="105"/>
      <c r="DY94" s="105"/>
      <c r="DZ94" s="105"/>
      <c r="EA94" s="105"/>
      <c r="EB94" s="105"/>
      <c r="EC94" s="105"/>
      <c r="ED94" s="105"/>
      <c r="EE94" s="105"/>
      <c r="EF94" s="105"/>
      <c r="EG94" s="105"/>
      <c r="EH94" s="105"/>
      <c r="EI94" s="105"/>
      <c r="EJ94" s="105"/>
      <c r="EK94" s="105"/>
      <c r="EL94" s="105"/>
      <c r="EM94" s="105"/>
      <c r="EN94" s="105"/>
      <c r="EO94" s="105"/>
      <c r="EP94" s="105"/>
      <c r="EQ94" s="105"/>
      <c r="ER94" s="105"/>
      <c r="ES94" s="105"/>
      <c r="ET94" s="105"/>
      <c r="EU94" s="105"/>
      <c r="EV94" s="105"/>
      <c r="EW94" s="105"/>
      <c r="EX94" s="105"/>
      <c r="EY94" s="105"/>
      <c r="EZ94" s="105"/>
      <c r="FA94" s="105"/>
      <c r="FB94" s="105"/>
      <c r="FC94" s="105"/>
      <c r="FD94" s="105"/>
      <c r="FE94" s="105"/>
      <c r="FF94" s="105"/>
      <c r="FG94" s="105"/>
      <c r="FH94" s="105"/>
      <c r="FI94" s="105"/>
      <c r="FJ94" s="105"/>
      <c r="FK94" s="105"/>
      <c r="FL94" s="105"/>
      <c r="FM94" s="105"/>
      <c r="FN94" s="105"/>
      <c r="FO94" s="105"/>
      <c r="FP94" s="105"/>
      <c r="FQ94" s="105"/>
      <c r="FR94" s="105"/>
      <c r="FS94" s="105"/>
      <c r="FT94" s="105"/>
      <c r="FU94" s="105"/>
      <c r="FV94" s="105"/>
      <c r="FW94" s="105"/>
      <c r="FX94" s="105"/>
      <c r="FY94" s="105"/>
      <c r="FZ94" s="105"/>
      <c r="GA94" s="105"/>
      <c r="GB94" s="105"/>
      <c r="GC94" s="105"/>
      <c r="GD94" s="105"/>
      <c r="GE94" s="105"/>
      <c r="GF94" s="105"/>
      <c r="GG94" s="105"/>
      <c r="GH94" s="105"/>
      <c r="GI94" s="105"/>
      <c r="GJ94" s="105"/>
      <c r="GK94" s="105"/>
      <c r="GL94" s="105"/>
      <c r="GM94" s="105"/>
      <c r="GN94" s="105"/>
      <c r="GO94" s="105"/>
      <c r="GP94" s="105"/>
      <c r="GQ94" s="105"/>
      <c r="GR94" s="105"/>
      <c r="GS94" s="105"/>
      <c r="GT94" s="105"/>
      <c r="GU94" s="105"/>
      <c r="GV94" s="105"/>
      <c r="GW94" s="105"/>
      <c r="GX94" s="105"/>
    </row>
    <row r="95" spans="1:206" s="106" customFormat="1" ht="18" customHeight="1">
      <c r="A95" s="255" t="s">
        <v>67</v>
      </c>
      <c r="B95" s="256"/>
      <c r="C95" s="29"/>
      <c r="D95" s="134">
        <f t="shared" ref="D95:D100" si="280">E95+F95+H95+J95+L95+N95+P95+R95+T95+V95+X95+Z95</f>
        <v>0</v>
      </c>
      <c r="E95" s="29"/>
      <c r="F95" s="29"/>
      <c r="G95" s="137">
        <f t="shared" si="258"/>
        <v>0</v>
      </c>
      <c r="H95" s="29"/>
      <c r="I95" s="137">
        <f t="shared" si="259"/>
        <v>0</v>
      </c>
      <c r="J95" s="29"/>
      <c r="K95" s="137">
        <f t="shared" si="260"/>
        <v>0</v>
      </c>
      <c r="L95" s="29"/>
      <c r="M95" s="137">
        <f t="shared" si="261"/>
        <v>0</v>
      </c>
      <c r="N95" s="29"/>
      <c r="O95" s="137">
        <f t="shared" si="262"/>
        <v>0</v>
      </c>
      <c r="P95" s="29"/>
      <c r="Q95" s="137">
        <f t="shared" si="263"/>
        <v>0</v>
      </c>
      <c r="R95" s="29"/>
      <c r="S95" s="137">
        <f t="shared" si="264"/>
        <v>0</v>
      </c>
      <c r="T95" s="29"/>
      <c r="U95" s="137">
        <f t="shared" si="265"/>
        <v>0</v>
      </c>
      <c r="V95" s="29"/>
      <c r="W95" s="137">
        <f t="shared" si="266"/>
        <v>0</v>
      </c>
      <c r="X95" s="29"/>
      <c r="Y95" s="137">
        <f t="shared" si="267"/>
        <v>0</v>
      </c>
      <c r="Z95" s="29"/>
      <c r="AA95" s="29"/>
      <c r="AB95" s="135">
        <f t="shared" si="244"/>
        <v>1</v>
      </c>
      <c r="AC95" s="29"/>
      <c r="AD95" s="29"/>
      <c r="AE95" s="137">
        <f t="shared" si="268"/>
        <v>0</v>
      </c>
      <c r="AF95" s="135">
        <f t="shared" si="246"/>
        <v>1</v>
      </c>
      <c r="AG95" s="29"/>
      <c r="AH95" s="137">
        <f t="shared" si="269"/>
        <v>0</v>
      </c>
      <c r="AI95" s="135">
        <f t="shared" si="247"/>
        <v>1</v>
      </c>
      <c r="AJ95" s="29"/>
      <c r="AK95" s="137">
        <f t="shared" si="270"/>
        <v>0</v>
      </c>
      <c r="AL95" s="135">
        <f t="shared" si="248"/>
        <v>1</v>
      </c>
      <c r="AM95" s="29"/>
      <c r="AN95" s="137">
        <f t="shared" si="271"/>
        <v>0</v>
      </c>
      <c r="AO95" s="135">
        <f t="shared" si="249"/>
        <v>1</v>
      </c>
      <c r="AP95" s="29"/>
      <c r="AQ95" s="137">
        <f t="shared" si="272"/>
        <v>0</v>
      </c>
      <c r="AR95" s="135">
        <f t="shared" si="250"/>
        <v>1</v>
      </c>
      <c r="AS95" s="29"/>
      <c r="AT95" s="137">
        <f t="shared" si="273"/>
        <v>0</v>
      </c>
      <c r="AU95" s="135">
        <f t="shared" si="251"/>
        <v>1</v>
      </c>
      <c r="AV95" s="29"/>
      <c r="AW95" s="137">
        <f t="shared" si="274"/>
        <v>0</v>
      </c>
      <c r="AX95" s="135">
        <f t="shared" si="252"/>
        <v>1</v>
      </c>
      <c r="AY95" s="29"/>
      <c r="AZ95" s="137">
        <f t="shared" si="275"/>
        <v>0</v>
      </c>
      <c r="BA95" s="135">
        <f t="shared" si="253"/>
        <v>1</v>
      </c>
      <c r="BB95" s="29"/>
      <c r="BC95" s="137">
        <f t="shared" si="276"/>
        <v>0</v>
      </c>
      <c r="BD95" s="135">
        <f t="shared" si="254"/>
        <v>1</v>
      </c>
      <c r="BE95" s="29"/>
      <c r="BF95" s="137">
        <f t="shared" si="277"/>
        <v>0</v>
      </c>
      <c r="BG95" s="135">
        <f t="shared" si="255"/>
        <v>1</v>
      </c>
      <c r="BH95" s="29"/>
      <c r="BI95" s="29"/>
      <c r="BJ95" s="29"/>
      <c r="BK95" s="135">
        <f>IF($AA$95=0,1,BJ95/$AA$95-1)</f>
        <v>1</v>
      </c>
      <c r="BL95" s="135">
        <f t="shared" si="257"/>
        <v>1</v>
      </c>
      <c r="BM95" s="167"/>
      <c r="BN95" s="105"/>
      <c r="BO95" s="105"/>
      <c r="BP95" s="105"/>
      <c r="BQ95" s="105"/>
      <c r="BR95" s="105"/>
      <c r="BS95" s="105"/>
      <c r="BT95" s="105"/>
      <c r="BU95" s="105"/>
      <c r="BV95" s="105"/>
      <c r="BW95" s="105"/>
      <c r="BX95" s="105"/>
      <c r="BY95" s="105"/>
      <c r="BZ95" s="105"/>
      <c r="CA95" s="105"/>
      <c r="CB95" s="105"/>
      <c r="CC95" s="105"/>
      <c r="CD95" s="105"/>
      <c r="CE95" s="105"/>
      <c r="CF95" s="105"/>
      <c r="CG95" s="105"/>
      <c r="CH95" s="105"/>
      <c r="CI95" s="105"/>
      <c r="CJ95" s="105"/>
      <c r="CK95" s="105"/>
      <c r="CL95" s="105"/>
      <c r="CM95" s="105"/>
      <c r="CN95" s="105"/>
      <c r="CO95" s="105"/>
      <c r="CP95" s="105"/>
      <c r="CQ95" s="105"/>
      <c r="CR95" s="105"/>
      <c r="CS95" s="105"/>
      <c r="CT95" s="105"/>
      <c r="CU95" s="105"/>
      <c r="CV95" s="105"/>
      <c r="CW95" s="105"/>
      <c r="CX95" s="105"/>
      <c r="CY95" s="105"/>
      <c r="CZ95" s="105"/>
      <c r="DA95" s="105"/>
      <c r="DB95" s="105"/>
      <c r="DC95" s="105"/>
      <c r="DD95" s="105"/>
      <c r="DE95" s="105"/>
      <c r="DF95" s="105"/>
      <c r="DG95" s="105"/>
      <c r="DH95" s="105"/>
      <c r="DI95" s="105"/>
      <c r="DJ95" s="105"/>
      <c r="DK95" s="105"/>
      <c r="DL95" s="105"/>
      <c r="DM95" s="105"/>
      <c r="DN95" s="105"/>
      <c r="DO95" s="105"/>
      <c r="DP95" s="105"/>
      <c r="DQ95" s="105"/>
      <c r="DR95" s="105"/>
      <c r="DS95" s="105"/>
      <c r="DT95" s="105"/>
      <c r="DU95" s="105"/>
      <c r="DV95" s="105"/>
      <c r="DW95" s="105"/>
      <c r="DX95" s="105"/>
      <c r="DY95" s="105"/>
      <c r="DZ95" s="105"/>
      <c r="EA95" s="105"/>
      <c r="EB95" s="105"/>
      <c r="EC95" s="105"/>
      <c r="ED95" s="105"/>
      <c r="EE95" s="105"/>
      <c r="EF95" s="105"/>
      <c r="EG95" s="105"/>
      <c r="EH95" s="105"/>
      <c r="EI95" s="105"/>
      <c r="EJ95" s="105"/>
      <c r="EK95" s="105"/>
      <c r="EL95" s="105"/>
      <c r="EM95" s="105"/>
      <c r="EN95" s="105"/>
      <c r="EO95" s="105"/>
      <c r="EP95" s="105"/>
      <c r="EQ95" s="105"/>
      <c r="ER95" s="105"/>
      <c r="ES95" s="105"/>
      <c r="ET95" s="105"/>
      <c r="EU95" s="105"/>
      <c r="EV95" s="105"/>
      <c r="EW95" s="105"/>
      <c r="EX95" s="105"/>
      <c r="EY95" s="105"/>
      <c r="EZ95" s="105"/>
      <c r="FA95" s="105"/>
      <c r="FB95" s="105"/>
      <c r="FC95" s="105"/>
      <c r="FD95" s="105"/>
      <c r="FE95" s="105"/>
      <c r="FF95" s="105"/>
      <c r="FG95" s="105"/>
      <c r="FH95" s="105"/>
      <c r="FI95" s="105"/>
      <c r="FJ95" s="105"/>
      <c r="FK95" s="105"/>
      <c r="FL95" s="105"/>
      <c r="FM95" s="105"/>
      <c r="FN95" s="105"/>
      <c r="FO95" s="105"/>
      <c r="FP95" s="105"/>
      <c r="FQ95" s="105"/>
      <c r="FR95" s="105"/>
      <c r="FS95" s="105"/>
      <c r="FT95" s="105"/>
      <c r="FU95" s="105"/>
      <c r="FV95" s="105"/>
      <c r="FW95" s="105"/>
      <c r="FX95" s="105"/>
      <c r="FY95" s="105"/>
      <c r="FZ95" s="105"/>
      <c r="GA95" s="105"/>
      <c r="GB95" s="105"/>
      <c r="GC95" s="105"/>
      <c r="GD95" s="105"/>
      <c r="GE95" s="105"/>
      <c r="GF95" s="105"/>
      <c r="GG95" s="105"/>
      <c r="GH95" s="105"/>
      <c r="GI95" s="105"/>
      <c r="GJ95" s="105"/>
      <c r="GK95" s="105"/>
      <c r="GL95" s="105"/>
      <c r="GM95" s="105"/>
      <c r="GN95" s="105"/>
      <c r="GO95" s="105"/>
      <c r="GP95" s="105"/>
      <c r="GQ95" s="105"/>
      <c r="GR95" s="105"/>
      <c r="GS95" s="105"/>
      <c r="GT95" s="105"/>
      <c r="GU95" s="105"/>
      <c r="GV95" s="105"/>
      <c r="GW95" s="105"/>
      <c r="GX95" s="105"/>
    </row>
    <row r="96" spans="1:206" s="106" customFormat="1" ht="18" customHeight="1">
      <c r="A96" s="255" t="s">
        <v>34</v>
      </c>
      <c r="B96" s="256"/>
      <c r="C96" s="29"/>
      <c r="D96" s="134">
        <f t="shared" si="280"/>
        <v>0</v>
      </c>
      <c r="E96" s="29"/>
      <c r="F96" s="29"/>
      <c r="G96" s="137">
        <f t="shared" si="258"/>
        <v>0</v>
      </c>
      <c r="H96" s="29"/>
      <c r="I96" s="137">
        <f t="shared" si="259"/>
        <v>0</v>
      </c>
      <c r="J96" s="29"/>
      <c r="K96" s="137">
        <f t="shared" si="260"/>
        <v>0</v>
      </c>
      <c r="L96" s="29"/>
      <c r="M96" s="137">
        <f t="shared" si="261"/>
        <v>0</v>
      </c>
      <c r="N96" s="29"/>
      <c r="O96" s="137">
        <f t="shared" si="262"/>
        <v>0</v>
      </c>
      <c r="P96" s="29"/>
      <c r="Q96" s="137">
        <f t="shared" si="263"/>
        <v>0</v>
      </c>
      <c r="R96" s="29"/>
      <c r="S96" s="137">
        <f t="shared" si="264"/>
        <v>0</v>
      </c>
      <c r="T96" s="29"/>
      <c r="U96" s="137">
        <f t="shared" si="265"/>
        <v>0</v>
      </c>
      <c r="V96" s="29"/>
      <c r="W96" s="137">
        <f t="shared" si="266"/>
        <v>0</v>
      </c>
      <c r="X96" s="29"/>
      <c r="Y96" s="137">
        <f t="shared" si="267"/>
        <v>0</v>
      </c>
      <c r="Z96" s="29"/>
      <c r="AA96" s="29"/>
      <c r="AB96" s="135">
        <f t="shared" si="244"/>
        <v>1</v>
      </c>
      <c r="AC96" s="29"/>
      <c r="AD96" s="29"/>
      <c r="AE96" s="137">
        <f t="shared" si="268"/>
        <v>0</v>
      </c>
      <c r="AF96" s="135">
        <f t="shared" si="246"/>
        <v>1</v>
      </c>
      <c r="AG96" s="29"/>
      <c r="AH96" s="137">
        <f t="shared" si="269"/>
        <v>0</v>
      </c>
      <c r="AI96" s="135">
        <f t="shared" si="247"/>
        <v>1</v>
      </c>
      <c r="AJ96" s="29"/>
      <c r="AK96" s="137">
        <f t="shared" si="270"/>
        <v>0</v>
      </c>
      <c r="AL96" s="135">
        <f t="shared" si="248"/>
        <v>1</v>
      </c>
      <c r="AM96" s="29"/>
      <c r="AN96" s="137">
        <f t="shared" si="271"/>
        <v>0</v>
      </c>
      <c r="AO96" s="135">
        <f t="shared" si="249"/>
        <v>1</v>
      </c>
      <c r="AP96" s="29"/>
      <c r="AQ96" s="137">
        <f t="shared" si="272"/>
        <v>0</v>
      </c>
      <c r="AR96" s="135">
        <f t="shared" si="250"/>
        <v>1</v>
      </c>
      <c r="AS96" s="29"/>
      <c r="AT96" s="137">
        <f t="shared" si="273"/>
        <v>0</v>
      </c>
      <c r="AU96" s="135">
        <f t="shared" si="251"/>
        <v>1</v>
      </c>
      <c r="AV96" s="29"/>
      <c r="AW96" s="137">
        <f t="shared" si="274"/>
        <v>0</v>
      </c>
      <c r="AX96" s="135">
        <f t="shared" si="252"/>
        <v>1</v>
      </c>
      <c r="AY96" s="29"/>
      <c r="AZ96" s="137">
        <f t="shared" si="275"/>
        <v>0</v>
      </c>
      <c r="BA96" s="135">
        <f t="shared" si="253"/>
        <v>1</v>
      </c>
      <c r="BB96" s="29"/>
      <c r="BC96" s="137">
        <f t="shared" si="276"/>
        <v>0</v>
      </c>
      <c r="BD96" s="135">
        <f t="shared" si="254"/>
        <v>1</v>
      </c>
      <c r="BE96" s="29"/>
      <c r="BF96" s="137">
        <f t="shared" si="277"/>
        <v>0</v>
      </c>
      <c r="BG96" s="135">
        <f t="shared" si="255"/>
        <v>1</v>
      </c>
      <c r="BH96" s="29"/>
      <c r="BI96" s="29"/>
      <c r="BJ96" s="29"/>
      <c r="BK96" s="135">
        <f>IF($AA$96=0,1,BJ96/$AA$96-1)</f>
        <v>1</v>
      </c>
      <c r="BL96" s="135">
        <f t="shared" si="257"/>
        <v>1</v>
      </c>
      <c r="BM96" s="167"/>
      <c r="BN96" s="105"/>
      <c r="BO96" s="105"/>
      <c r="BP96" s="105"/>
      <c r="BQ96" s="105"/>
      <c r="BR96" s="105"/>
      <c r="BS96" s="105"/>
      <c r="BT96" s="105"/>
      <c r="BU96" s="105"/>
      <c r="BV96" s="105"/>
      <c r="BW96" s="105"/>
      <c r="BX96" s="105"/>
      <c r="BY96" s="105"/>
      <c r="BZ96" s="105"/>
      <c r="CA96" s="105"/>
      <c r="CB96" s="105"/>
      <c r="CC96" s="105"/>
      <c r="CD96" s="105"/>
      <c r="CE96" s="105"/>
      <c r="CF96" s="105"/>
      <c r="CG96" s="105"/>
      <c r="CH96" s="105"/>
      <c r="CI96" s="105"/>
      <c r="CJ96" s="105"/>
      <c r="CK96" s="105"/>
      <c r="CL96" s="105"/>
      <c r="CM96" s="105"/>
      <c r="CN96" s="105"/>
      <c r="CO96" s="105"/>
      <c r="CP96" s="105"/>
      <c r="CQ96" s="105"/>
      <c r="CR96" s="105"/>
      <c r="CS96" s="105"/>
      <c r="CT96" s="105"/>
      <c r="CU96" s="105"/>
      <c r="CV96" s="105"/>
      <c r="CW96" s="105"/>
      <c r="CX96" s="105"/>
      <c r="CY96" s="105"/>
      <c r="CZ96" s="105"/>
      <c r="DA96" s="105"/>
      <c r="DB96" s="105"/>
      <c r="DC96" s="105"/>
      <c r="DD96" s="105"/>
      <c r="DE96" s="105"/>
      <c r="DF96" s="105"/>
      <c r="DG96" s="105"/>
      <c r="DH96" s="105"/>
      <c r="DI96" s="105"/>
      <c r="DJ96" s="105"/>
      <c r="DK96" s="105"/>
      <c r="DL96" s="105"/>
      <c r="DM96" s="105"/>
      <c r="DN96" s="105"/>
      <c r="DO96" s="105"/>
      <c r="DP96" s="105"/>
      <c r="DQ96" s="105"/>
      <c r="DR96" s="105"/>
      <c r="DS96" s="105"/>
      <c r="DT96" s="105"/>
      <c r="DU96" s="105"/>
      <c r="DV96" s="105"/>
      <c r="DW96" s="105"/>
      <c r="DX96" s="105"/>
      <c r="DY96" s="105"/>
      <c r="DZ96" s="105"/>
      <c r="EA96" s="105"/>
      <c r="EB96" s="105"/>
      <c r="EC96" s="105"/>
      <c r="ED96" s="105"/>
      <c r="EE96" s="105"/>
      <c r="EF96" s="105"/>
      <c r="EG96" s="105"/>
      <c r="EH96" s="105"/>
      <c r="EI96" s="105"/>
      <c r="EJ96" s="105"/>
      <c r="EK96" s="105"/>
      <c r="EL96" s="105"/>
      <c r="EM96" s="105"/>
      <c r="EN96" s="105"/>
      <c r="EO96" s="105"/>
      <c r="EP96" s="105"/>
      <c r="EQ96" s="105"/>
      <c r="ER96" s="105"/>
      <c r="ES96" s="105"/>
      <c r="ET96" s="105"/>
      <c r="EU96" s="105"/>
      <c r="EV96" s="105"/>
      <c r="EW96" s="105"/>
      <c r="EX96" s="105"/>
      <c r="EY96" s="105"/>
      <c r="EZ96" s="105"/>
      <c r="FA96" s="105"/>
      <c r="FB96" s="105"/>
      <c r="FC96" s="105"/>
      <c r="FD96" s="105"/>
      <c r="FE96" s="105"/>
      <c r="FF96" s="105"/>
      <c r="FG96" s="105"/>
      <c r="FH96" s="105"/>
      <c r="FI96" s="105"/>
      <c r="FJ96" s="105"/>
      <c r="FK96" s="105"/>
      <c r="FL96" s="105"/>
      <c r="FM96" s="105"/>
      <c r="FN96" s="105"/>
      <c r="FO96" s="105"/>
      <c r="FP96" s="105"/>
      <c r="FQ96" s="105"/>
      <c r="FR96" s="105"/>
      <c r="FS96" s="105"/>
      <c r="FT96" s="105"/>
      <c r="FU96" s="105"/>
      <c r="FV96" s="105"/>
      <c r="FW96" s="105"/>
      <c r="FX96" s="105"/>
      <c r="FY96" s="105"/>
      <c r="FZ96" s="105"/>
      <c r="GA96" s="105"/>
      <c r="GB96" s="105"/>
      <c r="GC96" s="105"/>
      <c r="GD96" s="105"/>
      <c r="GE96" s="105"/>
      <c r="GF96" s="105"/>
      <c r="GG96" s="105"/>
      <c r="GH96" s="105"/>
      <c r="GI96" s="105"/>
      <c r="GJ96" s="105"/>
      <c r="GK96" s="105"/>
      <c r="GL96" s="105"/>
      <c r="GM96" s="105"/>
      <c r="GN96" s="105"/>
      <c r="GO96" s="105"/>
      <c r="GP96" s="105"/>
      <c r="GQ96" s="105"/>
      <c r="GR96" s="105"/>
      <c r="GS96" s="105"/>
      <c r="GT96" s="105"/>
      <c r="GU96" s="105"/>
      <c r="GV96" s="105"/>
      <c r="GW96" s="105"/>
      <c r="GX96" s="105"/>
    </row>
    <row r="97" spans="1:206" s="106" customFormat="1" ht="18" customHeight="1">
      <c r="A97" s="255" t="s">
        <v>34</v>
      </c>
      <c r="B97" s="256"/>
      <c r="C97" s="29"/>
      <c r="D97" s="134">
        <f t="shared" si="280"/>
        <v>0</v>
      </c>
      <c r="E97" s="29"/>
      <c r="F97" s="29"/>
      <c r="G97" s="137">
        <f t="shared" si="258"/>
        <v>0</v>
      </c>
      <c r="H97" s="29"/>
      <c r="I97" s="137">
        <f t="shared" si="259"/>
        <v>0</v>
      </c>
      <c r="J97" s="29"/>
      <c r="K97" s="137">
        <f t="shared" si="260"/>
        <v>0</v>
      </c>
      <c r="L97" s="29"/>
      <c r="M97" s="137">
        <f t="shared" si="261"/>
        <v>0</v>
      </c>
      <c r="N97" s="29"/>
      <c r="O97" s="137">
        <f t="shared" si="262"/>
        <v>0</v>
      </c>
      <c r="P97" s="29"/>
      <c r="Q97" s="137">
        <f t="shared" si="263"/>
        <v>0</v>
      </c>
      <c r="R97" s="29"/>
      <c r="S97" s="137">
        <f t="shared" si="264"/>
        <v>0</v>
      </c>
      <c r="T97" s="29"/>
      <c r="U97" s="137">
        <f t="shared" si="265"/>
        <v>0</v>
      </c>
      <c r="V97" s="29"/>
      <c r="W97" s="137">
        <f t="shared" si="266"/>
        <v>0</v>
      </c>
      <c r="X97" s="29"/>
      <c r="Y97" s="137">
        <f t="shared" si="267"/>
        <v>0</v>
      </c>
      <c r="Z97" s="29"/>
      <c r="AA97" s="29"/>
      <c r="AB97" s="135">
        <f t="shared" si="244"/>
        <v>1</v>
      </c>
      <c r="AC97" s="29"/>
      <c r="AD97" s="29"/>
      <c r="AE97" s="137">
        <f t="shared" si="268"/>
        <v>0</v>
      </c>
      <c r="AF97" s="135">
        <f t="shared" si="246"/>
        <v>1</v>
      </c>
      <c r="AG97" s="29"/>
      <c r="AH97" s="137">
        <f t="shared" si="269"/>
        <v>0</v>
      </c>
      <c r="AI97" s="135">
        <f t="shared" si="247"/>
        <v>1</v>
      </c>
      <c r="AJ97" s="29"/>
      <c r="AK97" s="137">
        <f t="shared" si="270"/>
        <v>0</v>
      </c>
      <c r="AL97" s="135">
        <f t="shared" si="248"/>
        <v>1</v>
      </c>
      <c r="AM97" s="29"/>
      <c r="AN97" s="137">
        <f t="shared" si="271"/>
        <v>0</v>
      </c>
      <c r="AO97" s="135">
        <f t="shared" si="249"/>
        <v>1</v>
      </c>
      <c r="AP97" s="29"/>
      <c r="AQ97" s="137">
        <f t="shared" si="272"/>
        <v>0</v>
      </c>
      <c r="AR97" s="135">
        <f t="shared" si="250"/>
        <v>1</v>
      </c>
      <c r="AS97" s="29"/>
      <c r="AT97" s="137">
        <f t="shared" si="273"/>
        <v>0</v>
      </c>
      <c r="AU97" s="135">
        <f t="shared" si="251"/>
        <v>1</v>
      </c>
      <c r="AV97" s="29"/>
      <c r="AW97" s="137">
        <f t="shared" si="274"/>
        <v>0</v>
      </c>
      <c r="AX97" s="135">
        <f t="shared" si="252"/>
        <v>1</v>
      </c>
      <c r="AY97" s="29"/>
      <c r="AZ97" s="137">
        <f t="shared" si="275"/>
        <v>0</v>
      </c>
      <c r="BA97" s="135">
        <f t="shared" si="253"/>
        <v>1</v>
      </c>
      <c r="BB97" s="29"/>
      <c r="BC97" s="137">
        <f t="shared" si="276"/>
        <v>0</v>
      </c>
      <c r="BD97" s="135">
        <f t="shared" si="254"/>
        <v>1</v>
      </c>
      <c r="BE97" s="29"/>
      <c r="BF97" s="137">
        <f t="shared" si="277"/>
        <v>0</v>
      </c>
      <c r="BG97" s="135">
        <f t="shared" si="255"/>
        <v>1</v>
      </c>
      <c r="BH97" s="29"/>
      <c r="BI97" s="29"/>
      <c r="BJ97" s="29"/>
      <c r="BK97" s="135">
        <f t="shared" ref="BK97:BK100" si="281">IF($AA$96=0,1,BJ97/$AA$96-1)</f>
        <v>1</v>
      </c>
      <c r="BL97" s="135">
        <f t="shared" si="257"/>
        <v>1</v>
      </c>
      <c r="BM97" s="167"/>
      <c r="BN97" s="105"/>
      <c r="BO97" s="105"/>
      <c r="BP97" s="105"/>
      <c r="BQ97" s="105"/>
      <c r="BR97" s="105"/>
      <c r="BS97" s="105"/>
      <c r="BT97" s="105"/>
      <c r="BU97" s="105"/>
      <c r="BV97" s="105"/>
      <c r="BW97" s="105"/>
      <c r="BX97" s="105"/>
      <c r="BY97" s="105"/>
      <c r="BZ97" s="105"/>
      <c r="CA97" s="105"/>
      <c r="CB97" s="105"/>
      <c r="CC97" s="105"/>
      <c r="CD97" s="105"/>
      <c r="CE97" s="105"/>
      <c r="CF97" s="105"/>
      <c r="CG97" s="105"/>
      <c r="CH97" s="105"/>
      <c r="CI97" s="105"/>
      <c r="CJ97" s="105"/>
      <c r="CK97" s="105"/>
      <c r="CL97" s="105"/>
      <c r="CM97" s="105"/>
      <c r="CN97" s="105"/>
      <c r="CO97" s="105"/>
      <c r="CP97" s="105"/>
      <c r="CQ97" s="105"/>
      <c r="CR97" s="105"/>
      <c r="CS97" s="105"/>
      <c r="CT97" s="105"/>
      <c r="CU97" s="105"/>
      <c r="CV97" s="105"/>
      <c r="CW97" s="105"/>
      <c r="CX97" s="105"/>
      <c r="CY97" s="105"/>
      <c r="CZ97" s="105"/>
      <c r="DA97" s="105"/>
      <c r="DB97" s="105"/>
      <c r="DC97" s="105"/>
      <c r="DD97" s="105"/>
      <c r="DE97" s="105"/>
      <c r="DF97" s="105"/>
      <c r="DG97" s="105"/>
      <c r="DH97" s="105"/>
      <c r="DI97" s="105"/>
      <c r="DJ97" s="105"/>
      <c r="DK97" s="105"/>
      <c r="DL97" s="105"/>
      <c r="DM97" s="105"/>
      <c r="DN97" s="105"/>
      <c r="DO97" s="105"/>
      <c r="DP97" s="105"/>
      <c r="DQ97" s="105"/>
      <c r="DR97" s="105"/>
      <c r="DS97" s="105"/>
      <c r="DT97" s="105"/>
      <c r="DU97" s="105"/>
      <c r="DV97" s="105"/>
      <c r="DW97" s="105"/>
      <c r="DX97" s="105"/>
      <c r="DY97" s="105"/>
      <c r="DZ97" s="105"/>
      <c r="EA97" s="105"/>
      <c r="EB97" s="105"/>
      <c r="EC97" s="105"/>
      <c r="ED97" s="105"/>
      <c r="EE97" s="105"/>
      <c r="EF97" s="105"/>
      <c r="EG97" s="105"/>
      <c r="EH97" s="105"/>
      <c r="EI97" s="105"/>
      <c r="EJ97" s="105"/>
      <c r="EK97" s="105"/>
      <c r="EL97" s="105"/>
      <c r="EM97" s="105"/>
      <c r="EN97" s="105"/>
      <c r="EO97" s="105"/>
      <c r="EP97" s="105"/>
      <c r="EQ97" s="105"/>
      <c r="ER97" s="105"/>
      <c r="ES97" s="105"/>
      <c r="ET97" s="105"/>
      <c r="EU97" s="105"/>
      <c r="EV97" s="105"/>
      <c r="EW97" s="105"/>
      <c r="EX97" s="105"/>
      <c r="EY97" s="105"/>
      <c r="EZ97" s="105"/>
      <c r="FA97" s="105"/>
      <c r="FB97" s="105"/>
      <c r="FC97" s="105"/>
      <c r="FD97" s="105"/>
      <c r="FE97" s="105"/>
      <c r="FF97" s="105"/>
      <c r="FG97" s="105"/>
      <c r="FH97" s="105"/>
      <c r="FI97" s="105"/>
      <c r="FJ97" s="105"/>
      <c r="FK97" s="105"/>
      <c r="FL97" s="105"/>
      <c r="FM97" s="105"/>
      <c r="FN97" s="105"/>
      <c r="FO97" s="105"/>
      <c r="FP97" s="105"/>
      <c r="FQ97" s="105"/>
      <c r="FR97" s="105"/>
      <c r="FS97" s="105"/>
      <c r="FT97" s="105"/>
      <c r="FU97" s="105"/>
      <c r="FV97" s="105"/>
      <c r="FW97" s="105"/>
      <c r="FX97" s="105"/>
      <c r="FY97" s="105"/>
      <c r="FZ97" s="105"/>
      <c r="GA97" s="105"/>
      <c r="GB97" s="105"/>
      <c r="GC97" s="105"/>
      <c r="GD97" s="105"/>
      <c r="GE97" s="105"/>
      <c r="GF97" s="105"/>
      <c r="GG97" s="105"/>
      <c r="GH97" s="105"/>
      <c r="GI97" s="105"/>
      <c r="GJ97" s="105"/>
      <c r="GK97" s="105"/>
      <c r="GL97" s="105"/>
      <c r="GM97" s="105"/>
      <c r="GN97" s="105"/>
      <c r="GO97" s="105"/>
      <c r="GP97" s="105"/>
      <c r="GQ97" s="105"/>
      <c r="GR97" s="105"/>
      <c r="GS97" s="105"/>
      <c r="GT97" s="105"/>
      <c r="GU97" s="105"/>
      <c r="GV97" s="105"/>
      <c r="GW97" s="105"/>
      <c r="GX97" s="105"/>
    </row>
    <row r="98" spans="1:206" s="106" customFormat="1" ht="18" customHeight="1">
      <c r="A98" s="255" t="s">
        <v>34</v>
      </c>
      <c r="B98" s="256"/>
      <c r="C98" s="29"/>
      <c r="D98" s="134">
        <f t="shared" si="280"/>
        <v>0</v>
      </c>
      <c r="E98" s="29"/>
      <c r="F98" s="29"/>
      <c r="G98" s="137">
        <f t="shared" si="258"/>
        <v>0</v>
      </c>
      <c r="H98" s="29"/>
      <c r="I98" s="137">
        <f t="shared" si="259"/>
        <v>0</v>
      </c>
      <c r="J98" s="29"/>
      <c r="K98" s="137">
        <f t="shared" si="260"/>
        <v>0</v>
      </c>
      <c r="L98" s="29"/>
      <c r="M98" s="137">
        <f t="shared" si="261"/>
        <v>0</v>
      </c>
      <c r="N98" s="29"/>
      <c r="O98" s="137">
        <f t="shared" si="262"/>
        <v>0</v>
      </c>
      <c r="P98" s="29"/>
      <c r="Q98" s="137">
        <f t="shared" si="263"/>
        <v>0</v>
      </c>
      <c r="R98" s="29"/>
      <c r="S98" s="137">
        <f t="shared" si="264"/>
        <v>0</v>
      </c>
      <c r="T98" s="29"/>
      <c r="U98" s="137">
        <f t="shared" si="265"/>
        <v>0</v>
      </c>
      <c r="V98" s="29"/>
      <c r="W98" s="137">
        <f t="shared" si="266"/>
        <v>0</v>
      </c>
      <c r="X98" s="29"/>
      <c r="Y98" s="137">
        <f t="shared" si="267"/>
        <v>0</v>
      </c>
      <c r="Z98" s="29"/>
      <c r="AA98" s="29"/>
      <c r="AB98" s="135">
        <f t="shared" si="244"/>
        <v>1</v>
      </c>
      <c r="AC98" s="29"/>
      <c r="AD98" s="29"/>
      <c r="AE98" s="137">
        <f t="shared" si="268"/>
        <v>0</v>
      </c>
      <c r="AF98" s="135">
        <f t="shared" si="246"/>
        <v>1</v>
      </c>
      <c r="AG98" s="29"/>
      <c r="AH98" s="137">
        <f t="shared" si="269"/>
        <v>0</v>
      </c>
      <c r="AI98" s="135">
        <f t="shared" si="247"/>
        <v>1</v>
      </c>
      <c r="AJ98" s="29"/>
      <c r="AK98" s="137">
        <f t="shared" si="270"/>
        <v>0</v>
      </c>
      <c r="AL98" s="135">
        <f t="shared" si="248"/>
        <v>1</v>
      </c>
      <c r="AM98" s="29"/>
      <c r="AN98" s="137">
        <f t="shared" si="271"/>
        <v>0</v>
      </c>
      <c r="AO98" s="135">
        <f t="shared" si="249"/>
        <v>1</v>
      </c>
      <c r="AP98" s="29"/>
      <c r="AQ98" s="137">
        <f t="shared" si="272"/>
        <v>0</v>
      </c>
      <c r="AR98" s="135">
        <f t="shared" si="250"/>
        <v>1</v>
      </c>
      <c r="AS98" s="29"/>
      <c r="AT98" s="137">
        <f t="shared" si="273"/>
        <v>0</v>
      </c>
      <c r="AU98" s="135">
        <f t="shared" si="251"/>
        <v>1</v>
      </c>
      <c r="AV98" s="29"/>
      <c r="AW98" s="137">
        <f t="shared" si="274"/>
        <v>0</v>
      </c>
      <c r="AX98" s="135">
        <f t="shared" si="252"/>
        <v>1</v>
      </c>
      <c r="AY98" s="29"/>
      <c r="AZ98" s="137">
        <f t="shared" si="275"/>
        <v>0</v>
      </c>
      <c r="BA98" s="135">
        <f t="shared" si="253"/>
        <v>1</v>
      </c>
      <c r="BB98" s="29"/>
      <c r="BC98" s="137">
        <f t="shared" si="276"/>
        <v>0</v>
      </c>
      <c r="BD98" s="135">
        <f t="shared" si="254"/>
        <v>1</v>
      </c>
      <c r="BE98" s="29"/>
      <c r="BF98" s="137">
        <f t="shared" si="277"/>
        <v>0</v>
      </c>
      <c r="BG98" s="135">
        <f t="shared" si="255"/>
        <v>1</v>
      </c>
      <c r="BH98" s="29"/>
      <c r="BI98" s="29"/>
      <c r="BJ98" s="29"/>
      <c r="BK98" s="135">
        <f t="shared" si="281"/>
        <v>1</v>
      </c>
      <c r="BL98" s="135">
        <f t="shared" si="257"/>
        <v>1</v>
      </c>
      <c r="BM98" s="167"/>
      <c r="BN98" s="105"/>
      <c r="BO98" s="105"/>
      <c r="BP98" s="105"/>
      <c r="BQ98" s="105"/>
      <c r="BR98" s="105"/>
      <c r="BS98" s="105"/>
      <c r="BT98" s="105"/>
      <c r="BU98" s="105"/>
      <c r="BV98" s="105"/>
      <c r="BW98" s="105"/>
      <c r="BX98" s="105"/>
      <c r="BY98" s="105"/>
      <c r="BZ98" s="105"/>
      <c r="CA98" s="105"/>
      <c r="CB98" s="105"/>
      <c r="CC98" s="105"/>
      <c r="CD98" s="105"/>
      <c r="CE98" s="105"/>
      <c r="CF98" s="105"/>
      <c r="CG98" s="105"/>
      <c r="CH98" s="105"/>
      <c r="CI98" s="105"/>
      <c r="CJ98" s="105"/>
      <c r="CK98" s="105"/>
      <c r="CL98" s="105"/>
      <c r="CM98" s="105"/>
      <c r="CN98" s="105"/>
      <c r="CO98" s="105"/>
      <c r="CP98" s="105"/>
      <c r="CQ98" s="105"/>
      <c r="CR98" s="105"/>
      <c r="CS98" s="105"/>
      <c r="CT98" s="105"/>
      <c r="CU98" s="105"/>
      <c r="CV98" s="105"/>
      <c r="CW98" s="105"/>
      <c r="CX98" s="105"/>
      <c r="CY98" s="105"/>
      <c r="CZ98" s="105"/>
      <c r="DA98" s="105"/>
      <c r="DB98" s="105"/>
      <c r="DC98" s="105"/>
      <c r="DD98" s="105"/>
      <c r="DE98" s="105"/>
      <c r="DF98" s="105"/>
      <c r="DG98" s="105"/>
      <c r="DH98" s="105"/>
      <c r="DI98" s="105"/>
      <c r="DJ98" s="105"/>
      <c r="DK98" s="105"/>
      <c r="DL98" s="105"/>
      <c r="DM98" s="105"/>
      <c r="DN98" s="105"/>
      <c r="DO98" s="105"/>
      <c r="DP98" s="105"/>
      <c r="DQ98" s="105"/>
      <c r="DR98" s="105"/>
      <c r="DS98" s="105"/>
      <c r="DT98" s="105"/>
      <c r="DU98" s="105"/>
      <c r="DV98" s="105"/>
      <c r="DW98" s="105"/>
      <c r="DX98" s="105"/>
      <c r="DY98" s="105"/>
      <c r="DZ98" s="105"/>
      <c r="EA98" s="105"/>
      <c r="EB98" s="105"/>
      <c r="EC98" s="105"/>
      <c r="ED98" s="105"/>
      <c r="EE98" s="105"/>
      <c r="EF98" s="105"/>
      <c r="EG98" s="105"/>
      <c r="EH98" s="105"/>
      <c r="EI98" s="105"/>
      <c r="EJ98" s="105"/>
      <c r="EK98" s="105"/>
      <c r="EL98" s="105"/>
      <c r="EM98" s="105"/>
      <c r="EN98" s="105"/>
      <c r="EO98" s="105"/>
      <c r="EP98" s="105"/>
      <c r="EQ98" s="105"/>
      <c r="ER98" s="105"/>
      <c r="ES98" s="105"/>
      <c r="ET98" s="105"/>
      <c r="EU98" s="105"/>
      <c r="EV98" s="105"/>
      <c r="EW98" s="105"/>
      <c r="EX98" s="105"/>
      <c r="EY98" s="105"/>
      <c r="EZ98" s="105"/>
      <c r="FA98" s="105"/>
      <c r="FB98" s="105"/>
      <c r="FC98" s="105"/>
      <c r="FD98" s="105"/>
      <c r="FE98" s="105"/>
      <c r="FF98" s="105"/>
      <c r="FG98" s="105"/>
      <c r="FH98" s="105"/>
      <c r="FI98" s="105"/>
      <c r="FJ98" s="105"/>
      <c r="FK98" s="105"/>
      <c r="FL98" s="105"/>
      <c r="FM98" s="105"/>
      <c r="FN98" s="105"/>
      <c r="FO98" s="105"/>
      <c r="FP98" s="105"/>
      <c r="FQ98" s="105"/>
      <c r="FR98" s="105"/>
      <c r="FS98" s="105"/>
      <c r="FT98" s="105"/>
      <c r="FU98" s="105"/>
      <c r="FV98" s="105"/>
      <c r="FW98" s="105"/>
      <c r="FX98" s="105"/>
      <c r="FY98" s="105"/>
      <c r="FZ98" s="105"/>
      <c r="GA98" s="105"/>
      <c r="GB98" s="105"/>
      <c r="GC98" s="105"/>
      <c r="GD98" s="105"/>
      <c r="GE98" s="105"/>
      <c r="GF98" s="105"/>
      <c r="GG98" s="105"/>
      <c r="GH98" s="105"/>
      <c r="GI98" s="105"/>
      <c r="GJ98" s="105"/>
      <c r="GK98" s="105"/>
      <c r="GL98" s="105"/>
      <c r="GM98" s="105"/>
      <c r="GN98" s="105"/>
      <c r="GO98" s="105"/>
      <c r="GP98" s="105"/>
      <c r="GQ98" s="105"/>
      <c r="GR98" s="105"/>
      <c r="GS98" s="105"/>
      <c r="GT98" s="105"/>
      <c r="GU98" s="105"/>
      <c r="GV98" s="105"/>
      <c r="GW98" s="105"/>
      <c r="GX98" s="105"/>
    </row>
    <row r="99" spans="1:206" s="106" customFormat="1" ht="18" customHeight="1">
      <c r="A99" s="255" t="s">
        <v>34</v>
      </c>
      <c r="B99" s="256"/>
      <c r="C99" s="29"/>
      <c r="D99" s="134">
        <f t="shared" si="280"/>
        <v>0</v>
      </c>
      <c r="E99" s="29"/>
      <c r="F99" s="29"/>
      <c r="G99" s="137">
        <f t="shared" si="258"/>
        <v>0</v>
      </c>
      <c r="H99" s="29"/>
      <c r="I99" s="137">
        <f t="shared" si="259"/>
        <v>0</v>
      </c>
      <c r="J99" s="29"/>
      <c r="K99" s="137">
        <f t="shared" si="260"/>
        <v>0</v>
      </c>
      <c r="L99" s="29"/>
      <c r="M99" s="137">
        <f t="shared" si="261"/>
        <v>0</v>
      </c>
      <c r="N99" s="29"/>
      <c r="O99" s="137">
        <f t="shared" si="262"/>
        <v>0</v>
      </c>
      <c r="P99" s="29"/>
      <c r="Q99" s="137">
        <f t="shared" si="263"/>
        <v>0</v>
      </c>
      <c r="R99" s="29"/>
      <c r="S99" s="137">
        <f t="shared" si="264"/>
        <v>0</v>
      </c>
      <c r="T99" s="29"/>
      <c r="U99" s="137">
        <f t="shared" si="265"/>
        <v>0</v>
      </c>
      <c r="V99" s="29"/>
      <c r="W99" s="137">
        <f t="shared" si="266"/>
        <v>0</v>
      </c>
      <c r="X99" s="29"/>
      <c r="Y99" s="137">
        <f t="shared" si="267"/>
        <v>0</v>
      </c>
      <c r="Z99" s="29"/>
      <c r="AA99" s="29"/>
      <c r="AB99" s="135">
        <f t="shared" si="244"/>
        <v>1</v>
      </c>
      <c r="AC99" s="29"/>
      <c r="AD99" s="29"/>
      <c r="AE99" s="137">
        <f t="shared" si="268"/>
        <v>0</v>
      </c>
      <c r="AF99" s="135">
        <f t="shared" si="246"/>
        <v>1</v>
      </c>
      <c r="AG99" s="29"/>
      <c r="AH99" s="137">
        <f t="shared" si="269"/>
        <v>0</v>
      </c>
      <c r="AI99" s="135">
        <f t="shared" si="247"/>
        <v>1</v>
      </c>
      <c r="AJ99" s="29"/>
      <c r="AK99" s="137">
        <f t="shared" si="270"/>
        <v>0</v>
      </c>
      <c r="AL99" s="135">
        <f t="shared" si="248"/>
        <v>1</v>
      </c>
      <c r="AM99" s="29"/>
      <c r="AN99" s="137">
        <f t="shared" si="271"/>
        <v>0</v>
      </c>
      <c r="AO99" s="135">
        <f t="shared" si="249"/>
        <v>1</v>
      </c>
      <c r="AP99" s="29"/>
      <c r="AQ99" s="137">
        <f t="shared" si="272"/>
        <v>0</v>
      </c>
      <c r="AR99" s="135">
        <f t="shared" si="250"/>
        <v>1</v>
      </c>
      <c r="AS99" s="29"/>
      <c r="AT99" s="137">
        <f t="shared" si="273"/>
        <v>0</v>
      </c>
      <c r="AU99" s="135">
        <f t="shared" si="251"/>
        <v>1</v>
      </c>
      <c r="AV99" s="29"/>
      <c r="AW99" s="137">
        <f t="shared" si="274"/>
        <v>0</v>
      </c>
      <c r="AX99" s="135">
        <f t="shared" si="252"/>
        <v>1</v>
      </c>
      <c r="AY99" s="29"/>
      <c r="AZ99" s="137">
        <f t="shared" si="275"/>
        <v>0</v>
      </c>
      <c r="BA99" s="135">
        <f t="shared" si="253"/>
        <v>1</v>
      </c>
      <c r="BB99" s="29"/>
      <c r="BC99" s="137">
        <f t="shared" si="276"/>
        <v>0</v>
      </c>
      <c r="BD99" s="135">
        <f t="shared" si="254"/>
        <v>1</v>
      </c>
      <c r="BE99" s="29"/>
      <c r="BF99" s="137">
        <f t="shared" si="277"/>
        <v>0</v>
      </c>
      <c r="BG99" s="135">
        <f t="shared" si="255"/>
        <v>1</v>
      </c>
      <c r="BH99" s="29"/>
      <c r="BI99" s="29"/>
      <c r="BJ99" s="29"/>
      <c r="BK99" s="135">
        <f t="shared" si="281"/>
        <v>1</v>
      </c>
      <c r="BL99" s="135">
        <f t="shared" si="257"/>
        <v>1</v>
      </c>
      <c r="BM99" s="167"/>
      <c r="BN99" s="105"/>
      <c r="BO99" s="105"/>
      <c r="BP99" s="105"/>
      <c r="BQ99" s="105"/>
      <c r="BR99" s="105"/>
      <c r="BS99" s="105"/>
      <c r="BT99" s="105"/>
      <c r="BU99" s="105"/>
      <c r="BV99" s="105"/>
      <c r="BW99" s="105"/>
      <c r="BX99" s="105"/>
      <c r="BY99" s="105"/>
      <c r="BZ99" s="105"/>
      <c r="CA99" s="105"/>
      <c r="CB99" s="105"/>
      <c r="CC99" s="105"/>
      <c r="CD99" s="105"/>
      <c r="CE99" s="105"/>
      <c r="CF99" s="105"/>
      <c r="CG99" s="105"/>
      <c r="CH99" s="105"/>
      <c r="CI99" s="105"/>
      <c r="CJ99" s="105"/>
      <c r="CK99" s="105"/>
      <c r="CL99" s="105"/>
      <c r="CM99" s="105"/>
      <c r="CN99" s="105"/>
      <c r="CO99" s="105"/>
      <c r="CP99" s="105"/>
      <c r="CQ99" s="105"/>
      <c r="CR99" s="105"/>
      <c r="CS99" s="105"/>
      <c r="CT99" s="105"/>
      <c r="CU99" s="105"/>
      <c r="CV99" s="105"/>
      <c r="CW99" s="105"/>
      <c r="CX99" s="105"/>
      <c r="CY99" s="105"/>
      <c r="CZ99" s="105"/>
      <c r="DA99" s="105"/>
      <c r="DB99" s="105"/>
      <c r="DC99" s="105"/>
      <c r="DD99" s="105"/>
      <c r="DE99" s="105"/>
      <c r="DF99" s="105"/>
      <c r="DG99" s="105"/>
      <c r="DH99" s="105"/>
      <c r="DI99" s="105"/>
      <c r="DJ99" s="105"/>
      <c r="DK99" s="105"/>
      <c r="DL99" s="105"/>
      <c r="DM99" s="105"/>
      <c r="DN99" s="105"/>
      <c r="DO99" s="105"/>
      <c r="DP99" s="105"/>
      <c r="DQ99" s="105"/>
      <c r="DR99" s="105"/>
      <c r="DS99" s="105"/>
      <c r="DT99" s="105"/>
      <c r="DU99" s="105"/>
      <c r="DV99" s="105"/>
      <c r="DW99" s="105"/>
      <c r="DX99" s="105"/>
      <c r="DY99" s="105"/>
      <c r="DZ99" s="105"/>
      <c r="EA99" s="105"/>
      <c r="EB99" s="105"/>
      <c r="EC99" s="105"/>
      <c r="ED99" s="105"/>
      <c r="EE99" s="105"/>
      <c r="EF99" s="105"/>
      <c r="EG99" s="105"/>
      <c r="EH99" s="105"/>
      <c r="EI99" s="105"/>
      <c r="EJ99" s="105"/>
      <c r="EK99" s="105"/>
      <c r="EL99" s="105"/>
      <c r="EM99" s="105"/>
      <c r="EN99" s="105"/>
      <c r="EO99" s="105"/>
      <c r="EP99" s="105"/>
      <c r="EQ99" s="105"/>
      <c r="ER99" s="105"/>
      <c r="ES99" s="105"/>
      <c r="ET99" s="105"/>
      <c r="EU99" s="105"/>
      <c r="EV99" s="105"/>
      <c r="EW99" s="105"/>
      <c r="EX99" s="105"/>
      <c r="EY99" s="105"/>
      <c r="EZ99" s="105"/>
      <c r="FA99" s="105"/>
      <c r="FB99" s="105"/>
      <c r="FC99" s="105"/>
      <c r="FD99" s="105"/>
      <c r="FE99" s="105"/>
      <c r="FF99" s="105"/>
      <c r="FG99" s="105"/>
      <c r="FH99" s="105"/>
      <c r="FI99" s="105"/>
      <c r="FJ99" s="105"/>
      <c r="FK99" s="105"/>
      <c r="FL99" s="105"/>
      <c r="FM99" s="105"/>
      <c r="FN99" s="105"/>
      <c r="FO99" s="105"/>
      <c r="FP99" s="105"/>
      <c r="FQ99" s="105"/>
      <c r="FR99" s="105"/>
      <c r="FS99" s="105"/>
      <c r="FT99" s="105"/>
      <c r="FU99" s="105"/>
      <c r="FV99" s="105"/>
      <c r="FW99" s="105"/>
      <c r="FX99" s="105"/>
      <c r="FY99" s="105"/>
      <c r="FZ99" s="105"/>
      <c r="GA99" s="105"/>
      <c r="GB99" s="105"/>
      <c r="GC99" s="105"/>
      <c r="GD99" s="105"/>
      <c r="GE99" s="105"/>
      <c r="GF99" s="105"/>
      <c r="GG99" s="105"/>
      <c r="GH99" s="105"/>
      <c r="GI99" s="105"/>
      <c r="GJ99" s="105"/>
      <c r="GK99" s="105"/>
      <c r="GL99" s="105"/>
      <c r="GM99" s="105"/>
      <c r="GN99" s="105"/>
      <c r="GO99" s="105"/>
      <c r="GP99" s="105"/>
      <c r="GQ99" s="105"/>
      <c r="GR99" s="105"/>
      <c r="GS99" s="105"/>
      <c r="GT99" s="105"/>
      <c r="GU99" s="105"/>
      <c r="GV99" s="105"/>
      <c r="GW99" s="105"/>
      <c r="GX99" s="105"/>
    </row>
    <row r="100" spans="1:206" ht="16.5" customHeight="1">
      <c r="A100" s="255" t="s">
        <v>34</v>
      </c>
      <c r="B100" s="256"/>
      <c r="C100" s="29"/>
      <c r="D100" s="134">
        <f t="shared" si="280"/>
        <v>0</v>
      </c>
      <c r="E100" s="29"/>
      <c r="F100" s="29"/>
      <c r="G100" s="137">
        <f t="shared" si="258"/>
        <v>0</v>
      </c>
      <c r="H100" s="29"/>
      <c r="I100" s="137">
        <f t="shared" si="259"/>
        <v>0</v>
      </c>
      <c r="J100" s="29"/>
      <c r="K100" s="137">
        <f t="shared" si="260"/>
        <v>0</v>
      </c>
      <c r="L100" s="29"/>
      <c r="M100" s="137">
        <f t="shared" si="261"/>
        <v>0</v>
      </c>
      <c r="N100" s="29"/>
      <c r="O100" s="137">
        <f t="shared" si="262"/>
        <v>0</v>
      </c>
      <c r="P100" s="29"/>
      <c r="Q100" s="137">
        <f t="shared" si="263"/>
        <v>0</v>
      </c>
      <c r="R100" s="29"/>
      <c r="S100" s="137">
        <f t="shared" si="264"/>
        <v>0</v>
      </c>
      <c r="T100" s="29"/>
      <c r="U100" s="137">
        <f t="shared" si="265"/>
        <v>0</v>
      </c>
      <c r="V100" s="29"/>
      <c r="W100" s="137">
        <f t="shared" si="266"/>
        <v>0</v>
      </c>
      <c r="X100" s="29"/>
      <c r="Y100" s="137">
        <f t="shared" si="267"/>
        <v>0</v>
      </c>
      <c r="Z100" s="29"/>
      <c r="AA100" s="29"/>
      <c r="AB100" s="135">
        <f t="shared" si="244"/>
        <v>1</v>
      </c>
      <c r="AC100" s="29"/>
      <c r="AD100" s="29"/>
      <c r="AE100" s="137">
        <f t="shared" si="268"/>
        <v>0</v>
      </c>
      <c r="AF100" s="135">
        <f t="shared" si="246"/>
        <v>1</v>
      </c>
      <c r="AG100" s="29"/>
      <c r="AH100" s="137">
        <f t="shared" si="269"/>
        <v>0</v>
      </c>
      <c r="AI100" s="135">
        <f t="shared" si="247"/>
        <v>1</v>
      </c>
      <c r="AJ100" s="29"/>
      <c r="AK100" s="137">
        <f t="shared" si="270"/>
        <v>0</v>
      </c>
      <c r="AL100" s="135">
        <f t="shared" si="248"/>
        <v>1</v>
      </c>
      <c r="AM100" s="29"/>
      <c r="AN100" s="137">
        <f t="shared" si="271"/>
        <v>0</v>
      </c>
      <c r="AO100" s="135">
        <f t="shared" si="249"/>
        <v>1</v>
      </c>
      <c r="AP100" s="29"/>
      <c r="AQ100" s="137">
        <f t="shared" si="272"/>
        <v>0</v>
      </c>
      <c r="AR100" s="135">
        <f t="shared" si="250"/>
        <v>1</v>
      </c>
      <c r="AS100" s="29"/>
      <c r="AT100" s="137">
        <f t="shared" si="273"/>
        <v>0</v>
      </c>
      <c r="AU100" s="135">
        <f t="shared" si="251"/>
        <v>1</v>
      </c>
      <c r="AV100" s="29"/>
      <c r="AW100" s="137">
        <f t="shared" si="274"/>
        <v>0</v>
      </c>
      <c r="AX100" s="135">
        <f t="shared" si="252"/>
        <v>1</v>
      </c>
      <c r="AY100" s="29"/>
      <c r="AZ100" s="137">
        <f t="shared" si="275"/>
        <v>0</v>
      </c>
      <c r="BA100" s="135">
        <f t="shared" si="253"/>
        <v>1</v>
      </c>
      <c r="BB100" s="29"/>
      <c r="BC100" s="137">
        <f t="shared" si="276"/>
        <v>0</v>
      </c>
      <c r="BD100" s="135">
        <f t="shared" si="254"/>
        <v>1</v>
      </c>
      <c r="BE100" s="29"/>
      <c r="BF100" s="137">
        <f t="shared" si="277"/>
        <v>0</v>
      </c>
      <c r="BG100" s="135">
        <f t="shared" si="255"/>
        <v>1</v>
      </c>
      <c r="BH100" s="29"/>
      <c r="BI100" s="29"/>
      <c r="BJ100" s="29"/>
      <c r="BK100" s="135">
        <f t="shared" si="281"/>
        <v>1</v>
      </c>
      <c r="BL100" s="135">
        <f t="shared" si="257"/>
        <v>1</v>
      </c>
    </row>
    <row r="101" spans="1:206" s="104" customFormat="1" ht="18" customHeight="1">
      <c r="A101" s="259" t="s">
        <v>68</v>
      </c>
      <c r="B101" s="260"/>
      <c r="C101" s="137">
        <f t="shared" ref="C101:F101" si="282">C102+C103+C104+C105+C106+C107+C108+C112+C109+C110+C111</f>
        <v>0</v>
      </c>
      <c r="D101" s="137">
        <f t="shared" si="282"/>
        <v>0</v>
      </c>
      <c r="E101" s="137">
        <f t="shared" si="282"/>
        <v>0</v>
      </c>
      <c r="F101" s="137">
        <f t="shared" si="282"/>
        <v>0</v>
      </c>
      <c r="G101" s="137">
        <f t="shared" si="258"/>
        <v>0</v>
      </c>
      <c r="H101" s="137">
        <f>H102+H103+H104+H105+H106+H107+H108+H112+H109+H110+H111</f>
        <v>0</v>
      </c>
      <c r="I101" s="137">
        <f t="shared" ref="I101" si="283">I102+I103+I104+I105+I106+I107+I108+I112</f>
        <v>0</v>
      </c>
      <c r="J101" s="137">
        <f>J102+J103+J104+J105+J106+J107+J108+J112+J109+J110+J111</f>
        <v>0</v>
      </c>
      <c r="K101" s="137">
        <f t="shared" si="260"/>
        <v>0</v>
      </c>
      <c r="L101" s="137">
        <f>L102+L103+L104+L105+L106+L107+L108+L112+L109+L110+L111</f>
        <v>0</v>
      </c>
      <c r="M101" s="137">
        <f t="shared" si="261"/>
        <v>0</v>
      </c>
      <c r="N101" s="137">
        <f>N102+N103+N104+N105+N106+N107+N108+N112+N109+N110+N111</f>
        <v>0</v>
      </c>
      <c r="O101" s="137">
        <f t="shared" si="262"/>
        <v>0</v>
      </c>
      <c r="P101" s="137">
        <f>P102+P103+P104+P105+P106+P107+P108+P112+P109+P110+P111</f>
        <v>0</v>
      </c>
      <c r="Q101" s="137">
        <f t="shared" si="263"/>
        <v>0</v>
      </c>
      <c r="R101" s="137">
        <f>R102+R103+R104+R105+R106+R107+R108+R112+R109+R110+R111</f>
        <v>0</v>
      </c>
      <c r="S101" s="137">
        <f t="shared" si="264"/>
        <v>0</v>
      </c>
      <c r="T101" s="137">
        <f>T102+T103+T104+T105+T106+T107+T108+T112+T109+T110+T111</f>
        <v>0</v>
      </c>
      <c r="U101" s="137">
        <f t="shared" si="265"/>
        <v>0</v>
      </c>
      <c r="V101" s="137">
        <f>V102+V103+V104+V105+V106+V107+V108+V112+V109+V110+V111</f>
        <v>0</v>
      </c>
      <c r="W101" s="137">
        <f t="shared" si="266"/>
        <v>0</v>
      </c>
      <c r="X101" s="137">
        <f>X102+X103+X104+X105+X106+X107+X108+X112+X109+X110+X111</f>
        <v>0</v>
      </c>
      <c r="Y101" s="137">
        <f t="shared" si="267"/>
        <v>0</v>
      </c>
      <c r="Z101" s="137">
        <f>Z102+Z103+Z104+Z105+Z106+Z107+Z108+Z112+Z109+Z110+Z111</f>
        <v>0</v>
      </c>
      <c r="AA101" s="137">
        <f t="shared" ref="AA101" si="284">AA102+AA103+AA104+AA105+AA106+AA107+AA108+AA112</f>
        <v>0</v>
      </c>
      <c r="AB101" s="135">
        <f t="shared" si="244"/>
        <v>1</v>
      </c>
      <c r="AC101" s="137">
        <f>AC102+AC103+AC104+AC105+AC106+AC107+AC108+AC112+AC109+AC110+AC111</f>
        <v>0</v>
      </c>
      <c r="AD101" s="137">
        <f>AD102+AD103+AD104+AD105+AD106+AD107+AD108+AD112+AD109+AD110+AD111</f>
        <v>0</v>
      </c>
      <c r="AE101" s="137">
        <f t="shared" si="268"/>
        <v>0</v>
      </c>
      <c r="AF101" s="135">
        <f t="shared" si="246"/>
        <v>1</v>
      </c>
      <c r="AG101" s="137">
        <f>AG102+AG103+AG104+AG105+AG106+AG107+AG108+AG112+AG109+AG110+AG111</f>
        <v>0</v>
      </c>
      <c r="AH101" s="137">
        <f t="shared" si="269"/>
        <v>0</v>
      </c>
      <c r="AI101" s="135">
        <f t="shared" si="247"/>
        <v>1</v>
      </c>
      <c r="AJ101" s="137">
        <f>AJ102+AJ103+AJ104+AJ105+AJ106+AJ107+AJ108+AJ112+AJ109+AJ110+AJ111</f>
        <v>0</v>
      </c>
      <c r="AK101" s="137">
        <f t="shared" si="270"/>
        <v>0</v>
      </c>
      <c r="AL101" s="135">
        <f t="shared" si="248"/>
        <v>1</v>
      </c>
      <c r="AM101" s="137">
        <f>AM102+AM103+AM104+AM105+AM106+AM107+AM108+AM112+AM109+AM110+AM111</f>
        <v>0</v>
      </c>
      <c r="AN101" s="137">
        <f t="shared" si="271"/>
        <v>0</v>
      </c>
      <c r="AO101" s="135">
        <f t="shared" si="249"/>
        <v>1</v>
      </c>
      <c r="AP101" s="137">
        <f>AP102+AP103+AP104+AP105+AP106+AP107+AP108+AP112+AP109+AP110+AP111</f>
        <v>0</v>
      </c>
      <c r="AQ101" s="137">
        <f t="shared" si="272"/>
        <v>0</v>
      </c>
      <c r="AR101" s="135">
        <f t="shared" si="250"/>
        <v>1</v>
      </c>
      <c r="AS101" s="137">
        <f>AS102+AS103+AS104+AS105+AS106+AS107+AS108+AS112+AS109+AS110+AS111</f>
        <v>0</v>
      </c>
      <c r="AT101" s="137">
        <f t="shared" si="273"/>
        <v>0</v>
      </c>
      <c r="AU101" s="135">
        <f t="shared" si="251"/>
        <v>1</v>
      </c>
      <c r="AV101" s="137">
        <f>AV102+AV103+AV104+AV105+AV106+AV107+AV108+AV112+AV109+AV110+AV111</f>
        <v>0</v>
      </c>
      <c r="AW101" s="137">
        <f t="shared" si="274"/>
        <v>0</v>
      </c>
      <c r="AX101" s="135">
        <f t="shared" si="252"/>
        <v>1</v>
      </c>
      <c r="AY101" s="137">
        <f>AY102+AY103+AY104+AY105+AY106+AY107+AY108+AY112+AY109+AY110+AY111</f>
        <v>0</v>
      </c>
      <c r="AZ101" s="137">
        <f t="shared" si="275"/>
        <v>0</v>
      </c>
      <c r="BA101" s="135">
        <f t="shared" si="253"/>
        <v>1</v>
      </c>
      <c r="BB101" s="137">
        <f>BB102+BB103+BB104+BB105+BB106+BB107+BB108+BB112+BB109+BB110+BB111</f>
        <v>0</v>
      </c>
      <c r="BC101" s="137">
        <f t="shared" si="276"/>
        <v>0</v>
      </c>
      <c r="BD101" s="135">
        <f t="shared" si="254"/>
        <v>1</v>
      </c>
      <c r="BE101" s="137">
        <f>BE102+BE103+BE104+BE105+BE106+BE107+BE108+BE112+BE109+BE110+BE111</f>
        <v>0</v>
      </c>
      <c r="BF101" s="137">
        <f t="shared" si="277"/>
        <v>0</v>
      </c>
      <c r="BG101" s="135">
        <f t="shared" si="255"/>
        <v>1</v>
      </c>
      <c r="BH101" s="137">
        <f>BH102+BH103+BH104+BH105+BH106+BH107+BH108+BH112+BH109+BH110+BH111</f>
        <v>0</v>
      </c>
      <c r="BI101" s="137">
        <f t="shared" ref="BI101:BJ101" si="285">BI102+BI103+BI104+BI105+BI106+BI107+BI108+BI112</f>
        <v>0</v>
      </c>
      <c r="BJ101" s="137">
        <f t="shared" si="285"/>
        <v>0</v>
      </c>
      <c r="BK101" s="135">
        <f>IF($AA$101=0,1,BJ101/$AA$101-1)</f>
        <v>1</v>
      </c>
      <c r="BL101" s="135">
        <f t="shared" si="257"/>
        <v>1</v>
      </c>
      <c r="BM101" s="167"/>
      <c r="BN101" s="103"/>
      <c r="BO101" s="103"/>
      <c r="BP101" s="103"/>
      <c r="BQ101" s="103"/>
      <c r="BR101" s="103"/>
      <c r="BS101" s="103"/>
      <c r="BT101" s="103"/>
      <c r="BU101" s="103"/>
      <c r="BV101" s="103"/>
      <c r="BW101" s="103"/>
      <c r="BX101" s="103"/>
      <c r="BY101" s="103"/>
      <c r="BZ101" s="103"/>
      <c r="CA101" s="103"/>
      <c r="CB101" s="103"/>
      <c r="CC101" s="103"/>
      <c r="CD101" s="103"/>
      <c r="CE101" s="103"/>
      <c r="CF101" s="103"/>
      <c r="CG101" s="103"/>
      <c r="CH101" s="103"/>
      <c r="CI101" s="103"/>
      <c r="CJ101" s="103"/>
      <c r="CK101" s="103"/>
      <c r="CL101" s="103"/>
      <c r="CM101" s="103"/>
      <c r="CN101" s="103"/>
      <c r="CO101" s="103"/>
      <c r="CP101" s="103"/>
      <c r="CQ101" s="103"/>
      <c r="CR101" s="103"/>
      <c r="CS101" s="103"/>
      <c r="CT101" s="103"/>
      <c r="CU101" s="103"/>
      <c r="CV101" s="103"/>
      <c r="CW101" s="103"/>
      <c r="CX101" s="103"/>
      <c r="CY101" s="103"/>
      <c r="CZ101" s="103"/>
      <c r="DA101" s="103"/>
      <c r="DB101" s="103"/>
      <c r="DC101" s="103"/>
      <c r="DD101" s="103"/>
      <c r="DE101" s="103"/>
      <c r="DF101" s="103"/>
      <c r="DG101" s="103"/>
      <c r="DH101" s="103"/>
      <c r="DI101" s="103"/>
      <c r="DJ101" s="103"/>
      <c r="DK101" s="103"/>
      <c r="DL101" s="103"/>
      <c r="DM101" s="103"/>
      <c r="DN101" s="103"/>
      <c r="DO101" s="103"/>
      <c r="DP101" s="103"/>
      <c r="DQ101" s="103"/>
      <c r="DR101" s="103"/>
      <c r="DS101" s="103"/>
      <c r="DT101" s="103"/>
      <c r="DU101" s="103"/>
      <c r="DV101" s="103"/>
      <c r="DW101" s="103"/>
      <c r="DX101" s="103"/>
      <c r="DY101" s="103"/>
      <c r="DZ101" s="103"/>
      <c r="EA101" s="103"/>
      <c r="EB101" s="103"/>
      <c r="EC101" s="103"/>
      <c r="ED101" s="103"/>
      <c r="EE101" s="103"/>
      <c r="EF101" s="103"/>
      <c r="EG101" s="103"/>
      <c r="EH101" s="103"/>
      <c r="EI101" s="103"/>
      <c r="EJ101" s="103"/>
      <c r="EK101" s="103"/>
      <c r="EL101" s="103"/>
      <c r="EM101" s="103"/>
      <c r="EN101" s="103"/>
      <c r="EO101" s="103"/>
      <c r="EP101" s="103"/>
      <c r="EQ101" s="103"/>
      <c r="ER101" s="103"/>
      <c r="ES101" s="103"/>
      <c r="ET101" s="103"/>
      <c r="EU101" s="103"/>
      <c r="EV101" s="103"/>
      <c r="EW101" s="103"/>
      <c r="EX101" s="103"/>
      <c r="EY101" s="103"/>
      <c r="EZ101" s="103"/>
      <c r="FA101" s="103"/>
      <c r="FB101" s="103"/>
      <c r="FC101" s="103"/>
      <c r="FD101" s="103"/>
      <c r="FE101" s="103"/>
      <c r="FF101" s="103"/>
      <c r="FG101" s="103"/>
      <c r="FH101" s="103"/>
      <c r="FI101" s="103"/>
      <c r="FJ101" s="103"/>
      <c r="FK101" s="103"/>
      <c r="FL101" s="103"/>
      <c r="FM101" s="103"/>
      <c r="FN101" s="103"/>
      <c r="FO101" s="103"/>
      <c r="FP101" s="103"/>
      <c r="FQ101" s="103"/>
      <c r="FR101" s="103"/>
      <c r="FS101" s="103"/>
      <c r="FT101" s="103"/>
      <c r="FU101" s="103"/>
      <c r="FV101" s="103"/>
      <c r="FW101" s="103"/>
      <c r="FX101" s="103"/>
      <c r="FY101" s="103"/>
      <c r="FZ101" s="103"/>
      <c r="GA101" s="103"/>
      <c r="GB101" s="103"/>
      <c r="GC101" s="103"/>
      <c r="GD101" s="103"/>
      <c r="GE101" s="103"/>
      <c r="GF101" s="103"/>
      <c r="GG101" s="103"/>
      <c r="GH101" s="103"/>
      <c r="GI101" s="103"/>
      <c r="GJ101" s="103"/>
      <c r="GK101" s="103"/>
      <c r="GL101" s="103"/>
      <c r="GM101" s="103"/>
      <c r="GN101" s="103"/>
      <c r="GO101" s="103"/>
      <c r="GP101" s="103"/>
      <c r="GQ101" s="103"/>
      <c r="GR101" s="103"/>
      <c r="GS101" s="103"/>
      <c r="GT101" s="103"/>
      <c r="GU101" s="103"/>
      <c r="GV101" s="103"/>
      <c r="GW101" s="103"/>
      <c r="GX101" s="103"/>
    </row>
    <row r="102" spans="1:206" s="104" customFormat="1" ht="19.5" customHeight="1">
      <c r="A102" s="253">
        <v>243</v>
      </c>
      <c r="B102" s="254"/>
      <c r="C102" s="29"/>
      <c r="D102" s="134">
        <f t="shared" ref="D102:D112" si="286">E102+F102+H102+J102+L102+N102+P102+R102+T102+V102+X102+Z102</f>
        <v>0</v>
      </c>
      <c r="E102" s="29"/>
      <c r="F102" s="29"/>
      <c r="G102" s="137">
        <f t="shared" si="258"/>
        <v>0</v>
      </c>
      <c r="H102" s="29"/>
      <c r="I102" s="137">
        <f t="shared" ref="I102:I112" si="287">F102+E102</f>
        <v>0</v>
      </c>
      <c r="J102" s="29"/>
      <c r="K102" s="137">
        <f t="shared" si="260"/>
        <v>0</v>
      </c>
      <c r="L102" s="29"/>
      <c r="M102" s="137">
        <f t="shared" si="261"/>
        <v>0</v>
      </c>
      <c r="N102" s="29"/>
      <c r="O102" s="137">
        <f t="shared" si="262"/>
        <v>0</v>
      </c>
      <c r="P102" s="29"/>
      <c r="Q102" s="137">
        <f t="shared" si="263"/>
        <v>0</v>
      </c>
      <c r="R102" s="29"/>
      <c r="S102" s="137">
        <f t="shared" si="264"/>
        <v>0</v>
      </c>
      <c r="T102" s="29"/>
      <c r="U102" s="137">
        <f t="shared" si="265"/>
        <v>0</v>
      </c>
      <c r="V102" s="29"/>
      <c r="W102" s="137">
        <f t="shared" si="266"/>
        <v>0</v>
      </c>
      <c r="X102" s="29"/>
      <c r="Y102" s="137">
        <f t="shared" si="267"/>
        <v>0</v>
      </c>
      <c r="Z102" s="29"/>
      <c r="AA102" s="29"/>
      <c r="AB102" s="135">
        <f t="shared" si="244"/>
        <v>1</v>
      </c>
      <c r="AC102" s="29"/>
      <c r="AD102" s="29"/>
      <c r="AE102" s="137">
        <f t="shared" si="268"/>
        <v>0</v>
      </c>
      <c r="AF102" s="135">
        <f t="shared" si="246"/>
        <v>1</v>
      </c>
      <c r="AG102" s="29"/>
      <c r="AH102" s="137">
        <f t="shared" si="269"/>
        <v>0</v>
      </c>
      <c r="AI102" s="135">
        <f t="shared" si="247"/>
        <v>1</v>
      </c>
      <c r="AJ102" s="29"/>
      <c r="AK102" s="137">
        <f t="shared" si="270"/>
        <v>0</v>
      </c>
      <c r="AL102" s="135">
        <f t="shared" si="248"/>
        <v>1</v>
      </c>
      <c r="AM102" s="29"/>
      <c r="AN102" s="137">
        <f t="shared" si="271"/>
        <v>0</v>
      </c>
      <c r="AO102" s="135">
        <f t="shared" si="249"/>
        <v>1</v>
      </c>
      <c r="AP102" s="29"/>
      <c r="AQ102" s="137">
        <f t="shared" si="272"/>
        <v>0</v>
      </c>
      <c r="AR102" s="135">
        <f t="shared" si="250"/>
        <v>1</v>
      </c>
      <c r="AS102" s="29"/>
      <c r="AT102" s="137">
        <f t="shared" si="273"/>
        <v>0</v>
      </c>
      <c r="AU102" s="135">
        <f t="shared" si="251"/>
        <v>1</v>
      </c>
      <c r="AV102" s="29"/>
      <c r="AW102" s="137">
        <f t="shared" si="274"/>
        <v>0</v>
      </c>
      <c r="AX102" s="135">
        <f t="shared" si="252"/>
        <v>1</v>
      </c>
      <c r="AY102" s="29"/>
      <c r="AZ102" s="137">
        <f t="shared" si="275"/>
        <v>0</v>
      </c>
      <c r="BA102" s="135">
        <f t="shared" si="253"/>
        <v>1</v>
      </c>
      <c r="BB102" s="29"/>
      <c r="BC102" s="137">
        <f t="shared" si="276"/>
        <v>0</v>
      </c>
      <c r="BD102" s="135">
        <f t="shared" si="254"/>
        <v>1</v>
      </c>
      <c r="BE102" s="29"/>
      <c r="BF102" s="137">
        <f t="shared" si="277"/>
        <v>0</v>
      </c>
      <c r="BG102" s="135">
        <f t="shared" si="255"/>
        <v>1</v>
      </c>
      <c r="BH102" s="29"/>
      <c r="BI102" s="29"/>
      <c r="BJ102" s="29">
        <v>0</v>
      </c>
      <c r="BK102" s="135">
        <f>IF($AA$102=0,1,BJ102/$AA$102-1)</f>
        <v>1</v>
      </c>
      <c r="BL102" s="135">
        <f t="shared" si="257"/>
        <v>1</v>
      </c>
      <c r="BM102" s="167"/>
      <c r="BN102" s="103"/>
      <c r="BO102" s="103"/>
      <c r="BP102" s="103"/>
      <c r="BQ102" s="103"/>
      <c r="BR102" s="103"/>
      <c r="BS102" s="103"/>
      <c r="BT102" s="103"/>
      <c r="BU102" s="103"/>
      <c r="BV102" s="103"/>
      <c r="BW102" s="103"/>
      <c r="BX102" s="103"/>
      <c r="BY102" s="103"/>
      <c r="BZ102" s="103"/>
      <c r="CA102" s="103"/>
      <c r="CB102" s="103"/>
      <c r="CC102" s="103"/>
      <c r="CD102" s="103"/>
      <c r="CE102" s="103"/>
      <c r="CF102" s="103"/>
      <c r="CG102" s="103"/>
      <c r="CH102" s="103"/>
      <c r="CI102" s="103"/>
      <c r="CJ102" s="103"/>
      <c r="CK102" s="103"/>
      <c r="CL102" s="103"/>
      <c r="CM102" s="103"/>
      <c r="CN102" s="103"/>
      <c r="CO102" s="103"/>
      <c r="CP102" s="103"/>
      <c r="CQ102" s="103"/>
      <c r="CR102" s="103"/>
      <c r="CS102" s="103"/>
      <c r="CT102" s="103"/>
      <c r="CU102" s="103"/>
      <c r="CV102" s="103"/>
      <c r="CW102" s="103"/>
      <c r="CX102" s="103"/>
      <c r="CY102" s="103"/>
      <c r="CZ102" s="103"/>
      <c r="DA102" s="103"/>
      <c r="DB102" s="103"/>
      <c r="DC102" s="103"/>
      <c r="DD102" s="103"/>
      <c r="DE102" s="103"/>
      <c r="DF102" s="103"/>
      <c r="DG102" s="103"/>
      <c r="DH102" s="103"/>
      <c r="DI102" s="103"/>
      <c r="DJ102" s="103"/>
      <c r="DK102" s="103"/>
      <c r="DL102" s="103"/>
      <c r="DM102" s="103"/>
      <c r="DN102" s="103"/>
      <c r="DO102" s="103"/>
      <c r="DP102" s="103"/>
      <c r="DQ102" s="103"/>
      <c r="DR102" s="103"/>
      <c r="DS102" s="103"/>
      <c r="DT102" s="103"/>
      <c r="DU102" s="103"/>
      <c r="DV102" s="103"/>
      <c r="DW102" s="103"/>
      <c r="DX102" s="103"/>
      <c r="DY102" s="103"/>
      <c r="DZ102" s="103"/>
      <c r="EA102" s="103"/>
      <c r="EB102" s="103"/>
      <c r="EC102" s="103"/>
      <c r="ED102" s="103"/>
      <c r="EE102" s="103"/>
      <c r="EF102" s="103"/>
      <c r="EG102" s="103"/>
      <c r="EH102" s="103"/>
      <c r="EI102" s="103"/>
      <c r="EJ102" s="103"/>
      <c r="EK102" s="103"/>
      <c r="EL102" s="103"/>
      <c r="EM102" s="103"/>
      <c r="EN102" s="103"/>
      <c r="EO102" s="103"/>
      <c r="EP102" s="103"/>
      <c r="EQ102" s="103"/>
      <c r="ER102" s="103"/>
      <c r="ES102" s="103"/>
      <c r="ET102" s="103"/>
      <c r="EU102" s="103"/>
      <c r="EV102" s="103"/>
      <c r="EW102" s="103"/>
      <c r="EX102" s="103"/>
      <c r="EY102" s="103"/>
      <c r="EZ102" s="103"/>
      <c r="FA102" s="103"/>
      <c r="FB102" s="103"/>
      <c r="FC102" s="103"/>
      <c r="FD102" s="103"/>
      <c r="FE102" s="103"/>
      <c r="FF102" s="103"/>
      <c r="FG102" s="103"/>
      <c r="FH102" s="103"/>
      <c r="FI102" s="103"/>
      <c r="FJ102" s="103"/>
      <c r="FK102" s="103"/>
      <c r="FL102" s="103"/>
      <c r="FM102" s="103"/>
      <c r="FN102" s="103"/>
      <c r="FO102" s="103"/>
      <c r="FP102" s="103"/>
      <c r="FQ102" s="103"/>
      <c r="FR102" s="103"/>
      <c r="FS102" s="103"/>
      <c r="FT102" s="103"/>
      <c r="FU102" s="103"/>
      <c r="FV102" s="103"/>
      <c r="FW102" s="103"/>
      <c r="FX102" s="103"/>
      <c r="FY102" s="103"/>
      <c r="FZ102" s="103"/>
      <c r="GA102" s="103"/>
      <c r="GB102" s="103"/>
      <c r="GC102" s="103"/>
      <c r="GD102" s="103"/>
      <c r="GE102" s="103"/>
      <c r="GF102" s="103"/>
      <c r="GG102" s="103"/>
      <c r="GH102" s="103"/>
      <c r="GI102" s="103"/>
      <c r="GJ102" s="103"/>
      <c r="GK102" s="103"/>
      <c r="GL102" s="103"/>
      <c r="GM102" s="103"/>
      <c r="GN102" s="103"/>
      <c r="GO102" s="103"/>
      <c r="GP102" s="103"/>
      <c r="GQ102" s="103"/>
      <c r="GR102" s="103"/>
      <c r="GS102" s="103"/>
      <c r="GT102" s="103"/>
      <c r="GU102" s="103"/>
      <c r="GV102" s="103"/>
      <c r="GW102" s="103"/>
      <c r="GX102" s="103"/>
    </row>
    <row r="103" spans="1:206" s="106" customFormat="1" ht="18" customHeight="1">
      <c r="A103" s="253">
        <v>244</v>
      </c>
      <c r="B103" s="254"/>
      <c r="C103" s="29"/>
      <c r="D103" s="134">
        <f t="shared" si="286"/>
        <v>0</v>
      </c>
      <c r="E103" s="29"/>
      <c r="F103" s="29"/>
      <c r="G103" s="137">
        <f t="shared" si="258"/>
        <v>0</v>
      </c>
      <c r="H103" s="29"/>
      <c r="I103" s="137">
        <f t="shared" si="287"/>
        <v>0</v>
      </c>
      <c r="J103" s="29"/>
      <c r="K103" s="137">
        <f t="shared" si="260"/>
        <v>0</v>
      </c>
      <c r="L103" s="29"/>
      <c r="M103" s="137">
        <f t="shared" si="261"/>
        <v>0</v>
      </c>
      <c r="N103" s="29"/>
      <c r="O103" s="137">
        <f t="shared" si="262"/>
        <v>0</v>
      </c>
      <c r="P103" s="29"/>
      <c r="Q103" s="137">
        <f t="shared" si="263"/>
        <v>0</v>
      </c>
      <c r="R103" s="29"/>
      <c r="S103" s="137">
        <f t="shared" si="264"/>
        <v>0</v>
      </c>
      <c r="T103" s="29"/>
      <c r="U103" s="137">
        <f t="shared" si="265"/>
        <v>0</v>
      </c>
      <c r="V103" s="29"/>
      <c r="W103" s="137">
        <f t="shared" si="266"/>
        <v>0</v>
      </c>
      <c r="X103" s="29"/>
      <c r="Y103" s="137">
        <f t="shared" si="267"/>
        <v>0</v>
      </c>
      <c r="Z103" s="29"/>
      <c r="AA103" s="29"/>
      <c r="AB103" s="135">
        <f t="shared" si="244"/>
        <v>1</v>
      </c>
      <c r="AC103" s="29"/>
      <c r="AD103" s="29"/>
      <c r="AE103" s="137">
        <f t="shared" si="268"/>
        <v>0</v>
      </c>
      <c r="AF103" s="135">
        <f t="shared" si="246"/>
        <v>1</v>
      </c>
      <c r="AG103" s="29"/>
      <c r="AH103" s="137">
        <f t="shared" si="269"/>
        <v>0</v>
      </c>
      <c r="AI103" s="135">
        <f t="shared" si="247"/>
        <v>1</v>
      </c>
      <c r="AJ103" s="29"/>
      <c r="AK103" s="137">
        <f t="shared" si="270"/>
        <v>0</v>
      </c>
      <c r="AL103" s="135">
        <f t="shared" si="248"/>
        <v>1</v>
      </c>
      <c r="AM103" s="29"/>
      <c r="AN103" s="137">
        <f t="shared" si="271"/>
        <v>0</v>
      </c>
      <c r="AO103" s="135">
        <f t="shared" si="249"/>
        <v>1</v>
      </c>
      <c r="AP103" s="29"/>
      <c r="AQ103" s="137">
        <f t="shared" si="272"/>
        <v>0</v>
      </c>
      <c r="AR103" s="135">
        <f t="shared" si="250"/>
        <v>1</v>
      </c>
      <c r="AS103" s="29"/>
      <c r="AT103" s="137">
        <f t="shared" si="273"/>
        <v>0</v>
      </c>
      <c r="AU103" s="135">
        <f t="shared" si="251"/>
        <v>1</v>
      </c>
      <c r="AV103" s="29"/>
      <c r="AW103" s="137">
        <f t="shared" si="274"/>
        <v>0</v>
      </c>
      <c r="AX103" s="135">
        <f t="shared" si="252"/>
        <v>1</v>
      </c>
      <c r="AY103" s="29"/>
      <c r="AZ103" s="137">
        <f t="shared" si="275"/>
        <v>0</v>
      </c>
      <c r="BA103" s="135">
        <f t="shared" si="253"/>
        <v>1</v>
      </c>
      <c r="BB103" s="29"/>
      <c r="BC103" s="137">
        <f t="shared" si="276"/>
        <v>0</v>
      </c>
      <c r="BD103" s="135">
        <f t="shared" si="254"/>
        <v>1</v>
      </c>
      <c r="BE103" s="29"/>
      <c r="BF103" s="137">
        <f t="shared" si="277"/>
        <v>0</v>
      </c>
      <c r="BG103" s="135">
        <f t="shared" si="255"/>
        <v>1</v>
      </c>
      <c r="BH103" s="29"/>
      <c r="BI103" s="29"/>
      <c r="BJ103" s="29">
        <v>0</v>
      </c>
      <c r="BK103" s="135">
        <f>IF($AA$103=0,1,BJ103/$AA$103-1)</f>
        <v>1</v>
      </c>
      <c r="BL103" s="135">
        <f t="shared" si="257"/>
        <v>1</v>
      </c>
      <c r="BM103" s="167"/>
      <c r="BN103" s="105"/>
      <c r="BO103" s="105"/>
      <c r="BP103" s="105"/>
      <c r="BQ103" s="105"/>
      <c r="BR103" s="105"/>
      <c r="BS103" s="105"/>
      <c r="BT103" s="105"/>
      <c r="BU103" s="105"/>
      <c r="BV103" s="105"/>
      <c r="BW103" s="105"/>
      <c r="BX103" s="105"/>
      <c r="BY103" s="105"/>
      <c r="BZ103" s="105"/>
      <c r="CA103" s="105"/>
      <c r="CB103" s="105"/>
      <c r="CC103" s="105"/>
      <c r="CD103" s="105"/>
      <c r="CE103" s="105"/>
      <c r="CF103" s="105"/>
      <c r="CG103" s="105"/>
      <c r="CH103" s="105"/>
      <c r="CI103" s="105"/>
      <c r="CJ103" s="105"/>
      <c r="CK103" s="105"/>
      <c r="CL103" s="105"/>
      <c r="CM103" s="105"/>
      <c r="CN103" s="105"/>
      <c r="CO103" s="105"/>
      <c r="CP103" s="105"/>
      <c r="CQ103" s="105"/>
      <c r="CR103" s="105"/>
      <c r="CS103" s="105"/>
      <c r="CT103" s="105"/>
      <c r="CU103" s="105"/>
      <c r="CV103" s="105"/>
      <c r="CW103" s="105"/>
      <c r="CX103" s="105"/>
      <c r="CY103" s="105"/>
      <c r="CZ103" s="105"/>
      <c r="DA103" s="105"/>
      <c r="DB103" s="105"/>
      <c r="DC103" s="105"/>
      <c r="DD103" s="105"/>
      <c r="DE103" s="105"/>
      <c r="DF103" s="105"/>
      <c r="DG103" s="105"/>
      <c r="DH103" s="105"/>
      <c r="DI103" s="105"/>
      <c r="DJ103" s="105"/>
      <c r="DK103" s="105"/>
      <c r="DL103" s="105"/>
      <c r="DM103" s="105"/>
      <c r="DN103" s="105"/>
      <c r="DO103" s="105"/>
      <c r="DP103" s="105"/>
      <c r="DQ103" s="105"/>
      <c r="DR103" s="105"/>
      <c r="DS103" s="105"/>
      <c r="DT103" s="105"/>
      <c r="DU103" s="105"/>
      <c r="DV103" s="105"/>
      <c r="DW103" s="105"/>
      <c r="DX103" s="105"/>
      <c r="DY103" s="105"/>
      <c r="DZ103" s="105"/>
      <c r="EA103" s="105"/>
      <c r="EB103" s="105"/>
      <c r="EC103" s="105"/>
      <c r="ED103" s="105"/>
      <c r="EE103" s="105"/>
      <c r="EF103" s="105"/>
      <c r="EG103" s="105"/>
      <c r="EH103" s="105"/>
      <c r="EI103" s="105"/>
      <c r="EJ103" s="105"/>
      <c r="EK103" s="105"/>
      <c r="EL103" s="105"/>
      <c r="EM103" s="105"/>
      <c r="EN103" s="105"/>
      <c r="EO103" s="105"/>
      <c r="EP103" s="105"/>
      <c r="EQ103" s="105"/>
      <c r="ER103" s="105"/>
      <c r="ES103" s="105"/>
      <c r="ET103" s="105"/>
      <c r="EU103" s="105"/>
      <c r="EV103" s="105"/>
      <c r="EW103" s="105"/>
      <c r="EX103" s="105"/>
      <c r="EY103" s="105"/>
      <c r="EZ103" s="105"/>
      <c r="FA103" s="105"/>
      <c r="FB103" s="105"/>
      <c r="FC103" s="105"/>
      <c r="FD103" s="105"/>
      <c r="FE103" s="105"/>
      <c r="FF103" s="105"/>
      <c r="FG103" s="105"/>
      <c r="FH103" s="105"/>
      <c r="FI103" s="105"/>
      <c r="FJ103" s="105"/>
      <c r="FK103" s="105"/>
      <c r="FL103" s="105"/>
      <c r="FM103" s="105"/>
      <c r="FN103" s="105"/>
      <c r="FO103" s="105"/>
      <c r="FP103" s="105"/>
      <c r="FQ103" s="105"/>
      <c r="FR103" s="105"/>
      <c r="FS103" s="105"/>
      <c r="FT103" s="105"/>
      <c r="FU103" s="105"/>
      <c r="FV103" s="105"/>
      <c r="FW103" s="105"/>
      <c r="FX103" s="105"/>
      <c r="FY103" s="105"/>
      <c r="FZ103" s="105"/>
      <c r="GA103" s="105"/>
      <c r="GB103" s="105"/>
      <c r="GC103" s="105"/>
      <c r="GD103" s="105"/>
      <c r="GE103" s="105"/>
      <c r="GF103" s="105"/>
      <c r="GG103" s="105"/>
      <c r="GH103" s="105"/>
      <c r="GI103" s="105"/>
      <c r="GJ103" s="105"/>
      <c r="GK103" s="105"/>
      <c r="GL103" s="105"/>
      <c r="GM103" s="105"/>
      <c r="GN103" s="105"/>
      <c r="GO103" s="105"/>
      <c r="GP103" s="105"/>
      <c r="GQ103" s="105"/>
      <c r="GR103" s="105"/>
      <c r="GS103" s="105"/>
      <c r="GT103" s="105"/>
      <c r="GU103" s="105"/>
      <c r="GV103" s="105"/>
      <c r="GW103" s="105"/>
      <c r="GX103" s="105"/>
    </row>
    <row r="104" spans="1:206" s="106" customFormat="1" ht="18" customHeight="1">
      <c r="A104" s="253">
        <v>414</v>
      </c>
      <c r="B104" s="254"/>
      <c r="C104" s="29"/>
      <c r="D104" s="134">
        <f t="shared" si="286"/>
        <v>0</v>
      </c>
      <c r="E104" s="29"/>
      <c r="F104" s="29"/>
      <c r="G104" s="137">
        <f t="shared" si="258"/>
        <v>0</v>
      </c>
      <c r="H104" s="29"/>
      <c r="I104" s="137">
        <f t="shared" si="287"/>
        <v>0</v>
      </c>
      <c r="J104" s="29"/>
      <c r="K104" s="137">
        <f t="shared" si="260"/>
        <v>0</v>
      </c>
      <c r="L104" s="29"/>
      <c r="M104" s="137">
        <f t="shared" si="261"/>
        <v>0</v>
      </c>
      <c r="N104" s="29"/>
      <c r="O104" s="137">
        <f t="shared" si="262"/>
        <v>0</v>
      </c>
      <c r="P104" s="29"/>
      <c r="Q104" s="137">
        <f t="shared" si="263"/>
        <v>0</v>
      </c>
      <c r="R104" s="29"/>
      <c r="S104" s="137">
        <f t="shared" si="264"/>
        <v>0</v>
      </c>
      <c r="T104" s="29"/>
      <c r="U104" s="137">
        <f t="shared" si="265"/>
        <v>0</v>
      </c>
      <c r="V104" s="29"/>
      <c r="W104" s="137">
        <f t="shared" si="266"/>
        <v>0</v>
      </c>
      <c r="X104" s="29"/>
      <c r="Y104" s="137">
        <f t="shared" si="267"/>
        <v>0</v>
      </c>
      <c r="Z104" s="29"/>
      <c r="AA104" s="29"/>
      <c r="AB104" s="135">
        <f t="shared" si="244"/>
        <v>1</v>
      </c>
      <c r="AC104" s="29"/>
      <c r="AD104" s="29"/>
      <c r="AE104" s="137">
        <f t="shared" si="268"/>
        <v>0</v>
      </c>
      <c r="AF104" s="135">
        <f t="shared" si="246"/>
        <v>1</v>
      </c>
      <c r="AG104" s="29"/>
      <c r="AH104" s="137">
        <f t="shared" si="269"/>
        <v>0</v>
      </c>
      <c r="AI104" s="135">
        <f t="shared" si="247"/>
        <v>1</v>
      </c>
      <c r="AJ104" s="29"/>
      <c r="AK104" s="137">
        <f t="shared" si="270"/>
        <v>0</v>
      </c>
      <c r="AL104" s="135">
        <f t="shared" si="248"/>
        <v>1</v>
      </c>
      <c r="AM104" s="29"/>
      <c r="AN104" s="137">
        <f t="shared" si="271"/>
        <v>0</v>
      </c>
      <c r="AO104" s="135">
        <f t="shared" si="249"/>
        <v>1</v>
      </c>
      <c r="AP104" s="29"/>
      <c r="AQ104" s="137">
        <f t="shared" si="272"/>
        <v>0</v>
      </c>
      <c r="AR104" s="135">
        <f t="shared" si="250"/>
        <v>1</v>
      </c>
      <c r="AS104" s="29"/>
      <c r="AT104" s="137">
        <f t="shared" si="273"/>
        <v>0</v>
      </c>
      <c r="AU104" s="135">
        <f t="shared" si="251"/>
        <v>1</v>
      </c>
      <c r="AV104" s="29"/>
      <c r="AW104" s="137">
        <f t="shared" si="274"/>
        <v>0</v>
      </c>
      <c r="AX104" s="135">
        <f t="shared" si="252"/>
        <v>1</v>
      </c>
      <c r="AY104" s="29"/>
      <c r="AZ104" s="137">
        <f t="shared" si="275"/>
        <v>0</v>
      </c>
      <c r="BA104" s="135">
        <f t="shared" si="253"/>
        <v>1</v>
      </c>
      <c r="BB104" s="29"/>
      <c r="BC104" s="137">
        <f t="shared" si="276"/>
        <v>0</v>
      </c>
      <c r="BD104" s="135">
        <f t="shared" si="254"/>
        <v>1</v>
      </c>
      <c r="BE104" s="29"/>
      <c r="BF104" s="137">
        <f t="shared" si="277"/>
        <v>0</v>
      </c>
      <c r="BG104" s="135">
        <f t="shared" si="255"/>
        <v>1</v>
      </c>
      <c r="BH104" s="29"/>
      <c r="BI104" s="29"/>
      <c r="BJ104" s="29">
        <v>0</v>
      </c>
      <c r="BK104" s="135">
        <f>IF($AA$104=0,1,BJ104/$AA$104-1)</f>
        <v>1</v>
      </c>
      <c r="BL104" s="135">
        <f t="shared" si="257"/>
        <v>1</v>
      </c>
      <c r="BM104" s="167"/>
      <c r="BN104" s="105"/>
      <c r="BO104" s="105"/>
      <c r="BP104" s="105"/>
      <c r="BQ104" s="105"/>
      <c r="BR104" s="105"/>
      <c r="BS104" s="105"/>
      <c r="BT104" s="105"/>
      <c r="BU104" s="105"/>
      <c r="BV104" s="105"/>
      <c r="BW104" s="105"/>
      <c r="BX104" s="105"/>
      <c r="BY104" s="105"/>
      <c r="BZ104" s="105"/>
      <c r="CA104" s="105"/>
      <c r="CB104" s="105"/>
      <c r="CC104" s="105"/>
      <c r="CD104" s="105"/>
      <c r="CE104" s="105"/>
      <c r="CF104" s="105"/>
      <c r="CG104" s="105"/>
      <c r="CH104" s="105"/>
      <c r="CI104" s="105"/>
      <c r="CJ104" s="105"/>
      <c r="CK104" s="105"/>
      <c r="CL104" s="105"/>
      <c r="CM104" s="105"/>
      <c r="CN104" s="105"/>
      <c r="CO104" s="105"/>
      <c r="CP104" s="105"/>
      <c r="CQ104" s="105"/>
      <c r="CR104" s="105"/>
      <c r="CS104" s="105"/>
      <c r="CT104" s="105"/>
      <c r="CU104" s="105"/>
      <c r="CV104" s="105"/>
      <c r="CW104" s="105"/>
      <c r="CX104" s="105"/>
      <c r="CY104" s="105"/>
      <c r="CZ104" s="105"/>
      <c r="DA104" s="105"/>
      <c r="DB104" s="105"/>
      <c r="DC104" s="105"/>
      <c r="DD104" s="105"/>
      <c r="DE104" s="105"/>
      <c r="DF104" s="105"/>
      <c r="DG104" s="105"/>
      <c r="DH104" s="105"/>
      <c r="DI104" s="105"/>
      <c r="DJ104" s="105"/>
      <c r="DK104" s="105"/>
      <c r="DL104" s="105"/>
      <c r="DM104" s="105"/>
      <c r="DN104" s="105"/>
      <c r="DO104" s="105"/>
      <c r="DP104" s="105"/>
      <c r="DQ104" s="105"/>
      <c r="DR104" s="105"/>
      <c r="DS104" s="105"/>
      <c r="DT104" s="105"/>
      <c r="DU104" s="105"/>
      <c r="DV104" s="105"/>
      <c r="DW104" s="105"/>
      <c r="DX104" s="105"/>
      <c r="DY104" s="105"/>
      <c r="DZ104" s="105"/>
      <c r="EA104" s="105"/>
      <c r="EB104" s="105"/>
      <c r="EC104" s="105"/>
      <c r="ED104" s="105"/>
      <c r="EE104" s="105"/>
      <c r="EF104" s="105"/>
      <c r="EG104" s="105"/>
      <c r="EH104" s="105"/>
      <c r="EI104" s="105"/>
      <c r="EJ104" s="105"/>
      <c r="EK104" s="105"/>
      <c r="EL104" s="105"/>
      <c r="EM104" s="105"/>
      <c r="EN104" s="105"/>
      <c r="EO104" s="105"/>
      <c r="EP104" s="105"/>
      <c r="EQ104" s="105"/>
      <c r="ER104" s="105"/>
      <c r="ES104" s="105"/>
      <c r="ET104" s="105"/>
      <c r="EU104" s="105"/>
      <c r="EV104" s="105"/>
      <c r="EW104" s="105"/>
      <c r="EX104" s="105"/>
      <c r="EY104" s="105"/>
      <c r="EZ104" s="105"/>
      <c r="FA104" s="105"/>
      <c r="FB104" s="105"/>
      <c r="FC104" s="105"/>
      <c r="FD104" s="105"/>
      <c r="FE104" s="105"/>
      <c r="FF104" s="105"/>
      <c r="FG104" s="105"/>
      <c r="FH104" s="105"/>
      <c r="FI104" s="105"/>
      <c r="FJ104" s="105"/>
      <c r="FK104" s="105"/>
      <c r="FL104" s="105"/>
      <c r="FM104" s="105"/>
      <c r="FN104" s="105"/>
      <c r="FO104" s="105"/>
      <c r="FP104" s="105"/>
      <c r="FQ104" s="105"/>
      <c r="FR104" s="105"/>
      <c r="FS104" s="105"/>
      <c r="FT104" s="105"/>
      <c r="FU104" s="105"/>
      <c r="FV104" s="105"/>
      <c r="FW104" s="105"/>
      <c r="FX104" s="105"/>
      <c r="FY104" s="105"/>
      <c r="FZ104" s="105"/>
      <c r="GA104" s="105"/>
      <c r="GB104" s="105"/>
      <c r="GC104" s="105"/>
      <c r="GD104" s="105"/>
      <c r="GE104" s="105"/>
      <c r="GF104" s="105"/>
      <c r="GG104" s="105"/>
      <c r="GH104" s="105"/>
      <c r="GI104" s="105"/>
      <c r="GJ104" s="105"/>
      <c r="GK104" s="105"/>
      <c r="GL104" s="105"/>
      <c r="GM104" s="105"/>
      <c r="GN104" s="105"/>
      <c r="GO104" s="105"/>
      <c r="GP104" s="105"/>
      <c r="GQ104" s="105"/>
      <c r="GR104" s="105"/>
      <c r="GS104" s="105"/>
      <c r="GT104" s="105"/>
      <c r="GU104" s="105"/>
      <c r="GV104" s="105"/>
      <c r="GW104" s="105"/>
      <c r="GX104" s="105"/>
    </row>
    <row r="105" spans="1:206" s="106" customFormat="1" ht="18" customHeight="1">
      <c r="A105" s="253">
        <v>521</v>
      </c>
      <c r="B105" s="254"/>
      <c r="C105" s="29"/>
      <c r="D105" s="134">
        <f t="shared" si="286"/>
        <v>0</v>
      </c>
      <c r="E105" s="29"/>
      <c r="F105" s="29"/>
      <c r="G105" s="137">
        <f t="shared" si="258"/>
        <v>0</v>
      </c>
      <c r="H105" s="29"/>
      <c r="I105" s="137">
        <f t="shared" si="287"/>
        <v>0</v>
      </c>
      <c r="J105" s="29"/>
      <c r="K105" s="137">
        <f t="shared" si="260"/>
        <v>0</v>
      </c>
      <c r="L105" s="29"/>
      <c r="M105" s="137">
        <f t="shared" si="261"/>
        <v>0</v>
      </c>
      <c r="N105" s="29"/>
      <c r="O105" s="137">
        <f t="shared" si="262"/>
        <v>0</v>
      </c>
      <c r="P105" s="29"/>
      <c r="Q105" s="137">
        <f t="shared" si="263"/>
        <v>0</v>
      </c>
      <c r="R105" s="29"/>
      <c r="S105" s="137">
        <f t="shared" si="264"/>
        <v>0</v>
      </c>
      <c r="T105" s="29"/>
      <c r="U105" s="137">
        <f t="shared" si="265"/>
        <v>0</v>
      </c>
      <c r="V105" s="29"/>
      <c r="W105" s="137">
        <f t="shared" si="266"/>
        <v>0</v>
      </c>
      <c r="X105" s="29"/>
      <c r="Y105" s="137">
        <f t="shared" si="267"/>
        <v>0</v>
      </c>
      <c r="Z105" s="29"/>
      <c r="AA105" s="29"/>
      <c r="AB105" s="135">
        <f t="shared" si="244"/>
        <v>1</v>
      </c>
      <c r="AC105" s="29"/>
      <c r="AD105" s="29"/>
      <c r="AE105" s="137">
        <f t="shared" si="268"/>
        <v>0</v>
      </c>
      <c r="AF105" s="135">
        <f t="shared" si="246"/>
        <v>1</v>
      </c>
      <c r="AG105" s="29"/>
      <c r="AH105" s="137">
        <f t="shared" si="269"/>
        <v>0</v>
      </c>
      <c r="AI105" s="135">
        <f t="shared" si="247"/>
        <v>1</v>
      </c>
      <c r="AJ105" s="29"/>
      <c r="AK105" s="137">
        <f t="shared" si="270"/>
        <v>0</v>
      </c>
      <c r="AL105" s="135">
        <f t="shared" si="248"/>
        <v>1</v>
      </c>
      <c r="AM105" s="29"/>
      <c r="AN105" s="137">
        <f t="shared" si="271"/>
        <v>0</v>
      </c>
      <c r="AO105" s="135">
        <f t="shared" si="249"/>
        <v>1</v>
      </c>
      <c r="AP105" s="29"/>
      <c r="AQ105" s="137">
        <f t="shared" si="272"/>
        <v>0</v>
      </c>
      <c r="AR105" s="135">
        <f t="shared" si="250"/>
        <v>1</v>
      </c>
      <c r="AS105" s="29"/>
      <c r="AT105" s="137">
        <f t="shared" si="273"/>
        <v>0</v>
      </c>
      <c r="AU105" s="135">
        <f t="shared" si="251"/>
        <v>1</v>
      </c>
      <c r="AV105" s="29"/>
      <c r="AW105" s="137">
        <f t="shared" si="274"/>
        <v>0</v>
      </c>
      <c r="AX105" s="135">
        <f t="shared" si="252"/>
        <v>1</v>
      </c>
      <c r="AY105" s="29"/>
      <c r="AZ105" s="137">
        <f t="shared" si="275"/>
        <v>0</v>
      </c>
      <c r="BA105" s="135">
        <f t="shared" si="253"/>
        <v>1</v>
      </c>
      <c r="BB105" s="29"/>
      <c r="BC105" s="137">
        <f t="shared" si="276"/>
        <v>0</v>
      </c>
      <c r="BD105" s="135">
        <f t="shared" si="254"/>
        <v>1</v>
      </c>
      <c r="BE105" s="29"/>
      <c r="BF105" s="137">
        <f t="shared" si="277"/>
        <v>0</v>
      </c>
      <c r="BG105" s="135">
        <f t="shared" si="255"/>
        <v>1</v>
      </c>
      <c r="BH105" s="29"/>
      <c r="BI105" s="29"/>
      <c r="BJ105" s="29">
        <v>0</v>
      </c>
      <c r="BK105" s="135">
        <f>IF($AA$105=0,1,BJ105/$AA$105-1)</f>
        <v>1</v>
      </c>
      <c r="BL105" s="135">
        <f t="shared" si="257"/>
        <v>1</v>
      </c>
      <c r="BM105" s="167"/>
      <c r="BN105" s="105"/>
      <c r="BO105" s="105"/>
      <c r="BP105" s="105"/>
      <c r="BQ105" s="105"/>
      <c r="BR105" s="105"/>
      <c r="BS105" s="105"/>
      <c r="BT105" s="105"/>
      <c r="BU105" s="105"/>
      <c r="BV105" s="105"/>
      <c r="BW105" s="105"/>
      <c r="BX105" s="105"/>
      <c r="BY105" s="105"/>
      <c r="BZ105" s="105"/>
      <c r="CA105" s="105"/>
      <c r="CB105" s="105"/>
      <c r="CC105" s="105"/>
      <c r="CD105" s="105"/>
      <c r="CE105" s="105"/>
      <c r="CF105" s="105"/>
      <c r="CG105" s="105"/>
      <c r="CH105" s="105"/>
      <c r="CI105" s="105"/>
      <c r="CJ105" s="105"/>
      <c r="CK105" s="105"/>
      <c r="CL105" s="105"/>
      <c r="CM105" s="105"/>
      <c r="CN105" s="105"/>
      <c r="CO105" s="105"/>
      <c r="CP105" s="105"/>
      <c r="CQ105" s="105"/>
      <c r="CR105" s="105"/>
      <c r="CS105" s="105"/>
      <c r="CT105" s="105"/>
      <c r="CU105" s="105"/>
      <c r="CV105" s="105"/>
      <c r="CW105" s="105"/>
      <c r="CX105" s="105"/>
      <c r="CY105" s="105"/>
      <c r="CZ105" s="105"/>
      <c r="DA105" s="105"/>
      <c r="DB105" s="105"/>
      <c r="DC105" s="105"/>
      <c r="DD105" s="105"/>
      <c r="DE105" s="105"/>
      <c r="DF105" s="105"/>
      <c r="DG105" s="105"/>
      <c r="DH105" s="105"/>
      <c r="DI105" s="105"/>
      <c r="DJ105" s="105"/>
      <c r="DK105" s="105"/>
      <c r="DL105" s="105"/>
      <c r="DM105" s="105"/>
      <c r="DN105" s="105"/>
      <c r="DO105" s="105"/>
      <c r="DP105" s="105"/>
      <c r="DQ105" s="105"/>
      <c r="DR105" s="105"/>
      <c r="DS105" s="105"/>
      <c r="DT105" s="105"/>
      <c r="DU105" s="105"/>
      <c r="DV105" s="105"/>
      <c r="DW105" s="105"/>
      <c r="DX105" s="105"/>
      <c r="DY105" s="105"/>
      <c r="DZ105" s="105"/>
      <c r="EA105" s="105"/>
      <c r="EB105" s="105"/>
      <c r="EC105" s="105"/>
      <c r="ED105" s="105"/>
      <c r="EE105" s="105"/>
      <c r="EF105" s="105"/>
      <c r="EG105" s="105"/>
      <c r="EH105" s="105"/>
      <c r="EI105" s="105"/>
      <c r="EJ105" s="105"/>
      <c r="EK105" s="105"/>
      <c r="EL105" s="105"/>
      <c r="EM105" s="105"/>
      <c r="EN105" s="105"/>
      <c r="EO105" s="105"/>
      <c r="EP105" s="105"/>
      <c r="EQ105" s="105"/>
      <c r="ER105" s="105"/>
      <c r="ES105" s="105"/>
      <c r="ET105" s="105"/>
      <c r="EU105" s="105"/>
      <c r="EV105" s="105"/>
      <c r="EW105" s="105"/>
      <c r="EX105" s="105"/>
      <c r="EY105" s="105"/>
      <c r="EZ105" s="105"/>
      <c r="FA105" s="105"/>
      <c r="FB105" s="105"/>
      <c r="FC105" s="105"/>
      <c r="FD105" s="105"/>
      <c r="FE105" s="105"/>
      <c r="FF105" s="105"/>
      <c r="FG105" s="105"/>
      <c r="FH105" s="105"/>
      <c r="FI105" s="105"/>
      <c r="FJ105" s="105"/>
      <c r="FK105" s="105"/>
      <c r="FL105" s="105"/>
      <c r="FM105" s="105"/>
      <c r="FN105" s="105"/>
      <c r="FO105" s="105"/>
      <c r="FP105" s="105"/>
      <c r="FQ105" s="105"/>
      <c r="FR105" s="105"/>
      <c r="FS105" s="105"/>
      <c r="FT105" s="105"/>
      <c r="FU105" s="105"/>
      <c r="FV105" s="105"/>
      <c r="FW105" s="105"/>
      <c r="FX105" s="105"/>
      <c r="FY105" s="105"/>
      <c r="FZ105" s="105"/>
      <c r="GA105" s="105"/>
      <c r="GB105" s="105"/>
      <c r="GC105" s="105"/>
      <c r="GD105" s="105"/>
      <c r="GE105" s="105"/>
      <c r="GF105" s="105"/>
      <c r="GG105" s="105"/>
      <c r="GH105" s="105"/>
      <c r="GI105" s="105"/>
      <c r="GJ105" s="105"/>
      <c r="GK105" s="105"/>
      <c r="GL105" s="105"/>
      <c r="GM105" s="105"/>
      <c r="GN105" s="105"/>
      <c r="GO105" s="105"/>
      <c r="GP105" s="105"/>
      <c r="GQ105" s="105"/>
      <c r="GR105" s="105"/>
      <c r="GS105" s="105"/>
      <c r="GT105" s="105"/>
      <c r="GU105" s="105"/>
      <c r="GV105" s="105"/>
      <c r="GW105" s="105"/>
      <c r="GX105" s="105"/>
    </row>
    <row r="106" spans="1:206" s="106" customFormat="1" ht="18" customHeight="1">
      <c r="A106" s="253">
        <v>831</v>
      </c>
      <c r="B106" s="254"/>
      <c r="C106" s="29"/>
      <c r="D106" s="134">
        <f t="shared" si="286"/>
        <v>0</v>
      </c>
      <c r="E106" s="29"/>
      <c r="F106" s="29"/>
      <c r="G106" s="137">
        <f t="shared" si="258"/>
        <v>0</v>
      </c>
      <c r="H106" s="29"/>
      <c r="I106" s="137">
        <f t="shared" si="287"/>
        <v>0</v>
      </c>
      <c r="J106" s="29"/>
      <c r="K106" s="137">
        <f t="shared" si="260"/>
        <v>0</v>
      </c>
      <c r="L106" s="29"/>
      <c r="M106" s="137">
        <f t="shared" si="261"/>
        <v>0</v>
      </c>
      <c r="N106" s="29"/>
      <c r="O106" s="137">
        <f t="shared" si="262"/>
        <v>0</v>
      </c>
      <c r="P106" s="29"/>
      <c r="Q106" s="137">
        <f t="shared" si="263"/>
        <v>0</v>
      </c>
      <c r="R106" s="29"/>
      <c r="S106" s="137">
        <f t="shared" si="264"/>
        <v>0</v>
      </c>
      <c r="T106" s="29"/>
      <c r="U106" s="137">
        <f t="shared" si="265"/>
        <v>0</v>
      </c>
      <c r="V106" s="29"/>
      <c r="W106" s="137">
        <f t="shared" si="266"/>
        <v>0</v>
      </c>
      <c r="X106" s="29"/>
      <c r="Y106" s="137">
        <f t="shared" si="267"/>
        <v>0</v>
      </c>
      <c r="Z106" s="29"/>
      <c r="AA106" s="29"/>
      <c r="AB106" s="135">
        <f t="shared" si="244"/>
        <v>1</v>
      </c>
      <c r="AC106" s="29"/>
      <c r="AD106" s="29"/>
      <c r="AE106" s="137">
        <f t="shared" si="268"/>
        <v>0</v>
      </c>
      <c r="AF106" s="135">
        <f t="shared" si="246"/>
        <v>1</v>
      </c>
      <c r="AG106" s="29"/>
      <c r="AH106" s="137">
        <f t="shared" si="269"/>
        <v>0</v>
      </c>
      <c r="AI106" s="135">
        <f t="shared" si="247"/>
        <v>1</v>
      </c>
      <c r="AJ106" s="29"/>
      <c r="AK106" s="137">
        <f t="shared" si="270"/>
        <v>0</v>
      </c>
      <c r="AL106" s="135">
        <f t="shared" si="248"/>
        <v>1</v>
      </c>
      <c r="AM106" s="29"/>
      <c r="AN106" s="137">
        <f t="shared" si="271"/>
        <v>0</v>
      </c>
      <c r="AO106" s="135">
        <f t="shared" si="249"/>
        <v>1</v>
      </c>
      <c r="AP106" s="29"/>
      <c r="AQ106" s="137">
        <f t="shared" si="272"/>
        <v>0</v>
      </c>
      <c r="AR106" s="135">
        <f t="shared" si="250"/>
        <v>1</v>
      </c>
      <c r="AS106" s="29"/>
      <c r="AT106" s="137">
        <f t="shared" si="273"/>
        <v>0</v>
      </c>
      <c r="AU106" s="135">
        <f t="shared" si="251"/>
        <v>1</v>
      </c>
      <c r="AV106" s="29"/>
      <c r="AW106" s="137">
        <f t="shared" si="274"/>
        <v>0</v>
      </c>
      <c r="AX106" s="135">
        <f t="shared" si="252"/>
        <v>1</v>
      </c>
      <c r="AY106" s="29"/>
      <c r="AZ106" s="137">
        <f t="shared" si="275"/>
        <v>0</v>
      </c>
      <c r="BA106" s="135">
        <f t="shared" si="253"/>
        <v>1</v>
      </c>
      <c r="BB106" s="29"/>
      <c r="BC106" s="137">
        <f t="shared" si="276"/>
        <v>0</v>
      </c>
      <c r="BD106" s="135">
        <f t="shared" si="254"/>
        <v>1</v>
      </c>
      <c r="BE106" s="29"/>
      <c r="BF106" s="137">
        <f t="shared" si="277"/>
        <v>0</v>
      </c>
      <c r="BG106" s="135">
        <f t="shared" si="255"/>
        <v>1</v>
      </c>
      <c r="BH106" s="29"/>
      <c r="BI106" s="29"/>
      <c r="BJ106" s="29">
        <v>0</v>
      </c>
      <c r="BK106" s="135">
        <f t="shared" ref="BK106:BK112" si="288">IF($AA$105=0,1,BJ106/$AA$105-1)</f>
        <v>1</v>
      </c>
      <c r="BL106" s="135">
        <f t="shared" si="257"/>
        <v>1</v>
      </c>
      <c r="BM106" s="167"/>
      <c r="BN106" s="105"/>
      <c r="BO106" s="105"/>
      <c r="BP106" s="105"/>
      <c r="BQ106" s="105"/>
      <c r="BR106" s="105"/>
      <c r="BS106" s="105"/>
      <c r="BT106" s="105"/>
      <c r="BU106" s="105"/>
      <c r="BV106" s="105"/>
      <c r="BW106" s="105"/>
      <c r="BX106" s="105"/>
      <c r="BY106" s="105"/>
      <c r="BZ106" s="105"/>
      <c r="CA106" s="105"/>
      <c r="CB106" s="105"/>
      <c r="CC106" s="105"/>
      <c r="CD106" s="105"/>
      <c r="CE106" s="105"/>
      <c r="CF106" s="105"/>
      <c r="CG106" s="105"/>
      <c r="CH106" s="105"/>
      <c r="CI106" s="105"/>
      <c r="CJ106" s="105"/>
      <c r="CK106" s="105"/>
      <c r="CL106" s="105"/>
      <c r="CM106" s="105"/>
      <c r="CN106" s="105"/>
      <c r="CO106" s="105"/>
      <c r="CP106" s="105"/>
      <c r="CQ106" s="105"/>
      <c r="CR106" s="105"/>
      <c r="CS106" s="105"/>
      <c r="CT106" s="105"/>
      <c r="CU106" s="105"/>
      <c r="CV106" s="105"/>
      <c r="CW106" s="105"/>
      <c r="CX106" s="105"/>
      <c r="CY106" s="105"/>
      <c r="CZ106" s="105"/>
      <c r="DA106" s="105"/>
      <c r="DB106" s="105"/>
      <c r="DC106" s="105"/>
      <c r="DD106" s="105"/>
      <c r="DE106" s="105"/>
      <c r="DF106" s="105"/>
      <c r="DG106" s="105"/>
      <c r="DH106" s="105"/>
      <c r="DI106" s="105"/>
      <c r="DJ106" s="105"/>
      <c r="DK106" s="105"/>
      <c r="DL106" s="105"/>
      <c r="DM106" s="105"/>
      <c r="DN106" s="105"/>
      <c r="DO106" s="105"/>
      <c r="DP106" s="105"/>
      <c r="DQ106" s="105"/>
      <c r="DR106" s="105"/>
      <c r="DS106" s="105"/>
      <c r="DT106" s="105"/>
      <c r="DU106" s="105"/>
      <c r="DV106" s="105"/>
      <c r="DW106" s="105"/>
      <c r="DX106" s="105"/>
      <c r="DY106" s="105"/>
      <c r="DZ106" s="105"/>
      <c r="EA106" s="105"/>
      <c r="EB106" s="105"/>
      <c r="EC106" s="105"/>
      <c r="ED106" s="105"/>
      <c r="EE106" s="105"/>
      <c r="EF106" s="105"/>
      <c r="EG106" s="105"/>
      <c r="EH106" s="105"/>
      <c r="EI106" s="105"/>
      <c r="EJ106" s="105"/>
      <c r="EK106" s="105"/>
      <c r="EL106" s="105"/>
      <c r="EM106" s="105"/>
      <c r="EN106" s="105"/>
      <c r="EO106" s="105"/>
      <c r="EP106" s="105"/>
      <c r="EQ106" s="105"/>
      <c r="ER106" s="105"/>
      <c r="ES106" s="105"/>
      <c r="ET106" s="105"/>
      <c r="EU106" s="105"/>
      <c r="EV106" s="105"/>
      <c r="EW106" s="105"/>
      <c r="EX106" s="105"/>
      <c r="EY106" s="105"/>
      <c r="EZ106" s="105"/>
      <c r="FA106" s="105"/>
      <c r="FB106" s="105"/>
      <c r="FC106" s="105"/>
      <c r="FD106" s="105"/>
      <c r="FE106" s="105"/>
      <c r="FF106" s="105"/>
      <c r="FG106" s="105"/>
      <c r="FH106" s="105"/>
      <c r="FI106" s="105"/>
      <c r="FJ106" s="105"/>
      <c r="FK106" s="105"/>
      <c r="FL106" s="105"/>
      <c r="FM106" s="105"/>
      <c r="FN106" s="105"/>
      <c r="FO106" s="105"/>
      <c r="FP106" s="105"/>
      <c r="FQ106" s="105"/>
      <c r="FR106" s="105"/>
      <c r="FS106" s="105"/>
      <c r="FT106" s="105"/>
      <c r="FU106" s="105"/>
      <c r="FV106" s="105"/>
      <c r="FW106" s="105"/>
      <c r="FX106" s="105"/>
      <c r="FY106" s="105"/>
      <c r="FZ106" s="105"/>
      <c r="GA106" s="105"/>
      <c r="GB106" s="105"/>
      <c r="GC106" s="105"/>
      <c r="GD106" s="105"/>
      <c r="GE106" s="105"/>
      <c r="GF106" s="105"/>
      <c r="GG106" s="105"/>
      <c r="GH106" s="105"/>
      <c r="GI106" s="105"/>
      <c r="GJ106" s="105"/>
      <c r="GK106" s="105"/>
      <c r="GL106" s="105"/>
      <c r="GM106" s="105"/>
      <c r="GN106" s="105"/>
      <c r="GO106" s="105"/>
      <c r="GP106" s="105"/>
      <c r="GQ106" s="105"/>
      <c r="GR106" s="105"/>
      <c r="GS106" s="105"/>
      <c r="GT106" s="105"/>
      <c r="GU106" s="105"/>
      <c r="GV106" s="105"/>
      <c r="GW106" s="105"/>
      <c r="GX106" s="105"/>
    </row>
    <row r="107" spans="1:206" s="106" customFormat="1" ht="18" customHeight="1">
      <c r="A107" s="253">
        <v>851</v>
      </c>
      <c r="B107" s="254"/>
      <c r="C107" s="29"/>
      <c r="D107" s="134">
        <f t="shared" si="286"/>
        <v>0</v>
      </c>
      <c r="E107" s="29"/>
      <c r="F107" s="29"/>
      <c r="G107" s="137">
        <f t="shared" si="258"/>
        <v>0</v>
      </c>
      <c r="H107" s="29"/>
      <c r="I107" s="137">
        <f t="shared" si="287"/>
        <v>0</v>
      </c>
      <c r="J107" s="29"/>
      <c r="K107" s="137">
        <f t="shared" si="260"/>
        <v>0</v>
      </c>
      <c r="L107" s="29"/>
      <c r="M107" s="137">
        <f t="shared" si="261"/>
        <v>0</v>
      </c>
      <c r="N107" s="29"/>
      <c r="O107" s="137">
        <f t="shared" si="262"/>
        <v>0</v>
      </c>
      <c r="P107" s="29"/>
      <c r="Q107" s="137">
        <f t="shared" si="263"/>
        <v>0</v>
      </c>
      <c r="R107" s="29"/>
      <c r="S107" s="137">
        <f t="shared" si="264"/>
        <v>0</v>
      </c>
      <c r="T107" s="29"/>
      <c r="U107" s="137">
        <f t="shared" si="265"/>
        <v>0</v>
      </c>
      <c r="V107" s="29"/>
      <c r="W107" s="137">
        <f t="shared" si="266"/>
        <v>0</v>
      </c>
      <c r="X107" s="29"/>
      <c r="Y107" s="137">
        <f t="shared" si="267"/>
        <v>0</v>
      </c>
      <c r="Z107" s="29"/>
      <c r="AA107" s="29"/>
      <c r="AB107" s="135">
        <f t="shared" si="244"/>
        <v>1</v>
      </c>
      <c r="AC107" s="29"/>
      <c r="AD107" s="29"/>
      <c r="AE107" s="137">
        <f t="shared" si="268"/>
        <v>0</v>
      </c>
      <c r="AF107" s="135">
        <f t="shared" si="246"/>
        <v>1</v>
      </c>
      <c r="AG107" s="29"/>
      <c r="AH107" s="137">
        <f t="shared" si="269"/>
        <v>0</v>
      </c>
      <c r="AI107" s="135">
        <f t="shared" si="247"/>
        <v>1</v>
      </c>
      <c r="AJ107" s="29"/>
      <c r="AK107" s="137">
        <f t="shared" si="270"/>
        <v>0</v>
      </c>
      <c r="AL107" s="135">
        <f t="shared" si="248"/>
        <v>1</v>
      </c>
      <c r="AM107" s="29"/>
      <c r="AN107" s="137">
        <f t="shared" si="271"/>
        <v>0</v>
      </c>
      <c r="AO107" s="135">
        <f t="shared" si="249"/>
        <v>1</v>
      </c>
      <c r="AP107" s="29"/>
      <c r="AQ107" s="137">
        <f t="shared" si="272"/>
        <v>0</v>
      </c>
      <c r="AR107" s="135">
        <f t="shared" si="250"/>
        <v>1</v>
      </c>
      <c r="AS107" s="29"/>
      <c r="AT107" s="137">
        <f t="shared" si="273"/>
        <v>0</v>
      </c>
      <c r="AU107" s="135">
        <f t="shared" si="251"/>
        <v>1</v>
      </c>
      <c r="AV107" s="29"/>
      <c r="AW107" s="137">
        <f t="shared" si="274"/>
        <v>0</v>
      </c>
      <c r="AX107" s="135">
        <f t="shared" si="252"/>
        <v>1</v>
      </c>
      <c r="AY107" s="29"/>
      <c r="AZ107" s="137">
        <f t="shared" si="275"/>
        <v>0</v>
      </c>
      <c r="BA107" s="135">
        <f t="shared" si="253"/>
        <v>1</v>
      </c>
      <c r="BB107" s="29"/>
      <c r="BC107" s="137">
        <f t="shared" si="276"/>
        <v>0</v>
      </c>
      <c r="BD107" s="135">
        <f t="shared" si="254"/>
        <v>1</v>
      </c>
      <c r="BE107" s="29"/>
      <c r="BF107" s="137">
        <f t="shared" si="277"/>
        <v>0</v>
      </c>
      <c r="BG107" s="135">
        <f t="shared" si="255"/>
        <v>1</v>
      </c>
      <c r="BH107" s="29"/>
      <c r="BI107" s="29"/>
      <c r="BJ107" s="29">
        <v>0</v>
      </c>
      <c r="BK107" s="135">
        <f t="shared" si="288"/>
        <v>1</v>
      </c>
      <c r="BL107" s="135">
        <f t="shared" si="257"/>
        <v>1</v>
      </c>
      <c r="BM107" s="167"/>
      <c r="BN107" s="105"/>
      <c r="BO107" s="105"/>
      <c r="BP107" s="105"/>
      <c r="BQ107" s="105"/>
      <c r="BR107" s="105"/>
      <c r="BS107" s="105"/>
      <c r="BT107" s="105"/>
      <c r="BU107" s="105"/>
      <c r="BV107" s="105"/>
      <c r="BW107" s="105"/>
      <c r="BX107" s="105"/>
      <c r="BY107" s="105"/>
      <c r="BZ107" s="105"/>
      <c r="CA107" s="105"/>
      <c r="CB107" s="105"/>
      <c r="CC107" s="105"/>
      <c r="CD107" s="105"/>
      <c r="CE107" s="105"/>
      <c r="CF107" s="105"/>
      <c r="CG107" s="105"/>
      <c r="CH107" s="105"/>
      <c r="CI107" s="105"/>
      <c r="CJ107" s="105"/>
      <c r="CK107" s="105"/>
      <c r="CL107" s="105"/>
      <c r="CM107" s="105"/>
      <c r="CN107" s="105"/>
      <c r="CO107" s="105"/>
      <c r="CP107" s="105"/>
      <c r="CQ107" s="105"/>
      <c r="CR107" s="105"/>
      <c r="CS107" s="105"/>
      <c r="CT107" s="105"/>
      <c r="CU107" s="105"/>
      <c r="CV107" s="105"/>
      <c r="CW107" s="105"/>
      <c r="CX107" s="105"/>
      <c r="CY107" s="105"/>
      <c r="CZ107" s="105"/>
      <c r="DA107" s="105"/>
      <c r="DB107" s="105"/>
      <c r="DC107" s="105"/>
      <c r="DD107" s="105"/>
      <c r="DE107" s="105"/>
      <c r="DF107" s="105"/>
      <c r="DG107" s="105"/>
      <c r="DH107" s="105"/>
      <c r="DI107" s="105"/>
      <c r="DJ107" s="105"/>
      <c r="DK107" s="105"/>
      <c r="DL107" s="105"/>
      <c r="DM107" s="105"/>
      <c r="DN107" s="105"/>
      <c r="DO107" s="105"/>
      <c r="DP107" s="105"/>
      <c r="DQ107" s="105"/>
      <c r="DR107" s="105"/>
      <c r="DS107" s="105"/>
      <c r="DT107" s="105"/>
      <c r="DU107" s="105"/>
      <c r="DV107" s="105"/>
      <c r="DW107" s="105"/>
      <c r="DX107" s="105"/>
      <c r="DY107" s="105"/>
      <c r="DZ107" s="105"/>
      <c r="EA107" s="105"/>
      <c r="EB107" s="105"/>
      <c r="EC107" s="105"/>
      <c r="ED107" s="105"/>
      <c r="EE107" s="105"/>
      <c r="EF107" s="105"/>
      <c r="EG107" s="105"/>
      <c r="EH107" s="105"/>
      <c r="EI107" s="105"/>
      <c r="EJ107" s="105"/>
      <c r="EK107" s="105"/>
      <c r="EL107" s="105"/>
      <c r="EM107" s="105"/>
      <c r="EN107" s="105"/>
      <c r="EO107" s="105"/>
      <c r="EP107" s="105"/>
      <c r="EQ107" s="105"/>
      <c r="ER107" s="105"/>
      <c r="ES107" s="105"/>
      <c r="ET107" s="105"/>
      <c r="EU107" s="105"/>
      <c r="EV107" s="105"/>
      <c r="EW107" s="105"/>
      <c r="EX107" s="105"/>
      <c r="EY107" s="105"/>
      <c r="EZ107" s="105"/>
      <c r="FA107" s="105"/>
      <c r="FB107" s="105"/>
      <c r="FC107" s="105"/>
      <c r="FD107" s="105"/>
      <c r="FE107" s="105"/>
      <c r="FF107" s="105"/>
      <c r="FG107" s="105"/>
      <c r="FH107" s="105"/>
      <c r="FI107" s="105"/>
      <c r="FJ107" s="105"/>
      <c r="FK107" s="105"/>
      <c r="FL107" s="105"/>
      <c r="FM107" s="105"/>
      <c r="FN107" s="105"/>
      <c r="FO107" s="105"/>
      <c r="FP107" s="105"/>
      <c r="FQ107" s="105"/>
      <c r="FR107" s="105"/>
      <c r="FS107" s="105"/>
      <c r="FT107" s="105"/>
      <c r="FU107" s="105"/>
      <c r="FV107" s="105"/>
      <c r="FW107" s="105"/>
      <c r="FX107" s="105"/>
      <c r="FY107" s="105"/>
      <c r="FZ107" s="105"/>
      <c r="GA107" s="105"/>
      <c r="GB107" s="105"/>
      <c r="GC107" s="105"/>
      <c r="GD107" s="105"/>
      <c r="GE107" s="105"/>
      <c r="GF107" s="105"/>
      <c r="GG107" s="105"/>
      <c r="GH107" s="105"/>
      <c r="GI107" s="105"/>
      <c r="GJ107" s="105"/>
      <c r="GK107" s="105"/>
      <c r="GL107" s="105"/>
      <c r="GM107" s="105"/>
      <c r="GN107" s="105"/>
      <c r="GO107" s="105"/>
      <c r="GP107" s="105"/>
      <c r="GQ107" s="105"/>
      <c r="GR107" s="105"/>
      <c r="GS107" s="105"/>
      <c r="GT107" s="105"/>
      <c r="GU107" s="105"/>
      <c r="GV107" s="105"/>
      <c r="GW107" s="105"/>
      <c r="GX107" s="105"/>
    </row>
    <row r="108" spans="1:206" s="106" customFormat="1" ht="18" customHeight="1">
      <c r="A108" s="253">
        <v>853</v>
      </c>
      <c r="B108" s="254"/>
      <c r="C108" s="29"/>
      <c r="D108" s="134">
        <f t="shared" si="286"/>
        <v>0</v>
      </c>
      <c r="E108" s="29"/>
      <c r="F108" s="29"/>
      <c r="G108" s="137">
        <f t="shared" si="258"/>
        <v>0</v>
      </c>
      <c r="H108" s="29"/>
      <c r="I108" s="137">
        <f t="shared" si="287"/>
        <v>0</v>
      </c>
      <c r="J108" s="29"/>
      <c r="K108" s="137">
        <f t="shared" si="260"/>
        <v>0</v>
      </c>
      <c r="L108" s="29"/>
      <c r="M108" s="137">
        <f t="shared" si="261"/>
        <v>0</v>
      </c>
      <c r="N108" s="29"/>
      <c r="O108" s="137">
        <f t="shared" si="262"/>
        <v>0</v>
      </c>
      <c r="P108" s="29"/>
      <c r="Q108" s="137">
        <f t="shared" si="263"/>
        <v>0</v>
      </c>
      <c r="R108" s="29"/>
      <c r="S108" s="137">
        <f t="shared" si="264"/>
        <v>0</v>
      </c>
      <c r="T108" s="29"/>
      <c r="U108" s="137">
        <f t="shared" si="265"/>
        <v>0</v>
      </c>
      <c r="V108" s="29"/>
      <c r="W108" s="137">
        <f t="shared" si="266"/>
        <v>0</v>
      </c>
      <c r="X108" s="29"/>
      <c r="Y108" s="137">
        <f t="shared" si="267"/>
        <v>0</v>
      </c>
      <c r="Z108" s="29"/>
      <c r="AA108" s="29"/>
      <c r="AB108" s="135">
        <f t="shared" si="244"/>
        <v>1</v>
      </c>
      <c r="AC108" s="29"/>
      <c r="AD108" s="29"/>
      <c r="AE108" s="137">
        <f t="shared" si="268"/>
        <v>0</v>
      </c>
      <c r="AF108" s="135">
        <f t="shared" si="246"/>
        <v>1</v>
      </c>
      <c r="AG108" s="29"/>
      <c r="AH108" s="137">
        <f t="shared" si="269"/>
        <v>0</v>
      </c>
      <c r="AI108" s="135">
        <f t="shared" si="247"/>
        <v>1</v>
      </c>
      <c r="AJ108" s="29"/>
      <c r="AK108" s="137">
        <f t="shared" si="270"/>
        <v>0</v>
      </c>
      <c r="AL108" s="135">
        <f t="shared" si="248"/>
        <v>1</v>
      </c>
      <c r="AM108" s="29"/>
      <c r="AN108" s="137">
        <f t="shared" si="271"/>
        <v>0</v>
      </c>
      <c r="AO108" s="135">
        <f t="shared" si="249"/>
        <v>1</v>
      </c>
      <c r="AP108" s="29"/>
      <c r="AQ108" s="137">
        <f t="shared" si="272"/>
        <v>0</v>
      </c>
      <c r="AR108" s="135">
        <f t="shared" si="250"/>
        <v>1</v>
      </c>
      <c r="AS108" s="29"/>
      <c r="AT108" s="137">
        <f t="shared" si="273"/>
        <v>0</v>
      </c>
      <c r="AU108" s="135">
        <f t="shared" si="251"/>
        <v>1</v>
      </c>
      <c r="AV108" s="29"/>
      <c r="AW108" s="137">
        <f t="shared" si="274"/>
        <v>0</v>
      </c>
      <c r="AX108" s="135">
        <f t="shared" si="252"/>
        <v>1</v>
      </c>
      <c r="AY108" s="29"/>
      <c r="AZ108" s="137">
        <f t="shared" si="275"/>
        <v>0</v>
      </c>
      <c r="BA108" s="135">
        <f t="shared" si="253"/>
        <v>1</v>
      </c>
      <c r="BB108" s="29"/>
      <c r="BC108" s="137">
        <f t="shared" si="276"/>
        <v>0</v>
      </c>
      <c r="BD108" s="135">
        <f t="shared" si="254"/>
        <v>1</v>
      </c>
      <c r="BE108" s="29"/>
      <c r="BF108" s="137">
        <f t="shared" si="277"/>
        <v>0</v>
      </c>
      <c r="BG108" s="135">
        <f t="shared" si="255"/>
        <v>1</v>
      </c>
      <c r="BH108" s="29"/>
      <c r="BI108" s="29"/>
      <c r="BJ108" s="29">
        <v>0</v>
      </c>
      <c r="BK108" s="135">
        <f t="shared" si="288"/>
        <v>1</v>
      </c>
      <c r="BL108" s="135">
        <f t="shared" si="257"/>
        <v>1</v>
      </c>
      <c r="BM108" s="167"/>
      <c r="BN108" s="105"/>
      <c r="BO108" s="105"/>
      <c r="BP108" s="105"/>
      <c r="BQ108" s="105"/>
      <c r="BR108" s="105"/>
      <c r="BS108" s="105"/>
      <c r="BT108" s="105"/>
      <c r="BU108" s="105"/>
      <c r="BV108" s="105"/>
      <c r="BW108" s="105"/>
      <c r="BX108" s="105"/>
      <c r="BY108" s="105"/>
      <c r="BZ108" s="105"/>
      <c r="CA108" s="105"/>
      <c r="CB108" s="105"/>
      <c r="CC108" s="105"/>
      <c r="CD108" s="105"/>
      <c r="CE108" s="105"/>
      <c r="CF108" s="105"/>
      <c r="CG108" s="105"/>
      <c r="CH108" s="105"/>
      <c r="CI108" s="105"/>
      <c r="CJ108" s="105"/>
      <c r="CK108" s="105"/>
      <c r="CL108" s="105"/>
      <c r="CM108" s="105"/>
      <c r="CN108" s="105"/>
      <c r="CO108" s="105"/>
      <c r="CP108" s="105"/>
      <c r="CQ108" s="105"/>
      <c r="CR108" s="105"/>
      <c r="CS108" s="105"/>
      <c r="CT108" s="105"/>
      <c r="CU108" s="105"/>
      <c r="CV108" s="105"/>
      <c r="CW108" s="105"/>
      <c r="CX108" s="105"/>
      <c r="CY108" s="105"/>
      <c r="CZ108" s="105"/>
      <c r="DA108" s="105"/>
      <c r="DB108" s="105"/>
      <c r="DC108" s="105"/>
      <c r="DD108" s="105"/>
      <c r="DE108" s="105"/>
      <c r="DF108" s="105"/>
      <c r="DG108" s="105"/>
      <c r="DH108" s="105"/>
      <c r="DI108" s="105"/>
      <c r="DJ108" s="105"/>
      <c r="DK108" s="105"/>
      <c r="DL108" s="105"/>
      <c r="DM108" s="105"/>
      <c r="DN108" s="105"/>
      <c r="DO108" s="105"/>
      <c r="DP108" s="105"/>
      <c r="DQ108" s="105"/>
      <c r="DR108" s="105"/>
      <c r="DS108" s="105"/>
      <c r="DT108" s="105"/>
      <c r="DU108" s="105"/>
      <c r="DV108" s="105"/>
      <c r="DW108" s="105"/>
      <c r="DX108" s="105"/>
      <c r="DY108" s="105"/>
      <c r="DZ108" s="105"/>
      <c r="EA108" s="105"/>
      <c r="EB108" s="105"/>
      <c r="EC108" s="105"/>
      <c r="ED108" s="105"/>
      <c r="EE108" s="105"/>
      <c r="EF108" s="105"/>
      <c r="EG108" s="105"/>
      <c r="EH108" s="105"/>
      <c r="EI108" s="105"/>
      <c r="EJ108" s="105"/>
      <c r="EK108" s="105"/>
      <c r="EL108" s="105"/>
      <c r="EM108" s="105"/>
      <c r="EN108" s="105"/>
      <c r="EO108" s="105"/>
      <c r="EP108" s="105"/>
      <c r="EQ108" s="105"/>
      <c r="ER108" s="105"/>
      <c r="ES108" s="105"/>
      <c r="ET108" s="105"/>
      <c r="EU108" s="105"/>
      <c r="EV108" s="105"/>
      <c r="EW108" s="105"/>
      <c r="EX108" s="105"/>
      <c r="EY108" s="105"/>
      <c r="EZ108" s="105"/>
      <c r="FA108" s="105"/>
      <c r="FB108" s="105"/>
      <c r="FC108" s="105"/>
      <c r="FD108" s="105"/>
      <c r="FE108" s="105"/>
      <c r="FF108" s="105"/>
      <c r="FG108" s="105"/>
      <c r="FH108" s="105"/>
      <c r="FI108" s="105"/>
      <c r="FJ108" s="105"/>
      <c r="FK108" s="105"/>
      <c r="FL108" s="105"/>
      <c r="FM108" s="105"/>
      <c r="FN108" s="105"/>
      <c r="FO108" s="105"/>
      <c r="FP108" s="105"/>
      <c r="FQ108" s="105"/>
      <c r="FR108" s="105"/>
      <c r="FS108" s="105"/>
      <c r="FT108" s="105"/>
      <c r="FU108" s="105"/>
      <c r="FV108" s="105"/>
      <c r="FW108" s="105"/>
      <c r="FX108" s="105"/>
      <c r="FY108" s="105"/>
      <c r="FZ108" s="105"/>
      <c r="GA108" s="105"/>
      <c r="GB108" s="105"/>
      <c r="GC108" s="105"/>
      <c r="GD108" s="105"/>
      <c r="GE108" s="105"/>
      <c r="GF108" s="105"/>
      <c r="GG108" s="105"/>
      <c r="GH108" s="105"/>
      <c r="GI108" s="105"/>
      <c r="GJ108" s="105"/>
      <c r="GK108" s="105"/>
      <c r="GL108" s="105"/>
      <c r="GM108" s="105"/>
      <c r="GN108" s="105"/>
      <c r="GO108" s="105"/>
      <c r="GP108" s="105"/>
      <c r="GQ108" s="105"/>
      <c r="GR108" s="105"/>
      <c r="GS108" s="105"/>
      <c r="GT108" s="105"/>
      <c r="GU108" s="105"/>
      <c r="GV108" s="105"/>
      <c r="GW108" s="105"/>
      <c r="GX108" s="105"/>
    </row>
    <row r="109" spans="1:206" s="106" customFormat="1" ht="18" customHeight="1">
      <c r="A109" s="253"/>
      <c r="B109" s="254"/>
      <c r="C109" s="29"/>
      <c r="D109" s="134">
        <f t="shared" si="286"/>
        <v>0</v>
      </c>
      <c r="E109" s="29"/>
      <c r="F109" s="29"/>
      <c r="G109" s="137">
        <f t="shared" si="258"/>
        <v>0</v>
      </c>
      <c r="H109" s="29"/>
      <c r="I109" s="137">
        <f t="shared" si="287"/>
        <v>0</v>
      </c>
      <c r="J109" s="29"/>
      <c r="K109" s="137">
        <f t="shared" si="260"/>
        <v>0</v>
      </c>
      <c r="L109" s="29"/>
      <c r="M109" s="137">
        <f t="shared" si="261"/>
        <v>0</v>
      </c>
      <c r="N109" s="29"/>
      <c r="O109" s="137">
        <f t="shared" si="262"/>
        <v>0</v>
      </c>
      <c r="P109" s="29"/>
      <c r="Q109" s="137">
        <f t="shared" si="263"/>
        <v>0</v>
      </c>
      <c r="R109" s="29"/>
      <c r="S109" s="137">
        <f t="shared" si="264"/>
        <v>0</v>
      </c>
      <c r="T109" s="29"/>
      <c r="U109" s="137">
        <f t="shared" si="265"/>
        <v>0</v>
      </c>
      <c r="V109" s="29"/>
      <c r="W109" s="137">
        <f t="shared" si="266"/>
        <v>0</v>
      </c>
      <c r="X109" s="29"/>
      <c r="Y109" s="137">
        <f t="shared" si="267"/>
        <v>0</v>
      </c>
      <c r="Z109" s="29"/>
      <c r="AA109" s="29"/>
      <c r="AB109" s="135">
        <f t="shared" si="244"/>
        <v>1</v>
      </c>
      <c r="AC109" s="29"/>
      <c r="AD109" s="29"/>
      <c r="AE109" s="137">
        <f t="shared" si="268"/>
        <v>0</v>
      </c>
      <c r="AF109" s="135">
        <f t="shared" si="246"/>
        <v>1</v>
      </c>
      <c r="AG109" s="29"/>
      <c r="AH109" s="137">
        <f t="shared" si="269"/>
        <v>0</v>
      </c>
      <c r="AI109" s="135">
        <f t="shared" si="247"/>
        <v>1</v>
      </c>
      <c r="AJ109" s="29"/>
      <c r="AK109" s="137">
        <f t="shared" si="270"/>
        <v>0</v>
      </c>
      <c r="AL109" s="135">
        <f t="shared" si="248"/>
        <v>1</v>
      </c>
      <c r="AM109" s="29"/>
      <c r="AN109" s="137">
        <f t="shared" si="271"/>
        <v>0</v>
      </c>
      <c r="AO109" s="135">
        <f t="shared" si="249"/>
        <v>1</v>
      </c>
      <c r="AP109" s="29"/>
      <c r="AQ109" s="137">
        <f t="shared" si="272"/>
        <v>0</v>
      </c>
      <c r="AR109" s="135">
        <f t="shared" si="250"/>
        <v>1</v>
      </c>
      <c r="AS109" s="29"/>
      <c r="AT109" s="137">
        <f t="shared" si="273"/>
        <v>0</v>
      </c>
      <c r="AU109" s="135">
        <f t="shared" si="251"/>
        <v>1</v>
      </c>
      <c r="AV109" s="29"/>
      <c r="AW109" s="137">
        <f t="shared" si="274"/>
        <v>0</v>
      </c>
      <c r="AX109" s="135">
        <f t="shared" si="252"/>
        <v>1</v>
      </c>
      <c r="AY109" s="29"/>
      <c r="AZ109" s="137">
        <f t="shared" si="275"/>
        <v>0</v>
      </c>
      <c r="BA109" s="135">
        <f t="shared" si="253"/>
        <v>1</v>
      </c>
      <c r="BB109" s="29"/>
      <c r="BC109" s="137">
        <f t="shared" si="276"/>
        <v>0</v>
      </c>
      <c r="BD109" s="135">
        <f t="shared" si="254"/>
        <v>1</v>
      </c>
      <c r="BE109" s="29"/>
      <c r="BF109" s="137">
        <f t="shared" si="277"/>
        <v>0</v>
      </c>
      <c r="BG109" s="135">
        <f t="shared" si="255"/>
        <v>1</v>
      </c>
      <c r="BH109" s="29"/>
      <c r="BI109" s="29"/>
      <c r="BJ109" s="29">
        <v>0</v>
      </c>
      <c r="BK109" s="135">
        <f t="shared" si="288"/>
        <v>1</v>
      </c>
      <c r="BL109" s="135">
        <f t="shared" si="257"/>
        <v>1</v>
      </c>
      <c r="BM109" s="167"/>
      <c r="BN109" s="105"/>
      <c r="BO109" s="105"/>
      <c r="BP109" s="105"/>
      <c r="BQ109" s="105"/>
      <c r="BR109" s="105"/>
      <c r="BS109" s="105"/>
      <c r="BT109" s="105"/>
      <c r="BU109" s="105"/>
      <c r="BV109" s="105"/>
      <c r="BW109" s="105"/>
      <c r="BX109" s="105"/>
      <c r="BY109" s="105"/>
      <c r="BZ109" s="105"/>
      <c r="CA109" s="105"/>
      <c r="CB109" s="105"/>
      <c r="CC109" s="105"/>
      <c r="CD109" s="105"/>
      <c r="CE109" s="105"/>
      <c r="CF109" s="105"/>
      <c r="CG109" s="105"/>
      <c r="CH109" s="105"/>
      <c r="CI109" s="105"/>
      <c r="CJ109" s="105"/>
      <c r="CK109" s="105"/>
      <c r="CL109" s="105"/>
      <c r="CM109" s="105"/>
      <c r="CN109" s="105"/>
      <c r="CO109" s="105"/>
      <c r="CP109" s="105"/>
      <c r="CQ109" s="105"/>
      <c r="CR109" s="105"/>
      <c r="CS109" s="105"/>
      <c r="CT109" s="105"/>
      <c r="CU109" s="105"/>
      <c r="CV109" s="105"/>
      <c r="CW109" s="105"/>
      <c r="CX109" s="105"/>
      <c r="CY109" s="105"/>
      <c r="CZ109" s="105"/>
      <c r="DA109" s="105"/>
      <c r="DB109" s="105"/>
      <c r="DC109" s="105"/>
      <c r="DD109" s="105"/>
      <c r="DE109" s="105"/>
      <c r="DF109" s="105"/>
      <c r="DG109" s="105"/>
      <c r="DH109" s="105"/>
      <c r="DI109" s="105"/>
      <c r="DJ109" s="105"/>
      <c r="DK109" s="105"/>
      <c r="DL109" s="105"/>
      <c r="DM109" s="105"/>
      <c r="DN109" s="105"/>
      <c r="DO109" s="105"/>
      <c r="DP109" s="105"/>
      <c r="DQ109" s="105"/>
      <c r="DR109" s="105"/>
      <c r="DS109" s="105"/>
      <c r="DT109" s="105"/>
      <c r="DU109" s="105"/>
      <c r="DV109" s="105"/>
      <c r="DW109" s="105"/>
      <c r="DX109" s="105"/>
      <c r="DY109" s="105"/>
      <c r="DZ109" s="105"/>
      <c r="EA109" s="105"/>
      <c r="EB109" s="105"/>
      <c r="EC109" s="105"/>
      <c r="ED109" s="105"/>
      <c r="EE109" s="105"/>
      <c r="EF109" s="105"/>
      <c r="EG109" s="105"/>
      <c r="EH109" s="105"/>
      <c r="EI109" s="105"/>
      <c r="EJ109" s="105"/>
      <c r="EK109" s="105"/>
      <c r="EL109" s="105"/>
      <c r="EM109" s="105"/>
      <c r="EN109" s="105"/>
      <c r="EO109" s="105"/>
      <c r="EP109" s="105"/>
      <c r="EQ109" s="105"/>
      <c r="ER109" s="105"/>
      <c r="ES109" s="105"/>
      <c r="ET109" s="105"/>
      <c r="EU109" s="105"/>
      <c r="EV109" s="105"/>
      <c r="EW109" s="105"/>
      <c r="EX109" s="105"/>
      <c r="EY109" s="105"/>
      <c r="EZ109" s="105"/>
      <c r="FA109" s="105"/>
      <c r="FB109" s="105"/>
      <c r="FC109" s="105"/>
      <c r="FD109" s="105"/>
      <c r="FE109" s="105"/>
      <c r="FF109" s="105"/>
      <c r="FG109" s="105"/>
      <c r="FH109" s="105"/>
      <c r="FI109" s="105"/>
      <c r="FJ109" s="105"/>
      <c r="FK109" s="105"/>
      <c r="FL109" s="105"/>
      <c r="FM109" s="105"/>
      <c r="FN109" s="105"/>
      <c r="FO109" s="105"/>
      <c r="FP109" s="105"/>
      <c r="FQ109" s="105"/>
      <c r="FR109" s="105"/>
      <c r="FS109" s="105"/>
      <c r="FT109" s="105"/>
      <c r="FU109" s="105"/>
      <c r="FV109" s="105"/>
      <c r="FW109" s="105"/>
      <c r="FX109" s="105"/>
      <c r="FY109" s="105"/>
      <c r="FZ109" s="105"/>
      <c r="GA109" s="105"/>
      <c r="GB109" s="105"/>
      <c r="GC109" s="105"/>
      <c r="GD109" s="105"/>
      <c r="GE109" s="105"/>
      <c r="GF109" s="105"/>
      <c r="GG109" s="105"/>
      <c r="GH109" s="105"/>
      <c r="GI109" s="105"/>
      <c r="GJ109" s="105"/>
      <c r="GK109" s="105"/>
      <c r="GL109" s="105"/>
      <c r="GM109" s="105"/>
      <c r="GN109" s="105"/>
      <c r="GO109" s="105"/>
      <c r="GP109" s="105"/>
      <c r="GQ109" s="105"/>
      <c r="GR109" s="105"/>
      <c r="GS109" s="105"/>
      <c r="GT109" s="105"/>
      <c r="GU109" s="105"/>
      <c r="GV109" s="105"/>
      <c r="GW109" s="105"/>
      <c r="GX109" s="105"/>
    </row>
    <row r="110" spans="1:206" s="106" customFormat="1" ht="18" customHeight="1">
      <c r="A110" s="253"/>
      <c r="B110" s="254"/>
      <c r="C110" s="29"/>
      <c r="D110" s="134">
        <f t="shared" si="286"/>
        <v>0</v>
      </c>
      <c r="E110" s="29"/>
      <c r="F110" s="29"/>
      <c r="G110" s="137">
        <f t="shared" si="258"/>
        <v>0</v>
      </c>
      <c r="H110" s="29"/>
      <c r="I110" s="137">
        <f t="shared" si="287"/>
        <v>0</v>
      </c>
      <c r="J110" s="29"/>
      <c r="K110" s="137">
        <f t="shared" si="260"/>
        <v>0</v>
      </c>
      <c r="L110" s="29"/>
      <c r="M110" s="137">
        <f t="shared" si="261"/>
        <v>0</v>
      </c>
      <c r="N110" s="29"/>
      <c r="O110" s="137">
        <f t="shared" si="262"/>
        <v>0</v>
      </c>
      <c r="P110" s="29"/>
      <c r="Q110" s="137">
        <f t="shared" si="263"/>
        <v>0</v>
      </c>
      <c r="R110" s="29"/>
      <c r="S110" s="137">
        <f t="shared" si="264"/>
        <v>0</v>
      </c>
      <c r="T110" s="29"/>
      <c r="U110" s="137">
        <f t="shared" si="265"/>
        <v>0</v>
      </c>
      <c r="V110" s="29"/>
      <c r="W110" s="137">
        <f t="shared" si="266"/>
        <v>0</v>
      </c>
      <c r="X110" s="29"/>
      <c r="Y110" s="137">
        <f t="shared" si="267"/>
        <v>0</v>
      </c>
      <c r="Z110" s="29"/>
      <c r="AA110" s="29"/>
      <c r="AB110" s="135">
        <f t="shared" si="244"/>
        <v>1</v>
      </c>
      <c r="AC110" s="29"/>
      <c r="AD110" s="29"/>
      <c r="AE110" s="137">
        <f t="shared" si="268"/>
        <v>0</v>
      </c>
      <c r="AF110" s="135">
        <f t="shared" si="246"/>
        <v>1</v>
      </c>
      <c r="AG110" s="29"/>
      <c r="AH110" s="137">
        <f t="shared" si="269"/>
        <v>0</v>
      </c>
      <c r="AI110" s="135">
        <f t="shared" si="247"/>
        <v>1</v>
      </c>
      <c r="AJ110" s="29"/>
      <c r="AK110" s="137">
        <f t="shared" si="270"/>
        <v>0</v>
      </c>
      <c r="AL110" s="135">
        <f t="shared" si="248"/>
        <v>1</v>
      </c>
      <c r="AM110" s="29"/>
      <c r="AN110" s="137">
        <f t="shared" si="271"/>
        <v>0</v>
      </c>
      <c r="AO110" s="135">
        <f t="shared" si="249"/>
        <v>1</v>
      </c>
      <c r="AP110" s="29"/>
      <c r="AQ110" s="137">
        <f t="shared" si="272"/>
        <v>0</v>
      </c>
      <c r="AR110" s="135">
        <f t="shared" si="250"/>
        <v>1</v>
      </c>
      <c r="AS110" s="29"/>
      <c r="AT110" s="137">
        <f t="shared" si="273"/>
        <v>0</v>
      </c>
      <c r="AU110" s="135">
        <f t="shared" si="251"/>
        <v>1</v>
      </c>
      <c r="AV110" s="29"/>
      <c r="AW110" s="137">
        <f t="shared" si="274"/>
        <v>0</v>
      </c>
      <c r="AX110" s="135">
        <f t="shared" si="252"/>
        <v>1</v>
      </c>
      <c r="AY110" s="29"/>
      <c r="AZ110" s="137">
        <f t="shared" si="275"/>
        <v>0</v>
      </c>
      <c r="BA110" s="135">
        <f t="shared" si="253"/>
        <v>1</v>
      </c>
      <c r="BB110" s="29"/>
      <c r="BC110" s="137">
        <f t="shared" si="276"/>
        <v>0</v>
      </c>
      <c r="BD110" s="135">
        <f t="shared" si="254"/>
        <v>1</v>
      </c>
      <c r="BE110" s="29"/>
      <c r="BF110" s="137">
        <f t="shared" si="277"/>
        <v>0</v>
      </c>
      <c r="BG110" s="135">
        <f t="shared" si="255"/>
        <v>1</v>
      </c>
      <c r="BH110" s="29"/>
      <c r="BI110" s="29"/>
      <c r="BJ110" s="29">
        <v>0</v>
      </c>
      <c r="BK110" s="135">
        <f t="shared" si="288"/>
        <v>1</v>
      </c>
      <c r="BL110" s="135">
        <f t="shared" si="257"/>
        <v>1</v>
      </c>
      <c r="BM110" s="167"/>
      <c r="BN110" s="105"/>
      <c r="BO110" s="105"/>
      <c r="BP110" s="105"/>
      <c r="BQ110" s="105"/>
      <c r="BR110" s="105"/>
      <c r="BS110" s="105"/>
      <c r="BT110" s="105"/>
      <c r="BU110" s="105"/>
      <c r="BV110" s="105"/>
      <c r="BW110" s="105"/>
      <c r="BX110" s="105"/>
      <c r="BY110" s="105"/>
      <c r="BZ110" s="105"/>
      <c r="CA110" s="105"/>
      <c r="CB110" s="105"/>
      <c r="CC110" s="105"/>
      <c r="CD110" s="105"/>
      <c r="CE110" s="105"/>
      <c r="CF110" s="105"/>
      <c r="CG110" s="105"/>
      <c r="CH110" s="105"/>
      <c r="CI110" s="105"/>
      <c r="CJ110" s="105"/>
      <c r="CK110" s="105"/>
      <c r="CL110" s="105"/>
      <c r="CM110" s="105"/>
      <c r="CN110" s="105"/>
      <c r="CO110" s="105"/>
      <c r="CP110" s="105"/>
      <c r="CQ110" s="105"/>
      <c r="CR110" s="105"/>
      <c r="CS110" s="105"/>
      <c r="CT110" s="105"/>
      <c r="CU110" s="105"/>
      <c r="CV110" s="105"/>
      <c r="CW110" s="105"/>
      <c r="CX110" s="105"/>
      <c r="CY110" s="105"/>
      <c r="CZ110" s="105"/>
      <c r="DA110" s="105"/>
      <c r="DB110" s="105"/>
      <c r="DC110" s="105"/>
      <c r="DD110" s="105"/>
      <c r="DE110" s="105"/>
      <c r="DF110" s="105"/>
      <c r="DG110" s="105"/>
      <c r="DH110" s="105"/>
      <c r="DI110" s="105"/>
      <c r="DJ110" s="105"/>
      <c r="DK110" s="105"/>
      <c r="DL110" s="105"/>
      <c r="DM110" s="105"/>
      <c r="DN110" s="105"/>
      <c r="DO110" s="105"/>
      <c r="DP110" s="105"/>
      <c r="DQ110" s="105"/>
      <c r="DR110" s="105"/>
      <c r="DS110" s="105"/>
      <c r="DT110" s="105"/>
      <c r="DU110" s="105"/>
      <c r="DV110" s="105"/>
      <c r="DW110" s="105"/>
      <c r="DX110" s="105"/>
      <c r="DY110" s="105"/>
      <c r="DZ110" s="105"/>
      <c r="EA110" s="105"/>
      <c r="EB110" s="105"/>
      <c r="EC110" s="105"/>
      <c r="ED110" s="105"/>
      <c r="EE110" s="105"/>
      <c r="EF110" s="105"/>
      <c r="EG110" s="105"/>
      <c r="EH110" s="105"/>
      <c r="EI110" s="105"/>
      <c r="EJ110" s="105"/>
      <c r="EK110" s="105"/>
      <c r="EL110" s="105"/>
      <c r="EM110" s="105"/>
      <c r="EN110" s="105"/>
      <c r="EO110" s="105"/>
      <c r="EP110" s="105"/>
      <c r="EQ110" s="105"/>
      <c r="ER110" s="105"/>
      <c r="ES110" s="105"/>
      <c r="ET110" s="105"/>
      <c r="EU110" s="105"/>
      <c r="EV110" s="105"/>
      <c r="EW110" s="105"/>
      <c r="EX110" s="105"/>
      <c r="EY110" s="105"/>
      <c r="EZ110" s="105"/>
      <c r="FA110" s="105"/>
      <c r="FB110" s="105"/>
      <c r="FC110" s="105"/>
      <c r="FD110" s="105"/>
      <c r="FE110" s="105"/>
      <c r="FF110" s="105"/>
      <c r="FG110" s="105"/>
      <c r="FH110" s="105"/>
      <c r="FI110" s="105"/>
      <c r="FJ110" s="105"/>
      <c r="FK110" s="105"/>
      <c r="FL110" s="105"/>
      <c r="FM110" s="105"/>
      <c r="FN110" s="105"/>
      <c r="FO110" s="105"/>
      <c r="FP110" s="105"/>
      <c r="FQ110" s="105"/>
      <c r="FR110" s="105"/>
      <c r="FS110" s="105"/>
      <c r="FT110" s="105"/>
      <c r="FU110" s="105"/>
      <c r="FV110" s="105"/>
      <c r="FW110" s="105"/>
      <c r="FX110" s="105"/>
      <c r="FY110" s="105"/>
      <c r="FZ110" s="105"/>
      <c r="GA110" s="105"/>
      <c r="GB110" s="105"/>
      <c r="GC110" s="105"/>
      <c r="GD110" s="105"/>
      <c r="GE110" s="105"/>
      <c r="GF110" s="105"/>
      <c r="GG110" s="105"/>
      <c r="GH110" s="105"/>
      <c r="GI110" s="105"/>
      <c r="GJ110" s="105"/>
      <c r="GK110" s="105"/>
      <c r="GL110" s="105"/>
      <c r="GM110" s="105"/>
      <c r="GN110" s="105"/>
      <c r="GO110" s="105"/>
      <c r="GP110" s="105"/>
      <c r="GQ110" s="105"/>
      <c r="GR110" s="105"/>
      <c r="GS110" s="105"/>
      <c r="GT110" s="105"/>
      <c r="GU110" s="105"/>
      <c r="GV110" s="105"/>
      <c r="GW110" s="105"/>
      <c r="GX110" s="105"/>
    </row>
    <row r="111" spans="1:206" s="106" customFormat="1" ht="18" customHeight="1">
      <c r="A111" s="253"/>
      <c r="B111" s="254"/>
      <c r="C111" s="29"/>
      <c r="D111" s="134">
        <f t="shared" si="286"/>
        <v>0</v>
      </c>
      <c r="E111" s="29"/>
      <c r="F111" s="29"/>
      <c r="G111" s="137">
        <f t="shared" si="258"/>
        <v>0</v>
      </c>
      <c r="H111" s="29"/>
      <c r="I111" s="137">
        <f t="shared" si="287"/>
        <v>0</v>
      </c>
      <c r="J111" s="29"/>
      <c r="K111" s="137">
        <f t="shared" si="260"/>
        <v>0</v>
      </c>
      <c r="L111" s="29"/>
      <c r="M111" s="137">
        <f t="shared" si="261"/>
        <v>0</v>
      </c>
      <c r="N111" s="29"/>
      <c r="O111" s="137">
        <f t="shared" si="262"/>
        <v>0</v>
      </c>
      <c r="P111" s="29"/>
      <c r="Q111" s="137">
        <f t="shared" si="263"/>
        <v>0</v>
      </c>
      <c r="R111" s="29"/>
      <c r="S111" s="137">
        <f t="shared" si="264"/>
        <v>0</v>
      </c>
      <c r="T111" s="29"/>
      <c r="U111" s="137">
        <f t="shared" si="265"/>
        <v>0</v>
      </c>
      <c r="V111" s="29"/>
      <c r="W111" s="137">
        <f t="shared" si="266"/>
        <v>0</v>
      </c>
      <c r="X111" s="29"/>
      <c r="Y111" s="137">
        <f t="shared" si="267"/>
        <v>0</v>
      </c>
      <c r="Z111" s="29"/>
      <c r="AA111" s="29"/>
      <c r="AB111" s="135">
        <f t="shared" si="244"/>
        <v>1</v>
      </c>
      <c r="AC111" s="29"/>
      <c r="AD111" s="29"/>
      <c r="AE111" s="137">
        <f t="shared" si="268"/>
        <v>0</v>
      </c>
      <c r="AF111" s="135">
        <f t="shared" si="246"/>
        <v>1</v>
      </c>
      <c r="AG111" s="29"/>
      <c r="AH111" s="137">
        <f t="shared" si="269"/>
        <v>0</v>
      </c>
      <c r="AI111" s="135">
        <f t="shared" si="247"/>
        <v>1</v>
      </c>
      <c r="AJ111" s="29"/>
      <c r="AK111" s="137">
        <f t="shared" si="270"/>
        <v>0</v>
      </c>
      <c r="AL111" s="135">
        <f t="shared" si="248"/>
        <v>1</v>
      </c>
      <c r="AM111" s="29"/>
      <c r="AN111" s="137">
        <f t="shared" si="271"/>
        <v>0</v>
      </c>
      <c r="AO111" s="135">
        <f t="shared" si="249"/>
        <v>1</v>
      </c>
      <c r="AP111" s="29"/>
      <c r="AQ111" s="137">
        <f t="shared" si="272"/>
        <v>0</v>
      </c>
      <c r="AR111" s="135">
        <f t="shared" si="250"/>
        <v>1</v>
      </c>
      <c r="AS111" s="29"/>
      <c r="AT111" s="137">
        <f t="shared" si="273"/>
        <v>0</v>
      </c>
      <c r="AU111" s="135">
        <f t="shared" si="251"/>
        <v>1</v>
      </c>
      <c r="AV111" s="29"/>
      <c r="AW111" s="137">
        <f t="shared" si="274"/>
        <v>0</v>
      </c>
      <c r="AX111" s="135">
        <f t="shared" si="252"/>
        <v>1</v>
      </c>
      <c r="AY111" s="29"/>
      <c r="AZ111" s="137">
        <f t="shared" si="275"/>
        <v>0</v>
      </c>
      <c r="BA111" s="135">
        <f t="shared" si="253"/>
        <v>1</v>
      </c>
      <c r="BB111" s="29"/>
      <c r="BC111" s="137">
        <f t="shared" si="276"/>
        <v>0</v>
      </c>
      <c r="BD111" s="135">
        <f t="shared" si="254"/>
        <v>1</v>
      </c>
      <c r="BE111" s="29"/>
      <c r="BF111" s="137">
        <f t="shared" si="277"/>
        <v>0</v>
      </c>
      <c r="BG111" s="135">
        <f t="shared" si="255"/>
        <v>1</v>
      </c>
      <c r="BH111" s="29"/>
      <c r="BI111" s="29"/>
      <c r="BJ111" s="29">
        <v>0</v>
      </c>
      <c r="BK111" s="135">
        <f t="shared" si="288"/>
        <v>1</v>
      </c>
      <c r="BL111" s="135">
        <f t="shared" si="257"/>
        <v>1</v>
      </c>
      <c r="BM111" s="167"/>
      <c r="BN111" s="105"/>
      <c r="BO111" s="105"/>
      <c r="BP111" s="105"/>
      <c r="BQ111" s="105"/>
      <c r="BR111" s="105"/>
      <c r="BS111" s="105"/>
      <c r="BT111" s="105"/>
      <c r="BU111" s="105"/>
      <c r="BV111" s="105"/>
      <c r="BW111" s="105"/>
      <c r="BX111" s="105"/>
      <c r="BY111" s="105"/>
      <c r="BZ111" s="105"/>
      <c r="CA111" s="105"/>
      <c r="CB111" s="105"/>
      <c r="CC111" s="105"/>
      <c r="CD111" s="105"/>
      <c r="CE111" s="105"/>
      <c r="CF111" s="105"/>
      <c r="CG111" s="105"/>
      <c r="CH111" s="105"/>
      <c r="CI111" s="105"/>
      <c r="CJ111" s="105"/>
      <c r="CK111" s="105"/>
      <c r="CL111" s="105"/>
      <c r="CM111" s="105"/>
      <c r="CN111" s="105"/>
      <c r="CO111" s="105"/>
      <c r="CP111" s="105"/>
      <c r="CQ111" s="105"/>
      <c r="CR111" s="105"/>
      <c r="CS111" s="105"/>
      <c r="CT111" s="105"/>
      <c r="CU111" s="105"/>
      <c r="CV111" s="105"/>
      <c r="CW111" s="105"/>
      <c r="CX111" s="105"/>
      <c r="CY111" s="105"/>
      <c r="CZ111" s="105"/>
      <c r="DA111" s="105"/>
      <c r="DB111" s="105"/>
      <c r="DC111" s="105"/>
      <c r="DD111" s="105"/>
      <c r="DE111" s="105"/>
      <c r="DF111" s="105"/>
      <c r="DG111" s="105"/>
      <c r="DH111" s="105"/>
      <c r="DI111" s="105"/>
      <c r="DJ111" s="105"/>
      <c r="DK111" s="105"/>
      <c r="DL111" s="105"/>
      <c r="DM111" s="105"/>
      <c r="DN111" s="105"/>
      <c r="DO111" s="105"/>
      <c r="DP111" s="105"/>
      <c r="DQ111" s="105"/>
      <c r="DR111" s="105"/>
      <c r="DS111" s="105"/>
      <c r="DT111" s="105"/>
      <c r="DU111" s="105"/>
      <c r="DV111" s="105"/>
      <c r="DW111" s="105"/>
      <c r="DX111" s="105"/>
      <c r="DY111" s="105"/>
      <c r="DZ111" s="105"/>
      <c r="EA111" s="105"/>
      <c r="EB111" s="105"/>
      <c r="EC111" s="105"/>
      <c r="ED111" s="105"/>
      <c r="EE111" s="105"/>
      <c r="EF111" s="105"/>
      <c r="EG111" s="105"/>
      <c r="EH111" s="105"/>
      <c r="EI111" s="105"/>
      <c r="EJ111" s="105"/>
      <c r="EK111" s="105"/>
      <c r="EL111" s="105"/>
      <c r="EM111" s="105"/>
      <c r="EN111" s="105"/>
      <c r="EO111" s="105"/>
      <c r="EP111" s="105"/>
      <c r="EQ111" s="105"/>
      <c r="ER111" s="105"/>
      <c r="ES111" s="105"/>
      <c r="ET111" s="105"/>
      <c r="EU111" s="105"/>
      <c r="EV111" s="105"/>
      <c r="EW111" s="105"/>
      <c r="EX111" s="105"/>
      <c r="EY111" s="105"/>
      <c r="EZ111" s="105"/>
      <c r="FA111" s="105"/>
      <c r="FB111" s="105"/>
      <c r="FC111" s="105"/>
      <c r="FD111" s="105"/>
      <c r="FE111" s="105"/>
      <c r="FF111" s="105"/>
      <c r="FG111" s="105"/>
      <c r="FH111" s="105"/>
      <c r="FI111" s="105"/>
      <c r="FJ111" s="105"/>
      <c r="FK111" s="105"/>
      <c r="FL111" s="105"/>
      <c r="FM111" s="105"/>
      <c r="FN111" s="105"/>
      <c r="FO111" s="105"/>
      <c r="FP111" s="105"/>
      <c r="FQ111" s="105"/>
      <c r="FR111" s="105"/>
      <c r="FS111" s="105"/>
      <c r="FT111" s="105"/>
      <c r="FU111" s="105"/>
      <c r="FV111" s="105"/>
      <c r="FW111" s="105"/>
      <c r="FX111" s="105"/>
      <c r="FY111" s="105"/>
      <c r="FZ111" s="105"/>
      <c r="GA111" s="105"/>
      <c r="GB111" s="105"/>
      <c r="GC111" s="105"/>
      <c r="GD111" s="105"/>
      <c r="GE111" s="105"/>
      <c r="GF111" s="105"/>
      <c r="GG111" s="105"/>
      <c r="GH111" s="105"/>
      <c r="GI111" s="105"/>
      <c r="GJ111" s="105"/>
      <c r="GK111" s="105"/>
      <c r="GL111" s="105"/>
      <c r="GM111" s="105"/>
      <c r="GN111" s="105"/>
      <c r="GO111" s="105"/>
      <c r="GP111" s="105"/>
      <c r="GQ111" s="105"/>
      <c r="GR111" s="105"/>
      <c r="GS111" s="105"/>
      <c r="GT111" s="105"/>
      <c r="GU111" s="105"/>
      <c r="GV111" s="105"/>
      <c r="GW111" s="105"/>
      <c r="GX111" s="105"/>
    </row>
    <row r="112" spans="1:206" s="106" customFormat="1" ht="18" customHeight="1">
      <c r="A112" s="253"/>
      <c r="B112" s="254"/>
      <c r="C112" s="29"/>
      <c r="D112" s="134">
        <f t="shared" si="286"/>
        <v>0</v>
      </c>
      <c r="E112" s="29"/>
      <c r="F112" s="29"/>
      <c r="G112" s="137">
        <f t="shared" si="258"/>
        <v>0</v>
      </c>
      <c r="H112" s="29"/>
      <c r="I112" s="137">
        <f t="shared" si="287"/>
        <v>0</v>
      </c>
      <c r="J112" s="29"/>
      <c r="K112" s="137">
        <f t="shared" si="260"/>
        <v>0</v>
      </c>
      <c r="L112" s="29"/>
      <c r="M112" s="137">
        <f t="shared" si="261"/>
        <v>0</v>
      </c>
      <c r="N112" s="29"/>
      <c r="O112" s="137">
        <f t="shared" si="262"/>
        <v>0</v>
      </c>
      <c r="P112" s="29"/>
      <c r="Q112" s="137">
        <f t="shared" si="263"/>
        <v>0</v>
      </c>
      <c r="R112" s="29"/>
      <c r="S112" s="137">
        <f t="shared" si="264"/>
        <v>0</v>
      </c>
      <c r="T112" s="29"/>
      <c r="U112" s="137">
        <f t="shared" si="265"/>
        <v>0</v>
      </c>
      <c r="V112" s="29"/>
      <c r="W112" s="137">
        <f t="shared" si="266"/>
        <v>0</v>
      </c>
      <c r="X112" s="29"/>
      <c r="Y112" s="137">
        <f t="shared" si="267"/>
        <v>0</v>
      </c>
      <c r="Z112" s="29"/>
      <c r="AA112" s="29"/>
      <c r="AB112" s="135">
        <f t="shared" si="244"/>
        <v>1</v>
      </c>
      <c r="AC112" s="29"/>
      <c r="AD112" s="29"/>
      <c r="AE112" s="137">
        <f t="shared" si="268"/>
        <v>0</v>
      </c>
      <c r="AF112" s="135">
        <f t="shared" si="246"/>
        <v>1</v>
      </c>
      <c r="AG112" s="29"/>
      <c r="AH112" s="137">
        <f t="shared" si="269"/>
        <v>0</v>
      </c>
      <c r="AI112" s="135">
        <f t="shared" si="247"/>
        <v>1</v>
      </c>
      <c r="AJ112" s="29"/>
      <c r="AK112" s="137">
        <f t="shared" si="270"/>
        <v>0</v>
      </c>
      <c r="AL112" s="135">
        <f t="shared" si="248"/>
        <v>1</v>
      </c>
      <c r="AM112" s="29"/>
      <c r="AN112" s="137">
        <f t="shared" si="271"/>
        <v>0</v>
      </c>
      <c r="AO112" s="135">
        <f t="shared" si="249"/>
        <v>1</v>
      </c>
      <c r="AP112" s="29"/>
      <c r="AQ112" s="137">
        <f t="shared" si="272"/>
        <v>0</v>
      </c>
      <c r="AR112" s="135">
        <f t="shared" si="250"/>
        <v>1</v>
      </c>
      <c r="AS112" s="29"/>
      <c r="AT112" s="137">
        <f t="shared" si="273"/>
        <v>0</v>
      </c>
      <c r="AU112" s="135">
        <f t="shared" si="251"/>
        <v>1</v>
      </c>
      <c r="AV112" s="29"/>
      <c r="AW112" s="137">
        <f t="shared" si="274"/>
        <v>0</v>
      </c>
      <c r="AX112" s="135">
        <f t="shared" si="252"/>
        <v>1</v>
      </c>
      <c r="AY112" s="29"/>
      <c r="AZ112" s="137">
        <f t="shared" si="275"/>
        <v>0</v>
      </c>
      <c r="BA112" s="135">
        <f t="shared" si="253"/>
        <v>1</v>
      </c>
      <c r="BB112" s="29"/>
      <c r="BC112" s="137">
        <f t="shared" si="276"/>
        <v>0</v>
      </c>
      <c r="BD112" s="135">
        <f t="shared" si="254"/>
        <v>1</v>
      </c>
      <c r="BE112" s="29"/>
      <c r="BF112" s="137">
        <f t="shared" si="277"/>
        <v>0</v>
      </c>
      <c r="BG112" s="135">
        <f t="shared" si="255"/>
        <v>1</v>
      </c>
      <c r="BH112" s="29"/>
      <c r="BI112" s="29"/>
      <c r="BJ112" s="29">
        <v>0</v>
      </c>
      <c r="BK112" s="135">
        <f t="shared" si="288"/>
        <v>1</v>
      </c>
      <c r="BL112" s="135">
        <f t="shared" si="257"/>
        <v>1</v>
      </c>
      <c r="BM112" s="167"/>
      <c r="BN112" s="105"/>
      <c r="BO112" s="105"/>
      <c r="BP112" s="105"/>
      <c r="BQ112" s="105"/>
      <c r="BR112" s="105"/>
      <c r="BS112" s="105"/>
      <c r="BT112" s="105"/>
      <c r="BU112" s="105"/>
      <c r="BV112" s="105"/>
      <c r="BW112" s="105"/>
      <c r="BX112" s="105"/>
      <c r="BY112" s="105"/>
      <c r="BZ112" s="105"/>
      <c r="CA112" s="105"/>
      <c r="CB112" s="105"/>
      <c r="CC112" s="105"/>
      <c r="CD112" s="105"/>
      <c r="CE112" s="105"/>
      <c r="CF112" s="105"/>
      <c r="CG112" s="105"/>
      <c r="CH112" s="105"/>
      <c r="CI112" s="105"/>
      <c r="CJ112" s="105"/>
      <c r="CK112" s="105"/>
      <c r="CL112" s="105"/>
      <c r="CM112" s="105"/>
      <c r="CN112" s="105"/>
      <c r="CO112" s="105"/>
      <c r="CP112" s="105"/>
      <c r="CQ112" s="105"/>
      <c r="CR112" s="105"/>
      <c r="CS112" s="105"/>
      <c r="CT112" s="105"/>
      <c r="CU112" s="105"/>
      <c r="CV112" s="105"/>
      <c r="CW112" s="105"/>
      <c r="CX112" s="105"/>
      <c r="CY112" s="105"/>
      <c r="CZ112" s="105"/>
      <c r="DA112" s="105"/>
      <c r="DB112" s="105"/>
      <c r="DC112" s="105"/>
      <c r="DD112" s="105"/>
      <c r="DE112" s="105"/>
      <c r="DF112" s="105"/>
      <c r="DG112" s="105"/>
      <c r="DH112" s="105"/>
      <c r="DI112" s="105"/>
      <c r="DJ112" s="105"/>
      <c r="DK112" s="105"/>
      <c r="DL112" s="105"/>
      <c r="DM112" s="105"/>
      <c r="DN112" s="105"/>
      <c r="DO112" s="105"/>
      <c r="DP112" s="105"/>
      <c r="DQ112" s="105"/>
      <c r="DR112" s="105"/>
      <c r="DS112" s="105"/>
      <c r="DT112" s="105"/>
      <c r="DU112" s="105"/>
      <c r="DV112" s="105"/>
      <c r="DW112" s="105"/>
      <c r="DX112" s="105"/>
      <c r="DY112" s="105"/>
      <c r="DZ112" s="105"/>
      <c r="EA112" s="105"/>
      <c r="EB112" s="105"/>
      <c r="EC112" s="105"/>
      <c r="ED112" s="105"/>
      <c r="EE112" s="105"/>
      <c r="EF112" s="105"/>
      <c r="EG112" s="105"/>
      <c r="EH112" s="105"/>
      <c r="EI112" s="105"/>
      <c r="EJ112" s="105"/>
      <c r="EK112" s="105"/>
      <c r="EL112" s="105"/>
      <c r="EM112" s="105"/>
      <c r="EN112" s="105"/>
      <c r="EO112" s="105"/>
      <c r="EP112" s="105"/>
      <c r="EQ112" s="105"/>
      <c r="ER112" s="105"/>
      <c r="ES112" s="105"/>
      <c r="ET112" s="105"/>
      <c r="EU112" s="105"/>
      <c r="EV112" s="105"/>
      <c r="EW112" s="105"/>
      <c r="EX112" s="105"/>
      <c r="EY112" s="105"/>
      <c r="EZ112" s="105"/>
      <c r="FA112" s="105"/>
      <c r="FB112" s="105"/>
      <c r="FC112" s="105"/>
      <c r="FD112" s="105"/>
      <c r="FE112" s="105"/>
      <c r="FF112" s="105"/>
      <c r="FG112" s="105"/>
      <c r="FH112" s="105"/>
      <c r="FI112" s="105"/>
      <c r="FJ112" s="105"/>
      <c r="FK112" s="105"/>
      <c r="FL112" s="105"/>
      <c r="FM112" s="105"/>
      <c r="FN112" s="105"/>
      <c r="FO112" s="105"/>
      <c r="FP112" s="105"/>
      <c r="FQ112" s="105"/>
      <c r="FR112" s="105"/>
      <c r="FS112" s="105"/>
      <c r="FT112" s="105"/>
      <c r="FU112" s="105"/>
      <c r="FV112" s="105"/>
      <c r="FW112" s="105"/>
      <c r="FX112" s="105"/>
      <c r="FY112" s="105"/>
      <c r="FZ112" s="105"/>
      <c r="GA112" s="105"/>
      <c r="GB112" s="105"/>
      <c r="GC112" s="105"/>
      <c r="GD112" s="105"/>
      <c r="GE112" s="105"/>
      <c r="GF112" s="105"/>
      <c r="GG112" s="105"/>
      <c r="GH112" s="105"/>
      <c r="GI112" s="105"/>
      <c r="GJ112" s="105"/>
      <c r="GK112" s="105"/>
      <c r="GL112" s="105"/>
      <c r="GM112" s="105"/>
      <c r="GN112" s="105"/>
      <c r="GO112" s="105"/>
      <c r="GP112" s="105"/>
      <c r="GQ112" s="105"/>
      <c r="GR112" s="105"/>
      <c r="GS112" s="105"/>
      <c r="GT112" s="105"/>
      <c r="GU112" s="105"/>
      <c r="GV112" s="105"/>
      <c r="GW112" s="105"/>
      <c r="GX112" s="105"/>
    </row>
    <row r="113" spans="1:206" s="160" customFormat="1" ht="69" customHeight="1">
      <c r="A113" s="257"/>
      <c r="B113" s="258"/>
      <c r="C113" s="158" t="str">
        <f>BJ113</f>
        <v>на 1 января  очередного финансового года</v>
      </c>
      <c r="D113" s="158" t="str">
        <f>C113</f>
        <v>на 1 января  очередного финансового года</v>
      </c>
      <c r="E113" s="157" t="s">
        <v>69</v>
      </c>
      <c r="F113" s="157" t="s">
        <v>70</v>
      </c>
      <c r="G113" s="175" t="s">
        <v>151</v>
      </c>
      <c r="H113" s="157" t="s">
        <v>14</v>
      </c>
      <c r="I113" s="175" t="s">
        <v>151</v>
      </c>
      <c r="J113" s="157" t="s">
        <v>137</v>
      </c>
      <c r="K113" s="175" t="s">
        <v>151</v>
      </c>
      <c r="L113" s="157" t="s">
        <v>138</v>
      </c>
      <c r="M113" s="175" t="s">
        <v>151</v>
      </c>
      <c r="N113" s="157" t="s">
        <v>83</v>
      </c>
      <c r="O113" s="175" t="s">
        <v>151</v>
      </c>
      <c r="P113" s="157" t="s">
        <v>84</v>
      </c>
      <c r="Q113" s="175" t="s">
        <v>151</v>
      </c>
      <c r="R113" s="157" t="s">
        <v>85</v>
      </c>
      <c r="S113" s="177" t="s">
        <v>151</v>
      </c>
      <c r="T113" s="157" t="s">
        <v>86</v>
      </c>
      <c r="U113" s="175" t="s">
        <v>151</v>
      </c>
      <c r="V113" s="157" t="s">
        <v>87</v>
      </c>
      <c r="W113" s="175" t="s">
        <v>151</v>
      </c>
      <c r="X113" s="157" t="s">
        <v>88</v>
      </c>
      <c r="Y113" s="175" t="s">
        <v>151</v>
      </c>
      <c r="Z113" s="158" t="str">
        <f>D113</f>
        <v>на 1 января  очередного финансового года</v>
      </c>
      <c r="AA113" s="158" t="s">
        <v>71</v>
      </c>
      <c r="AB113" s="175" t="str">
        <f>AB6</f>
        <v>Темп роста (снижения) к исполнено за отчетный год, %</v>
      </c>
      <c r="AC113" s="157" t="s">
        <v>69</v>
      </c>
      <c r="AD113" s="157" t="s">
        <v>70</v>
      </c>
      <c r="AE113" s="175" t="s">
        <v>152</v>
      </c>
      <c r="AF113" s="175" t="str">
        <f>AF7</f>
        <v>Темп роста (снижения) к исполнено за отчетный год, %</v>
      </c>
      <c r="AG113" s="157" t="s">
        <v>14</v>
      </c>
      <c r="AH113" s="175" t="s">
        <v>152</v>
      </c>
      <c r="AI113" s="175" t="str">
        <f>AI7</f>
        <v>Темп роста (снижения) к исполнено за отчетный год, %</v>
      </c>
      <c r="AJ113" s="178" t="s">
        <v>81</v>
      </c>
      <c r="AK113" s="175" t="s">
        <v>152</v>
      </c>
      <c r="AL113" s="175" t="str">
        <f>AL7</f>
        <v>Темп роста (снижения) к исполнено за отчетный год, %</v>
      </c>
      <c r="AM113" s="157" t="s">
        <v>82</v>
      </c>
      <c r="AN113" s="175" t="s">
        <v>152</v>
      </c>
      <c r="AO113" s="175" t="str">
        <f>AO7</f>
        <v>Темп роста (снижения) к исполнено за отчетный год, %</v>
      </c>
      <c r="AP113" s="157" t="s">
        <v>83</v>
      </c>
      <c r="AQ113" s="175" t="s">
        <v>152</v>
      </c>
      <c r="AR113" s="175" t="str">
        <f>AR7</f>
        <v>Темп роста (снижения) к исполнено за отчетный год, %</v>
      </c>
      <c r="AS113" s="157" t="s">
        <v>84</v>
      </c>
      <c r="AT113" s="175" t="s">
        <v>152</v>
      </c>
      <c r="AU113" s="175" t="str">
        <f>AU7</f>
        <v>Темп роста (снижения) к исполнено за отчетный год, %</v>
      </c>
      <c r="AV113" s="157" t="s">
        <v>85</v>
      </c>
      <c r="AW113" s="175" t="s">
        <v>152</v>
      </c>
      <c r="AX113" s="175" t="str">
        <f>AX7</f>
        <v>Темп роста (снижения) к исполнено за отчетный год, %</v>
      </c>
      <c r="AY113" s="157" t="s">
        <v>86</v>
      </c>
      <c r="AZ113" s="175" t="s">
        <v>152</v>
      </c>
      <c r="BA113" s="177" t="str">
        <f>BA7</f>
        <v>Темп роста (снижения) к исполнено за отчетный год, %</v>
      </c>
      <c r="BB113" s="157" t="s">
        <v>87</v>
      </c>
      <c r="BC113" s="175" t="s">
        <v>152</v>
      </c>
      <c r="BD113" s="175" t="str">
        <f>BD7</f>
        <v>Темп роста (снижения) к исполнено за отчетный год, %</v>
      </c>
      <c r="BE113" s="157" t="s">
        <v>88</v>
      </c>
      <c r="BF113" s="175" t="s">
        <v>152</v>
      </c>
      <c r="BG113" s="175" t="str">
        <f>BG7</f>
        <v>Темп роста (снижения) к исполнено за отчетный год, %</v>
      </c>
      <c r="BH113" s="175" t="str">
        <f>AA113</f>
        <v>на 1 января  очередного финансового года</v>
      </c>
      <c r="BI113" s="175" t="str">
        <f>BI7</f>
        <v>Ожидаемая оценка на __________</v>
      </c>
      <c r="BJ113" s="175" t="s">
        <v>71</v>
      </c>
      <c r="BK113" s="175" t="str">
        <f>BK6</f>
        <v>Темп роста (снижения) к утверждено на текущий год, %</v>
      </c>
      <c r="BL113" s="177" t="str">
        <f>BL6</f>
        <v>Темп роста (снижения) к исполнено за отчетный год, %</v>
      </c>
      <c r="BM113" s="123"/>
      <c r="BN113" s="159"/>
      <c r="BO113" s="159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59"/>
      <c r="CJ113" s="159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59"/>
      <c r="DE113" s="159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59"/>
      <c r="EV113" s="159"/>
      <c r="EW113" s="159"/>
      <c r="EX113" s="159"/>
      <c r="EY113" s="159"/>
      <c r="EZ113" s="159"/>
      <c r="FA113" s="159"/>
      <c r="FB113" s="159"/>
      <c r="FC113" s="159"/>
      <c r="FD113" s="159"/>
      <c r="FE113" s="159"/>
      <c r="FF113" s="159"/>
      <c r="FG113" s="159"/>
      <c r="FH113" s="159"/>
      <c r="FI113" s="159"/>
      <c r="FJ113" s="159"/>
      <c r="FK113" s="159"/>
      <c r="FL113" s="159"/>
      <c r="FM113" s="159"/>
      <c r="FN113" s="159"/>
      <c r="FO113" s="159"/>
      <c r="FP113" s="159"/>
      <c r="FQ113" s="159"/>
      <c r="FR113" s="159"/>
      <c r="FS113" s="159"/>
      <c r="FT113" s="159"/>
      <c r="FU113" s="159"/>
      <c r="FV113" s="159"/>
      <c r="FW113" s="159"/>
      <c r="FX113" s="159"/>
      <c r="FY113" s="159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59"/>
      <c r="GM113" s="159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</row>
    <row r="114" spans="1:206" s="18" customFormat="1" ht="16.5">
      <c r="A114" s="249" t="s">
        <v>153</v>
      </c>
      <c r="B114" s="250"/>
      <c r="C114" s="17"/>
      <c r="D114" s="17"/>
      <c r="E114" s="17">
        <f>D114+E78+E81</f>
        <v>0</v>
      </c>
      <c r="F114" s="17">
        <f>E114+F78+F81</f>
        <v>0</v>
      </c>
      <c r="G114" s="17">
        <f>F114-$C114</f>
        <v>0</v>
      </c>
      <c r="H114" s="17">
        <f>G114+H78+H81</f>
        <v>0</v>
      </c>
      <c r="I114" s="17">
        <f>H114-$C114</f>
        <v>0</v>
      </c>
      <c r="J114" s="17">
        <f>I114+J78+J81</f>
        <v>0</v>
      </c>
      <c r="K114" s="17">
        <f>J114-$C114</f>
        <v>0</v>
      </c>
      <c r="L114" s="17">
        <f>K114+L78+L81</f>
        <v>0</v>
      </c>
      <c r="M114" s="17">
        <f>L114-$C114</f>
        <v>0</v>
      </c>
      <c r="N114" s="17">
        <f>M114+N78+N81</f>
        <v>0</v>
      </c>
      <c r="O114" s="17">
        <f>N114-$C114</f>
        <v>0</v>
      </c>
      <c r="P114" s="17">
        <f>O114+P78+P81</f>
        <v>0</v>
      </c>
      <c r="Q114" s="17">
        <f>P114-$C114</f>
        <v>0</v>
      </c>
      <c r="R114" s="17">
        <f>Q114+R78+R81</f>
        <v>0</v>
      </c>
      <c r="S114" s="17">
        <f>R114-$C114</f>
        <v>0</v>
      </c>
      <c r="T114" s="17">
        <f>S114+T78+T81</f>
        <v>0</v>
      </c>
      <c r="U114" s="17">
        <f>T114-$C114</f>
        <v>0</v>
      </c>
      <c r="V114" s="17">
        <f>U114+V78+V81</f>
        <v>0</v>
      </c>
      <c r="W114" s="17">
        <f>V114-$C114</f>
        <v>0</v>
      </c>
      <c r="X114" s="17">
        <f>W114+X78+X81</f>
        <v>0</v>
      </c>
      <c r="Y114" s="17">
        <f>X114-$C114</f>
        <v>0</v>
      </c>
      <c r="Z114" s="17">
        <f>Y114+Z78+Z81</f>
        <v>0</v>
      </c>
      <c r="AA114" s="17"/>
      <c r="AB114" s="131">
        <f>IF(D114=0,1,AA114/D114-1)</f>
        <v>1</v>
      </c>
      <c r="AC114" s="17">
        <f>D114+AC78-AC81</f>
        <v>0</v>
      </c>
      <c r="AD114" s="17">
        <f>AC114+AD78+AD81</f>
        <v>0</v>
      </c>
      <c r="AE114" s="17">
        <f>AD114-$D114</f>
        <v>0</v>
      </c>
      <c r="AF114" s="131">
        <f>IF(B114=0,1,AE114/B114-1)</f>
        <v>1</v>
      </c>
      <c r="AG114" s="17">
        <f>AE114+AG78+AG81</f>
        <v>0</v>
      </c>
      <c r="AH114" s="17">
        <f>AG114-$D114</f>
        <v>0</v>
      </c>
      <c r="AI114" s="131">
        <f>IF(E114=0,1,AH114/E114-1)</f>
        <v>1</v>
      </c>
      <c r="AJ114" s="17">
        <f>AH114+AJ78+AJ81</f>
        <v>0</v>
      </c>
      <c r="AK114" s="17">
        <f>AJ114-$D114</f>
        <v>0</v>
      </c>
      <c r="AL114" s="131">
        <f>IF(H114=0,1,AK114/H114-1)</f>
        <v>1</v>
      </c>
      <c r="AM114" s="17">
        <f>AK114+AM78+AM81</f>
        <v>0</v>
      </c>
      <c r="AN114" s="17">
        <f>AM114-$D114</f>
        <v>0</v>
      </c>
      <c r="AO114" s="131">
        <f>IF(K114=0,1,AN114/K114-1)</f>
        <v>1</v>
      </c>
      <c r="AP114" s="17">
        <f>AN114+AP78+AP81</f>
        <v>0</v>
      </c>
      <c r="AQ114" s="17">
        <f>AP114-$D114</f>
        <v>0</v>
      </c>
      <c r="AR114" s="131">
        <f>IF(N114=0,1,AQ114/N114-1)</f>
        <v>1</v>
      </c>
      <c r="AS114" s="17">
        <f>AQ114+AS78+AS81</f>
        <v>0</v>
      </c>
      <c r="AT114" s="17">
        <f>AS114-$D114</f>
        <v>0</v>
      </c>
      <c r="AU114" s="131">
        <f>IF(Q114=0,1,AT114/Q114-1)</f>
        <v>1</v>
      </c>
      <c r="AV114" s="17">
        <f>AT114+AV78+AV81</f>
        <v>0</v>
      </c>
      <c r="AW114" s="17">
        <f>AV114-$D114</f>
        <v>0</v>
      </c>
      <c r="AX114" s="131">
        <f>IF(T114=0,1,AW114/T114-1)</f>
        <v>1</v>
      </c>
      <c r="AY114" s="17">
        <f>AW114+AY78+AY81</f>
        <v>0</v>
      </c>
      <c r="AZ114" s="17">
        <f>AY114-$D114</f>
        <v>0</v>
      </c>
      <c r="BA114" s="131">
        <f>IF(W114=0,1,AZ114/W114-1)</f>
        <v>1</v>
      </c>
      <c r="BB114" s="17">
        <f>AZ114+BB78+BB81</f>
        <v>0</v>
      </c>
      <c r="BC114" s="17">
        <f>BB114-$D114</f>
        <v>0</v>
      </c>
      <c r="BD114" s="131">
        <f>IF(Z114=0,1,BC114/Z114-1)</f>
        <v>1</v>
      </c>
      <c r="BE114" s="17">
        <f>BC114+BE78+BE81</f>
        <v>0</v>
      </c>
      <c r="BF114" s="17">
        <f>BE114-$D114</f>
        <v>0</v>
      </c>
      <c r="BG114" s="131">
        <f>IF(AC114=0,1,BF114/AC114-1)</f>
        <v>1</v>
      </c>
      <c r="BH114" s="17">
        <f>BF114+BH78+BH81</f>
        <v>0</v>
      </c>
      <c r="BI114" s="17"/>
      <c r="BJ114" s="17">
        <f>D114+BJ78+BJ81</f>
        <v>0</v>
      </c>
      <c r="BK114" s="131">
        <f>IF($AA$87=0,1,BJ114/$AA$87-1)</f>
        <v>1</v>
      </c>
      <c r="BL114" s="131">
        <f>IF($D114=0,1,BJ114/$D114-1)</f>
        <v>1</v>
      </c>
      <c r="BM114" s="170"/>
      <c r="BN114" s="22"/>
      <c r="BO114" s="22"/>
      <c r="BP114" s="22"/>
      <c r="BQ114" s="22"/>
      <c r="BR114" s="22"/>
      <c r="BS114" s="22"/>
      <c r="BT114" s="22"/>
      <c r="BU114" s="22"/>
      <c r="BV114" s="22"/>
      <c r="BW114" s="22"/>
      <c r="BX114" s="22"/>
      <c r="BY114" s="22"/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  <c r="CW114" s="22"/>
      <c r="CX114" s="22"/>
      <c r="CY114" s="22"/>
      <c r="CZ114" s="22"/>
      <c r="DA114" s="22"/>
      <c r="DB114" s="22"/>
      <c r="DC114" s="22"/>
      <c r="DD114" s="22"/>
      <c r="DE114" s="22"/>
      <c r="DF114" s="22"/>
      <c r="DG114" s="22"/>
      <c r="DH114" s="22"/>
      <c r="DI114" s="22"/>
      <c r="DJ114" s="22"/>
      <c r="DK114" s="22"/>
      <c r="DL114" s="22"/>
      <c r="DM114" s="22"/>
      <c r="DN114" s="22"/>
      <c r="DO114" s="22"/>
      <c r="DP114" s="22"/>
      <c r="DQ114" s="22"/>
      <c r="DR114" s="22"/>
      <c r="DS114" s="22"/>
      <c r="DT114" s="22"/>
      <c r="DU114" s="22"/>
      <c r="DV114" s="22"/>
      <c r="DW114" s="22"/>
      <c r="DX114" s="22"/>
      <c r="DY114" s="22"/>
      <c r="DZ114" s="22"/>
      <c r="EA114" s="22"/>
      <c r="EB114" s="22"/>
      <c r="EC114" s="22"/>
      <c r="ED114" s="22"/>
      <c r="EE114" s="22"/>
      <c r="EF114" s="22"/>
      <c r="EG114" s="22"/>
      <c r="EH114" s="22"/>
      <c r="EI114" s="22"/>
      <c r="EJ114" s="22"/>
      <c r="EK114" s="22"/>
      <c r="EL114" s="22"/>
      <c r="EM114" s="22"/>
      <c r="EN114" s="22"/>
      <c r="EO114" s="22"/>
      <c r="EP114" s="22"/>
      <c r="EQ114" s="22"/>
      <c r="ER114" s="22"/>
      <c r="ES114" s="22"/>
      <c r="ET114" s="22"/>
      <c r="EU114" s="22"/>
      <c r="EV114" s="22"/>
      <c r="EW114" s="22"/>
      <c r="EX114" s="22"/>
      <c r="EY114" s="22"/>
      <c r="EZ114" s="22"/>
      <c r="FA114" s="22"/>
      <c r="FB114" s="22"/>
      <c r="FC114" s="22"/>
      <c r="FD114" s="22"/>
      <c r="FE114" s="22"/>
      <c r="FF114" s="22"/>
      <c r="FG114" s="22"/>
      <c r="FH114" s="22"/>
      <c r="FI114" s="22"/>
      <c r="FJ114" s="22"/>
      <c r="FK114" s="22"/>
      <c r="FL114" s="22"/>
      <c r="FM114" s="22"/>
      <c r="FN114" s="22"/>
      <c r="FO114" s="22"/>
      <c r="FP114" s="22"/>
      <c r="FQ114" s="22"/>
      <c r="FR114" s="22"/>
      <c r="FS114" s="22"/>
      <c r="FT114" s="22"/>
      <c r="FU114" s="22"/>
      <c r="FV114" s="22"/>
      <c r="FW114" s="22"/>
      <c r="FX114" s="22"/>
      <c r="FY114" s="22"/>
      <c r="FZ114" s="22"/>
      <c r="GA114" s="22"/>
      <c r="GB114" s="22"/>
      <c r="GC114" s="22"/>
      <c r="GD114" s="22"/>
      <c r="GE114" s="22"/>
      <c r="GF114" s="22"/>
      <c r="GG114" s="22"/>
      <c r="GH114" s="22"/>
      <c r="GI114" s="22"/>
      <c r="GJ114" s="22"/>
      <c r="GK114" s="22"/>
      <c r="GL114" s="22"/>
      <c r="GM114" s="22"/>
      <c r="GN114" s="22"/>
      <c r="GO114" s="22"/>
      <c r="GP114" s="22"/>
      <c r="GQ114" s="22"/>
      <c r="GR114" s="22"/>
      <c r="GS114" s="22"/>
      <c r="GT114" s="22"/>
      <c r="GU114" s="22"/>
      <c r="GV114" s="22"/>
      <c r="GW114" s="22"/>
      <c r="GX114" s="22"/>
    </row>
    <row r="115" spans="1:206" s="64" customFormat="1" ht="16.5">
      <c r="A115" s="255" t="s">
        <v>154</v>
      </c>
      <c r="B115" s="256"/>
      <c r="C115" s="29"/>
      <c r="D115" s="134">
        <f t="shared" ref="D115:D117" si="289">E115+F115+H115+J115+L115+N115+P115+R115+T115+V115+X115+Z115</f>
        <v>0</v>
      </c>
      <c r="E115" s="29"/>
      <c r="F115" s="29"/>
      <c r="G115" s="137">
        <f t="shared" ref="G115:G117" si="290">E115+F115</f>
        <v>0</v>
      </c>
      <c r="H115" s="29"/>
      <c r="I115" s="137">
        <f t="shared" ref="I115:I117" si="291">G115+H115</f>
        <v>0</v>
      </c>
      <c r="J115" s="29"/>
      <c r="K115" s="137">
        <f t="shared" ref="K115:K117" si="292">J115-$C115</f>
        <v>0</v>
      </c>
      <c r="L115" s="29">
        <f t="shared" ref="L115:L117" si="293">K115+L79+L82</f>
        <v>0</v>
      </c>
      <c r="M115" s="137">
        <f t="shared" ref="M115:M117" si="294">K115+L115</f>
        <v>0</v>
      </c>
      <c r="N115" s="29"/>
      <c r="O115" s="137">
        <f>M115-$C115</f>
        <v>0</v>
      </c>
      <c r="P115" s="29">
        <f t="shared" ref="P115:P117" si="295">O115+P79+P82</f>
        <v>0</v>
      </c>
      <c r="Q115" s="137">
        <f t="shared" ref="Q115:Q117" si="296">O115+P115</f>
        <v>0</v>
      </c>
      <c r="R115" s="29"/>
      <c r="S115" s="137">
        <f>Q115-$C115</f>
        <v>0</v>
      </c>
      <c r="T115" s="29">
        <f t="shared" ref="T115:T117" si="297">S115+T79+T82</f>
        <v>0</v>
      </c>
      <c r="U115" s="137">
        <f t="shared" ref="U115:U117" si="298">S115+T115</f>
        <v>0</v>
      </c>
      <c r="V115" s="29"/>
      <c r="W115" s="137">
        <f>U115-$C115</f>
        <v>0</v>
      </c>
      <c r="X115" s="29">
        <f t="shared" ref="X115:X117" si="299">W115+X79+X82</f>
        <v>0</v>
      </c>
      <c r="Y115" s="137">
        <f t="shared" ref="Y115:Y117" si="300">W115+X115</f>
        <v>0</v>
      </c>
      <c r="Z115" s="29"/>
      <c r="AA115" s="137">
        <f>Y115-$C115</f>
        <v>0</v>
      </c>
      <c r="AB115" s="135">
        <f t="shared" ref="AB115:AB117" si="301">IF(D115=0,1,AA115/D115-1)</f>
        <v>1</v>
      </c>
      <c r="AC115" s="29"/>
      <c r="AD115" s="29"/>
      <c r="AE115" s="29">
        <f>AD115-$D115</f>
        <v>0</v>
      </c>
      <c r="AF115" s="135">
        <f t="shared" ref="AF115:AF117" si="302">IF(B115=0,1,AE115/B115-1)</f>
        <v>1</v>
      </c>
      <c r="AG115" s="29"/>
      <c r="AH115" s="29">
        <f>AG115-$D115</f>
        <v>0</v>
      </c>
      <c r="AI115" s="135">
        <f t="shared" ref="AI115:AI117" si="303">IF(E115=0,1,AH115/E115-1)</f>
        <v>1</v>
      </c>
      <c r="AJ115" s="29"/>
      <c r="AK115" s="29">
        <f>AJ115-$D115</f>
        <v>0</v>
      </c>
      <c r="AL115" s="135">
        <f t="shared" ref="AL115:AL117" si="304">IF(H115=0,1,AK115/H115-1)</f>
        <v>1</v>
      </c>
      <c r="AM115" s="137"/>
      <c r="AN115" s="29">
        <f>AM115-$D115</f>
        <v>0</v>
      </c>
      <c r="AO115" s="135">
        <f t="shared" ref="AO115:AO117" si="305">IF(K115=0,1,AN115/K115-1)</f>
        <v>1</v>
      </c>
      <c r="AP115" s="29"/>
      <c r="AQ115" s="29">
        <f>AP115-$D115</f>
        <v>0</v>
      </c>
      <c r="AR115" s="135">
        <f t="shared" ref="AR115:AR117" si="306">IF(N115=0,1,AQ115/N115-1)</f>
        <v>1</v>
      </c>
      <c r="AS115" s="29"/>
      <c r="AT115" s="29">
        <f>AS115-$D115</f>
        <v>0</v>
      </c>
      <c r="AU115" s="135">
        <f t="shared" ref="AU115:AU117" si="307">IF(Q115=0,1,AT115/Q115-1)</f>
        <v>1</v>
      </c>
      <c r="AV115" s="29">
        <f t="shared" ref="AV115:AV117" si="308">AU115+AV79+AV82</f>
        <v>1</v>
      </c>
      <c r="AW115" s="29">
        <f>AV115-$D115</f>
        <v>1</v>
      </c>
      <c r="AX115" s="135">
        <f t="shared" ref="AX115:AX117" si="309">IF(T115=0,1,AW115/T115-1)</f>
        <v>1</v>
      </c>
      <c r="AY115" s="29"/>
      <c r="AZ115" s="29">
        <f>AY115-$D115</f>
        <v>0</v>
      </c>
      <c r="BA115" s="135">
        <f t="shared" ref="BA115:BA117" si="310">IF(W115=0,1,AZ115/W115-1)</f>
        <v>1</v>
      </c>
      <c r="BB115" s="29"/>
      <c r="BC115" s="29">
        <f>BB115-$D115</f>
        <v>0</v>
      </c>
      <c r="BD115" s="135">
        <f t="shared" ref="BD115:BD117" si="311">IF(Z115=0,1,BC115/Z115-1)</f>
        <v>1</v>
      </c>
      <c r="BE115" s="29"/>
      <c r="BF115" s="29">
        <f>BE115-$D115</f>
        <v>0</v>
      </c>
      <c r="BG115" s="135">
        <f t="shared" ref="BG115:BG117" si="312">IF(AC115=0,1,BF115/AC115-1)</f>
        <v>1</v>
      </c>
      <c r="BH115" s="137">
        <f t="shared" ref="BH115:BH117" si="313">BF115+BH79+BH82</f>
        <v>0</v>
      </c>
      <c r="BI115" s="29"/>
      <c r="BJ115" s="29">
        <f t="shared" ref="BJ115:BJ117" si="314">D115+BJ79+BJ82</f>
        <v>0</v>
      </c>
      <c r="BK115" s="135">
        <f t="shared" ref="BK115:BK117" si="315">IF($AA$80=0,1,BJ115/$AA$80-1)</f>
        <v>1</v>
      </c>
      <c r="BL115" s="135">
        <f t="shared" ref="BL115:BL117" si="316">IF($D115=0,1,BJ115/$D115-1)</f>
        <v>1</v>
      </c>
      <c r="BM115" s="29">
        <f>BK115-$E115</f>
        <v>1</v>
      </c>
      <c r="BN115" s="137">
        <f t="shared" ref="BN115:BN117" si="317">BL115+BN79+BN82</f>
        <v>1</v>
      </c>
      <c r="BO115" s="29"/>
      <c r="BP115" s="29">
        <f t="shared" ref="BP115:BP117" si="318">J115+BP79+BP82</f>
        <v>0</v>
      </c>
      <c r="BQ115" s="63"/>
      <c r="BR115" s="63"/>
      <c r="BS115" s="29">
        <f>BQ115-$E115</f>
        <v>0</v>
      </c>
      <c r="BT115" s="137">
        <f t="shared" ref="BT115:BT117" si="319">BR115+BT79+BT82</f>
        <v>0</v>
      </c>
      <c r="BU115" s="29"/>
      <c r="BV115" s="29">
        <f t="shared" ref="BV115:BV117" si="320">P115+BV79+BV82</f>
        <v>0</v>
      </c>
      <c r="BW115" s="63"/>
      <c r="BX115" s="63"/>
      <c r="BY115" s="29">
        <f>BW115-$E115</f>
        <v>0</v>
      </c>
      <c r="BZ115" s="137">
        <f t="shared" ref="BZ115:BZ117" si="321">BX115+BZ79+BZ82</f>
        <v>0</v>
      </c>
      <c r="CA115" s="29"/>
      <c r="CB115" s="29">
        <f t="shared" ref="CB115:CB117" si="322">V115+CB79+CB82</f>
        <v>0</v>
      </c>
      <c r="CC115" s="63"/>
      <c r="CD115" s="63"/>
      <c r="CE115" s="29">
        <f>CC115-$E115</f>
        <v>0</v>
      </c>
      <c r="CF115" s="137">
        <f t="shared" ref="CF115:CF117" si="323">CD115+CF79+CF82</f>
        <v>0</v>
      </c>
      <c r="CG115" s="29"/>
      <c r="CH115" s="29">
        <f t="shared" ref="CH115:CH117" si="324">AB115+CH79+CH82</f>
        <v>1</v>
      </c>
      <c r="CI115" s="63"/>
      <c r="CJ115" s="63"/>
      <c r="CK115" s="29">
        <f>CI115-$E115</f>
        <v>0</v>
      </c>
      <c r="CL115" s="137">
        <f t="shared" ref="CL115:CL117" si="325">CJ115+CL79+CL82</f>
        <v>0</v>
      </c>
      <c r="CM115" s="29"/>
      <c r="CN115" s="29">
        <f t="shared" ref="CN115:CN117" si="326">AH115+CN79+CN82</f>
        <v>0</v>
      </c>
      <c r="CO115" s="63"/>
      <c r="CP115" s="63"/>
      <c r="CQ115" s="29">
        <f>CO115-$E115</f>
        <v>0</v>
      </c>
      <c r="CR115" s="137">
        <f t="shared" ref="CR115:CR117" si="327">CP115+CR79+CR82</f>
        <v>0</v>
      </c>
      <c r="CS115" s="29"/>
      <c r="CT115" s="29">
        <f t="shared" ref="CT115:CT117" si="328">AN115+CT79+CT82</f>
        <v>0</v>
      </c>
      <c r="CU115" s="63"/>
      <c r="CV115" s="63"/>
      <c r="CW115" s="29">
        <f>CU115-$E115</f>
        <v>0</v>
      </c>
      <c r="CX115" s="137">
        <f t="shared" ref="CX115:CX117" si="329">CV115+CX79+CX82</f>
        <v>0</v>
      </c>
      <c r="CY115" s="29"/>
      <c r="CZ115" s="29">
        <f t="shared" ref="CZ115:CZ117" si="330">AT115+CZ79+CZ82</f>
        <v>0</v>
      </c>
      <c r="DA115" s="63"/>
      <c r="DB115" s="63"/>
      <c r="DC115" s="29">
        <f>DA115-$E115</f>
        <v>0</v>
      </c>
      <c r="DD115" s="137">
        <f t="shared" ref="DD115:DD117" si="331">DB115+DD79+DD82</f>
        <v>0</v>
      </c>
      <c r="DE115" s="29"/>
      <c r="DF115" s="29">
        <f t="shared" ref="DF115:DF117" si="332">AZ115+DF79+DF82</f>
        <v>0</v>
      </c>
      <c r="DG115" s="63"/>
      <c r="DH115" s="63"/>
      <c r="DI115" s="29">
        <f>DG115-$E115</f>
        <v>0</v>
      </c>
      <c r="DJ115" s="137">
        <f t="shared" ref="DJ115:DJ117" si="333">DH115+DJ79+DJ82</f>
        <v>0</v>
      </c>
      <c r="DK115" s="29"/>
      <c r="DL115" s="29">
        <f t="shared" ref="DL115:DL117" si="334">BF115+DL79+DL82</f>
        <v>0</v>
      </c>
      <c r="DM115" s="63"/>
      <c r="DN115" s="63"/>
      <c r="DO115" s="63"/>
      <c r="DP115" s="63"/>
      <c r="DQ115" s="63"/>
      <c r="DR115" s="63"/>
      <c r="DS115" s="63"/>
      <c r="DT115" s="63"/>
      <c r="DU115" s="63"/>
      <c r="DV115" s="63"/>
      <c r="DW115" s="63"/>
      <c r="DX115" s="63"/>
      <c r="DY115" s="63"/>
      <c r="DZ115" s="63"/>
      <c r="EA115" s="63"/>
      <c r="EB115" s="63"/>
      <c r="EC115" s="63"/>
      <c r="ED115" s="63"/>
      <c r="EE115" s="63"/>
      <c r="EF115" s="63"/>
      <c r="EG115" s="63"/>
      <c r="EH115" s="63"/>
      <c r="EI115" s="63"/>
      <c r="EJ115" s="63"/>
      <c r="EK115" s="63"/>
      <c r="EL115" s="63"/>
      <c r="EM115" s="63"/>
      <c r="EN115" s="63"/>
      <c r="EO115" s="63"/>
      <c r="EP115" s="63"/>
      <c r="EQ115" s="63"/>
      <c r="ER115" s="63"/>
      <c r="ES115" s="63"/>
      <c r="ET115" s="63"/>
      <c r="EU115" s="63"/>
      <c r="EV115" s="63"/>
      <c r="EW115" s="63"/>
      <c r="EX115" s="63"/>
      <c r="EY115" s="63"/>
      <c r="EZ115" s="63"/>
      <c r="FA115" s="63"/>
      <c r="FB115" s="63"/>
      <c r="FC115" s="63"/>
      <c r="FD115" s="63"/>
      <c r="FE115" s="63"/>
      <c r="FF115" s="63"/>
      <c r="FG115" s="63"/>
      <c r="FH115" s="63"/>
      <c r="FI115" s="63"/>
      <c r="FJ115" s="63"/>
      <c r="FK115" s="63"/>
      <c r="FL115" s="63"/>
      <c r="FM115" s="63"/>
      <c r="FN115" s="63"/>
      <c r="FO115" s="63"/>
      <c r="FP115" s="63"/>
      <c r="FQ115" s="63"/>
      <c r="FR115" s="63"/>
      <c r="FS115" s="63"/>
      <c r="FT115" s="63"/>
      <c r="FU115" s="63"/>
      <c r="FV115" s="63"/>
      <c r="FW115" s="63"/>
      <c r="FX115" s="63"/>
      <c r="FY115" s="63"/>
      <c r="FZ115" s="63"/>
      <c r="GA115" s="63"/>
      <c r="GB115" s="63"/>
      <c r="GC115" s="63"/>
      <c r="GD115" s="63"/>
      <c r="GE115" s="63"/>
      <c r="GF115" s="63"/>
      <c r="GG115" s="63"/>
      <c r="GH115" s="63"/>
      <c r="GI115" s="63"/>
      <c r="GJ115" s="63"/>
      <c r="GK115" s="63"/>
      <c r="GL115" s="63"/>
      <c r="GM115" s="63"/>
      <c r="GN115" s="63"/>
      <c r="GO115" s="63"/>
      <c r="GP115" s="63"/>
      <c r="GQ115" s="63"/>
      <c r="GR115" s="63"/>
      <c r="GS115" s="63"/>
      <c r="GT115" s="63"/>
      <c r="GU115" s="63"/>
      <c r="GV115" s="63"/>
      <c r="GW115" s="63"/>
      <c r="GX115" s="63"/>
    </row>
    <row r="116" spans="1:206" s="64" customFormat="1" ht="16.5">
      <c r="A116" s="255" t="s">
        <v>155</v>
      </c>
      <c r="B116" s="256"/>
      <c r="C116" s="29"/>
      <c r="D116" s="134">
        <f t="shared" si="289"/>
        <v>0</v>
      </c>
      <c r="E116" s="29"/>
      <c r="F116" s="29"/>
      <c r="G116" s="137">
        <f t="shared" si="290"/>
        <v>0</v>
      </c>
      <c r="H116" s="29"/>
      <c r="I116" s="137">
        <f t="shared" si="291"/>
        <v>0</v>
      </c>
      <c r="J116" s="29"/>
      <c r="K116" s="137">
        <f>I116-$C116</f>
        <v>0</v>
      </c>
      <c r="L116" s="29">
        <f t="shared" si="293"/>
        <v>0</v>
      </c>
      <c r="M116" s="137">
        <f t="shared" si="294"/>
        <v>0</v>
      </c>
      <c r="N116" s="29"/>
      <c r="O116" s="137">
        <f>M116-$C116</f>
        <v>0</v>
      </c>
      <c r="P116" s="29">
        <f t="shared" si="295"/>
        <v>0</v>
      </c>
      <c r="Q116" s="137">
        <f t="shared" si="296"/>
        <v>0</v>
      </c>
      <c r="R116" s="29"/>
      <c r="S116" s="137">
        <f>Q116-$C116</f>
        <v>0</v>
      </c>
      <c r="T116" s="29">
        <f t="shared" si="297"/>
        <v>0</v>
      </c>
      <c r="U116" s="137">
        <f t="shared" si="298"/>
        <v>0</v>
      </c>
      <c r="V116" s="29"/>
      <c r="W116" s="137">
        <f>U116-$C116</f>
        <v>0</v>
      </c>
      <c r="X116" s="29">
        <f t="shared" si="299"/>
        <v>0</v>
      </c>
      <c r="Y116" s="137">
        <f t="shared" si="300"/>
        <v>0</v>
      </c>
      <c r="Z116" s="29"/>
      <c r="AA116" s="137">
        <f>Y116-$C116</f>
        <v>0</v>
      </c>
      <c r="AB116" s="135">
        <f t="shared" si="301"/>
        <v>1</v>
      </c>
      <c r="AC116" s="29"/>
      <c r="AD116" s="29"/>
      <c r="AE116" s="29">
        <f t="shared" ref="AE116:AE117" si="335">AD116-$D116</f>
        <v>0</v>
      </c>
      <c r="AF116" s="135">
        <f t="shared" si="302"/>
        <v>1</v>
      </c>
      <c r="AG116" s="29"/>
      <c r="AH116" s="29">
        <f t="shared" ref="AH116:AH117" si="336">AG116-$D116</f>
        <v>0</v>
      </c>
      <c r="AI116" s="135">
        <f t="shared" si="303"/>
        <v>1</v>
      </c>
      <c r="AJ116" s="29"/>
      <c r="AK116" s="29">
        <f t="shared" ref="AK116:AK117" si="337">AJ116-$D116</f>
        <v>0</v>
      </c>
      <c r="AL116" s="135">
        <f t="shared" si="304"/>
        <v>1</v>
      </c>
      <c r="AM116" s="137"/>
      <c r="AN116" s="29">
        <f t="shared" ref="AN116:AN117" si="338">AM116-$D116</f>
        <v>0</v>
      </c>
      <c r="AO116" s="135">
        <f t="shared" si="305"/>
        <v>1</v>
      </c>
      <c r="AP116" s="29"/>
      <c r="AQ116" s="29">
        <f t="shared" ref="AQ116:AQ117" si="339">AP116-$D116</f>
        <v>0</v>
      </c>
      <c r="AR116" s="135">
        <f t="shared" si="306"/>
        <v>1</v>
      </c>
      <c r="AS116" s="29"/>
      <c r="AT116" s="29">
        <f t="shared" ref="AT116:AT117" si="340">AS116-$D116</f>
        <v>0</v>
      </c>
      <c r="AU116" s="135">
        <f t="shared" si="307"/>
        <v>1</v>
      </c>
      <c r="AV116" s="29">
        <f t="shared" si="308"/>
        <v>1</v>
      </c>
      <c r="AW116" s="29">
        <f t="shared" ref="AW116:AW117" si="341">AV116-$D116</f>
        <v>1</v>
      </c>
      <c r="AX116" s="135">
        <f t="shared" si="309"/>
        <v>1</v>
      </c>
      <c r="AY116" s="29"/>
      <c r="AZ116" s="29">
        <f t="shared" ref="AZ116:AZ117" si="342">AY116-$D116</f>
        <v>0</v>
      </c>
      <c r="BA116" s="135">
        <f t="shared" si="310"/>
        <v>1</v>
      </c>
      <c r="BB116" s="29"/>
      <c r="BC116" s="29">
        <f t="shared" ref="BC116:BC117" si="343">BB116-$D116</f>
        <v>0</v>
      </c>
      <c r="BD116" s="135">
        <f t="shared" si="311"/>
        <v>1</v>
      </c>
      <c r="BE116" s="29"/>
      <c r="BF116" s="29">
        <f t="shared" ref="BF116:BF117" si="344">BE116-$D116</f>
        <v>0</v>
      </c>
      <c r="BG116" s="135">
        <f t="shared" si="312"/>
        <v>1</v>
      </c>
      <c r="BH116" s="137">
        <f t="shared" si="313"/>
        <v>0</v>
      </c>
      <c r="BI116" s="29"/>
      <c r="BJ116" s="29">
        <f t="shared" si="314"/>
        <v>0</v>
      </c>
      <c r="BK116" s="135">
        <f t="shared" si="315"/>
        <v>1</v>
      </c>
      <c r="BL116" s="135">
        <f t="shared" si="316"/>
        <v>1</v>
      </c>
      <c r="BM116" s="29">
        <f t="shared" ref="BM116:BM117" si="345">IF(AE116=0,1,BL116/AE116-1)</f>
        <v>1</v>
      </c>
      <c r="BN116" s="137">
        <f t="shared" si="317"/>
        <v>1</v>
      </c>
      <c r="BO116" s="29"/>
      <c r="BP116" s="29">
        <f t="shared" si="318"/>
        <v>0</v>
      </c>
      <c r="BQ116" s="63"/>
      <c r="BR116" s="63"/>
      <c r="BS116" s="29">
        <f t="shared" ref="BS116:BS117" si="346">IF(AK116=0,1,BR116/AK116-1)</f>
        <v>1</v>
      </c>
      <c r="BT116" s="137">
        <f t="shared" si="319"/>
        <v>0</v>
      </c>
      <c r="BU116" s="29"/>
      <c r="BV116" s="29">
        <f t="shared" si="320"/>
        <v>0</v>
      </c>
      <c r="BW116" s="63"/>
      <c r="BX116" s="63"/>
      <c r="BY116" s="29">
        <f t="shared" ref="BY116:BY117" si="347">IF(AQ116=0,1,BX116/AQ116-1)</f>
        <v>1</v>
      </c>
      <c r="BZ116" s="137">
        <f t="shared" si="321"/>
        <v>0</v>
      </c>
      <c r="CA116" s="29"/>
      <c r="CB116" s="29">
        <f t="shared" si="322"/>
        <v>0</v>
      </c>
      <c r="CC116" s="63"/>
      <c r="CD116" s="63"/>
      <c r="CE116" s="29">
        <f t="shared" ref="CE116:CE117" si="348">IF(AW116=0,1,CD116/AW116-1)</f>
        <v>-1</v>
      </c>
      <c r="CF116" s="137">
        <f t="shared" si="323"/>
        <v>0</v>
      </c>
      <c r="CG116" s="29"/>
      <c r="CH116" s="29">
        <f t="shared" si="324"/>
        <v>1</v>
      </c>
      <c r="CI116" s="63"/>
      <c r="CJ116" s="63"/>
      <c r="CK116" s="29">
        <f t="shared" ref="CK116:CK117" si="349">IF(BC116=0,1,CJ116/BC116-1)</f>
        <v>1</v>
      </c>
      <c r="CL116" s="137">
        <f t="shared" si="325"/>
        <v>0</v>
      </c>
      <c r="CM116" s="29"/>
      <c r="CN116" s="29">
        <f t="shared" si="326"/>
        <v>0</v>
      </c>
      <c r="CO116" s="63"/>
      <c r="CP116" s="63"/>
      <c r="CQ116" s="29">
        <f t="shared" ref="CQ116:CQ117" si="350">IF(BI116=0,1,CP116/BI116-1)</f>
        <v>1</v>
      </c>
      <c r="CR116" s="137">
        <f t="shared" si="327"/>
        <v>0</v>
      </c>
      <c r="CS116" s="29"/>
      <c r="CT116" s="29">
        <f t="shared" si="328"/>
        <v>0</v>
      </c>
      <c r="CU116" s="63"/>
      <c r="CV116" s="63"/>
      <c r="CW116" s="29">
        <f t="shared" ref="CW116:CW117" si="351">IF(BO116=0,1,CV116/BO116-1)</f>
        <v>1</v>
      </c>
      <c r="CX116" s="137">
        <f t="shared" si="329"/>
        <v>0</v>
      </c>
      <c r="CY116" s="29"/>
      <c r="CZ116" s="29">
        <f t="shared" si="330"/>
        <v>0</v>
      </c>
      <c r="DA116" s="63"/>
      <c r="DB116" s="63"/>
      <c r="DC116" s="29">
        <f t="shared" ref="DC116:DC117" si="352">IF(BU116=0,1,DB116/BU116-1)</f>
        <v>1</v>
      </c>
      <c r="DD116" s="137">
        <f t="shared" si="331"/>
        <v>0</v>
      </c>
      <c r="DE116" s="29"/>
      <c r="DF116" s="29">
        <f t="shared" si="332"/>
        <v>0</v>
      </c>
      <c r="DG116" s="63"/>
      <c r="DH116" s="63"/>
      <c r="DI116" s="29">
        <f t="shared" ref="DI116:DI117" si="353">IF(CA116=0,1,DH116/CA116-1)</f>
        <v>1</v>
      </c>
      <c r="DJ116" s="137">
        <f t="shared" si="333"/>
        <v>0</v>
      </c>
      <c r="DK116" s="29"/>
      <c r="DL116" s="29">
        <f t="shared" si="334"/>
        <v>0</v>
      </c>
      <c r="DM116" s="63"/>
      <c r="DN116" s="63"/>
      <c r="DO116" s="63"/>
      <c r="DP116" s="63"/>
      <c r="DQ116" s="63"/>
      <c r="DR116" s="63"/>
      <c r="DS116" s="63"/>
      <c r="DT116" s="63"/>
      <c r="DU116" s="63"/>
      <c r="DV116" s="63"/>
      <c r="DW116" s="63"/>
      <c r="DX116" s="63"/>
      <c r="DY116" s="63"/>
      <c r="DZ116" s="63"/>
      <c r="EA116" s="63"/>
      <c r="EB116" s="63"/>
      <c r="EC116" s="63"/>
      <c r="ED116" s="63"/>
      <c r="EE116" s="63"/>
      <c r="EF116" s="63"/>
      <c r="EG116" s="63"/>
      <c r="EH116" s="63"/>
      <c r="EI116" s="63"/>
      <c r="EJ116" s="63"/>
      <c r="EK116" s="63"/>
      <c r="EL116" s="63"/>
      <c r="EM116" s="63"/>
      <c r="EN116" s="63"/>
      <c r="EO116" s="63"/>
      <c r="EP116" s="63"/>
      <c r="EQ116" s="63"/>
      <c r="ER116" s="63"/>
      <c r="ES116" s="63"/>
      <c r="ET116" s="63"/>
      <c r="EU116" s="63"/>
      <c r="EV116" s="63"/>
      <c r="EW116" s="63"/>
      <c r="EX116" s="63"/>
      <c r="EY116" s="63"/>
      <c r="EZ116" s="63"/>
      <c r="FA116" s="63"/>
      <c r="FB116" s="63"/>
      <c r="FC116" s="63"/>
      <c r="FD116" s="63"/>
      <c r="FE116" s="63"/>
      <c r="FF116" s="63"/>
      <c r="FG116" s="63"/>
      <c r="FH116" s="63"/>
      <c r="FI116" s="63"/>
      <c r="FJ116" s="63"/>
      <c r="FK116" s="63"/>
      <c r="FL116" s="63"/>
      <c r="FM116" s="63"/>
      <c r="FN116" s="63"/>
      <c r="FO116" s="63"/>
      <c r="FP116" s="63"/>
      <c r="FQ116" s="63"/>
      <c r="FR116" s="63"/>
      <c r="FS116" s="63"/>
      <c r="FT116" s="63"/>
      <c r="FU116" s="63"/>
      <c r="FV116" s="63"/>
      <c r="FW116" s="63"/>
      <c r="FX116" s="63"/>
      <c r="FY116" s="63"/>
      <c r="FZ116" s="63"/>
      <c r="GA116" s="63"/>
      <c r="GB116" s="63"/>
      <c r="GC116" s="63"/>
      <c r="GD116" s="63"/>
      <c r="GE116" s="63"/>
      <c r="GF116" s="63"/>
      <c r="GG116" s="63"/>
      <c r="GH116" s="63"/>
      <c r="GI116" s="63"/>
      <c r="GJ116" s="63"/>
      <c r="GK116" s="63"/>
      <c r="GL116" s="63"/>
      <c r="GM116" s="63"/>
      <c r="GN116" s="63"/>
      <c r="GO116" s="63"/>
      <c r="GP116" s="63"/>
      <c r="GQ116" s="63"/>
      <c r="GR116" s="63"/>
      <c r="GS116" s="63"/>
      <c r="GT116" s="63"/>
      <c r="GU116" s="63"/>
      <c r="GV116" s="63"/>
      <c r="GW116" s="63"/>
      <c r="GX116" s="63"/>
    </row>
    <row r="117" spans="1:206" s="64" customFormat="1" ht="16.5">
      <c r="A117" s="255" t="s">
        <v>156</v>
      </c>
      <c r="B117" s="256"/>
      <c r="C117" s="29"/>
      <c r="D117" s="134">
        <f t="shared" si="289"/>
        <v>0</v>
      </c>
      <c r="E117" s="29"/>
      <c r="F117" s="29"/>
      <c r="G117" s="137">
        <f t="shared" si="290"/>
        <v>0</v>
      </c>
      <c r="H117" s="29"/>
      <c r="I117" s="137">
        <f t="shared" si="291"/>
        <v>0</v>
      </c>
      <c r="J117" s="29"/>
      <c r="K117" s="137">
        <f t="shared" si="292"/>
        <v>0</v>
      </c>
      <c r="L117" s="29">
        <f t="shared" si="293"/>
        <v>0</v>
      </c>
      <c r="M117" s="137">
        <f t="shared" si="294"/>
        <v>0</v>
      </c>
      <c r="N117" s="29"/>
      <c r="O117" s="137">
        <f t="shared" ref="O117" si="354">N117-$C117</f>
        <v>0</v>
      </c>
      <c r="P117" s="29">
        <f t="shared" si="295"/>
        <v>0</v>
      </c>
      <c r="Q117" s="137">
        <f t="shared" si="296"/>
        <v>0</v>
      </c>
      <c r="R117" s="29"/>
      <c r="S117" s="137">
        <f t="shared" ref="S117" si="355">R117-$C117</f>
        <v>0</v>
      </c>
      <c r="T117" s="29">
        <f t="shared" si="297"/>
        <v>0</v>
      </c>
      <c r="U117" s="137">
        <f t="shared" si="298"/>
        <v>0</v>
      </c>
      <c r="V117" s="29"/>
      <c r="W117" s="137">
        <f t="shared" ref="W117" si="356">V117-$C117</f>
        <v>0</v>
      </c>
      <c r="X117" s="29">
        <f t="shared" si="299"/>
        <v>0</v>
      </c>
      <c r="Y117" s="137">
        <f t="shared" si="300"/>
        <v>0</v>
      </c>
      <c r="Z117" s="29"/>
      <c r="AA117" s="137">
        <f t="shared" ref="AA117" si="357">Z117-$C117</f>
        <v>0</v>
      </c>
      <c r="AB117" s="135">
        <f t="shared" si="301"/>
        <v>1</v>
      </c>
      <c r="AC117" s="29"/>
      <c r="AD117" s="29"/>
      <c r="AE117" s="29">
        <f t="shared" si="335"/>
        <v>0</v>
      </c>
      <c r="AF117" s="135">
        <f t="shared" si="302"/>
        <v>1</v>
      </c>
      <c r="AG117" s="29"/>
      <c r="AH117" s="29">
        <f t="shared" si="336"/>
        <v>0</v>
      </c>
      <c r="AI117" s="135">
        <f t="shared" si="303"/>
        <v>1</v>
      </c>
      <c r="AJ117" s="29"/>
      <c r="AK117" s="29">
        <f t="shared" si="337"/>
        <v>0</v>
      </c>
      <c r="AL117" s="135">
        <f t="shared" si="304"/>
        <v>1</v>
      </c>
      <c r="AM117" s="137"/>
      <c r="AN117" s="29">
        <f t="shared" si="338"/>
        <v>0</v>
      </c>
      <c r="AO117" s="135">
        <f t="shared" si="305"/>
        <v>1</v>
      </c>
      <c r="AP117" s="29"/>
      <c r="AQ117" s="29">
        <f t="shared" si="339"/>
        <v>0</v>
      </c>
      <c r="AR117" s="135">
        <f t="shared" si="306"/>
        <v>1</v>
      </c>
      <c r="AS117" s="29"/>
      <c r="AT117" s="29">
        <f t="shared" si="340"/>
        <v>0</v>
      </c>
      <c r="AU117" s="135">
        <f t="shared" si="307"/>
        <v>1</v>
      </c>
      <c r="AV117" s="29">
        <f t="shared" si="308"/>
        <v>1</v>
      </c>
      <c r="AW117" s="29">
        <f t="shared" si="341"/>
        <v>1</v>
      </c>
      <c r="AX117" s="135">
        <f t="shared" si="309"/>
        <v>1</v>
      </c>
      <c r="AY117" s="29"/>
      <c r="AZ117" s="29">
        <f t="shared" si="342"/>
        <v>0</v>
      </c>
      <c r="BA117" s="135">
        <f t="shared" si="310"/>
        <v>1</v>
      </c>
      <c r="BB117" s="29"/>
      <c r="BC117" s="29">
        <f t="shared" si="343"/>
        <v>0</v>
      </c>
      <c r="BD117" s="135">
        <f t="shared" si="311"/>
        <v>1</v>
      </c>
      <c r="BE117" s="29"/>
      <c r="BF117" s="29">
        <f t="shared" si="344"/>
        <v>0</v>
      </c>
      <c r="BG117" s="135">
        <f t="shared" si="312"/>
        <v>1</v>
      </c>
      <c r="BH117" s="137">
        <f t="shared" si="313"/>
        <v>0</v>
      </c>
      <c r="BI117" s="29"/>
      <c r="BJ117" s="29">
        <f t="shared" si="314"/>
        <v>0</v>
      </c>
      <c r="BK117" s="135">
        <f t="shared" si="315"/>
        <v>1</v>
      </c>
      <c r="BL117" s="135">
        <f t="shared" si="316"/>
        <v>1</v>
      </c>
      <c r="BM117" s="29">
        <f t="shared" si="345"/>
        <v>1</v>
      </c>
      <c r="BN117" s="137">
        <f t="shared" si="317"/>
        <v>1</v>
      </c>
      <c r="BO117" s="29"/>
      <c r="BP117" s="29">
        <f t="shared" si="318"/>
        <v>0</v>
      </c>
      <c r="BQ117" s="63"/>
      <c r="BR117" s="63"/>
      <c r="BS117" s="29">
        <f t="shared" si="346"/>
        <v>1</v>
      </c>
      <c r="BT117" s="137">
        <f t="shared" si="319"/>
        <v>0</v>
      </c>
      <c r="BU117" s="29"/>
      <c r="BV117" s="29">
        <f t="shared" si="320"/>
        <v>0</v>
      </c>
      <c r="BW117" s="63"/>
      <c r="BX117" s="63"/>
      <c r="BY117" s="29">
        <f t="shared" si="347"/>
        <v>1</v>
      </c>
      <c r="BZ117" s="137">
        <f t="shared" si="321"/>
        <v>0</v>
      </c>
      <c r="CA117" s="29"/>
      <c r="CB117" s="29">
        <f t="shared" si="322"/>
        <v>0</v>
      </c>
      <c r="CC117" s="63"/>
      <c r="CD117" s="63"/>
      <c r="CE117" s="29">
        <f t="shared" si="348"/>
        <v>-1</v>
      </c>
      <c r="CF117" s="137">
        <f t="shared" si="323"/>
        <v>0</v>
      </c>
      <c r="CG117" s="29"/>
      <c r="CH117" s="29">
        <f t="shared" si="324"/>
        <v>1</v>
      </c>
      <c r="CI117" s="63"/>
      <c r="CJ117" s="63"/>
      <c r="CK117" s="29">
        <f t="shared" si="349"/>
        <v>1</v>
      </c>
      <c r="CL117" s="137">
        <f t="shared" si="325"/>
        <v>0</v>
      </c>
      <c r="CM117" s="29"/>
      <c r="CN117" s="29">
        <f t="shared" si="326"/>
        <v>0</v>
      </c>
      <c r="CO117" s="63"/>
      <c r="CP117" s="63"/>
      <c r="CQ117" s="29">
        <f t="shared" si="350"/>
        <v>1</v>
      </c>
      <c r="CR117" s="137">
        <f t="shared" si="327"/>
        <v>0</v>
      </c>
      <c r="CS117" s="29"/>
      <c r="CT117" s="29">
        <f t="shared" si="328"/>
        <v>0</v>
      </c>
      <c r="CU117" s="63"/>
      <c r="CV117" s="63"/>
      <c r="CW117" s="29">
        <f t="shared" si="351"/>
        <v>1</v>
      </c>
      <c r="CX117" s="137">
        <f t="shared" si="329"/>
        <v>0</v>
      </c>
      <c r="CY117" s="29"/>
      <c r="CZ117" s="29">
        <f t="shared" si="330"/>
        <v>0</v>
      </c>
      <c r="DA117" s="63"/>
      <c r="DB117" s="63"/>
      <c r="DC117" s="29">
        <f t="shared" si="352"/>
        <v>1</v>
      </c>
      <c r="DD117" s="137">
        <f t="shared" si="331"/>
        <v>0</v>
      </c>
      <c r="DE117" s="29"/>
      <c r="DF117" s="29">
        <f t="shared" si="332"/>
        <v>0</v>
      </c>
      <c r="DG117" s="63"/>
      <c r="DH117" s="63"/>
      <c r="DI117" s="29">
        <f t="shared" si="353"/>
        <v>1</v>
      </c>
      <c r="DJ117" s="137">
        <f t="shared" si="333"/>
        <v>0</v>
      </c>
      <c r="DK117" s="29"/>
      <c r="DL117" s="29">
        <f t="shared" si="334"/>
        <v>0</v>
      </c>
      <c r="DM117" s="63"/>
      <c r="DN117" s="63"/>
      <c r="DO117" s="63"/>
      <c r="DP117" s="63"/>
      <c r="DQ117" s="63"/>
      <c r="DR117" s="63"/>
      <c r="DS117" s="63"/>
      <c r="DT117" s="63"/>
      <c r="DU117" s="63"/>
      <c r="DV117" s="63"/>
      <c r="DW117" s="63"/>
      <c r="DX117" s="63"/>
      <c r="DY117" s="63"/>
      <c r="DZ117" s="63"/>
      <c r="EA117" s="63"/>
      <c r="EB117" s="63"/>
      <c r="EC117" s="63"/>
      <c r="ED117" s="63"/>
      <c r="EE117" s="63"/>
      <c r="EF117" s="63"/>
      <c r="EG117" s="63"/>
      <c r="EH117" s="63"/>
      <c r="EI117" s="63"/>
      <c r="EJ117" s="63"/>
      <c r="EK117" s="63"/>
      <c r="EL117" s="63"/>
      <c r="EM117" s="63"/>
      <c r="EN117" s="63"/>
      <c r="EO117" s="63"/>
      <c r="EP117" s="63"/>
      <c r="EQ117" s="63"/>
      <c r="ER117" s="63"/>
      <c r="ES117" s="63"/>
      <c r="ET117" s="63"/>
      <c r="EU117" s="63"/>
      <c r="EV117" s="63"/>
      <c r="EW117" s="63"/>
      <c r="EX117" s="63"/>
      <c r="EY117" s="63"/>
      <c r="EZ117" s="63"/>
      <c r="FA117" s="63"/>
      <c r="FB117" s="63"/>
      <c r="FC117" s="63"/>
      <c r="FD117" s="63"/>
      <c r="FE117" s="63"/>
      <c r="FF117" s="63"/>
      <c r="FG117" s="63"/>
      <c r="FH117" s="63"/>
      <c r="FI117" s="63"/>
      <c r="FJ117" s="63"/>
      <c r="FK117" s="63"/>
      <c r="FL117" s="63"/>
      <c r="FM117" s="63"/>
      <c r="FN117" s="63"/>
      <c r="FO117" s="63"/>
      <c r="FP117" s="63"/>
      <c r="FQ117" s="63"/>
      <c r="FR117" s="63"/>
      <c r="FS117" s="63"/>
      <c r="FT117" s="63"/>
      <c r="FU117" s="63"/>
      <c r="FV117" s="63"/>
      <c r="FW117" s="63"/>
      <c r="FX117" s="63"/>
      <c r="FY117" s="63"/>
      <c r="FZ117" s="63"/>
      <c r="GA117" s="63"/>
      <c r="GB117" s="63"/>
      <c r="GC117" s="63"/>
      <c r="GD117" s="63"/>
      <c r="GE117" s="63"/>
      <c r="GF117" s="63"/>
      <c r="GG117" s="63"/>
      <c r="GH117" s="63"/>
      <c r="GI117" s="63"/>
      <c r="GJ117" s="63"/>
      <c r="GK117" s="63"/>
      <c r="GL117" s="63"/>
      <c r="GM117" s="63"/>
      <c r="GN117" s="63"/>
      <c r="GO117" s="63"/>
      <c r="GP117" s="63"/>
      <c r="GQ117" s="63"/>
      <c r="GR117" s="63"/>
      <c r="GS117" s="63"/>
      <c r="GT117" s="63"/>
      <c r="GU117" s="63"/>
      <c r="GV117" s="63"/>
      <c r="GW117" s="63"/>
      <c r="GX117" s="63"/>
    </row>
    <row r="118" spans="1:206" s="150" customFormat="1" ht="15.75" customHeight="1">
      <c r="A118" s="246" t="s">
        <v>73</v>
      </c>
      <c r="B118" s="247"/>
      <c r="C118" s="133" t="e">
        <f>C114/(C10-C12)</f>
        <v>#DIV/0!</v>
      </c>
      <c r="D118" s="133" t="e">
        <f>D114/(D10-D12)</f>
        <v>#DIV/0!</v>
      </c>
      <c r="E118" s="133" t="s">
        <v>51</v>
      </c>
      <c r="F118" s="133" t="s">
        <v>51</v>
      </c>
      <c r="G118" s="133" t="s">
        <v>51</v>
      </c>
      <c r="H118" s="133" t="s">
        <v>51</v>
      </c>
      <c r="I118" s="133" t="s">
        <v>51</v>
      </c>
      <c r="J118" s="133" t="s">
        <v>51</v>
      </c>
      <c r="K118" s="133" t="s">
        <v>51</v>
      </c>
      <c r="L118" s="133" t="s">
        <v>51</v>
      </c>
      <c r="M118" s="133" t="s">
        <v>51</v>
      </c>
      <c r="N118" s="133" t="s">
        <v>51</v>
      </c>
      <c r="O118" s="133" t="s">
        <v>51</v>
      </c>
      <c r="P118" s="133" t="s">
        <v>51</v>
      </c>
      <c r="Q118" s="133" t="s">
        <v>51</v>
      </c>
      <c r="R118" s="133" t="s">
        <v>51</v>
      </c>
      <c r="S118" s="133" t="s">
        <v>51</v>
      </c>
      <c r="T118" s="133" t="s">
        <v>51</v>
      </c>
      <c r="U118" s="133" t="s">
        <v>51</v>
      </c>
      <c r="V118" s="133" t="s">
        <v>51</v>
      </c>
      <c r="W118" s="133" t="s">
        <v>51</v>
      </c>
      <c r="X118" s="133" t="s">
        <v>51</v>
      </c>
      <c r="Y118" s="133" t="s">
        <v>51</v>
      </c>
      <c r="Z118" s="133" t="s">
        <v>51</v>
      </c>
      <c r="AA118" s="133" t="e">
        <f>AA114/(AA9-AA12-AA27)</f>
        <v>#DIV/0!</v>
      </c>
      <c r="AB118" s="133" t="s">
        <v>51</v>
      </c>
      <c r="AC118" s="133" t="e">
        <f>AC114/($AA$10-$AA$12)</f>
        <v>#DIV/0!</v>
      </c>
      <c r="AD118" s="133" t="e">
        <f>AD114/($AA$10-$AA$12)</f>
        <v>#DIV/0!</v>
      </c>
      <c r="AE118" s="133" t="e">
        <f>AD118</f>
        <v>#DIV/0!</v>
      </c>
      <c r="AF118" s="133" t="s">
        <v>51</v>
      </c>
      <c r="AG118" s="133" t="e">
        <f>AG114/($AA$10-$AA$12)</f>
        <v>#DIV/0!</v>
      </c>
      <c r="AH118" s="133" t="e">
        <f>AG118</f>
        <v>#DIV/0!</v>
      </c>
      <c r="AI118" s="133" t="s">
        <v>51</v>
      </c>
      <c r="AJ118" s="133" t="e">
        <f>AJ114/($AA$10-$AA$12)</f>
        <v>#DIV/0!</v>
      </c>
      <c r="AK118" s="133" t="e">
        <f>AJ118</f>
        <v>#DIV/0!</v>
      </c>
      <c r="AL118" s="133" t="s">
        <v>51</v>
      </c>
      <c r="AM118" s="133" t="e">
        <f>AM114/($AA$10-$AA$12)</f>
        <v>#DIV/0!</v>
      </c>
      <c r="AN118" s="133" t="e">
        <f>AM118</f>
        <v>#DIV/0!</v>
      </c>
      <c r="AO118" s="133" t="s">
        <v>51</v>
      </c>
      <c r="AP118" s="133" t="e">
        <f>AP114/($AA$10-$AA$12)</f>
        <v>#DIV/0!</v>
      </c>
      <c r="AQ118" s="133" t="e">
        <f>AP118</f>
        <v>#DIV/0!</v>
      </c>
      <c r="AR118" s="133" t="s">
        <v>51</v>
      </c>
      <c r="AS118" s="133" t="e">
        <f>AS114/($AA$10-$AA$12)</f>
        <v>#DIV/0!</v>
      </c>
      <c r="AT118" s="133" t="e">
        <f>AS118</f>
        <v>#DIV/0!</v>
      </c>
      <c r="AU118" s="133" t="s">
        <v>51</v>
      </c>
      <c r="AV118" s="133" t="e">
        <f>AV114/($AA$10-$AA$12)</f>
        <v>#DIV/0!</v>
      </c>
      <c r="AW118" s="133" t="e">
        <f>AV118</f>
        <v>#DIV/0!</v>
      </c>
      <c r="AX118" s="133" t="s">
        <v>51</v>
      </c>
      <c r="AY118" s="133" t="e">
        <f>AY114/($AA$10-$AA$12)</f>
        <v>#DIV/0!</v>
      </c>
      <c r="AZ118" s="133" t="e">
        <f>AY118</f>
        <v>#DIV/0!</v>
      </c>
      <c r="BA118" s="133" t="s">
        <v>51</v>
      </c>
      <c r="BB118" s="133" t="e">
        <f>BB114/($AA$10-$AA$12)</f>
        <v>#DIV/0!</v>
      </c>
      <c r="BC118" s="133" t="e">
        <f>BB118</f>
        <v>#DIV/0!</v>
      </c>
      <c r="BD118" s="133" t="s">
        <v>51</v>
      </c>
      <c r="BE118" s="133" t="e">
        <f>BE114/($AA$10-$AA$12)</f>
        <v>#DIV/0!</v>
      </c>
      <c r="BF118" s="133" t="e">
        <f>BE118</f>
        <v>#DIV/0!</v>
      </c>
      <c r="BG118" s="133" t="s">
        <v>51</v>
      </c>
      <c r="BH118" s="133" t="e">
        <f>BH114/($AA$10-$AA$12)</f>
        <v>#DIV/0!</v>
      </c>
      <c r="BI118" s="133" t="e">
        <f>BI114/($AA$10-$AA$12)</f>
        <v>#DIV/0!</v>
      </c>
      <c r="BJ118" s="133" t="e">
        <f>BJ114/(BJ10-BJ12)</f>
        <v>#REF!</v>
      </c>
      <c r="BK118" s="133" t="s">
        <v>51</v>
      </c>
      <c r="BL118" s="133" t="e">
        <f>IF($D118=0,1,BJ118/$D118-1)</f>
        <v>#DIV/0!</v>
      </c>
      <c r="BM118" s="121"/>
      <c r="BN118" s="149"/>
      <c r="BO118" s="149"/>
      <c r="BP118" s="149"/>
      <c r="BQ118" s="149"/>
      <c r="BR118" s="149"/>
      <c r="BS118" s="149"/>
      <c r="BT118" s="149"/>
      <c r="BU118" s="149"/>
      <c r="BV118" s="149"/>
      <c r="BW118" s="149"/>
      <c r="BX118" s="149"/>
      <c r="BY118" s="149"/>
      <c r="BZ118" s="149"/>
      <c r="CA118" s="149"/>
      <c r="CB118" s="149"/>
      <c r="CC118" s="149"/>
      <c r="CD118" s="149"/>
      <c r="CE118" s="149"/>
      <c r="CF118" s="149"/>
      <c r="CG118" s="149"/>
      <c r="CH118" s="149"/>
      <c r="CI118" s="149"/>
      <c r="CJ118" s="149"/>
      <c r="CK118" s="149"/>
      <c r="CL118" s="149"/>
      <c r="CM118" s="149"/>
      <c r="CN118" s="149"/>
      <c r="CO118" s="149"/>
      <c r="CP118" s="149"/>
      <c r="CQ118" s="149"/>
      <c r="CR118" s="149"/>
      <c r="CS118" s="149"/>
      <c r="CT118" s="149"/>
      <c r="CU118" s="149"/>
      <c r="CV118" s="149"/>
      <c r="CW118" s="149"/>
      <c r="CX118" s="149"/>
      <c r="CY118" s="149"/>
      <c r="CZ118" s="149"/>
      <c r="DA118" s="149"/>
      <c r="DB118" s="149"/>
      <c r="DC118" s="149"/>
      <c r="DD118" s="149"/>
      <c r="DE118" s="149"/>
      <c r="DF118" s="149"/>
      <c r="DG118" s="149"/>
      <c r="DH118" s="149"/>
      <c r="DI118" s="149"/>
      <c r="DJ118" s="149"/>
      <c r="DK118" s="149"/>
      <c r="DL118" s="149"/>
      <c r="DM118" s="149"/>
      <c r="DN118" s="149"/>
      <c r="DO118" s="149"/>
      <c r="DP118" s="149"/>
      <c r="DQ118" s="149"/>
      <c r="DR118" s="149"/>
      <c r="DS118" s="149"/>
      <c r="DT118" s="149"/>
      <c r="DU118" s="149"/>
      <c r="DV118" s="149"/>
      <c r="DW118" s="149"/>
      <c r="DX118" s="149"/>
      <c r="DY118" s="149"/>
      <c r="DZ118" s="149"/>
      <c r="EA118" s="149"/>
      <c r="EB118" s="149"/>
      <c r="EC118" s="149"/>
      <c r="ED118" s="149"/>
      <c r="EE118" s="149"/>
      <c r="EF118" s="149"/>
      <c r="EG118" s="149"/>
      <c r="EH118" s="149"/>
      <c r="EI118" s="149"/>
      <c r="EJ118" s="149"/>
      <c r="EK118" s="149"/>
      <c r="EL118" s="149"/>
      <c r="EM118" s="149"/>
      <c r="EN118" s="149"/>
      <c r="EO118" s="149"/>
      <c r="EP118" s="149"/>
      <c r="EQ118" s="149"/>
      <c r="ER118" s="149"/>
      <c r="ES118" s="149"/>
      <c r="ET118" s="149"/>
      <c r="EU118" s="149"/>
      <c r="EV118" s="149"/>
      <c r="EW118" s="149"/>
      <c r="EX118" s="149"/>
      <c r="EY118" s="149"/>
      <c r="EZ118" s="149"/>
      <c r="FA118" s="149"/>
      <c r="FB118" s="149"/>
      <c r="FC118" s="149"/>
      <c r="FD118" s="149"/>
      <c r="FE118" s="149"/>
      <c r="FF118" s="149"/>
      <c r="FG118" s="149"/>
      <c r="FH118" s="149"/>
      <c r="FI118" s="149"/>
      <c r="FJ118" s="149"/>
      <c r="FK118" s="149"/>
      <c r="FL118" s="149"/>
      <c r="FM118" s="149"/>
      <c r="FN118" s="149"/>
      <c r="FO118" s="149"/>
      <c r="FP118" s="149"/>
      <c r="FQ118" s="149"/>
      <c r="FR118" s="149"/>
      <c r="FS118" s="149"/>
      <c r="FT118" s="149"/>
      <c r="FU118" s="149"/>
      <c r="FV118" s="149"/>
      <c r="FW118" s="149"/>
      <c r="FX118" s="149"/>
      <c r="FY118" s="149"/>
      <c r="FZ118" s="149"/>
      <c r="GA118" s="149"/>
      <c r="GB118" s="149"/>
      <c r="GC118" s="149"/>
      <c r="GD118" s="149"/>
      <c r="GE118" s="149"/>
      <c r="GF118" s="149"/>
      <c r="GG118" s="149"/>
      <c r="GH118" s="149"/>
      <c r="GI118" s="149"/>
      <c r="GJ118" s="149"/>
      <c r="GK118" s="149"/>
      <c r="GL118" s="149"/>
      <c r="GM118" s="149"/>
      <c r="GN118" s="149"/>
      <c r="GO118" s="149"/>
      <c r="GP118" s="149"/>
      <c r="GQ118" s="149"/>
      <c r="GR118" s="149"/>
      <c r="GS118" s="149"/>
      <c r="GT118" s="149"/>
      <c r="GU118" s="149"/>
      <c r="GV118" s="149"/>
      <c r="GW118" s="149"/>
      <c r="GX118" s="149"/>
    </row>
    <row r="119" spans="1:206" s="194" customFormat="1" ht="38.25" customHeight="1">
      <c r="A119" s="242" t="s">
        <v>165</v>
      </c>
      <c r="B119" s="243"/>
      <c r="C119" s="19"/>
      <c r="D119" s="19"/>
      <c r="E119" s="131" t="s">
        <v>51</v>
      </c>
      <c r="F119" s="131" t="s">
        <v>51</v>
      </c>
      <c r="G119" s="131" t="s">
        <v>51</v>
      </c>
      <c r="H119" s="131" t="s">
        <v>51</v>
      </c>
      <c r="I119" s="131" t="s">
        <v>51</v>
      </c>
      <c r="J119" s="131" t="s">
        <v>51</v>
      </c>
      <c r="K119" s="131" t="s">
        <v>51</v>
      </c>
      <c r="L119" s="131" t="s">
        <v>51</v>
      </c>
      <c r="M119" s="131" t="s">
        <v>51</v>
      </c>
      <c r="N119" s="131" t="s">
        <v>51</v>
      </c>
      <c r="O119" s="131" t="s">
        <v>51</v>
      </c>
      <c r="P119" s="131" t="s">
        <v>51</v>
      </c>
      <c r="Q119" s="131" t="s">
        <v>51</v>
      </c>
      <c r="R119" s="131" t="s">
        <v>51</v>
      </c>
      <c r="S119" s="131" t="s">
        <v>51</v>
      </c>
      <c r="T119" s="131" t="s">
        <v>51</v>
      </c>
      <c r="U119" s="131" t="s">
        <v>51</v>
      </c>
      <c r="V119" s="131" t="s">
        <v>51</v>
      </c>
      <c r="W119" s="131" t="s">
        <v>51</v>
      </c>
      <c r="X119" s="131" t="s">
        <v>51</v>
      </c>
      <c r="Y119" s="131" t="s">
        <v>51</v>
      </c>
      <c r="Z119" s="131" t="s">
        <v>51</v>
      </c>
      <c r="AA119" s="131" t="s">
        <v>51</v>
      </c>
      <c r="AB119" s="131" t="s">
        <v>51</v>
      </c>
      <c r="AC119" s="131" t="s">
        <v>51</v>
      </c>
      <c r="AD119" s="131" t="s">
        <v>51</v>
      </c>
      <c r="AE119" s="131" t="s">
        <v>51</v>
      </c>
      <c r="AF119" s="131" t="s">
        <v>51</v>
      </c>
      <c r="AG119" s="131" t="s">
        <v>51</v>
      </c>
      <c r="AH119" s="131" t="s">
        <v>51</v>
      </c>
      <c r="AI119" s="131" t="s">
        <v>51</v>
      </c>
      <c r="AJ119" s="131" t="s">
        <v>51</v>
      </c>
      <c r="AK119" s="131" t="s">
        <v>51</v>
      </c>
      <c r="AL119" s="131" t="s">
        <v>51</v>
      </c>
      <c r="AM119" s="131" t="s">
        <v>51</v>
      </c>
      <c r="AN119" s="131" t="s">
        <v>51</v>
      </c>
      <c r="AO119" s="131" t="s">
        <v>51</v>
      </c>
      <c r="AP119" s="131" t="s">
        <v>51</v>
      </c>
      <c r="AQ119" s="131" t="s">
        <v>51</v>
      </c>
      <c r="AR119" s="131" t="s">
        <v>51</v>
      </c>
      <c r="AS119" s="131" t="s">
        <v>51</v>
      </c>
      <c r="AT119" s="131" t="s">
        <v>51</v>
      </c>
      <c r="AU119" s="131" t="s">
        <v>51</v>
      </c>
      <c r="AV119" s="131" t="s">
        <v>51</v>
      </c>
      <c r="AW119" s="131" t="s">
        <v>51</v>
      </c>
      <c r="AX119" s="131" t="s">
        <v>51</v>
      </c>
      <c r="AY119" s="131"/>
      <c r="AZ119" s="131"/>
      <c r="BA119" s="131" t="s">
        <v>51</v>
      </c>
      <c r="BB119" s="131" t="s">
        <v>51</v>
      </c>
      <c r="BC119" s="131" t="s">
        <v>51</v>
      </c>
      <c r="BD119" s="131" t="s">
        <v>51</v>
      </c>
      <c r="BE119" s="131" t="s">
        <v>51</v>
      </c>
      <c r="BF119" s="131" t="s">
        <v>51</v>
      </c>
      <c r="BG119" s="131" t="s">
        <v>51</v>
      </c>
      <c r="BH119" s="131" t="s">
        <v>51</v>
      </c>
      <c r="BI119" s="131" t="s">
        <v>51</v>
      </c>
      <c r="BJ119" s="131" t="s">
        <v>51</v>
      </c>
      <c r="BK119" s="131" t="s">
        <v>51</v>
      </c>
      <c r="BL119" s="131" t="s">
        <v>51</v>
      </c>
      <c r="BM119" s="131" t="s">
        <v>51</v>
      </c>
      <c r="BN119" s="131" t="s">
        <v>51</v>
      </c>
      <c r="BO119" s="131" t="s">
        <v>51</v>
      </c>
      <c r="BP119" s="131" t="s">
        <v>51</v>
      </c>
      <c r="BQ119" s="131" t="s">
        <v>51</v>
      </c>
      <c r="BR119" s="131" t="s">
        <v>51</v>
      </c>
      <c r="BS119" s="131" t="s">
        <v>51</v>
      </c>
      <c r="BT119" s="131" t="s">
        <v>51</v>
      </c>
      <c r="BU119" s="131" t="s">
        <v>51</v>
      </c>
      <c r="BV119" s="131" t="s">
        <v>51</v>
      </c>
      <c r="BW119" s="131" t="s">
        <v>51</v>
      </c>
      <c r="BX119" s="131" t="s">
        <v>51</v>
      </c>
      <c r="BY119" s="131" t="s">
        <v>51</v>
      </c>
      <c r="BZ119" s="131" t="s">
        <v>51</v>
      </c>
      <c r="CA119" s="131" t="s">
        <v>51</v>
      </c>
      <c r="CB119" s="131" t="s">
        <v>51</v>
      </c>
      <c r="CC119" s="131" t="s">
        <v>51</v>
      </c>
      <c r="CD119" s="131" t="s">
        <v>51</v>
      </c>
      <c r="CE119" s="131" t="s">
        <v>51</v>
      </c>
      <c r="CF119" s="131" t="s">
        <v>51</v>
      </c>
      <c r="CG119" s="131" t="s">
        <v>51</v>
      </c>
      <c r="CH119" s="131" t="s">
        <v>51</v>
      </c>
      <c r="CI119" s="131" t="s">
        <v>51</v>
      </c>
      <c r="CJ119" s="131" t="s">
        <v>51</v>
      </c>
      <c r="CK119" s="131" t="s">
        <v>51</v>
      </c>
      <c r="CL119" s="131" t="s">
        <v>51</v>
      </c>
      <c r="CM119" s="131" t="s">
        <v>51</v>
      </c>
      <c r="CN119" s="131" t="s">
        <v>51</v>
      </c>
      <c r="CO119" s="131" t="s">
        <v>51</v>
      </c>
      <c r="CP119" s="131" t="s">
        <v>51</v>
      </c>
      <c r="CQ119" s="131" t="s">
        <v>51</v>
      </c>
      <c r="CR119" s="131" t="s">
        <v>51</v>
      </c>
      <c r="CS119" s="131" t="s">
        <v>51</v>
      </c>
      <c r="CT119" s="131" t="s">
        <v>51</v>
      </c>
      <c r="CU119" s="131" t="s">
        <v>51</v>
      </c>
      <c r="CV119" s="131" t="s">
        <v>51</v>
      </c>
      <c r="CW119" s="131" t="s">
        <v>51</v>
      </c>
      <c r="CX119" s="131" t="s">
        <v>51</v>
      </c>
      <c r="CY119" s="131" t="s">
        <v>51</v>
      </c>
      <c r="CZ119" s="131" t="s">
        <v>51</v>
      </c>
      <c r="DA119" s="131" t="s">
        <v>51</v>
      </c>
      <c r="DB119" s="131" t="s">
        <v>51</v>
      </c>
      <c r="DC119" s="131" t="s">
        <v>51</v>
      </c>
      <c r="DD119" s="131" t="s">
        <v>51</v>
      </c>
      <c r="DE119" s="131" t="s">
        <v>51</v>
      </c>
      <c r="DF119" s="131" t="s">
        <v>51</v>
      </c>
      <c r="DG119" s="131" t="s">
        <v>51</v>
      </c>
      <c r="DH119" s="131" t="s">
        <v>51</v>
      </c>
      <c r="DI119" s="131" t="s">
        <v>51</v>
      </c>
      <c r="DJ119" s="131" t="s">
        <v>51</v>
      </c>
      <c r="DK119" s="131" t="s">
        <v>51</v>
      </c>
      <c r="DL119" s="131" t="s">
        <v>51</v>
      </c>
      <c r="DM119" s="131" t="s">
        <v>51</v>
      </c>
      <c r="DN119" s="131" t="s">
        <v>51</v>
      </c>
      <c r="DO119" s="131" t="s">
        <v>51</v>
      </c>
      <c r="DP119" s="131" t="s">
        <v>51</v>
      </c>
      <c r="DQ119" s="19"/>
      <c r="DR119" s="19"/>
      <c r="DS119" s="131" t="s">
        <v>51</v>
      </c>
      <c r="DT119" s="131" t="s">
        <v>51</v>
      </c>
      <c r="DU119" s="131" t="s">
        <v>51</v>
      </c>
      <c r="DV119" s="131" t="s">
        <v>51</v>
      </c>
      <c r="DW119" s="193"/>
      <c r="DX119" s="193"/>
      <c r="DY119" s="193"/>
      <c r="DZ119" s="193"/>
      <c r="EA119" s="193"/>
      <c r="EB119" s="193"/>
      <c r="EC119" s="193"/>
      <c r="ED119" s="193"/>
      <c r="EE119" s="193"/>
      <c r="EF119" s="193"/>
      <c r="EG119" s="193"/>
      <c r="EH119" s="193"/>
      <c r="EI119" s="193"/>
      <c r="EJ119" s="193"/>
      <c r="EK119" s="193"/>
      <c r="EL119" s="193"/>
      <c r="EM119" s="193"/>
      <c r="EN119" s="193"/>
      <c r="EO119" s="193"/>
      <c r="EP119" s="193"/>
      <c r="EQ119" s="193"/>
      <c r="ER119" s="193"/>
      <c r="ES119" s="193"/>
      <c r="ET119" s="193"/>
      <c r="EU119" s="193"/>
      <c r="EV119" s="193"/>
      <c r="EW119" s="193"/>
      <c r="EX119" s="193"/>
      <c r="EY119" s="193"/>
      <c r="EZ119" s="193"/>
      <c r="FA119" s="193"/>
      <c r="FB119" s="193"/>
      <c r="FC119" s="193"/>
      <c r="FD119" s="193"/>
      <c r="FE119" s="193"/>
      <c r="FF119" s="193"/>
      <c r="FG119" s="193"/>
      <c r="FH119" s="193"/>
      <c r="FI119" s="193"/>
      <c r="FJ119" s="193"/>
      <c r="FK119" s="193"/>
      <c r="FL119" s="193"/>
      <c r="FM119" s="193"/>
      <c r="FN119" s="193"/>
      <c r="FO119" s="193"/>
      <c r="FP119" s="193"/>
      <c r="FQ119" s="193"/>
      <c r="FR119" s="193"/>
      <c r="FS119" s="193"/>
      <c r="FT119" s="193"/>
      <c r="FU119" s="193"/>
      <c r="FV119" s="193"/>
      <c r="FW119" s="193"/>
      <c r="FX119" s="193"/>
      <c r="FY119" s="193"/>
      <c r="FZ119" s="193"/>
      <c r="GA119" s="193"/>
      <c r="GB119" s="193"/>
      <c r="GC119" s="193"/>
      <c r="GD119" s="193"/>
      <c r="GE119" s="193"/>
      <c r="GF119" s="193"/>
      <c r="GG119" s="193"/>
      <c r="GH119" s="193"/>
      <c r="GI119" s="193"/>
      <c r="GJ119" s="193"/>
      <c r="GK119" s="193"/>
      <c r="GL119" s="193"/>
      <c r="GM119" s="193"/>
      <c r="GN119" s="193"/>
      <c r="GO119" s="193"/>
      <c r="GP119" s="193"/>
      <c r="GQ119" s="193"/>
      <c r="GR119" s="193"/>
      <c r="GS119" s="193"/>
      <c r="GT119" s="193"/>
      <c r="GU119" s="193"/>
      <c r="GV119" s="193"/>
      <c r="GW119" s="193"/>
      <c r="GX119" s="193"/>
    </row>
    <row r="120" spans="1:206" s="85" customFormat="1" ht="36.75" customHeight="1">
      <c r="A120" s="242" t="s">
        <v>160</v>
      </c>
      <c r="B120" s="243"/>
      <c r="C120" s="17"/>
      <c r="D120" s="130">
        <f>Z120</f>
        <v>0</v>
      </c>
      <c r="E120" s="17"/>
      <c r="F120" s="17"/>
      <c r="G120" s="17">
        <f t="shared" ref="G120:G131" si="358">F120-$C120</f>
        <v>0</v>
      </c>
      <c r="H120" s="17"/>
      <c r="I120" s="17">
        <f t="shared" ref="I120:I131" si="359">H120-$C120</f>
        <v>0</v>
      </c>
      <c r="J120" s="17"/>
      <c r="K120" s="17">
        <f t="shared" ref="K120:K131" si="360">J120-$C120</f>
        <v>0</v>
      </c>
      <c r="L120" s="17"/>
      <c r="M120" s="17">
        <f t="shared" ref="M120:M131" si="361">L120-$C120</f>
        <v>0</v>
      </c>
      <c r="N120" s="17"/>
      <c r="O120" s="17">
        <f t="shared" ref="O120:O131" si="362">N120-$C120</f>
        <v>0</v>
      </c>
      <c r="P120" s="17"/>
      <c r="Q120" s="17">
        <f t="shared" ref="Q120:Q131" si="363">P120-$C120</f>
        <v>0</v>
      </c>
      <c r="R120" s="17"/>
      <c r="S120" s="17">
        <f t="shared" ref="S120:S131" si="364">R120-$C120</f>
        <v>0</v>
      </c>
      <c r="T120" s="17"/>
      <c r="U120" s="17">
        <f t="shared" ref="U120:U131" si="365">T120-$C120</f>
        <v>0</v>
      </c>
      <c r="V120" s="17"/>
      <c r="W120" s="17">
        <f t="shared" ref="W120:W131" si="366">V120-$C120</f>
        <v>0</v>
      </c>
      <c r="X120" s="17"/>
      <c r="Y120" s="17">
        <f t="shared" ref="Y120:Y131" si="367">X120-$C120</f>
        <v>0</v>
      </c>
      <c r="Z120" s="17"/>
      <c r="AA120" s="17" t="s">
        <v>51</v>
      </c>
      <c r="AB120" s="131" t="s">
        <v>51</v>
      </c>
      <c r="AC120" s="17"/>
      <c r="AD120" s="17"/>
      <c r="AE120" s="17">
        <f t="shared" ref="AE120:AE131" si="368">AD120-$D120</f>
        <v>0</v>
      </c>
      <c r="AF120" s="131" t="s">
        <v>51</v>
      </c>
      <c r="AG120" s="17"/>
      <c r="AH120" s="17">
        <f t="shared" ref="AH120:AH131" si="369">AG120-$D120</f>
        <v>0</v>
      </c>
      <c r="AI120" s="131" t="s">
        <v>51</v>
      </c>
      <c r="AJ120" s="17"/>
      <c r="AK120" s="17">
        <f t="shared" ref="AK120:AK131" si="370">AJ120-$D120</f>
        <v>0</v>
      </c>
      <c r="AL120" s="131" t="s">
        <v>51</v>
      </c>
      <c r="AM120" s="17"/>
      <c r="AN120" s="17">
        <f t="shared" ref="AN120:AN131" si="371">AM120-$D120</f>
        <v>0</v>
      </c>
      <c r="AO120" s="131" t="s">
        <v>51</v>
      </c>
      <c r="AP120" s="17"/>
      <c r="AQ120" s="17">
        <f t="shared" ref="AQ120:AQ131" si="372">AP120-$D120</f>
        <v>0</v>
      </c>
      <c r="AR120" s="131" t="s">
        <v>51</v>
      </c>
      <c r="AS120" s="17"/>
      <c r="AT120" s="17">
        <f t="shared" ref="AT120:AT131" si="373">AS120-$D120</f>
        <v>0</v>
      </c>
      <c r="AU120" s="131" t="s">
        <v>51</v>
      </c>
      <c r="AV120" s="17"/>
      <c r="AW120" s="17">
        <f t="shared" ref="AW120:AW131" si="374">AV120-$D120</f>
        <v>0</v>
      </c>
      <c r="AX120" s="131" t="s">
        <v>51</v>
      </c>
      <c r="AY120" s="17"/>
      <c r="AZ120" s="17">
        <f t="shared" ref="AZ120:AZ131" si="375">AY120-$D120</f>
        <v>0</v>
      </c>
      <c r="BA120" s="131" t="s">
        <v>51</v>
      </c>
      <c r="BB120" s="17"/>
      <c r="BC120" s="17">
        <f t="shared" ref="BC120:BC131" si="376">BB120-$D120</f>
        <v>0</v>
      </c>
      <c r="BD120" s="131" t="s">
        <v>51</v>
      </c>
      <c r="BE120" s="17"/>
      <c r="BF120" s="17">
        <f t="shared" ref="BF120:BF131" si="377">BE120-$D120</f>
        <v>0</v>
      </c>
      <c r="BG120" s="131" t="s">
        <v>51</v>
      </c>
      <c r="BH120" s="17"/>
      <c r="BI120" s="17"/>
      <c r="BJ120" s="17"/>
      <c r="BK120" s="131" t="s">
        <v>51</v>
      </c>
      <c r="BL120" s="131">
        <f t="shared" ref="BL120:BL131" si="378">IF($D120=0,1,BJ120/$D120-1)</f>
        <v>1</v>
      </c>
      <c r="BM120" s="168"/>
      <c r="BN120" s="86"/>
      <c r="BO120" s="86"/>
      <c r="BP120" s="86"/>
      <c r="BQ120" s="86"/>
      <c r="BR120" s="86"/>
      <c r="BS120" s="86"/>
      <c r="BT120" s="86"/>
      <c r="BU120" s="86"/>
      <c r="BV120" s="86"/>
      <c r="BW120" s="86"/>
      <c r="BX120" s="86"/>
      <c r="BY120" s="86"/>
      <c r="BZ120" s="86"/>
      <c r="CA120" s="86"/>
      <c r="CB120" s="86"/>
      <c r="CC120" s="86"/>
      <c r="CD120" s="86"/>
      <c r="CE120" s="86"/>
      <c r="CF120" s="86"/>
      <c r="CG120" s="86"/>
      <c r="CH120" s="86"/>
      <c r="CI120" s="86"/>
      <c r="CJ120" s="86"/>
      <c r="CK120" s="86"/>
      <c r="CL120" s="86"/>
      <c r="CM120" s="86"/>
      <c r="CN120" s="86"/>
      <c r="CO120" s="86"/>
      <c r="CP120" s="86"/>
      <c r="CQ120" s="86"/>
      <c r="CR120" s="86"/>
      <c r="CS120" s="86"/>
      <c r="CT120" s="86"/>
      <c r="CU120" s="86"/>
      <c r="CV120" s="86"/>
      <c r="CW120" s="86"/>
      <c r="CX120" s="86"/>
      <c r="CY120" s="86"/>
      <c r="CZ120" s="86"/>
      <c r="DA120" s="86"/>
      <c r="DB120" s="86"/>
      <c r="DC120" s="86"/>
      <c r="DD120" s="86"/>
      <c r="DE120" s="86"/>
      <c r="DF120" s="86"/>
      <c r="DG120" s="86"/>
      <c r="DH120" s="86"/>
      <c r="DI120" s="86"/>
      <c r="DJ120" s="86"/>
      <c r="DK120" s="86"/>
      <c r="DL120" s="86"/>
      <c r="DM120" s="86"/>
      <c r="DN120" s="86"/>
      <c r="DO120" s="86"/>
      <c r="DP120" s="86"/>
      <c r="DQ120" s="86"/>
      <c r="DR120" s="86"/>
      <c r="DS120" s="86"/>
      <c r="DT120" s="86"/>
      <c r="DU120" s="86"/>
      <c r="DV120" s="86"/>
      <c r="DW120" s="86"/>
      <c r="DX120" s="86"/>
      <c r="DY120" s="86"/>
      <c r="DZ120" s="86"/>
      <c r="EA120" s="86"/>
      <c r="EB120" s="86"/>
      <c r="EC120" s="86"/>
      <c r="ED120" s="86"/>
      <c r="EE120" s="86"/>
      <c r="EF120" s="86"/>
      <c r="EG120" s="86"/>
      <c r="EH120" s="86"/>
      <c r="EI120" s="86"/>
      <c r="EJ120" s="86"/>
      <c r="EK120" s="86"/>
      <c r="EL120" s="86"/>
      <c r="EM120" s="86"/>
      <c r="EN120" s="86"/>
      <c r="EO120" s="86"/>
      <c r="EP120" s="86"/>
      <c r="EQ120" s="86"/>
      <c r="ER120" s="86"/>
      <c r="ES120" s="86"/>
      <c r="ET120" s="86"/>
      <c r="EU120" s="86"/>
      <c r="EV120" s="86"/>
      <c r="EW120" s="86"/>
      <c r="EX120" s="86"/>
      <c r="EY120" s="86"/>
      <c r="EZ120" s="86"/>
      <c r="FA120" s="86"/>
      <c r="FB120" s="86"/>
      <c r="FC120" s="86"/>
      <c r="FD120" s="86"/>
      <c r="FE120" s="86"/>
      <c r="FF120" s="86"/>
      <c r="FG120" s="86"/>
      <c r="FH120" s="86"/>
      <c r="FI120" s="86"/>
      <c r="FJ120" s="86"/>
      <c r="FK120" s="86"/>
      <c r="FL120" s="86"/>
      <c r="FM120" s="86"/>
      <c r="FN120" s="86"/>
      <c r="FO120" s="86"/>
      <c r="FP120" s="86"/>
      <c r="FQ120" s="86"/>
      <c r="FR120" s="86"/>
      <c r="FS120" s="86"/>
      <c r="FT120" s="86"/>
      <c r="FU120" s="86"/>
      <c r="FV120" s="86"/>
      <c r="FW120" s="86"/>
      <c r="FX120" s="86"/>
      <c r="FY120" s="86"/>
      <c r="FZ120" s="86"/>
      <c r="GA120" s="86"/>
      <c r="GB120" s="86"/>
      <c r="GC120" s="86"/>
      <c r="GD120" s="86"/>
      <c r="GE120" s="86"/>
      <c r="GF120" s="86"/>
      <c r="GG120" s="86"/>
      <c r="GH120" s="86"/>
      <c r="GI120" s="86"/>
      <c r="GJ120" s="86"/>
      <c r="GK120" s="86"/>
      <c r="GL120" s="86"/>
      <c r="GM120" s="86"/>
      <c r="GN120" s="86"/>
      <c r="GO120" s="86"/>
      <c r="GP120" s="86"/>
      <c r="GQ120" s="86"/>
      <c r="GR120" s="86"/>
      <c r="GS120" s="86"/>
      <c r="GT120" s="86"/>
      <c r="GU120" s="86"/>
      <c r="GV120" s="86"/>
      <c r="GW120" s="86"/>
      <c r="GX120" s="86"/>
    </row>
    <row r="121" spans="1:206" s="66" customFormat="1" ht="16.5">
      <c r="A121" s="240" t="s">
        <v>75</v>
      </c>
      <c r="B121" s="241"/>
      <c r="C121" s="42"/>
      <c r="D121" s="161">
        <f t="shared" ref="D121:D131" si="379">Z121</f>
        <v>0</v>
      </c>
      <c r="E121" s="40"/>
      <c r="F121" s="40"/>
      <c r="G121" s="40">
        <f t="shared" si="358"/>
        <v>0</v>
      </c>
      <c r="H121" s="40"/>
      <c r="I121" s="40">
        <f t="shared" si="359"/>
        <v>0</v>
      </c>
      <c r="J121" s="40"/>
      <c r="K121" s="40">
        <f t="shared" si="360"/>
        <v>0</v>
      </c>
      <c r="L121" s="40"/>
      <c r="M121" s="40">
        <f t="shared" si="361"/>
        <v>0</v>
      </c>
      <c r="N121" s="40"/>
      <c r="O121" s="40">
        <f t="shared" si="362"/>
        <v>0</v>
      </c>
      <c r="P121" s="40"/>
      <c r="Q121" s="40">
        <f t="shared" si="363"/>
        <v>0</v>
      </c>
      <c r="R121" s="40"/>
      <c r="S121" s="40">
        <f t="shared" si="364"/>
        <v>0</v>
      </c>
      <c r="T121" s="40"/>
      <c r="U121" s="40">
        <f t="shared" si="365"/>
        <v>0</v>
      </c>
      <c r="V121" s="40"/>
      <c r="W121" s="40">
        <f t="shared" si="366"/>
        <v>0</v>
      </c>
      <c r="X121" s="40"/>
      <c r="Y121" s="40">
        <f t="shared" si="367"/>
        <v>0</v>
      </c>
      <c r="Z121" s="40"/>
      <c r="AA121" s="42" t="s">
        <v>51</v>
      </c>
      <c r="AB121" s="162" t="s">
        <v>51</v>
      </c>
      <c r="AC121" s="42"/>
      <c r="AD121" s="42"/>
      <c r="AE121" s="42">
        <f t="shared" si="368"/>
        <v>0</v>
      </c>
      <c r="AF121" s="162" t="s">
        <v>51</v>
      </c>
      <c r="AG121" s="42"/>
      <c r="AH121" s="42">
        <f t="shared" si="369"/>
        <v>0</v>
      </c>
      <c r="AI121" s="162" t="s">
        <v>51</v>
      </c>
      <c r="AJ121" s="42"/>
      <c r="AK121" s="42">
        <f t="shared" si="370"/>
        <v>0</v>
      </c>
      <c r="AL121" s="162" t="s">
        <v>51</v>
      </c>
      <c r="AM121" s="42"/>
      <c r="AN121" s="42">
        <f t="shared" si="371"/>
        <v>0</v>
      </c>
      <c r="AO121" s="162" t="s">
        <v>51</v>
      </c>
      <c r="AP121" s="42"/>
      <c r="AQ121" s="42">
        <f t="shared" si="372"/>
        <v>0</v>
      </c>
      <c r="AR121" s="162" t="s">
        <v>51</v>
      </c>
      <c r="AS121" s="42"/>
      <c r="AT121" s="42">
        <f t="shared" si="373"/>
        <v>0</v>
      </c>
      <c r="AU121" s="162" t="s">
        <v>51</v>
      </c>
      <c r="AV121" s="42"/>
      <c r="AW121" s="42">
        <f t="shared" si="374"/>
        <v>0</v>
      </c>
      <c r="AX121" s="162" t="s">
        <v>51</v>
      </c>
      <c r="AY121" s="42"/>
      <c r="AZ121" s="42">
        <f t="shared" si="375"/>
        <v>0</v>
      </c>
      <c r="BA121" s="162" t="s">
        <v>51</v>
      </c>
      <c r="BB121" s="42"/>
      <c r="BC121" s="42">
        <f t="shared" si="376"/>
        <v>0</v>
      </c>
      <c r="BD121" s="162" t="s">
        <v>51</v>
      </c>
      <c r="BE121" s="42"/>
      <c r="BF121" s="42">
        <f t="shared" si="377"/>
        <v>0</v>
      </c>
      <c r="BG121" s="162" t="s">
        <v>51</v>
      </c>
      <c r="BH121" s="42"/>
      <c r="BI121" s="42"/>
      <c r="BJ121" s="42"/>
      <c r="BK121" s="162" t="s">
        <v>51</v>
      </c>
      <c r="BL121" s="162">
        <f t="shared" si="378"/>
        <v>1</v>
      </c>
      <c r="BM121" s="171"/>
      <c r="BN121" s="65"/>
      <c r="BO121" s="65"/>
      <c r="BP121" s="65"/>
      <c r="BQ121" s="65"/>
      <c r="BR121" s="65"/>
      <c r="BS121" s="65"/>
      <c r="BT121" s="65"/>
      <c r="BU121" s="65"/>
      <c r="BV121" s="65"/>
      <c r="BW121" s="65"/>
      <c r="BX121" s="65"/>
      <c r="BY121" s="65"/>
      <c r="BZ121" s="65"/>
      <c r="CA121" s="65"/>
      <c r="CB121" s="65"/>
      <c r="CC121" s="65"/>
      <c r="CD121" s="65"/>
      <c r="CE121" s="65"/>
      <c r="CF121" s="65"/>
      <c r="CG121" s="65"/>
      <c r="CH121" s="65"/>
      <c r="CI121" s="65"/>
      <c r="CJ121" s="65"/>
      <c r="CK121" s="65"/>
      <c r="CL121" s="65"/>
      <c r="CM121" s="65"/>
      <c r="CN121" s="65"/>
      <c r="CO121" s="65"/>
      <c r="CP121" s="65"/>
      <c r="CQ121" s="65"/>
      <c r="CR121" s="65"/>
      <c r="CS121" s="65"/>
      <c r="CT121" s="65"/>
      <c r="CU121" s="65"/>
      <c r="CV121" s="65"/>
      <c r="CW121" s="65"/>
      <c r="CX121" s="65"/>
      <c r="CY121" s="65"/>
      <c r="CZ121" s="65"/>
      <c r="DA121" s="65"/>
      <c r="DB121" s="65"/>
      <c r="DC121" s="65"/>
      <c r="DD121" s="65"/>
      <c r="DE121" s="65"/>
      <c r="DF121" s="65"/>
      <c r="DG121" s="65"/>
      <c r="DH121" s="65"/>
      <c r="DI121" s="65"/>
      <c r="DJ121" s="65"/>
      <c r="DK121" s="65"/>
      <c r="DL121" s="65"/>
      <c r="DM121" s="65"/>
      <c r="DN121" s="65"/>
      <c r="DO121" s="65"/>
      <c r="DP121" s="65"/>
      <c r="DQ121" s="65"/>
      <c r="DR121" s="65"/>
      <c r="DS121" s="65"/>
      <c r="DT121" s="65"/>
      <c r="DU121" s="65"/>
      <c r="DV121" s="65"/>
      <c r="DW121" s="65"/>
      <c r="DX121" s="65"/>
      <c r="DY121" s="65"/>
      <c r="DZ121" s="65"/>
      <c r="EA121" s="65"/>
      <c r="EB121" s="65"/>
      <c r="EC121" s="65"/>
      <c r="ED121" s="65"/>
      <c r="EE121" s="65"/>
      <c r="EF121" s="65"/>
      <c r="EG121" s="65"/>
      <c r="EH121" s="65"/>
      <c r="EI121" s="65"/>
      <c r="EJ121" s="65"/>
      <c r="EK121" s="65"/>
      <c r="EL121" s="65"/>
      <c r="EM121" s="65"/>
      <c r="EN121" s="65"/>
      <c r="EO121" s="65"/>
      <c r="EP121" s="65"/>
      <c r="EQ121" s="65"/>
      <c r="ER121" s="65"/>
      <c r="ES121" s="65"/>
      <c r="ET121" s="65"/>
      <c r="EU121" s="65"/>
      <c r="EV121" s="65"/>
      <c r="EW121" s="65"/>
      <c r="EX121" s="65"/>
      <c r="EY121" s="65"/>
      <c r="EZ121" s="65"/>
      <c r="FA121" s="65"/>
      <c r="FB121" s="65"/>
      <c r="FC121" s="65"/>
      <c r="FD121" s="65"/>
      <c r="FE121" s="65"/>
      <c r="FF121" s="65"/>
      <c r="FG121" s="65"/>
      <c r="FH121" s="65"/>
      <c r="FI121" s="65"/>
      <c r="FJ121" s="65"/>
      <c r="FK121" s="65"/>
      <c r="FL121" s="65"/>
      <c r="FM121" s="65"/>
      <c r="FN121" s="65"/>
      <c r="FO121" s="65"/>
      <c r="FP121" s="65"/>
      <c r="FQ121" s="65"/>
      <c r="FR121" s="65"/>
      <c r="FS121" s="65"/>
      <c r="FT121" s="65"/>
      <c r="FU121" s="65"/>
      <c r="FV121" s="65"/>
      <c r="FW121" s="65"/>
      <c r="FX121" s="65"/>
      <c r="FY121" s="65"/>
      <c r="FZ121" s="65"/>
      <c r="GA121" s="65"/>
      <c r="GB121" s="65"/>
      <c r="GC121" s="65"/>
      <c r="GD121" s="65"/>
      <c r="GE121" s="65"/>
      <c r="GF121" s="65"/>
      <c r="GG121" s="65"/>
      <c r="GH121" s="65"/>
      <c r="GI121" s="65"/>
      <c r="GJ121" s="65"/>
      <c r="GK121" s="65"/>
      <c r="GL121" s="65"/>
      <c r="GM121" s="65"/>
      <c r="GN121" s="65"/>
      <c r="GO121" s="65"/>
      <c r="GP121" s="65"/>
      <c r="GQ121" s="65"/>
      <c r="GR121" s="65"/>
      <c r="GS121" s="65"/>
      <c r="GT121" s="65"/>
      <c r="GU121" s="65"/>
      <c r="GV121" s="65"/>
      <c r="GW121" s="65"/>
      <c r="GX121" s="65"/>
    </row>
    <row r="122" spans="1:206" s="66" customFormat="1" ht="18.75" customHeight="1">
      <c r="A122" s="240" t="s">
        <v>76</v>
      </c>
      <c r="B122" s="241"/>
      <c r="C122" s="42"/>
      <c r="D122" s="161">
        <f t="shared" si="379"/>
        <v>0</v>
      </c>
      <c r="E122" s="40"/>
      <c r="F122" s="40"/>
      <c r="G122" s="40">
        <f t="shared" si="358"/>
        <v>0</v>
      </c>
      <c r="H122" s="40"/>
      <c r="I122" s="40">
        <f t="shared" si="359"/>
        <v>0</v>
      </c>
      <c r="J122" s="40"/>
      <c r="K122" s="40">
        <f t="shared" si="360"/>
        <v>0</v>
      </c>
      <c r="L122" s="40"/>
      <c r="M122" s="40">
        <f t="shared" si="361"/>
        <v>0</v>
      </c>
      <c r="N122" s="40"/>
      <c r="O122" s="40">
        <f t="shared" si="362"/>
        <v>0</v>
      </c>
      <c r="P122" s="40"/>
      <c r="Q122" s="40">
        <f t="shared" si="363"/>
        <v>0</v>
      </c>
      <c r="R122" s="40"/>
      <c r="S122" s="40">
        <f t="shared" si="364"/>
        <v>0</v>
      </c>
      <c r="T122" s="40"/>
      <c r="U122" s="40">
        <f t="shared" si="365"/>
        <v>0</v>
      </c>
      <c r="V122" s="40"/>
      <c r="W122" s="40">
        <f t="shared" si="366"/>
        <v>0</v>
      </c>
      <c r="X122" s="40"/>
      <c r="Y122" s="40">
        <f t="shared" si="367"/>
        <v>0</v>
      </c>
      <c r="Z122" s="40"/>
      <c r="AA122" s="42" t="s">
        <v>51</v>
      </c>
      <c r="AB122" s="162" t="s">
        <v>51</v>
      </c>
      <c r="AC122" s="42"/>
      <c r="AD122" s="42"/>
      <c r="AE122" s="42">
        <f t="shared" si="368"/>
        <v>0</v>
      </c>
      <c r="AF122" s="162" t="s">
        <v>51</v>
      </c>
      <c r="AG122" s="42"/>
      <c r="AH122" s="42">
        <f t="shared" si="369"/>
        <v>0</v>
      </c>
      <c r="AI122" s="162" t="s">
        <v>51</v>
      </c>
      <c r="AJ122" s="42"/>
      <c r="AK122" s="42">
        <f t="shared" si="370"/>
        <v>0</v>
      </c>
      <c r="AL122" s="162" t="s">
        <v>51</v>
      </c>
      <c r="AM122" s="42"/>
      <c r="AN122" s="42">
        <f t="shared" si="371"/>
        <v>0</v>
      </c>
      <c r="AO122" s="162" t="s">
        <v>51</v>
      </c>
      <c r="AP122" s="42"/>
      <c r="AQ122" s="42">
        <f t="shared" si="372"/>
        <v>0</v>
      </c>
      <c r="AR122" s="162" t="s">
        <v>51</v>
      </c>
      <c r="AS122" s="42"/>
      <c r="AT122" s="42">
        <f t="shared" si="373"/>
        <v>0</v>
      </c>
      <c r="AU122" s="162" t="s">
        <v>51</v>
      </c>
      <c r="AV122" s="42"/>
      <c r="AW122" s="42">
        <f t="shared" si="374"/>
        <v>0</v>
      </c>
      <c r="AX122" s="162" t="s">
        <v>51</v>
      </c>
      <c r="AY122" s="42"/>
      <c r="AZ122" s="42">
        <f t="shared" si="375"/>
        <v>0</v>
      </c>
      <c r="BA122" s="162" t="s">
        <v>51</v>
      </c>
      <c r="BB122" s="42"/>
      <c r="BC122" s="42">
        <f t="shared" si="376"/>
        <v>0</v>
      </c>
      <c r="BD122" s="162" t="s">
        <v>51</v>
      </c>
      <c r="BE122" s="42"/>
      <c r="BF122" s="42">
        <f t="shared" si="377"/>
        <v>0</v>
      </c>
      <c r="BG122" s="162" t="s">
        <v>51</v>
      </c>
      <c r="BH122" s="42"/>
      <c r="BI122" s="42"/>
      <c r="BJ122" s="42"/>
      <c r="BK122" s="162" t="s">
        <v>51</v>
      </c>
      <c r="BL122" s="162">
        <f t="shared" si="378"/>
        <v>1</v>
      </c>
      <c r="BM122" s="171"/>
      <c r="BN122" s="65"/>
      <c r="BO122" s="65"/>
      <c r="BP122" s="65"/>
      <c r="BQ122" s="65"/>
      <c r="BR122" s="65"/>
      <c r="BS122" s="65"/>
      <c r="BT122" s="65"/>
      <c r="BU122" s="65"/>
      <c r="BV122" s="65"/>
      <c r="BW122" s="65"/>
      <c r="BX122" s="65"/>
      <c r="BY122" s="65"/>
      <c r="BZ122" s="65"/>
      <c r="CA122" s="65"/>
      <c r="CB122" s="65"/>
      <c r="CC122" s="65"/>
      <c r="CD122" s="65"/>
      <c r="CE122" s="65"/>
      <c r="CF122" s="65"/>
      <c r="CG122" s="65"/>
      <c r="CH122" s="65"/>
      <c r="CI122" s="65"/>
      <c r="CJ122" s="65"/>
      <c r="CK122" s="65"/>
      <c r="CL122" s="65"/>
      <c r="CM122" s="65"/>
      <c r="CN122" s="65"/>
      <c r="CO122" s="65"/>
      <c r="CP122" s="65"/>
      <c r="CQ122" s="65"/>
      <c r="CR122" s="65"/>
      <c r="CS122" s="65"/>
      <c r="CT122" s="65"/>
      <c r="CU122" s="65"/>
      <c r="CV122" s="65"/>
      <c r="CW122" s="65"/>
      <c r="CX122" s="65"/>
      <c r="CY122" s="65"/>
      <c r="CZ122" s="65"/>
      <c r="DA122" s="65"/>
      <c r="DB122" s="65"/>
      <c r="DC122" s="65"/>
      <c r="DD122" s="65"/>
      <c r="DE122" s="65"/>
      <c r="DF122" s="65"/>
      <c r="DG122" s="65"/>
      <c r="DH122" s="65"/>
      <c r="DI122" s="65"/>
      <c r="DJ122" s="65"/>
      <c r="DK122" s="65"/>
      <c r="DL122" s="65"/>
      <c r="DM122" s="65"/>
      <c r="DN122" s="65"/>
      <c r="DO122" s="65"/>
      <c r="DP122" s="65"/>
      <c r="DQ122" s="65"/>
      <c r="DR122" s="65"/>
      <c r="DS122" s="65"/>
      <c r="DT122" s="65"/>
      <c r="DU122" s="65"/>
      <c r="DV122" s="65"/>
      <c r="DW122" s="65"/>
      <c r="DX122" s="65"/>
      <c r="DY122" s="65"/>
      <c r="DZ122" s="65"/>
      <c r="EA122" s="65"/>
      <c r="EB122" s="65"/>
      <c r="EC122" s="65"/>
      <c r="ED122" s="65"/>
      <c r="EE122" s="65"/>
      <c r="EF122" s="65"/>
      <c r="EG122" s="65"/>
      <c r="EH122" s="65"/>
      <c r="EI122" s="65"/>
      <c r="EJ122" s="65"/>
      <c r="EK122" s="65"/>
      <c r="EL122" s="65"/>
      <c r="EM122" s="65"/>
      <c r="EN122" s="65"/>
      <c r="EO122" s="65"/>
      <c r="EP122" s="65"/>
      <c r="EQ122" s="65"/>
      <c r="ER122" s="65"/>
      <c r="ES122" s="65"/>
      <c r="ET122" s="65"/>
      <c r="EU122" s="65"/>
      <c r="EV122" s="65"/>
      <c r="EW122" s="65"/>
      <c r="EX122" s="65"/>
      <c r="EY122" s="65"/>
      <c r="EZ122" s="65"/>
      <c r="FA122" s="65"/>
      <c r="FB122" s="65"/>
      <c r="FC122" s="65"/>
      <c r="FD122" s="65"/>
      <c r="FE122" s="65"/>
      <c r="FF122" s="65"/>
      <c r="FG122" s="65"/>
      <c r="FH122" s="65"/>
      <c r="FI122" s="65"/>
      <c r="FJ122" s="65"/>
      <c r="FK122" s="65"/>
      <c r="FL122" s="65"/>
      <c r="FM122" s="65"/>
      <c r="FN122" s="65"/>
      <c r="FO122" s="65"/>
      <c r="FP122" s="65"/>
      <c r="FQ122" s="65"/>
      <c r="FR122" s="65"/>
      <c r="FS122" s="65"/>
      <c r="FT122" s="65"/>
      <c r="FU122" s="65"/>
      <c r="FV122" s="65"/>
      <c r="FW122" s="65"/>
      <c r="FX122" s="65"/>
      <c r="FY122" s="65"/>
      <c r="FZ122" s="65"/>
      <c r="GA122" s="65"/>
      <c r="GB122" s="65"/>
      <c r="GC122" s="65"/>
      <c r="GD122" s="65"/>
      <c r="GE122" s="65"/>
      <c r="GF122" s="65"/>
      <c r="GG122" s="65"/>
      <c r="GH122" s="65"/>
      <c r="GI122" s="65"/>
      <c r="GJ122" s="65"/>
      <c r="GK122" s="65"/>
      <c r="GL122" s="65"/>
      <c r="GM122" s="65"/>
      <c r="GN122" s="65"/>
      <c r="GO122" s="65"/>
      <c r="GP122" s="65"/>
      <c r="GQ122" s="65"/>
      <c r="GR122" s="65"/>
      <c r="GS122" s="65"/>
      <c r="GT122" s="65"/>
      <c r="GU122" s="65"/>
      <c r="GV122" s="65"/>
      <c r="GW122" s="65"/>
      <c r="GX122" s="65"/>
    </row>
    <row r="123" spans="1:206" s="66" customFormat="1" ht="18.75" customHeight="1">
      <c r="A123" s="240" t="s">
        <v>129</v>
      </c>
      <c r="B123" s="241"/>
      <c r="C123" s="42"/>
      <c r="D123" s="138">
        <f t="shared" si="379"/>
        <v>0</v>
      </c>
      <c r="E123" s="30"/>
      <c r="F123" s="30"/>
      <c r="G123" s="30">
        <f t="shared" si="358"/>
        <v>0</v>
      </c>
      <c r="H123" s="30"/>
      <c r="I123" s="30">
        <f t="shared" si="359"/>
        <v>0</v>
      </c>
      <c r="J123" s="30"/>
      <c r="K123" s="30">
        <f t="shared" si="360"/>
        <v>0</v>
      </c>
      <c r="L123" s="30"/>
      <c r="M123" s="30">
        <f t="shared" si="361"/>
        <v>0</v>
      </c>
      <c r="N123" s="30"/>
      <c r="O123" s="30">
        <f t="shared" si="362"/>
        <v>0</v>
      </c>
      <c r="P123" s="30"/>
      <c r="Q123" s="30">
        <f t="shared" si="363"/>
        <v>0</v>
      </c>
      <c r="R123" s="30"/>
      <c r="S123" s="30">
        <f t="shared" si="364"/>
        <v>0</v>
      </c>
      <c r="T123" s="30"/>
      <c r="U123" s="30">
        <f t="shared" si="365"/>
        <v>0</v>
      </c>
      <c r="V123" s="30"/>
      <c r="W123" s="30">
        <f t="shared" si="366"/>
        <v>0</v>
      </c>
      <c r="X123" s="40"/>
      <c r="Y123" s="30">
        <f t="shared" si="367"/>
        <v>0</v>
      </c>
      <c r="Z123" s="40"/>
      <c r="AA123" s="42" t="s">
        <v>51</v>
      </c>
      <c r="AB123" s="162" t="s">
        <v>51</v>
      </c>
      <c r="AC123" s="29"/>
      <c r="AD123" s="29"/>
      <c r="AE123" s="29">
        <f t="shared" si="368"/>
        <v>0</v>
      </c>
      <c r="AF123" s="162" t="s">
        <v>51</v>
      </c>
      <c r="AG123" s="29"/>
      <c r="AH123" s="29">
        <f t="shared" si="369"/>
        <v>0</v>
      </c>
      <c r="AI123" s="162" t="s">
        <v>51</v>
      </c>
      <c r="AJ123" s="29"/>
      <c r="AK123" s="29">
        <f t="shared" si="370"/>
        <v>0</v>
      </c>
      <c r="AL123" s="162" t="s">
        <v>51</v>
      </c>
      <c r="AM123" s="29"/>
      <c r="AN123" s="29">
        <f t="shared" si="371"/>
        <v>0</v>
      </c>
      <c r="AO123" s="162" t="s">
        <v>51</v>
      </c>
      <c r="AP123" s="29"/>
      <c r="AQ123" s="29">
        <f t="shared" si="372"/>
        <v>0</v>
      </c>
      <c r="AR123" s="162" t="s">
        <v>51</v>
      </c>
      <c r="AS123" s="29"/>
      <c r="AT123" s="29">
        <f t="shared" si="373"/>
        <v>0</v>
      </c>
      <c r="AU123" s="162" t="s">
        <v>51</v>
      </c>
      <c r="AV123" s="29"/>
      <c r="AW123" s="29">
        <f t="shared" si="374"/>
        <v>0</v>
      </c>
      <c r="AX123" s="162" t="s">
        <v>51</v>
      </c>
      <c r="AY123" s="29"/>
      <c r="AZ123" s="29">
        <f t="shared" si="375"/>
        <v>0</v>
      </c>
      <c r="BA123" s="162" t="s">
        <v>51</v>
      </c>
      <c r="BB123" s="29"/>
      <c r="BC123" s="29">
        <f t="shared" si="376"/>
        <v>0</v>
      </c>
      <c r="BD123" s="162" t="s">
        <v>51</v>
      </c>
      <c r="BE123" s="29"/>
      <c r="BF123" s="29">
        <f t="shared" si="377"/>
        <v>0</v>
      </c>
      <c r="BG123" s="162" t="s">
        <v>51</v>
      </c>
      <c r="BH123" s="29"/>
      <c r="BI123" s="29"/>
      <c r="BJ123" s="29"/>
      <c r="BK123" s="162" t="s">
        <v>51</v>
      </c>
      <c r="BL123" s="162">
        <f t="shared" si="378"/>
        <v>1</v>
      </c>
      <c r="BM123" s="171"/>
      <c r="BN123" s="65"/>
      <c r="BO123" s="65"/>
      <c r="BP123" s="65"/>
      <c r="BQ123" s="65"/>
      <c r="BR123" s="65"/>
      <c r="BS123" s="65"/>
      <c r="BT123" s="65"/>
      <c r="BU123" s="65"/>
      <c r="BV123" s="65"/>
      <c r="BW123" s="65"/>
      <c r="BX123" s="65"/>
      <c r="BY123" s="65"/>
      <c r="BZ123" s="65"/>
      <c r="CA123" s="65"/>
      <c r="CB123" s="65"/>
      <c r="CC123" s="65"/>
      <c r="CD123" s="65"/>
      <c r="CE123" s="65"/>
      <c r="CF123" s="65"/>
      <c r="CG123" s="65"/>
      <c r="CH123" s="65"/>
      <c r="CI123" s="65"/>
      <c r="CJ123" s="65"/>
      <c r="CK123" s="65"/>
      <c r="CL123" s="65"/>
      <c r="CM123" s="65"/>
      <c r="CN123" s="65"/>
      <c r="CO123" s="65"/>
      <c r="CP123" s="65"/>
      <c r="CQ123" s="65"/>
      <c r="CR123" s="65"/>
      <c r="CS123" s="65"/>
      <c r="CT123" s="65"/>
      <c r="CU123" s="65"/>
      <c r="CV123" s="65"/>
      <c r="CW123" s="65"/>
      <c r="CX123" s="65"/>
      <c r="CY123" s="65"/>
      <c r="CZ123" s="65"/>
      <c r="DA123" s="65"/>
      <c r="DB123" s="65"/>
      <c r="DC123" s="65"/>
      <c r="DD123" s="65"/>
      <c r="DE123" s="65"/>
      <c r="DF123" s="65"/>
      <c r="DG123" s="65"/>
      <c r="DH123" s="65"/>
      <c r="DI123" s="65"/>
      <c r="DJ123" s="65"/>
      <c r="DK123" s="65"/>
      <c r="DL123" s="65"/>
      <c r="DM123" s="65"/>
      <c r="DN123" s="65"/>
      <c r="DO123" s="65"/>
      <c r="DP123" s="65"/>
      <c r="DQ123" s="65"/>
      <c r="DR123" s="65"/>
      <c r="DS123" s="65"/>
      <c r="DT123" s="65"/>
      <c r="DU123" s="65"/>
      <c r="DV123" s="65"/>
      <c r="DW123" s="65"/>
      <c r="DX123" s="65"/>
      <c r="DY123" s="65"/>
      <c r="DZ123" s="65"/>
      <c r="EA123" s="65"/>
      <c r="EB123" s="65"/>
      <c r="EC123" s="65"/>
      <c r="ED123" s="65"/>
      <c r="EE123" s="65"/>
      <c r="EF123" s="65"/>
      <c r="EG123" s="65"/>
      <c r="EH123" s="65"/>
      <c r="EI123" s="65"/>
      <c r="EJ123" s="65"/>
      <c r="EK123" s="65"/>
      <c r="EL123" s="65"/>
      <c r="EM123" s="65"/>
      <c r="EN123" s="65"/>
      <c r="EO123" s="65"/>
      <c r="EP123" s="65"/>
      <c r="EQ123" s="65"/>
      <c r="ER123" s="65"/>
      <c r="ES123" s="65"/>
      <c r="ET123" s="65"/>
      <c r="EU123" s="65"/>
      <c r="EV123" s="65"/>
      <c r="EW123" s="65"/>
      <c r="EX123" s="65"/>
      <c r="EY123" s="65"/>
      <c r="EZ123" s="65"/>
      <c r="FA123" s="65"/>
      <c r="FB123" s="65"/>
      <c r="FC123" s="65"/>
      <c r="FD123" s="65"/>
      <c r="FE123" s="65"/>
      <c r="FF123" s="65"/>
      <c r="FG123" s="65"/>
      <c r="FH123" s="65"/>
      <c r="FI123" s="65"/>
      <c r="FJ123" s="65"/>
      <c r="FK123" s="65"/>
      <c r="FL123" s="65"/>
      <c r="FM123" s="65"/>
      <c r="FN123" s="65"/>
      <c r="FO123" s="65"/>
      <c r="FP123" s="65"/>
      <c r="FQ123" s="65"/>
      <c r="FR123" s="65"/>
      <c r="FS123" s="65"/>
      <c r="FT123" s="65"/>
      <c r="FU123" s="65"/>
      <c r="FV123" s="65"/>
      <c r="FW123" s="65"/>
      <c r="FX123" s="65"/>
      <c r="FY123" s="65"/>
      <c r="FZ123" s="65"/>
      <c r="GA123" s="65"/>
      <c r="GB123" s="65"/>
      <c r="GC123" s="65"/>
      <c r="GD123" s="65"/>
      <c r="GE123" s="65"/>
      <c r="GF123" s="65"/>
      <c r="GG123" s="65"/>
      <c r="GH123" s="65"/>
      <c r="GI123" s="65"/>
      <c r="GJ123" s="65"/>
      <c r="GK123" s="65"/>
      <c r="GL123" s="65"/>
      <c r="GM123" s="65"/>
      <c r="GN123" s="65"/>
      <c r="GO123" s="65"/>
      <c r="GP123" s="65"/>
      <c r="GQ123" s="65"/>
      <c r="GR123" s="65"/>
      <c r="GS123" s="65"/>
      <c r="GT123" s="65"/>
      <c r="GU123" s="65"/>
      <c r="GV123" s="65"/>
      <c r="GW123" s="65"/>
      <c r="GX123" s="65"/>
    </row>
    <row r="124" spans="1:206" s="87" customFormat="1" ht="35.25" customHeight="1">
      <c r="A124" s="242" t="s">
        <v>161</v>
      </c>
      <c r="B124" s="243"/>
      <c r="C124" s="17"/>
      <c r="D124" s="130">
        <f t="shared" si="379"/>
        <v>0</v>
      </c>
      <c r="E124" s="17"/>
      <c r="F124" s="17"/>
      <c r="G124" s="17">
        <f t="shared" si="358"/>
        <v>0</v>
      </c>
      <c r="H124" s="17"/>
      <c r="I124" s="17">
        <f t="shared" si="359"/>
        <v>0</v>
      </c>
      <c r="J124" s="17"/>
      <c r="K124" s="17">
        <f t="shared" si="360"/>
        <v>0</v>
      </c>
      <c r="L124" s="17"/>
      <c r="M124" s="17">
        <f t="shared" si="361"/>
        <v>0</v>
      </c>
      <c r="N124" s="17"/>
      <c r="O124" s="17">
        <f t="shared" si="362"/>
        <v>0</v>
      </c>
      <c r="P124" s="17"/>
      <c r="Q124" s="17">
        <f t="shared" si="363"/>
        <v>0</v>
      </c>
      <c r="R124" s="17"/>
      <c r="S124" s="17">
        <f t="shared" si="364"/>
        <v>0</v>
      </c>
      <c r="T124" s="17"/>
      <c r="U124" s="17">
        <f t="shared" si="365"/>
        <v>0</v>
      </c>
      <c r="V124" s="17"/>
      <c r="W124" s="17">
        <f t="shared" si="366"/>
        <v>0</v>
      </c>
      <c r="X124" s="17"/>
      <c r="Y124" s="17">
        <f t="shared" si="367"/>
        <v>0</v>
      </c>
      <c r="Z124" s="17"/>
      <c r="AA124" s="17" t="s">
        <v>51</v>
      </c>
      <c r="AB124" s="143" t="s">
        <v>51</v>
      </c>
      <c r="AC124" s="17"/>
      <c r="AD124" s="17"/>
      <c r="AE124" s="17">
        <f t="shared" si="368"/>
        <v>0</v>
      </c>
      <c r="AF124" s="143" t="s">
        <v>51</v>
      </c>
      <c r="AG124" s="17"/>
      <c r="AH124" s="17">
        <f t="shared" si="369"/>
        <v>0</v>
      </c>
      <c r="AI124" s="143" t="s">
        <v>51</v>
      </c>
      <c r="AJ124" s="17"/>
      <c r="AK124" s="17">
        <f t="shared" si="370"/>
        <v>0</v>
      </c>
      <c r="AL124" s="143" t="s">
        <v>51</v>
      </c>
      <c r="AM124" s="17"/>
      <c r="AN124" s="17">
        <f t="shared" si="371"/>
        <v>0</v>
      </c>
      <c r="AO124" s="143" t="s">
        <v>51</v>
      </c>
      <c r="AP124" s="17"/>
      <c r="AQ124" s="17">
        <f t="shared" si="372"/>
        <v>0</v>
      </c>
      <c r="AR124" s="143" t="s">
        <v>51</v>
      </c>
      <c r="AS124" s="17"/>
      <c r="AT124" s="17">
        <f t="shared" si="373"/>
        <v>0</v>
      </c>
      <c r="AU124" s="143" t="s">
        <v>51</v>
      </c>
      <c r="AV124" s="17"/>
      <c r="AW124" s="17">
        <f t="shared" si="374"/>
        <v>0</v>
      </c>
      <c r="AX124" s="143" t="s">
        <v>51</v>
      </c>
      <c r="AY124" s="17"/>
      <c r="AZ124" s="17">
        <f t="shared" si="375"/>
        <v>0</v>
      </c>
      <c r="BA124" s="143" t="s">
        <v>51</v>
      </c>
      <c r="BB124" s="17"/>
      <c r="BC124" s="17">
        <f t="shared" si="376"/>
        <v>0</v>
      </c>
      <c r="BD124" s="143" t="s">
        <v>51</v>
      </c>
      <c r="BE124" s="17"/>
      <c r="BF124" s="17">
        <f t="shared" si="377"/>
        <v>0</v>
      </c>
      <c r="BG124" s="143" t="s">
        <v>51</v>
      </c>
      <c r="BH124" s="17"/>
      <c r="BI124" s="17"/>
      <c r="BJ124" s="17"/>
      <c r="BK124" s="143" t="s">
        <v>51</v>
      </c>
      <c r="BL124" s="143">
        <f t="shared" si="378"/>
        <v>1</v>
      </c>
      <c r="BM124" s="172"/>
      <c r="BN124" s="88"/>
      <c r="BO124" s="88"/>
      <c r="BP124" s="88"/>
      <c r="BQ124" s="88"/>
      <c r="BR124" s="88"/>
      <c r="BS124" s="88"/>
      <c r="BT124" s="88"/>
      <c r="BU124" s="88"/>
      <c r="BV124" s="88"/>
      <c r="BW124" s="88"/>
      <c r="BX124" s="88"/>
      <c r="BY124" s="88"/>
      <c r="BZ124" s="88"/>
      <c r="CA124" s="88"/>
      <c r="CB124" s="88"/>
      <c r="CC124" s="88"/>
      <c r="CD124" s="88"/>
      <c r="CE124" s="88"/>
      <c r="CF124" s="88"/>
      <c r="CG124" s="88"/>
      <c r="CH124" s="88"/>
      <c r="CI124" s="88"/>
      <c r="CJ124" s="88"/>
      <c r="CK124" s="88"/>
      <c r="CL124" s="88"/>
      <c r="CM124" s="88"/>
      <c r="CN124" s="88"/>
      <c r="CO124" s="88"/>
      <c r="CP124" s="88"/>
      <c r="CQ124" s="88"/>
      <c r="CR124" s="88"/>
      <c r="CS124" s="88"/>
      <c r="CT124" s="88"/>
      <c r="CU124" s="88"/>
      <c r="CV124" s="88"/>
      <c r="CW124" s="88"/>
      <c r="CX124" s="88"/>
      <c r="CY124" s="88"/>
      <c r="CZ124" s="88"/>
      <c r="DA124" s="88"/>
      <c r="DB124" s="88"/>
      <c r="DC124" s="88"/>
      <c r="DD124" s="88"/>
      <c r="DE124" s="88"/>
      <c r="DF124" s="88"/>
      <c r="DG124" s="88"/>
      <c r="DH124" s="88"/>
      <c r="DI124" s="88"/>
      <c r="DJ124" s="88"/>
      <c r="DK124" s="88"/>
      <c r="DL124" s="88"/>
      <c r="DM124" s="88"/>
      <c r="DN124" s="88"/>
      <c r="DO124" s="88"/>
      <c r="DP124" s="88"/>
      <c r="DQ124" s="88"/>
      <c r="DR124" s="88"/>
      <c r="DS124" s="88"/>
      <c r="DT124" s="88"/>
      <c r="DU124" s="88"/>
      <c r="DV124" s="88"/>
      <c r="DW124" s="88"/>
      <c r="DX124" s="88"/>
      <c r="DY124" s="88"/>
      <c r="DZ124" s="88"/>
      <c r="EA124" s="88"/>
      <c r="EB124" s="88"/>
      <c r="EC124" s="88"/>
      <c r="ED124" s="88"/>
      <c r="EE124" s="88"/>
      <c r="EF124" s="88"/>
      <c r="EG124" s="88"/>
      <c r="EH124" s="88"/>
      <c r="EI124" s="88"/>
      <c r="EJ124" s="88"/>
      <c r="EK124" s="88"/>
      <c r="EL124" s="88"/>
      <c r="EM124" s="88"/>
      <c r="EN124" s="88"/>
      <c r="EO124" s="88"/>
      <c r="EP124" s="88"/>
      <c r="EQ124" s="88"/>
      <c r="ER124" s="88"/>
      <c r="ES124" s="88"/>
      <c r="ET124" s="88"/>
      <c r="EU124" s="88"/>
      <c r="EV124" s="88"/>
      <c r="EW124" s="88"/>
      <c r="EX124" s="88"/>
      <c r="EY124" s="88"/>
      <c r="EZ124" s="88"/>
      <c r="FA124" s="88"/>
      <c r="FB124" s="88"/>
      <c r="FC124" s="88"/>
      <c r="FD124" s="88"/>
      <c r="FE124" s="88"/>
      <c r="FF124" s="88"/>
      <c r="FG124" s="88"/>
      <c r="FH124" s="88"/>
      <c r="FI124" s="88"/>
      <c r="FJ124" s="88"/>
      <c r="FK124" s="88"/>
      <c r="FL124" s="88"/>
      <c r="FM124" s="88"/>
      <c r="FN124" s="88"/>
      <c r="FO124" s="88"/>
      <c r="FP124" s="88"/>
      <c r="FQ124" s="88"/>
      <c r="FR124" s="88"/>
      <c r="FS124" s="88"/>
      <c r="FT124" s="88"/>
      <c r="FU124" s="88"/>
      <c r="FV124" s="88"/>
      <c r="FW124" s="88"/>
      <c r="FX124" s="88"/>
      <c r="FY124" s="88"/>
      <c r="FZ124" s="88"/>
      <c r="GA124" s="88"/>
      <c r="GB124" s="88"/>
      <c r="GC124" s="88"/>
      <c r="GD124" s="88"/>
      <c r="GE124" s="88"/>
      <c r="GF124" s="88"/>
      <c r="GG124" s="88"/>
      <c r="GH124" s="88"/>
      <c r="GI124" s="88"/>
      <c r="GJ124" s="88"/>
      <c r="GK124" s="88"/>
      <c r="GL124" s="88"/>
      <c r="GM124" s="88"/>
      <c r="GN124" s="88"/>
      <c r="GO124" s="88"/>
      <c r="GP124" s="88"/>
      <c r="GQ124" s="88"/>
      <c r="GR124" s="88"/>
      <c r="GS124" s="88"/>
      <c r="GT124" s="88"/>
      <c r="GU124" s="88"/>
      <c r="GV124" s="88"/>
      <c r="GW124" s="88"/>
      <c r="GX124" s="88"/>
    </row>
    <row r="125" spans="1:206" s="66" customFormat="1" ht="16.5">
      <c r="A125" s="240" t="s">
        <v>75</v>
      </c>
      <c r="B125" s="241"/>
      <c r="C125" s="42"/>
      <c r="D125" s="161">
        <f t="shared" si="379"/>
        <v>0</v>
      </c>
      <c r="E125" s="40"/>
      <c r="F125" s="40"/>
      <c r="G125" s="40">
        <f t="shared" si="358"/>
        <v>0</v>
      </c>
      <c r="H125" s="40"/>
      <c r="I125" s="40">
        <f t="shared" si="359"/>
        <v>0</v>
      </c>
      <c r="J125" s="40"/>
      <c r="K125" s="40">
        <f t="shared" si="360"/>
        <v>0</v>
      </c>
      <c r="L125" s="40"/>
      <c r="M125" s="40">
        <f t="shared" si="361"/>
        <v>0</v>
      </c>
      <c r="N125" s="40"/>
      <c r="O125" s="40">
        <f t="shared" si="362"/>
        <v>0</v>
      </c>
      <c r="P125" s="40"/>
      <c r="Q125" s="40">
        <f t="shared" si="363"/>
        <v>0</v>
      </c>
      <c r="R125" s="40"/>
      <c r="S125" s="40">
        <f t="shared" si="364"/>
        <v>0</v>
      </c>
      <c r="T125" s="40"/>
      <c r="U125" s="40">
        <f t="shared" si="365"/>
        <v>0</v>
      </c>
      <c r="V125" s="40"/>
      <c r="W125" s="40">
        <f t="shared" si="366"/>
        <v>0</v>
      </c>
      <c r="X125" s="40"/>
      <c r="Y125" s="40">
        <f t="shared" si="367"/>
        <v>0</v>
      </c>
      <c r="Z125" s="40"/>
      <c r="AA125" s="42" t="s">
        <v>51</v>
      </c>
      <c r="AB125" s="162" t="s">
        <v>51</v>
      </c>
      <c r="AC125" s="40"/>
      <c r="AD125" s="40"/>
      <c r="AE125" s="40">
        <f t="shared" si="368"/>
        <v>0</v>
      </c>
      <c r="AF125" s="162" t="s">
        <v>51</v>
      </c>
      <c r="AG125" s="40"/>
      <c r="AH125" s="40">
        <f t="shared" si="369"/>
        <v>0</v>
      </c>
      <c r="AI125" s="162" t="s">
        <v>51</v>
      </c>
      <c r="AJ125" s="40"/>
      <c r="AK125" s="40">
        <f t="shared" si="370"/>
        <v>0</v>
      </c>
      <c r="AL125" s="162" t="s">
        <v>51</v>
      </c>
      <c r="AM125" s="40"/>
      <c r="AN125" s="40">
        <f t="shared" si="371"/>
        <v>0</v>
      </c>
      <c r="AO125" s="162" t="s">
        <v>51</v>
      </c>
      <c r="AP125" s="40"/>
      <c r="AQ125" s="40">
        <f t="shared" si="372"/>
        <v>0</v>
      </c>
      <c r="AR125" s="162" t="s">
        <v>51</v>
      </c>
      <c r="AS125" s="40"/>
      <c r="AT125" s="40">
        <f t="shared" si="373"/>
        <v>0</v>
      </c>
      <c r="AU125" s="162" t="s">
        <v>51</v>
      </c>
      <c r="AV125" s="40"/>
      <c r="AW125" s="40">
        <f t="shared" si="374"/>
        <v>0</v>
      </c>
      <c r="AX125" s="162" t="s">
        <v>51</v>
      </c>
      <c r="AY125" s="40"/>
      <c r="AZ125" s="40">
        <f t="shared" si="375"/>
        <v>0</v>
      </c>
      <c r="BA125" s="162" t="s">
        <v>51</v>
      </c>
      <c r="BB125" s="40"/>
      <c r="BC125" s="40">
        <f t="shared" si="376"/>
        <v>0</v>
      </c>
      <c r="BD125" s="162" t="s">
        <v>51</v>
      </c>
      <c r="BE125" s="40"/>
      <c r="BF125" s="40">
        <f t="shared" si="377"/>
        <v>0</v>
      </c>
      <c r="BG125" s="162" t="s">
        <v>51</v>
      </c>
      <c r="BH125" s="40"/>
      <c r="BI125" s="40"/>
      <c r="BJ125" s="40"/>
      <c r="BK125" s="162" t="s">
        <v>51</v>
      </c>
      <c r="BL125" s="162">
        <f t="shared" si="378"/>
        <v>1</v>
      </c>
      <c r="BM125" s="171"/>
      <c r="BN125" s="65"/>
      <c r="BO125" s="65"/>
      <c r="BP125" s="65"/>
      <c r="BQ125" s="65"/>
      <c r="BR125" s="65"/>
      <c r="BS125" s="65"/>
      <c r="BT125" s="65"/>
      <c r="BU125" s="65"/>
      <c r="BV125" s="65"/>
      <c r="BW125" s="65"/>
      <c r="BX125" s="65"/>
      <c r="BY125" s="65"/>
      <c r="BZ125" s="65"/>
      <c r="CA125" s="65"/>
      <c r="CB125" s="65"/>
      <c r="CC125" s="65"/>
      <c r="CD125" s="65"/>
      <c r="CE125" s="65"/>
      <c r="CF125" s="65"/>
      <c r="CG125" s="65"/>
      <c r="CH125" s="65"/>
      <c r="CI125" s="65"/>
      <c r="CJ125" s="65"/>
      <c r="CK125" s="65"/>
      <c r="CL125" s="65"/>
      <c r="CM125" s="65"/>
      <c r="CN125" s="65"/>
      <c r="CO125" s="65"/>
      <c r="CP125" s="65"/>
      <c r="CQ125" s="65"/>
      <c r="CR125" s="65"/>
      <c r="CS125" s="65"/>
      <c r="CT125" s="65"/>
      <c r="CU125" s="65"/>
      <c r="CV125" s="65"/>
      <c r="CW125" s="65"/>
      <c r="CX125" s="65"/>
      <c r="CY125" s="65"/>
      <c r="CZ125" s="65"/>
      <c r="DA125" s="65"/>
      <c r="DB125" s="65"/>
      <c r="DC125" s="65"/>
      <c r="DD125" s="65"/>
      <c r="DE125" s="65"/>
      <c r="DF125" s="65"/>
      <c r="DG125" s="65"/>
      <c r="DH125" s="65"/>
      <c r="DI125" s="65"/>
      <c r="DJ125" s="65"/>
      <c r="DK125" s="65"/>
      <c r="DL125" s="65"/>
      <c r="DM125" s="65"/>
      <c r="DN125" s="65"/>
      <c r="DO125" s="65"/>
      <c r="DP125" s="65"/>
      <c r="DQ125" s="65"/>
      <c r="DR125" s="65"/>
      <c r="DS125" s="65"/>
      <c r="DT125" s="65"/>
      <c r="DU125" s="65"/>
      <c r="DV125" s="65"/>
      <c r="DW125" s="65"/>
      <c r="DX125" s="65"/>
      <c r="DY125" s="65"/>
      <c r="DZ125" s="65"/>
      <c r="EA125" s="65"/>
      <c r="EB125" s="65"/>
      <c r="EC125" s="65"/>
      <c r="ED125" s="65"/>
      <c r="EE125" s="65"/>
      <c r="EF125" s="65"/>
      <c r="EG125" s="65"/>
      <c r="EH125" s="65"/>
      <c r="EI125" s="65"/>
      <c r="EJ125" s="65"/>
      <c r="EK125" s="65"/>
      <c r="EL125" s="65"/>
      <c r="EM125" s="65"/>
      <c r="EN125" s="65"/>
      <c r="EO125" s="65"/>
      <c r="EP125" s="65"/>
      <c r="EQ125" s="65"/>
      <c r="ER125" s="65"/>
      <c r="ES125" s="65"/>
      <c r="ET125" s="65"/>
      <c r="EU125" s="65"/>
      <c r="EV125" s="65"/>
      <c r="EW125" s="65"/>
      <c r="EX125" s="65"/>
      <c r="EY125" s="65"/>
      <c r="EZ125" s="65"/>
      <c r="FA125" s="65"/>
      <c r="FB125" s="65"/>
      <c r="FC125" s="65"/>
      <c r="FD125" s="65"/>
      <c r="FE125" s="65"/>
      <c r="FF125" s="65"/>
      <c r="FG125" s="65"/>
      <c r="FH125" s="65"/>
      <c r="FI125" s="65"/>
      <c r="FJ125" s="65"/>
      <c r="FK125" s="65"/>
      <c r="FL125" s="65"/>
      <c r="FM125" s="65"/>
      <c r="FN125" s="65"/>
      <c r="FO125" s="65"/>
      <c r="FP125" s="65"/>
      <c r="FQ125" s="65"/>
      <c r="FR125" s="65"/>
      <c r="FS125" s="65"/>
      <c r="FT125" s="65"/>
      <c r="FU125" s="65"/>
      <c r="FV125" s="65"/>
      <c r="FW125" s="65"/>
      <c r="FX125" s="65"/>
      <c r="FY125" s="65"/>
      <c r="FZ125" s="65"/>
      <c r="GA125" s="65"/>
      <c r="GB125" s="65"/>
      <c r="GC125" s="65"/>
      <c r="GD125" s="65"/>
      <c r="GE125" s="65"/>
      <c r="GF125" s="65"/>
      <c r="GG125" s="65"/>
      <c r="GH125" s="65"/>
      <c r="GI125" s="65"/>
      <c r="GJ125" s="65"/>
      <c r="GK125" s="65"/>
      <c r="GL125" s="65"/>
      <c r="GM125" s="65"/>
      <c r="GN125" s="65"/>
      <c r="GO125" s="65"/>
      <c r="GP125" s="65"/>
      <c r="GQ125" s="65"/>
      <c r="GR125" s="65"/>
      <c r="GS125" s="65"/>
      <c r="GT125" s="65"/>
      <c r="GU125" s="65"/>
      <c r="GV125" s="65"/>
      <c r="GW125" s="65"/>
      <c r="GX125" s="65"/>
    </row>
    <row r="126" spans="1:206" s="66" customFormat="1" ht="18.75" customHeight="1">
      <c r="A126" s="240" t="s">
        <v>76</v>
      </c>
      <c r="B126" s="241"/>
      <c r="C126" s="42"/>
      <c r="D126" s="161">
        <f t="shared" si="379"/>
        <v>0</v>
      </c>
      <c r="E126" s="40"/>
      <c r="F126" s="40"/>
      <c r="G126" s="40">
        <f t="shared" si="358"/>
        <v>0</v>
      </c>
      <c r="H126" s="40"/>
      <c r="I126" s="40">
        <f t="shared" si="359"/>
        <v>0</v>
      </c>
      <c r="J126" s="40"/>
      <c r="K126" s="40">
        <f t="shared" si="360"/>
        <v>0</v>
      </c>
      <c r="L126" s="40"/>
      <c r="M126" s="40">
        <f t="shared" si="361"/>
        <v>0</v>
      </c>
      <c r="N126" s="40"/>
      <c r="O126" s="40">
        <f t="shared" si="362"/>
        <v>0</v>
      </c>
      <c r="P126" s="40"/>
      <c r="Q126" s="40">
        <f t="shared" si="363"/>
        <v>0</v>
      </c>
      <c r="R126" s="40"/>
      <c r="S126" s="40">
        <f t="shared" si="364"/>
        <v>0</v>
      </c>
      <c r="T126" s="40"/>
      <c r="U126" s="40">
        <f t="shared" si="365"/>
        <v>0</v>
      </c>
      <c r="V126" s="40"/>
      <c r="W126" s="40">
        <f t="shared" si="366"/>
        <v>0</v>
      </c>
      <c r="X126" s="40"/>
      <c r="Y126" s="40">
        <f t="shared" si="367"/>
        <v>0</v>
      </c>
      <c r="Z126" s="40"/>
      <c r="AA126" s="42" t="s">
        <v>51</v>
      </c>
      <c r="AB126" s="162" t="s">
        <v>51</v>
      </c>
      <c r="AC126" s="40"/>
      <c r="AD126" s="40"/>
      <c r="AE126" s="40">
        <f t="shared" si="368"/>
        <v>0</v>
      </c>
      <c r="AF126" s="162" t="s">
        <v>51</v>
      </c>
      <c r="AG126" s="40"/>
      <c r="AH126" s="40">
        <f t="shared" si="369"/>
        <v>0</v>
      </c>
      <c r="AI126" s="162" t="s">
        <v>51</v>
      </c>
      <c r="AJ126" s="40"/>
      <c r="AK126" s="40">
        <f t="shared" si="370"/>
        <v>0</v>
      </c>
      <c r="AL126" s="162" t="s">
        <v>51</v>
      </c>
      <c r="AM126" s="40"/>
      <c r="AN126" s="40">
        <f t="shared" si="371"/>
        <v>0</v>
      </c>
      <c r="AO126" s="162" t="s">
        <v>51</v>
      </c>
      <c r="AP126" s="40"/>
      <c r="AQ126" s="40">
        <f t="shared" si="372"/>
        <v>0</v>
      </c>
      <c r="AR126" s="162" t="s">
        <v>51</v>
      </c>
      <c r="AS126" s="40"/>
      <c r="AT126" s="40">
        <f t="shared" si="373"/>
        <v>0</v>
      </c>
      <c r="AU126" s="162" t="s">
        <v>51</v>
      </c>
      <c r="AV126" s="40"/>
      <c r="AW126" s="40">
        <f t="shared" si="374"/>
        <v>0</v>
      </c>
      <c r="AX126" s="162" t="s">
        <v>51</v>
      </c>
      <c r="AY126" s="40"/>
      <c r="AZ126" s="40">
        <f t="shared" si="375"/>
        <v>0</v>
      </c>
      <c r="BA126" s="162" t="s">
        <v>51</v>
      </c>
      <c r="BB126" s="40"/>
      <c r="BC126" s="40">
        <f t="shared" si="376"/>
        <v>0</v>
      </c>
      <c r="BD126" s="162" t="s">
        <v>51</v>
      </c>
      <c r="BE126" s="40"/>
      <c r="BF126" s="40">
        <f t="shared" si="377"/>
        <v>0</v>
      </c>
      <c r="BG126" s="162" t="s">
        <v>51</v>
      </c>
      <c r="BH126" s="40"/>
      <c r="BI126" s="40"/>
      <c r="BJ126" s="40"/>
      <c r="BK126" s="162" t="s">
        <v>51</v>
      </c>
      <c r="BL126" s="162">
        <f t="shared" si="378"/>
        <v>1</v>
      </c>
      <c r="BM126" s="171"/>
      <c r="BN126" s="65"/>
      <c r="BO126" s="65"/>
      <c r="BP126" s="65"/>
      <c r="BQ126" s="65"/>
      <c r="BR126" s="65"/>
      <c r="BS126" s="65"/>
      <c r="BT126" s="65"/>
      <c r="BU126" s="65"/>
      <c r="BV126" s="65"/>
      <c r="BW126" s="65"/>
      <c r="BX126" s="65"/>
      <c r="BY126" s="65"/>
      <c r="BZ126" s="65"/>
      <c r="CA126" s="65"/>
      <c r="CB126" s="65"/>
      <c r="CC126" s="65"/>
      <c r="CD126" s="65"/>
      <c r="CE126" s="65"/>
      <c r="CF126" s="65"/>
      <c r="CG126" s="65"/>
      <c r="CH126" s="65"/>
      <c r="CI126" s="65"/>
      <c r="CJ126" s="65"/>
      <c r="CK126" s="65"/>
      <c r="CL126" s="65"/>
      <c r="CM126" s="65"/>
      <c r="CN126" s="65"/>
      <c r="CO126" s="65"/>
      <c r="CP126" s="65"/>
      <c r="CQ126" s="65"/>
      <c r="CR126" s="65"/>
      <c r="CS126" s="65"/>
      <c r="CT126" s="65"/>
      <c r="CU126" s="65"/>
      <c r="CV126" s="65"/>
      <c r="CW126" s="65"/>
      <c r="CX126" s="65"/>
      <c r="CY126" s="65"/>
      <c r="CZ126" s="65"/>
      <c r="DA126" s="65"/>
      <c r="DB126" s="65"/>
      <c r="DC126" s="65"/>
      <c r="DD126" s="65"/>
      <c r="DE126" s="65"/>
      <c r="DF126" s="65"/>
      <c r="DG126" s="65"/>
      <c r="DH126" s="65"/>
      <c r="DI126" s="65"/>
      <c r="DJ126" s="65"/>
      <c r="DK126" s="65"/>
      <c r="DL126" s="65"/>
      <c r="DM126" s="65"/>
      <c r="DN126" s="65"/>
      <c r="DO126" s="65"/>
      <c r="DP126" s="65"/>
      <c r="DQ126" s="65"/>
      <c r="DR126" s="65"/>
      <c r="DS126" s="65"/>
      <c r="DT126" s="65"/>
      <c r="DU126" s="65"/>
      <c r="DV126" s="65"/>
      <c r="DW126" s="65"/>
      <c r="DX126" s="65"/>
      <c r="DY126" s="65"/>
      <c r="DZ126" s="65"/>
      <c r="EA126" s="65"/>
      <c r="EB126" s="65"/>
      <c r="EC126" s="65"/>
      <c r="ED126" s="65"/>
      <c r="EE126" s="65"/>
      <c r="EF126" s="65"/>
      <c r="EG126" s="65"/>
      <c r="EH126" s="65"/>
      <c r="EI126" s="65"/>
      <c r="EJ126" s="65"/>
      <c r="EK126" s="65"/>
      <c r="EL126" s="65"/>
      <c r="EM126" s="65"/>
      <c r="EN126" s="65"/>
      <c r="EO126" s="65"/>
      <c r="EP126" s="65"/>
      <c r="EQ126" s="65"/>
      <c r="ER126" s="65"/>
      <c r="ES126" s="65"/>
      <c r="ET126" s="65"/>
      <c r="EU126" s="65"/>
      <c r="EV126" s="65"/>
      <c r="EW126" s="65"/>
      <c r="EX126" s="65"/>
      <c r="EY126" s="65"/>
      <c r="EZ126" s="65"/>
      <c r="FA126" s="65"/>
      <c r="FB126" s="65"/>
      <c r="FC126" s="65"/>
      <c r="FD126" s="65"/>
      <c r="FE126" s="65"/>
      <c r="FF126" s="65"/>
      <c r="FG126" s="65"/>
      <c r="FH126" s="65"/>
      <c r="FI126" s="65"/>
      <c r="FJ126" s="65"/>
      <c r="FK126" s="65"/>
      <c r="FL126" s="65"/>
      <c r="FM126" s="65"/>
      <c r="FN126" s="65"/>
      <c r="FO126" s="65"/>
      <c r="FP126" s="65"/>
      <c r="FQ126" s="65"/>
      <c r="FR126" s="65"/>
      <c r="FS126" s="65"/>
      <c r="FT126" s="65"/>
      <c r="FU126" s="65"/>
      <c r="FV126" s="65"/>
      <c r="FW126" s="65"/>
      <c r="FX126" s="65"/>
      <c r="FY126" s="65"/>
      <c r="FZ126" s="65"/>
      <c r="GA126" s="65"/>
      <c r="GB126" s="65"/>
      <c r="GC126" s="65"/>
      <c r="GD126" s="65"/>
      <c r="GE126" s="65"/>
      <c r="GF126" s="65"/>
      <c r="GG126" s="65"/>
      <c r="GH126" s="65"/>
      <c r="GI126" s="65"/>
      <c r="GJ126" s="65"/>
      <c r="GK126" s="65"/>
      <c r="GL126" s="65"/>
      <c r="GM126" s="65"/>
      <c r="GN126" s="65"/>
      <c r="GO126" s="65"/>
      <c r="GP126" s="65"/>
      <c r="GQ126" s="65"/>
      <c r="GR126" s="65"/>
      <c r="GS126" s="65"/>
      <c r="GT126" s="65"/>
      <c r="GU126" s="65"/>
      <c r="GV126" s="65"/>
      <c r="GW126" s="65"/>
      <c r="GX126" s="65"/>
    </row>
    <row r="127" spans="1:206" s="66" customFormat="1" ht="21.75" customHeight="1">
      <c r="A127" s="240" t="s">
        <v>129</v>
      </c>
      <c r="B127" s="241"/>
      <c r="C127" s="42"/>
      <c r="D127" s="138">
        <f t="shared" si="379"/>
        <v>0</v>
      </c>
      <c r="E127" s="30"/>
      <c r="F127" s="30"/>
      <c r="G127" s="30">
        <f t="shared" si="358"/>
        <v>0</v>
      </c>
      <c r="H127" s="30"/>
      <c r="I127" s="30">
        <f t="shared" si="359"/>
        <v>0</v>
      </c>
      <c r="J127" s="30"/>
      <c r="K127" s="30">
        <f t="shared" si="360"/>
        <v>0</v>
      </c>
      <c r="L127" s="30"/>
      <c r="M127" s="30">
        <f t="shared" si="361"/>
        <v>0</v>
      </c>
      <c r="N127" s="30"/>
      <c r="O127" s="30">
        <f t="shared" si="362"/>
        <v>0</v>
      </c>
      <c r="P127" s="30"/>
      <c r="Q127" s="30">
        <f t="shared" si="363"/>
        <v>0</v>
      </c>
      <c r="R127" s="30"/>
      <c r="S127" s="30">
        <f t="shared" si="364"/>
        <v>0</v>
      </c>
      <c r="T127" s="30"/>
      <c r="U127" s="30">
        <f t="shared" si="365"/>
        <v>0</v>
      </c>
      <c r="V127" s="30"/>
      <c r="W127" s="30">
        <f t="shared" si="366"/>
        <v>0</v>
      </c>
      <c r="X127" s="30"/>
      <c r="Y127" s="30">
        <f t="shared" si="367"/>
        <v>0</v>
      </c>
      <c r="Z127" s="40"/>
      <c r="AA127" s="42" t="s">
        <v>51</v>
      </c>
      <c r="AB127" s="162" t="s">
        <v>51</v>
      </c>
      <c r="AC127" s="30"/>
      <c r="AD127" s="30"/>
      <c r="AE127" s="30">
        <f t="shared" si="368"/>
        <v>0</v>
      </c>
      <c r="AF127" s="162" t="s">
        <v>51</v>
      </c>
      <c r="AG127" s="30"/>
      <c r="AH127" s="30">
        <f t="shared" si="369"/>
        <v>0</v>
      </c>
      <c r="AI127" s="162" t="s">
        <v>51</v>
      </c>
      <c r="AJ127" s="30"/>
      <c r="AK127" s="30">
        <f t="shared" si="370"/>
        <v>0</v>
      </c>
      <c r="AL127" s="162" t="s">
        <v>51</v>
      </c>
      <c r="AM127" s="30"/>
      <c r="AN127" s="30">
        <f t="shared" si="371"/>
        <v>0</v>
      </c>
      <c r="AO127" s="162" t="s">
        <v>51</v>
      </c>
      <c r="AP127" s="30"/>
      <c r="AQ127" s="30">
        <f t="shared" si="372"/>
        <v>0</v>
      </c>
      <c r="AR127" s="162" t="s">
        <v>51</v>
      </c>
      <c r="AS127" s="30"/>
      <c r="AT127" s="30">
        <f t="shared" si="373"/>
        <v>0</v>
      </c>
      <c r="AU127" s="162" t="s">
        <v>51</v>
      </c>
      <c r="AV127" s="30"/>
      <c r="AW127" s="30">
        <f t="shared" si="374"/>
        <v>0</v>
      </c>
      <c r="AX127" s="162" t="s">
        <v>51</v>
      </c>
      <c r="AY127" s="30"/>
      <c r="AZ127" s="30">
        <f t="shared" si="375"/>
        <v>0</v>
      </c>
      <c r="BA127" s="162" t="s">
        <v>51</v>
      </c>
      <c r="BB127" s="30"/>
      <c r="BC127" s="30">
        <f t="shared" si="376"/>
        <v>0</v>
      </c>
      <c r="BD127" s="162" t="s">
        <v>51</v>
      </c>
      <c r="BE127" s="30"/>
      <c r="BF127" s="30">
        <f t="shared" si="377"/>
        <v>0</v>
      </c>
      <c r="BG127" s="162" t="s">
        <v>51</v>
      </c>
      <c r="BH127" s="30"/>
      <c r="BI127" s="30"/>
      <c r="BJ127" s="30"/>
      <c r="BK127" s="162" t="s">
        <v>51</v>
      </c>
      <c r="BL127" s="162">
        <f t="shared" si="378"/>
        <v>1</v>
      </c>
      <c r="BM127" s="171"/>
      <c r="BN127" s="65"/>
      <c r="BO127" s="65"/>
      <c r="BP127" s="65"/>
      <c r="BQ127" s="65"/>
      <c r="BR127" s="65"/>
      <c r="BS127" s="65"/>
      <c r="BT127" s="65"/>
      <c r="BU127" s="65"/>
      <c r="BV127" s="65"/>
      <c r="BW127" s="65"/>
      <c r="BX127" s="65"/>
      <c r="BY127" s="65"/>
      <c r="BZ127" s="65"/>
      <c r="CA127" s="65"/>
      <c r="CB127" s="65"/>
      <c r="CC127" s="65"/>
      <c r="CD127" s="65"/>
      <c r="CE127" s="65"/>
      <c r="CF127" s="65"/>
      <c r="CG127" s="65"/>
      <c r="CH127" s="65"/>
      <c r="CI127" s="65"/>
      <c r="CJ127" s="65"/>
      <c r="CK127" s="65"/>
      <c r="CL127" s="65"/>
      <c r="CM127" s="65"/>
      <c r="CN127" s="65"/>
      <c r="CO127" s="65"/>
      <c r="CP127" s="65"/>
      <c r="CQ127" s="65"/>
      <c r="CR127" s="65"/>
      <c r="CS127" s="65"/>
      <c r="CT127" s="65"/>
      <c r="CU127" s="65"/>
      <c r="CV127" s="65"/>
      <c r="CW127" s="65"/>
      <c r="CX127" s="65"/>
      <c r="CY127" s="65"/>
      <c r="CZ127" s="65"/>
      <c r="DA127" s="65"/>
      <c r="DB127" s="65"/>
      <c r="DC127" s="65"/>
      <c r="DD127" s="65"/>
      <c r="DE127" s="65"/>
      <c r="DF127" s="65"/>
      <c r="DG127" s="65"/>
      <c r="DH127" s="65"/>
      <c r="DI127" s="65"/>
      <c r="DJ127" s="65"/>
      <c r="DK127" s="65"/>
      <c r="DL127" s="65"/>
      <c r="DM127" s="65"/>
      <c r="DN127" s="65"/>
      <c r="DO127" s="65"/>
      <c r="DP127" s="65"/>
      <c r="DQ127" s="65"/>
      <c r="DR127" s="65"/>
      <c r="DS127" s="65"/>
      <c r="DT127" s="65"/>
      <c r="DU127" s="65"/>
      <c r="DV127" s="65"/>
      <c r="DW127" s="65"/>
      <c r="DX127" s="65"/>
      <c r="DY127" s="65"/>
      <c r="DZ127" s="65"/>
      <c r="EA127" s="65"/>
      <c r="EB127" s="65"/>
      <c r="EC127" s="65"/>
      <c r="ED127" s="65"/>
      <c r="EE127" s="65"/>
      <c r="EF127" s="65"/>
      <c r="EG127" s="65"/>
      <c r="EH127" s="65"/>
      <c r="EI127" s="65"/>
      <c r="EJ127" s="65"/>
      <c r="EK127" s="65"/>
      <c r="EL127" s="65"/>
      <c r="EM127" s="65"/>
      <c r="EN127" s="65"/>
      <c r="EO127" s="65"/>
      <c r="EP127" s="65"/>
      <c r="EQ127" s="65"/>
      <c r="ER127" s="65"/>
      <c r="ES127" s="65"/>
      <c r="ET127" s="65"/>
      <c r="EU127" s="65"/>
      <c r="EV127" s="65"/>
      <c r="EW127" s="65"/>
      <c r="EX127" s="65"/>
      <c r="EY127" s="65"/>
      <c r="EZ127" s="65"/>
      <c r="FA127" s="65"/>
      <c r="FB127" s="65"/>
      <c r="FC127" s="65"/>
      <c r="FD127" s="65"/>
      <c r="FE127" s="65"/>
      <c r="FF127" s="65"/>
      <c r="FG127" s="65"/>
      <c r="FH127" s="65"/>
      <c r="FI127" s="65"/>
      <c r="FJ127" s="65"/>
      <c r="FK127" s="65"/>
      <c r="FL127" s="65"/>
      <c r="FM127" s="65"/>
      <c r="FN127" s="65"/>
      <c r="FO127" s="65"/>
      <c r="FP127" s="65"/>
      <c r="FQ127" s="65"/>
      <c r="FR127" s="65"/>
      <c r="FS127" s="65"/>
      <c r="FT127" s="65"/>
      <c r="FU127" s="65"/>
      <c r="FV127" s="65"/>
      <c r="FW127" s="65"/>
      <c r="FX127" s="65"/>
      <c r="FY127" s="65"/>
      <c r="FZ127" s="65"/>
      <c r="GA127" s="65"/>
      <c r="GB127" s="65"/>
      <c r="GC127" s="65"/>
      <c r="GD127" s="65"/>
      <c r="GE127" s="65"/>
      <c r="GF127" s="65"/>
      <c r="GG127" s="65"/>
      <c r="GH127" s="65"/>
      <c r="GI127" s="65"/>
      <c r="GJ127" s="65"/>
      <c r="GK127" s="65"/>
      <c r="GL127" s="65"/>
      <c r="GM127" s="65"/>
      <c r="GN127" s="65"/>
      <c r="GO127" s="65"/>
      <c r="GP127" s="65"/>
      <c r="GQ127" s="65"/>
      <c r="GR127" s="65"/>
      <c r="GS127" s="65"/>
      <c r="GT127" s="65"/>
      <c r="GU127" s="65"/>
      <c r="GV127" s="65"/>
      <c r="GW127" s="65"/>
      <c r="GX127" s="65"/>
    </row>
    <row r="128" spans="1:206" s="87" customFormat="1" ht="35.25" customHeight="1">
      <c r="A128" s="242" t="s">
        <v>162</v>
      </c>
      <c r="B128" s="243"/>
      <c r="C128" s="17"/>
      <c r="D128" s="130">
        <f t="shared" si="379"/>
        <v>0</v>
      </c>
      <c r="E128" s="17"/>
      <c r="F128" s="17"/>
      <c r="G128" s="17">
        <f t="shared" si="358"/>
        <v>0</v>
      </c>
      <c r="H128" s="17"/>
      <c r="I128" s="17">
        <f t="shared" si="359"/>
        <v>0</v>
      </c>
      <c r="J128" s="17"/>
      <c r="K128" s="17">
        <f t="shared" si="360"/>
        <v>0</v>
      </c>
      <c r="L128" s="17"/>
      <c r="M128" s="17">
        <f t="shared" si="361"/>
        <v>0</v>
      </c>
      <c r="N128" s="17"/>
      <c r="O128" s="17">
        <f t="shared" si="362"/>
        <v>0</v>
      </c>
      <c r="P128" s="17"/>
      <c r="Q128" s="17">
        <f t="shared" si="363"/>
        <v>0</v>
      </c>
      <c r="R128" s="17"/>
      <c r="S128" s="17">
        <f t="shared" si="364"/>
        <v>0</v>
      </c>
      <c r="T128" s="17"/>
      <c r="U128" s="17">
        <f t="shared" si="365"/>
        <v>0</v>
      </c>
      <c r="V128" s="17"/>
      <c r="W128" s="17">
        <f t="shared" si="366"/>
        <v>0</v>
      </c>
      <c r="X128" s="17"/>
      <c r="Y128" s="17">
        <f t="shared" si="367"/>
        <v>0</v>
      </c>
      <c r="Z128" s="17"/>
      <c r="AA128" s="17" t="s">
        <v>51</v>
      </c>
      <c r="AB128" s="143" t="s">
        <v>51</v>
      </c>
      <c r="AC128" s="17"/>
      <c r="AD128" s="17"/>
      <c r="AE128" s="17">
        <f t="shared" si="368"/>
        <v>0</v>
      </c>
      <c r="AF128" s="143" t="s">
        <v>51</v>
      </c>
      <c r="AG128" s="17"/>
      <c r="AH128" s="17">
        <f t="shared" si="369"/>
        <v>0</v>
      </c>
      <c r="AI128" s="143" t="s">
        <v>51</v>
      </c>
      <c r="AJ128" s="17"/>
      <c r="AK128" s="17">
        <f t="shared" si="370"/>
        <v>0</v>
      </c>
      <c r="AL128" s="143" t="s">
        <v>51</v>
      </c>
      <c r="AM128" s="17"/>
      <c r="AN128" s="17">
        <f t="shared" si="371"/>
        <v>0</v>
      </c>
      <c r="AO128" s="143" t="s">
        <v>51</v>
      </c>
      <c r="AP128" s="17"/>
      <c r="AQ128" s="17">
        <f t="shared" si="372"/>
        <v>0</v>
      </c>
      <c r="AR128" s="143" t="s">
        <v>51</v>
      </c>
      <c r="AS128" s="17"/>
      <c r="AT128" s="17">
        <f t="shared" si="373"/>
        <v>0</v>
      </c>
      <c r="AU128" s="143" t="s">
        <v>51</v>
      </c>
      <c r="AV128" s="17"/>
      <c r="AW128" s="17">
        <f t="shared" si="374"/>
        <v>0</v>
      </c>
      <c r="AX128" s="143" t="s">
        <v>51</v>
      </c>
      <c r="AY128" s="17"/>
      <c r="AZ128" s="17">
        <f t="shared" si="375"/>
        <v>0</v>
      </c>
      <c r="BA128" s="143" t="s">
        <v>51</v>
      </c>
      <c r="BB128" s="17"/>
      <c r="BC128" s="17">
        <f t="shared" si="376"/>
        <v>0</v>
      </c>
      <c r="BD128" s="143" t="s">
        <v>51</v>
      </c>
      <c r="BE128" s="17"/>
      <c r="BF128" s="17">
        <f t="shared" si="377"/>
        <v>0</v>
      </c>
      <c r="BG128" s="143" t="s">
        <v>51</v>
      </c>
      <c r="BH128" s="17"/>
      <c r="BI128" s="17"/>
      <c r="BJ128" s="17"/>
      <c r="BK128" s="143" t="s">
        <v>51</v>
      </c>
      <c r="BL128" s="143">
        <f t="shared" si="378"/>
        <v>1</v>
      </c>
      <c r="BM128" s="172"/>
      <c r="BN128" s="88"/>
      <c r="BO128" s="88"/>
      <c r="BP128" s="88"/>
      <c r="BQ128" s="88"/>
      <c r="BR128" s="88"/>
      <c r="BS128" s="88"/>
      <c r="BT128" s="88"/>
      <c r="BU128" s="88"/>
      <c r="BV128" s="88"/>
      <c r="BW128" s="88"/>
      <c r="BX128" s="88"/>
      <c r="BY128" s="88"/>
      <c r="BZ128" s="88"/>
      <c r="CA128" s="88"/>
      <c r="CB128" s="88"/>
      <c r="CC128" s="88"/>
      <c r="CD128" s="88"/>
      <c r="CE128" s="88"/>
      <c r="CF128" s="88"/>
      <c r="CG128" s="88"/>
      <c r="CH128" s="88"/>
      <c r="CI128" s="88"/>
      <c r="CJ128" s="88"/>
      <c r="CK128" s="88"/>
      <c r="CL128" s="88"/>
      <c r="CM128" s="88"/>
      <c r="CN128" s="88"/>
      <c r="CO128" s="88"/>
      <c r="CP128" s="88"/>
      <c r="CQ128" s="88"/>
      <c r="CR128" s="88"/>
      <c r="CS128" s="88"/>
      <c r="CT128" s="88"/>
      <c r="CU128" s="88"/>
      <c r="CV128" s="88"/>
      <c r="CW128" s="88"/>
      <c r="CX128" s="88"/>
      <c r="CY128" s="88"/>
      <c r="CZ128" s="88"/>
      <c r="DA128" s="88"/>
      <c r="DB128" s="88"/>
      <c r="DC128" s="88"/>
      <c r="DD128" s="88"/>
      <c r="DE128" s="88"/>
      <c r="DF128" s="88"/>
      <c r="DG128" s="88"/>
      <c r="DH128" s="88"/>
      <c r="DI128" s="88"/>
      <c r="DJ128" s="88"/>
      <c r="DK128" s="88"/>
      <c r="DL128" s="88"/>
      <c r="DM128" s="88"/>
      <c r="DN128" s="88"/>
      <c r="DO128" s="88"/>
      <c r="DP128" s="88"/>
      <c r="DQ128" s="88"/>
      <c r="DR128" s="88"/>
      <c r="DS128" s="88"/>
      <c r="DT128" s="88"/>
      <c r="DU128" s="88"/>
      <c r="DV128" s="88"/>
      <c r="DW128" s="88"/>
      <c r="DX128" s="88"/>
      <c r="DY128" s="88"/>
      <c r="DZ128" s="88"/>
      <c r="EA128" s="88"/>
      <c r="EB128" s="88"/>
      <c r="EC128" s="88"/>
      <c r="ED128" s="88"/>
      <c r="EE128" s="88"/>
      <c r="EF128" s="88"/>
      <c r="EG128" s="88"/>
      <c r="EH128" s="88"/>
      <c r="EI128" s="88"/>
      <c r="EJ128" s="88"/>
      <c r="EK128" s="88"/>
      <c r="EL128" s="88"/>
      <c r="EM128" s="88"/>
      <c r="EN128" s="88"/>
      <c r="EO128" s="88"/>
      <c r="EP128" s="88"/>
      <c r="EQ128" s="88"/>
      <c r="ER128" s="88"/>
      <c r="ES128" s="88"/>
      <c r="ET128" s="88"/>
      <c r="EU128" s="88"/>
      <c r="EV128" s="88"/>
      <c r="EW128" s="88"/>
      <c r="EX128" s="88"/>
      <c r="EY128" s="88"/>
      <c r="EZ128" s="88"/>
      <c r="FA128" s="88"/>
      <c r="FB128" s="88"/>
      <c r="FC128" s="88"/>
      <c r="FD128" s="88"/>
      <c r="FE128" s="88"/>
      <c r="FF128" s="88"/>
      <c r="FG128" s="88"/>
      <c r="FH128" s="88"/>
      <c r="FI128" s="88"/>
      <c r="FJ128" s="88"/>
      <c r="FK128" s="88"/>
      <c r="FL128" s="88"/>
      <c r="FM128" s="88"/>
      <c r="FN128" s="88"/>
      <c r="FO128" s="88"/>
      <c r="FP128" s="88"/>
      <c r="FQ128" s="88"/>
      <c r="FR128" s="88"/>
      <c r="FS128" s="88"/>
      <c r="FT128" s="88"/>
      <c r="FU128" s="88"/>
      <c r="FV128" s="88"/>
      <c r="FW128" s="88"/>
      <c r="FX128" s="88"/>
      <c r="FY128" s="88"/>
      <c r="FZ128" s="88"/>
      <c r="GA128" s="88"/>
      <c r="GB128" s="88"/>
      <c r="GC128" s="88"/>
      <c r="GD128" s="88"/>
      <c r="GE128" s="88"/>
      <c r="GF128" s="88"/>
      <c r="GG128" s="88"/>
      <c r="GH128" s="88"/>
      <c r="GI128" s="88"/>
      <c r="GJ128" s="88"/>
      <c r="GK128" s="88"/>
      <c r="GL128" s="88"/>
      <c r="GM128" s="88"/>
      <c r="GN128" s="88"/>
      <c r="GO128" s="88"/>
      <c r="GP128" s="88"/>
      <c r="GQ128" s="88"/>
      <c r="GR128" s="88"/>
      <c r="GS128" s="88"/>
      <c r="GT128" s="88"/>
      <c r="GU128" s="88"/>
      <c r="GV128" s="88"/>
      <c r="GW128" s="88"/>
      <c r="GX128" s="88"/>
    </row>
    <row r="129" spans="1:206" s="66" customFormat="1" ht="16.5">
      <c r="A129" s="244" t="s">
        <v>78</v>
      </c>
      <c r="B129" s="245"/>
      <c r="C129" s="30"/>
      <c r="D129" s="137">
        <f t="shared" si="379"/>
        <v>0</v>
      </c>
      <c r="E129" s="29"/>
      <c r="F129" s="29"/>
      <c r="G129" s="29">
        <f t="shared" si="358"/>
        <v>0</v>
      </c>
      <c r="H129" s="29"/>
      <c r="I129" s="29">
        <f t="shared" si="359"/>
        <v>0</v>
      </c>
      <c r="J129" s="29"/>
      <c r="K129" s="29">
        <f t="shared" si="360"/>
        <v>0</v>
      </c>
      <c r="L129" s="29"/>
      <c r="M129" s="29">
        <f t="shared" si="361"/>
        <v>0</v>
      </c>
      <c r="N129" s="29"/>
      <c r="O129" s="29">
        <f t="shared" si="362"/>
        <v>0</v>
      </c>
      <c r="P129" s="29"/>
      <c r="Q129" s="29">
        <f t="shared" si="363"/>
        <v>0</v>
      </c>
      <c r="R129" s="29"/>
      <c r="S129" s="29">
        <f t="shared" si="364"/>
        <v>0</v>
      </c>
      <c r="T129" s="29"/>
      <c r="U129" s="29">
        <f t="shared" si="365"/>
        <v>0</v>
      </c>
      <c r="V129" s="29"/>
      <c r="W129" s="29">
        <f t="shared" si="366"/>
        <v>0</v>
      </c>
      <c r="X129" s="29"/>
      <c r="Y129" s="29">
        <f t="shared" si="367"/>
        <v>0</v>
      </c>
      <c r="Z129" s="30"/>
      <c r="AA129" s="42" t="s">
        <v>51</v>
      </c>
      <c r="AB129" s="162" t="s">
        <v>51</v>
      </c>
      <c r="AC129" s="30"/>
      <c r="AD129" s="29"/>
      <c r="AE129" s="29">
        <f t="shared" si="368"/>
        <v>0</v>
      </c>
      <c r="AF129" s="162" t="s">
        <v>51</v>
      </c>
      <c r="AG129" s="29"/>
      <c r="AH129" s="29">
        <f t="shared" si="369"/>
        <v>0</v>
      </c>
      <c r="AI129" s="162" t="s">
        <v>51</v>
      </c>
      <c r="AJ129" s="29"/>
      <c r="AK129" s="29">
        <f t="shared" si="370"/>
        <v>0</v>
      </c>
      <c r="AL129" s="162" t="s">
        <v>51</v>
      </c>
      <c r="AM129" s="29"/>
      <c r="AN129" s="29">
        <f t="shared" si="371"/>
        <v>0</v>
      </c>
      <c r="AO129" s="162" t="s">
        <v>51</v>
      </c>
      <c r="AP129" s="29"/>
      <c r="AQ129" s="29">
        <f t="shared" si="372"/>
        <v>0</v>
      </c>
      <c r="AR129" s="162" t="s">
        <v>51</v>
      </c>
      <c r="AS129" s="29"/>
      <c r="AT129" s="29">
        <f t="shared" si="373"/>
        <v>0</v>
      </c>
      <c r="AU129" s="162" t="s">
        <v>51</v>
      </c>
      <c r="AV129" s="29"/>
      <c r="AW129" s="29">
        <f t="shared" si="374"/>
        <v>0</v>
      </c>
      <c r="AX129" s="162" t="s">
        <v>51</v>
      </c>
      <c r="AY129" s="29"/>
      <c r="AZ129" s="29">
        <f t="shared" si="375"/>
        <v>0</v>
      </c>
      <c r="BA129" s="162" t="s">
        <v>51</v>
      </c>
      <c r="BB129" s="29"/>
      <c r="BC129" s="29">
        <f t="shared" si="376"/>
        <v>0</v>
      </c>
      <c r="BD129" s="162" t="s">
        <v>51</v>
      </c>
      <c r="BE129" s="29"/>
      <c r="BF129" s="29">
        <f t="shared" si="377"/>
        <v>0</v>
      </c>
      <c r="BG129" s="162" t="s">
        <v>51</v>
      </c>
      <c r="BH129" s="29"/>
      <c r="BI129" s="29"/>
      <c r="BJ129" s="29"/>
      <c r="BK129" s="162" t="s">
        <v>51</v>
      </c>
      <c r="BL129" s="162">
        <f t="shared" si="378"/>
        <v>1</v>
      </c>
      <c r="BM129" s="171"/>
      <c r="BN129" s="65"/>
      <c r="BO129" s="65"/>
      <c r="BP129" s="65"/>
      <c r="BQ129" s="65"/>
      <c r="BR129" s="65"/>
      <c r="BS129" s="65"/>
      <c r="BT129" s="65"/>
      <c r="BU129" s="65"/>
      <c r="BV129" s="65"/>
      <c r="BW129" s="65"/>
      <c r="BX129" s="65"/>
      <c r="BY129" s="65"/>
      <c r="BZ129" s="65"/>
      <c r="CA129" s="65"/>
      <c r="CB129" s="65"/>
      <c r="CC129" s="65"/>
      <c r="CD129" s="65"/>
      <c r="CE129" s="65"/>
      <c r="CF129" s="65"/>
      <c r="CG129" s="65"/>
      <c r="CH129" s="65"/>
      <c r="CI129" s="65"/>
      <c r="CJ129" s="65"/>
      <c r="CK129" s="65"/>
      <c r="CL129" s="65"/>
      <c r="CM129" s="65"/>
      <c r="CN129" s="65"/>
      <c r="CO129" s="65"/>
      <c r="CP129" s="65"/>
      <c r="CQ129" s="65"/>
      <c r="CR129" s="65"/>
      <c r="CS129" s="65"/>
      <c r="CT129" s="65"/>
      <c r="CU129" s="65"/>
      <c r="CV129" s="65"/>
      <c r="CW129" s="65"/>
      <c r="CX129" s="65"/>
      <c r="CY129" s="65"/>
      <c r="CZ129" s="65"/>
      <c r="DA129" s="65"/>
      <c r="DB129" s="65"/>
      <c r="DC129" s="65"/>
      <c r="DD129" s="65"/>
      <c r="DE129" s="65"/>
      <c r="DF129" s="65"/>
      <c r="DG129" s="65"/>
      <c r="DH129" s="65"/>
      <c r="DI129" s="65"/>
      <c r="DJ129" s="65"/>
      <c r="DK129" s="65"/>
      <c r="DL129" s="65"/>
      <c r="DM129" s="65"/>
      <c r="DN129" s="65"/>
      <c r="DO129" s="65"/>
      <c r="DP129" s="65"/>
      <c r="DQ129" s="65"/>
      <c r="DR129" s="65"/>
      <c r="DS129" s="65"/>
      <c r="DT129" s="65"/>
      <c r="DU129" s="65"/>
      <c r="DV129" s="65"/>
      <c r="DW129" s="65"/>
      <c r="DX129" s="65"/>
      <c r="DY129" s="65"/>
      <c r="DZ129" s="65"/>
      <c r="EA129" s="65"/>
      <c r="EB129" s="65"/>
      <c r="EC129" s="65"/>
      <c r="ED129" s="65"/>
      <c r="EE129" s="65"/>
      <c r="EF129" s="65"/>
      <c r="EG129" s="65"/>
      <c r="EH129" s="65"/>
      <c r="EI129" s="65"/>
      <c r="EJ129" s="65"/>
      <c r="EK129" s="65"/>
      <c r="EL129" s="65"/>
      <c r="EM129" s="65"/>
      <c r="EN129" s="65"/>
      <c r="EO129" s="65"/>
      <c r="EP129" s="65"/>
      <c r="EQ129" s="65"/>
      <c r="ER129" s="65"/>
      <c r="ES129" s="65"/>
      <c r="ET129" s="65"/>
      <c r="EU129" s="65"/>
      <c r="EV129" s="65"/>
      <c r="EW129" s="65"/>
      <c r="EX129" s="65"/>
      <c r="EY129" s="65"/>
      <c r="EZ129" s="65"/>
      <c r="FA129" s="65"/>
      <c r="FB129" s="65"/>
      <c r="FC129" s="65"/>
      <c r="FD129" s="65"/>
      <c r="FE129" s="65"/>
      <c r="FF129" s="65"/>
      <c r="FG129" s="65"/>
      <c r="FH129" s="65"/>
      <c r="FI129" s="65"/>
      <c r="FJ129" s="65"/>
      <c r="FK129" s="65"/>
      <c r="FL129" s="65"/>
      <c r="FM129" s="65"/>
      <c r="FN129" s="65"/>
      <c r="FO129" s="65"/>
      <c r="FP129" s="65"/>
      <c r="FQ129" s="65"/>
      <c r="FR129" s="65"/>
      <c r="FS129" s="65"/>
      <c r="FT129" s="65"/>
      <c r="FU129" s="65"/>
      <c r="FV129" s="65"/>
      <c r="FW129" s="65"/>
      <c r="FX129" s="65"/>
      <c r="FY129" s="65"/>
      <c r="FZ129" s="65"/>
      <c r="GA129" s="65"/>
      <c r="GB129" s="65"/>
      <c r="GC129" s="65"/>
      <c r="GD129" s="65"/>
      <c r="GE129" s="65"/>
      <c r="GF129" s="65"/>
      <c r="GG129" s="65"/>
      <c r="GH129" s="65"/>
      <c r="GI129" s="65"/>
      <c r="GJ129" s="65"/>
      <c r="GK129" s="65"/>
      <c r="GL129" s="65"/>
      <c r="GM129" s="65"/>
      <c r="GN129" s="65"/>
      <c r="GO129" s="65"/>
      <c r="GP129" s="65"/>
      <c r="GQ129" s="65"/>
      <c r="GR129" s="65"/>
      <c r="GS129" s="65"/>
      <c r="GT129" s="65"/>
      <c r="GU129" s="65"/>
      <c r="GV129" s="65"/>
      <c r="GW129" s="65"/>
      <c r="GX129" s="65"/>
    </row>
    <row r="130" spans="1:206" s="87" customFormat="1" ht="15.75" customHeight="1">
      <c r="A130" s="242" t="s">
        <v>163</v>
      </c>
      <c r="B130" s="243"/>
      <c r="C130" s="17"/>
      <c r="D130" s="130">
        <f t="shared" si="379"/>
        <v>0</v>
      </c>
      <c r="E130" s="17"/>
      <c r="F130" s="17"/>
      <c r="G130" s="17">
        <f t="shared" si="358"/>
        <v>0</v>
      </c>
      <c r="H130" s="17"/>
      <c r="I130" s="17">
        <f t="shared" si="359"/>
        <v>0</v>
      </c>
      <c r="J130" s="17"/>
      <c r="K130" s="17">
        <f t="shared" si="360"/>
        <v>0</v>
      </c>
      <c r="L130" s="17"/>
      <c r="M130" s="17">
        <f t="shared" si="361"/>
        <v>0</v>
      </c>
      <c r="N130" s="17"/>
      <c r="O130" s="17">
        <f t="shared" si="362"/>
        <v>0</v>
      </c>
      <c r="P130" s="17"/>
      <c r="Q130" s="17">
        <f t="shared" si="363"/>
        <v>0</v>
      </c>
      <c r="R130" s="17"/>
      <c r="S130" s="17">
        <f t="shared" si="364"/>
        <v>0</v>
      </c>
      <c r="T130" s="17"/>
      <c r="U130" s="17">
        <f t="shared" si="365"/>
        <v>0</v>
      </c>
      <c r="V130" s="17"/>
      <c r="W130" s="17">
        <f t="shared" si="366"/>
        <v>0</v>
      </c>
      <c r="X130" s="17"/>
      <c r="Y130" s="17">
        <f t="shared" si="367"/>
        <v>0</v>
      </c>
      <c r="Z130" s="17"/>
      <c r="AA130" s="17" t="s">
        <v>51</v>
      </c>
      <c r="AB130" s="143" t="s">
        <v>51</v>
      </c>
      <c r="AC130" s="17"/>
      <c r="AD130" s="17"/>
      <c r="AE130" s="17">
        <f t="shared" si="368"/>
        <v>0</v>
      </c>
      <c r="AF130" s="143" t="s">
        <v>51</v>
      </c>
      <c r="AG130" s="17"/>
      <c r="AH130" s="17">
        <f t="shared" si="369"/>
        <v>0</v>
      </c>
      <c r="AI130" s="143" t="s">
        <v>51</v>
      </c>
      <c r="AJ130" s="17"/>
      <c r="AK130" s="17">
        <f t="shared" si="370"/>
        <v>0</v>
      </c>
      <c r="AL130" s="143" t="s">
        <v>51</v>
      </c>
      <c r="AM130" s="17"/>
      <c r="AN130" s="17">
        <f t="shared" si="371"/>
        <v>0</v>
      </c>
      <c r="AO130" s="143" t="s">
        <v>51</v>
      </c>
      <c r="AP130" s="17"/>
      <c r="AQ130" s="17">
        <f t="shared" si="372"/>
        <v>0</v>
      </c>
      <c r="AR130" s="143" t="s">
        <v>51</v>
      </c>
      <c r="AS130" s="17"/>
      <c r="AT130" s="17">
        <f t="shared" si="373"/>
        <v>0</v>
      </c>
      <c r="AU130" s="143" t="s">
        <v>51</v>
      </c>
      <c r="AV130" s="17"/>
      <c r="AW130" s="17">
        <f t="shared" si="374"/>
        <v>0</v>
      </c>
      <c r="AX130" s="143" t="s">
        <v>51</v>
      </c>
      <c r="AY130" s="17"/>
      <c r="AZ130" s="17">
        <f t="shared" si="375"/>
        <v>0</v>
      </c>
      <c r="BA130" s="143" t="s">
        <v>51</v>
      </c>
      <c r="BB130" s="17"/>
      <c r="BC130" s="17">
        <f t="shared" si="376"/>
        <v>0</v>
      </c>
      <c r="BD130" s="143" t="s">
        <v>51</v>
      </c>
      <c r="BE130" s="17"/>
      <c r="BF130" s="17">
        <f t="shared" si="377"/>
        <v>0</v>
      </c>
      <c r="BG130" s="143" t="s">
        <v>51</v>
      </c>
      <c r="BH130" s="17"/>
      <c r="BI130" s="17"/>
      <c r="BJ130" s="17"/>
      <c r="BK130" s="143" t="s">
        <v>51</v>
      </c>
      <c r="BL130" s="143">
        <f t="shared" si="378"/>
        <v>1</v>
      </c>
      <c r="BM130" s="172"/>
      <c r="BN130" s="88"/>
      <c r="BO130" s="88"/>
      <c r="BP130" s="88"/>
      <c r="BQ130" s="88"/>
      <c r="BR130" s="88"/>
      <c r="BS130" s="88"/>
      <c r="BT130" s="88"/>
      <c r="BU130" s="88"/>
      <c r="BV130" s="88"/>
      <c r="BW130" s="88"/>
      <c r="BX130" s="88"/>
      <c r="BY130" s="88"/>
      <c r="BZ130" s="88"/>
      <c r="CA130" s="88"/>
      <c r="CB130" s="88"/>
      <c r="CC130" s="88"/>
      <c r="CD130" s="88"/>
      <c r="CE130" s="88"/>
      <c r="CF130" s="88"/>
      <c r="CG130" s="88"/>
      <c r="CH130" s="88"/>
      <c r="CI130" s="88"/>
      <c r="CJ130" s="88"/>
      <c r="CK130" s="88"/>
      <c r="CL130" s="88"/>
      <c r="CM130" s="88"/>
      <c r="CN130" s="88"/>
      <c r="CO130" s="88"/>
      <c r="CP130" s="88"/>
      <c r="CQ130" s="88"/>
      <c r="CR130" s="88"/>
      <c r="CS130" s="88"/>
      <c r="CT130" s="88"/>
      <c r="CU130" s="88"/>
      <c r="CV130" s="88"/>
      <c r="CW130" s="88"/>
      <c r="CX130" s="88"/>
      <c r="CY130" s="88"/>
      <c r="CZ130" s="88"/>
      <c r="DA130" s="88"/>
      <c r="DB130" s="88"/>
      <c r="DC130" s="88"/>
      <c r="DD130" s="88"/>
      <c r="DE130" s="88"/>
      <c r="DF130" s="88"/>
      <c r="DG130" s="88"/>
      <c r="DH130" s="88"/>
      <c r="DI130" s="88"/>
      <c r="DJ130" s="88"/>
      <c r="DK130" s="88"/>
      <c r="DL130" s="88"/>
      <c r="DM130" s="88"/>
      <c r="DN130" s="88"/>
      <c r="DO130" s="88"/>
      <c r="DP130" s="88"/>
      <c r="DQ130" s="88"/>
      <c r="DR130" s="88"/>
      <c r="DS130" s="88"/>
      <c r="DT130" s="88"/>
      <c r="DU130" s="88"/>
      <c r="DV130" s="88"/>
      <c r="DW130" s="88"/>
      <c r="DX130" s="88"/>
      <c r="DY130" s="88"/>
      <c r="DZ130" s="88"/>
      <c r="EA130" s="88"/>
      <c r="EB130" s="88"/>
      <c r="EC130" s="88"/>
      <c r="ED130" s="88"/>
      <c r="EE130" s="88"/>
      <c r="EF130" s="88"/>
      <c r="EG130" s="88"/>
      <c r="EH130" s="88"/>
      <c r="EI130" s="88"/>
      <c r="EJ130" s="88"/>
      <c r="EK130" s="88"/>
      <c r="EL130" s="88"/>
      <c r="EM130" s="88"/>
      <c r="EN130" s="88"/>
      <c r="EO130" s="88"/>
      <c r="EP130" s="88"/>
      <c r="EQ130" s="88"/>
      <c r="ER130" s="88"/>
      <c r="ES130" s="88"/>
      <c r="ET130" s="88"/>
      <c r="EU130" s="88"/>
      <c r="EV130" s="88"/>
      <c r="EW130" s="88"/>
      <c r="EX130" s="88"/>
      <c r="EY130" s="88"/>
      <c r="EZ130" s="88"/>
      <c r="FA130" s="88"/>
      <c r="FB130" s="88"/>
      <c r="FC130" s="88"/>
      <c r="FD130" s="88"/>
      <c r="FE130" s="88"/>
      <c r="FF130" s="88"/>
      <c r="FG130" s="88"/>
      <c r="FH130" s="88"/>
      <c r="FI130" s="88"/>
      <c r="FJ130" s="88"/>
      <c r="FK130" s="88"/>
      <c r="FL130" s="88"/>
      <c r="FM130" s="88"/>
      <c r="FN130" s="88"/>
      <c r="FO130" s="88"/>
      <c r="FP130" s="88"/>
      <c r="FQ130" s="88"/>
      <c r="FR130" s="88"/>
      <c r="FS130" s="88"/>
      <c r="FT130" s="88"/>
      <c r="FU130" s="88"/>
      <c r="FV130" s="88"/>
      <c r="FW130" s="88"/>
      <c r="FX130" s="88"/>
      <c r="FY130" s="88"/>
      <c r="FZ130" s="88"/>
      <c r="GA130" s="88"/>
      <c r="GB130" s="88"/>
      <c r="GC130" s="88"/>
      <c r="GD130" s="88"/>
      <c r="GE130" s="88"/>
      <c r="GF130" s="88"/>
      <c r="GG130" s="88"/>
      <c r="GH130" s="88"/>
      <c r="GI130" s="88"/>
      <c r="GJ130" s="88"/>
      <c r="GK130" s="88"/>
      <c r="GL130" s="88"/>
      <c r="GM130" s="88"/>
      <c r="GN130" s="88"/>
      <c r="GO130" s="88"/>
      <c r="GP130" s="88"/>
      <c r="GQ130" s="88"/>
      <c r="GR130" s="88"/>
      <c r="GS130" s="88"/>
      <c r="GT130" s="88"/>
      <c r="GU130" s="88"/>
      <c r="GV130" s="88"/>
      <c r="GW130" s="88"/>
      <c r="GX130" s="88"/>
    </row>
    <row r="131" spans="1:206" s="82" customFormat="1" ht="16.5">
      <c r="A131" s="242" t="s">
        <v>164</v>
      </c>
      <c r="B131" s="243"/>
      <c r="C131" s="17"/>
      <c r="D131" s="130">
        <f t="shared" si="379"/>
        <v>0</v>
      </c>
      <c r="E131" s="17"/>
      <c r="F131" s="17"/>
      <c r="G131" s="17">
        <f t="shared" si="358"/>
        <v>0</v>
      </c>
      <c r="H131" s="17"/>
      <c r="I131" s="17">
        <f t="shared" si="359"/>
        <v>0</v>
      </c>
      <c r="J131" s="17"/>
      <c r="K131" s="17">
        <f t="shared" si="360"/>
        <v>0</v>
      </c>
      <c r="L131" s="17"/>
      <c r="M131" s="17">
        <f t="shared" si="361"/>
        <v>0</v>
      </c>
      <c r="N131" s="17"/>
      <c r="O131" s="17">
        <f t="shared" si="362"/>
        <v>0</v>
      </c>
      <c r="P131" s="17"/>
      <c r="Q131" s="17">
        <f t="shared" si="363"/>
        <v>0</v>
      </c>
      <c r="R131" s="17"/>
      <c r="S131" s="17">
        <f t="shared" si="364"/>
        <v>0</v>
      </c>
      <c r="T131" s="17"/>
      <c r="U131" s="17">
        <f t="shared" si="365"/>
        <v>0</v>
      </c>
      <c r="V131" s="17"/>
      <c r="W131" s="17">
        <f t="shared" si="366"/>
        <v>0</v>
      </c>
      <c r="X131" s="17"/>
      <c r="Y131" s="17">
        <f t="shared" si="367"/>
        <v>0</v>
      </c>
      <c r="Z131" s="17"/>
      <c r="AA131" s="17" t="s">
        <v>51</v>
      </c>
      <c r="AB131" s="143" t="s">
        <v>51</v>
      </c>
      <c r="AC131" s="17"/>
      <c r="AD131" s="17"/>
      <c r="AE131" s="17">
        <f t="shared" si="368"/>
        <v>0</v>
      </c>
      <c r="AF131" s="143">
        <f>IF(G131=0,1,AE131/G131-1)</f>
        <v>1</v>
      </c>
      <c r="AG131" s="17"/>
      <c r="AH131" s="17">
        <f t="shared" si="369"/>
        <v>0</v>
      </c>
      <c r="AI131" s="143">
        <f>IF(I131=0,1,AH131/I131-1)</f>
        <v>1</v>
      </c>
      <c r="AJ131" s="17"/>
      <c r="AK131" s="17">
        <f t="shared" si="370"/>
        <v>0</v>
      </c>
      <c r="AL131" s="143">
        <f>IF(K131=0,1,AK131/K131-1)</f>
        <v>1</v>
      </c>
      <c r="AM131" s="17"/>
      <c r="AN131" s="17">
        <f t="shared" si="371"/>
        <v>0</v>
      </c>
      <c r="AO131" s="143">
        <f>IF(M131=0,1,AN131/M131-1)</f>
        <v>1</v>
      </c>
      <c r="AP131" s="17"/>
      <c r="AQ131" s="17">
        <f t="shared" si="372"/>
        <v>0</v>
      </c>
      <c r="AR131" s="143">
        <f>IF(O131=0,1,AQ131/O131-1)</f>
        <v>1</v>
      </c>
      <c r="AS131" s="17"/>
      <c r="AT131" s="17">
        <f t="shared" si="373"/>
        <v>0</v>
      </c>
      <c r="AU131" s="143">
        <f>IF(Q131=0,1,AT131/Q131-1)</f>
        <v>1</v>
      </c>
      <c r="AV131" s="17"/>
      <c r="AW131" s="17">
        <f t="shared" si="374"/>
        <v>0</v>
      </c>
      <c r="AX131" s="143">
        <f>IF(S131=0,1,AW131/S131-1)</f>
        <v>1</v>
      </c>
      <c r="AY131" s="17"/>
      <c r="AZ131" s="17">
        <f t="shared" si="375"/>
        <v>0</v>
      </c>
      <c r="BA131" s="143">
        <f>IF(U131=0,1,AZ131/U131-1)</f>
        <v>1</v>
      </c>
      <c r="BB131" s="17"/>
      <c r="BC131" s="17">
        <f t="shared" si="376"/>
        <v>0</v>
      </c>
      <c r="BD131" s="143">
        <f>IF(W131=0,1,BC131/W131-1)</f>
        <v>1</v>
      </c>
      <c r="BE131" s="17"/>
      <c r="BF131" s="17">
        <f t="shared" si="377"/>
        <v>0</v>
      </c>
      <c r="BG131" s="143">
        <f>IF(Y131=0,1,BF131/Y131-1)</f>
        <v>1</v>
      </c>
      <c r="BH131" s="17"/>
      <c r="BI131" s="17"/>
      <c r="BJ131" s="17"/>
      <c r="BK131" s="143">
        <f>IF($AA$24=0,1,BJ131/$AA$24-1)</f>
        <v>1</v>
      </c>
      <c r="BL131" s="143">
        <f t="shared" si="378"/>
        <v>1</v>
      </c>
      <c r="BM131" s="83"/>
      <c r="BN131" s="83"/>
      <c r="BO131" s="83"/>
      <c r="BP131" s="83"/>
      <c r="BQ131" s="83"/>
      <c r="BR131" s="83"/>
      <c r="BS131" s="83"/>
      <c r="BT131" s="83"/>
      <c r="BU131" s="83"/>
      <c r="BV131" s="83"/>
      <c r="BW131" s="83"/>
      <c r="BX131" s="83"/>
      <c r="BY131" s="83"/>
      <c r="BZ131" s="83"/>
      <c r="CA131" s="83"/>
      <c r="CB131" s="83"/>
      <c r="CC131" s="83"/>
      <c r="CD131" s="83"/>
      <c r="CE131" s="83"/>
      <c r="CF131" s="83"/>
      <c r="CG131" s="83"/>
      <c r="CH131" s="83"/>
      <c r="CI131" s="83"/>
      <c r="CJ131" s="83"/>
      <c r="CK131" s="83"/>
      <c r="CL131" s="83"/>
      <c r="CM131" s="83"/>
      <c r="CN131" s="83"/>
      <c r="CO131" s="83"/>
      <c r="CP131" s="83"/>
      <c r="CQ131" s="83"/>
      <c r="CR131" s="83"/>
      <c r="CS131" s="83"/>
      <c r="CT131" s="83"/>
      <c r="CU131" s="83"/>
      <c r="CV131" s="83"/>
      <c r="CW131" s="83"/>
      <c r="CX131" s="83"/>
      <c r="CY131" s="83"/>
      <c r="CZ131" s="83"/>
      <c r="DA131" s="83"/>
      <c r="DB131" s="83"/>
      <c r="DC131" s="83"/>
      <c r="DD131" s="83"/>
      <c r="DE131" s="83"/>
      <c r="DF131" s="83"/>
      <c r="DG131" s="83"/>
      <c r="DH131" s="83"/>
      <c r="DI131" s="83"/>
      <c r="DJ131" s="83"/>
      <c r="DK131" s="83"/>
      <c r="DL131" s="83"/>
      <c r="DM131" s="83"/>
      <c r="DN131" s="83"/>
      <c r="DO131" s="83"/>
      <c r="DP131" s="83"/>
      <c r="DQ131" s="83"/>
      <c r="DR131" s="83"/>
      <c r="DS131" s="83"/>
      <c r="DT131" s="83"/>
      <c r="DU131" s="83"/>
      <c r="DV131" s="83"/>
      <c r="DW131" s="83"/>
      <c r="DX131" s="83"/>
      <c r="DY131" s="83"/>
      <c r="DZ131" s="83"/>
      <c r="EA131" s="83"/>
      <c r="EB131" s="83"/>
      <c r="EC131" s="83"/>
      <c r="ED131" s="83"/>
      <c r="EE131" s="83"/>
      <c r="EF131" s="83"/>
      <c r="EG131" s="83"/>
      <c r="EH131" s="83"/>
      <c r="EI131" s="83"/>
      <c r="EJ131" s="83"/>
      <c r="EK131" s="83"/>
      <c r="EL131" s="83"/>
      <c r="EM131" s="83"/>
      <c r="EN131" s="83"/>
      <c r="EO131" s="83"/>
      <c r="EP131" s="83"/>
      <c r="EQ131" s="83"/>
      <c r="ER131" s="83"/>
      <c r="ES131" s="83"/>
      <c r="ET131" s="83"/>
      <c r="EU131" s="83"/>
      <c r="EV131" s="83"/>
      <c r="EW131" s="83"/>
      <c r="EX131" s="83"/>
      <c r="EY131" s="83"/>
      <c r="EZ131" s="83"/>
      <c r="FA131" s="83"/>
      <c r="FB131" s="83"/>
      <c r="FC131" s="83"/>
      <c r="FD131" s="83"/>
      <c r="FE131" s="83"/>
      <c r="FF131" s="83"/>
      <c r="FG131" s="83"/>
      <c r="FH131" s="83"/>
      <c r="FI131" s="83"/>
      <c r="FJ131" s="83"/>
      <c r="FK131" s="83"/>
      <c r="FL131" s="83"/>
      <c r="FM131" s="83"/>
      <c r="FN131" s="83"/>
      <c r="FO131" s="83"/>
      <c r="FP131" s="83"/>
      <c r="FQ131" s="83"/>
      <c r="FR131" s="83"/>
      <c r="FS131" s="83"/>
      <c r="FT131" s="83"/>
      <c r="FU131" s="83"/>
      <c r="FV131" s="83"/>
      <c r="FW131" s="83"/>
      <c r="FX131" s="83"/>
      <c r="FY131" s="83"/>
      <c r="FZ131" s="83"/>
      <c r="GA131" s="83"/>
      <c r="GB131" s="83"/>
      <c r="GC131" s="83"/>
      <c r="GD131" s="83"/>
      <c r="GE131" s="83"/>
      <c r="GF131" s="83"/>
      <c r="GG131" s="83"/>
      <c r="GH131" s="83"/>
      <c r="GI131" s="83"/>
      <c r="GJ131" s="83"/>
      <c r="GK131" s="83"/>
      <c r="GL131" s="83"/>
      <c r="GM131" s="83"/>
      <c r="GN131" s="83"/>
      <c r="GO131" s="83"/>
      <c r="GP131" s="83"/>
      <c r="GQ131" s="83"/>
      <c r="GR131" s="83"/>
      <c r="GS131" s="83"/>
      <c r="GT131" s="83"/>
      <c r="GU131" s="83"/>
      <c r="GV131" s="83"/>
      <c r="GW131" s="83"/>
      <c r="GX131" s="83"/>
    </row>
    <row r="132" spans="1:206" s="66" customFormat="1">
      <c r="A132" s="89"/>
      <c r="B132" s="89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91"/>
      <c r="BN132" s="91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  <c r="CA132" s="65"/>
      <c r="CB132" s="65"/>
      <c r="CC132" s="65"/>
      <c r="CD132" s="65"/>
      <c r="CE132" s="65"/>
      <c r="CF132" s="65"/>
      <c r="CG132" s="65"/>
      <c r="CH132" s="65"/>
      <c r="CI132" s="65"/>
      <c r="CJ132" s="65"/>
      <c r="CK132" s="65"/>
      <c r="CL132" s="65"/>
      <c r="CM132" s="65"/>
      <c r="CN132" s="65"/>
      <c r="CO132" s="65"/>
      <c r="CP132" s="65"/>
      <c r="CQ132" s="65"/>
      <c r="CR132" s="65"/>
      <c r="CS132" s="65"/>
      <c r="CT132" s="65"/>
      <c r="CU132" s="65"/>
      <c r="CV132" s="65"/>
      <c r="CW132" s="65"/>
      <c r="CX132" s="65"/>
      <c r="CY132" s="65"/>
      <c r="CZ132" s="65"/>
      <c r="DA132" s="65"/>
      <c r="DB132" s="65"/>
      <c r="DC132" s="65"/>
      <c r="DD132" s="65"/>
      <c r="DE132" s="65"/>
      <c r="DF132" s="65"/>
      <c r="DG132" s="65"/>
      <c r="DH132" s="65"/>
      <c r="DI132" s="65"/>
      <c r="DJ132" s="65"/>
      <c r="DK132" s="65"/>
      <c r="DL132" s="65"/>
      <c r="DM132" s="65"/>
      <c r="DN132" s="65"/>
      <c r="DO132" s="65"/>
      <c r="DP132" s="65"/>
      <c r="DQ132" s="65"/>
      <c r="DR132" s="65"/>
      <c r="DS132" s="65"/>
      <c r="DT132" s="65"/>
      <c r="DU132" s="65"/>
      <c r="DV132" s="65"/>
      <c r="DW132" s="65"/>
      <c r="DX132" s="65"/>
      <c r="DY132" s="65"/>
      <c r="DZ132" s="65"/>
      <c r="EA132" s="65"/>
      <c r="EB132" s="65"/>
      <c r="EC132" s="65"/>
      <c r="ED132" s="65"/>
      <c r="EE132" s="65"/>
      <c r="EF132" s="65"/>
      <c r="EG132" s="65"/>
      <c r="EH132" s="65"/>
      <c r="EI132" s="65"/>
      <c r="EJ132" s="65"/>
      <c r="EK132" s="65"/>
      <c r="EL132" s="65"/>
      <c r="EM132" s="65"/>
      <c r="EN132" s="65"/>
      <c r="EO132" s="65"/>
      <c r="EP132" s="65"/>
      <c r="EQ132" s="65"/>
      <c r="ER132" s="65"/>
      <c r="ES132" s="65"/>
      <c r="ET132" s="65"/>
      <c r="EU132" s="65"/>
      <c r="EV132" s="65"/>
      <c r="EW132" s="65"/>
      <c r="EX132" s="65"/>
      <c r="EY132" s="65"/>
      <c r="EZ132" s="65"/>
      <c r="FA132" s="65"/>
      <c r="FB132" s="65"/>
      <c r="FC132" s="65"/>
      <c r="FD132" s="65"/>
      <c r="FE132" s="65"/>
      <c r="FF132" s="65"/>
      <c r="FG132" s="65"/>
      <c r="FH132" s="65"/>
      <c r="FI132" s="65"/>
      <c r="FJ132" s="65"/>
      <c r="FK132" s="65"/>
      <c r="FL132" s="65"/>
      <c r="FM132" s="65"/>
      <c r="FN132" s="65"/>
      <c r="FO132" s="65"/>
      <c r="FP132" s="65"/>
      <c r="FQ132" s="65"/>
      <c r="FR132" s="65"/>
      <c r="FS132" s="65"/>
      <c r="FT132" s="65"/>
      <c r="FU132" s="65"/>
      <c r="FV132" s="65"/>
      <c r="FW132" s="65"/>
      <c r="FX132" s="65"/>
      <c r="FY132" s="65"/>
      <c r="FZ132" s="65"/>
      <c r="GA132" s="65"/>
      <c r="GB132" s="65"/>
      <c r="GC132" s="65"/>
      <c r="GD132" s="65"/>
      <c r="GE132" s="65"/>
      <c r="GF132" s="65"/>
      <c r="GG132" s="65"/>
      <c r="GH132" s="65"/>
      <c r="GI132" s="65"/>
      <c r="GJ132" s="65"/>
      <c r="GK132" s="65"/>
      <c r="GL132" s="65"/>
      <c r="GM132" s="65"/>
      <c r="GN132" s="65"/>
      <c r="GO132" s="65"/>
      <c r="GP132" s="65"/>
      <c r="GQ132" s="65"/>
      <c r="GR132" s="65"/>
      <c r="GS132" s="65"/>
      <c r="GT132" s="65"/>
      <c r="GU132" s="65"/>
      <c r="GV132" s="65"/>
      <c r="GW132" s="65"/>
      <c r="GX132" s="65"/>
    </row>
    <row r="133" spans="1:206" s="66" customFormat="1">
      <c r="A133" s="89"/>
      <c r="B133" s="89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91"/>
      <c r="BN133" s="91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  <c r="CA133" s="65"/>
      <c r="CB133" s="65"/>
      <c r="CC133" s="65"/>
      <c r="CD133" s="65"/>
      <c r="CE133" s="65"/>
      <c r="CF133" s="65"/>
      <c r="CG133" s="65"/>
      <c r="CH133" s="65"/>
      <c r="CI133" s="65"/>
      <c r="CJ133" s="65"/>
      <c r="CK133" s="65"/>
      <c r="CL133" s="65"/>
      <c r="CM133" s="65"/>
      <c r="CN133" s="65"/>
      <c r="CO133" s="65"/>
      <c r="CP133" s="65"/>
      <c r="CQ133" s="65"/>
      <c r="CR133" s="65"/>
      <c r="CS133" s="65"/>
      <c r="CT133" s="65"/>
      <c r="CU133" s="65"/>
      <c r="CV133" s="65"/>
      <c r="CW133" s="65"/>
      <c r="CX133" s="65"/>
      <c r="CY133" s="65"/>
      <c r="CZ133" s="65"/>
      <c r="DA133" s="65"/>
      <c r="DB133" s="65"/>
      <c r="DC133" s="65"/>
      <c r="DD133" s="65"/>
      <c r="DE133" s="65"/>
      <c r="DF133" s="65"/>
      <c r="DG133" s="65"/>
      <c r="DH133" s="65"/>
      <c r="DI133" s="65"/>
      <c r="DJ133" s="65"/>
      <c r="DK133" s="65"/>
      <c r="DL133" s="65"/>
      <c r="DM133" s="65"/>
      <c r="DN133" s="65"/>
      <c r="DO133" s="65"/>
      <c r="DP133" s="65"/>
      <c r="DQ133" s="65"/>
      <c r="DR133" s="65"/>
      <c r="DS133" s="65"/>
      <c r="DT133" s="65"/>
      <c r="DU133" s="65"/>
      <c r="DV133" s="65"/>
      <c r="DW133" s="65"/>
      <c r="DX133" s="65"/>
      <c r="DY133" s="65"/>
      <c r="DZ133" s="65"/>
      <c r="EA133" s="65"/>
      <c r="EB133" s="65"/>
      <c r="EC133" s="65"/>
      <c r="ED133" s="65"/>
      <c r="EE133" s="65"/>
      <c r="EF133" s="65"/>
      <c r="EG133" s="65"/>
      <c r="EH133" s="65"/>
      <c r="EI133" s="65"/>
      <c r="EJ133" s="65"/>
      <c r="EK133" s="65"/>
      <c r="EL133" s="65"/>
      <c r="EM133" s="65"/>
      <c r="EN133" s="65"/>
      <c r="EO133" s="65"/>
      <c r="EP133" s="65"/>
      <c r="EQ133" s="65"/>
      <c r="ER133" s="65"/>
      <c r="ES133" s="65"/>
      <c r="ET133" s="65"/>
      <c r="EU133" s="65"/>
      <c r="EV133" s="65"/>
      <c r="EW133" s="65"/>
      <c r="EX133" s="65"/>
      <c r="EY133" s="65"/>
      <c r="EZ133" s="65"/>
      <c r="FA133" s="65"/>
      <c r="FB133" s="65"/>
      <c r="FC133" s="65"/>
      <c r="FD133" s="65"/>
      <c r="FE133" s="65"/>
      <c r="FF133" s="65"/>
      <c r="FG133" s="65"/>
      <c r="FH133" s="65"/>
      <c r="FI133" s="65"/>
      <c r="FJ133" s="65"/>
      <c r="FK133" s="65"/>
      <c r="FL133" s="65"/>
      <c r="FM133" s="65"/>
      <c r="FN133" s="65"/>
      <c r="FO133" s="65"/>
      <c r="FP133" s="65"/>
      <c r="FQ133" s="65"/>
      <c r="FR133" s="65"/>
      <c r="FS133" s="65"/>
      <c r="FT133" s="65"/>
      <c r="FU133" s="65"/>
      <c r="FV133" s="65"/>
      <c r="FW133" s="65"/>
      <c r="FX133" s="65"/>
      <c r="FY133" s="65"/>
      <c r="FZ133" s="65"/>
      <c r="GA133" s="65"/>
      <c r="GB133" s="65"/>
      <c r="GC133" s="65"/>
      <c r="GD133" s="65"/>
      <c r="GE133" s="65"/>
      <c r="GF133" s="65"/>
      <c r="GG133" s="65"/>
      <c r="GH133" s="65"/>
      <c r="GI133" s="65"/>
      <c r="GJ133" s="65"/>
      <c r="GK133" s="65"/>
      <c r="GL133" s="65"/>
      <c r="GM133" s="65"/>
      <c r="GN133" s="65"/>
      <c r="GO133" s="65"/>
      <c r="GP133" s="65"/>
      <c r="GQ133" s="65"/>
      <c r="GR133" s="65"/>
      <c r="GS133" s="65"/>
      <c r="GT133" s="65"/>
      <c r="GU133" s="65"/>
      <c r="GV133" s="65"/>
      <c r="GW133" s="65"/>
      <c r="GX133" s="65"/>
    </row>
    <row r="134" spans="1:206" s="66" customFormat="1">
      <c r="A134" s="89"/>
      <c r="B134" s="89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91"/>
      <c r="BN134" s="91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  <c r="CA134" s="65"/>
      <c r="CB134" s="65"/>
      <c r="CC134" s="65"/>
      <c r="CD134" s="65"/>
      <c r="CE134" s="65"/>
      <c r="CF134" s="65"/>
      <c r="CG134" s="65"/>
      <c r="CH134" s="65"/>
      <c r="CI134" s="65"/>
      <c r="CJ134" s="65"/>
      <c r="CK134" s="65"/>
      <c r="CL134" s="65"/>
      <c r="CM134" s="65"/>
      <c r="CN134" s="65"/>
      <c r="CO134" s="65"/>
      <c r="CP134" s="65"/>
      <c r="CQ134" s="65"/>
      <c r="CR134" s="65"/>
      <c r="CS134" s="65"/>
      <c r="CT134" s="65"/>
      <c r="CU134" s="65"/>
      <c r="CV134" s="65"/>
      <c r="CW134" s="65"/>
      <c r="CX134" s="65"/>
      <c r="CY134" s="65"/>
      <c r="CZ134" s="65"/>
      <c r="DA134" s="65"/>
      <c r="DB134" s="65"/>
      <c r="DC134" s="65"/>
      <c r="DD134" s="65"/>
      <c r="DE134" s="65"/>
      <c r="DF134" s="65"/>
      <c r="DG134" s="65"/>
      <c r="DH134" s="65"/>
      <c r="DI134" s="65"/>
      <c r="DJ134" s="65"/>
      <c r="DK134" s="65"/>
      <c r="DL134" s="65"/>
      <c r="DM134" s="65"/>
      <c r="DN134" s="65"/>
      <c r="DO134" s="65"/>
      <c r="DP134" s="65"/>
      <c r="DQ134" s="65"/>
      <c r="DR134" s="65"/>
      <c r="DS134" s="65"/>
      <c r="DT134" s="65"/>
      <c r="DU134" s="65"/>
      <c r="DV134" s="65"/>
      <c r="DW134" s="65"/>
      <c r="DX134" s="65"/>
      <c r="DY134" s="65"/>
      <c r="DZ134" s="65"/>
      <c r="EA134" s="65"/>
      <c r="EB134" s="65"/>
      <c r="EC134" s="65"/>
      <c r="ED134" s="65"/>
      <c r="EE134" s="65"/>
      <c r="EF134" s="65"/>
      <c r="EG134" s="65"/>
      <c r="EH134" s="65"/>
      <c r="EI134" s="65"/>
      <c r="EJ134" s="65"/>
      <c r="EK134" s="65"/>
      <c r="EL134" s="65"/>
      <c r="EM134" s="65"/>
      <c r="EN134" s="65"/>
      <c r="EO134" s="65"/>
      <c r="EP134" s="65"/>
      <c r="EQ134" s="65"/>
      <c r="ER134" s="65"/>
      <c r="ES134" s="65"/>
      <c r="ET134" s="65"/>
      <c r="EU134" s="65"/>
      <c r="EV134" s="65"/>
      <c r="EW134" s="65"/>
      <c r="EX134" s="65"/>
      <c r="EY134" s="65"/>
      <c r="EZ134" s="65"/>
      <c r="FA134" s="65"/>
      <c r="FB134" s="65"/>
      <c r="FC134" s="65"/>
      <c r="FD134" s="65"/>
      <c r="FE134" s="65"/>
      <c r="FF134" s="65"/>
      <c r="FG134" s="65"/>
      <c r="FH134" s="65"/>
      <c r="FI134" s="65"/>
      <c r="FJ134" s="65"/>
      <c r="FK134" s="65"/>
      <c r="FL134" s="65"/>
      <c r="FM134" s="65"/>
      <c r="FN134" s="65"/>
      <c r="FO134" s="65"/>
      <c r="FP134" s="65"/>
      <c r="FQ134" s="65"/>
      <c r="FR134" s="65"/>
      <c r="FS134" s="65"/>
      <c r="FT134" s="65"/>
      <c r="FU134" s="65"/>
      <c r="FV134" s="65"/>
      <c r="FW134" s="65"/>
      <c r="FX134" s="65"/>
      <c r="FY134" s="65"/>
      <c r="FZ134" s="65"/>
      <c r="GA134" s="65"/>
      <c r="GB134" s="65"/>
      <c r="GC134" s="65"/>
      <c r="GD134" s="65"/>
      <c r="GE134" s="65"/>
      <c r="GF134" s="65"/>
      <c r="GG134" s="65"/>
      <c r="GH134" s="65"/>
      <c r="GI134" s="65"/>
      <c r="GJ134" s="65"/>
      <c r="GK134" s="65"/>
      <c r="GL134" s="65"/>
      <c r="GM134" s="65"/>
      <c r="GN134" s="65"/>
      <c r="GO134" s="65"/>
      <c r="GP134" s="65"/>
      <c r="GQ134" s="65"/>
      <c r="GR134" s="65"/>
      <c r="GS134" s="65"/>
      <c r="GT134" s="65"/>
      <c r="GU134" s="65"/>
      <c r="GV134" s="65"/>
      <c r="GW134" s="65"/>
      <c r="GX134" s="65"/>
    </row>
    <row r="135" spans="1:206" s="66" customFormat="1">
      <c r="A135" s="89"/>
      <c r="B135" s="89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91"/>
      <c r="BN135" s="91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  <c r="CA135" s="65"/>
      <c r="CB135" s="65"/>
      <c r="CC135" s="65"/>
      <c r="CD135" s="65"/>
      <c r="CE135" s="65"/>
      <c r="CF135" s="65"/>
      <c r="CG135" s="65"/>
      <c r="CH135" s="65"/>
      <c r="CI135" s="65"/>
      <c r="CJ135" s="65"/>
      <c r="CK135" s="65"/>
      <c r="CL135" s="65"/>
      <c r="CM135" s="65"/>
      <c r="CN135" s="65"/>
      <c r="CO135" s="65"/>
      <c r="CP135" s="65"/>
      <c r="CQ135" s="65"/>
      <c r="CR135" s="65"/>
      <c r="CS135" s="65"/>
      <c r="CT135" s="65"/>
      <c r="CU135" s="65"/>
      <c r="CV135" s="65"/>
      <c r="CW135" s="65"/>
      <c r="CX135" s="65"/>
      <c r="CY135" s="65"/>
      <c r="CZ135" s="65"/>
      <c r="DA135" s="65"/>
      <c r="DB135" s="65"/>
      <c r="DC135" s="65"/>
      <c r="DD135" s="65"/>
      <c r="DE135" s="65"/>
      <c r="DF135" s="65"/>
      <c r="DG135" s="65"/>
      <c r="DH135" s="65"/>
      <c r="DI135" s="65"/>
      <c r="DJ135" s="65"/>
      <c r="DK135" s="65"/>
      <c r="DL135" s="65"/>
      <c r="DM135" s="65"/>
      <c r="DN135" s="65"/>
      <c r="DO135" s="65"/>
      <c r="DP135" s="65"/>
      <c r="DQ135" s="65"/>
      <c r="DR135" s="65"/>
      <c r="DS135" s="65"/>
      <c r="DT135" s="65"/>
      <c r="DU135" s="65"/>
      <c r="DV135" s="65"/>
      <c r="DW135" s="65"/>
      <c r="DX135" s="65"/>
      <c r="DY135" s="65"/>
      <c r="DZ135" s="65"/>
      <c r="EA135" s="65"/>
      <c r="EB135" s="65"/>
      <c r="EC135" s="65"/>
      <c r="ED135" s="65"/>
      <c r="EE135" s="65"/>
      <c r="EF135" s="65"/>
      <c r="EG135" s="65"/>
      <c r="EH135" s="65"/>
      <c r="EI135" s="65"/>
      <c r="EJ135" s="65"/>
      <c r="EK135" s="65"/>
      <c r="EL135" s="65"/>
      <c r="EM135" s="65"/>
      <c r="EN135" s="65"/>
      <c r="EO135" s="65"/>
      <c r="EP135" s="65"/>
      <c r="EQ135" s="65"/>
      <c r="ER135" s="65"/>
      <c r="ES135" s="65"/>
      <c r="ET135" s="65"/>
      <c r="EU135" s="65"/>
      <c r="EV135" s="65"/>
      <c r="EW135" s="65"/>
      <c r="EX135" s="65"/>
      <c r="EY135" s="65"/>
      <c r="EZ135" s="65"/>
      <c r="FA135" s="65"/>
      <c r="FB135" s="65"/>
      <c r="FC135" s="65"/>
      <c r="FD135" s="65"/>
      <c r="FE135" s="65"/>
      <c r="FF135" s="65"/>
      <c r="FG135" s="65"/>
      <c r="FH135" s="65"/>
      <c r="FI135" s="65"/>
      <c r="FJ135" s="65"/>
      <c r="FK135" s="65"/>
      <c r="FL135" s="65"/>
      <c r="FM135" s="65"/>
      <c r="FN135" s="65"/>
      <c r="FO135" s="65"/>
      <c r="FP135" s="65"/>
      <c r="FQ135" s="65"/>
      <c r="FR135" s="65"/>
      <c r="FS135" s="65"/>
      <c r="FT135" s="65"/>
      <c r="FU135" s="65"/>
      <c r="FV135" s="65"/>
      <c r="FW135" s="65"/>
      <c r="FX135" s="65"/>
      <c r="FY135" s="65"/>
      <c r="FZ135" s="65"/>
      <c r="GA135" s="65"/>
      <c r="GB135" s="65"/>
      <c r="GC135" s="65"/>
      <c r="GD135" s="65"/>
      <c r="GE135" s="65"/>
      <c r="GF135" s="65"/>
      <c r="GG135" s="65"/>
      <c r="GH135" s="65"/>
      <c r="GI135" s="65"/>
      <c r="GJ135" s="65"/>
      <c r="GK135" s="65"/>
      <c r="GL135" s="65"/>
      <c r="GM135" s="65"/>
      <c r="GN135" s="65"/>
      <c r="GO135" s="65"/>
      <c r="GP135" s="65"/>
      <c r="GQ135" s="65"/>
      <c r="GR135" s="65"/>
      <c r="GS135" s="65"/>
      <c r="GT135" s="65"/>
      <c r="GU135" s="65"/>
      <c r="GV135" s="65"/>
      <c r="GW135" s="65"/>
      <c r="GX135" s="65"/>
    </row>
    <row r="136" spans="1:206" s="66" customFormat="1">
      <c r="A136" s="89"/>
      <c r="B136" s="89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91"/>
      <c r="BN136" s="91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  <c r="CA136" s="65"/>
      <c r="CB136" s="65"/>
      <c r="CC136" s="65"/>
      <c r="CD136" s="65"/>
      <c r="CE136" s="65"/>
      <c r="CF136" s="65"/>
      <c r="CG136" s="65"/>
      <c r="CH136" s="65"/>
      <c r="CI136" s="65"/>
      <c r="CJ136" s="65"/>
      <c r="CK136" s="65"/>
      <c r="CL136" s="65"/>
      <c r="CM136" s="65"/>
      <c r="CN136" s="65"/>
      <c r="CO136" s="65"/>
      <c r="CP136" s="65"/>
      <c r="CQ136" s="65"/>
      <c r="CR136" s="65"/>
      <c r="CS136" s="65"/>
      <c r="CT136" s="65"/>
      <c r="CU136" s="65"/>
      <c r="CV136" s="65"/>
      <c r="CW136" s="65"/>
      <c r="CX136" s="65"/>
      <c r="CY136" s="65"/>
      <c r="CZ136" s="65"/>
      <c r="DA136" s="65"/>
      <c r="DB136" s="65"/>
      <c r="DC136" s="65"/>
      <c r="DD136" s="65"/>
      <c r="DE136" s="65"/>
      <c r="DF136" s="65"/>
      <c r="DG136" s="65"/>
      <c r="DH136" s="65"/>
      <c r="DI136" s="65"/>
      <c r="DJ136" s="65"/>
      <c r="DK136" s="65"/>
      <c r="DL136" s="65"/>
      <c r="DM136" s="65"/>
      <c r="DN136" s="65"/>
      <c r="DO136" s="65"/>
      <c r="DP136" s="65"/>
      <c r="DQ136" s="65"/>
      <c r="DR136" s="65"/>
      <c r="DS136" s="65"/>
      <c r="DT136" s="65"/>
      <c r="DU136" s="65"/>
      <c r="DV136" s="65"/>
      <c r="DW136" s="65"/>
      <c r="DX136" s="65"/>
      <c r="DY136" s="65"/>
      <c r="DZ136" s="65"/>
      <c r="EA136" s="65"/>
      <c r="EB136" s="65"/>
      <c r="EC136" s="65"/>
      <c r="ED136" s="65"/>
      <c r="EE136" s="65"/>
      <c r="EF136" s="65"/>
      <c r="EG136" s="65"/>
      <c r="EH136" s="65"/>
      <c r="EI136" s="65"/>
      <c r="EJ136" s="65"/>
      <c r="EK136" s="65"/>
      <c r="EL136" s="65"/>
      <c r="EM136" s="65"/>
      <c r="EN136" s="65"/>
      <c r="EO136" s="65"/>
      <c r="EP136" s="65"/>
      <c r="EQ136" s="65"/>
      <c r="ER136" s="65"/>
      <c r="ES136" s="65"/>
      <c r="ET136" s="65"/>
      <c r="EU136" s="65"/>
      <c r="EV136" s="65"/>
      <c r="EW136" s="65"/>
      <c r="EX136" s="65"/>
      <c r="EY136" s="65"/>
      <c r="EZ136" s="65"/>
      <c r="FA136" s="65"/>
      <c r="FB136" s="65"/>
      <c r="FC136" s="65"/>
      <c r="FD136" s="65"/>
      <c r="FE136" s="65"/>
      <c r="FF136" s="65"/>
      <c r="FG136" s="65"/>
      <c r="FH136" s="65"/>
      <c r="FI136" s="65"/>
      <c r="FJ136" s="65"/>
      <c r="FK136" s="65"/>
      <c r="FL136" s="65"/>
      <c r="FM136" s="65"/>
      <c r="FN136" s="65"/>
      <c r="FO136" s="65"/>
      <c r="FP136" s="65"/>
      <c r="FQ136" s="65"/>
      <c r="FR136" s="65"/>
      <c r="FS136" s="65"/>
      <c r="FT136" s="65"/>
      <c r="FU136" s="65"/>
      <c r="FV136" s="65"/>
      <c r="FW136" s="65"/>
      <c r="FX136" s="65"/>
      <c r="FY136" s="65"/>
      <c r="FZ136" s="65"/>
      <c r="GA136" s="65"/>
      <c r="GB136" s="65"/>
      <c r="GC136" s="65"/>
      <c r="GD136" s="65"/>
      <c r="GE136" s="65"/>
      <c r="GF136" s="65"/>
      <c r="GG136" s="65"/>
      <c r="GH136" s="65"/>
      <c r="GI136" s="65"/>
      <c r="GJ136" s="65"/>
      <c r="GK136" s="65"/>
      <c r="GL136" s="65"/>
      <c r="GM136" s="65"/>
      <c r="GN136" s="65"/>
      <c r="GO136" s="65"/>
      <c r="GP136" s="65"/>
      <c r="GQ136" s="65"/>
      <c r="GR136" s="65"/>
      <c r="GS136" s="65"/>
      <c r="GT136" s="65"/>
      <c r="GU136" s="65"/>
      <c r="GV136" s="65"/>
      <c r="GW136" s="65"/>
      <c r="GX136" s="65"/>
    </row>
    <row r="137" spans="1:206" s="66" customFormat="1">
      <c r="A137" s="89"/>
      <c r="B137" s="89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91"/>
      <c r="BN137" s="91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  <c r="CA137" s="65"/>
      <c r="CB137" s="65"/>
      <c r="CC137" s="65"/>
      <c r="CD137" s="65"/>
      <c r="CE137" s="65"/>
      <c r="CF137" s="65"/>
      <c r="CG137" s="65"/>
      <c r="CH137" s="65"/>
      <c r="CI137" s="65"/>
      <c r="CJ137" s="65"/>
      <c r="CK137" s="65"/>
      <c r="CL137" s="65"/>
      <c r="CM137" s="65"/>
      <c r="CN137" s="65"/>
      <c r="CO137" s="65"/>
      <c r="CP137" s="65"/>
      <c r="CQ137" s="65"/>
      <c r="CR137" s="65"/>
      <c r="CS137" s="65"/>
      <c r="CT137" s="65"/>
      <c r="CU137" s="65"/>
      <c r="CV137" s="65"/>
      <c r="CW137" s="65"/>
      <c r="CX137" s="65"/>
      <c r="CY137" s="65"/>
      <c r="CZ137" s="65"/>
      <c r="DA137" s="65"/>
      <c r="DB137" s="65"/>
      <c r="DC137" s="65"/>
      <c r="DD137" s="65"/>
      <c r="DE137" s="65"/>
      <c r="DF137" s="65"/>
      <c r="DG137" s="65"/>
      <c r="DH137" s="65"/>
      <c r="DI137" s="65"/>
      <c r="DJ137" s="65"/>
      <c r="DK137" s="65"/>
      <c r="DL137" s="65"/>
      <c r="DM137" s="65"/>
      <c r="DN137" s="65"/>
      <c r="DO137" s="65"/>
      <c r="DP137" s="65"/>
      <c r="DQ137" s="65"/>
      <c r="DR137" s="65"/>
      <c r="DS137" s="65"/>
      <c r="DT137" s="65"/>
      <c r="DU137" s="65"/>
      <c r="DV137" s="65"/>
      <c r="DW137" s="65"/>
      <c r="DX137" s="65"/>
      <c r="DY137" s="65"/>
      <c r="DZ137" s="65"/>
      <c r="EA137" s="65"/>
      <c r="EB137" s="65"/>
      <c r="EC137" s="65"/>
      <c r="ED137" s="65"/>
      <c r="EE137" s="65"/>
      <c r="EF137" s="65"/>
      <c r="EG137" s="65"/>
      <c r="EH137" s="65"/>
      <c r="EI137" s="65"/>
      <c r="EJ137" s="65"/>
      <c r="EK137" s="65"/>
      <c r="EL137" s="65"/>
      <c r="EM137" s="65"/>
      <c r="EN137" s="65"/>
      <c r="EO137" s="65"/>
      <c r="EP137" s="65"/>
      <c r="EQ137" s="65"/>
      <c r="ER137" s="65"/>
      <c r="ES137" s="65"/>
      <c r="ET137" s="65"/>
      <c r="EU137" s="65"/>
      <c r="EV137" s="65"/>
      <c r="EW137" s="65"/>
      <c r="EX137" s="65"/>
      <c r="EY137" s="65"/>
      <c r="EZ137" s="65"/>
      <c r="FA137" s="65"/>
      <c r="FB137" s="65"/>
      <c r="FC137" s="65"/>
      <c r="FD137" s="65"/>
      <c r="FE137" s="65"/>
      <c r="FF137" s="65"/>
      <c r="FG137" s="65"/>
      <c r="FH137" s="65"/>
      <c r="FI137" s="65"/>
      <c r="FJ137" s="65"/>
      <c r="FK137" s="65"/>
      <c r="FL137" s="65"/>
      <c r="FM137" s="65"/>
      <c r="FN137" s="65"/>
      <c r="FO137" s="65"/>
      <c r="FP137" s="65"/>
      <c r="FQ137" s="65"/>
      <c r="FR137" s="65"/>
      <c r="FS137" s="65"/>
      <c r="FT137" s="65"/>
      <c r="FU137" s="65"/>
      <c r="FV137" s="65"/>
      <c r="FW137" s="65"/>
      <c r="FX137" s="65"/>
      <c r="FY137" s="65"/>
      <c r="FZ137" s="65"/>
      <c r="GA137" s="65"/>
      <c r="GB137" s="65"/>
      <c r="GC137" s="65"/>
      <c r="GD137" s="65"/>
      <c r="GE137" s="65"/>
      <c r="GF137" s="65"/>
      <c r="GG137" s="65"/>
      <c r="GH137" s="65"/>
      <c r="GI137" s="65"/>
      <c r="GJ137" s="65"/>
      <c r="GK137" s="65"/>
      <c r="GL137" s="65"/>
      <c r="GM137" s="65"/>
      <c r="GN137" s="65"/>
      <c r="GO137" s="65"/>
      <c r="GP137" s="65"/>
      <c r="GQ137" s="65"/>
      <c r="GR137" s="65"/>
      <c r="GS137" s="65"/>
      <c r="GT137" s="65"/>
      <c r="GU137" s="65"/>
      <c r="GV137" s="65"/>
      <c r="GW137" s="65"/>
      <c r="GX137" s="65"/>
    </row>
    <row r="138" spans="1:206" s="66" customFormat="1">
      <c r="A138" s="89"/>
      <c r="B138" s="89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91"/>
      <c r="BN138" s="91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  <c r="CA138" s="65"/>
      <c r="CB138" s="65"/>
      <c r="CC138" s="65"/>
      <c r="CD138" s="65"/>
      <c r="CE138" s="65"/>
      <c r="CF138" s="65"/>
      <c r="CG138" s="65"/>
      <c r="CH138" s="65"/>
      <c r="CI138" s="65"/>
      <c r="CJ138" s="65"/>
      <c r="CK138" s="65"/>
      <c r="CL138" s="65"/>
      <c r="CM138" s="65"/>
      <c r="CN138" s="65"/>
      <c r="CO138" s="65"/>
      <c r="CP138" s="65"/>
      <c r="CQ138" s="65"/>
      <c r="CR138" s="65"/>
      <c r="CS138" s="65"/>
      <c r="CT138" s="65"/>
      <c r="CU138" s="65"/>
      <c r="CV138" s="65"/>
      <c r="CW138" s="65"/>
      <c r="CX138" s="65"/>
      <c r="CY138" s="65"/>
      <c r="CZ138" s="65"/>
      <c r="DA138" s="65"/>
      <c r="DB138" s="65"/>
      <c r="DC138" s="65"/>
      <c r="DD138" s="65"/>
      <c r="DE138" s="65"/>
      <c r="DF138" s="65"/>
      <c r="DG138" s="65"/>
      <c r="DH138" s="65"/>
      <c r="DI138" s="65"/>
      <c r="DJ138" s="65"/>
      <c r="DK138" s="65"/>
      <c r="DL138" s="65"/>
      <c r="DM138" s="65"/>
      <c r="DN138" s="65"/>
      <c r="DO138" s="65"/>
      <c r="DP138" s="65"/>
      <c r="DQ138" s="65"/>
      <c r="DR138" s="65"/>
      <c r="DS138" s="65"/>
      <c r="DT138" s="65"/>
      <c r="DU138" s="65"/>
      <c r="DV138" s="65"/>
      <c r="DW138" s="65"/>
      <c r="DX138" s="65"/>
      <c r="DY138" s="65"/>
      <c r="DZ138" s="65"/>
      <c r="EA138" s="65"/>
      <c r="EB138" s="65"/>
      <c r="EC138" s="65"/>
      <c r="ED138" s="65"/>
      <c r="EE138" s="65"/>
      <c r="EF138" s="65"/>
      <c r="EG138" s="65"/>
      <c r="EH138" s="65"/>
      <c r="EI138" s="65"/>
      <c r="EJ138" s="65"/>
      <c r="EK138" s="65"/>
      <c r="EL138" s="65"/>
      <c r="EM138" s="65"/>
      <c r="EN138" s="65"/>
      <c r="EO138" s="65"/>
      <c r="EP138" s="65"/>
      <c r="EQ138" s="65"/>
      <c r="ER138" s="65"/>
      <c r="ES138" s="65"/>
      <c r="ET138" s="65"/>
      <c r="EU138" s="65"/>
      <c r="EV138" s="65"/>
      <c r="EW138" s="65"/>
      <c r="EX138" s="65"/>
      <c r="EY138" s="65"/>
      <c r="EZ138" s="65"/>
      <c r="FA138" s="65"/>
      <c r="FB138" s="65"/>
      <c r="FC138" s="65"/>
      <c r="FD138" s="65"/>
      <c r="FE138" s="65"/>
      <c r="FF138" s="65"/>
      <c r="FG138" s="65"/>
      <c r="FH138" s="65"/>
      <c r="FI138" s="65"/>
      <c r="FJ138" s="65"/>
      <c r="FK138" s="65"/>
      <c r="FL138" s="65"/>
      <c r="FM138" s="65"/>
      <c r="FN138" s="65"/>
      <c r="FO138" s="65"/>
      <c r="FP138" s="65"/>
      <c r="FQ138" s="65"/>
      <c r="FR138" s="65"/>
      <c r="FS138" s="65"/>
      <c r="FT138" s="65"/>
      <c r="FU138" s="65"/>
      <c r="FV138" s="65"/>
      <c r="FW138" s="65"/>
      <c r="FX138" s="65"/>
      <c r="FY138" s="65"/>
      <c r="FZ138" s="65"/>
      <c r="GA138" s="65"/>
      <c r="GB138" s="65"/>
      <c r="GC138" s="65"/>
      <c r="GD138" s="65"/>
      <c r="GE138" s="65"/>
      <c r="GF138" s="65"/>
      <c r="GG138" s="65"/>
      <c r="GH138" s="65"/>
      <c r="GI138" s="65"/>
      <c r="GJ138" s="65"/>
      <c r="GK138" s="65"/>
      <c r="GL138" s="65"/>
      <c r="GM138" s="65"/>
      <c r="GN138" s="65"/>
      <c r="GO138" s="65"/>
      <c r="GP138" s="65"/>
      <c r="GQ138" s="65"/>
      <c r="GR138" s="65"/>
      <c r="GS138" s="65"/>
      <c r="GT138" s="65"/>
      <c r="GU138" s="65"/>
      <c r="GV138" s="65"/>
      <c r="GW138" s="65"/>
      <c r="GX138" s="65"/>
    </row>
    <row r="139" spans="1:206" s="66" customFormat="1">
      <c r="A139" s="89"/>
      <c r="B139" s="89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91"/>
      <c r="BN139" s="91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  <c r="CA139" s="65"/>
      <c r="CB139" s="65"/>
      <c r="CC139" s="65"/>
      <c r="CD139" s="65"/>
      <c r="CE139" s="65"/>
      <c r="CF139" s="65"/>
      <c r="CG139" s="65"/>
      <c r="CH139" s="65"/>
      <c r="CI139" s="65"/>
      <c r="CJ139" s="65"/>
      <c r="CK139" s="65"/>
      <c r="CL139" s="65"/>
      <c r="CM139" s="65"/>
      <c r="CN139" s="65"/>
      <c r="CO139" s="65"/>
      <c r="CP139" s="65"/>
      <c r="CQ139" s="65"/>
      <c r="CR139" s="65"/>
      <c r="CS139" s="65"/>
      <c r="CT139" s="65"/>
      <c r="CU139" s="65"/>
      <c r="CV139" s="65"/>
      <c r="CW139" s="65"/>
      <c r="CX139" s="65"/>
      <c r="CY139" s="65"/>
      <c r="CZ139" s="65"/>
      <c r="DA139" s="65"/>
      <c r="DB139" s="65"/>
      <c r="DC139" s="65"/>
      <c r="DD139" s="65"/>
      <c r="DE139" s="65"/>
      <c r="DF139" s="65"/>
      <c r="DG139" s="65"/>
      <c r="DH139" s="65"/>
      <c r="DI139" s="65"/>
      <c r="DJ139" s="65"/>
      <c r="DK139" s="65"/>
      <c r="DL139" s="65"/>
      <c r="DM139" s="65"/>
      <c r="DN139" s="65"/>
      <c r="DO139" s="65"/>
      <c r="DP139" s="65"/>
      <c r="DQ139" s="65"/>
      <c r="DR139" s="65"/>
      <c r="DS139" s="65"/>
      <c r="DT139" s="65"/>
      <c r="DU139" s="65"/>
      <c r="DV139" s="65"/>
      <c r="DW139" s="65"/>
      <c r="DX139" s="65"/>
      <c r="DY139" s="65"/>
      <c r="DZ139" s="65"/>
      <c r="EA139" s="65"/>
      <c r="EB139" s="65"/>
      <c r="EC139" s="65"/>
      <c r="ED139" s="65"/>
      <c r="EE139" s="65"/>
      <c r="EF139" s="65"/>
      <c r="EG139" s="65"/>
      <c r="EH139" s="65"/>
      <c r="EI139" s="65"/>
      <c r="EJ139" s="65"/>
      <c r="EK139" s="65"/>
      <c r="EL139" s="65"/>
      <c r="EM139" s="65"/>
      <c r="EN139" s="65"/>
      <c r="EO139" s="65"/>
      <c r="EP139" s="65"/>
      <c r="EQ139" s="65"/>
      <c r="ER139" s="65"/>
      <c r="ES139" s="65"/>
      <c r="ET139" s="65"/>
      <c r="EU139" s="65"/>
      <c r="EV139" s="65"/>
      <c r="EW139" s="65"/>
      <c r="EX139" s="65"/>
      <c r="EY139" s="65"/>
      <c r="EZ139" s="65"/>
      <c r="FA139" s="65"/>
      <c r="FB139" s="65"/>
      <c r="FC139" s="65"/>
      <c r="FD139" s="65"/>
      <c r="FE139" s="65"/>
      <c r="FF139" s="65"/>
      <c r="FG139" s="65"/>
      <c r="FH139" s="65"/>
      <c r="FI139" s="65"/>
      <c r="FJ139" s="65"/>
      <c r="FK139" s="65"/>
      <c r="FL139" s="65"/>
      <c r="FM139" s="65"/>
      <c r="FN139" s="65"/>
      <c r="FO139" s="65"/>
      <c r="FP139" s="65"/>
      <c r="FQ139" s="65"/>
      <c r="FR139" s="65"/>
      <c r="FS139" s="65"/>
      <c r="FT139" s="65"/>
      <c r="FU139" s="65"/>
      <c r="FV139" s="65"/>
      <c r="FW139" s="65"/>
      <c r="FX139" s="65"/>
      <c r="FY139" s="65"/>
      <c r="FZ139" s="65"/>
      <c r="GA139" s="65"/>
      <c r="GB139" s="65"/>
      <c r="GC139" s="65"/>
      <c r="GD139" s="65"/>
      <c r="GE139" s="65"/>
      <c r="GF139" s="65"/>
      <c r="GG139" s="65"/>
      <c r="GH139" s="65"/>
      <c r="GI139" s="65"/>
      <c r="GJ139" s="65"/>
      <c r="GK139" s="65"/>
      <c r="GL139" s="65"/>
      <c r="GM139" s="65"/>
      <c r="GN139" s="65"/>
      <c r="GO139" s="65"/>
      <c r="GP139" s="65"/>
      <c r="GQ139" s="65"/>
      <c r="GR139" s="65"/>
      <c r="GS139" s="65"/>
      <c r="GT139" s="65"/>
      <c r="GU139" s="65"/>
      <c r="GV139" s="65"/>
      <c r="GW139" s="65"/>
      <c r="GX139" s="65"/>
    </row>
    <row r="140" spans="1:206" s="66" customFormat="1">
      <c r="A140" s="89"/>
      <c r="B140" s="89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91"/>
      <c r="BN140" s="91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  <c r="CA140" s="65"/>
      <c r="CB140" s="65"/>
      <c r="CC140" s="65"/>
      <c r="CD140" s="65"/>
      <c r="CE140" s="65"/>
      <c r="CF140" s="65"/>
      <c r="CG140" s="65"/>
      <c r="CH140" s="65"/>
      <c r="CI140" s="65"/>
      <c r="CJ140" s="65"/>
      <c r="CK140" s="65"/>
      <c r="CL140" s="65"/>
      <c r="CM140" s="65"/>
      <c r="CN140" s="65"/>
      <c r="CO140" s="65"/>
      <c r="CP140" s="65"/>
      <c r="CQ140" s="65"/>
      <c r="CR140" s="65"/>
      <c r="CS140" s="65"/>
      <c r="CT140" s="65"/>
      <c r="CU140" s="65"/>
      <c r="CV140" s="65"/>
      <c r="CW140" s="65"/>
      <c r="CX140" s="65"/>
      <c r="CY140" s="65"/>
      <c r="CZ140" s="65"/>
      <c r="DA140" s="65"/>
      <c r="DB140" s="65"/>
      <c r="DC140" s="65"/>
      <c r="DD140" s="65"/>
      <c r="DE140" s="65"/>
      <c r="DF140" s="65"/>
      <c r="DG140" s="65"/>
      <c r="DH140" s="65"/>
      <c r="DI140" s="65"/>
      <c r="DJ140" s="65"/>
      <c r="DK140" s="65"/>
      <c r="DL140" s="65"/>
      <c r="DM140" s="65"/>
      <c r="DN140" s="65"/>
      <c r="DO140" s="65"/>
      <c r="DP140" s="65"/>
      <c r="DQ140" s="65"/>
      <c r="DR140" s="65"/>
      <c r="DS140" s="65"/>
      <c r="DT140" s="65"/>
      <c r="DU140" s="65"/>
      <c r="DV140" s="65"/>
      <c r="DW140" s="65"/>
      <c r="DX140" s="65"/>
      <c r="DY140" s="65"/>
      <c r="DZ140" s="65"/>
      <c r="EA140" s="65"/>
      <c r="EB140" s="65"/>
      <c r="EC140" s="65"/>
      <c r="ED140" s="65"/>
      <c r="EE140" s="65"/>
      <c r="EF140" s="65"/>
      <c r="EG140" s="65"/>
      <c r="EH140" s="65"/>
      <c r="EI140" s="65"/>
      <c r="EJ140" s="65"/>
      <c r="EK140" s="65"/>
      <c r="EL140" s="65"/>
      <c r="EM140" s="65"/>
      <c r="EN140" s="65"/>
      <c r="EO140" s="65"/>
      <c r="EP140" s="65"/>
      <c r="EQ140" s="65"/>
      <c r="ER140" s="65"/>
      <c r="ES140" s="65"/>
      <c r="ET140" s="65"/>
      <c r="EU140" s="65"/>
      <c r="EV140" s="65"/>
      <c r="EW140" s="65"/>
      <c r="EX140" s="65"/>
      <c r="EY140" s="65"/>
      <c r="EZ140" s="65"/>
      <c r="FA140" s="65"/>
      <c r="FB140" s="65"/>
      <c r="FC140" s="65"/>
      <c r="FD140" s="65"/>
      <c r="FE140" s="65"/>
      <c r="FF140" s="65"/>
      <c r="FG140" s="65"/>
      <c r="FH140" s="65"/>
      <c r="FI140" s="65"/>
      <c r="FJ140" s="65"/>
      <c r="FK140" s="65"/>
      <c r="FL140" s="65"/>
      <c r="FM140" s="65"/>
      <c r="FN140" s="65"/>
      <c r="FO140" s="65"/>
      <c r="FP140" s="65"/>
      <c r="FQ140" s="65"/>
      <c r="FR140" s="65"/>
      <c r="FS140" s="65"/>
      <c r="FT140" s="65"/>
      <c r="FU140" s="65"/>
      <c r="FV140" s="65"/>
      <c r="FW140" s="65"/>
      <c r="FX140" s="65"/>
      <c r="FY140" s="65"/>
      <c r="FZ140" s="65"/>
      <c r="GA140" s="65"/>
      <c r="GB140" s="65"/>
      <c r="GC140" s="65"/>
      <c r="GD140" s="65"/>
      <c r="GE140" s="65"/>
      <c r="GF140" s="65"/>
      <c r="GG140" s="65"/>
      <c r="GH140" s="65"/>
      <c r="GI140" s="65"/>
      <c r="GJ140" s="65"/>
      <c r="GK140" s="65"/>
      <c r="GL140" s="65"/>
      <c r="GM140" s="65"/>
      <c r="GN140" s="65"/>
      <c r="GO140" s="65"/>
      <c r="GP140" s="65"/>
      <c r="GQ140" s="65"/>
      <c r="GR140" s="65"/>
      <c r="GS140" s="65"/>
      <c r="GT140" s="65"/>
      <c r="GU140" s="65"/>
      <c r="GV140" s="65"/>
      <c r="GW140" s="65"/>
      <c r="GX140" s="65"/>
    </row>
    <row r="141" spans="1:206" s="66" customFormat="1">
      <c r="A141" s="89"/>
      <c r="B141" s="89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65"/>
      <c r="AB141" s="65"/>
      <c r="AC141" s="65"/>
      <c r="AD141" s="65"/>
      <c r="AE141" s="65"/>
      <c r="AF141" s="65"/>
      <c r="AG141" s="65"/>
      <c r="AH141" s="65"/>
      <c r="AI141" s="65"/>
      <c r="AJ141" s="65"/>
      <c r="AK141" s="65"/>
      <c r="AL141" s="65"/>
      <c r="AM141" s="65"/>
      <c r="AN141" s="65"/>
      <c r="AO141" s="65"/>
      <c r="AP141" s="65"/>
      <c r="AQ141" s="65"/>
      <c r="AR141" s="65"/>
      <c r="AS141" s="65"/>
      <c r="AT141" s="65"/>
      <c r="AU141" s="65"/>
      <c r="AV141" s="65"/>
      <c r="AW141" s="65"/>
      <c r="AX141" s="65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91"/>
      <c r="BN141" s="91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  <c r="CA141" s="65"/>
      <c r="CB141" s="65"/>
      <c r="CC141" s="65"/>
      <c r="CD141" s="65"/>
      <c r="CE141" s="65"/>
      <c r="CF141" s="65"/>
      <c r="CG141" s="65"/>
      <c r="CH141" s="65"/>
      <c r="CI141" s="65"/>
      <c r="CJ141" s="65"/>
      <c r="CK141" s="65"/>
      <c r="CL141" s="65"/>
      <c r="CM141" s="65"/>
      <c r="CN141" s="65"/>
      <c r="CO141" s="65"/>
      <c r="CP141" s="65"/>
      <c r="CQ141" s="65"/>
      <c r="CR141" s="65"/>
      <c r="CS141" s="65"/>
      <c r="CT141" s="65"/>
      <c r="CU141" s="65"/>
      <c r="CV141" s="65"/>
      <c r="CW141" s="65"/>
      <c r="CX141" s="65"/>
      <c r="CY141" s="65"/>
      <c r="CZ141" s="65"/>
      <c r="DA141" s="65"/>
      <c r="DB141" s="65"/>
      <c r="DC141" s="65"/>
      <c r="DD141" s="65"/>
      <c r="DE141" s="65"/>
      <c r="DF141" s="65"/>
      <c r="DG141" s="65"/>
      <c r="DH141" s="65"/>
      <c r="DI141" s="65"/>
      <c r="DJ141" s="65"/>
      <c r="DK141" s="65"/>
      <c r="DL141" s="65"/>
      <c r="DM141" s="65"/>
      <c r="DN141" s="65"/>
      <c r="DO141" s="65"/>
      <c r="DP141" s="65"/>
      <c r="DQ141" s="65"/>
      <c r="DR141" s="65"/>
      <c r="DS141" s="65"/>
      <c r="DT141" s="65"/>
      <c r="DU141" s="65"/>
      <c r="DV141" s="65"/>
      <c r="DW141" s="65"/>
      <c r="DX141" s="65"/>
      <c r="DY141" s="65"/>
      <c r="DZ141" s="65"/>
      <c r="EA141" s="65"/>
      <c r="EB141" s="65"/>
      <c r="EC141" s="65"/>
      <c r="ED141" s="65"/>
      <c r="EE141" s="65"/>
      <c r="EF141" s="65"/>
      <c r="EG141" s="65"/>
      <c r="EH141" s="65"/>
      <c r="EI141" s="65"/>
      <c r="EJ141" s="65"/>
      <c r="EK141" s="65"/>
      <c r="EL141" s="65"/>
      <c r="EM141" s="65"/>
      <c r="EN141" s="65"/>
      <c r="EO141" s="65"/>
      <c r="EP141" s="65"/>
      <c r="EQ141" s="65"/>
      <c r="ER141" s="65"/>
      <c r="ES141" s="65"/>
      <c r="ET141" s="65"/>
      <c r="EU141" s="65"/>
      <c r="EV141" s="65"/>
      <c r="EW141" s="65"/>
      <c r="EX141" s="65"/>
      <c r="EY141" s="65"/>
      <c r="EZ141" s="65"/>
      <c r="FA141" s="65"/>
      <c r="FB141" s="65"/>
      <c r="FC141" s="65"/>
      <c r="FD141" s="65"/>
      <c r="FE141" s="65"/>
      <c r="FF141" s="65"/>
      <c r="FG141" s="65"/>
      <c r="FH141" s="65"/>
      <c r="FI141" s="65"/>
      <c r="FJ141" s="65"/>
      <c r="FK141" s="65"/>
      <c r="FL141" s="65"/>
      <c r="FM141" s="65"/>
      <c r="FN141" s="65"/>
      <c r="FO141" s="65"/>
      <c r="FP141" s="65"/>
      <c r="FQ141" s="65"/>
      <c r="FR141" s="65"/>
      <c r="FS141" s="65"/>
      <c r="FT141" s="65"/>
      <c r="FU141" s="65"/>
      <c r="FV141" s="65"/>
      <c r="FW141" s="65"/>
      <c r="FX141" s="65"/>
      <c r="FY141" s="65"/>
      <c r="FZ141" s="65"/>
      <c r="GA141" s="65"/>
      <c r="GB141" s="65"/>
      <c r="GC141" s="65"/>
      <c r="GD141" s="65"/>
      <c r="GE141" s="65"/>
      <c r="GF141" s="65"/>
      <c r="GG141" s="65"/>
      <c r="GH141" s="65"/>
      <c r="GI141" s="65"/>
      <c r="GJ141" s="65"/>
      <c r="GK141" s="65"/>
      <c r="GL141" s="65"/>
      <c r="GM141" s="65"/>
      <c r="GN141" s="65"/>
      <c r="GO141" s="65"/>
      <c r="GP141" s="65"/>
      <c r="GQ141" s="65"/>
      <c r="GR141" s="65"/>
      <c r="GS141" s="65"/>
      <c r="GT141" s="65"/>
      <c r="GU141" s="65"/>
      <c r="GV141" s="65"/>
      <c r="GW141" s="65"/>
      <c r="GX141" s="65"/>
    </row>
    <row r="142" spans="1:206" s="66" customFormat="1">
      <c r="A142" s="89"/>
      <c r="B142" s="89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65"/>
      <c r="AB142" s="65"/>
      <c r="AC142" s="65"/>
      <c r="AD142" s="65"/>
      <c r="AE142" s="65"/>
      <c r="AF142" s="65"/>
      <c r="AG142" s="65"/>
      <c r="AH142" s="65"/>
      <c r="AI142" s="65"/>
      <c r="AJ142" s="65"/>
      <c r="AK142" s="65"/>
      <c r="AL142" s="65"/>
      <c r="AM142" s="65"/>
      <c r="AN142" s="65"/>
      <c r="AO142" s="65"/>
      <c r="AP142" s="65"/>
      <c r="AQ142" s="65"/>
      <c r="AR142" s="65"/>
      <c r="AS142" s="65"/>
      <c r="AT142" s="65"/>
      <c r="AU142" s="65"/>
      <c r="AV142" s="65"/>
      <c r="AW142" s="65"/>
      <c r="AX142" s="65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91"/>
      <c r="BN142" s="91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  <c r="CA142" s="65"/>
      <c r="CB142" s="65"/>
      <c r="CC142" s="65"/>
      <c r="CD142" s="65"/>
      <c r="CE142" s="65"/>
      <c r="CF142" s="65"/>
      <c r="CG142" s="65"/>
      <c r="CH142" s="65"/>
      <c r="CI142" s="65"/>
      <c r="CJ142" s="65"/>
      <c r="CK142" s="65"/>
      <c r="CL142" s="65"/>
      <c r="CM142" s="65"/>
      <c r="CN142" s="65"/>
      <c r="CO142" s="65"/>
      <c r="CP142" s="65"/>
      <c r="CQ142" s="65"/>
      <c r="CR142" s="65"/>
      <c r="CS142" s="65"/>
      <c r="CT142" s="65"/>
      <c r="CU142" s="65"/>
      <c r="CV142" s="65"/>
      <c r="CW142" s="65"/>
      <c r="CX142" s="65"/>
      <c r="CY142" s="65"/>
      <c r="CZ142" s="65"/>
      <c r="DA142" s="65"/>
      <c r="DB142" s="65"/>
      <c r="DC142" s="65"/>
      <c r="DD142" s="65"/>
      <c r="DE142" s="65"/>
      <c r="DF142" s="65"/>
      <c r="DG142" s="65"/>
      <c r="DH142" s="65"/>
      <c r="DI142" s="65"/>
      <c r="DJ142" s="65"/>
      <c r="DK142" s="65"/>
      <c r="DL142" s="65"/>
      <c r="DM142" s="65"/>
      <c r="DN142" s="65"/>
      <c r="DO142" s="65"/>
      <c r="DP142" s="65"/>
      <c r="DQ142" s="65"/>
      <c r="DR142" s="65"/>
      <c r="DS142" s="65"/>
      <c r="DT142" s="65"/>
      <c r="DU142" s="65"/>
      <c r="DV142" s="65"/>
      <c r="DW142" s="65"/>
      <c r="DX142" s="65"/>
      <c r="DY142" s="65"/>
      <c r="DZ142" s="65"/>
      <c r="EA142" s="65"/>
      <c r="EB142" s="65"/>
      <c r="EC142" s="65"/>
      <c r="ED142" s="65"/>
      <c r="EE142" s="65"/>
      <c r="EF142" s="65"/>
      <c r="EG142" s="65"/>
      <c r="EH142" s="65"/>
      <c r="EI142" s="65"/>
      <c r="EJ142" s="65"/>
      <c r="EK142" s="65"/>
      <c r="EL142" s="65"/>
      <c r="EM142" s="65"/>
      <c r="EN142" s="65"/>
      <c r="EO142" s="65"/>
      <c r="EP142" s="65"/>
      <c r="EQ142" s="65"/>
      <c r="ER142" s="65"/>
      <c r="ES142" s="65"/>
      <c r="ET142" s="65"/>
      <c r="EU142" s="65"/>
      <c r="EV142" s="65"/>
      <c r="EW142" s="65"/>
      <c r="EX142" s="65"/>
      <c r="EY142" s="65"/>
      <c r="EZ142" s="65"/>
      <c r="FA142" s="65"/>
      <c r="FB142" s="65"/>
      <c r="FC142" s="65"/>
      <c r="FD142" s="65"/>
      <c r="FE142" s="65"/>
      <c r="FF142" s="65"/>
      <c r="FG142" s="65"/>
      <c r="FH142" s="65"/>
      <c r="FI142" s="65"/>
      <c r="FJ142" s="65"/>
      <c r="FK142" s="65"/>
      <c r="FL142" s="65"/>
      <c r="FM142" s="65"/>
      <c r="FN142" s="65"/>
      <c r="FO142" s="65"/>
      <c r="FP142" s="65"/>
      <c r="FQ142" s="65"/>
      <c r="FR142" s="65"/>
      <c r="FS142" s="65"/>
      <c r="FT142" s="65"/>
      <c r="FU142" s="65"/>
      <c r="FV142" s="65"/>
      <c r="FW142" s="65"/>
      <c r="FX142" s="65"/>
      <c r="FY142" s="65"/>
      <c r="FZ142" s="65"/>
      <c r="GA142" s="65"/>
      <c r="GB142" s="65"/>
      <c r="GC142" s="65"/>
      <c r="GD142" s="65"/>
      <c r="GE142" s="65"/>
      <c r="GF142" s="65"/>
      <c r="GG142" s="65"/>
      <c r="GH142" s="65"/>
      <c r="GI142" s="65"/>
      <c r="GJ142" s="65"/>
      <c r="GK142" s="65"/>
      <c r="GL142" s="65"/>
      <c r="GM142" s="65"/>
      <c r="GN142" s="65"/>
      <c r="GO142" s="65"/>
      <c r="GP142" s="65"/>
      <c r="GQ142" s="65"/>
      <c r="GR142" s="65"/>
      <c r="GS142" s="65"/>
      <c r="GT142" s="65"/>
      <c r="GU142" s="65"/>
      <c r="GV142" s="65"/>
      <c r="GW142" s="65"/>
      <c r="GX142" s="65"/>
    </row>
    <row r="143" spans="1:206" s="66" customFormat="1">
      <c r="A143" s="89"/>
      <c r="B143" s="89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65"/>
      <c r="AB143" s="65"/>
      <c r="AC143" s="65"/>
      <c r="AD143" s="65"/>
      <c r="AE143" s="65"/>
      <c r="AF143" s="65"/>
      <c r="AG143" s="65"/>
      <c r="AH143" s="65"/>
      <c r="AI143" s="65"/>
      <c r="AJ143" s="65"/>
      <c r="AK143" s="65"/>
      <c r="AL143" s="65"/>
      <c r="AM143" s="65"/>
      <c r="AN143" s="65"/>
      <c r="AO143" s="65"/>
      <c r="AP143" s="65"/>
      <c r="AQ143" s="65"/>
      <c r="AR143" s="65"/>
      <c r="AS143" s="65"/>
      <c r="AT143" s="65"/>
      <c r="AU143" s="65"/>
      <c r="AV143" s="65"/>
      <c r="AW143" s="65"/>
      <c r="AX143" s="65"/>
      <c r="AY143" s="65"/>
      <c r="AZ143" s="65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91"/>
      <c r="BN143" s="91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  <c r="CA143" s="65"/>
      <c r="CB143" s="65"/>
      <c r="CC143" s="65"/>
      <c r="CD143" s="65"/>
      <c r="CE143" s="65"/>
      <c r="CF143" s="65"/>
      <c r="CG143" s="65"/>
      <c r="CH143" s="65"/>
      <c r="CI143" s="65"/>
      <c r="CJ143" s="65"/>
      <c r="CK143" s="65"/>
      <c r="CL143" s="65"/>
      <c r="CM143" s="65"/>
      <c r="CN143" s="65"/>
      <c r="CO143" s="65"/>
      <c r="CP143" s="65"/>
      <c r="CQ143" s="65"/>
      <c r="CR143" s="65"/>
      <c r="CS143" s="65"/>
      <c r="CT143" s="65"/>
      <c r="CU143" s="65"/>
      <c r="CV143" s="65"/>
      <c r="CW143" s="65"/>
      <c r="CX143" s="65"/>
      <c r="CY143" s="65"/>
      <c r="CZ143" s="65"/>
      <c r="DA143" s="65"/>
      <c r="DB143" s="65"/>
      <c r="DC143" s="65"/>
      <c r="DD143" s="65"/>
      <c r="DE143" s="65"/>
      <c r="DF143" s="65"/>
      <c r="DG143" s="65"/>
      <c r="DH143" s="65"/>
      <c r="DI143" s="65"/>
      <c r="DJ143" s="65"/>
      <c r="DK143" s="65"/>
      <c r="DL143" s="65"/>
      <c r="DM143" s="65"/>
      <c r="DN143" s="65"/>
      <c r="DO143" s="65"/>
      <c r="DP143" s="65"/>
      <c r="DQ143" s="65"/>
      <c r="DR143" s="65"/>
      <c r="DS143" s="65"/>
      <c r="DT143" s="65"/>
      <c r="DU143" s="65"/>
      <c r="DV143" s="65"/>
      <c r="DW143" s="65"/>
      <c r="DX143" s="65"/>
      <c r="DY143" s="65"/>
      <c r="DZ143" s="65"/>
      <c r="EA143" s="65"/>
      <c r="EB143" s="65"/>
      <c r="EC143" s="65"/>
      <c r="ED143" s="65"/>
      <c r="EE143" s="65"/>
      <c r="EF143" s="65"/>
      <c r="EG143" s="65"/>
      <c r="EH143" s="65"/>
      <c r="EI143" s="65"/>
      <c r="EJ143" s="65"/>
      <c r="EK143" s="65"/>
      <c r="EL143" s="65"/>
      <c r="EM143" s="65"/>
      <c r="EN143" s="65"/>
      <c r="EO143" s="65"/>
      <c r="EP143" s="65"/>
      <c r="EQ143" s="65"/>
      <c r="ER143" s="65"/>
      <c r="ES143" s="65"/>
      <c r="ET143" s="65"/>
      <c r="EU143" s="65"/>
      <c r="EV143" s="65"/>
      <c r="EW143" s="65"/>
      <c r="EX143" s="65"/>
      <c r="EY143" s="65"/>
      <c r="EZ143" s="65"/>
      <c r="FA143" s="65"/>
      <c r="FB143" s="65"/>
      <c r="FC143" s="65"/>
      <c r="FD143" s="65"/>
      <c r="FE143" s="65"/>
      <c r="FF143" s="65"/>
      <c r="FG143" s="65"/>
      <c r="FH143" s="65"/>
      <c r="FI143" s="65"/>
      <c r="FJ143" s="65"/>
      <c r="FK143" s="65"/>
      <c r="FL143" s="65"/>
      <c r="FM143" s="65"/>
      <c r="FN143" s="65"/>
      <c r="FO143" s="65"/>
      <c r="FP143" s="65"/>
      <c r="FQ143" s="65"/>
      <c r="FR143" s="65"/>
      <c r="FS143" s="65"/>
      <c r="FT143" s="65"/>
      <c r="FU143" s="65"/>
      <c r="FV143" s="65"/>
      <c r="FW143" s="65"/>
      <c r="FX143" s="65"/>
      <c r="FY143" s="65"/>
      <c r="FZ143" s="65"/>
      <c r="GA143" s="65"/>
      <c r="GB143" s="65"/>
      <c r="GC143" s="65"/>
      <c r="GD143" s="65"/>
      <c r="GE143" s="65"/>
      <c r="GF143" s="65"/>
      <c r="GG143" s="65"/>
      <c r="GH143" s="65"/>
      <c r="GI143" s="65"/>
      <c r="GJ143" s="65"/>
      <c r="GK143" s="65"/>
      <c r="GL143" s="65"/>
      <c r="GM143" s="65"/>
      <c r="GN143" s="65"/>
      <c r="GO143" s="65"/>
      <c r="GP143" s="65"/>
      <c r="GQ143" s="65"/>
      <c r="GR143" s="65"/>
      <c r="GS143" s="65"/>
      <c r="GT143" s="65"/>
      <c r="GU143" s="65"/>
      <c r="GV143" s="65"/>
      <c r="GW143" s="65"/>
      <c r="GX143" s="65"/>
    </row>
    <row r="144" spans="1:206" s="66" customFormat="1">
      <c r="A144" s="89"/>
      <c r="B144" s="89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65"/>
      <c r="AM144" s="65"/>
      <c r="AN144" s="65"/>
      <c r="AO144" s="65"/>
      <c r="AP144" s="65"/>
      <c r="AQ144" s="65"/>
      <c r="AR144" s="65"/>
      <c r="AS144" s="65"/>
      <c r="AT144" s="65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91"/>
      <c r="BN144" s="91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  <c r="CA144" s="65"/>
      <c r="CB144" s="65"/>
      <c r="CC144" s="65"/>
      <c r="CD144" s="65"/>
      <c r="CE144" s="65"/>
      <c r="CF144" s="65"/>
      <c r="CG144" s="65"/>
      <c r="CH144" s="65"/>
      <c r="CI144" s="65"/>
      <c r="CJ144" s="65"/>
      <c r="CK144" s="65"/>
      <c r="CL144" s="65"/>
      <c r="CM144" s="65"/>
      <c r="CN144" s="65"/>
      <c r="CO144" s="65"/>
      <c r="CP144" s="65"/>
      <c r="CQ144" s="65"/>
      <c r="CR144" s="65"/>
      <c r="CS144" s="65"/>
      <c r="CT144" s="65"/>
      <c r="CU144" s="65"/>
      <c r="CV144" s="65"/>
      <c r="CW144" s="65"/>
      <c r="CX144" s="65"/>
      <c r="CY144" s="65"/>
      <c r="CZ144" s="65"/>
      <c r="DA144" s="65"/>
      <c r="DB144" s="65"/>
      <c r="DC144" s="65"/>
      <c r="DD144" s="65"/>
      <c r="DE144" s="65"/>
      <c r="DF144" s="65"/>
      <c r="DG144" s="65"/>
      <c r="DH144" s="65"/>
      <c r="DI144" s="65"/>
      <c r="DJ144" s="65"/>
      <c r="DK144" s="65"/>
      <c r="DL144" s="65"/>
      <c r="DM144" s="65"/>
      <c r="DN144" s="65"/>
      <c r="DO144" s="65"/>
      <c r="DP144" s="65"/>
      <c r="DQ144" s="65"/>
      <c r="DR144" s="65"/>
      <c r="DS144" s="65"/>
      <c r="DT144" s="65"/>
      <c r="DU144" s="65"/>
      <c r="DV144" s="65"/>
      <c r="DW144" s="65"/>
      <c r="DX144" s="65"/>
      <c r="DY144" s="65"/>
      <c r="DZ144" s="65"/>
      <c r="EA144" s="65"/>
      <c r="EB144" s="65"/>
      <c r="EC144" s="65"/>
      <c r="ED144" s="65"/>
      <c r="EE144" s="65"/>
      <c r="EF144" s="65"/>
      <c r="EG144" s="65"/>
      <c r="EH144" s="65"/>
      <c r="EI144" s="65"/>
      <c r="EJ144" s="65"/>
      <c r="EK144" s="65"/>
      <c r="EL144" s="65"/>
      <c r="EM144" s="65"/>
      <c r="EN144" s="65"/>
      <c r="EO144" s="65"/>
      <c r="EP144" s="65"/>
      <c r="EQ144" s="65"/>
      <c r="ER144" s="65"/>
      <c r="ES144" s="65"/>
      <c r="ET144" s="65"/>
      <c r="EU144" s="65"/>
      <c r="EV144" s="65"/>
      <c r="EW144" s="65"/>
      <c r="EX144" s="65"/>
      <c r="EY144" s="65"/>
      <c r="EZ144" s="65"/>
      <c r="FA144" s="65"/>
      <c r="FB144" s="65"/>
      <c r="FC144" s="65"/>
      <c r="FD144" s="65"/>
      <c r="FE144" s="65"/>
      <c r="FF144" s="65"/>
      <c r="FG144" s="65"/>
      <c r="FH144" s="65"/>
      <c r="FI144" s="65"/>
      <c r="FJ144" s="65"/>
      <c r="FK144" s="65"/>
      <c r="FL144" s="65"/>
      <c r="FM144" s="65"/>
      <c r="FN144" s="65"/>
      <c r="FO144" s="65"/>
      <c r="FP144" s="65"/>
      <c r="FQ144" s="65"/>
      <c r="FR144" s="65"/>
      <c r="FS144" s="65"/>
      <c r="FT144" s="65"/>
      <c r="FU144" s="65"/>
      <c r="FV144" s="65"/>
      <c r="FW144" s="65"/>
      <c r="FX144" s="65"/>
      <c r="FY144" s="65"/>
      <c r="FZ144" s="65"/>
      <c r="GA144" s="65"/>
      <c r="GB144" s="65"/>
      <c r="GC144" s="65"/>
      <c r="GD144" s="65"/>
      <c r="GE144" s="65"/>
      <c r="GF144" s="65"/>
      <c r="GG144" s="65"/>
      <c r="GH144" s="65"/>
      <c r="GI144" s="65"/>
      <c r="GJ144" s="65"/>
      <c r="GK144" s="65"/>
      <c r="GL144" s="65"/>
      <c r="GM144" s="65"/>
      <c r="GN144" s="65"/>
      <c r="GO144" s="65"/>
      <c r="GP144" s="65"/>
      <c r="GQ144" s="65"/>
      <c r="GR144" s="65"/>
      <c r="GS144" s="65"/>
      <c r="GT144" s="65"/>
      <c r="GU144" s="65"/>
      <c r="GV144" s="65"/>
      <c r="GW144" s="65"/>
      <c r="GX144" s="65"/>
    </row>
    <row r="145" spans="1:206" s="66" customFormat="1">
      <c r="A145" s="89"/>
      <c r="B145" s="89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65"/>
      <c r="AB145" s="65"/>
      <c r="AC145" s="65"/>
      <c r="AD145" s="65"/>
      <c r="AE145" s="65"/>
      <c r="AF145" s="65"/>
      <c r="AG145" s="65"/>
      <c r="AH145" s="65"/>
      <c r="AI145" s="65"/>
      <c r="AJ145" s="65"/>
      <c r="AK145" s="65"/>
      <c r="AL145" s="65"/>
      <c r="AM145" s="65"/>
      <c r="AN145" s="65"/>
      <c r="AO145" s="65"/>
      <c r="AP145" s="65"/>
      <c r="AQ145" s="65"/>
      <c r="AR145" s="65"/>
      <c r="AS145" s="65"/>
      <c r="AT145" s="65"/>
      <c r="AU145" s="65"/>
      <c r="AV145" s="65"/>
      <c r="AW145" s="65"/>
      <c r="AX145" s="65"/>
      <c r="AY145" s="65"/>
      <c r="AZ145" s="65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  <c r="BM145" s="91"/>
      <c r="BN145" s="91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  <c r="CA145" s="65"/>
      <c r="CB145" s="65"/>
      <c r="CC145" s="65"/>
      <c r="CD145" s="65"/>
      <c r="CE145" s="65"/>
      <c r="CF145" s="65"/>
      <c r="CG145" s="65"/>
      <c r="CH145" s="65"/>
      <c r="CI145" s="65"/>
      <c r="CJ145" s="65"/>
      <c r="CK145" s="65"/>
      <c r="CL145" s="65"/>
      <c r="CM145" s="65"/>
      <c r="CN145" s="65"/>
      <c r="CO145" s="65"/>
      <c r="CP145" s="65"/>
      <c r="CQ145" s="65"/>
      <c r="CR145" s="65"/>
      <c r="CS145" s="65"/>
      <c r="CT145" s="65"/>
      <c r="CU145" s="65"/>
      <c r="CV145" s="65"/>
      <c r="CW145" s="65"/>
      <c r="CX145" s="65"/>
      <c r="CY145" s="65"/>
      <c r="CZ145" s="65"/>
      <c r="DA145" s="65"/>
      <c r="DB145" s="65"/>
      <c r="DC145" s="65"/>
      <c r="DD145" s="65"/>
      <c r="DE145" s="65"/>
      <c r="DF145" s="65"/>
      <c r="DG145" s="65"/>
      <c r="DH145" s="65"/>
      <c r="DI145" s="65"/>
      <c r="DJ145" s="65"/>
      <c r="DK145" s="65"/>
      <c r="DL145" s="65"/>
      <c r="DM145" s="65"/>
      <c r="DN145" s="65"/>
      <c r="DO145" s="65"/>
      <c r="DP145" s="65"/>
      <c r="DQ145" s="65"/>
      <c r="DR145" s="65"/>
      <c r="DS145" s="65"/>
      <c r="DT145" s="65"/>
      <c r="DU145" s="65"/>
      <c r="DV145" s="65"/>
      <c r="DW145" s="65"/>
      <c r="DX145" s="65"/>
      <c r="DY145" s="65"/>
      <c r="DZ145" s="65"/>
      <c r="EA145" s="65"/>
      <c r="EB145" s="65"/>
      <c r="EC145" s="65"/>
      <c r="ED145" s="65"/>
      <c r="EE145" s="65"/>
      <c r="EF145" s="65"/>
      <c r="EG145" s="65"/>
      <c r="EH145" s="65"/>
      <c r="EI145" s="65"/>
      <c r="EJ145" s="65"/>
      <c r="EK145" s="65"/>
      <c r="EL145" s="65"/>
      <c r="EM145" s="65"/>
      <c r="EN145" s="65"/>
      <c r="EO145" s="65"/>
      <c r="EP145" s="65"/>
      <c r="EQ145" s="65"/>
      <c r="ER145" s="65"/>
      <c r="ES145" s="65"/>
      <c r="ET145" s="65"/>
      <c r="EU145" s="65"/>
      <c r="EV145" s="65"/>
      <c r="EW145" s="65"/>
      <c r="EX145" s="65"/>
      <c r="EY145" s="65"/>
      <c r="EZ145" s="65"/>
      <c r="FA145" s="65"/>
      <c r="FB145" s="65"/>
      <c r="FC145" s="65"/>
      <c r="FD145" s="65"/>
      <c r="FE145" s="65"/>
      <c r="FF145" s="65"/>
      <c r="FG145" s="65"/>
      <c r="FH145" s="65"/>
      <c r="FI145" s="65"/>
      <c r="FJ145" s="65"/>
      <c r="FK145" s="65"/>
      <c r="FL145" s="65"/>
      <c r="FM145" s="65"/>
      <c r="FN145" s="65"/>
      <c r="FO145" s="65"/>
      <c r="FP145" s="65"/>
      <c r="FQ145" s="65"/>
      <c r="FR145" s="65"/>
      <c r="FS145" s="65"/>
      <c r="FT145" s="65"/>
      <c r="FU145" s="65"/>
      <c r="FV145" s="65"/>
      <c r="FW145" s="65"/>
      <c r="FX145" s="65"/>
      <c r="FY145" s="65"/>
      <c r="FZ145" s="65"/>
      <c r="GA145" s="65"/>
      <c r="GB145" s="65"/>
      <c r="GC145" s="65"/>
      <c r="GD145" s="65"/>
      <c r="GE145" s="65"/>
      <c r="GF145" s="65"/>
      <c r="GG145" s="65"/>
      <c r="GH145" s="65"/>
      <c r="GI145" s="65"/>
      <c r="GJ145" s="65"/>
      <c r="GK145" s="65"/>
      <c r="GL145" s="65"/>
      <c r="GM145" s="65"/>
      <c r="GN145" s="65"/>
      <c r="GO145" s="65"/>
      <c r="GP145" s="65"/>
      <c r="GQ145" s="65"/>
      <c r="GR145" s="65"/>
      <c r="GS145" s="65"/>
      <c r="GT145" s="65"/>
      <c r="GU145" s="65"/>
      <c r="GV145" s="65"/>
      <c r="GW145" s="65"/>
      <c r="GX145" s="65"/>
    </row>
    <row r="146" spans="1:206" s="66" customFormat="1">
      <c r="A146" s="89"/>
      <c r="B146" s="89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65"/>
      <c r="AB146" s="65"/>
      <c r="AC146" s="65"/>
      <c r="AD146" s="65"/>
      <c r="AE146" s="65"/>
      <c r="AF146" s="65"/>
      <c r="AG146" s="65"/>
      <c r="AH146" s="65"/>
      <c r="AI146" s="65"/>
      <c r="AJ146" s="65"/>
      <c r="AK146" s="65"/>
      <c r="AL146" s="65"/>
      <c r="AM146" s="65"/>
      <c r="AN146" s="65"/>
      <c r="AO146" s="65"/>
      <c r="AP146" s="65"/>
      <c r="AQ146" s="65"/>
      <c r="AR146" s="65"/>
      <c r="AS146" s="65"/>
      <c r="AT146" s="65"/>
      <c r="AU146" s="65"/>
      <c r="AV146" s="65"/>
      <c r="AW146" s="65"/>
      <c r="AX146" s="65"/>
      <c r="AY146" s="65"/>
      <c r="AZ146" s="65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  <c r="BM146" s="91"/>
      <c r="BN146" s="91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  <c r="CA146" s="65"/>
      <c r="CB146" s="65"/>
      <c r="CC146" s="65"/>
      <c r="CD146" s="65"/>
      <c r="CE146" s="65"/>
      <c r="CF146" s="65"/>
      <c r="CG146" s="65"/>
      <c r="CH146" s="65"/>
      <c r="CI146" s="65"/>
      <c r="CJ146" s="65"/>
      <c r="CK146" s="65"/>
      <c r="CL146" s="65"/>
      <c r="CM146" s="65"/>
      <c r="CN146" s="65"/>
      <c r="CO146" s="65"/>
      <c r="CP146" s="65"/>
      <c r="CQ146" s="65"/>
      <c r="CR146" s="65"/>
      <c r="CS146" s="65"/>
      <c r="CT146" s="65"/>
      <c r="CU146" s="65"/>
      <c r="CV146" s="65"/>
      <c r="CW146" s="65"/>
      <c r="CX146" s="65"/>
      <c r="CY146" s="65"/>
      <c r="CZ146" s="65"/>
      <c r="DA146" s="65"/>
      <c r="DB146" s="65"/>
      <c r="DC146" s="65"/>
      <c r="DD146" s="65"/>
      <c r="DE146" s="65"/>
      <c r="DF146" s="65"/>
      <c r="DG146" s="65"/>
      <c r="DH146" s="65"/>
      <c r="DI146" s="65"/>
      <c r="DJ146" s="65"/>
      <c r="DK146" s="65"/>
      <c r="DL146" s="65"/>
      <c r="DM146" s="65"/>
      <c r="DN146" s="65"/>
      <c r="DO146" s="65"/>
      <c r="DP146" s="65"/>
      <c r="DQ146" s="65"/>
      <c r="DR146" s="65"/>
      <c r="DS146" s="65"/>
      <c r="DT146" s="65"/>
      <c r="DU146" s="65"/>
      <c r="DV146" s="65"/>
      <c r="DW146" s="65"/>
      <c r="DX146" s="65"/>
      <c r="DY146" s="65"/>
      <c r="DZ146" s="65"/>
      <c r="EA146" s="65"/>
      <c r="EB146" s="65"/>
      <c r="EC146" s="65"/>
      <c r="ED146" s="65"/>
      <c r="EE146" s="65"/>
      <c r="EF146" s="65"/>
      <c r="EG146" s="65"/>
      <c r="EH146" s="65"/>
      <c r="EI146" s="65"/>
      <c r="EJ146" s="65"/>
      <c r="EK146" s="65"/>
      <c r="EL146" s="65"/>
      <c r="EM146" s="65"/>
      <c r="EN146" s="65"/>
      <c r="EO146" s="65"/>
      <c r="EP146" s="65"/>
      <c r="EQ146" s="65"/>
      <c r="ER146" s="65"/>
      <c r="ES146" s="65"/>
      <c r="ET146" s="65"/>
      <c r="EU146" s="65"/>
      <c r="EV146" s="65"/>
      <c r="EW146" s="65"/>
      <c r="EX146" s="65"/>
      <c r="EY146" s="65"/>
      <c r="EZ146" s="65"/>
      <c r="FA146" s="65"/>
      <c r="FB146" s="65"/>
      <c r="FC146" s="65"/>
      <c r="FD146" s="65"/>
      <c r="FE146" s="65"/>
      <c r="FF146" s="65"/>
      <c r="FG146" s="65"/>
      <c r="FH146" s="65"/>
      <c r="FI146" s="65"/>
      <c r="FJ146" s="65"/>
      <c r="FK146" s="65"/>
      <c r="FL146" s="65"/>
      <c r="FM146" s="65"/>
      <c r="FN146" s="65"/>
      <c r="FO146" s="65"/>
      <c r="FP146" s="65"/>
      <c r="FQ146" s="65"/>
      <c r="FR146" s="65"/>
      <c r="FS146" s="65"/>
      <c r="FT146" s="65"/>
      <c r="FU146" s="65"/>
      <c r="FV146" s="65"/>
      <c r="FW146" s="65"/>
      <c r="FX146" s="65"/>
      <c r="FY146" s="65"/>
      <c r="FZ146" s="65"/>
      <c r="GA146" s="65"/>
      <c r="GB146" s="65"/>
      <c r="GC146" s="65"/>
      <c r="GD146" s="65"/>
      <c r="GE146" s="65"/>
      <c r="GF146" s="65"/>
      <c r="GG146" s="65"/>
      <c r="GH146" s="65"/>
      <c r="GI146" s="65"/>
      <c r="GJ146" s="65"/>
      <c r="GK146" s="65"/>
      <c r="GL146" s="65"/>
      <c r="GM146" s="65"/>
      <c r="GN146" s="65"/>
      <c r="GO146" s="65"/>
      <c r="GP146" s="65"/>
      <c r="GQ146" s="65"/>
      <c r="GR146" s="65"/>
      <c r="GS146" s="65"/>
      <c r="GT146" s="65"/>
      <c r="GU146" s="65"/>
      <c r="GV146" s="65"/>
      <c r="GW146" s="65"/>
      <c r="GX146" s="65"/>
    </row>
    <row r="147" spans="1:206" s="66" customFormat="1">
      <c r="A147" s="89"/>
      <c r="B147" s="89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65"/>
      <c r="AB147" s="65"/>
      <c r="AC147" s="65"/>
      <c r="AD147" s="65"/>
      <c r="AE147" s="65"/>
      <c r="AF147" s="65"/>
      <c r="AG147" s="65"/>
      <c r="AH147" s="65"/>
      <c r="AI147" s="65"/>
      <c r="AJ147" s="65"/>
      <c r="AK147" s="65"/>
      <c r="AL147" s="65"/>
      <c r="AM147" s="65"/>
      <c r="AN147" s="65"/>
      <c r="AO147" s="65"/>
      <c r="AP147" s="65"/>
      <c r="AQ147" s="65"/>
      <c r="AR147" s="65"/>
      <c r="AS147" s="65"/>
      <c r="AT147" s="65"/>
      <c r="AU147" s="65"/>
      <c r="AV147" s="65"/>
      <c r="AW147" s="65"/>
      <c r="AX147" s="65"/>
      <c r="AY147" s="65"/>
      <c r="AZ147" s="65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  <c r="BM147" s="91"/>
      <c r="BN147" s="91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  <c r="CA147" s="65"/>
      <c r="CB147" s="65"/>
      <c r="CC147" s="65"/>
      <c r="CD147" s="65"/>
      <c r="CE147" s="65"/>
      <c r="CF147" s="65"/>
      <c r="CG147" s="65"/>
      <c r="CH147" s="65"/>
      <c r="CI147" s="65"/>
      <c r="CJ147" s="65"/>
      <c r="CK147" s="65"/>
      <c r="CL147" s="65"/>
      <c r="CM147" s="65"/>
      <c r="CN147" s="65"/>
      <c r="CO147" s="65"/>
      <c r="CP147" s="65"/>
      <c r="CQ147" s="65"/>
      <c r="CR147" s="65"/>
      <c r="CS147" s="65"/>
      <c r="CT147" s="65"/>
      <c r="CU147" s="65"/>
      <c r="CV147" s="65"/>
      <c r="CW147" s="65"/>
      <c r="CX147" s="65"/>
      <c r="CY147" s="65"/>
      <c r="CZ147" s="65"/>
      <c r="DA147" s="65"/>
      <c r="DB147" s="65"/>
      <c r="DC147" s="65"/>
      <c r="DD147" s="65"/>
      <c r="DE147" s="65"/>
      <c r="DF147" s="65"/>
      <c r="DG147" s="65"/>
      <c r="DH147" s="65"/>
      <c r="DI147" s="65"/>
      <c r="DJ147" s="65"/>
      <c r="DK147" s="65"/>
      <c r="DL147" s="65"/>
      <c r="DM147" s="65"/>
      <c r="DN147" s="65"/>
      <c r="DO147" s="65"/>
      <c r="DP147" s="65"/>
      <c r="DQ147" s="65"/>
      <c r="DR147" s="65"/>
      <c r="DS147" s="65"/>
      <c r="DT147" s="65"/>
      <c r="DU147" s="65"/>
      <c r="DV147" s="65"/>
      <c r="DW147" s="65"/>
      <c r="DX147" s="65"/>
      <c r="DY147" s="65"/>
      <c r="DZ147" s="65"/>
      <c r="EA147" s="65"/>
      <c r="EB147" s="65"/>
      <c r="EC147" s="65"/>
      <c r="ED147" s="65"/>
      <c r="EE147" s="65"/>
      <c r="EF147" s="65"/>
      <c r="EG147" s="65"/>
      <c r="EH147" s="65"/>
      <c r="EI147" s="65"/>
      <c r="EJ147" s="65"/>
      <c r="EK147" s="65"/>
      <c r="EL147" s="65"/>
      <c r="EM147" s="65"/>
      <c r="EN147" s="65"/>
      <c r="EO147" s="65"/>
      <c r="EP147" s="65"/>
      <c r="EQ147" s="65"/>
      <c r="ER147" s="65"/>
      <c r="ES147" s="65"/>
      <c r="ET147" s="65"/>
      <c r="EU147" s="65"/>
      <c r="EV147" s="65"/>
      <c r="EW147" s="65"/>
      <c r="EX147" s="65"/>
      <c r="EY147" s="65"/>
      <c r="EZ147" s="65"/>
      <c r="FA147" s="65"/>
      <c r="FB147" s="65"/>
      <c r="FC147" s="65"/>
      <c r="FD147" s="65"/>
      <c r="FE147" s="65"/>
      <c r="FF147" s="65"/>
      <c r="FG147" s="65"/>
      <c r="FH147" s="65"/>
      <c r="FI147" s="65"/>
      <c r="FJ147" s="65"/>
      <c r="FK147" s="65"/>
      <c r="FL147" s="65"/>
      <c r="FM147" s="65"/>
      <c r="FN147" s="65"/>
      <c r="FO147" s="65"/>
      <c r="FP147" s="65"/>
      <c r="FQ147" s="65"/>
      <c r="FR147" s="65"/>
      <c r="FS147" s="65"/>
      <c r="FT147" s="65"/>
      <c r="FU147" s="65"/>
      <c r="FV147" s="65"/>
      <c r="FW147" s="65"/>
      <c r="FX147" s="65"/>
      <c r="FY147" s="65"/>
      <c r="FZ147" s="65"/>
      <c r="GA147" s="65"/>
      <c r="GB147" s="65"/>
      <c r="GC147" s="65"/>
      <c r="GD147" s="65"/>
      <c r="GE147" s="65"/>
      <c r="GF147" s="65"/>
      <c r="GG147" s="65"/>
      <c r="GH147" s="65"/>
      <c r="GI147" s="65"/>
      <c r="GJ147" s="65"/>
      <c r="GK147" s="65"/>
      <c r="GL147" s="65"/>
      <c r="GM147" s="65"/>
      <c r="GN147" s="65"/>
      <c r="GO147" s="65"/>
      <c r="GP147" s="65"/>
      <c r="GQ147" s="65"/>
      <c r="GR147" s="65"/>
      <c r="GS147" s="65"/>
      <c r="GT147" s="65"/>
      <c r="GU147" s="65"/>
      <c r="GV147" s="65"/>
      <c r="GW147" s="65"/>
      <c r="GX147" s="65"/>
    </row>
    <row r="148" spans="1:206" s="66" customFormat="1">
      <c r="A148" s="89"/>
      <c r="B148" s="89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65"/>
      <c r="AB148" s="65"/>
      <c r="AC148" s="65"/>
      <c r="AD148" s="65"/>
      <c r="AE148" s="65"/>
      <c r="AF148" s="65"/>
      <c r="AG148" s="65"/>
      <c r="AH148" s="65"/>
      <c r="AI148" s="65"/>
      <c r="AJ148" s="65"/>
      <c r="AK148" s="65"/>
      <c r="AL148" s="65"/>
      <c r="AM148" s="65"/>
      <c r="AN148" s="65"/>
      <c r="AO148" s="65"/>
      <c r="AP148" s="65"/>
      <c r="AQ148" s="65"/>
      <c r="AR148" s="65"/>
      <c r="AS148" s="65"/>
      <c r="AT148" s="65"/>
      <c r="AU148" s="65"/>
      <c r="AV148" s="65"/>
      <c r="AW148" s="65"/>
      <c r="AX148" s="65"/>
      <c r="AY148" s="65"/>
      <c r="AZ148" s="65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91"/>
      <c r="BN148" s="91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  <c r="CA148" s="65"/>
      <c r="CB148" s="65"/>
      <c r="CC148" s="65"/>
      <c r="CD148" s="65"/>
      <c r="CE148" s="65"/>
      <c r="CF148" s="65"/>
      <c r="CG148" s="65"/>
      <c r="CH148" s="65"/>
      <c r="CI148" s="65"/>
      <c r="CJ148" s="65"/>
      <c r="CK148" s="65"/>
      <c r="CL148" s="65"/>
      <c r="CM148" s="65"/>
      <c r="CN148" s="65"/>
      <c r="CO148" s="65"/>
      <c r="CP148" s="65"/>
      <c r="CQ148" s="65"/>
      <c r="CR148" s="65"/>
      <c r="CS148" s="65"/>
      <c r="CT148" s="65"/>
      <c r="CU148" s="65"/>
      <c r="CV148" s="65"/>
      <c r="CW148" s="65"/>
      <c r="CX148" s="65"/>
      <c r="CY148" s="65"/>
      <c r="CZ148" s="65"/>
      <c r="DA148" s="65"/>
      <c r="DB148" s="65"/>
      <c r="DC148" s="65"/>
      <c r="DD148" s="65"/>
      <c r="DE148" s="65"/>
      <c r="DF148" s="65"/>
      <c r="DG148" s="65"/>
      <c r="DH148" s="65"/>
      <c r="DI148" s="65"/>
      <c r="DJ148" s="65"/>
      <c r="DK148" s="65"/>
      <c r="DL148" s="65"/>
      <c r="DM148" s="65"/>
      <c r="DN148" s="65"/>
      <c r="DO148" s="65"/>
      <c r="DP148" s="65"/>
      <c r="DQ148" s="65"/>
      <c r="DR148" s="65"/>
      <c r="DS148" s="65"/>
      <c r="DT148" s="65"/>
      <c r="DU148" s="65"/>
      <c r="DV148" s="65"/>
      <c r="DW148" s="65"/>
      <c r="DX148" s="65"/>
      <c r="DY148" s="65"/>
      <c r="DZ148" s="65"/>
      <c r="EA148" s="65"/>
      <c r="EB148" s="65"/>
      <c r="EC148" s="65"/>
      <c r="ED148" s="65"/>
      <c r="EE148" s="65"/>
      <c r="EF148" s="65"/>
      <c r="EG148" s="65"/>
      <c r="EH148" s="65"/>
      <c r="EI148" s="65"/>
      <c r="EJ148" s="65"/>
      <c r="EK148" s="65"/>
      <c r="EL148" s="65"/>
      <c r="EM148" s="65"/>
      <c r="EN148" s="65"/>
      <c r="EO148" s="65"/>
      <c r="EP148" s="65"/>
      <c r="EQ148" s="65"/>
      <c r="ER148" s="65"/>
      <c r="ES148" s="65"/>
      <c r="ET148" s="65"/>
      <c r="EU148" s="65"/>
      <c r="EV148" s="65"/>
      <c r="EW148" s="65"/>
      <c r="EX148" s="65"/>
      <c r="EY148" s="65"/>
      <c r="EZ148" s="65"/>
      <c r="FA148" s="65"/>
      <c r="FB148" s="65"/>
      <c r="FC148" s="65"/>
      <c r="FD148" s="65"/>
      <c r="FE148" s="65"/>
      <c r="FF148" s="65"/>
      <c r="FG148" s="65"/>
      <c r="FH148" s="65"/>
      <c r="FI148" s="65"/>
      <c r="FJ148" s="65"/>
      <c r="FK148" s="65"/>
      <c r="FL148" s="65"/>
      <c r="FM148" s="65"/>
      <c r="FN148" s="65"/>
      <c r="FO148" s="65"/>
      <c r="FP148" s="65"/>
      <c r="FQ148" s="65"/>
      <c r="FR148" s="65"/>
      <c r="FS148" s="65"/>
      <c r="FT148" s="65"/>
      <c r="FU148" s="65"/>
      <c r="FV148" s="65"/>
      <c r="FW148" s="65"/>
      <c r="FX148" s="65"/>
      <c r="FY148" s="65"/>
      <c r="FZ148" s="65"/>
      <c r="GA148" s="65"/>
      <c r="GB148" s="65"/>
      <c r="GC148" s="65"/>
      <c r="GD148" s="65"/>
      <c r="GE148" s="65"/>
      <c r="GF148" s="65"/>
      <c r="GG148" s="65"/>
      <c r="GH148" s="65"/>
      <c r="GI148" s="65"/>
      <c r="GJ148" s="65"/>
      <c r="GK148" s="65"/>
      <c r="GL148" s="65"/>
      <c r="GM148" s="65"/>
      <c r="GN148" s="65"/>
      <c r="GO148" s="65"/>
      <c r="GP148" s="65"/>
      <c r="GQ148" s="65"/>
      <c r="GR148" s="65"/>
      <c r="GS148" s="65"/>
      <c r="GT148" s="65"/>
      <c r="GU148" s="65"/>
      <c r="GV148" s="65"/>
      <c r="GW148" s="65"/>
      <c r="GX148" s="65"/>
    </row>
    <row r="149" spans="1:206" s="66" customFormat="1">
      <c r="A149" s="89"/>
      <c r="B149" s="89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65"/>
      <c r="AB149" s="65"/>
      <c r="AC149" s="65"/>
      <c r="AD149" s="65"/>
      <c r="AE149" s="65"/>
      <c r="AF149" s="65"/>
      <c r="AG149" s="65"/>
      <c r="AH149" s="65"/>
      <c r="AI149" s="65"/>
      <c r="AJ149" s="65"/>
      <c r="AK149" s="65"/>
      <c r="AL149" s="65"/>
      <c r="AM149" s="65"/>
      <c r="AN149" s="65"/>
      <c r="AO149" s="65"/>
      <c r="AP149" s="65"/>
      <c r="AQ149" s="65"/>
      <c r="AR149" s="65"/>
      <c r="AS149" s="65"/>
      <c r="AT149" s="65"/>
      <c r="AU149" s="65"/>
      <c r="AV149" s="65"/>
      <c r="AW149" s="65"/>
      <c r="AX149" s="65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91"/>
      <c r="BN149" s="91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  <c r="CA149" s="65"/>
      <c r="CB149" s="65"/>
      <c r="CC149" s="65"/>
      <c r="CD149" s="65"/>
      <c r="CE149" s="65"/>
      <c r="CF149" s="65"/>
      <c r="CG149" s="65"/>
      <c r="CH149" s="65"/>
      <c r="CI149" s="65"/>
      <c r="CJ149" s="65"/>
      <c r="CK149" s="65"/>
      <c r="CL149" s="65"/>
      <c r="CM149" s="65"/>
      <c r="CN149" s="65"/>
      <c r="CO149" s="65"/>
      <c r="CP149" s="65"/>
      <c r="CQ149" s="65"/>
      <c r="CR149" s="65"/>
      <c r="CS149" s="65"/>
      <c r="CT149" s="65"/>
      <c r="CU149" s="65"/>
      <c r="CV149" s="65"/>
      <c r="CW149" s="65"/>
      <c r="CX149" s="65"/>
      <c r="CY149" s="65"/>
      <c r="CZ149" s="65"/>
      <c r="DA149" s="65"/>
      <c r="DB149" s="65"/>
      <c r="DC149" s="65"/>
      <c r="DD149" s="65"/>
      <c r="DE149" s="65"/>
      <c r="DF149" s="65"/>
      <c r="DG149" s="65"/>
      <c r="DH149" s="65"/>
      <c r="DI149" s="65"/>
      <c r="DJ149" s="65"/>
      <c r="DK149" s="65"/>
      <c r="DL149" s="65"/>
      <c r="DM149" s="65"/>
      <c r="DN149" s="65"/>
      <c r="DO149" s="65"/>
      <c r="DP149" s="65"/>
      <c r="DQ149" s="65"/>
      <c r="DR149" s="65"/>
      <c r="DS149" s="65"/>
      <c r="DT149" s="65"/>
      <c r="DU149" s="65"/>
      <c r="DV149" s="65"/>
      <c r="DW149" s="65"/>
      <c r="DX149" s="65"/>
      <c r="DY149" s="65"/>
      <c r="DZ149" s="65"/>
      <c r="EA149" s="65"/>
      <c r="EB149" s="65"/>
      <c r="EC149" s="65"/>
      <c r="ED149" s="65"/>
      <c r="EE149" s="65"/>
      <c r="EF149" s="65"/>
      <c r="EG149" s="65"/>
      <c r="EH149" s="65"/>
      <c r="EI149" s="65"/>
      <c r="EJ149" s="65"/>
      <c r="EK149" s="65"/>
      <c r="EL149" s="65"/>
      <c r="EM149" s="65"/>
      <c r="EN149" s="65"/>
      <c r="EO149" s="65"/>
      <c r="EP149" s="65"/>
      <c r="EQ149" s="65"/>
      <c r="ER149" s="65"/>
      <c r="ES149" s="65"/>
      <c r="ET149" s="65"/>
      <c r="EU149" s="65"/>
      <c r="EV149" s="65"/>
      <c r="EW149" s="65"/>
      <c r="EX149" s="65"/>
      <c r="EY149" s="65"/>
      <c r="EZ149" s="65"/>
      <c r="FA149" s="65"/>
      <c r="FB149" s="65"/>
      <c r="FC149" s="65"/>
      <c r="FD149" s="65"/>
      <c r="FE149" s="65"/>
      <c r="FF149" s="65"/>
      <c r="FG149" s="65"/>
      <c r="FH149" s="65"/>
      <c r="FI149" s="65"/>
      <c r="FJ149" s="65"/>
      <c r="FK149" s="65"/>
      <c r="FL149" s="65"/>
      <c r="FM149" s="65"/>
      <c r="FN149" s="65"/>
      <c r="FO149" s="65"/>
      <c r="FP149" s="65"/>
      <c r="FQ149" s="65"/>
      <c r="FR149" s="65"/>
      <c r="FS149" s="65"/>
      <c r="FT149" s="65"/>
      <c r="FU149" s="65"/>
      <c r="FV149" s="65"/>
      <c r="FW149" s="65"/>
      <c r="FX149" s="65"/>
      <c r="FY149" s="65"/>
      <c r="FZ149" s="65"/>
      <c r="GA149" s="65"/>
      <c r="GB149" s="65"/>
      <c r="GC149" s="65"/>
      <c r="GD149" s="65"/>
      <c r="GE149" s="65"/>
      <c r="GF149" s="65"/>
      <c r="GG149" s="65"/>
      <c r="GH149" s="65"/>
      <c r="GI149" s="65"/>
      <c r="GJ149" s="65"/>
      <c r="GK149" s="65"/>
      <c r="GL149" s="65"/>
      <c r="GM149" s="65"/>
      <c r="GN149" s="65"/>
      <c r="GO149" s="65"/>
      <c r="GP149" s="65"/>
      <c r="GQ149" s="65"/>
      <c r="GR149" s="65"/>
      <c r="GS149" s="65"/>
      <c r="GT149" s="65"/>
      <c r="GU149" s="65"/>
      <c r="GV149" s="65"/>
      <c r="GW149" s="65"/>
      <c r="GX149" s="65"/>
    </row>
    <row r="150" spans="1:206" s="66" customFormat="1">
      <c r="A150" s="89"/>
      <c r="B150" s="89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65"/>
      <c r="AB150" s="65"/>
      <c r="AC150" s="65"/>
      <c r="AD150" s="65"/>
      <c r="AE150" s="65"/>
      <c r="AF150" s="65"/>
      <c r="AG150" s="65"/>
      <c r="AH150" s="65"/>
      <c r="AI150" s="65"/>
      <c r="AJ150" s="65"/>
      <c r="AK150" s="65"/>
      <c r="AL150" s="65"/>
      <c r="AM150" s="65"/>
      <c r="AN150" s="65"/>
      <c r="AO150" s="65"/>
      <c r="AP150" s="65"/>
      <c r="AQ150" s="65"/>
      <c r="AR150" s="65"/>
      <c r="AS150" s="65"/>
      <c r="AT150" s="65"/>
      <c r="AU150" s="65"/>
      <c r="AV150" s="65"/>
      <c r="AW150" s="65"/>
      <c r="AX150" s="65"/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91"/>
      <c r="BN150" s="91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  <c r="CA150" s="65"/>
      <c r="CB150" s="65"/>
      <c r="CC150" s="65"/>
      <c r="CD150" s="65"/>
      <c r="CE150" s="65"/>
      <c r="CF150" s="65"/>
      <c r="CG150" s="65"/>
      <c r="CH150" s="65"/>
      <c r="CI150" s="65"/>
      <c r="CJ150" s="65"/>
      <c r="CK150" s="65"/>
      <c r="CL150" s="65"/>
      <c r="CM150" s="65"/>
      <c r="CN150" s="65"/>
      <c r="CO150" s="65"/>
      <c r="CP150" s="65"/>
      <c r="CQ150" s="65"/>
      <c r="CR150" s="65"/>
      <c r="CS150" s="65"/>
      <c r="CT150" s="65"/>
      <c r="CU150" s="65"/>
      <c r="CV150" s="65"/>
      <c r="CW150" s="65"/>
      <c r="CX150" s="65"/>
      <c r="CY150" s="65"/>
      <c r="CZ150" s="65"/>
      <c r="DA150" s="65"/>
      <c r="DB150" s="65"/>
      <c r="DC150" s="65"/>
      <c r="DD150" s="65"/>
      <c r="DE150" s="65"/>
      <c r="DF150" s="65"/>
      <c r="DG150" s="65"/>
      <c r="DH150" s="65"/>
      <c r="DI150" s="65"/>
      <c r="DJ150" s="65"/>
      <c r="DK150" s="65"/>
      <c r="DL150" s="65"/>
      <c r="DM150" s="65"/>
      <c r="DN150" s="65"/>
      <c r="DO150" s="65"/>
      <c r="DP150" s="65"/>
      <c r="DQ150" s="65"/>
      <c r="DR150" s="65"/>
      <c r="DS150" s="65"/>
      <c r="DT150" s="65"/>
      <c r="DU150" s="65"/>
      <c r="DV150" s="65"/>
      <c r="DW150" s="65"/>
      <c r="DX150" s="65"/>
      <c r="DY150" s="65"/>
      <c r="DZ150" s="65"/>
      <c r="EA150" s="65"/>
      <c r="EB150" s="65"/>
      <c r="EC150" s="65"/>
      <c r="ED150" s="65"/>
      <c r="EE150" s="65"/>
      <c r="EF150" s="65"/>
      <c r="EG150" s="65"/>
      <c r="EH150" s="65"/>
      <c r="EI150" s="65"/>
      <c r="EJ150" s="65"/>
      <c r="EK150" s="65"/>
      <c r="EL150" s="65"/>
      <c r="EM150" s="65"/>
      <c r="EN150" s="65"/>
      <c r="EO150" s="65"/>
      <c r="EP150" s="65"/>
      <c r="EQ150" s="65"/>
      <c r="ER150" s="65"/>
      <c r="ES150" s="65"/>
      <c r="ET150" s="65"/>
      <c r="EU150" s="65"/>
      <c r="EV150" s="65"/>
      <c r="EW150" s="65"/>
      <c r="EX150" s="65"/>
      <c r="EY150" s="65"/>
      <c r="EZ150" s="65"/>
      <c r="FA150" s="65"/>
      <c r="FB150" s="65"/>
      <c r="FC150" s="65"/>
      <c r="FD150" s="65"/>
      <c r="FE150" s="65"/>
      <c r="FF150" s="65"/>
      <c r="FG150" s="65"/>
      <c r="FH150" s="65"/>
      <c r="FI150" s="65"/>
      <c r="FJ150" s="65"/>
      <c r="FK150" s="65"/>
      <c r="FL150" s="65"/>
      <c r="FM150" s="65"/>
      <c r="FN150" s="65"/>
      <c r="FO150" s="65"/>
      <c r="FP150" s="65"/>
      <c r="FQ150" s="65"/>
      <c r="FR150" s="65"/>
      <c r="FS150" s="65"/>
      <c r="FT150" s="65"/>
      <c r="FU150" s="65"/>
      <c r="FV150" s="65"/>
      <c r="FW150" s="65"/>
      <c r="FX150" s="65"/>
      <c r="FY150" s="65"/>
      <c r="FZ150" s="65"/>
      <c r="GA150" s="65"/>
      <c r="GB150" s="65"/>
      <c r="GC150" s="65"/>
      <c r="GD150" s="65"/>
      <c r="GE150" s="65"/>
      <c r="GF150" s="65"/>
      <c r="GG150" s="65"/>
      <c r="GH150" s="65"/>
      <c r="GI150" s="65"/>
      <c r="GJ150" s="65"/>
      <c r="GK150" s="65"/>
      <c r="GL150" s="65"/>
      <c r="GM150" s="65"/>
      <c r="GN150" s="65"/>
      <c r="GO150" s="65"/>
      <c r="GP150" s="65"/>
      <c r="GQ150" s="65"/>
      <c r="GR150" s="65"/>
      <c r="GS150" s="65"/>
      <c r="GT150" s="65"/>
      <c r="GU150" s="65"/>
      <c r="GV150" s="65"/>
      <c r="GW150" s="65"/>
      <c r="GX150" s="65"/>
    </row>
    <row r="151" spans="1:206" s="66" customFormat="1">
      <c r="A151" s="89"/>
      <c r="B151" s="89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65"/>
      <c r="AB151" s="65"/>
      <c r="AC151" s="65"/>
      <c r="AD151" s="65"/>
      <c r="AE151" s="65"/>
      <c r="AF151" s="65"/>
      <c r="AG151" s="65"/>
      <c r="AH151" s="65"/>
      <c r="AI151" s="65"/>
      <c r="AJ151" s="65"/>
      <c r="AK151" s="65"/>
      <c r="AL151" s="65"/>
      <c r="AM151" s="65"/>
      <c r="AN151" s="65"/>
      <c r="AO151" s="65"/>
      <c r="AP151" s="65"/>
      <c r="AQ151" s="65"/>
      <c r="AR151" s="65"/>
      <c r="AS151" s="65"/>
      <c r="AT151" s="65"/>
      <c r="AU151" s="65"/>
      <c r="AV151" s="65"/>
      <c r="AW151" s="65"/>
      <c r="AX151" s="65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91"/>
      <c r="BN151" s="91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  <c r="CA151" s="65"/>
      <c r="CB151" s="65"/>
      <c r="CC151" s="65"/>
      <c r="CD151" s="65"/>
      <c r="CE151" s="65"/>
      <c r="CF151" s="65"/>
      <c r="CG151" s="65"/>
      <c r="CH151" s="65"/>
      <c r="CI151" s="65"/>
      <c r="CJ151" s="65"/>
      <c r="CK151" s="65"/>
      <c r="CL151" s="65"/>
      <c r="CM151" s="65"/>
      <c r="CN151" s="65"/>
      <c r="CO151" s="65"/>
      <c r="CP151" s="65"/>
      <c r="CQ151" s="65"/>
      <c r="CR151" s="65"/>
      <c r="CS151" s="65"/>
      <c r="CT151" s="65"/>
      <c r="CU151" s="65"/>
      <c r="CV151" s="65"/>
      <c r="CW151" s="65"/>
      <c r="CX151" s="65"/>
      <c r="CY151" s="65"/>
      <c r="CZ151" s="65"/>
      <c r="DA151" s="65"/>
      <c r="DB151" s="65"/>
      <c r="DC151" s="65"/>
      <c r="DD151" s="65"/>
      <c r="DE151" s="65"/>
      <c r="DF151" s="65"/>
      <c r="DG151" s="65"/>
      <c r="DH151" s="65"/>
      <c r="DI151" s="65"/>
      <c r="DJ151" s="65"/>
      <c r="DK151" s="65"/>
      <c r="DL151" s="65"/>
      <c r="DM151" s="65"/>
      <c r="DN151" s="65"/>
      <c r="DO151" s="65"/>
      <c r="DP151" s="65"/>
      <c r="DQ151" s="65"/>
      <c r="DR151" s="65"/>
      <c r="DS151" s="65"/>
      <c r="DT151" s="65"/>
      <c r="DU151" s="65"/>
      <c r="DV151" s="65"/>
      <c r="DW151" s="65"/>
      <c r="DX151" s="65"/>
      <c r="DY151" s="65"/>
      <c r="DZ151" s="65"/>
      <c r="EA151" s="65"/>
      <c r="EB151" s="65"/>
      <c r="EC151" s="65"/>
      <c r="ED151" s="65"/>
      <c r="EE151" s="65"/>
      <c r="EF151" s="65"/>
      <c r="EG151" s="65"/>
      <c r="EH151" s="65"/>
      <c r="EI151" s="65"/>
      <c r="EJ151" s="65"/>
      <c r="EK151" s="65"/>
      <c r="EL151" s="65"/>
      <c r="EM151" s="65"/>
      <c r="EN151" s="65"/>
      <c r="EO151" s="65"/>
      <c r="EP151" s="65"/>
      <c r="EQ151" s="65"/>
      <c r="ER151" s="65"/>
      <c r="ES151" s="65"/>
      <c r="ET151" s="65"/>
      <c r="EU151" s="65"/>
      <c r="EV151" s="65"/>
      <c r="EW151" s="65"/>
      <c r="EX151" s="65"/>
      <c r="EY151" s="65"/>
      <c r="EZ151" s="65"/>
      <c r="FA151" s="65"/>
      <c r="FB151" s="65"/>
      <c r="FC151" s="65"/>
      <c r="FD151" s="65"/>
      <c r="FE151" s="65"/>
      <c r="FF151" s="65"/>
      <c r="FG151" s="65"/>
      <c r="FH151" s="65"/>
      <c r="FI151" s="65"/>
      <c r="FJ151" s="65"/>
      <c r="FK151" s="65"/>
      <c r="FL151" s="65"/>
      <c r="FM151" s="65"/>
      <c r="FN151" s="65"/>
      <c r="FO151" s="65"/>
      <c r="FP151" s="65"/>
      <c r="FQ151" s="65"/>
      <c r="FR151" s="65"/>
      <c r="FS151" s="65"/>
      <c r="FT151" s="65"/>
      <c r="FU151" s="65"/>
      <c r="FV151" s="65"/>
      <c r="FW151" s="65"/>
      <c r="FX151" s="65"/>
      <c r="FY151" s="65"/>
      <c r="FZ151" s="65"/>
      <c r="GA151" s="65"/>
      <c r="GB151" s="65"/>
      <c r="GC151" s="65"/>
      <c r="GD151" s="65"/>
      <c r="GE151" s="65"/>
      <c r="GF151" s="65"/>
      <c r="GG151" s="65"/>
      <c r="GH151" s="65"/>
      <c r="GI151" s="65"/>
      <c r="GJ151" s="65"/>
      <c r="GK151" s="65"/>
      <c r="GL151" s="65"/>
      <c r="GM151" s="65"/>
      <c r="GN151" s="65"/>
      <c r="GO151" s="65"/>
      <c r="GP151" s="65"/>
      <c r="GQ151" s="65"/>
      <c r="GR151" s="65"/>
      <c r="GS151" s="65"/>
      <c r="GT151" s="65"/>
      <c r="GU151" s="65"/>
      <c r="GV151" s="65"/>
      <c r="GW151" s="65"/>
      <c r="GX151" s="65"/>
    </row>
    <row r="152" spans="1:206" s="66" customFormat="1">
      <c r="A152" s="89"/>
      <c r="B152" s="89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65"/>
      <c r="AB152" s="65"/>
      <c r="AC152" s="65"/>
      <c r="AD152" s="65"/>
      <c r="AE152" s="65"/>
      <c r="AF152" s="65"/>
      <c r="AG152" s="65"/>
      <c r="AH152" s="65"/>
      <c r="AI152" s="65"/>
      <c r="AJ152" s="65"/>
      <c r="AK152" s="65"/>
      <c r="AL152" s="65"/>
      <c r="AM152" s="65"/>
      <c r="AN152" s="65"/>
      <c r="AO152" s="65"/>
      <c r="AP152" s="65"/>
      <c r="AQ152" s="65"/>
      <c r="AR152" s="65"/>
      <c r="AS152" s="65"/>
      <c r="AT152" s="65"/>
      <c r="AU152" s="65"/>
      <c r="AV152" s="65"/>
      <c r="AW152" s="65"/>
      <c r="AX152" s="65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91"/>
      <c r="BN152" s="91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  <c r="CA152" s="65"/>
      <c r="CB152" s="65"/>
      <c r="CC152" s="65"/>
      <c r="CD152" s="65"/>
      <c r="CE152" s="65"/>
      <c r="CF152" s="65"/>
      <c r="CG152" s="65"/>
      <c r="CH152" s="65"/>
      <c r="CI152" s="65"/>
      <c r="CJ152" s="65"/>
      <c r="CK152" s="65"/>
      <c r="CL152" s="65"/>
      <c r="CM152" s="65"/>
      <c r="CN152" s="65"/>
      <c r="CO152" s="65"/>
      <c r="CP152" s="65"/>
      <c r="CQ152" s="65"/>
      <c r="CR152" s="65"/>
      <c r="CS152" s="65"/>
      <c r="CT152" s="65"/>
      <c r="CU152" s="65"/>
      <c r="CV152" s="65"/>
      <c r="CW152" s="65"/>
      <c r="CX152" s="65"/>
      <c r="CY152" s="65"/>
      <c r="CZ152" s="65"/>
      <c r="DA152" s="65"/>
      <c r="DB152" s="65"/>
      <c r="DC152" s="65"/>
      <c r="DD152" s="65"/>
      <c r="DE152" s="65"/>
      <c r="DF152" s="65"/>
      <c r="DG152" s="65"/>
      <c r="DH152" s="65"/>
      <c r="DI152" s="65"/>
      <c r="DJ152" s="65"/>
      <c r="DK152" s="65"/>
      <c r="DL152" s="65"/>
      <c r="DM152" s="65"/>
      <c r="DN152" s="65"/>
      <c r="DO152" s="65"/>
      <c r="DP152" s="65"/>
      <c r="DQ152" s="65"/>
      <c r="DR152" s="65"/>
      <c r="DS152" s="65"/>
      <c r="DT152" s="65"/>
      <c r="DU152" s="65"/>
      <c r="DV152" s="65"/>
      <c r="DW152" s="65"/>
      <c r="DX152" s="65"/>
      <c r="DY152" s="65"/>
      <c r="DZ152" s="65"/>
      <c r="EA152" s="65"/>
      <c r="EB152" s="65"/>
      <c r="EC152" s="65"/>
      <c r="ED152" s="65"/>
      <c r="EE152" s="65"/>
      <c r="EF152" s="65"/>
      <c r="EG152" s="65"/>
      <c r="EH152" s="65"/>
      <c r="EI152" s="65"/>
      <c r="EJ152" s="65"/>
      <c r="EK152" s="65"/>
      <c r="EL152" s="65"/>
      <c r="EM152" s="65"/>
      <c r="EN152" s="65"/>
      <c r="EO152" s="65"/>
      <c r="EP152" s="65"/>
      <c r="EQ152" s="65"/>
      <c r="ER152" s="65"/>
      <c r="ES152" s="65"/>
      <c r="ET152" s="65"/>
      <c r="EU152" s="65"/>
      <c r="EV152" s="65"/>
      <c r="EW152" s="65"/>
      <c r="EX152" s="65"/>
      <c r="EY152" s="65"/>
      <c r="EZ152" s="65"/>
      <c r="FA152" s="65"/>
      <c r="FB152" s="65"/>
      <c r="FC152" s="65"/>
      <c r="FD152" s="65"/>
      <c r="FE152" s="65"/>
      <c r="FF152" s="65"/>
      <c r="FG152" s="65"/>
      <c r="FH152" s="65"/>
      <c r="FI152" s="65"/>
      <c r="FJ152" s="65"/>
      <c r="FK152" s="65"/>
      <c r="FL152" s="65"/>
      <c r="FM152" s="65"/>
      <c r="FN152" s="65"/>
      <c r="FO152" s="65"/>
      <c r="FP152" s="65"/>
      <c r="FQ152" s="65"/>
      <c r="FR152" s="65"/>
      <c r="FS152" s="65"/>
      <c r="FT152" s="65"/>
      <c r="FU152" s="65"/>
      <c r="FV152" s="65"/>
      <c r="FW152" s="65"/>
      <c r="FX152" s="65"/>
      <c r="FY152" s="65"/>
      <c r="FZ152" s="65"/>
      <c r="GA152" s="65"/>
      <c r="GB152" s="65"/>
      <c r="GC152" s="65"/>
      <c r="GD152" s="65"/>
      <c r="GE152" s="65"/>
      <c r="GF152" s="65"/>
      <c r="GG152" s="65"/>
      <c r="GH152" s="65"/>
      <c r="GI152" s="65"/>
      <c r="GJ152" s="65"/>
      <c r="GK152" s="65"/>
      <c r="GL152" s="65"/>
      <c r="GM152" s="65"/>
      <c r="GN152" s="65"/>
      <c r="GO152" s="65"/>
      <c r="GP152" s="65"/>
      <c r="GQ152" s="65"/>
      <c r="GR152" s="65"/>
      <c r="GS152" s="65"/>
      <c r="GT152" s="65"/>
      <c r="GU152" s="65"/>
      <c r="GV152" s="65"/>
      <c r="GW152" s="65"/>
      <c r="GX152" s="65"/>
    </row>
    <row r="153" spans="1:206" s="66" customFormat="1">
      <c r="A153" s="89"/>
      <c r="B153" s="89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65"/>
      <c r="AB153" s="65"/>
      <c r="AC153" s="65"/>
      <c r="AD153" s="65"/>
      <c r="AE153" s="65"/>
      <c r="AF153" s="65"/>
      <c r="AG153" s="65"/>
      <c r="AH153" s="65"/>
      <c r="AI153" s="65"/>
      <c r="AJ153" s="65"/>
      <c r="AK153" s="65"/>
      <c r="AL153" s="65"/>
      <c r="AM153" s="65"/>
      <c r="AN153" s="65"/>
      <c r="AO153" s="65"/>
      <c r="AP153" s="65"/>
      <c r="AQ153" s="65"/>
      <c r="AR153" s="65"/>
      <c r="AS153" s="65"/>
      <c r="AT153" s="65"/>
      <c r="AU153" s="65"/>
      <c r="AV153" s="65"/>
      <c r="AW153" s="65"/>
      <c r="AX153" s="65"/>
      <c r="AY153" s="65"/>
      <c r="AZ153" s="65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91"/>
      <c r="BN153" s="91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  <c r="CA153" s="65"/>
      <c r="CB153" s="65"/>
      <c r="CC153" s="65"/>
      <c r="CD153" s="65"/>
      <c r="CE153" s="65"/>
      <c r="CF153" s="65"/>
      <c r="CG153" s="65"/>
      <c r="CH153" s="65"/>
      <c r="CI153" s="65"/>
      <c r="CJ153" s="65"/>
      <c r="CK153" s="65"/>
      <c r="CL153" s="65"/>
      <c r="CM153" s="65"/>
      <c r="CN153" s="65"/>
      <c r="CO153" s="65"/>
      <c r="CP153" s="65"/>
      <c r="CQ153" s="65"/>
      <c r="CR153" s="65"/>
      <c r="CS153" s="65"/>
      <c r="CT153" s="65"/>
      <c r="CU153" s="65"/>
      <c r="CV153" s="65"/>
      <c r="CW153" s="65"/>
      <c r="CX153" s="65"/>
      <c r="CY153" s="65"/>
      <c r="CZ153" s="65"/>
      <c r="DA153" s="65"/>
      <c r="DB153" s="65"/>
      <c r="DC153" s="65"/>
      <c r="DD153" s="65"/>
      <c r="DE153" s="65"/>
      <c r="DF153" s="65"/>
      <c r="DG153" s="65"/>
      <c r="DH153" s="65"/>
      <c r="DI153" s="65"/>
      <c r="DJ153" s="65"/>
      <c r="DK153" s="65"/>
      <c r="DL153" s="65"/>
      <c r="DM153" s="65"/>
      <c r="DN153" s="65"/>
      <c r="DO153" s="65"/>
      <c r="DP153" s="65"/>
      <c r="DQ153" s="65"/>
      <c r="DR153" s="65"/>
      <c r="DS153" s="65"/>
      <c r="DT153" s="65"/>
      <c r="DU153" s="65"/>
      <c r="DV153" s="65"/>
      <c r="DW153" s="65"/>
      <c r="DX153" s="65"/>
      <c r="DY153" s="65"/>
      <c r="DZ153" s="65"/>
      <c r="EA153" s="65"/>
      <c r="EB153" s="65"/>
      <c r="EC153" s="65"/>
      <c r="ED153" s="65"/>
      <c r="EE153" s="65"/>
      <c r="EF153" s="65"/>
      <c r="EG153" s="65"/>
      <c r="EH153" s="65"/>
      <c r="EI153" s="65"/>
      <c r="EJ153" s="65"/>
      <c r="EK153" s="65"/>
      <c r="EL153" s="65"/>
      <c r="EM153" s="65"/>
      <c r="EN153" s="65"/>
      <c r="EO153" s="65"/>
      <c r="EP153" s="65"/>
      <c r="EQ153" s="65"/>
      <c r="ER153" s="65"/>
      <c r="ES153" s="65"/>
      <c r="ET153" s="65"/>
      <c r="EU153" s="65"/>
      <c r="EV153" s="65"/>
      <c r="EW153" s="65"/>
      <c r="EX153" s="65"/>
      <c r="EY153" s="65"/>
      <c r="EZ153" s="65"/>
      <c r="FA153" s="65"/>
      <c r="FB153" s="65"/>
      <c r="FC153" s="65"/>
      <c r="FD153" s="65"/>
      <c r="FE153" s="65"/>
      <c r="FF153" s="65"/>
      <c r="FG153" s="65"/>
      <c r="FH153" s="65"/>
      <c r="FI153" s="65"/>
      <c r="FJ153" s="65"/>
      <c r="FK153" s="65"/>
      <c r="FL153" s="65"/>
      <c r="FM153" s="65"/>
      <c r="FN153" s="65"/>
      <c r="FO153" s="65"/>
      <c r="FP153" s="65"/>
      <c r="FQ153" s="65"/>
      <c r="FR153" s="65"/>
      <c r="FS153" s="65"/>
      <c r="FT153" s="65"/>
      <c r="FU153" s="65"/>
      <c r="FV153" s="65"/>
      <c r="FW153" s="65"/>
      <c r="FX153" s="65"/>
      <c r="FY153" s="65"/>
      <c r="FZ153" s="65"/>
      <c r="GA153" s="65"/>
      <c r="GB153" s="65"/>
      <c r="GC153" s="65"/>
      <c r="GD153" s="65"/>
      <c r="GE153" s="65"/>
      <c r="GF153" s="65"/>
      <c r="GG153" s="65"/>
      <c r="GH153" s="65"/>
      <c r="GI153" s="65"/>
      <c r="GJ153" s="65"/>
      <c r="GK153" s="65"/>
      <c r="GL153" s="65"/>
      <c r="GM153" s="65"/>
      <c r="GN153" s="65"/>
      <c r="GO153" s="65"/>
      <c r="GP153" s="65"/>
      <c r="GQ153" s="65"/>
      <c r="GR153" s="65"/>
      <c r="GS153" s="65"/>
      <c r="GT153" s="65"/>
      <c r="GU153" s="65"/>
      <c r="GV153" s="65"/>
      <c r="GW153" s="65"/>
      <c r="GX153" s="65"/>
    </row>
    <row r="154" spans="1:206" s="66" customFormat="1">
      <c r="A154" s="89"/>
      <c r="B154" s="89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65"/>
      <c r="AB154" s="65"/>
      <c r="AC154" s="65"/>
      <c r="AD154" s="65"/>
      <c r="AE154" s="65"/>
      <c r="AF154" s="65"/>
      <c r="AG154" s="65"/>
      <c r="AH154" s="65"/>
      <c r="AI154" s="65"/>
      <c r="AJ154" s="65"/>
      <c r="AK154" s="65"/>
      <c r="AL154" s="65"/>
      <c r="AM154" s="65"/>
      <c r="AN154" s="65"/>
      <c r="AO154" s="65"/>
      <c r="AP154" s="65"/>
      <c r="AQ154" s="65"/>
      <c r="AR154" s="65"/>
      <c r="AS154" s="65"/>
      <c r="AT154" s="65"/>
      <c r="AU154" s="65"/>
      <c r="AV154" s="65"/>
      <c r="AW154" s="65"/>
      <c r="AX154" s="65"/>
      <c r="AY154" s="65"/>
      <c r="AZ154" s="65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  <c r="BM154" s="91"/>
      <c r="BN154" s="91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  <c r="CA154" s="65"/>
      <c r="CB154" s="65"/>
      <c r="CC154" s="65"/>
      <c r="CD154" s="65"/>
      <c r="CE154" s="65"/>
      <c r="CF154" s="65"/>
      <c r="CG154" s="65"/>
      <c r="CH154" s="65"/>
      <c r="CI154" s="65"/>
      <c r="CJ154" s="65"/>
      <c r="CK154" s="65"/>
      <c r="CL154" s="65"/>
      <c r="CM154" s="65"/>
      <c r="CN154" s="65"/>
      <c r="CO154" s="65"/>
      <c r="CP154" s="65"/>
      <c r="CQ154" s="65"/>
      <c r="CR154" s="65"/>
      <c r="CS154" s="65"/>
      <c r="CT154" s="65"/>
      <c r="CU154" s="65"/>
      <c r="CV154" s="65"/>
      <c r="CW154" s="65"/>
      <c r="CX154" s="65"/>
      <c r="CY154" s="65"/>
      <c r="CZ154" s="65"/>
      <c r="DA154" s="65"/>
      <c r="DB154" s="65"/>
      <c r="DC154" s="65"/>
      <c r="DD154" s="65"/>
      <c r="DE154" s="65"/>
      <c r="DF154" s="65"/>
      <c r="DG154" s="65"/>
      <c r="DH154" s="65"/>
      <c r="DI154" s="65"/>
      <c r="DJ154" s="65"/>
      <c r="DK154" s="65"/>
      <c r="DL154" s="65"/>
      <c r="DM154" s="65"/>
      <c r="DN154" s="65"/>
      <c r="DO154" s="65"/>
      <c r="DP154" s="65"/>
      <c r="DQ154" s="65"/>
      <c r="DR154" s="65"/>
      <c r="DS154" s="65"/>
      <c r="DT154" s="65"/>
      <c r="DU154" s="65"/>
      <c r="DV154" s="65"/>
      <c r="DW154" s="65"/>
      <c r="DX154" s="65"/>
      <c r="DY154" s="65"/>
      <c r="DZ154" s="65"/>
      <c r="EA154" s="65"/>
      <c r="EB154" s="65"/>
      <c r="EC154" s="65"/>
      <c r="ED154" s="65"/>
      <c r="EE154" s="65"/>
      <c r="EF154" s="65"/>
      <c r="EG154" s="65"/>
      <c r="EH154" s="65"/>
      <c r="EI154" s="65"/>
      <c r="EJ154" s="65"/>
      <c r="EK154" s="65"/>
      <c r="EL154" s="65"/>
      <c r="EM154" s="65"/>
      <c r="EN154" s="65"/>
      <c r="EO154" s="65"/>
      <c r="EP154" s="65"/>
      <c r="EQ154" s="65"/>
      <c r="ER154" s="65"/>
      <c r="ES154" s="65"/>
      <c r="ET154" s="65"/>
      <c r="EU154" s="65"/>
      <c r="EV154" s="65"/>
      <c r="EW154" s="65"/>
      <c r="EX154" s="65"/>
      <c r="EY154" s="65"/>
      <c r="EZ154" s="65"/>
      <c r="FA154" s="65"/>
      <c r="FB154" s="65"/>
      <c r="FC154" s="65"/>
      <c r="FD154" s="65"/>
      <c r="FE154" s="65"/>
      <c r="FF154" s="65"/>
      <c r="FG154" s="65"/>
      <c r="FH154" s="65"/>
      <c r="FI154" s="65"/>
      <c r="FJ154" s="65"/>
      <c r="FK154" s="65"/>
      <c r="FL154" s="65"/>
      <c r="FM154" s="65"/>
      <c r="FN154" s="65"/>
      <c r="FO154" s="65"/>
      <c r="FP154" s="65"/>
      <c r="FQ154" s="65"/>
      <c r="FR154" s="65"/>
      <c r="FS154" s="65"/>
      <c r="FT154" s="65"/>
      <c r="FU154" s="65"/>
      <c r="FV154" s="65"/>
      <c r="FW154" s="65"/>
      <c r="FX154" s="65"/>
      <c r="FY154" s="65"/>
      <c r="FZ154" s="65"/>
      <c r="GA154" s="65"/>
      <c r="GB154" s="65"/>
      <c r="GC154" s="65"/>
      <c r="GD154" s="65"/>
      <c r="GE154" s="65"/>
      <c r="GF154" s="65"/>
      <c r="GG154" s="65"/>
      <c r="GH154" s="65"/>
      <c r="GI154" s="65"/>
      <c r="GJ154" s="65"/>
      <c r="GK154" s="65"/>
      <c r="GL154" s="65"/>
      <c r="GM154" s="65"/>
      <c r="GN154" s="65"/>
      <c r="GO154" s="65"/>
      <c r="GP154" s="65"/>
      <c r="GQ154" s="65"/>
      <c r="GR154" s="65"/>
      <c r="GS154" s="65"/>
      <c r="GT154" s="65"/>
      <c r="GU154" s="65"/>
      <c r="GV154" s="65"/>
      <c r="GW154" s="65"/>
      <c r="GX154" s="65"/>
    </row>
    <row r="155" spans="1:206" s="66" customFormat="1">
      <c r="A155" s="89"/>
      <c r="B155" s="89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65"/>
      <c r="AB155" s="65"/>
      <c r="AC155" s="65"/>
      <c r="AD155" s="65"/>
      <c r="AE155" s="65"/>
      <c r="AF155" s="65"/>
      <c r="AG155" s="65"/>
      <c r="AH155" s="65"/>
      <c r="AI155" s="65"/>
      <c r="AJ155" s="65"/>
      <c r="AK155" s="65"/>
      <c r="AL155" s="65"/>
      <c r="AM155" s="65"/>
      <c r="AN155" s="65"/>
      <c r="AO155" s="65"/>
      <c r="AP155" s="65"/>
      <c r="AQ155" s="65"/>
      <c r="AR155" s="65"/>
      <c r="AS155" s="65"/>
      <c r="AT155" s="65"/>
      <c r="AU155" s="65"/>
      <c r="AV155" s="65"/>
      <c r="AW155" s="65"/>
      <c r="AX155" s="65"/>
      <c r="AY155" s="65"/>
      <c r="AZ155" s="65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91"/>
      <c r="BN155" s="91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  <c r="CA155" s="65"/>
      <c r="CB155" s="65"/>
      <c r="CC155" s="65"/>
      <c r="CD155" s="65"/>
      <c r="CE155" s="65"/>
      <c r="CF155" s="65"/>
      <c r="CG155" s="65"/>
      <c r="CH155" s="65"/>
      <c r="CI155" s="65"/>
      <c r="CJ155" s="65"/>
      <c r="CK155" s="65"/>
      <c r="CL155" s="65"/>
      <c r="CM155" s="65"/>
      <c r="CN155" s="65"/>
      <c r="CO155" s="65"/>
      <c r="CP155" s="65"/>
      <c r="CQ155" s="65"/>
      <c r="CR155" s="65"/>
      <c r="CS155" s="65"/>
      <c r="CT155" s="65"/>
      <c r="CU155" s="65"/>
      <c r="CV155" s="65"/>
      <c r="CW155" s="65"/>
      <c r="CX155" s="65"/>
      <c r="CY155" s="65"/>
      <c r="CZ155" s="65"/>
      <c r="DA155" s="65"/>
      <c r="DB155" s="65"/>
      <c r="DC155" s="65"/>
      <c r="DD155" s="65"/>
      <c r="DE155" s="65"/>
      <c r="DF155" s="65"/>
      <c r="DG155" s="65"/>
      <c r="DH155" s="65"/>
      <c r="DI155" s="65"/>
      <c r="DJ155" s="65"/>
      <c r="DK155" s="65"/>
      <c r="DL155" s="65"/>
      <c r="DM155" s="65"/>
      <c r="DN155" s="65"/>
      <c r="DO155" s="65"/>
      <c r="DP155" s="65"/>
      <c r="DQ155" s="65"/>
      <c r="DR155" s="65"/>
      <c r="DS155" s="65"/>
      <c r="DT155" s="65"/>
      <c r="DU155" s="65"/>
      <c r="DV155" s="65"/>
      <c r="DW155" s="65"/>
      <c r="DX155" s="65"/>
      <c r="DY155" s="65"/>
      <c r="DZ155" s="65"/>
      <c r="EA155" s="65"/>
      <c r="EB155" s="65"/>
      <c r="EC155" s="65"/>
      <c r="ED155" s="65"/>
      <c r="EE155" s="65"/>
      <c r="EF155" s="65"/>
      <c r="EG155" s="65"/>
      <c r="EH155" s="65"/>
      <c r="EI155" s="65"/>
      <c r="EJ155" s="65"/>
      <c r="EK155" s="65"/>
      <c r="EL155" s="65"/>
      <c r="EM155" s="65"/>
      <c r="EN155" s="65"/>
      <c r="EO155" s="65"/>
      <c r="EP155" s="65"/>
      <c r="EQ155" s="65"/>
      <c r="ER155" s="65"/>
      <c r="ES155" s="65"/>
      <c r="ET155" s="65"/>
      <c r="EU155" s="65"/>
      <c r="EV155" s="65"/>
      <c r="EW155" s="65"/>
      <c r="EX155" s="65"/>
      <c r="EY155" s="65"/>
      <c r="EZ155" s="65"/>
      <c r="FA155" s="65"/>
      <c r="FB155" s="65"/>
      <c r="FC155" s="65"/>
      <c r="FD155" s="65"/>
      <c r="FE155" s="65"/>
      <c r="FF155" s="65"/>
      <c r="FG155" s="65"/>
      <c r="FH155" s="65"/>
      <c r="FI155" s="65"/>
      <c r="FJ155" s="65"/>
      <c r="FK155" s="65"/>
      <c r="FL155" s="65"/>
      <c r="FM155" s="65"/>
      <c r="FN155" s="65"/>
      <c r="FO155" s="65"/>
      <c r="FP155" s="65"/>
      <c r="FQ155" s="65"/>
      <c r="FR155" s="65"/>
      <c r="FS155" s="65"/>
      <c r="FT155" s="65"/>
      <c r="FU155" s="65"/>
      <c r="FV155" s="65"/>
      <c r="FW155" s="65"/>
      <c r="FX155" s="65"/>
      <c r="FY155" s="65"/>
      <c r="FZ155" s="65"/>
      <c r="GA155" s="65"/>
      <c r="GB155" s="65"/>
      <c r="GC155" s="65"/>
      <c r="GD155" s="65"/>
      <c r="GE155" s="65"/>
      <c r="GF155" s="65"/>
      <c r="GG155" s="65"/>
      <c r="GH155" s="65"/>
      <c r="GI155" s="65"/>
      <c r="GJ155" s="65"/>
      <c r="GK155" s="65"/>
      <c r="GL155" s="65"/>
      <c r="GM155" s="65"/>
      <c r="GN155" s="65"/>
      <c r="GO155" s="65"/>
      <c r="GP155" s="65"/>
      <c r="GQ155" s="65"/>
      <c r="GR155" s="65"/>
      <c r="GS155" s="65"/>
      <c r="GT155" s="65"/>
      <c r="GU155" s="65"/>
      <c r="GV155" s="65"/>
      <c r="GW155" s="65"/>
      <c r="GX155" s="65"/>
    </row>
    <row r="156" spans="1:206" s="66" customFormat="1">
      <c r="A156" s="89"/>
      <c r="B156" s="89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65"/>
      <c r="AB156" s="65"/>
      <c r="AC156" s="65"/>
      <c r="AD156" s="65"/>
      <c r="AE156" s="65"/>
      <c r="AF156" s="65"/>
      <c r="AG156" s="65"/>
      <c r="AH156" s="65"/>
      <c r="AI156" s="65"/>
      <c r="AJ156" s="65"/>
      <c r="AK156" s="65"/>
      <c r="AL156" s="65"/>
      <c r="AM156" s="65"/>
      <c r="AN156" s="65"/>
      <c r="AO156" s="65"/>
      <c r="AP156" s="65"/>
      <c r="AQ156" s="65"/>
      <c r="AR156" s="65"/>
      <c r="AS156" s="65"/>
      <c r="AT156" s="65"/>
      <c r="AU156" s="65"/>
      <c r="AV156" s="65"/>
      <c r="AW156" s="65"/>
      <c r="AX156" s="65"/>
      <c r="AY156" s="65"/>
      <c r="AZ156" s="65"/>
      <c r="BA156" s="65"/>
      <c r="BB156" s="65"/>
      <c r="BC156" s="65"/>
      <c r="BD156" s="65"/>
      <c r="BE156" s="65"/>
      <c r="BF156" s="65"/>
      <c r="BG156" s="65"/>
      <c r="BH156" s="65"/>
      <c r="BI156" s="65"/>
      <c r="BJ156" s="65"/>
      <c r="BK156" s="65"/>
      <c r="BL156" s="65"/>
      <c r="BM156" s="91"/>
      <c r="BN156" s="91"/>
      <c r="BO156" s="65"/>
      <c r="BP156" s="65"/>
      <c r="BQ156" s="65"/>
      <c r="BR156" s="65"/>
      <c r="BS156" s="65"/>
      <c r="BT156" s="65"/>
      <c r="BU156" s="65"/>
      <c r="BV156" s="65"/>
      <c r="BW156" s="65"/>
      <c r="BX156" s="65"/>
      <c r="BY156" s="65"/>
      <c r="BZ156" s="65"/>
      <c r="CA156" s="65"/>
      <c r="CB156" s="65"/>
      <c r="CC156" s="65"/>
      <c r="CD156" s="65"/>
      <c r="CE156" s="65"/>
      <c r="CF156" s="65"/>
      <c r="CG156" s="65"/>
      <c r="CH156" s="65"/>
      <c r="CI156" s="65"/>
      <c r="CJ156" s="65"/>
      <c r="CK156" s="65"/>
      <c r="CL156" s="65"/>
      <c r="CM156" s="65"/>
      <c r="CN156" s="65"/>
      <c r="CO156" s="65"/>
      <c r="CP156" s="65"/>
      <c r="CQ156" s="65"/>
      <c r="CR156" s="65"/>
      <c r="CS156" s="65"/>
      <c r="CT156" s="65"/>
      <c r="CU156" s="65"/>
      <c r="CV156" s="65"/>
      <c r="CW156" s="65"/>
      <c r="CX156" s="65"/>
      <c r="CY156" s="65"/>
      <c r="CZ156" s="65"/>
      <c r="DA156" s="65"/>
      <c r="DB156" s="65"/>
      <c r="DC156" s="65"/>
      <c r="DD156" s="65"/>
      <c r="DE156" s="65"/>
      <c r="DF156" s="65"/>
      <c r="DG156" s="65"/>
      <c r="DH156" s="65"/>
      <c r="DI156" s="65"/>
      <c r="DJ156" s="65"/>
      <c r="DK156" s="65"/>
      <c r="DL156" s="65"/>
      <c r="DM156" s="65"/>
      <c r="DN156" s="65"/>
      <c r="DO156" s="65"/>
      <c r="DP156" s="65"/>
      <c r="DQ156" s="65"/>
      <c r="DR156" s="65"/>
      <c r="DS156" s="65"/>
      <c r="DT156" s="65"/>
      <c r="DU156" s="65"/>
      <c r="DV156" s="65"/>
      <c r="DW156" s="65"/>
      <c r="DX156" s="65"/>
      <c r="DY156" s="65"/>
      <c r="DZ156" s="65"/>
      <c r="EA156" s="65"/>
      <c r="EB156" s="65"/>
      <c r="EC156" s="65"/>
      <c r="ED156" s="65"/>
      <c r="EE156" s="65"/>
      <c r="EF156" s="65"/>
      <c r="EG156" s="65"/>
      <c r="EH156" s="65"/>
      <c r="EI156" s="65"/>
      <c r="EJ156" s="65"/>
      <c r="EK156" s="65"/>
      <c r="EL156" s="65"/>
      <c r="EM156" s="65"/>
      <c r="EN156" s="65"/>
      <c r="EO156" s="65"/>
      <c r="EP156" s="65"/>
      <c r="EQ156" s="65"/>
      <c r="ER156" s="65"/>
      <c r="ES156" s="65"/>
      <c r="ET156" s="65"/>
      <c r="EU156" s="65"/>
      <c r="EV156" s="65"/>
      <c r="EW156" s="65"/>
      <c r="EX156" s="65"/>
      <c r="EY156" s="65"/>
      <c r="EZ156" s="65"/>
      <c r="FA156" s="65"/>
      <c r="FB156" s="65"/>
      <c r="FC156" s="65"/>
      <c r="FD156" s="65"/>
      <c r="FE156" s="65"/>
      <c r="FF156" s="65"/>
      <c r="FG156" s="65"/>
      <c r="FH156" s="65"/>
      <c r="FI156" s="65"/>
      <c r="FJ156" s="65"/>
      <c r="FK156" s="65"/>
      <c r="FL156" s="65"/>
      <c r="FM156" s="65"/>
      <c r="FN156" s="65"/>
      <c r="FO156" s="65"/>
      <c r="FP156" s="65"/>
      <c r="FQ156" s="65"/>
      <c r="FR156" s="65"/>
      <c r="FS156" s="65"/>
      <c r="FT156" s="65"/>
      <c r="FU156" s="65"/>
      <c r="FV156" s="65"/>
      <c r="FW156" s="65"/>
      <c r="FX156" s="65"/>
      <c r="FY156" s="65"/>
      <c r="FZ156" s="65"/>
      <c r="GA156" s="65"/>
      <c r="GB156" s="65"/>
      <c r="GC156" s="65"/>
      <c r="GD156" s="65"/>
      <c r="GE156" s="65"/>
      <c r="GF156" s="65"/>
      <c r="GG156" s="65"/>
      <c r="GH156" s="65"/>
      <c r="GI156" s="65"/>
      <c r="GJ156" s="65"/>
      <c r="GK156" s="65"/>
      <c r="GL156" s="65"/>
      <c r="GM156" s="65"/>
      <c r="GN156" s="65"/>
      <c r="GO156" s="65"/>
      <c r="GP156" s="65"/>
      <c r="GQ156" s="65"/>
      <c r="GR156" s="65"/>
      <c r="GS156" s="65"/>
      <c r="GT156" s="65"/>
      <c r="GU156" s="65"/>
      <c r="GV156" s="65"/>
      <c r="GW156" s="65"/>
      <c r="GX156" s="65"/>
    </row>
    <row r="157" spans="1:206" s="66" customFormat="1">
      <c r="A157" s="89"/>
      <c r="B157" s="89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65"/>
      <c r="AB157" s="65"/>
      <c r="AC157" s="65"/>
      <c r="AD157" s="65"/>
      <c r="AE157" s="65"/>
      <c r="AF157" s="65"/>
      <c r="AG157" s="65"/>
      <c r="AH157" s="65"/>
      <c r="AI157" s="65"/>
      <c r="AJ157" s="65"/>
      <c r="AK157" s="65"/>
      <c r="AL157" s="65"/>
      <c r="AM157" s="65"/>
      <c r="AN157" s="65"/>
      <c r="AO157" s="65"/>
      <c r="AP157" s="65"/>
      <c r="AQ157" s="65"/>
      <c r="AR157" s="65"/>
      <c r="AS157" s="65"/>
      <c r="AT157" s="65"/>
      <c r="AU157" s="65"/>
      <c r="AV157" s="65"/>
      <c r="AW157" s="65"/>
      <c r="AX157" s="65"/>
      <c r="AY157" s="65"/>
      <c r="AZ157" s="65"/>
      <c r="BA157" s="65"/>
      <c r="BB157" s="65"/>
      <c r="BC157" s="65"/>
      <c r="BD157" s="65"/>
      <c r="BE157" s="65"/>
      <c r="BF157" s="65"/>
      <c r="BG157" s="65"/>
      <c r="BH157" s="65"/>
      <c r="BI157" s="65"/>
      <c r="BJ157" s="65"/>
      <c r="BK157" s="65"/>
      <c r="BL157" s="65"/>
      <c r="BM157" s="91"/>
      <c r="BN157" s="91"/>
      <c r="BO157" s="65"/>
      <c r="BP157" s="65"/>
      <c r="BQ157" s="65"/>
      <c r="BR157" s="65"/>
      <c r="BS157" s="65"/>
      <c r="BT157" s="65"/>
      <c r="BU157" s="65"/>
      <c r="BV157" s="65"/>
      <c r="BW157" s="65"/>
      <c r="BX157" s="65"/>
      <c r="BY157" s="65"/>
      <c r="BZ157" s="65"/>
      <c r="CA157" s="65"/>
      <c r="CB157" s="65"/>
      <c r="CC157" s="65"/>
      <c r="CD157" s="65"/>
      <c r="CE157" s="65"/>
      <c r="CF157" s="65"/>
      <c r="CG157" s="65"/>
      <c r="CH157" s="65"/>
      <c r="CI157" s="65"/>
      <c r="CJ157" s="65"/>
      <c r="CK157" s="65"/>
      <c r="CL157" s="65"/>
      <c r="CM157" s="65"/>
      <c r="CN157" s="65"/>
      <c r="CO157" s="65"/>
      <c r="CP157" s="65"/>
      <c r="CQ157" s="65"/>
      <c r="CR157" s="65"/>
      <c r="CS157" s="65"/>
      <c r="CT157" s="65"/>
      <c r="CU157" s="65"/>
      <c r="CV157" s="65"/>
      <c r="CW157" s="65"/>
      <c r="CX157" s="65"/>
      <c r="CY157" s="65"/>
      <c r="CZ157" s="65"/>
      <c r="DA157" s="65"/>
      <c r="DB157" s="65"/>
      <c r="DC157" s="65"/>
      <c r="DD157" s="65"/>
      <c r="DE157" s="65"/>
      <c r="DF157" s="65"/>
      <c r="DG157" s="65"/>
      <c r="DH157" s="65"/>
      <c r="DI157" s="65"/>
      <c r="DJ157" s="65"/>
      <c r="DK157" s="65"/>
      <c r="DL157" s="65"/>
      <c r="DM157" s="65"/>
      <c r="DN157" s="65"/>
      <c r="DO157" s="65"/>
      <c r="DP157" s="65"/>
      <c r="DQ157" s="65"/>
      <c r="DR157" s="65"/>
      <c r="DS157" s="65"/>
      <c r="DT157" s="65"/>
      <c r="DU157" s="65"/>
      <c r="DV157" s="65"/>
      <c r="DW157" s="65"/>
      <c r="DX157" s="65"/>
      <c r="DY157" s="65"/>
      <c r="DZ157" s="65"/>
      <c r="EA157" s="65"/>
      <c r="EB157" s="65"/>
      <c r="EC157" s="65"/>
      <c r="ED157" s="65"/>
      <c r="EE157" s="65"/>
      <c r="EF157" s="65"/>
      <c r="EG157" s="65"/>
      <c r="EH157" s="65"/>
      <c r="EI157" s="65"/>
      <c r="EJ157" s="65"/>
      <c r="EK157" s="65"/>
      <c r="EL157" s="65"/>
      <c r="EM157" s="65"/>
      <c r="EN157" s="65"/>
      <c r="EO157" s="65"/>
      <c r="EP157" s="65"/>
      <c r="EQ157" s="65"/>
      <c r="ER157" s="65"/>
      <c r="ES157" s="65"/>
      <c r="ET157" s="65"/>
      <c r="EU157" s="65"/>
      <c r="EV157" s="65"/>
      <c r="EW157" s="65"/>
      <c r="EX157" s="65"/>
      <c r="EY157" s="65"/>
      <c r="EZ157" s="65"/>
      <c r="FA157" s="65"/>
      <c r="FB157" s="65"/>
      <c r="FC157" s="65"/>
      <c r="FD157" s="65"/>
      <c r="FE157" s="65"/>
      <c r="FF157" s="65"/>
      <c r="FG157" s="65"/>
      <c r="FH157" s="65"/>
      <c r="FI157" s="65"/>
      <c r="FJ157" s="65"/>
      <c r="FK157" s="65"/>
      <c r="FL157" s="65"/>
      <c r="FM157" s="65"/>
      <c r="FN157" s="65"/>
      <c r="FO157" s="65"/>
      <c r="FP157" s="65"/>
      <c r="FQ157" s="65"/>
      <c r="FR157" s="65"/>
      <c r="FS157" s="65"/>
      <c r="FT157" s="65"/>
      <c r="FU157" s="65"/>
      <c r="FV157" s="65"/>
      <c r="FW157" s="65"/>
      <c r="FX157" s="65"/>
      <c r="FY157" s="65"/>
      <c r="FZ157" s="65"/>
      <c r="GA157" s="65"/>
      <c r="GB157" s="65"/>
      <c r="GC157" s="65"/>
      <c r="GD157" s="65"/>
      <c r="GE157" s="65"/>
      <c r="GF157" s="65"/>
      <c r="GG157" s="65"/>
      <c r="GH157" s="65"/>
      <c r="GI157" s="65"/>
      <c r="GJ157" s="65"/>
      <c r="GK157" s="65"/>
      <c r="GL157" s="65"/>
      <c r="GM157" s="65"/>
      <c r="GN157" s="65"/>
      <c r="GO157" s="65"/>
      <c r="GP157" s="65"/>
      <c r="GQ157" s="65"/>
      <c r="GR157" s="65"/>
      <c r="GS157" s="65"/>
      <c r="GT157" s="65"/>
      <c r="GU157" s="65"/>
      <c r="GV157" s="65"/>
      <c r="GW157" s="65"/>
      <c r="GX157" s="65"/>
    </row>
    <row r="158" spans="1:206" s="66" customFormat="1">
      <c r="A158" s="89"/>
      <c r="B158" s="89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65"/>
      <c r="AB158" s="65"/>
      <c r="AC158" s="65"/>
      <c r="AD158" s="65"/>
      <c r="AE158" s="65"/>
      <c r="AF158" s="65"/>
      <c r="AG158" s="65"/>
      <c r="AH158" s="65"/>
      <c r="AI158" s="65"/>
      <c r="AJ158" s="65"/>
      <c r="AK158" s="65"/>
      <c r="AL158" s="65"/>
      <c r="AM158" s="65"/>
      <c r="AN158" s="65"/>
      <c r="AO158" s="65"/>
      <c r="AP158" s="65"/>
      <c r="AQ158" s="65"/>
      <c r="AR158" s="65"/>
      <c r="AS158" s="65"/>
      <c r="AT158" s="65"/>
      <c r="AU158" s="65"/>
      <c r="AV158" s="65"/>
      <c r="AW158" s="65"/>
      <c r="AX158" s="65"/>
      <c r="AY158" s="65"/>
      <c r="AZ158" s="65"/>
      <c r="BA158" s="65"/>
      <c r="BB158" s="65"/>
      <c r="BC158" s="65"/>
      <c r="BD158" s="65"/>
      <c r="BE158" s="65"/>
      <c r="BF158" s="65"/>
      <c r="BG158" s="65"/>
      <c r="BH158" s="65"/>
      <c r="BI158" s="65"/>
      <c r="BJ158" s="65"/>
      <c r="BK158" s="65"/>
      <c r="BL158" s="65"/>
      <c r="BM158" s="91"/>
      <c r="BN158" s="91"/>
      <c r="BO158" s="65"/>
      <c r="BP158" s="65"/>
      <c r="BQ158" s="65"/>
      <c r="BR158" s="65"/>
      <c r="BS158" s="65"/>
      <c r="BT158" s="65"/>
      <c r="BU158" s="65"/>
      <c r="BV158" s="65"/>
      <c r="BW158" s="65"/>
      <c r="BX158" s="65"/>
      <c r="BY158" s="65"/>
      <c r="BZ158" s="65"/>
      <c r="CA158" s="65"/>
      <c r="CB158" s="65"/>
      <c r="CC158" s="65"/>
      <c r="CD158" s="65"/>
      <c r="CE158" s="65"/>
      <c r="CF158" s="65"/>
      <c r="CG158" s="65"/>
      <c r="CH158" s="65"/>
      <c r="CI158" s="65"/>
      <c r="CJ158" s="65"/>
      <c r="CK158" s="65"/>
      <c r="CL158" s="65"/>
      <c r="CM158" s="65"/>
      <c r="CN158" s="65"/>
      <c r="CO158" s="65"/>
      <c r="CP158" s="65"/>
      <c r="CQ158" s="65"/>
      <c r="CR158" s="65"/>
      <c r="CS158" s="65"/>
      <c r="CT158" s="65"/>
      <c r="CU158" s="65"/>
      <c r="CV158" s="65"/>
      <c r="CW158" s="65"/>
      <c r="CX158" s="65"/>
      <c r="CY158" s="65"/>
      <c r="CZ158" s="65"/>
      <c r="DA158" s="65"/>
      <c r="DB158" s="65"/>
      <c r="DC158" s="65"/>
      <c r="DD158" s="65"/>
      <c r="DE158" s="65"/>
      <c r="DF158" s="65"/>
      <c r="DG158" s="65"/>
      <c r="DH158" s="65"/>
      <c r="DI158" s="65"/>
      <c r="DJ158" s="65"/>
      <c r="DK158" s="65"/>
      <c r="DL158" s="65"/>
      <c r="DM158" s="65"/>
      <c r="DN158" s="65"/>
      <c r="DO158" s="65"/>
      <c r="DP158" s="65"/>
      <c r="DQ158" s="65"/>
      <c r="DR158" s="65"/>
      <c r="DS158" s="65"/>
      <c r="DT158" s="65"/>
      <c r="DU158" s="65"/>
      <c r="DV158" s="65"/>
      <c r="DW158" s="65"/>
      <c r="DX158" s="65"/>
      <c r="DY158" s="65"/>
      <c r="DZ158" s="65"/>
      <c r="EA158" s="65"/>
      <c r="EB158" s="65"/>
      <c r="EC158" s="65"/>
      <c r="ED158" s="65"/>
      <c r="EE158" s="65"/>
      <c r="EF158" s="65"/>
      <c r="EG158" s="65"/>
      <c r="EH158" s="65"/>
      <c r="EI158" s="65"/>
      <c r="EJ158" s="65"/>
      <c r="EK158" s="65"/>
      <c r="EL158" s="65"/>
      <c r="EM158" s="65"/>
      <c r="EN158" s="65"/>
      <c r="EO158" s="65"/>
      <c r="EP158" s="65"/>
      <c r="EQ158" s="65"/>
      <c r="ER158" s="65"/>
      <c r="ES158" s="65"/>
      <c r="ET158" s="65"/>
      <c r="EU158" s="65"/>
      <c r="EV158" s="65"/>
      <c r="EW158" s="65"/>
      <c r="EX158" s="65"/>
      <c r="EY158" s="65"/>
      <c r="EZ158" s="65"/>
      <c r="FA158" s="65"/>
      <c r="FB158" s="65"/>
      <c r="FC158" s="65"/>
      <c r="FD158" s="65"/>
      <c r="FE158" s="65"/>
      <c r="FF158" s="65"/>
      <c r="FG158" s="65"/>
      <c r="FH158" s="65"/>
      <c r="FI158" s="65"/>
      <c r="FJ158" s="65"/>
      <c r="FK158" s="65"/>
      <c r="FL158" s="65"/>
      <c r="FM158" s="65"/>
      <c r="FN158" s="65"/>
      <c r="FO158" s="65"/>
      <c r="FP158" s="65"/>
      <c r="FQ158" s="65"/>
      <c r="FR158" s="65"/>
      <c r="FS158" s="65"/>
      <c r="FT158" s="65"/>
      <c r="FU158" s="65"/>
      <c r="FV158" s="65"/>
      <c r="FW158" s="65"/>
      <c r="FX158" s="65"/>
      <c r="FY158" s="65"/>
      <c r="FZ158" s="65"/>
      <c r="GA158" s="65"/>
      <c r="GB158" s="65"/>
      <c r="GC158" s="65"/>
      <c r="GD158" s="65"/>
      <c r="GE158" s="65"/>
      <c r="GF158" s="65"/>
      <c r="GG158" s="65"/>
      <c r="GH158" s="65"/>
      <c r="GI158" s="65"/>
      <c r="GJ158" s="65"/>
      <c r="GK158" s="65"/>
      <c r="GL158" s="65"/>
      <c r="GM158" s="65"/>
      <c r="GN158" s="65"/>
      <c r="GO158" s="65"/>
      <c r="GP158" s="65"/>
      <c r="GQ158" s="65"/>
      <c r="GR158" s="65"/>
      <c r="GS158" s="65"/>
      <c r="GT158" s="65"/>
      <c r="GU158" s="65"/>
      <c r="GV158" s="65"/>
      <c r="GW158" s="65"/>
      <c r="GX158" s="65"/>
    </row>
    <row r="159" spans="1:206" s="66" customFormat="1">
      <c r="A159" s="89"/>
      <c r="B159" s="89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65"/>
      <c r="AB159" s="65"/>
      <c r="AC159" s="65"/>
      <c r="AD159" s="65"/>
      <c r="AE159" s="65"/>
      <c r="AF159" s="65"/>
      <c r="AG159" s="65"/>
      <c r="AH159" s="65"/>
      <c r="AI159" s="65"/>
      <c r="AJ159" s="65"/>
      <c r="AK159" s="65"/>
      <c r="AL159" s="65"/>
      <c r="AM159" s="65"/>
      <c r="AN159" s="65"/>
      <c r="AO159" s="65"/>
      <c r="AP159" s="65"/>
      <c r="AQ159" s="65"/>
      <c r="AR159" s="65"/>
      <c r="AS159" s="65"/>
      <c r="AT159" s="65"/>
      <c r="AU159" s="65"/>
      <c r="AV159" s="65"/>
      <c r="AW159" s="65"/>
      <c r="AX159" s="65"/>
      <c r="AY159" s="65"/>
      <c r="AZ159" s="65"/>
      <c r="BA159" s="65"/>
      <c r="BB159" s="65"/>
      <c r="BC159" s="65"/>
      <c r="BD159" s="65"/>
      <c r="BE159" s="65"/>
      <c r="BF159" s="65"/>
      <c r="BG159" s="65"/>
      <c r="BH159" s="65"/>
      <c r="BI159" s="65"/>
      <c r="BJ159" s="65"/>
      <c r="BK159" s="65"/>
      <c r="BL159" s="65"/>
      <c r="BM159" s="91"/>
      <c r="BN159" s="91"/>
      <c r="BO159" s="65"/>
      <c r="BP159" s="65"/>
      <c r="BQ159" s="65"/>
      <c r="BR159" s="65"/>
      <c r="BS159" s="65"/>
      <c r="BT159" s="65"/>
      <c r="BU159" s="65"/>
      <c r="BV159" s="65"/>
      <c r="BW159" s="65"/>
      <c r="BX159" s="65"/>
      <c r="BY159" s="65"/>
      <c r="BZ159" s="65"/>
      <c r="CA159" s="65"/>
      <c r="CB159" s="65"/>
      <c r="CC159" s="65"/>
      <c r="CD159" s="65"/>
      <c r="CE159" s="65"/>
      <c r="CF159" s="65"/>
      <c r="CG159" s="65"/>
      <c r="CH159" s="65"/>
      <c r="CI159" s="65"/>
      <c r="CJ159" s="65"/>
      <c r="CK159" s="65"/>
      <c r="CL159" s="65"/>
      <c r="CM159" s="65"/>
      <c r="CN159" s="65"/>
      <c r="CO159" s="65"/>
      <c r="CP159" s="65"/>
      <c r="CQ159" s="65"/>
      <c r="CR159" s="65"/>
      <c r="CS159" s="65"/>
      <c r="CT159" s="65"/>
      <c r="CU159" s="65"/>
      <c r="CV159" s="65"/>
      <c r="CW159" s="65"/>
      <c r="CX159" s="65"/>
      <c r="CY159" s="65"/>
      <c r="CZ159" s="65"/>
      <c r="DA159" s="65"/>
      <c r="DB159" s="65"/>
      <c r="DC159" s="65"/>
      <c r="DD159" s="65"/>
      <c r="DE159" s="65"/>
      <c r="DF159" s="65"/>
      <c r="DG159" s="65"/>
      <c r="DH159" s="65"/>
      <c r="DI159" s="65"/>
      <c r="DJ159" s="65"/>
      <c r="DK159" s="65"/>
      <c r="DL159" s="65"/>
      <c r="DM159" s="65"/>
      <c r="DN159" s="65"/>
      <c r="DO159" s="65"/>
      <c r="DP159" s="65"/>
      <c r="DQ159" s="65"/>
      <c r="DR159" s="65"/>
      <c r="DS159" s="65"/>
      <c r="DT159" s="65"/>
      <c r="DU159" s="65"/>
      <c r="DV159" s="65"/>
      <c r="DW159" s="65"/>
      <c r="DX159" s="65"/>
      <c r="DY159" s="65"/>
      <c r="DZ159" s="65"/>
      <c r="EA159" s="65"/>
      <c r="EB159" s="65"/>
      <c r="EC159" s="65"/>
      <c r="ED159" s="65"/>
      <c r="EE159" s="65"/>
      <c r="EF159" s="65"/>
      <c r="EG159" s="65"/>
      <c r="EH159" s="65"/>
      <c r="EI159" s="65"/>
      <c r="EJ159" s="65"/>
      <c r="EK159" s="65"/>
      <c r="EL159" s="65"/>
      <c r="EM159" s="65"/>
      <c r="EN159" s="65"/>
      <c r="EO159" s="65"/>
      <c r="EP159" s="65"/>
      <c r="EQ159" s="65"/>
      <c r="ER159" s="65"/>
      <c r="ES159" s="65"/>
      <c r="ET159" s="65"/>
      <c r="EU159" s="65"/>
      <c r="EV159" s="65"/>
      <c r="EW159" s="65"/>
      <c r="EX159" s="65"/>
      <c r="EY159" s="65"/>
      <c r="EZ159" s="65"/>
      <c r="FA159" s="65"/>
      <c r="FB159" s="65"/>
      <c r="FC159" s="65"/>
      <c r="FD159" s="65"/>
      <c r="FE159" s="65"/>
      <c r="FF159" s="65"/>
      <c r="FG159" s="65"/>
      <c r="FH159" s="65"/>
      <c r="FI159" s="65"/>
      <c r="FJ159" s="65"/>
      <c r="FK159" s="65"/>
      <c r="FL159" s="65"/>
      <c r="FM159" s="65"/>
      <c r="FN159" s="65"/>
      <c r="FO159" s="65"/>
      <c r="FP159" s="65"/>
      <c r="FQ159" s="65"/>
      <c r="FR159" s="65"/>
      <c r="FS159" s="65"/>
      <c r="FT159" s="65"/>
      <c r="FU159" s="65"/>
      <c r="FV159" s="65"/>
      <c r="FW159" s="65"/>
      <c r="FX159" s="65"/>
      <c r="FY159" s="65"/>
      <c r="FZ159" s="65"/>
      <c r="GA159" s="65"/>
      <c r="GB159" s="65"/>
      <c r="GC159" s="65"/>
      <c r="GD159" s="65"/>
      <c r="GE159" s="65"/>
      <c r="GF159" s="65"/>
      <c r="GG159" s="65"/>
      <c r="GH159" s="65"/>
      <c r="GI159" s="65"/>
      <c r="GJ159" s="65"/>
      <c r="GK159" s="65"/>
      <c r="GL159" s="65"/>
      <c r="GM159" s="65"/>
      <c r="GN159" s="65"/>
      <c r="GO159" s="65"/>
      <c r="GP159" s="65"/>
      <c r="GQ159" s="65"/>
      <c r="GR159" s="65"/>
      <c r="GS159" s="65"/>
      <c r="GT159" s="65"/>
      <c r="GU159" s="65"/>
      <c r="GV159" s="65"/>
      <c r="GW159" s="65"/>
      <c r="GX159" s="65"/>
    </row>
    <row r="160" spans="1:206" s="66" customFormat="1">
      <c r="A160" s="89"/>
      <c r="B160" s="89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65"/>
      <c r="AB160" s="65"/>
      <c r="AC160" s="65"/>
      <c r="AD160" s="65"/>
      <c r="AE160" s="65"/>
      <c r="AF160" s="65"/>
      <c r="AG160" s="65"/>
      <c r="AH160" s="65"/>
      <c r="AI160" s="65"/>
      <c r="AJ160" s="65"/>
      <c r="AK160" s="65"/>
      <c r="AL160" s="65"/>
      <c r="AM160" s="65"/>
      <c r="AN160" s="65"/>
      <c r="AO160" s="65"/>
      <c r="AP160" s="65"/>
      <c r="AQ160" s="65"/>
      <c r="AR160" s="65"/>
      <c r="AS160" s="65"/>
      <c r="AT160" s="65"/>
      <c r="AU160" s="65"/>
      <c r="AV160" s="65"/>
      <c r="AW160" s="65"/>
      <c r="AX160" s="65"/>
      <c r="AY160" s="65"/>
      <c r="AZ160" s="65"/>
      <c r="BA160" s="65"/>
      <c r="BB160" s="65"/>
      <c r="BC160" s="65"/>
      <c r="BD160" s="65"/>
      <c r="BE160" s="65"/>
      <c r="BF160" s="65"/>
      <c r="BG160" s="65"/>
      <c r="BH160" s="65"/>
      <c r="BI160" s="65"/>
      <c r="BJ160" s="65"/>
      <c r="BK160" s="65"/>
      <c r="BL160" s="65"/>
      <c r="BM160" s="91"/>
      <c r="BN160" s="91"/>
      <c r="BO160" s="65"/>
      <c r="BP160" s="65"/>
      <c r="BQ160" s="65"/>
      <c r="BR160" s="65"/>
      <c r="BS160" s="65"/>
      <c r="BT160" s="65"/>
      <c r="BU160" s="65"/>
      <c r="BV160" s="65"/>
      <c r="BW160" s="65"/>
      <c r="BX160" s="65"/>
      <c r="BY160" s="65"/>
      <c r="BZ160" s="65"/>
      <c r="CA160" s="65"/>
      <c r="CB160" s="65"/>
      <c r="CC160" s="65"/>
      <c r="CD160" s="65"/>
      <c r="CE160" s="65"/>
      <c r="CF160" s="65"/>
      <c r="CG160" s="65"/>
      <c r="CH160" s="65"/>
      <c r="CI160" s="65"/>
      <c r="CJ160" s="65"/>
      <c r="CK160" s="65"/>
      <c r="CL160" s="65"/>
      <c r="CM160" s="65"/>
      <c r="CN160" s="65"/>
      <c r="CO160" s="65"/>
      <c r="CP160" s="65"/>
      <c r="CQ160" s="65"/>
      <c r="CR160" s="65"/>
      <c r="CS160" s="65"/>
      <c r="CT160" s="65"/>
      <c r="CU160" s="65"/>
      <c r="CV160" s="65"/>
      <c r="CW160" s="65"/>
      <c r="CX160" s="65"/>
      <c r="CY160" s="65"/>
      <c r="CZ160" s="65"/>
      <c r="DA160" s="65"/>
      <c r="DB160" s="65"/>
      <c r="DC160" s="65"/>
      <c r="DD160" s="65"/>
      <c r="DE160" s="65"/>
      <c r="DF160" s="65"/>
      <c r="DG160" s="65"/>
      <c r="DH160" s="65"/>
      <c r="DI160" s="65"/>
      <c r="DJ160" s="65"/>
      <c r="DK160" s="65"/>
      <c r="DL160" s="65"/>
      <c r="DM160" s="65"/>
      <c r="DN160" s="65"/>
      <c r="DO160" s="65"/>
      <c r="DP160" s="65"/>
      <c r="DQ160" s="65"/>
      <c r="DR160" s="65"/>
      <c r="DS160" s="65"/>
      <c r="DT160" s="65"/>
      <c r="DU160" s="65"/>
      <c r="DV160" s="65"/>
      <c r="DW160" s="65"/>
      <c r="DX160" s="65"/>
      <c r="DY160" s="65"/>
      <c r="DZ160" s="65"/>
      <c r="EA160" s="65"/>
      <c r="EB160" s="65"/>
      <c r="EC160" s="65"/>
      <c r="ED160" s="65"/>
      <c r="EE160" s="65"/>
      <c r="EF160" s="65"/>
      <c r="EG160" s="65"/>
      <c r="EH160" s="65"/>
      <c r="EI160" s="65"/>
      <c r="EJ160" s="65"/>
      <c r="EK160" s="65"/>
      <c r="EL160" s="65"/>
      <c r="EM160" s="65"/>
      <c r="EN160" s="65"/>
      <c r="EO160" s="65"/>
      <c r="EP160" s="65"/>
      <c r="EQ160" s="65"/>
      <c r="ER160" s="65"/>
      <c r="ES160" s="65"/>
      <c r="ET160" s="65"/>
      <c r="EU160" s="65"/>
      <c r="EV160" s="65"/>
      <c r="EW160" s="65"/>
      <c r="EX160" s="65"/>
      <c r="EY160" s="65"/>
      <c r="EZ160" s="65"/>
      <c r="FA160" s="65"/>
      <c r="FB160" s="65"/>
      <c r="FC160" s="65"/>
      <c r="FD160" s="65"/>
      <c r="FE160" s="65"/>
      <c r="FF160" s="65"/>
      <c r="FG160" s="65"/>
      <c r="FH160" s="65"/>
      <c r="FI160" s="65"/>
      <c r="FJ160" s="65"/>
      <c r="FK160" s="65"/>
      <c r="FL160" s="65"/>
      <c r="FM160" s="65"/>
      <c r="FN160" s="65"/>
      <c r="FO160" s="65"/>
      <c r="FP160" s="65"/>
      <c r="FQ160" s="65"/>
      <c r="FR160" s="65"/>
      <c r="FS160" s="65"/>
      <c r="FT160" s="65"/>
      <c r="FU160" s="65"/>
      <c r="FV160" s="65"/>
      <c r="FW160" s="65"/>
      <c r="FX160" s="65"/>
      <c r="FY160" s="65"/>
      <c r="FZ160" s="65"/>
      <c r="GA160" s="65"/>
      <c r="GB160" s="65"/>
      <c r="GC160" s="65"/>
      <c r="GD160" s="65"/>
      <c r="GE160" s="65"/>
      <c r="GF160" s="65"/>
      <c r="GG160" s="65"/>
      <c r="GH160" s="65"/>
      <c r="GI160" s="65"/>
      <c r="GJ160" s="65"/>
      <c r="GK160" s="65"/>
      <c r="GL160" s="65"/>
      <c r="GM160" s="65"/>
      <c r="GN160" s="65"/>
      <c r="GO160" s="65"/>
      <c r="GP160" s="65"/>
      <c r="GQ160" s="65"/>
      <c r="GR160" s="65"/>
      <c r="GS160" s="65"/>
      <c r="GT160" s="65"/>
      <c r="GU160" s="65"/>
      <c r="GV160" s="65"/>
      <c r="GW160" s="65"/>
      <c r="GX160" s="65"/>
    </row>
    <row r="161" spans="1:206" s="66" customFormat="1">
      <c r="A161" s="89"/>
      <c r="B161" s="89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65"/>
      <c r="AB161" s="65"/>
      <c r="AC161" s="65"/>
      <c r="AD161" s="65"/>
      <c r="AE161" s="65"/>
      <c r="AF161" s="65"/>
      <c r="AG161" s="65"/>
      <c r="AH161" s="65"/>
      <c r="AI161" s="65"/>
      <c r="AJ161" s="65"/>
      <c r="AK161" s="65"/>
      <c r="AL161" s="65"/>
      <c r="AM161" s="65"/>
      <c r="AN161" s="65"/>
      <c r="AO161" s="65"/>
      <c r="AP161" s="65"/>
      <c r="AQ161" s="65"/>
      <c r="AR161" s="65"/>
      <c r="AS161" s="65"/>
      <c r="AT161" s="65"/>
      <c r="AU161" s="65"/>
      <c r="AV161" s="65"/>
      <c r="AW161" s="65"/>
      <c r="AX161" s="65"/>
      <c r="AY161" s="65"/>
      <c r="AZ161" s="65"/>
      <c r="BA161" s="65"/>
      <c r="BB161" s="65"/>
      <c r="BC161" s="65"/>
      <c r="BD161" s="65"/>
      <c r="BE161" s="65"/>
      <c r="BF161" s="65"/>
      <c r="BG161" s="65"/>
      <c r="BH161" s="65"/>
      <c r="BI161" s="65"/>
      <c r="BJ161" s="65"/>
      <c r="BK161" s="65"/>
      <c r="BL161" s="65"/>
      <c r="BM161" s="91"/>
      <c r="BN161" s="91"/>
      <c r="BO161" s="65"/>
      <c r="BP161" s="65"/>
      <c r="BQ161" s="65"/>
      <c r="BR161" s="65"/>
      <c r="BS161" s="65"/>
      <c r="BT161" s="65"/>
      <c r="BU161" s="65"/>
      <c r="BV161" s="65"/>
      <c r="BW161" s="65"/>
      <c r="BX161" s="65"/>
      <c r="BY161" s="65"/>
      <c r="BZ161" s="65"/>
      <c r="CA161" s="65"/>
      <c r="CB161" s="65"/>
      <c r="CC161" s="65"/>
      <c r="CD161" s="65"/>
      <c r="CE161" s="65"/>
      <c r="CF161" s="65"/>
      <c r="CG161" s="65"/>
      <c r="CH161" s="65"/>
      <c r="CI161" s="65"/>
      <c r="CJ161" s="65"/>
      <c r="CK161" s="65"/>
      <c r="CL161" s="65"/>
      <c r="CM161" s="65"/>
      <c r="CN161" s="65"/>
      <c r="CO161" s="65"/>
      <c r="CP161" s="65"/>
      <c r="CQ161" s="65"/>
      <c r="CR161" s="65"/>
      <c r="CS161" s="65"/>
      <c r="CT161" s="65"/>
      <c r="CU161" s="65"/>
      <c r="CV161" s="65"/>
      <c r="CW161" s="65"/>
      <c r="CX161" s="65"/>
      <c r="CY161" s="65"/>
      <c r="CZ161" s="65"/>
      <c r="DA161" s="65"/>
      <c r="DB161" s="65"/>
      <c r="DC161" s="65"/>
      <c r="DD161" s="65"/>
      <c r="DE161" s="65"/>
      <c r="DF161" s="65"/>
      <c r="DG161" s="65"/>
      <c r="DH161" s="65"/>
      <c r="DI161" s="65"/>
      <c r="DJ161" s="65"/>
      <c r="DK161" s="65"/>
      <c r="DL161" s="65"/>
      <c r="DM161" s="65"/>
      <c r="DN161" s="65"/>
      <c r="DO161" s="65"/>
      <c r="DP161" s="65"/>
      <c r="DQ161" s="65"/>
      <c r="DR161" s="65"/>
      <c r="DS161" s="65"/>
      <c r="DT161" s="65"/>
      <c r="DU161" s="65"/>
      <c r="DV161" s="65"/>
      <c r="DW161" s="65"/>
      <c r="DX161" s="65"/>
      <c r="DY161" s="65"/>
      <c r="DZ161" s="65"/>
      <c r="EA161" s="65"/>
      <c r="EB161" s="65"/>
      <c r="EC161" s="65"/>
      <c r="ED161" s="65"/>
      <c r="EE161" s="65"/>
      <c r="EF161" s="65"/>
      <c r="EG161" s="65"/>
      <c r="EH161" s="65"/>
      <c r="EI161" s="65"/>
      <c r="EJ161" s="65"/>
      <c r="EK161" s="65"/>
      <c r="EL161" s="65"/>
      <c r="EM161" s="65"/>
      <c r="EN161" s="65"/>
      <c r="EO161" s="65"/>
      <c r="EP161" s="65"/>
      <c r="EQ161" s="65"/>
      <c r="ER161" s="65"/>
      <c r="ES161" s="65"/>
      <c r="ET161" s="65"/>
      <c r="EU161" s="65"/>
      <c r="EV161" s="65"/>
      <c r="EW161" s="65"/>
      <c r="EX161" s="65"/>
      <c r="EY161" s="65"/>
      <c r="EZ161" s="65"/>
      <c r="FA161" s="65"/>
      <c r="FB161" s="65"/>
      <c r="FC161" s="65"/>
      <c r="FD161" s="65"/>
      <c r="FE161" s="65"/>
      <c r="FF161" s="65"/>
      <c r="FG161" s="65"/>
      <c r="FH161" s="65"/>
      <c r="FI161" s="65"/>
      <c r="FJ161" s="65"/>
      <c r="FK161" s="65"/>
      <c r="FL161" s="65"/>
      <c r="FM161" s="65"/>
      <c r="FN161" s="65"/>
      <c r="FO161" s="65"/>
      <c r="FP161" s="65"/>
      <c r="FQ161" s="65"/>
      <c r="FR161" s="65"/>
      <c r="FS161" s="65"/>
      <c r="FT161" s="65"/>
      <c r="FU161" s="65"/>
      <c r="FV161" s="65"/>
      <c r="FW161" s="65"/>
      <c r="FX161" s="65"/>
      <c r="FY161" s="65"/>
      <c r="FZ161" s="65"/>
      <c r="GA161" s="65"/>
      <c r="GB161" s="65"/>
      <c r="GC161" s="65"/>
      <c r="GD161" s="65"/>
      <c r="GE161" s="65"/>
      <c r="GF161" s="65"/>
      <c r="GG161" s="65"/>
      <c r="GH161" s="65"/>
      <c r="GI161" s="65"/>
      <c r="GJ161" s="65"/>
      <c r="GK161" s="65"/>
      <c r="GL161" s="65"/>
      <c r="GM161" s="65"/>
      <c r="GN161" s="65"/>
      <c r="GO161" s="65"/>
      <c r="GP161" s="65"/>
      <c r="GQ161" s="65"/>
      <c r="GR161" s="65"/>
      <c r="GS161" s="65"/>
      <c r="GT161" s="65"/>
      <c r="GU161" s="65"/>
      <c r="GV161" s="65"/>
      <c r="GW161" s="65"/>
      <c r="GX161" s="65"/>
    </row>
    <row r="162" spans="1:206" s="66" customFormat="1">
      <c r="A162" s="89"/>
      <c r="B162" s="89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65"/>
      <c r="AB162" s="65"/>
      <c r="AC162" s="65"/>
      <c r="AD162" s="65"/>
      <c r="AE162" s="65"/>
      <c r="AF162" s="65"/>
      <c r="AG162" s="65"/>
      <c r="AH162" s="65"/>
      <c r="AI162" s="65"/>
      <c r="AJ162" s="65"/>
      <c r="AK162" s="65"/>
      <c r="AL162" s="65"/>
      <c r="AM162" s="65"/>
      <c r="AN162" s="65"/>
      <c r="AO162" s="65"/>
      <c r="AP162" s="65"/>
      <c r="AQ162" s="65"/>
      <c r="AR162" s="65"/>
      <c r="AS162" s="65"/>
      <c r="AT162" s="65"/>
      <c r="AU162" s="65"/>
      <c r="AV162" s="65"/>
      <c r="AW162" s="65"/>
      <c r="AX162" s="65"/>
      <c r="AY162" s="65"/>
      <c r="AZ162" s="65"/>
      <c r="BA162" s="65"/>
      <c r="BB162" s="65"/>
      <c r="BC162" s="65"/>
      <c r="BD162" s="65"/>
      <c r="BE162" s="65"/>
      <c r="BF162" s="65"/>
      <c r="BG162" s="65"/>
      <c r="BH162" s="65"/>
      <c r="BI162" s="65"/>
      <c r="BJ162" s="65"/>
      <c r="BK162" s="65"/>
      <c r="BL162" s="65"/>
      <c r="BM162" s="91"/>
      <c r="BN162" s="91"/>
      <c r="BO162" s="65"/>
      <c r="BP162" s="65"/>
      <c r="BQ162" s="65"/>
      <c r="BR162" s="65"/>
      <c r="BS162" s="65"/>
      <c r="BT162" s="65"/>
      <c r="BU162" s="65"/>
      <c r="BV162" s="65"/>
      <c r="BW162" s="65"/>
      <c r="BX162" s="65"/>
      <c r="BY162" s="65"/>
      <c r="BZ162" s="65"/>
      <c r="CA162" s="65"/>
      <c r="CB162" s="65"/>
      <c r="CC162" s="65"/>
      <c r="CD162" s="65"/>
      <c r="CE162" s="65"/>
      <c r="CF162" s="65"/>
      <c r="CG162" s="65"/>
      <c r="CH162" s="65"/>
      <c r="CI162" s="65"/>
      <c r="CJ162" s="65"/>
      <c r="CK162" s="65"/>
      <c r="CL162" s="65"/>
      <c r="CM162" s="65"/>
      <c r="CN162" s="65"/>
      <c r="CO162" s="65"/>
      <c r="CP162" s="65"/>
      <c r="CQ162" s="65"/>
      <c r="CR162" s="65"/>
      <c r="CS162" s="65"/>
      <c r="CT162" s="65"/>
      <c r="CU162" s="65"/>
      <c r="CV162" s="65"/>
      <c r="CW162" s="65"/>
      <c r="CX162" s="65"/>
      <c r="CY162" s="65"/>
      <c r="CZ162" s="65"/>
      <c r="DA162" s="65"/>
      <c r="DB162" s="65"/>
      <c r="DC162" s="65"/>
      <c r="DD162" s="65"/>
      <c r="DE162" s="65"/>
      <c r="DF162" s="65"/>
      <c r="DG162" s="65"/>
      <c r="DH162" s="65"/>
      <c r="DI162" s="65"/>
      <c r="DJ162" s="65"/>
      <c r="DK162" s="65"/>
      <c r="DL162" s="65"/>
      <c r="DM162" s="65"/>
      <c r="DN162" s="65"/>
      <c r="DO162" s="65"/>
      <c r="DP162" s="65"/>
      <c r="DQ162" s="65"/>
      <c r="DR162" s="65"/>
      <c r="DS162" s="65"/>
      <c r="DT162" s="65"/>
      <c r="DU162" s="65"/>
      <c r="DV162" s="65"/>
      <c r="DW162" s="65"/>
      <c r="DX162" s="65"/>
      <c r="DY162" s="65"/>
      <c r="DZ162" s="65"/>
      <c r="EA162" s="65"/>
      <c r="EB162" s="65"/>
      <c r="EC162" s="65"/>
      <c r="ED162" s="65"/>
      <c r="EE162" s="65"/>
      <c r="EF162" s="65"/>
      <c r="EG162" s="65"/>
      <c r="EH162" s="65"/>
      <c r="EI162" s="65"/>
      <c r="EJ162" s="65"/>
      <c r="EK162" s="65"/>
      <c r="EL162" s="65"/>
      <c r="EM162" s="65"/>
      <c r="EN162" s="65"/>
      <c r="EO162" s="65"/>
      <c r="EP162" s="65"/>
      <c r="EQ162" s="65"/>
      <c r="ER162" s="65"/>
      <c r="ES162" s="65"/>
      <c r="ET162" s="65"/>
      <c r="EU162" s="65"/>
      <c r="EV162" s="65"/>
      <c r="EW162" s="65"/>
      <c r="EX162" s="65"/>
      <c r="EY162" s="65"/>
      <c r="EZ162" s="65"/>
      <c r="FA162" s="65"/>
      <c r="FB162" s="65"/>
      <c r="FC162" s="65"/>
      <c r="FD162" s="65"/>
      <c r="FE162" s="65"/>
      <c r="FF162" s="65"/>
      <c r="FG162" s="65"/>
      <c r="FH162" s="65"/>
      <c r="FI162" s="65"/>
      <c r="FJ162" s="65"/>
      <c r="FK162" s="65"/>
      <c r="FL162" s="65"/>
      <c r="FM162" s="65"/>
      <c r="FN162" s="65"/>
      <c r="FO162" s="65"/>
      <c r="FP162" s="65"/>
      <c r="FQ162" s="65"/>
      <c r="FR162" s="65"/>
      <c r="FS162" s="65"/>
      <c r="FT162" s="65"/>
      <c r="FU162" s="65"/>
      <c r="FV162" s="65"/>
      <c r="FW162" s="65"/>
      <c r="FX162" s="65"/>
      <c r="FY162" s="65"/>
      <c r="FZ162" s="65"/>
      <c r="GA162" s="65"/>
      <c r="GB162" s="65"/>
      <c r="GC162" s="65"/>
      <c r="GD162" s="65"/>
      <c r="GE162" s="65"/>
      <c r="GF162" s="65"/>
      <c r="GG162" s="65"/>
      <c r="GH162" s="65"/>
      <c r="GI162" s="65"/>
      <c r="GJ162" s="65"/>
      <c r="GK162" s="65"/>
      <c r="GL162" s="65"/>
      <c r="GM162" s="65"/>
      <c r="GN162" s="65"/>
      <c r="GO162" s="65"/>
      <c r="GP162" s="65"/>
      <c r="GQ162" s="65"/>
      <c r="GR162" s="65"/>
      <c r="GS162" s="65"/>
      <c r="GT162" s="65"/>
      <c r="GU162" s="65"/>
      <c r="GV162" s="65"/>
      <c r="GW162" s="65"/>
      <c r="GX162" s="65"/>
    </row>
    <row r="163" spans="1:206" s="66" customFormat="1">
      <c r="A163" s="89"/>
      <c r="B163" s="89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65"/>
      <c r="AB163" s="65"/>
      <c r="AC163" s="65"/>
      <c r="AD163" s="65"/>
      <c r="AE163" s="65"/>
      <c r="AF163" s="65"/>
      <c r="AG163" s="65"/>
      <c r="AH163" s="65"/>
      <c r="AI163" s="65"/>
      <c r="AJ163" s="65"/>
      <c r="AK163" s="65"/>
      <c r="AL163" s="65"/>
      <c r="AM163" s="65"/>
      <c r="AN163" s="65"/>
      <c r="AO163" s="65"/>
      <c r="AP163" s="65"/>
      <c r="AQ163" s="65"/>
      <c r="AR163" s="65"/>
      <c r="AS163" s="65"/>
      <c r="AT163" s="65"/>
      <c r="AU163" s="65"/>
      <c r="AV163" s="65"/>
      <c r="AW163" s="65"/>
      <c r="AX163" s="65"/>
      <c r="AY163" s="65"/>
      <c r="AZ163" s="65"/>
      <c r="BA163" s="65"/>
      <c r="BB163" s="65"/>
      <c r="BC163" s="65"/>
      <c r="BD163" s="65"/>
      <c r="BE163" s="65"/>
      <c r="BF163" s="65"/>
      <c r="BG163" s="65"/>
      <c r="BH163" s="65"/>
      <c r="BI163" s="65"/>
      <c r="BJ163" s="65"/>
      <c r="BK163" s="65"/>
      <c r="BL163" s="65"/>
      <c r="BM163" s="91"/>
      <c r="BN163" s="91"/>
      <c r="BO163" s="65"/>
      <c r="BP163" s="65"/>
      <c r="BQ163" s="65"/>
      <c r="BR163" s="65"/>
      <c r="BS163" s="65"/>
      <c r="BT163" s="65"/>
      <c r="BU163" s="65"/>
      <c r="BV163" s="65"/>
      <c r="BW163" s="65"/>
      <c r="BX163" s="65"/>
      <c r="BY163" s="65"/>
      <c r="BZ163" s="65"/>
      <c r="CA163" s="65"/>
      <c r="CB163" s="65"/>
      <c r="CC163" s="65"/>
      <c r="CD163" s="65"/>
      <c r="CE163" s="65"/>
      <c r="CF163" s="65"/>
      <c r="CG163" s="65"/>
      <c r="CH163" s="65"/>
      <c r="CI163" s="65"/>
      <c r="CJ163" s="65"/>
      <c r="CK163" s="65"/>
      <c r="CL163" s="65"/>
      <c r="CM163" s="65"/>
      <c r="CN163" s="65"/>
      <c r="CO163" s="65"/>
      <c r="CP163" s="65"/>
      <c r="CQ163" s="65"/>
      <c r="CR163" s="65"/>
      <c r="CS163" s="65"/>
      <c r="CT163" s="65"/>
      <c r="CU163" s="65"/>
      <c r="CV163" s="65"/>
      <c r="CW163" s="65"/>
      <c r="CX163" s="65"/>
      <c r="CY163" s="65"/>
      <c r="CZ163" s="65"/>
      <c r="DA163" s="65"/>
      <c r="DB163" s="65"/>
      <c r="DC163" s="65"/>
      <c r="DD163" s="65"/>
      <c r="DE163" s="65"/>
      <c r="DF163" s="65"/>
      <c r="DG163" s="65"/>
      <c r="DH163" s="65"/>
      <c r="DI163" s="65"/>
      <c r="DJ163" s="65"/>
      <c r="DK163" s="65"/>
      <c r="DL163" s="65"/>
      <c r="DM163" s="65"/>
      <c r="DN163" s="65"/>
      <c r="DO163" s="65"/>
      <c r="DP163" s="65"/>
      <c r="DQ163" s="65"/>
      <c r="DR163" s="65"/>
      <c r="DS163" s="65"/>
      <c r="DT163" s="65"/>
      <c r="DU163" s="65"/>
      <c r="DV163" s="65"/>
      <c r="DW163" s="65"/>
      <c r="DX163" s="65"/>
      <c r="DY163" s="65"/>
      <c r="DZ163" s="65"/>
      <c r="EA163" s="65"/>
      <c r="EB163" s="65"/>
      <c r="EC163" s="65"/>
      <c r="ED163" s="65"/>
      <c r="EE163" s="65"/>
      <c r="EF163" s="65"/>
      <c r="EG163" s="65"/>
      <c r="EH163" s="65"/>
      <c r="EI163" s="65"/>
      <c r="EJ163" s="65"/>
      <c r="EK163" s="65"/>
      <c r="EL163" s="65"/>
      <c r="EM163" s="65"/>
      <c r="EN163" s="65"/>
      <c r="EO163" s="65"/>
      <c r="EP163" s="65"/>
      <c r="EQ163" s="65"/>
      <c r="ER163" s="65"/>
      <c r="ES163" s="65"/>
      <c r="ET163" s="65"/>
      <c r="EU163" s="65"/>
      <c r="EV163" s="65"/>
      <c r="EW163" s="65"/>
      <c r="EX163" s="65"/>
      <c r="EY163" s="65"/>
      <c r="EZ163" s="65"/>
      <c r="FA163" s="65"/>
      <c r="FB163" s="65"/>
      <c r="FC163" s="65"/>
      <c r="FD163" s="65"/>
      <c r="FE163" s="65"/>
      <c r="FF163" s="65"/>
      <c r="FG163" s="65"/>
      <c r="FH163" s="65"/>
      <c r="FI163" s="65"/>
      <c r="FJ163" s="65"/>
      <c r="FK163" s="65"/>
      <c r="FL163" s="65"/>
      <c r="FM163" s="65"/>
      <c r="FN163" s="65"/>
      <c r="FO163" s="65"/>
      <c r="FP163" s="65"/>
      <c r="FQ163" s="65"/>
      <c r="FR163" s="65"/>
      <c r="FS163" s="65"/>
      <c r="FT163" s="65"/>
      <c r="FU163" s="65"/>
      <c r="FV163" s="65"/>
      <c r="FW163" s="65"/>
      <c r="FX163" s="65"/>
      <c r="FY163" s="65"/>
      <c r="FZ163" s="65"/>
      <c r="GA163" s="65"/>
      <c r="GB163" s="65"/>
      <c r="GC163" s="65"/>
      <c r="GD163" s="65"/>
      <c r="GE163" s="65"/>
      <c r="GF163" s="65"/>
      <c r="GG163" s="65"/>
      <c r="GH163" s="65"/>
      <c r="GI163" s="65"/>
      <c r="GJ163" s="65"/>
      <c r="GK163" s="65"/>
      <c r="GL163" s="65"/>
      <c r="GM163" s="65"/>
      <c r="GN163" s="65"/>
      <c r="GO163" s="65"/>
      <c r="GP163" s="65"/>
      <c r="GQ163" s="65"/>
      <c r="GR163" s="65"/>
      <c r="GS163" s="65"/>
      <c r="GT163" s="65"/>
      <c r="GU163" s="65"/>
      <c r="GV163" s="65"/>
      <c r="GW163" s="65"/>
      <c r="GX163" s="65"/>
    </row>
    <row r="164" spans="1:206" s="66" customFormat="1">
      <c r="A164" s="89"/>
      <c r="B164" s="89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65"/>
      <c r="AB164" s="65"/>
      <c r="AC164" s="65"/>
      <c r="AD164" s="65"/>
      <c r="AE164" s="65"/>
      <c r="AF164" s="65"/>
      <c r="AG164" s="65"/>
      <c r="AH164" s="65"/>
      <c r="AI164" s="65"/>
      <c r="AJ164" s="65"/>
      <c r="AK164" s="65"/>
      <c r="AL164" s="65"/>
      <c r="AM164" s="65"/>
      <c r="AN164" s="65"/>
      <c r="AO164" s="65"/>
      <c r="AP164" s="65"/>
      <c r="AQ164" s="65"/>
      <c r="AR164" s="65"/>
      <c r="AS164" s="65"/>
      <c r="AT164" s="65"/>
      <c r="AU164" s="65"/>
      <c r="AV164" s="65"/>
      <c r="AW164" s="65"/>
      <c r="AX164" s="65"/>
      <c r="AY164" s="65"/>
      <c r="AZ164" s="65"/>
      <c r="BA164" s="65"/>
      <c r="BB164" s="65"/>
      <c r="BC164" s="65"/>
      <c r="BD164" s="65"/>
      <c r="BE164" s="65"/>
      <c r="BF164" s="65"/>
      <c r="BG164" s="65"/>
      <c r="BH164" s="65"/>
      <c r="BI164" s="65"/>
      <c r="BJ164" s="65"/>
      <c r="BK164" s="65"/>
      <c r="BL164" s="65"/>
      <c r="BM164" s="91"/>
      <c r="BN164" s="91"/>
      <c r="BO164" s="65"/>
      <c r="BP164" s="65"/>
      <c r="BQ164" s="65"/>
      <c r="BR164" s="65"/>
      <c r="BS164" s="65"/>
      <c r="BT164" s="65"/>
      <c r="BU164" s="65"/>
      <c r="BV164" s="65"/>
      <c r="BW164" s="65"/>
      <c r="BX164" s="65"/>
      <c r="BY164" s="65"/>
      <c r="BZ164" s="65"/>
      <c r="CA164" s="65"/>
      <c r="CB164" s="65"/>
      <c r="CC164" s="65"/>
      <c r="CD164" s="65"/>
      <c r="CE164" s="65"/>
      <c r="CF164" s="65"/>
      <c r="CG164" s="65"/>
      <c r="CH164" s="65"/>
      <c r="CI164" s="65"/>
      <c r="CJ164" s="65"/>
      <c r="CK164" s="65"/>
      <c r="CL164" s="65"/>
      <c r="CM164" s="65"/>
      <c r="CN164" s="65"/>
      <c r="CO164" s="65"/>
      <c r="CP164" s="65"/>
      <c r="CQ164" s="65"/>
      <c r="CR164" s="65"/>
      <c r="CS164" s="65"/>
      <c r="CT164" s="65"/>
      <c r="CU164" s="65"/>
      <c r="CV164" s="65"/>
      <c r="CW164" s="65"/>
      <c r="CX164" s="65"/>
      <c r="CY164" s="65"/>
      <c r="CZ164" s="65"/>
      <c r="DA164" s="65"/>
      <c r="DB164" s="65"/>
      <c r="DC164" s="65"/>
      <c r="DD164" s="65"/>
      <c r="DE164" s="65"/>
      <c r="DF164" s="65"/>
      <c r="DG164" s="65"/>
      <c r="DH164" s="65"/>
      <c r="DI164" s="65"/>
      <c r="DJ164" s="65"/>
      <c r="DK164" s="65"/>
      <c r="DL164" s="65"/>
      <c r="DM164" s="65"/>
      <c r="DN164" s="65"/>
      <c r="DO164" s="65"/>
      <c r="DP164" s="65"/>
      <c r="DQ164" s="65"/>
      <c r="DR164" s="65"/>
      <c r="DS164" s="65"/>
      <c r="DT164" s="65"/>
      <c r="DU164" s="65"/>
      <c r="DV164" s="65"/>
      <c r="DW164" s="65"/>
      <c r="DX164" s="65"/>
      <c r="DY164" s="65"/>
      <c r="DZ164" s="65"/>
      <c r="EA164" s="65"/>
      <c r="EB164" s="65"/>
      <c r="EC164" s="65"/>
      <c r="ED164" s="65"/>
      <c r="EE164" s="65"/>
      <c r="EF164" s="65"/>
      <c r="EG164" s="65"/>
      <c r="EH164" s="65"/>
      <c r="EI164" s="65"/>
      <c r="EJ164" s="65"/>
      <c r="EK164" s="65"/>
      <c r="EL164" s="65"/>
      <c r="EM164" s="65"/>
      <c r="EN164" s="65"/>
      <c r="EO164" s="65"/>
      <c r="EP164" s="65"/>
      <c r="EQ164" s="65"/>
      <c r="ER164" s="65"/>
      <c r="ES164" s="65"/>
      <c r="ET164" s="65"/>
      <c r="EU164" s="65"/>
      <c r="EV164" s="65"/>
      <c r="EW164" s="65"/>
      <c r="EX164" s="65"/>
      <c r="EY164" s="65"/>
      <c r="EZ164" s="65"/>
      <c r="FA164" s="65"/>
      <c r="FB164" s="65"/>
      <c r="FC164" s="65"/>
      <c r="FD164" s="65"/>
      <c r="FE164" s="65"/>
      <c r="FF164" s="65"/>
      <c r="FG164" s="65"/>
      <c r="FH164" s="65"/>
      <c r="FI164" s="65"/>
      <c r="FJ164" s="65"/>
      <c r="FK164" s="65"/>
      <c r="FL164" s="65"/>
      <c r="FM164" s="65"/>
      <c r="FN164" s="65"/>
      <c r="FO164" s="65"/>
      <c r="FP164" s="65"/>
      <c r="FQ164" s="65"/>
      <c r="FR164" s="65"/>
      <c r="FS164" s="65"/>
      <c r="FT164" s="65"/>
      <c r="FU164" s="65"/>
      <c r="FV164" s="65"/>
      <c r="FW164" s="65"/>
      <c r="FX164" s="65"/>
      <c r="FY164" s="65"/>
      <c r="FZ164" s="65"/>
      <c r="GA164" s="65"/>
      <c r="GB164" s="65"/>
      <c r="GC164" s="65"/>
      <c r="GD164" s="65"/>
      <c r="GE164" s="65"/>
      <c r="GF164" s="65"/>
      <c r="GG164" s="65"/>
      <c r="GH164" s="65"/>
      <c r="GI164" s="65"/>
      <c r="GJ164" s="65"/>
      <c r="GK164" s="65"/>
      <c r="GL164" s="65"/>
      <c r="GM164" s="65"/>
      <c r="GN164" s="65"/>
      <c r="GO164" s="65"/>
      <c r="GP164" s="65"/>
      <c r="GQ164" s="65"/>
      <c r="GR164" s="65"/>
      <c r="GS164" s="65"/>
      <c r="GT164" s="65"/>
      <c r="GU164" s="65"/>
      <c r="GV164" s="65"/>
      <c r="GW164" s="65"/>
      <c r="GX164" s="65"/>
    </row>
    <row r="165" spans="1:206" s="66" customFormat="1">
      <c r="A165" s="89"/>
      <c r="B165" s="89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65"/>
      <c r="AB165" s="65"/>
      <c r="AC165" s="65"/>
      <c r="AD165" s="65"/>
      <c r="AE165" s="65"/>
      <c r="AF165" s="65"/>
      <c r="AG165" s="65"/>
      <c r="AH165" s="65"/>
      <c r="AI165" s="65"/>
      <c r="AJ165" s="65"/>
      <c r="AK165" s="65"/>
      <c r="AL165" s="65"/>
      <c r="AM165" s="65"/>
      <c r="AN165" s="65"/>
      <c r="AO165" s="65"/>
      <c r="AP165" s="65"/>
      <c r="AQ165" s="65"/>
      <c r="AR165" s="65"/>
      <c r="AS165" s="65"/>
      <c r="AT165" s="65"/>
      <c r="AU165" s="65"/>
      <c r="AV165" s="65"/>
      <c r="AW165" s="65"/>
      <c r="AX165" s="65"/>
      <c r="AY165" s="65"/>
      <c r="AZ165" s="65"/>
      <c r="BA165" s="65"/>
      <c r="BB165" s="65"/>
      <c r="BC165" s="65"/>
      <c r="BD165" s="65"/>
      <c r="BE165" s="65"/>
      <c r="BF165" s="65"/>
      <c r="BG165" s="65"/>
      <c r="BH165" s="65"/>
      <c r="BI165" s="65"/>
      <c r="BJ165" s="65"/>
      <c r="BK165" s="65"/>
      <c r="BL165" s="65"/>
      <c r="BM165" s="91"/>
      <c r="BN165" s="91"/>
      <c r="BO165" s="65"/>
      <c r="BP165" s="65"/>
      <c r="BQ165" s="65"/>
      <c r="BR165" s="65"/>
      <c r="BS165" s="65"/>
      <c r="BT165" s="65"/>
      <c r="BU165" s="65"/>
      <c r="BV165" s="65"/>
      <c r="BW165" s="65"/>
      <c r="BX165" s="65"/>
      <c r="BY165" s="65"/>
      <c r="BZ165" s="65"/>
      <c r="CA165" s="65"/>
      <c r="CB165" s="65"/>
      <c r="CC165" s="65"/>
      <c r="CD165" s="65"/>
      <c r="CE165" s="65"/>
      <c r="CF165" s="65"/>
      <c r="CG165" s="65"/>
      <c r="CH165" s="65"/>
      <c r="CI165" s="65"/>
      <c r="CJ165" s="65"/>
      <c r="CK165" s="65"/>
      <c r="CL165" s="65"/>
      <c r="CM165" s="65"/>
      <c r="CN165" s="65"/>
      <c r="CO165" s="65"/>
      <c r="CP165" s="65"/>
      <c r="CQ165" s="65"/>
      <c r="CR165" s="65"/>
      <c r="CS165" s="65"/>
      <c r="CT165" s="65"/>
      <c r="CU165" s="65"/>
      <c r="CV165" s="65"/>
      <c r="CW165" s="65"/>
      <c r="CX165" s="65"/>
      <c r="CY165" s="65"/>
      <c r="CZ165" s="65"/>
      <c r="DA165" s="65"/>
      <c r="DB165" s="65"/>
      <c r="DC165" s="65"/>
      <c r="DD165" s="65"/>
      <c r="DE165" s="65"/>
      <c r="DF165" s="65"/>
      <c r="DG165" s="65"/>
      <c r="DH165" s="65"/>
      <c r="DI165" s="65"/>
      <c r="DJ165" s="65"/>
      <c r="DK165" s="65"/>
      <c r="DL165" s="65"/>
      <c r="DM165" s="65"/>
      <c r="DN165" s="65"/>
      <c r="DO165" s="65"/>
      <c r="DP165" s="65"/>
      <c r="DQ165" s="65"/>
      <c r="DR165" s="65"/>
      <c r="DS165" s="65"/>
      <c r="DT165" s="65"/>
      <c r="DU165" s="65"/>
      <c r="DV165" s="65"/>
      <c r="DW165" s="65"/>
      <c r="DX165" s="65"/>
      <c r="DY165" s="65"/>
      <c r="DZ165" s="65"/>
      <c r="EA165" s="65"/>
      <c r="EB165" s="65"/>
      <c r="EC165" s="65"/>
      <c r="ED165" s="65"/>
      <c r="EE165" s="65"/>
      <c r="EF165" s="65"/>
      <c r="EG165" s="65"/>
      <c r="EH165" s="65"/>
      <c r="EI165" s="65"/>
      <c r="EJ165" s="65"/>
      <c r="EK165" s="65"/>
      <c r="EL165" s="65"/>
      <c r="EM165" s="65"/>
      <c r="EN165" s="65"/>
      <c r="EO165" s="65"/>
      <c r="EP165" s="65"/>
      <c r="EQ165" s="65"/>
      <c r="ER165" s="65"/>
      <c r="ES165" s="65"/>
      <c r="ET165" s="65"/>
      <c r="EU165" s="65"/>
      <c r="EV165" s="65"/>
      <c r="EW165" s="65"/>
      <c r="EX165" s="65"/>
      <c r="EY165" s="65"/>
      <c r="EZ165" s="65"/>
      <c r="FA165" s="65"/>
      <c r="FB165" s="65"/>
      <c r="FC165" s="65"/>
      <c r="FD165" s="65"/>
      <c r="FE165" s="65"/>
      <c r="FF165" s="65"/>
      <c r="FG165" s="65"/>
      <c r="FH165" s="65"/>
      <c r="FI165" s="65"/>
      <c r="FJ165" s="65"/>
      <c r="FK165" s="65"/>
      <c r="FL165" s="65"/>
      <c r="FM165" s="65"/>
      <c r="FN165" s="65"/>
      <c r="FO165" s="65"/>
      <c r="FP165" s="65"/>
      <c r="FQ165" s="65"/>
      <c r="FR165" s="65"/>
      <c r="FS165" s="65"/>
      <c r="FT165" s="65"/>
      <c r="FU165" s="65"/>
      <c r="FV165" s="65"/>
      <c r="FW165" s="65"/>
      <c r="FX165" s="65"/>
      <c r="FY165" s="65"/>
      <c r="FZ165" s="65"/>
      <c r="GA165" s="65"/>
      <c r="GB165" s="65"/>
      <c r="GC165" s="65"/>
      <c r="GD165" s="65"/>
      <c r="GE165" s="65"/>
      <c r="GF165" s="65"/>
      <c r="GG165" s="65"/>
      <c r="GH165" s="65"/>
      <c r="GI165" s="65"/>
      <c r="GJ165" s="65"/>
      <c r="GK165" s="65"/>
      <c r="GL165" s="65"/>
      <c r="GM165" s="65"/>
      <c r="GN165" s="65"/>
      <c r="GO165" s="65"/>
      <c r="GP165" s="65"/>
      <c r="GQ165" s="65"/>
      <c r="GR165" s="65"/>
      <c r="GS165" s="65"/>
      <c r="GT165" s="65"/>
      <c r="GU165" s="65"/>
      <c r="GV165" s="65"/>
      <c r="GW165" s="65"/>
      <c r="GX165" s="65"/>
    </row>
    <row r="166" spans="1:206" s="66" customFormat="1">
      <c r="A166" s="89"/>
      <c r="B166" s="89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65"/>
      <c r="AB166" s="65"/>
      <c r="AC166" s="65"/>
      <c r="AD166" s="65"/>
      <c r="AE166" s="65"/>
      <c r="AF166" s="65"/>
      <c r="AG166" s="65"/>
      <c r="AH166" s="65"/>
      <c r="AI166" s="65"/>
      <c r="AJ166" s="65"/>
      <c r="AK166" s="65"/>
      <c r="AL166" s="65"/>
      <c r="AM166" s="65"/>
      <c r="AN166" s="65"/>
      <c r="AO166" s="65"/>
      <c r="AP166" s="65"/>
      <c r="AQ166" s="65"/>
      <c r="AR166" s="65"/>
      <c r="AS166" s="65"/>
      <c r="AT166" s="65"/>
      <c r="AU166" s="65"/>
      <c r="AV166" s="65"/>
      <c r="AW166" s="65"/>
      <c r="AX166" s="65"/>
      <c r="AY166" s="65"/>
      <c r="AZ166" s="65"/>
      <c r="BA166" s="65"/>
      <c r="BB166" s="65"/>
      <c r="BC166" s="65"/>
      <c r="BD166" s="65"/>
      <c r="BE166" s="65"/>
      <c r="BF166" s="65"/>
      <c r="BG166" s="65"/>
      <c r="BH166" s="65"/>
      <c r="BI166" s="65"/>
      <c r="BJ166" s="65"/>
      <c r="BK166" s="65"/>
      <c r="BL166" s="65"/>
      <c r="BM166" s="91"/>
      <c r="BN166" s="91"/>
      <c r="BO166" s="65"/>
      <c r="BP166" s="65"/>
      <c r="BQ166" s="65"/>
      <c r="BR166" s="65"/>
      <c r="BS166" s="65"/>
      <c r="BT166" s="65"/>
      <c r="BU166" s="65"/>
      <c r="BV166" s="65"/>
      <c r="BW166" s="65"/>
      <c r="BX166" s="65"/>
      <c r="BY166" s="65"/>
      <c r="BZ166" s="65"/>
      <c r="CA166" s="65"/>
      <c r="CB166" s="65"/>
      <c r="CC166" s="65"/>
      <c r="CD166" s="65"/>
      <c r="CE166" s="65"/>
      <c r="CF166" s="65"/>
      <c r="CG166" s="65"/>
      <c r="CH166" s="65"/>
      <c r="CI166" s="65"/>
      <c r="CJ166" s="65"/>
      <c r="CK166" s="65"/>
      <c r="CL166" s="65"/>
      <c r="CM166" s="65"/>
      <c r="CN166" s="65"/>
      <c r="CO166" s="65"/>
      <c r="CP166" s="65"/>
      <c r="CQ166" s="65"/>
      <c r="CR166" s="65"/>
      <c r="CS166" s="65"/>
      <c r="CT166" s="65"/>
      <c r="CU166" s="65"/>
      <c r="CV166" s="65"/>
      <c r="CW166" s="65"/>
      <c r="CX166" s="65"/>
      <c r="CY166" s="65"/>
      <c r="CZ166" s="65"/>
      <c r="DA166" s="65"/>
      <c r="DB166" s="65"/>
      <c r="DC166" s="65"/>
      <c r="DD166" s="65"/>
      <c r="DE166" s="65"/>
      <c r="DF166" s="65"/>
      <c r="DG166" s="65"/>
      <c r="DH166" s="65"/>
      <c r="DI166" s="65"/>
      <c r="DJ166" s="65"/>
      <c r="DK166" s="65"/>
      <c r="DL166" s="65"/>
      <c r="DM166" s="65"/>
      <c r="DN166" s="65"/>
      <c r="DO166" s="65"/>
      <c r="DP166" s="65"/>
      <c r="DQ166" s="65"/>
      <c r="DR166" s="65"/>
      <c r="DS166" s="65"/>
      <c r="DT166" s="65"/>
      <c r="DU166" s="65"/>
      <c r="DV166" s="65"/>
      <c r="DW166" s="65"/>
      <c r="DX166" s="65"/>
      <c r="DY166" s="65"/>
      <c r="DZ166" s="65"/>
      <c r="EA166" s="65"/>
      <c r="EB166" s="65"/>
      <c r="EC166" s="65"/>
      <c r="ED166" s="65"/>
      <c r="EE166" s="65"/>
      <c r="EF166" s="65"/>
      <c r="EG166" s="65"/>
      <c r="EH166" s="65"/>
      <c r="EI166" s="65"/>
      <c r="EJ166" s="65"/>
      <c r="EK166" s="65"/>
      <c r="EL166" s="65"/>
      <c r="EM166" s="65"/>
      <c r="EN166" s="65"/>
      <c r="EO166" s="65"/>
      <c r="EP166" s="65"/>
      <c r="EQ166" s="65"/>
      <c r="ER166" s="65"/>
      <c r="ES166" s="65"/>
      <c r="ET166" s="65"/>
      <c r="EU166" s="65"/>
      <c r="EV166" s="65"/>
      <c r="EW166" s="65"/>
      <c r="EX166" s="65"/>
      <c r="EY166" s="65"/>
      <c r="EZ166" s="65"/>
      <c r="FA166" s="65"/>
      <c r="FB166" s="65"/>
      <c r="FC166" s="65"/>
      <c r="FD166" s="65"/>
      <c r="FE166" s="65"/>
      <c r="FF166" s="65"/>
      <c r="FG166" s="65"/>
      <c r="FH166" s="65"/>
      <c r="FI166" s="65"/>
      <c r="FJ166" s="65"/>
      <c r="FK166" s="65"/>
      <c r="FL166" s="65"/>
      <c r="FM166" s="65"/>
      <c r="FN166" s="65"/>
      <c r="FO166" s="65"/>
      <c r="FP166" s="65"/>
      <c r="FQ166" s="65"/>
      <c r="FR166" s="65"/>
      <c r="FS166" s="65"/>
      <c r="FT166" s="65"/>
      <c r="FU166" s="65"/>
      <c r="FV166" s="65"/>
      <c r="FW166" s="65"/>
      <c r="FX166" s="65"/>
      <c r="FY166" s="65"/>
      <c r="FZ166" s="65"/>
      <c r="GA166" s="65"/>
      <c r="GB166" s="65"/>
      <c r="GC166" s="65"/>
      <c r="GD166" s="65"/>
      <c r="GE166" s="65"/>
      <c r="GF166" s="65"/>
      <c r="GG166" s="65"/>
      <c r="GH166" s="65"/>
      <c r="GI166" s="65"/>
      <c r="GJ166" s="65"/>
      <c r="GK166" s="65"/>
      <c r="GL166" s="65"/>
      <c r="GM166" s="65"/>
      <c r="GN166" s="65"/>
      <c r="GO166" s="65"/>
      <c r="GP166" s="65"/>
      <c r="GQ166" s="65"/>
      <c r="GR166" s="65"/>
      <c r="GS166" s="65"/>
      <c r="GT166" s="65"/>
      <c r="GU166" s="65"/>
      <c r="GV166" s="65"/>
      <c r="GW166" s="65"/>
      <c r="GX166" s="65"/>
    </row>
    <row r="167" spans="1:206" s="66" customFormat="1">
      <c r="A167" s="89"/>
      <c r="B167" s="89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65"/>
      <c r="AB167" s="65"/>
      <c r="AC167" s="65"/>
      <c r="AD167" s="65"/>
      <c r="AE167" s="65"/>
      <c r="AF167" s="65"/>
      <c r="AG167" s="65"/>
      <c r="AH167" s="65"/>
      <c r="AI167" s="65"/>
      <c r="AJ167" s="65"/>
      <c r="AK167" s="65"/>
      <c r="AL167" s="65"/>
      <c r="AM167" s="65"/>
      <c r="AN167" s="65"/>
      <c r="AO167" s="65"/>
      <c r="AP167" s="65"/>
      <c r="AQ167" s="65"/>
      <c r="AR167" s="65"/>
      <c r="AS167" s="65"/>
      <c r="AT167" s="65"/>
      <c r="AU167" s="65"/>
      <c r="AV167" s="65"/>
      <c r="AW167" s="65"/>
      <c r="AX167" s="65"/>
      <c r="AY167" s="65"/>
      <c r="AZ167" s="65"/>
      <c r="BA167" s="65"/>
      <c r="BB167" s="65"/>
      <c r="BC167" s="65"/>
      <c r="BD167" s="65"/>
      <c r="BE167" s="65"/>
      <c r="BF167" s="65"/>
      <c r="BG167" s="65"/>
      <c r="BH167" s="65"/>
      <c r="BI167" s="65"/>
      <c r="BJ167" s="65"/>
      <c r="BK167" s="65"/>
      <c r="BL167" s="65"/>
      <c r="BM167" s="91"/>
      <c r="BN167" s="91"/>
      <c r="BO167" s="65"/>
      <c r="BP167" s="65"/>
      <c r="BQ167" s="65"/>
      <c r="BR167" s="65"/>
      <c r="BS167" s="65"/>
      <c r="BT167" s="65"/>
      <c r="BU167" s="65"/>
      <c r="BV167" s="65"/>
      <c r="BW167" s="65"/>
      <c r="BX167" s="65"/>
      <c r="BY167" s="65"/>
      <c r="BZ167" s="65"/>
      <c r="CA167" s="65"/>
      <c r="CB167" s="65"/>
      <c r="CC167" s="65"/>
      <c r="CD167" s="65"/>
      <c r="CE167" s="65"/>
      <c r="CF167" s="65"/>
      <c r="CG167" s="65"/>
      <c r="CH167" s="65"/>
      <c r="CI167" s="65"/>
      <c r="CJ167" s="65"/>
      <c r="CK167" s="65"/>
      <c r="CL167" s="65"/>
      <c r="CM167" s="65"/>
      <c r="CN167" s="65"/>
      <c r="CO167" s="65"/>
      <c r="CP167" s="65"/>
      <c r="CQ167" s="65"/>
      <c r="CR167" s="65"/>
      <c r="CS167" s="65"/>
      <c r="CT167" s="65"/>
      <c r="CU167" s="65"/>
      <c r="CV167" s="65"/>
      <c r="CW167" s="65"/>
      <c r="CX167" s="65"/>
      <c r="CY167" s="65"/>
      <c r="CZ167" s="65"/>
      <c r="DA167" s="65"/>
      <c r="DB167" s="65"/>
      <c r="DC167" s="65"/>
      <c r="DD167" s="65"/>
      <c r="DE167" s="65"/>
      <c r="DF167" s="65"/>
      <c r="DG167" s="65"/>
      <c r="DH167" s="65"/>
      <c r="DI167" s="65"/>
      <c r="DJ167" s="65"/>
      <c r="DK167" s="65"/>
      <c r="DL167" s="65"/>
      <c r="DM167" s="65"/>
      <c r="DN167" s="65"/>
      <c r="DO167" s="65"/>
      <c r="DP167" s="65"/>
      <c r="DQ167" s="65"/>
      <c r="DR167" s="65"/>
      <c r="DS167" s="65"/>
      <c r="DT167" s="65"/>
      <c r="DU167" s="65"/>
      <c r="DV167" s="65"/>
      <c r="DW167" s="65"/>
      <c r="DX167" s="65"/>
      <c r="DY167" s="65"/>
      <c r="DZ167" s="65"/>
      <c r="EA167" s="65"/>
      <c r="EB167" s="65"/>
      <c r="EC167" s="65"/>
      <c r="ED167" s="65"/>
      <c r="EE167" s="65"/>
      <c r="EF167" s="65"/>
      <c r="EG167" s="65"/>
      <c r="EH167" s="65"/>
      <c r="EI167" s="65"/>
      <c r="EJ167" s="65"/>
      <c r="EK167" s="65"/>
      <c r="EL167" s="65"/>
      <c r="EM167" s="65"/>
      <c r="EN167" s="65"/>
      <c r="EO167" s="65"/>
      <c r="EP167" s="65"/>
      <c r="EQ167" s="65"/>
      <c r="ER167" s="65"/>
      <c r="ES167" s="65"/>
      <c r="ET167" s="65"/>
      <c r="EU167" s="65"/>
      <c r="EV167" s="65"/>
      <c r="EW167" s="65"/>
      <c r="EX167" s="65"/>
      <c r="EY167" s="65"/>
      <c r="EZ167" s="65"/>
      <c r="FA167" s="65"/>
      <c r="FB167" s="65"/>
      <c r="FC167" s="65"/>
      <c r="FD167" s="65"/>
      <c r="FE167" s="65"/>
      <c r="FF167" s="65"/>
      <c r="FG167" s="65"/>
      <c r="FH167" s="65"/>
      <c r="FI167" s="65"/>
      <c r="FJ167" s="65"/>
      <c r="FK167" s="65"/>
      <c r="FL167" s="65"/>
      <c r="FM167" s="65"/>
      <c r="FN167" s="65"/>
      <c r="FO167" s="65"/>
      <c r="FP167" s="65"/>
      <c r="FQ167" s="65"/>
      <c r="FR167" s="65"/>
      <c r="FS167" s="65"/>
      <c r="FT167" s="65"/>
      <c r="FU167" s="65"/>
      <c r="FV167" s="65"/>
      <c r="FW167" s="65"/>
      <c r="FX167" s="65"/>
      <c r="FY167" s="65"/>
      <c r="FZ167" s="65"/>
      <c r="GA167" s="65"/>
      <c r="GB167" s="65"/>
      <c r="GC167" s="65"/>
      <c r="GD167" s="65"/>
      <c r="GE167" s="65"/>
      <c r="GF167" s="65"/>
      <c r="GG167" s="65"/>
      <c r="GH167" s="65"/>
      <c r="GI167" s="65"/>
      <c r="GJ167" s="65"/>
      <c r="GK167" s="65"/>
      <c r="GL167" s="65"/>
      <c r="GM167" s="65"/>
      <c r="GN167" s="65"/>
      <c r="GO167" s="65"/>
      <c r="GP167" s="65"/>
      <c r="GQ167" s="65"/>
      <c r="GR167" s="65"/>
      <c r="GS167" s="65"/>
      <c r="GT167" s="65"/>
      <c r="GU167" s="65"/>
      <c r="GV167" s="65"/>
      <c r="GW167" s="65"/>
      <c r="GX167" s="65"/>
    </row>
    <row r="168" spans="1:206" s="66" customFormat="1">
      <c r="A168" s="89"/>
      <c r="B168" s="89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65"/>
      <c r="AB168" s="65"/>
      <c r="AC168" s="65"/>
      <c r="AD168" s="65"/>
      <c r="AE168" s="65"/>
      <c r="AF168" s="65"/>
      <c r="AG168" s="65"/>
      <c r="AH168" s="65"/>
      <c r="AI168" s="65"/>
      <c r="AJ168" s="65"/>
      <c r="AK168" s="65"/>
      <c r="AL168" s="65"/>
      <c r="AM168" s="65"/>
      <c r="AN168" s="65"/>
      <c r="AO168" s="65"/>
      <c r="AP168" s="65"/>
      <c r="AQ168" s="65"/>
      <c r="AR168" s="65"/>
      <c r="AS168" s="65"/>
      <c r="AT168" s="65"/>
      <c r="AU168" s="65"/>
      <c r="AV168" s="65"/>
      <c r="AW168" s="65"/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91"/>
      <c r="BN168" s="91"/>
      <c r="BO168" s="65"/>
      <c r="BP168" s="65"/>
      <c r="BQ168" s="65"/>
      <c r="BR168" s="65"/>
      <c r="BS168" s="65"/>
      <c r="BT168" s="65"/>
      <c r="BU168" s="65"/>
      <c r="BV168" s="65"/>
      <c r="BW168" s="65"/>
      <c r="BX168" s="65"/>
      <c r="BY168" s="65"/>
      <c r="BZ168" s="65"/>
      <c r="CA168" s="65"/>
      <c r="CB168" s="65"/>
      <c r="CC168" s="65"/>
      <c r="CD168" s="65"/>
      <c r="CE168" s="65"/>
      <c r="CF168" s="65"/>
      <c r="CG168" s="65"/>
      <c r="CH168" s="65"/>
      <c r="CI168" s="65"/>
      <c r="CJ168" s="65"/>
      <c r="CK168" s="65"/>
      <c r="CL168" s="65"/>
      <c r="CM168" s="65"/>
      <c r="CN168" s="65"/>
      <c r="CO168" s="65"/>
      <c r="CP168" s="65"/>
      <c r="CQ168" s="65"/>
      <c r="CR168" s="65"/>
      <c r="CS168" s="65"/>
      <c r="CT168" s="65"/>
      <c r="CU168" s="65"/>
      <c r="CV168" s="65"/>
      <c r="CW168" s="65"/>
      <c r="CX168" s="65"/>
      <c r="CY168" s="65"/>
      <c r="CZ168" s="65"/>
      <c r="DA168" s="65"/>
      <c r="DB168" s="65"/>
      <c r="DC168" s="65"/>
      <c r="DD168" s="65"/>
      <c r="DE168" s="65"/>
      <c r="DF168" s="65"/>
      <c r="DG168" s="65"/>
      <c r="DH168" s="65"/>
      <c r="DI168" s="65"/>
      <c r="DJ168" s="65"/>
      <c r="DK168" s="65"/>
      <c r="DL168" s="65"/>
      <c r="DM168" s="65"/>
      <c r="DN168" s="65"/>
      <c r="DO168" s="65"/>
      <c r="DP168" s="65"/>
      <c r="DQ168" s="65"/>
      <c r="DR168" s="65"/>
      <c r="DS168" s="65"/>
      <c r="DT168" s="65"/>
      <c r="DU168" s="65"/>
      <c r="DV168" s="65"/>
      <c r="DW168" s="65"/>
      <c r="DX168" s="65"/>
      <c r="DY168" s="65"/>
      <c r="DZ168" s="65"/>
      <c r="EA168" s="65"/>
      <c r="EB168" s="65"/>
      <c r="EC168" s="65"/>
      <c r="ED168" s="65"/>
      <c r="EE168" s="65"/>
      <c r="EF168" s="65"/>
      <c r="EG168" s="65"/>
      <c r="EH168" s="65"/>
      <c r="EI168" s="65"/>
      <c r="EJ168" s="65"/>
      <c r="EK168" s="65"/>
      <c r="EL168" s="65"/>
      <c r="EM168" s="65"/>
      <c r="EN168" s="65"/>
      <c r="EO168" s="65"/>
      <c r="EP168" s="65"/>
      <c r="EQ168" s="65"/>
      <c r="ER168" s="65"/>
      <c r="ES168" s="65"/>
      <c r="ET168" s="65"/>
      <c r="EU168" s="65"/>
      <c r="EV168" s="65"/>
      <c r="EW168" s="65"/>
      <c r="EX168" s="65"/>
      <c r="EY168" s="65"/>
      <c r="EZ168" s="65"/>
      <c r="FA168" s="65"/>
      <c r="FB168" s="65"/>
      <c r="FC168" s="65"/>
      <c r="FD168" s="65"/>
      <c r="FE168" s="65"/>
      <c r="FF168" s="65"/>
      <c r="FG168" s="65"/>
      <c r="FH168" s="65"/>
      <c r="FI168" s="65"/>
      <c r="FJ168" s="65"/>
      <c r="FK168" s="65"/>
      <c r="FL168" s="65"/>
      <c r="FM168" s="65"/>
      <c r="FN168" s="65"/>
      <c r="FO168" s="65"/>
      <c r="FP168" s="65"/>
      <c r="FQ168" s="65"/>
      <c r="FR168" s="65"/>
      <c r="FS168" s="65"/>
      <c r="FT168" s="65"/>
      <c r="FU168" s="65"/>
      <c r="FV168" s="65"/>
      <c r="FW168" s="65"/>
      <c r="FX168" s="65"/>
      <c r="FY168" s="65"/>
      <c r="FZ168" s="65"/>
      <c r="GA168" s="65"/>
      <c r="GB168" s="65"/>
      <c r="GC168" s="65"/>
      <c r="GD168" s="65"/>
      <c r="GE168" s="65"/>
      <c r="GF168" s="65"/>
      <c r="GG168" s="65"/>
      <c r="GH168" s="65"/>
      <c r="GI168" s="65"/>
      <c r="GJ168" s="65"/>
      <c r="GK168" s="65"/>
      <c r="GL168" s="65"/>
      <c r="GM168" s="65"/>
      <c r="GN168" s="65"/>
      <c r="GO168" s="65"/>
      <c r="GP168" s="65"/>
      <c r="GQ168" s="65"/>
      <c r="GR168" s="65"/>
      <c r="GS168" s="65"/>
      <c r="GT168" s="65"/>
      <c r="GU168" s="65"/>
      <c r="GV168" s="65"/>
      <c r="GW168" s="65"/>
      <c r="GX168" s="65"/>
    </row>
    <row r="169" spans="1:206" s="66" customFormat="1">
      <c r="A169" s="89"/>
      <c r="B169" s="89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65"/>
      <c r="AB169" s="65"/>
      <c r="AC169" s="65"/>
      <c r="AD169" s="65"/>
      <c r="AE169" s="65"/>
      <c r="AF169" s="65"/>
      <c r="AG169" s="65"/>
      <c r="AH169" s="65"/>
      <c r="AI169" s="65"/>
      <c r="AJ169" s="65"/>
      <c r="AK169" s="65"/>
      <c r="AL169" s="65"/>
      <c r="AM169" s="65"/>
      <c r="AN169" s="65"/>
      <c r="AO169" s="65"/>
      <c r="AP169" s="65"/>
      <c r="AQ169" s="65"/>
      <c r="AR169" s="65"/>
      <c r="AS169" s="65"/>
      <c r="AT169" s="65"/>
      <c r="AU169" s="65"/>
      <c r="AV169" s="65"/>
      <c r="AW169" s="65"/>
      <c r="AX169" s="65"/>
      <c r="AY169" s="65"/>
      <c r="AZ169" s="65"/>
      <c r="BA169" s="65"/>
      <c r="BB169" s="65"/>
      <c r="BC169" s="65"/>
      <c r="BD169" s="65"/>
      <c r="BE169" s="65"/>
      <c r="BF169" s="65"/>
      <c r="BG169" s="65"/>
      <c r="BH169" s="65"/>
      <c r="BI169" s="65"/>
      <c r="BJ169" s="65"/>
      <c r="BK169" s="65"/>
      <c r="BL169" s="65"/>
      <c r="BM169" s="91"/>
      <c r="BN169" s="91"/>
      <c r="BO169" s="65"/>
      <c r="BP169" s="65"/>
      <c r="BQ169" s="65"/>
      <c r="BR169" s="65"/>
      <c r="BS169" s="65"/>
      <c r="BT169" s="65"/>
      <c r="BU169" s="65"/>
      <c r="BV169" s="65"/>
      <c r="BW169" s="65"/>
      <c r="BX169" s="65"/>
      <c r="BY169" s="65"/>
      <c r="BZ169" s="65"/>
      <c r="CA169" s="65"/>
      <c r="CB169" s="65"/>
      <c r="CC169" s="65"/>
      <c r="CD169" s="65"/>
      <c r="CE169" s="65"/>
      <c r="CF169" s="65"/>
      <c r="CG169" s="65"/>
      <c r="CH169" s="65"/>
      <c r="CI169" s="65"/>
      <c r="CJ169" s="65"/>
      <c r="CK169" s="65"/>
      <c r="CL169" s="65"/>
      <c r="CM169" s="65"/>
      <c r="CN169" s="65"/>
      <c r="CO169" s="65"/>
      <c r="CP169" s="65"/>
      <c r="CQ169" s="65"/>
      <c r="CR169" s="65"/>
      <c r="CS169" s="65"/>
      <c r="CT169" s="65"/>
      <c r="CU169" s="65"/>
      <c r="CV169" s="65"/>
      <c r="CW169" s="65"/>
      <c r="CX169" s="65"/>
      <c r="CY169" s="65"/>
      <c r="CZ169" s="65"/>
      <c r="DA169" s="65"/>
      <c r="DB169" s="65"/>
      <c r="DC169" s="65"/>
      <c r="DD169" s="65"/>
      <c r="DE169" s="65"/>
      <c r="DF169" s="65"/>
      <c r="DG169" s="65"/>
      <c r="DH169" s="65"/>
      <c r="DI169" s="65"/>
      <c r="DJ169" s="65"/>
      <c r="DK169" s="65"/>
      <c r="DL169" s="65"/>
      <c r="DM169" s="65"/>
      <c r="DN169" s="65"/>
      <c r="DO169" s="65"/>
      <c r="DP169" s="65"/>
      <c r="DQ169" s="65"/>
      <c r="DR169" s="65"/>
      <c r="DS169" s="65"/>
      <c r="DT169" s="65"/>
      <c r="DU169" s="65"/>
      <c r="DV169" s="65"/>
      <c r="DW169" s="65"/>
      <c r="DX169" s="65"/>
      <c r="DY169" s="65"/>
      <c r="DZ169" s="65"/>
      <c r="EA169" s="65"/>
      <c r="EB169" s="65"/>
      <c r="EC169" s="65"/>
      <c r="ED169" s="65"/>
      <c r="EE169" s="65"/>
      <c r="EF169" s="65"/>
      <c r="EG169" s="65"/>
      <c r="EH169" s="65"/>
      <c r="EI169" s="65"/>
      <c r="EJ169" s="65"/>
      <c r="EK169" s="65"/>
      <c r="EL169" s="65"/>
      <c r="EM169" s="65"/>
      <c r="EN169" s="65"/>
      <c r="EO169" s="65"/>
      <c r="EP169" s="65"/>
      <c r="EQ169" s="65"/>
      <c r="ER169" s="65"/>
      <c r="ES169" s="65"/>
      <c r="ET169" s="65"/>
      <c r="EU169" s="65"/>
      <c r="EV169" s="65"/>
      <c r="EW169" s="65"/>
      <c r="EX169" s="65"/>
      <c r="EY169" s="65"/>
      <c r="EZ169" s="65"/>
      <c r="FA169" s="65"/>
      <c r="FB169" s="65"/>
      <c r="FC169" s="65"/>
      <c r="FD169" s="65"/>
      <c r="FE169" s="65"/>
      <c r="FF169" s="65"/>
      <c r="FG169" s="65"/>
      <c r="FH169" s="65"/>
      <c r="FI169" s="65"/>
      <c r="FJ169" s="65"/>
      <c r="FK169" s="65"/>
      <c r="FL169" s="65"/>
      <c r="FM169" s="65"/>
      <c r="FN169" s="65"/>
      <c r="FO169" s="65"/>
      <c r="FP169" s="65"/>
      <c r="FQ169" s="65"/>
      <c r="FR169" s="65"/>
      <c r="FS169" s="65"/>
      <c r="FT169" s="65"/>
      <c r="FU169" s="65"/>
      <c r="FV169" s="65"/>
      <c r="FW169" s="65"/>
      <c r="FX169" s="65"/>
      <c r="FY169" s="65"/>
      <c r="FZ169" s="65"/>
      <c r="GA169" s="65"/>
      <c r="GB169" s="65"/>
      <c r="GC169" s="65"/>
      <c r="GD169" s="65"/>
      <c r="GE169" s="65"/>
      <c r="GF169" s="65"/>
      <c r="GG169" s="65"/>
      <c r="GH169" s="65"/>
      <c r="GI169" s="65"/>
      <c r="GJ169" s="65"/>
      <c r="GK169" s="65"/>
      <c r="GL169" s="65"/>
      <c r="GM169" s="65"/>
      <c r="GN169" s="65"/>
      <c r="GO169" s="65"/>
      <c r="GP169" s="65"/>
      <c r="GQ169" s="65"/>
      <c r="GR169" s="65"/>
      <c r="GS169" s="65"/>
      <c r="GT169" s="65"/>
      <c r="GU169" s="65"/>
      <c r="GV169" s="65"/>
      <c r="GW169" s="65"/>
      <c r="GX169" s="65"/>
    </row>
    <row r="170" spans="1:206" s="66" customFormat="1">
      <c r="A170" s="89"/>
      <c r="B170" s="89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65"/>
      <c r="AB170" s="65"/>
      <c r="AC170" s="65"/>
      <c r="AD170" s="65"/>
      <c r="AE170" s="65"/>
      <c r="AF170" s="65"/>
      <c r="AG170" s="65"/>
      <c r="AH170" s="65"/>
      <c r="AI170" s="65"/>
      <c r="AJ170" s="65"/>
      <c r="AK170" s="65"/>
      <c r="AL170" s="65"/>
      <c r="AM170" s="65"/>
      <c r="AN170" s="65"/>
      <c r="AO170" s="65"/>
      <c r="AP170" s="65"/>
      <c r="AQ170" s="65"/>
      <c r="AR170" s="65"/>
      <c r="AS170" s="65"/>
      <c r="AT170" s="65"/>
      <c r="AU170" s="65"/>
      <c r="AV170" s="65"/>
      <c r="AW170" s="65"/>
      <c r="AX170" s="65"/>
      <c r="AY170" s="65"/>
      <c r="AZ170" s="65"/>
      <c r="BA170" s="65"/>
      <c r="BB170" s="65"/>
      <c r="BC170" s="65"/>
      <c r="BD170" s="65"/>
      <c r="BE170" s="65"/>
      <c r="BF170" s="65"/>
      <c r="BG170" s="65"/>
      <c r="BH170" s="65"/>
      <c r="BI170" s="65"/>
      <c r="BJ170" s="65"/>
      <c r="BK170" s="65"/>
      <c r="BL170" s="65"/>
      <c r="BM170" s="91"/>
      <c r="BN170" s="91"/>
      <c r="BO170" s="65"/>
      <c r="BP170" s="65"/>
      <c r="BQ170" s="65"/>
      <c r="BR170" s="65"/>
      <c r="BS170" s="65"/>
      <c r="BT170" s="65"/>
      <c r="BU170" s="65"/>
      <c r="BV170" s="65"/>
      <c r="BW170" s="65"/>
      <c r="BX170" s="65"/>
      <c r="BY170" s="65"/>
      <c r="BZ170" s="65"/>
      <c r="CA170" s="65"/>
      <c r="CB170" s="65"/>
      <c r="CC170" s="65"/>
      <c r="CD170" s="65"/>
      <c r="CE170" s="65"/>
      <c r="CF170" s="65"/>
      <c r="CG170" s="65"/>
      <c r="CH170" s="65"/>
      <c r="CI170" s="65"/>
      <c r="CJ170" s="65"/>
      <c r="CK170" s="65"/>
      <c r="CL170" s="65"/>
      <c r="CM170" s="65"/>
      <c r="CN170" s="65"/>
      <c r="CO170" s="65"/>
      <c r="CP170" s="65"/>
      <c r="CQ170" s="65"/>
      <c r="CR170" s="65"/>
      <c r="CS170" s="65"/>
      <c r="CT170" s="65"/>
      <c r="CU170" s="65"/>
      <c r="CV170" s="65"/>
      <c r="CW170" s="65"/>
      <c r="CX170" s="65"/>
      <c r="CY170" s="65"/>
      <c r="CZ170" s="65"/>
      <c r="DA170" s="65"/>
      <c r="DB170" s="65"/>
      <c r="DC170" s="65"/>
      <c r="DD170" s="65"/>
      <c r="DE170" s="65"/>
      <c r="DF170" s="65"/>
      <c r="DG170" s="65"/>
      <c r="DH170" s="65"/>
      <c r="DI170" s="65"/>
      <c r="DJ170" s="65"/>
      <c r="DK170" s="65"/>
      <c r="DL170" s="65"/>
      <c r="DM170" s="65"/>
      <c r="DN170" s="65"/>
      <c r="DO170" s="65"/>
      <c r="DP170" s="65"/>
      <c r="DQ170" s="65"/>
      <c r="DR170" s="65"/>
      <c r="DS170" s="65"/>
      <c r="DT170" s="65"/>
      <c r="DU170" s="65"/>
      <c r="DV170" s="65"/>
      <c r="DW170" s="65"/>
      <c r="DX170" s="65"/>
      <c r="DY170" s="65"/>
      <c r="DZ170" s="65"/>
      <c r="EA170" s="65"/>
      <c r="EB170" s="65"/>
      <c r="EC170" s="65"/>
      <c r="ED170" s="65"/>
      <c r="EE170" s="65"/>
      <c r="EF170" s="65"/>
      <c r="EG170" s="65"/>
      <c r="EH170" s="65"/>
      <c r="EI170" s="65"/>
      <c r="EJ170" s="65"/>
      <c r="EK170" s="65"/>
      <c r="EL170" s="65"/>
      <c r="EM170" s="65"/>
      <c r="EN170" s="65"/>
      <c r="EO170" s="65"/>
      <c r="EP170" s="65"/>
      <c r="EQ170" s="65"/>
      <c r="ER170" s="65"/>
      <c r="ES170" s="65"/>
      <c r="ET170" s="65"/>
      <c r="EU170" s="65"/>
      <c r="EV170" s="65"/>
      <c r="EW170" s="65"/>
      <c r="EX170" s="65"/>
      <c r="EY170" s="65"/>
      <c r="EZ170" s="65"/>
      <c r="FA170" s="65"/>
      <c r="FB170" s="65"/>
      <c r="FC170" s="65"/>
      <c r="FD170" s="65"/>
      <c r="FE170" s="65"/>
      <c r="FF170" s="65"/>
      <c r="FG170" s="65"/>
      <c r="FH170" s="65"/>
      <c r="FI170" s="65"/>
      <c r="FJ170" s="65"/>
      <c r="FK170" s="65"/>
      <c r="FL170" s="65"/>
      <c r="FM170" s="65"/>
      <c r="FN170" s="65"/>
      <c r="FO170" s="65"/>
      <c r="FP170" s="65"/>
      <c r="FQ170" s="65"/>
      <c r="FR170" s="65"/>
      <c r="FS170" s="65"/>
      <c r="FT170" s="65"/>
      <c r="FU170" s="65"/>
      <c r="FV170" s="65"/>
      <c r="FW170" s="65"/>
      <c r="FX170" s="65"/>
      <c r="FY170" s="65"/>
      <c r="FZ170" s="65"/>
      <c r="GA170" s="65"/>
      <c r="GB170" s="65"/>
      <c r="GC170" s="65"/>
      <c r="GD170" s="65"/>
      <c r="GE170" s="65"/>
      <c r="GF170" s="65"/>
      <c r="GG170" s="65"/>
      <c r="GH170" s="65"/>
      <c r="GI170" s="65"/>
      <c r="GJ170" s="65"/>
      <c r="GK170" s="65"/>
      <c r="GL170" s="65"/>
      <c r="GM170" s="65"/>
      <c r="GN170" s="65"/>
      <c r="GO170" s="65"/>
      <c r="GP170" s="65"/>
      <c r="GQ170" s="65"/>
      <c r="GR170" s="65"/>
      <c r="GS170" s="65"/>
      <c r="GT170" s="65"/>
      <c r="GU170" s="65"/>
      <c r="GV170" s="65"/>
      <c r="GW170" s="65"/>
      <c r="GX170" s="65"/>
    </row>
    <row r="171" spans="1:206" s="66" customFormat="1">
      <c r="A171" s="89"/>
      <c r="B171" s="89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65"/>
      <c r="AB171" s="65"/>
      <c r="AC171" s="65"/>
      <c r="AD171" s="65"/>
      <c r="AE171" s="65"/>
      <c r="AF171" s="65"/>
      <c r="AG171" s="65"/>
      <c r="AH171" s="65"/>
      <c r="AI171" s="65"/>
      <c r="AJ171" s="65"/>
      <c r="AK171" s="65"/>
      <c r="AL171" s="65"/>
      <c r="AM171" s="65"/>
      <c r="AN171" s="65"/>
      <c r="AO171" s="65"/>
      <c r="AP171" s="65"/>
      <c r="AQ171" s="65"/>
      <c r="AR171" s="65"/>
      <c r="AS171" s="65"/>
      <c r="AT171" s="65"/>
      <c r="AU171" s="65"/>
      <c r="AV171" s="65"/>
      <c r="AW171" s="65"/>
      <c r="AX171" s="65"/>
      <c r="AY171" s="65"/>
      <c r="AZ171" s="65"/>
      <c r="BA171" s="65"/>
      <c r="BB171" s="65"/>
      <c r="BC171" s="65"/>
      <c r="BD171" s="65"/>
      <c r="BE171" s="65"/>
      <c r="BF171" s="65"/>
      <c r="BG171" s="65"/>
      <c r="BH171" s="65"/>
      <c r="BI171" s="65"/>
      <c r="BJ171" s="65"/>
      <c r="BK171" s="65"/>
      <c r="BL171" s="65"/>
      <c r="BM171" s="91"/>
      <c r="BN171" s="91"/>
      <c r="BO171" s="65"/>
      <c r="BP171" s="65"/>
      <c r="BQ171" s="65"/>
      <c r="BR171" s="65"/>
      <c r="BS171" s="65"/>
      <c r="BT171" s="65"/>
      <c r="BU171" s="65"/>
      <c r="BV171" s="65"/>
      <c r="BW171" s="65"/>
      <c r="BX171" s="65"/>
      <c r="BY171" s="65"/>
      <c r="BZ171" s="65"/>
      <c r="CA171" s="65"/>
      <c r="CB171" s="65"/>
      <c r="CC171" s="65"/>
      <c r="CD171" s="65"/>
      <c r="CE171" s="65"/>
      <c r="CF171" s="65"/>
      <c r="CG171" s="65"/>
      <c r="CH171" s="65"/>
      <c r="CI171" s="65"/>
      <c r="CJ171" s="65"/>
      <c r="CK171" s="65"/>
      <c r="CL171" s="65"/>
      <c r="CM171" s="65"/>
      <c r="CN171" s="65"/>
      <c r="CO171" s="65"/>
      <c r="CP171" s="65"/>
      <c r="CQ171" s="65"/>
      <c r="CR171" s="65"/>
      <c r="CS171" s="65"/>
      <c r="CT171" s="65"/>
      <c r="CU171" s="65"/>
      <c r="CV171" s="65"/>
      <c r="CW171" s="65"/>
      <c r="CX171" s="65"/>
      <c r="CY171" s="65"/>
      <c r="CZ171" s="65"/>
      <c r="DA171" s="65"/>
      <c r="DB171" s="65"/>
      <c r="DC171" s="65"/>
      <c r="DD171" s="65"/>
      <c r="DE171" s="65"/>
      <c r="DF171" s="65"/>
      <c r="DG171" s="65"/>
      <c r="DH171" s="65"/>
      <c r="DI171" s="65"/>
      <c r="DJ171" s="65"/>
      <c r="DK171" s="65"/>
      <c r="DL171" s="65"/>
      <c r="DM171" s="65"/>
      <c r="DN171" s="65"/>
      <c r="DO171" s="65"/>
      <c r="DP171" s="65"/>
      <c r="DQ171" s="65"/>
      <c r="DR171" s="65"/>
      <c r="DS171" s="65"/>
      <c r="DT171" s="65"/>
      <c r="DU171" s="65"/>
      <c r="DV171" s="65"/>
      <c r="DW171" s="65"/>
      <c r="DX171" s="65"/>
      <c r="DY171" s="65"/>
      <c r="DZ171" s="65"/>
      <c r="EA171" s="65"/>
      <c r="EB171" s="65"/>
      <c r="EC171" s="65"/>
      <c r="ED171" s="65"/>
      <c r="EE171" s="65"/>
      <c r="EF171" s="65"/>
      <c r="EG171" s="65"/>
      <c r="EH171" s="65"/>
      <c r="EI171" s="65"/>
      <c r="EJ171" s="65"/>
      <c r="EK171" s="65"/>
      <c r="EL171" s="65"/>
      <c r="EM171" s="65"/>
      <c r="EN171" s="65"/>
      <c r="EO171" s="65"/>
      <c r="EP171" s="65"/>
      <c r="EQ171" s="65"/>
      <c r="ER171" s="65"/>
      <c r="ES171" s="65"/>
      <c r="ET171" s="65"/>
      <c r="EU171" s="65"/>
      <c r="EV171" s="65"/>
      <c r="EW171" s="65"/>
      <c r="EX171" s="65"/>
      <c r="EY171" s="65"/>
      <c r="EZ171" s="65"/>
      <c r="FA171" s="65"/>
      <c r="FB171" s="65"/>
      <c r="FC171" s="65"/>
      <c r="FD171" s="65"/>
      <c r="FE171" s="65"/>
      <c r="FF171" s="65"/>
      <c r="FG171" s="65"/>
      <c r="FH171" s="65"/>
      <c r="FI171" s="65"/>
      <c r="FJ171" s="65"/>
      <c r="FK171" s="65"/>
      <c r="FL171" s="65"/>
      <c r="FM171" s="65"/>
      <c r="FN171" s="65"/>
      <c r="FO171" s="65"/>
      <c r="FP171" s="65"/>
      <c r="FQ171" s="65"/>
      <c r="FR171" s="65"/>
      <c r="FS171" s="65"/>
      <c r="FT171" s="65"/>
      <c r="FU171" s="65"/>
      <c r="FV171" s="65"/>
      <c r="FW171" s="65"/>
      <c r="FX171" s="65"/>
      <c r="FY171" s="65"/>
      <c r="FZ171" s="65"/>
      <c r="GA171" s="65"/>
      <c r="GB171" s="65"/>
      <c r="GC171" s="65"/>
      <c r="GD171" s="65"/>
      <c r="GE171" s="65"/>
      <c r="GF171" s="65"/>
      <c r="GG171" s="65"/>
      <c r="GH171" s="65"/>
      <c r="GI171" s="65"/>
      <c r="GJ171" s="65"/>
      <c r="GK171" s="65"/>
      <c r="GL171" s="65"/>
      <c r="GM171" s="65"/>
      <c r="GN171" s="65"/>
      <c r="GO171" s="65"/>
      <c r="GP171" s="65"/>
      <c r="GQ171" s="65"/>
      <c r="GR171" s="65"/>
      <c r="GS171" s="65"/>
      <c r="GT171" s="65"/>
      <c r="GU171" s="65"/>
      <c r="GV171" s="65"/>
      <c r="GW171" s="65"/>
      <c r="GX171" s="65"/>
    </row>
    <row r="172" spans="1:206" s="66" customFormat="1">
      <c r="A172" s="89"/>
      <c r="B172" s="89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65"/>
      <c r="AB172" s="65"/>
      <c r="AC172" s="65"/>
      <c r="AD172" s="65"/>
      <c r="AE172" s="65"/>
      <c r="AF172" s="65"/>
      <c r="AG172" s="65"/>
      <c r="AH172" s="65"/>
      <c r="AI172" s="65"/>
      <c r="AJ172" s="65"/>
      <c r="AK172" s="65"/>
      <c r="AL172" s="65"/>
      <c r="AM172" s="65"/>
      <c r="AN172" s="65"/>
      <c r="AO172" s="65"/>
      <c r="AP172" s="65"/>
      <c r="AQ172" s="65"/>
      <c r="AR172" s="65"/>
      <c r="AS172" s="65"/>
      <c r="AT172" s="65"/>
      <c r="AU172" s="65"/>
      <c r="AV172" s="65"/>
      <c r="AW172" s="65"/>
      <c r="AX172" s="65"/>
      <c r="AY172" s="65"/>
      <c r="AZ172" s="65"/>
      <c r="BA172" s="65"/>
      <c r="BB172" s="65"/>
      <c r="BC172" s="65"/>
      <c r="BD172" s="65"/>
      <c r="BE172" s="65"/>
      <c r="BF172" s="65"/>
      <c r="BG172" s="65"/>
      <c r="BH172" s="65"/>
      <c r="BI172" s="65"/>
      <c r="BJ172" s="65"/>
      <c r="BK172" s="65"/>
      <c r="BL172" s="65"/>
      <c r="BM172" s="91"/>
      <c r="BN172" s="91"/>
      <c r="BO172" s="65"/>
      <c r="BP172" s="65"/>
      <c r="BQ172" s="65"/>
      <c r="BR172" s="65"/>
      <c r="BS172" s="65"/>
      <c r="BT172" s="65"/>
      <c r="BU172" s="65"/>
      <c r="BV172" s="65"/>
      <c r="BW172" s="65"/>
      <c r="BX172" s="65"/>
      <c r="BY172" s="65"/>
      <c r="BZ172" s="65"/>
      <c r="CA172" s="65"/>
      <c r="CB172" s="65"/>
      <c r="CC172" s="65"/>
      <c r="CD172" s="65"/>
      <c r="CE172" s="65"/>
      <c r="CF172" s="65"/>
      <c r="CG172" s="65"/>
      <c r="CH172" s="65"/>
      <c r="CI172" s="65"/>
      <c r="CJ172" s="65"/>
      <c r="CK172" s="65"/>
      <c r="CL172" s="65"/>
      <c r="CM172" s="65"/>
      <c r="CN172" s="65"/>
      <c r="CO172" s="65"/>
      <c r="CP172" s="65"/>
      <c r="CQ172" s="65"/>
      <c r="CR172" s="65"/>
      <c r="CS172" s="65"/>
      <c r="CT172" s="65"/>
      <c r="CU172" s="65"/>
      <c r="CV172" s="65"/>
      <c r="CW172" s="65"/>
      <c r="CX172" s="65"/>
      <c r="CY172" s="65"/>
      <c r="CZ172" s="65"/>
      <c r="DA172" s="65"/>
      <c r="DB172" s="65"/>
      <c r="DC172" s="65"/>
      <c r="DD172" s="65"/>
      <c r="DE172" s="65"/>
      <c r="DF172" s="65"/>
      <c r="DG172" s="65"/>
      <c r="DH172" s="65"/>
      <c r="DI172" s="65"/>
      <c r="DJ172" s="65"/>
      <c r="DK172" s="65"/>
      <c r="DL172" s="65"/>
      <c r="DM172" s="65"/>
      <c r="DN172" s="65"/>
      <c r="DO172" s="65"/>
      <c r="DP172" s="65"/>
      <c r="DQ172" s="65"/>
      <c r="DR172" s="65"/>
      <c r="DS172" s="65"/>
      <c r="DT172" s="65"/>
      <c r="DU172" s="65"/>
      <c r="DV172" s="65"/>
      <c r="DW172" s="65"/>
      <c r="DX172" s="65"/>
      <c r="DY172" s="65"/>
      <c r="DZ172" s="65"/>
      <c r="EA172" s="65"/>
      <c r="EB172" s="65"/>
      <c r="EC172" s="65"/>
      <c r="ED172" s="65"/>
      <c r="EE172" s="65"/>
      <c r="EF172" s="65"/>
      <c r="EG172" s="65"/>
      <c r="EH172" s="65"/>
      <c r="EI172" s="65"/>
      <c r="EJ172" s="65"/>
      <c r="EK172" s="65"/>
      <c r="EL172" s="65"/>
      <c r="EM172" s="65"/>
      <c r="EN172" s="65"/>
      <c r="EO172" s="65"/>
      <c r="EP172" s="65"/>
      <c r="EQ172" s="65"/>
      <c r="ER172" s="65"/>
      <c r="ES172" s="65"/>
      <c r="ET172" s="65"/>
      <c r="EU172" s="65"/>
      <c r="EV172" s="65"/>
      <c r="EW172" s="65"/>
      <c r="EX172" s="65"/>
      <c r="EY172" s="65"/>
      <c r="EZ172" s="65"/>
      <c r="FA172" s="65"/>
      <c r="FB172" s="65"/>
      <c r="FC172" s="65"/>
      <c r="FD172" s="65"/>
      <c r="FE172" s="65"/>
      <c r="FF172" s="65"/>
      <c r="FG172" s="65"/>
      <c r="FH172" s="65"/>
      <c r="FI172" s="65"/>
      <c r="FJ172" s="65"/>
      <c r="FK172" s="65"/>
      <c r="FL172" s="65"/>
      <c r="FM172" s="65"/>
      <c r="FN172" s="65"/>
      <c r="FO172" s="65"/>
      <c r="FP172" s="65"/>
      <c r="FQ172" s="65"/>
      <c r="FR172" s="65"/>
      <c r="FS172" s="65"/>
      <c r="FT172" s="65"/>
      <c r="FU172" s="65"/>
      <c r="FV172" s="65"/>
      <c r="FW172" s="65"/>
      <c r="FX172" s="65"/>
      <c r="FY172" s="65"/>
      <c r="FZ172" s="65"/>
      <c r="GA172" s="65"/>
      <c r="GB172" s="65"/>
      <c r="GC172" s="65"/>
      <c r="GD172" s="65"/>
      <c r="GE172" s="65"/>
      <c r="GF172" s="65"/>
      <c r="GG172" s="65"/>
      <c r="GH172" s="65"/>
      <c r="GI172" s="65"/>
      <c r="GJ172" s="65"/>
      <c r="GK172" s="65"/>
      <c r="GL172" s="65"/>
      <c r="GM172" s="65"/>
      <c r="GN172" s="65"/>
      <c r="GO172" s="65"/>
      <c r="GP172" s="65"/>
      <c r="GQ172" s="65"/>
      <c r="GR172" s="65"/>
      <c r="GS172" s="65"/>
      <c r="GT172" s="65"/>
      <c r="GU172" s="65"/>
      <c r="GV172" s="65"/>
      <c r="GW172" s="65"/>
      <c r="GX172" s="65"/>
    </row>
    <row r="173" spans="1:206" s="66" customFormat="1">
      <c r="A173" s="89"/>
      <c r="B173" s="89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65"/>
      <c r="AB173" s="65"/>
      <c r="AC173" s="65"/>
      <c r="AD173" s="65"/>
      <c r="AE173" s="65"/>
      <c r="AF173" s="65"/>
      <c r="AG173" s="65"/>
      <c r="AH173" s="65"/>
      <c r="AI173" s="65"/>
      <c r="AJ173" s="65"/>
      <c r="AK173" s="65"/>
      <c r="AL173" s="65"/>
      <c r="AM173" s="65"/>
      <c r="AN173" s="65"/>
      <c r="AO173" s="65"/>
      <c r="AP173" s="65"/>
      <c r="AQ173" s="65"/>
      <c r="AR173" s="65"/>
      <c r="AS173" s="65"/>
      <c r="AT173" s="65"/>
      <c r="AU173" s="65"/>
      <c r="AV173" s="65"/>
      <c r="AW173" s="65"/>
      <c r="AX173" s="65"/>
      <c r="AY173" s="65"/>
      <c r="AZ173" s="65"/>
      <c r="BA173" s="65"/>
      <c r="BB173" s="65"/>
      <c r="BC173" s="65"/>
      <c r="BD173" s="65"/>
      <c r="BE173" s="65"/>
      <c r="BF173" s="65"/>
      <c r="BG173" s="65"/>
      <c r="BH173" s="65"/>
      <c r="BI173" s="65"/>
      <c r="BJ173" s="65"/>
      <c r="BK173" s="65"/>
      <c r="BL173" s="65"/>
      <c r="BM173" s="91"/>
      <c r="BN173" s="91"/>
      <c r="BO173" s="65"/>
      <c r="BP173" s="65"/>
      <c r="BQ173" s="65"/>
      <c r="BR173" s="65"/>
      <c r="BS173" s="65"/>
      <c r="BT173" s="65"/>
      <c r="BU173" s="65"/>
      <c r="BV173" s="65"/>
      <c r="BW173" s="65"/>
      <c r="BX173" s="65"/>
      <c r="BY173" s="65"/>
      <c r="BZ173" s="65"/>
      <c r="CA173" s="65"/>
      <c r="CB173" s="65"/>
      <c r="CC173" s="65"/>
      <c r="CD173" s="65"/>
      <c r="CE173" s="65"/>
      <c r="CF173" s="65"/>
      <c r="CG173" s="65"/>
      <c r="CH173" s="65"/>
      <c r="CI173" s="65"/>
      <c r="CJ173" s="65"/>
      <c r="CK173" s="65"/>
      <c r="CL173" s="65"/>
      <c r="CM173" s="65"/>
      <c r="CN173" s="65"/>
      <c r="CO173" s="65"/>
      <c r="CP173" s="65"/>
      <c r="CQ173" s="65"/>
      <c r="CR173" s="65"/>
      <c r="CS173" s="65"/>
      <c r="CT173" s="65"/>
      <c r="CU173" s="65"/>
      <c r="CV173" s="65"/>
      <c r="CW173" s="65"/>
      <c r="CX173" s="65"/>
      <c r="CY173" s="65"/>
      <c r="CZ173" s="65"/>
      <c r="DA173" s="65"/>
      <c r="DB173" s="65"/>
      <c r="DC173" s="65"/>
      <c r="DD173" s="65"/>
      <c r="DE173" s="65"/>
      <c r="DF173" s="65"/>
      <c r="DG173" s="65"/>
      <c r="DH173" s="65"/>
      <c r="DI173" s="65"/>
      <c r="DJ173" s="65"/>
      <c r="DK173" s="65"/>
      <c r="DL173" s="65"/>
      <c r="DM173" s="65"/>
      <c r="DN173" s="65"/>
      <c r="DO173" s="65"/>
      <c r="DP173" s="65"/>
      <c r="DQ173" s="65"/>
      <c r="DR173" s="65"/>
      <c r="DS173" s="65"/>
      <c r="DT173" s="65"/>
      <c r="DU173" s="65"/>
      <c r="DV173" s="65"/>
      <c r="DW173" s="65"/>
      <c r="DX173" s="65"/>
      <c r="DY173" s="65"/>
      <c r="DZ173" s="65"/>
      <c r="EA173" s="65"/>
      <c r="EB173" s="65"/>
      <c r="EC173" s="65"/>
      <c r="ED173" s="65"/>
      <c r="EE173" s="65"/>
      <c r="EF173" s="65"/>
      <c r="EG173" s="65"/>
      <c r="EH173" s="65"/>
      <c r="EI173" s="65"/>
      <c r="EJ173" s="65"/>
      <c r="EK173" s="65"/>
      <c r="EL173" s="65"/>
      <c r="EM173" s="65"/>
      <c r="EN173" s="65"/>
      <c r="EO173" s="65"/>
      <c r="EP173" s="65"/>
      <c r="EQ173" s="65"/>
      <c r="ER173" s="65"/>
      <c r="ES173" s="65"/>
      <c r="ET173" s="65"/>
      <c r="EU173" s="65"/>
      <c r="EV173" s="65"/>
      <c r="EW173" s="65"/>
      <c r="EX173" s="65"/>
      <c r="EY173" s="65"/>
      <c r="EZ173" s="65"/>
      <c r="FA173" s="65"/>
      <c r="FB173" s="65"/>
      <c r="FC173" s="65"/>
      <c r="FD173" s="65"/>
      <c r="FE173" s="65"/>
      <c r="FF173" s="65"/>
      <c r="FG173" s="65"/>
      <c r="FH173" s="65"/>
      <c r="FI173" s="65"/>
      <c r="FJ173" s="65"/>
      <c r="FK173" s="65"/>
      <c r="FL173" s="65"/>
      <c r="FM173" s="65"/>
      <c r="FN173" s="65"/>
      <c r="FO173" s="65"/>
      <c r="FP173" s="65"/>
      <c r="FQ173" s="65"/>
      <c r="FR173" s="65"/>
      <c r="FS173" s="65"/>
      <c r="FT173" s="65"/>
      <c r="FU173" s="65"/>
      <c r="FV173" s="65"/>
      <c r="FW173" s="65"/>
      <c r="FX173" s="65"/>
      <c r="FY173" s="65"/>
      <c r="FZ173" s="65"/>
      <c r="GA173" s="65"/>
      <c r="GB173" s="65"/>
      <c r="GC173" s="65"/>
      <c r="GD173" s="65"/>
      <c r="GE173" s="65"/>
      <c r="GF173" s="65"/>
      <c r="GG173" s="65"/>
      <c r="GH173" s="65"/>
      <c r="GI173" s="65"/>
      <c r="GJ173" s="65"/>
      <c r="GK173" s="65"/>
      <c r="GL173" s="65"/>
      <c r="GM173" s="65"/>
      <c r="GN173" s="65"/>
      <c r="GO173" s="65"/>
      <c r="GP173" s="65"/>
      <c r="GQ173" s="65"/>
      <c r="GR173" s="65"/>
      <c r="GS173" s="65"/>
      <c r="GT173" s="65"/>
      <c r="GU173" s="65"/>
      <c r="GV173" s="65"/>
      <c r="GW173" s="65"/>
      <c r="GX173" s="65"/>
    </row>
    <row r="174" spans="1:206" s="66" customFormat="1">
      <c r="A174" s="89"/>
      <c r="B174" s="89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65"/>
      <c r="AB174" s="65"/>
      <c r="AC174" s="65"/>
      <c r="AD174" s="65"/>
      <c r="AE174" s="65"/>
      <c r="AF174" s="65"/>
      <c r="AG174" s="65"/>
      <c r="AH174" s="65"/>
      <c r="AI174" s="65"/>
      <c r="AJ174" s="65"/>
      <c r="AK174" s="65"/>
      <c r="AL174" s="65"/>
      <c r="AM174" s="65"/>
      <c r="AN174" s="65"/>
      <c r="AO174" s="65"/>
      <c r="AP174" s="65"/>
      <c r="AQ174" s="65"/>
      <c r="AR174" s="65"/>
      <c r="AS174" s="65"/>
      <c r="AT174" s="65"/>
      <c r="AU174" s="65"/>
      <c r="AV174" s="65"/>
      <c r="AW174" s="65"/>
      <c r="AX174" s="65"/>
      <c r="AY174" s="65"/>
      <c r="AZ174" s="65"/>
      <c r="BA174" s="65"/>
      <c r="BB174" s="65"/>
      <c r="BC174" s="65"/>
      <c r="BD174" s="65"/>
      <c r="BE174" s="65"/>
      <c r="BF174" s="65"/>
      <c r="BG174" s="65"/>
      <c r="BH174" s="65"/>
      <c r="BI174" s="65"/>
      <c r="BJ174" s="65"/>
      <c r="BK174" s="65"/>
      <c r="BL174" s="65"/>
      <c r="BM174" s="91"/>
      <c r="BN174" s="91"/>
      <c r="BO174" s="65"/>
      <c r="BP174" s="65"/>
      <c r="BQ174" s="65"/>
      <c r="BR174" s="65"/>
      <c r="BS174" s="65"/>
      <c r="BT174" s="65"/>
      <c r="BU174" s="65"/>
      <c r="BV174" s="65"/>
      <c r="BW174" s="65"/>
      <c r="BX174" s="65"/>
      <c r="BY174" s="65"/>
      <c r="BZ174" s="65"/>
      <c r="CA174" s="65"/>
      <c r="CB174" s="65"/>
      <c r="CC174" s="65"/>
      <c r="CD174" s="65"/>
      <c r="CE174" s="65"/>
      <c r="CF174" s="65"/>
      <c r="CG174" s="65"/>
      <c r="CH174" s="65"/>
      <c r="CI174" s="65"/>
      <c r="CJ174" s="65"/>
      <c r="CK174" s="65"/>
      <c r="CL174" s="65"/>
      <c r="CM174" s="65"/>
      <c r="CN174" s="65"/>
      <c r="CO174" s="65"/>
      <c r="CP174" s="65"/>
      <c r="CQ174" s="65"/>
      <c r="CR174" s="65"/>
      <c r="CS174" s="65"/>
      <c r="CT174" s="65"/>
      <c r="CU174" s="65"/>
      <c r="CV174" s="65"/>
      <c r="CW174" s="65"/>
      <c r="CX174" s="65"/>
      <c r="CY174" s="65"/>
      <c r="CZ174" s="65"/>
      <c r="DA174" s="65"/>
      <c r="DB174" s="65"/>
      <c r="DC174" s="65"/>
      <c r="DD174" s="65"/>
      <c r="DE174" s="65"/>
      <c r="DF174" s="65"/>
      <c r="DG174" s="65"/>
      <c r="DH174" s="65"/>
      <c r="DI174" s="65"/>
      <c r="DJ174" s="65"/>
      <c r="DK174" s="65"/>
      <c r="DL174" s="65"/>
      <c r="DM174" s="65"/>
      <c r="DN174" s="65"/>
      <c r="DO174" s="65"/>
      <c r="DP174" s="65"/>
      <c r="DQ174" s="65"/>
      <c r="DR174" s="65"/>
      <c r="DS174" s="65"/>
      <c r="DT174" s="65"/>
      <c r="DU174" s="65"/>
      <c r="DV174" s="65"/>
      <c r="DW174" s="65"/>
      <c r="DX174" s="65"/>
      <c r="DY174" s="65"/>
      <c r="DZ174" s="65"/>
      <c r="EA174" s="65"/>
      <c r="EB174" s="65"/>
      <c r="EC174" s="65"/>
      <c r="ED174" s="65"/>
      <c r="EE174" s="65"/>
      <c r="EF174" s="65"/>
      <c r="EG174" s="65"/>
      <c r="EH174" s="65"/>
      <c r="EI174" s="65"/>
      <c r="EJ174" s="65"/>
      <c r="EK174" s="65"/>
      <c r="EL174" s="65"/>
      <c r="EM174" s="65"/>
      <c r="EN174" s="65"/>
      <c r="EO174" s="65"/>
      <c r="EP174" s="65"/>
      <c r="EQ174" s="65"/>
      <c r="ER174" s="65"/>
      <c r="ES174" s="65"/>
      <c r="ET174" s="65"/>
      <c r="EU174" s="65"/>
      <c r="EV174" s="65"/>
      <c r="EW174" s="65"/>
      <c r="EX174" s="65"/>
      <c r="EY174" s="65"/>
      <c r="EZ174" s="65"/>
      <c r="FA174" s="65"/>
      <c r="FB174" s="65"/>
      <c r="FC174" s="65"/>
      <c r="FD174" s="65"/>
      <c r="FE174" s="65"/>
      <c r="FF174" s="65"/>
      <c r="FG174" s="65"/>
      <c r="FH174" s="65"/>
      <c r="FI174" s="65"/>
      <c r="FJ174" s="65"/>
      <c r="FK174" s="65"/>
      <c r="FL174" s="65"/>
      <c r="FM174" s="65"/>
      <c r="FN174" s="65"/>
      <c r="FO174" s="65"/>
      <c r="FP174" s="65"/>
      <c r="FQ174" s="65"/>
      <c r="FR174" s="65"/>
      <c r="FS174" s="65"/>
      <c r="FT174" s="65"/>
      <c r="FU174" s="65"/>
      <c r="FV174" s="65"/>
      <c r="FW174" s="65"/>
      <c r="FX174" s="65"/>
      <c r="FY174" s="65"/>
      <c r="FZ174" s="65"/>
      <c r="GA174" s="65"/>
      <c r="GB174" s="65"/>
      <c r="GC174" s="65"/>
      <c r="GD174" s="65"/>
      <c r="GE174" s="65"/>
      <c r="GF174" s="65"/>
      <c r="GG174" s="65"/>
      <c r="GH174" s="65"/>
      <c r="GI174" s="65"/>
      <c r="GJ174" s="65"/>
      <c r="GK174" s="65"/>
      <c r="GL174" s="65"/>
      <c r="GM174" s="65"/>
      <c r="GN174" s="65"/>
      <c r="GO174" s="65"/>
      <c r="GP174" s="65"/>
      <c r="GQ174" s="65"/>
      <c r="GR174" s="65"/>
      <c r="GS174" s="65"/>
      <c r="GT174" s="65"/>
      <c r="GU174" s="65"/>
      <c r="GV174" s="65"/>
      <c r="GW174" s="65"/>
      <c r="GX174" s="65"/>
    </row>
    <row r="175" spans="1:206" s="66" customFormat="1">
      <c r="A175" s="89"/>
      <c r="B175" s="89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65"/>
      <c r="AB175" s="65"/>
      <c r="AC175" s="65"/>
      <c r="AD175" s="65"/>
      <c r="AE175" s="65"/>
      <c r="AF175" s="65"/>
      <c r="AG175" s="65"/>
      <c r="AH175" s="65"/>
      <c r="AI175" s="65"/>
      <c r="AJ175" s="65"/>
      <c r="AK175" s="65"/>
      <c r="AL175" s="65"/>
      <c r="AM175" s="65"/>
      <c r="AN175" s="65"/>
      <c r="AO175" s="65"/>
      <c r="AP175" s="65"/>
      <c r="AQ175" s="65"/>
      <c r="AR175" s="65"/>
      <c r="AS175" s="65"/>
      <c r="AT175" s="65"/>
      <c r="AU175" s="65"/>
      <c r="AV175" s="65"/>
      <c r="AW175" s="65"/>
      <c r="AX175" s="65"/>
      <c r="AY175" s="65"/>
      <c r="AZ175" s="65"/>
      <c r="BA175" s="65"/>
      <c r="BB175" s="65"/>
      <c r="BC175" s="65"/>
      <c r="BD175" s="65"/>
      <c r="BE175" s="65"/>
      <c r="BF175" s="65"/>
      <c r="BG175" s="65"/>
      <c r="BH175" s="65"/>
      <c r="BI175" s="65"/>
      <c r="BJ175" s="65"/>
      <c r="BK175" s="65"/>
      <c r="BL175" s="65"/>
      <c r="BM175" s="91"/>
      <c r="BN175" s="91"/>
      <c r="BO175" s="65"/>
      <c r="BP175" s="65"/>
      <c r="BQ175" s="65"/>
      <c r="BR175" s="65"/>
      <c r="BS175" s="65"/>
      <c r="BT175" s="65"/>
      <c r="BU175" s="65"/>
      <c r="BV175" s="65"/>
      <c r="BW175" s="65"/>
      <c r="BX175" s="65"/>
      <c r="BY175" s="65"/>
      <c r="BZ175" s="65"/>
      <c r="CA175" s="65"/>
      <c r="CB175" s="65"/>
      <c r="CC175" s="65"/>
      <c r="CD175" s="65"/>
      <c r="CE175" s="65"/>
      <c r="CF175" s="65"/>
      <c r="CG175" s="65"/>
      <c r="CH175" s="65"/>
      <c r="CI175" s="65"/>
      <c r="CJ175" s="65"/>
      <c r="CK175" s="65"/>
      <c r="CL175" s="65"/>
      <c r="CM175" s="65"/>
      <c r="CN175" s="65"/>
      <c r="CO175" s="65"/>
      <c r="CP175" s="65"/>
      <c r="CQ175" s="65"/>
      <c r="CR175" s="65"/>
      <c r="CS175" s="65"/>
      <c r="CT175" s="65"/>
      <c r="CU175" s="65"/>
      <c r="CV175" s="65"/>
      <c r="CW175" s="65"/>
      <c r="CX175" s="65"/>
      <c r="CY175" s="65"/>
      <c r="CZ175" s="65"/>
      <c r="DA175" s="65"/>
      <c r="DB175" s="65"/>
      <c r="DC175" s="65"/>
      <c r="DD175" s="65"/>
      <c r="DE175" s="65"/>
      <c r="DF175" s="65"/>
      <c r="DG175" s="65"/>
      <c r="DH175" s="65"/>
      <c r="DI175" s="65"/>
      <c r="DJ175" s="65"/>
      <c r="DK175" s="65"/>
      <c r="DL175" s="65"/>
      <c r="DM175" s="65"/>
      <c r="DN175" s="65"/>
      <c r="DO175" s="65"/>
      <c r="DP175" s="65"/>
      <c r="DQ175" s="65"/>
      <c r="DR175" s="65"/>
      <c r="DS175" s="65"/>
      <c r="DT175" s="65"/>
      <c r="DU175" s="65"/>
      <c r="DV175" s="65"/>
      <c r="DW175" s="65"/>
      <c r="DX175" s="65"/>
      <c r="DY175" s="65"/>
      <c r="DZ175" s="65"/>
      <c r="EA175" s="65"/>
      <c r="EB175" s="65"/>
      <c r="EC175" s="65"/>
      <c r="ED175" s="65"/>
      <c r="EE175" s="65"/>
      <c r="EF175" s="65"/>
      <c r="EG175" s="65"/>
      <c r="EH175" s="65"/>
      <c r="EI175" s="65"/>
      <c r="EJ175" s="65"/>
      <c r="EK175" s="65"/>
      <c r="EL175" s="65"/>
      <c r="EM175" s="65"/>
      <c r="EN175" s="65"/>
      <c r="EO175" s="65"/>
      <c r="EP175" s="65"/>
      <c r="EQ175" s="65"/>
      <c r="ER175" s="65"/>
      <c r="ES175" s="65"/>
      <c r="ET175" s="65"/>
      <c r="EU175" s="65"/>
      <c r="EV175" s="65"/>
      <c r="EW175" s="65"/>
      <c r="EX175" s="65"/>
      <c r="EY175" s="65"/>
      <c r="EZ175" s="65"/>
      <c r="FA175" s="65"/>
      <c r="FB175" s="65"/>
      <c r="FC175" s="65"/>
      <c r="FD175" s="65"/>
      <c r="FE175" s="65"/>
      <c r="FF175" s="65"/>
      <c r="FG175" s="65"/>
      <c r="FH175" s="65"/>
      <c r="FI175" s="65"/>
      <c r="FJ175" s="65"/>
      <c r="FK175" s="65"/>
      <c r="FL175" s="65"/>
      <c r="FM175" s="65"/>
      <c r="FN175" s="65"/>
      <c r="FO175" s="65"/>
      <c r="FP175" s="65"/>
      <c r="FQ175" s="65"/>
      <c r="FR175" s="65"/>
      <c r="FS175" s="65"/>
      <c r="FT175" s="65"/>
      <c r="FU175" s="65"/>
      <c r="FV175" s="65"/>
      <c r="FW175" s="65"/>
      <c r="FX175" s="65"/>
      <c r="FY175" s="65"/>
      <c r="FZ175" s="65"/>
      <c r="GA175" s="65"/>
      <c r="GB175" s="65"/>
      <c r="GC175" s="65"/>
      <c r="GD175" s="65"/>
      <c r="GE175" s="65"/>
      <c r="GF175" s="65"/>
      <c r="GG175" s="65"/>
      <c r="GH175" s="65"/>
      <c r="GI175" s="65"/>
      <c r="GJ175" s="65"/>
      <c r="GK175" s="65"/>
      <c r="GL175" s="65"/>
      <c r="GM175" s="65"/>
      <c r="GN175" s="65"/>
      <c r="GO175" s="65"/>
      <c r="GP175" s="65"/>
      <c r="GQ175" s="65"/>
      <c r="GR175" s="65"/>
      <c r="GS175" s="65"/>
      <c r="GT175" s="65"/>
      <c r="GU175" s="65"/>
      <c r="GV175" s="65"/>
      <c r="GW175" s="65"/>
      <c r="GX175" s="65"/>
    </row>
    <row r="176" spans="1:206" s="34" customFormat="1">
      <c r="A176" s="45"/>
      <c r="B176" s="45"/>
      <c r="C176" s="45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47"/>
      <c r="BN176" s="47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</row>
    <row r="177" spans="1:206" s="34" customFormat="1">
      <c r="A177" s="45"/>
      <c r="B177" s="45"/>
      <c r="C177" s="45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47"/>
      <c r="BN177" s="47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</row>
    <row r="178" spans="1:206" s="34" customFormat="1">
      <c r="A178" s="45"/>
      <c r="B178" s="45"/>
      <c r="C178" s="45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47"/>
      <c r="BN178" s="47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</row>
    <row r="179" spans="1:206" s="34" customFormat="1">
      <c r="A179" s="45"/>
      <c r="B179" s="45"/>
      <c r="C179" s="45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47"/>
      <c r="BN179" s="47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</row>
    <row r="180" spans="1:206" s="34" customFormat="1">
      <c r="A180" s="45"/>
      <c r="B180" s="45"/>
      <c r="C180" s="45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47"/>
      <c r="BN180" s="47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</row>
    <row r="181" spans="1:206" s="34" customFormat="1">
      <c r="A181" s="45"/>
      <c r="B181" s="45"/>
      <c r="C181" s="45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47"/>
      <c r="BN181" s="47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</row>
    <row r="182" spans="1:206" s="34" customFormat="1">
      <c r="A182" s="45"/>
      <c r="B182" s="45"/>
      <c r="C182" s="45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47"/>
      <c r="BN182" s="47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</row>
    <row r="183" spans="1:206" s="34" customFormat="1">
      <c r="A183" s="45"/>
      <c r="B183" s="45"/>
      <c r="C183" s="45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47"/>
      <c r="BN183" s="47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</row>
    <row r="184" spans="1:206" s="34" customFormat="1">
      <c r="A184" s="45"/>
      <c r="B184" s="45"/>
      <c r="C184" s="45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47"/>
      <c r="BN184" s="47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</row>
    <row r="185" spans="1:206" s="34" customFormat="1">
      <c r="A185" s="45"/>
      <c r="B185" s="45"/>
      <c r="C185" s="45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47"/>
      <c r="BN185" s="47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</row>
    <row r="186" spans="1:206" s="34" customFormat="1">
      <c r="A186" s="45"/>
      <c r="B186" s="45"/>
      <c r="C186" s="45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47"/>
      <c r="BN186" s="47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</row>
    <row r="187" spans="1:206" s="34" customFormat="1">
      <c r="A187" s="45"/>
      <c r="B187" s="45"/>
      <c r="C187" s="45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47"/>
      <c r="BN187" s="47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</row>
    <row r="188" spans="1:206" s="34" customFormat="1">
      <c r="A188" s="45"/>
      <c r="B188" s="45"/>
      <c r="C188" s="45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47"/>
      <c r="BN188" s="47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</row>
    <row r="189" spans="1:206" s="34" customFormat="1">
      <c r="A189" s="45"/>
      <c r="B189" s="45"/>
      <c r="C189" s="45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47"/>
      <c r="BN189" s="47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</row>
    <row r="190" spans="1:206" s="34" customFormat="1">
      <c r="A190" s="45"/>
      <c r="B190" s="45"/>
      <c r="C190" s="45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47"/>
      <c r="BN190" s="47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</row>
    <row r="191" spans="1:206" s="34" customFormat="1">
      <c r="A191" s="45"/>
      <c r="B191" s="45"/>
      <c r="C191" s="45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47"/>
      <c r="BN191" s="47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</row>
    <row r="192" spans="1:206" s="34" customFormat="1">
      <c r="A192" s="45"/>
      <c r="B192" s="45"/>
      <c r="C192" s="45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47"/>
      <c r="BN192" s="47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</row>
    <row r="193" spans="1:206" s="34" customFormat="1">
      <c r="A193" s="45"/>
      <c r="B193" s="45"/>
      <c r="C193" s="45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47"/>
      <c r="BN193" s="47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</row>
    <row r="194" spans="1:206" s="34" customFormat="1">
      <c r="A194" s="45"/>
      <c r="B194" s="45"/>
      <c r="C194" s="45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47"/>
      <c r="BN194" s="47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</row>
    <row r="195" spans="1:206" s="34" customFormat="1">
      <c r="A195" s="45"/>
      <c r="B195" s="45"/>
      <c r="C195" s="45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47"/>
      <c r="BN195" s="47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</row>
    <row r="196" spans="1:206" s="34" customFormat="1">
      <c r="A196" s="45"/>
      <c r="B196" s="45"/>
      <c r="C196" s="45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47"/>
      <c r="BN196" s="47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</row>
    <row r="197" spans="1:206" s="34" customFormat="1">
      <c r="A197" s="45"/>
      <c r="B197" s="45"/>
      <c r="C197" s="45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47"/>
      <c r="BN197" s="47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</row>
    <row r="198" spans="1:206" s="34" customFormat="1">
      <c r="A198" s="45"/>
      <c r="B198" s="45"/>
      <c r="C198" s="45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47"/>
      <c r="BN198" s="47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</row>
    <row r="199" spans="1:206" s="34" customFormat="1">
      <c r="A199" s="45"/>
      <c r="B199" s="45"/>
      <c r="C199" s="45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47"/>
      <c r="BN199" s="47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</row>
    <row r="200" spans="1:206" s="34" customFormat="1">
      <c r="A200" s="45"/>
      <c r="B200" s="45"/>
      <c r="C200" s="45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47"/>
      <c r="BN200" s="47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</row>
    <row r="201" spans="1:206" s="34" customFormat="1">
      <c r="A201" s="45"/>
      <c r="B201" s="45"/>
      <c r="C201" s="45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47"/>
      <c r="BN201" s="47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</row>
    <row r="202" spans="1:206" s="34" customFormat="1">
      <c r="A202" s="45"/>
      <c r="B202" s="45"/>
      <c r="C202" s="45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47"/>
      <c r="BN202" s="47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</row>
    <row r="203" spans="1:206" s="34" customFormat="1">
      <c r="A203" s="45"/>
      <c r="B203" s="45"/>
      <c r="C203" s="45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47"/>
      <c r="BN203" s="47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</row>
    <row r="204" spans="1:206" s="34" customFormat="1">
      <c r="A204" s="45"/>
      <c r="B204" s="45"/>
      <c r="C204" s="45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47"/>
      <c r="BN204" s="47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</row>
    <row r="205" spans="1:206" s="34" customFormat="1">
      <c r="A205" s="45"/>
      <c r="B205" s="45"/>
      <c r="C205" s="45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47"/>
      <c r="BN205" s="47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</row>
    <row r="206" spans="1:206" s="34" customFormat="1">
      <c r="A206" s="45"/>
      <c r="B206" s="45"/>
      <c r="C206" s="45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47"/>
      <c r="BN206" s="47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</row>
    <row r="207" spans="1:206" s="34" customFormat="1">
      <c r="A207" s="45"/>
      <c r="B207" s="45"/>
      <c r="C207" s="45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47"/>
      <c r="BN207" s="47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</row>
    <row r="208" spans="1:206" s="34" customFormat="1">
      <c r="A208" s="45"/>
      <c r="B208" s="45"/>
      <c r="C208" s="45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47"/>
      <c r="BN208" s="47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</row>
    <row r="209" spans="1:206" s="34" customFormat="1">
      <c r="A209" s="45"/>
      <c r="B209" s="45"/>
      <c r="C209" s="45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47"/>
      <c r="BN209" s="47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</row>
    <row r="210" spans="1:206" s="34" customFormat="1">
      <c r="A210" s="45"/>
      <c r="B210" s="45"/>
      <c r="C210" s="45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47"/>
      <c r="BN210" s="47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</row>
    <row r="211" spans="1:206" s="34" customFormat="1">
      <c r="A211" s="45"/>
      <c r="B211" s="45"/>
      <c r="C211" s="45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47"/>
      <c r="BN211" s="47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</row>
    <row r="212" spans="1:206" s="34" customFormat="1">
      <c r="A212" s="45"/>
      <c r="B212" s="45"/>
      <c r="C212" s="45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47"/>
      <c r="BN212" s="47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</row>
    <row r="213" spans="1:206" s="34" customFormat="1">
      <c r="A213" s="45"/>
      <c r="B213" s="45"/>
      <c r="C213" s="45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47"/>
      <c r="BN213" s="47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</row>
    <row r="214" spans="1:206" s="34" customFormat="1">
      <c r="A214" s="45"/>
      <c r="B214" s="45"/>
      <c r="C214" s="45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47"/>
      <c r="BN214" s="47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</row>
    <row r="215" spans="1:206" s="34" customFormat="1">
      <c r="A215" s="45"/>
      <c r="B215" s="45"/>
      <c r="C215" s="45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47"/>
      <c r="BN215" s="47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</row>
    <row r="216" spans="1:206" s="34" customFormat="1">
      <c r="A216" s="45"/>
      <c r="B216" s="45"/>
      <c r="C216" s="45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47"/>
      <c r="BN216" s="47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</row>
    <row r="217" spans="1:206" s="34" customFormat="1">
      <c r="A217" s="45"/>
      <c r="B217" s="45"/>
      <c r="C217" s="45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47"/>
      <c r="BN217" s="47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</row>
    <row r="218" spans="1:206" s="34" customFormat="1">
      <c r="A218" s="45"/>
      <c r="B218" s="45"/>
      <c r="C218" s="45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47"/>
      <c r="BN218" s="47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</row>
    <row r="219" spans="1:206" s="34" customFormat="1">
      <c r="A219" s="45"/>
      <c r="B219" s="45"/>
      <c r="C219" s="45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47"/>
      <c r="BN219" s="47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</row>
    <row r="220" spans="1:206" s="34" customFormat="1">
      <c r="A220" s="45"/>
      <c r="B220" s="45"/>
      <c r="C220" s="45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47"/>
      <c r="BN220" s="47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</row>
    <row r="221" spans="1:206" s="34" customFormat="1">
      <c r="A221" s="45"/>
      <c r="B221" s="45"/>
      <c r="C221" s="45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47"/>
      <c r="BN221" s="47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</row>
    <row r="222" spans="1:206" s="34" customFormat="1">
      <c r="A222" s="45"/>
      <c r="B222" s="45"/>
      <c r="C222" s="45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47"/>
      <c r="BN222" s="47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</row>
    <row r="223" spans="1:206" s="34" customFormat="1">
      <c r="A223" s="45"/>
      <c r="B223" s="45"/>
      <c r="C223" s="45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47"/>
      <c r="BN223" s="47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</row>
    <row r="224" spans="1:206" s="34" customFormat="1">
      <c r="A224" s="45"/>
      <c r="B224" s="45"/>
      <c r="C224" s="45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47"/>
      <c r="BN224" s="47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</row>
    <row r="225" spans="1:206" s="34" customFormat="1">
      <c r="A225" s="45"/>
      <c r="B225" s="45"/>
      <c r="C225" s="45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47"/>
      <c r="BN225" s="47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</row>
    <row r="226" spans="1:206" s="34" customFormat="1">
      <c r="A226" s="45"/>
      <c r="B226" s="45"/>
      <c r="C226" s="45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47"/>
      <c r="BN226" s="47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</row>
    <row r="227" spans="1:206" s="34" customFormat="1">
      <c r="A227" s="45"/>
      <c r="B227" s="45"/>
      <c r="C227" s="45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47"/>
      <c r="BN227" s="47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</row>
    <row r="228" spans="1:206" s="34" customFormat="1">
      <c r="A228" s="45"/>
      <c r="B228" s="45"/>
      <c r="C228" s="45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47"/>
      <c r="BN228" s="47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</row>
    <row r="229" spans="1:206" s="34" customFormat="1">
      <c r="A229" s="45"/>
      <c r="B229" s="45"/>
      <c r="C229" s="45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47"/>
      <c r="BN229" s="47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</row>
    <row r="230" spans="1:206" s="34" customFormat="1">
      <c r="A230" s="45"/>
      <c r="B230" s="45"/>
      <c r="C230" s="45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47"/>
      <c r="BN230" s="47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</row>
    <row r="231" spans="1:206" s="34" customFormat="1">
      <c r="A231" s="45"/>
      <c r="B231" s="45"/>
      <c r="C231" s="45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47"/>
      <c r="BN231" s="47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</row>
    <row r="232" spans="1:206" s="34" customFormat="1">
      <c r="A232" s="45"/>
      <c r="B232" s="45"/>
      <c r="C232" s="45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47"/>
      <c r="BN232" s="47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</row>
    <row r="233" spans="1:206" s="34" customFormat="1">
      <c r="A233" s="45"/>
      <c r="B233" s="45"/>
      <c r="C233" s="45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47"/>
      <c r="BN233" s="47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</row>
    <row r="234" spans="1:206" s="34" customFormat="1">
      <c r="A234" s="45"/>
      <c r="B234" s="45"/>
      <c r="C234" s="45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47"/>
      <c r="BN234" s="47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</row>
    <row r="235" spans="1:206" s="34" customFormat="1">
      <c r="A235" s="45"/>
      <c r="B235" s="45"/>
      <c r="C235" s="45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47"/>
      <c r="BN235" s="47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</row>
    <row r="236" spans="1:206" s="34" customFormat="1">
      <c r="A236" s="45"/>
      <c r="B236" s="45"/>
      <c r="C236" s="45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47"/>
      <c r="BN236" s="47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</row>
    <row r="237" spans="1:206" s="34" customFormat="1">
      <c r="A237" s="45"/>
      <c r="B237" s="45"/>
      <c r="C237" s="45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47"/>
      <c r="BN237" s="47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</row>
    <row r="238" spans="1:206" s="34" customFormat="1">
      <c r="A238" s="45"/>
      <c r="B238" s="45"/>
      <c r="C238" s="45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47"/>
      <c r="BN238" s="47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</row>
    <row r="239" spans="1:206" s="34" customFormat="1">
      <c r="A239" s="45"/>
      <c r="B239" s="45"/>
      <c r="C239" s="45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47"/>
      <c r="BN239" s="47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</row>
    <row r="240" spans="1:206" s="34" customFormat="1">
      <c r="A240" s="45"/>
      <c r="B240" s="45"/>
      <c r="C240" s="45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47"/>
      <c r="BN240" s="47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</row>
    <row r="241" spans="1:206" s="34" customFormat="1">
      <c r="A241" s="45"/>
      <c r="B241" s="45"/>
      <c r="C241" s="45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47"/>
      <c r="BN241" s="47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</row>
    <row r="242" spans="1:206" s="34" customFormat="1">
      <c r="A242" s="45"/>
      <c r="B242" s="45"/>
      <c r="C242" s="45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47"/>
      <c r="BN242" s="47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</row>
    <row r="243" spans="1:206" s="34" customFormat="1">
      <c r="A243" s="45"/>
      <c r="B243" s="45"/>
      <c r="C243" s="45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47"/>
      <c r="BN243" s="47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</row>
    <row r="244" spans="1:206" s="34" customFormat="1">
      <c r="A244" s="45"/>
      <c r="B244" s="45"/>
      <c r="C244" s="45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47"/>
      <c r="BN244" s="47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</row>
    <row r="245" spans="1:206" s="34" customFormat="1">
      <c r="A245" s="45"/>
      <c r="B245" s="45"/>
      <c r="C245" s="45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47"/>
      <c r="BN245" s="47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</row>
    <row r="246" spans="1:206" s="34" customFormat="1">
      <c r="A246" s="45"/>
      <c r="B246" s="45"/>
      <c r="C246" s="45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47"/>
      <c r="BN246" s="47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</row>
    <row r="247" spans="1:206" s="34" customFormat="1">
      <c r="A247" s="45"/>
      <c r="B247" s="45"/>
      <c r="C247" s="45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47"/>
      <c r="BN247" s="47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</row>
    <row r="248" spans="1:206" s="34" customFormat="1">
      <c r="A248" s="45"/>
      <c r="B248" s="45"/>
      <c r="C248" s="45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47"/>
      <c r="BN248" s="47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</row>
    <row r="249" spans="1:206" s="34" customFormat="1">
      <c r="A249" s="45"/>
      <c r="B249" s="45"/>
      <c r="C249" s="45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47"/>
      <c r="BN249" s="47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</row>
    <row r="250" spans="1:206" s="34" customFormat="1">
      <c r="A250" s="45"/>
      <c r="B250" s="45"/>
      <c r="C250" s="45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47"/>
      <c r="BN250" s="47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</row>
    <row r="251" spans="1:206" s="34" customFormat="1">
      <c r="A251" s="45"/>
      <c r="B251" s="45"/>
      <c r="C251" s="45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47"/>
      <c r="BN251" s="47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</row>
    <row r="252" spans="1:206" s="34" customFormat="1">
      <c r="A252" s="45"/>
      <c r="B252" s="45"/>
      <c r="C252" s="45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47"/>
      <c r="BN252" s="47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</row>
    <row r="253" spans="1:206" s="34" customFormat="1">
      <c r="A253" s="45"/>
      <c r="B253" s="45"/>
      <c r="C253" s="45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47"/>
      <c r="BN253" s="47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</row>
    <row r="254" spans="1:206" s="34" customFormat="1">
      <c r="A254" s="45"/>
      <c r="B254" s="45"/>
      <c r="C254" s="45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47"/>
      <c r="BN254" s="47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</row>
    <row r="255" spans="1:206" s="34" customFormat="1">
      <c r="A255" s="45"/>
      <c r="B255" s="45"/>
      <c r="C255" s="45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47"/>
      <c r="BN255" s="47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</row>
    <row r="256" spans="1:206" s="34" customFormat="1">
      <c r="A256" s="45"/>
      <c r="B256" s="45"/>
      <c r="C256" s="45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47"/>
      <c r="BN256" s="47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</row>
    <row r="257" spans="1:206" s="34" customFormat="1">
      <c r="A257" s="45"/>
      <c r="B257" s="45"/>
      <c r="C257" s="45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47"/>
      <c r="BN257" s="47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</row>
    <row r="258" spans="1:206" s="34" customFormat="1">
      <c r="A258" s="45"/>
      <c r="B258" s="45"/>
      <c r="C258" s="45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47"/>
      <c r="BN258" s="47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</row>
    <row r="259" spans="1:206" s="34" customFormat="1">
      <c r="A259" s="45"/>
      <c r="B259" s="45"/>
      <c r="C259" s="45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47"/>
      <c r="BN259" s="47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</row>
    <row r="260" spans="1:206" s="34" customFormat="1">
      <c r="A260" s="45"/>
      <c r="B260" s="45"/>
      <c r="C260" s="45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47"/>
      <c r="BN260" s="47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</row>
    <row r="261" spans="1:206" s="34" customFormat="1">
      <c r="A261" s="45"/>
      <c r="B261" s="45"/>
      <c r="C261" s="45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47"/>
      <c r="BN261" s="47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</row>
    <row r="262" spans="1:206" s="34" customFormat="1">
      <c r="A262" s="45"/>
      <c r="B262" s="45"/>
      <c r="C262" s="45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47"/>
      <c r="BN262" s="47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</row>
    <row r="263" spans="1:206" s="34" customFormat="1">
      <c r="A263" s="45"/>
      <c r="B263" s="45"/>
      <c r="C263" s="45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47"/>
      <c r="BN263" s="47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</row>
    <row r="264" spans="1:206" s="34" customFormat="1">
      <c r="A264" s="45"/>
      <c r="B264" s="45"/>
      <c r="C264" s="45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47"/>
      <c r="BN264" s="47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</row>
    <row r="265" spans="1:206" s="34" customFormat="1">
      <c r="A265" s="45"/>
      <c r="B265" s="45"/>
      <c r="C265" s="45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47"/>
      <c r="BN265" s="47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</row>
    <row r="266" spans="1:206" s="34" customFormat="1">
      <c r="A266" s="45"/>
      <c r="B266" s="45"/>
      <c r="C266" s="45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47"/>
      <c r="BN266" s="47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</row>
    <row r="267" spans="1:206" s="34" customFormat="1">
      <c r="A267" s="45"/>
      <c r="B267" s="45"/>
      <c r="C267" s="45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47"/>
      <c r="BN267" s="47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</row>
    <row r="268" spans="1:206" s="34" customFormat="1">
      <c r="A268" s="45"/>
      <c r="B268" s="45"/>
      <c r="C268" s="45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47"/>
      <c r="BN268" s="47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</row>
    <row r="269" spans="1:206" s="34" customFormat="1">
      <c r="A269" s="45"/>
      <c r="B269" s="45"/>
      <c r="C269" s="45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47"/>
      <c r="BN269" s="47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</row>
    <row r="270" spans="1:206" s="34" customFormat="1">
      <c r="A270" s="45"/>
      <c r="B270" s="45"/>
      <c r="C270" s="45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47"/>
      <c r="BN270" s="47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</row>
    <row r="271" spans="1:206" s="34" customFormat="1">
      <c r="A271" s="45"/>
      <c r="B271" s="45"/>
      <c r="C271" s="45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47"/>
      <c r="BN271" s="47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</row>
    <row r="272" spans="1:206" s="34" customFormat="1">
      <c r="A272" s="45"/>
      <c r="B272" s="45"/>
      <c r="C272" s="45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47"/>
      <c r="BN272" s="47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</row>
    <row r="273" spans="1:206" s="34" customFormat="1">
      <c r="A273" s="45"/>
      <c r="B273" s="45"/>
      <c r="C273" s="45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47"/>
      <c r="BN273" s="47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</row>
    <row r="274" spans="1:206" s="34" customFormat="1">
      <c r="A274" s="45"/>
      <c r="B274" s="45"/>
      <c r="C274" s="45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47"/>
      <c r="BN274" s="47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</row>
    <row r="275" spans="1:206" s="34" customFormat="1">
      <c r="A275" s="45"/>
      <c r="B275" s="45"/>
      <c r="C275" s="45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47"/>
      <c r="BN275" s="47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</row>
    <row r="276" spans="1:206" s="34" customFormat="1">
      <c r="A276" s="45"/>
      <c r="B276" s="45"/>
      <c r="C276" s="45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47"/>
      <c r="BN276" s="47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</row>
    <row r="277" spans="1:206" s="34" customFormat="1">
      <c r="A277" s="45"/>
      <c r="B277" s="45"/>
      <c r="C277" s="45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47"/>
      <c r="BN277" s="47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</row>
    <row r="278" spans="1:206" s="34" customFormat="1">
      <c r="A278" s="45"/>
      <c r="B278" s="45"/>
      <c r="C278" s="45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47"/>
      <c r="BN278" s="47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</row>
    <row r="279" spans="1:206" s="34" customFormat="1">
      <c r="A279" s="45"/>
      <c r="B279" s="45"/>
      <c r="C279" s="45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47"/>
      <c r="BN279" s="47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</row>
    <row r="280" spans="1:206" s="34" customFormat="1">
      <c r="A280" s="45"/>
      <c r="B280" s="45"/>
      <c r="C280" s="45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47"/>
      <c r="BN280" s="47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</row>
    <row r="281" spans="1:206" s="34" customFormat="1">
      <c r="A281" s="45"/>
      <c r="B281" s="45"/>
      <c r="C281" s="45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47"/>
      <c r="BN281" s="47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</row>
    <row r="282" spans="1:206" s="34" customFormat="1">
      <c r="A282" s="45"/>
      <c r="B282" s="45"/>
      <c r="C282" s="45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47"/>
      <c r="BN282" s="47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  <c r="GE282" s="35"/>
      <c r="GF282" s="35"/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35"/>
      <c r="GS282" s="35"/>
      <c r="GT282" s="35"/>
      <c r="GU282" s="35"/>
      <c r="GV282" s="35"/>
      <c r="GW282" s="35"/>
      <c r="GX282" s="35"/>
    </row>
    <row r="283" spans="1:206" s="34" customFormat="1">
      <c r="A283" s="45"/>
      <c r="B283" s="45"/>
      <c r="C283" s="45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47"/>
      <c r="BN283" s="47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  <c r="GE283" s="35"/>
      <c r="GF283" s="35"/>
      <c r="GG283" s="35"/>
      <c r="GH283" s="35"/>
      <c r="GI283" s="35"/>
      <c r="GJ283" s="35"/>
      <c r="GK283" s="35"/>
      <c r="GL283" s="35"/>
      <c r="GM283" s="35"/>
      <c r="GN283" s="35"/>
      <c r="GO283" s="35"/>
      <c r="GP283" s="35"/>
      <c r="GQ283" s="35"/>
      <c r="GR283" s="35"/>
      <c r="GS283" s="35"/>
      <c r="GT283" s="35"/>
      <c r="GU283" s="35"/>
      <c r="GV283" s="35"/>
      <c r="GW283" s="35"/>
      <c r="GX283" s="35"/>
    </row>
    <row r="284" spans="1:206" s="34" customFormat="1">
      <c r="A284" s="45"/>
      <c r="B284" s="45"/>
      <c r="C284" s="45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47"/>
      <c r="BN284" s="47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  <c r="DF284" s="35"/>
      <c r="DG284" s="35"/>
      <c r="DH284" s="35"/>
      <c r="DI284" s="35"/>
      <c r="DJ284" s="35"/>
      <c r="DK284" s="35"/>
      <c r="DL284" s="35"/>
      <c r="DM284" s="35"/>
      <c r="DN284" s="35"/>
      <c r="DO284" s="35"/>
      <c r="DP284" s="35"/>
      <c r="DQ284" s="35"/>
      <c r="DR284" s="35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  <c r="FL284" s="35"/>
      <c r="FM284" s="35"/>
      <c r="FN284" s="35"/>
      <c r="FO284" s="35"/>
      <c r="FP284" s="35"/>
      <c r="FQ284" s="35"/>
      <c r="FR284" s="35"/>
      <c r="FS284" s="35"/>
      <c r="FT284" s="35"/>
      <c r="FU284" s="35"/>
      <c r="FV284" s="35"/>
      <c r="FW284" s="35"/>
      <c r="FX284" s="35"/>
      <c r="FY284" s="35"/>
      <c r="FZ284" s="35"/>
      <c r="GA284" s="35"/>
      <c r="GB284" s="35"/>
      <c r="GC284" s="35"/>
      <c r="GD284" s="35"/>
      <c r="GE284" s="35"/>
      <c r="GF284" s="35"/>
      <c r="GG284" s="35"/>
      <c r="GH284" s="35"/>
      <c r="GI284" s="35"/>
      <c r="GJ284" s="35"/>
      <c r="GK284" s="35"/>
      <c r="GL284" s="35"/>
      <c r="GM284" s="35"/>
      <c r="GN284" s="35"/>
      <c r="GO284" s="35"/>
      <c r="GP284" s="35"/>
      <c r="GQ284" s="35"/>
      <c r="GR284" s="35"/>
      <c r="GS284" s="35"/>
      <c r="GT284" s="35"/>
      <c r="GU284" s="35"/>
      <c r="GV284" s="35"/>
      <c r="GW284" s="35"/>
      <c r="GX284" s="35"/>
    </row>
    <row r="285" spans="1:206" s="2" customFormat="1">
      <c r="A285" s="48"/>
      <c r="B285" s="48"/>
      <c r="C285" s="48"/>
      <c r="D285" s="49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BM285" s="1"/>
      <c r="BN285" s="1"/>
    </row>
    <row r="286" spans="1:206" s="2" customFormat="1">
      <c r="A286" s="48"/>
      <c r="B286" s="48"/>
      <c r="C286" s="48"/>
      <c r="D286" s="49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BM286" s="1"/>
      <c r="BN286" s="1"/>
    </row>
    <row r="287" spans="1:206" s="2" customFormat="1">
      <c r="A287" s="48"/>
      <c r="B287" s="48"/>
      <c r="C287" s="48"/>
      <c r="D287" s="49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BM287" s="1"/>
      <c r="BN287" s="1"/>
    </row>
    <row r="288" spans="1:206" s="2" customFormat="1">
      <c r="A288" s="48"/>
      <c r="B288" s="48"/>
      <c r="C288" s="48"/>
      <c r="D288" s="49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BM288" s="1"/>
      <c r="BN288" s="1"/>
    </row>
    <row r="289" spans="1:66" s="2" customFormat="1">
      <c r="A289" s="48"/>
      <c r="B289" s="48"/>
      <c r="C289" s="48"/>
      <c r="D289" s="49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BM289" s="1"/>
      <c r="BN289" s="1"/>
    </row>
    <row r="290" spans="1:66" s="2" customFormat="1">
      <c r="A290" s="48"/>
      <c r="B290" s="48"/>
      <c r="C290" s="48"/>
      <c r="D290" s="49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BM290" s="1"/>
      <c r="BN290" s="1"/>
    </row>
    <row r="291" spans="1:66" s="2" customFormat="1">
      <c r="A291" s="48"/>
      <c r="B291" s="48"/>
      <c r="C291" s="48"/>
      <c r="D291" s="49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BM291" s="1"/>
      <c r="BN291" s="1"/>
    </row>
    <row r="292" spans="1:66" s="2" customFormat="1">
      <c r="A292" s="48"/>
      <c r="B292" s="48"/>
      <c r="C292" s="48"/>
      <c r="D292" s="49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BM292" s="1"/>
      <c r="BN292" s="1"/>
    </row>
    <row r="293" spans="1:66" s="2" customFormat="1">
      <c r="A293" s="48"/>
      <c r="B293" s="48"/>
      <c r="C293" s="48"/>
      <c r="D293" s="49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BM293" s="1"/>
      <c r="BN293" s="1"/>
    </row>
    <row r="294" spans="1:66" s="2" customFormat="1">
      <c r="A294" s="48"/>
      <c r="B294" s="48"/>
      <c r="C294" s="48"/>
      <c r="D294" s="49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BM294" s="1"/>
      <c r="BN294" s="1"/>
    </row>
    <row r="295" spans="1:66" s="2" customFormat="1">
      <c r="A295" s="48"/>
      <c r="B295" s="48"/>
      <c r="C295" s="48"/>
      <c r="D295" s="49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BM295" s="1"/>
      <c r="BN295" s="1"/>
    </row>
    <row r="296" spans="1:66" s="2" customFormat="1">
      <c r="A296" s="48"/>
      <c r="B296" s="48"/>
      <c r="C296" s="48"/>
      <c r="D296" s="49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BM296" s="1"/>
      <c r="BN296" s="1"/>
    </row>
    <row r="297" spans="1:66" s="2" customFormat="1">
      <c r="A297" s="48"/>
      <c r="B297" s="48"/>
      <c r="C297" s="48"/>
      <c r="D297" s="49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BM297" s="1"/>
      <c r="BN297" s="1"/>
    </row>
    <row r="298" spans="1:66" s="2" customFormat="1">
      <c r="A298" s="48"/>
      <c r="B298" s="48"/>
      <c r="C298" s="48"/>
      <c r="D298" s="49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BM298" s="1"/>
      <c r="BN298" s="1"/>
    </row>
    <row r="299" spans="1:66" s="2" customFormat="1">
      <c r="A299" s="48"/>
      <c r="B299" s="48"/>
      <c r="C299" s="48"/>
      <c r="D299" s="49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BM299" s="1"/>
      <c r="BN299" s="1"/>
    </row>
    <row r="300" spans="1:66" s="2" customFormat="1">
      <c r="A300" s="48"/>
      <c r="B300" s="48"/>
      <c r="C300" s="48"/>
      <c r="D300" s="49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BM300" s="1"/>
      <c r="BN300" s="1"/>
    </row>
    <row r="301" spans="1:66" s="2" customFormat="1">
      <c r="A301" s="48"/>
      <c r="B301" s="48"/>
      <c r="C301" s="48"/>
      <c r="D301" s="49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BM301" s="1"/>
      <c r="BN301" s="1"/>
    </row>
    <row r="302" spans="1:66" s="2" customFormat="1">
      <c r="A302" s="48"/>
      <c r="B302" s="48"/>
      <c r="C302" s="48"/>
      <c r="D302" s="49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BM302" s="1"/>
      <c r="BN302" s="1"/>
    </row>
    <row r="303" spans="1:66" s="2" customFormat="1">
      <c r="A303" s="48"/>
      <c r="B303" s="48"/>
      <c r="C303" s="48"/>
      <c r="D303" s="49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BM303" s="1"/>
      <c r="BN303" s="1"/>
    </row>
    <row r="304" spans="1:66" s="2" customFormat="1">
      <c r="A304" s="48"/>
      <c r="B304" s="48"/>
      <c r="C304" s="48"/>
      <c r="D304" s="49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BM304" s="1"/>
      <c r="BN304" s="1"/>
    </row>
    <row r="305" spans="1:66" s="2" customFormat="1">
      <c r="A305" s="48"/>
      <c r="B305" s="48"/>
      <c r="C305" s="48"/>
      <c r="D305" s="49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BM305" s="1"/>
      <c r="BN305" s="1"/>
    </row>
    <row r="306" spans="1:66" s="2" customFormat="1">
      <c r="A306" s="48"/>
      <c r="B306" s="48"/>
      <c r="C306" s="48"/>
      <c r="D306" s="49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BM306" s="1"/>
      <c r="BN306" s="1"/>
    </row>
    <row r="307" spans="1:66" s="2" customFormat="1">
      <c r="A307" s="48"/>
      <c r="B307" s="48"/>
      <c r="C307" s="48"/>
      <c r="D307" s="49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BM307" s="1"/>
      <c r="BN307" s="1"/>
    </row>
    <row r="308" spans="1:66" s="2" customFormat="1">
      <c r="A308" s="48"/>
      <c r="B308" s="48"/>
      <c r="C308" s="48"/>
      <c r="D308" s="49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BM308" s="1"/>
      <c r="BN308" s="1"/>
    </row>
    <row r="309" spans="1:66" s="2" customFormat="1">
      <c r="A309" s="48"/>
      <c r="B309" s="48"/>
      <c r="C309" s="48"/>
      <c r="D309" s="49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BM309" s="1"/>
      <c r="BN309" s="1"/>
    </row>
    <row r="310" spans="1:66" s="2" customFormat="1">
      <c r="A310" s="48"/>
      <c r="B310" s="48"/>
      <c r="C310" s="48"/>
      <c r="D310" s="49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BM310" s="1"/>
      <c r="BN310" s="1"/>
    </row>
    <row r="311" spans="1:66" s="2" customFormat="1">
      <c r="A311" s="48"/>
      <c r="B311" s="48"/>
      <c r="C311" s="48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BM311" s="1"/>
      <c r="BN311" s="1"/>
    </row>
    <row r="312" spans="1:66" s="2" customFormat="1">
      <c r="A312" s="48"/>
      <c r="B312" s="48"/>
      <c r="C312" s="48"/>
      <c r="D312" s="49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BM312" s="1"/>
      <c r="BN312" s="1"/>
    </row>
    <row r="313" spans="1:66" s="2" customFormat="1">
      <c r="A313" s="48"/>
      <c r="B313" s="48"/>
      <c r="C313" s="48"/>
      <c r="D313" s="49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BM313" s="1"/>
      <c r="BN313" s="1"/>
    </row>
    <row r="314" spans="1:66" s="2" customFormat="1">
      <c r="A314" s="48"/>
      <c r="B314" s="48"/>
      <c r="C314" s="48"/>
      <c r="D314" s="49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BM314" s="1"/>
      <c r="BN314" s="1"/>
    </row>
    <row r="315" spans="1:66" s="2" customFormat="1">
      <c r="A315" s="48"/>
      <c r="B315" s="48"/>
      <c r="C315" s="48"/>
      <c r="D315" s="49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BM315" s="1"/>
      <c r="BN315" s="1"/>
    </row>
    <row r="316" spans="1:66" s="2" customFormat="1">
      <c r="A316" s="48"/>
      <c r="B316" s="48"/>
      <c r="C316" s="48"/>
      <c r="D316" s="49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BM316" s="1"/>
      <c r="BN316" s="1"/>
    </row>
    <row r="317" spans="1:66" s="2" customFormat="1">
      <c r="A317" s="48"/>
      <c r="B317" s="48"/>
      <c r="C317" s="48"/>
      <c r="D317" s="49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BM317" s="1"/>
      <c r="BN317" s="1"/>
    </row>
    <row r="318" spans="1:66" s="2" customFormat="1">
      <c r="A318" s="48"/>
      <c r="B318" s="48"/>
      <c r="C318" s="48"/>
      <c r="D318" s="49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BM318" s="1"/>
      <c r="BN318" s="1"/>
    </row>
    <row r="319" spans="1:66" s="2" customFormat="1">
      <c r="A319" s="48"/>
      <c r="B319" s="48"/>
      <c r="C319" s="48"/>
      <c r="D319" s="49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BM319" s="1"/>
      <c r="BN319" s="1"/>
    </row>
    <row r="320" spans="1:66" s="2" customFormat="1">
      <c r="A320" s="48"/>
      <c r="B320" s="48"/>
      <c r="C320" s="48"/>
      <c r="D320" s="49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BM320" s="1"/>
      <c r="BN320" s="1"/>
    </row>
    <row r="321" spans="1:66" s="2" customFormat="1">
      <c r="A321" s="48"/>
      <c r="B321" s="48"/>
      <c r="C321" s="48"/>
      <c r="D321" s="49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BM321" s="1"/>
      <c r="BN321" s="1"/>
    </row>
    <row r="322" spans="1:66" s="2" customFormat="1">
      <c r="A322" s="48"/>
      <c r="B322" s="48"/>
      <c r="C322" s="48"/>
      <c r="D322" s="49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BM322" s="1"/>
      <c r="BN322" s="1"/>
    </row>
    <row r="323" spans="1:66" s="2" customFormat="1">
      <c r="A323" s="48"/>
      <c r="B323" s="48"/>
      <c r="C323" s="48"/>
      <c r="D323" s="49"/>
      <c r="E323" s="49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  <c r="BM323" s="1"/>
      <c r="BN323" s="1"/>
    </row>
    <row r="324" spans="1:66" s="2" customFormat="1">
      <c r="A324" s="48"/>
      <c r="B324" s="48"/>
      <c r="C324" s="48"/>
      <c r="D324" s="49"/>
      <c r="E324" s="49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  <c r="BM324" s="1"/>
      <c r="BN324" s="1"/>
    </row>
    <row r="325" spans="1:66" s="2" customFormat="1">
      <c r="A325" s="48"/>
      <c r="B325" s="48"/>
      <c r="C325" s="48"/>
      <c r="D325" s="49"/>
      <c r="E325" s="49"/>
      <c r="F325" s="49"/>
      <c r="G325" s="49"/>
      <c r="H325" s="49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49"/>
      <c r="U325" s="49"/>
      <c r="V325" s="49"/>
      <c r="W325" s="49"/>
      <c r="X325" s="49"/>
      <c r="Y325" s="49"/>
      <c r="Z325" s="49"/>
      <c r="BM325" s="1"/>
      <c r="BN325" s="1"/>
    </row>
  </sheetData>
  <sheetProtection password="CF36" sheet="1" objects="1" scenarios="1" formatColumns="0" formatRows="0"/>
  <mergeCells count="127">
    <mergeCell ref="A15:B15"/>
    <mergeCell ref="A16:B16"/>
    <mergeCell ref="A17:B17"/>
    <mergeCell ref="A18:B18"/>
    <mergeCell ref="A19:B19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25:B25"/>
    <mergeCell ref="A1:O1"/>
    <mergeCell ref="BJ6:BJ7"/>
    <mergeCell ref="BK6:BK7"/>
    <mergeCell ref="BL6:BL7"/>
    <mergeCell ref="C2:BL2"/>
    <mergeCell ref="C3:BL3"/>
    <mergeCell ref="AB6:AB7"/>
    <mergeCell ref="AC6:BI6"/>
    <mergeCell ref="A14:B14"/>
    <mergeCell ref="A9:B9"/>
    <mergeCell ref="A10:B10"/>
    <mergeCell ref="A11:B11"/>
    <mergeCell ref="A13:B13"/>
    <mergeCell ref="A5:B8"/>
    <mergeCell ref="D5:Z5"/>
    <mergeCell ref="AA5:BL5"/>
    <mergeCell ref="C6:C7"/>
    <mergeCell ref="D6:D7"/>
    <mergeCell ref="E6:Z6"/>
    <mergeCell ref="AA6:AA7"/>
    <mergeCell ref="A38:B38"/>
    <mergeCell ref="A39:B39"/>
    <mergeCell ref="A40:B40"/>
    <mergeCell ref="A30:B30"/>
    <mergeCell ref="A31:B31"/>
    <mergeCell ref="A41:B41"/>
    <mergeCell ref="A42:B42"/>
    <mergeCell ref="A43:B43"/>
    <mergeCell ref="A32:B32"/>
    <mergeCell ref="A33:B33"/>
    <mergeCell ref="A34:B34"/>
    <mergeCell ref="A35:B35"/>
    <mergeCell ref="A36:B36"/>
    <mergeCell ref="A37:B37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62:B62"/>
    <mergeCell ref="A63:B63"/>
    <mergeCell ref="A74:B74"/>
    <mergeCell ref="A75:B75"/>
    <mergeCell ref="A76:B76"/>
    <mergeCell ref="A77:B77"/>
    <mergeCell ref="A56:B56"/>
    <mergeCell ref="A57:B57"/>
    <mergeCell ref="A58:B58"/>
    <mergeCell ref="A59:B59"/>
    <mergeCell ref="A60:B60"/>
    <mergeCell ref="A61:B61"/>
    <mergeCell ref="A84:B84"/>
    <mergeCell ref="A85:B85"/>
    <mergeCell ref="A86:B86"/>
    <mergeCell ref="A87:B87"/>
    <mergeCell ref="A88:B88"/>
    <mergeCell ref="A89:B89"/>
    <mergeCell ref="A78:B78"/>
    <mergeCell ref="A79:B79"/>
    <mergeCell ref="A80:B80"/>
    <mergeCell ref="A81:B81"/>
    <mergeCell ref="A82:B82"/>
    <mergeCell ref="A83:B83"/>
    <mergeCell ref="A96:B96"/>
    <mergeCell ref="A97:B97"/>
    <mergeCell ref="A98:B98"/>
    <mergeCell ref="A99:B99"/>
    <mergeCell ref="A100:B100"/>
    <mergeCell ref="A101:B101"/>
    <mergeCell ref="A90:B90"/>
    <mergeCell ref="A91:B91"/>
    <mergeCell ref="A92:B92"/>
    <mergeCell ref="A93:B93"/>
    <mergeCell ref="A94:B94"/>
    <mergeCell ref="A95:B95"/>
    <mergeCell ref="A108:B108"/>
    <mergeCell ref="A112:B112"/>
    <mergeCell ref="A113:B113"/>
    <mergeCell ref="A102:B102"/>
    <mergeCell ref="A103:B103"/>
    <mergeCell ref="A104:B104"/>
    <mergeCell ref="A105:B105"/>
    <mergeCell ref="A106:B106"/>
    <mergeCell ref="A107:B107"/>
    <mergeCell ref="A109:B109"/>
    <mergeCell ref="A110:B110"/>
    <mergeCell ref="A111:B111"/>
    <mergeCell ref="A114:B114"/>
    <mergeCell ref="A131:B131"/>
    <mergeCell ref="A125:B125"/>
    <mergeCell ref="A126:B126"/>
    <mergeCell ref="A127:B127"/>
    <mergeCell ref="A128:B128"/>
    <mergeCell ref="A129:B129"/>
    <mergeCell ref="A130:B130"/>
    <mergeCell ref="A118:B118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9:B119"/>
  </mergeCells>
  <printOptions horizontalCentered="1"/>
  <pageMargins left="0.15748031496062992" right="0.15748031496062992" top="0.27559055118110237" bottom="0.15748031496062992" header="0.15748031496062992" footer="0.15748031496062992"/>
  <pageSetup paperSize="9" scale="43" fitToWidth="3" fitToHeight="5" orientation="landscape" r:id="rId1"/>
  <headerFooter alignWithMargins="0"/>
  <rowBreaks count="1" manualBreakCount="1">
    <brk id="76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X325"/>
  <sheetViews>
    <sheetView zoomScale="70" zoomScaleNormal="70" zoomScaleSheetLayoutView="75" workbookViewId="0">
      <pane xSplit="2" ySplit="8" topLeftCell="D9" activePane="bottomRight" state="frozen"/>
      <selection activeCell="BJ118" sqref="BJ118"/>
      <selection pane="topRight" activeCell="BJ118" sqref="BJ118"/>
      <selection pane="bottomLeft" activeCell="BJ118" sqref="BJ118"/>
      <selection pane="bottomRight" activeCell="C4" sqref="C1:C1048576"/>
    </sheetView>
  </sheetViews>
  <sheetFormatPr defaultRowHeight="15"/>
  <cols>
    <col min="1" max="1" width="60.6640625" style="50" customWidth="1"/>
    <col min="2" max="2" width="5.5" style="50" customWidth="1"/>
    <col min="3" max="3" width="16.6640625" style="50" hidden="1" customWidth="1"/>
    <col min="4" max="26" width="16.6640625" style="51" customWidth="1"/>
    <col min="27" max="64" width="16.6640625" style="3" customWidth="1"/>
    <col min="65" max="66" width="12.33203125" style="1" customWidth="1"/>
    <col min="67" max="87" width="12.33203125" style="2" customWidth="1"/>
    <col min="88" max="206" width="9.33203125" style="2"/>
    <col min="207" max="16384" width="9.33203125" style="3"/>
  </cols>
  <sheetData>
    <row r="1" spans="1:206" ht="42" customHeight="1">
      <c r="A1" s="297" t="s">
        <v>159</v>
      </c>
      <c r="B1" s="297"/>
      <c r="C1" s="297"/>
      <c r="D1" s="297"/>
      <c r="E1" s="297"/>
      <c r="F1" s="297"/>
      <c r="G1" s="297"/>
      <c r="H1" s="297"/>
      <c r="I1" s="297"/>
      <c r="J1" s="297"/>
      <c r="K1" s="297"/>
      <c r="L1" s="297"/>
      <c r="M1" s="297"/>
      <c r="N1" s="297"/>
      <c r="O1" s="297"/>
    </row>
    <row r="2" spans="1:206" ht="21.75" customHeight="1">
      <c r="A2" s="3"/>
      <c r="C2" s="303" t="s">
        <v>173</v>
      </c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</row>
    <row r="3" spans="1:206" ht="15.75" customHeight="1">
      <c r="C3" s="303">
        <f>'бюджет округа (района)'!C3:BL3</f>
        <v>0</v>
      </c>
      <c r="D3" s="303"/>
      <c r="E3" s="303"/>
      <c r="F3" s="303"/>
      <c r="G3" s="303"/>
      <c r="H3" s="303"/>
      <c r="I3" s="303"/>
      <c r="J3" s="303"/>
      <c r="K3" s="303"/>
      <c r="L3" s="303"/>
      <c r="M3" s="303"/>
      <c r="N3" s="303"/>
      <c r="O3" s="303"/>
      <c r="P3" s="303"/>
      <c r="Q3" s="303"/>
      <c r="R3" s="303"/>
      <c r="S3" s="303"/>
      <c r="T3" s="303"/>
      <c r="U3" s="303"/>
      <c r="V3" s="303"/>
      <c r="W3" s="303"/>
      <c r="X3" s="303"/>
      <c r="Y3" s="303"/>
      <c r="Z3" s="303"/>
      <c r="AA3" s="303"/>
      <c r="AB3" s="303"/>
      <c r="AC3" s="303"/>
      <c r="AD3" s="303"/>
      <c r="AE3" s="303"/>
      <c r="AF3" s="303"/>
      <c r="AG3" s="303"/>
      <c r="AH3" s="303"/>
      <c r="AI3" s="303"/>
      <c r="AJ3" s="303"/>
      <c r="AK3" s="303"/>
      <c r="AL3" s="303"/>
      <c r="AM3" s="303"/>
      <c r="AN3" s="303"/>
      <c r="AO3" s="303"/>
      <c r="AP3" s="303"/>
      <c r="AQ3" s="303"/>
      <c r="AR3" s="303"/>
      <c r="AS3" s="303"/>
      <c r="AT3" s="303"/>
      <c r="AU3" s="303"/>
      <c r="AV3" s="303"/>
      <c r="AW3" s="303"/>
      <c r="AX3" s="303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</row>
    <row r="4" spans="1:206" ht="15" customHeight="1">
      <c r="A4" s="4"/>
      <c r="B4" s="4"/>
      <c r="C4" s="4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6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L4" s="7" t="s">
        <v>2</v>
      </c>
    </row>
    <row r="5" spans="1:206" ht="15.75" customHeight="1">
      <c r="A5" s="286" t="s">
        <v>3</v>
      </c>
      <c r="B5" s="287"/>
      <c r="C5" s="100" t="str">
        <f>'бюджет округа (района)'!C5:C5</f>
        <v>2014 год</v>
      </c>
      <c r="D5" s="294" t="str">
        <f>'бюджет округа (района)'!D5:Z5</f>
        <v>20___ год (отчетный финансовый год)</v>
      </c>
      <c r="E5" s="294"/>
      <c r="F5" s="294"/>
      <c r="G5" s="294"/>
      <c r="H5" s="294"/>
      <c r="I5" s="294"/>
      <c r="J5" s="294"/>
      <c r="K5" s="294"/>
      <c r="L5" s="294"/>
      <c r="M5" s="294"/>
      <c r="N5" s="294"/>
      <c r="O5" s="294"/>
      <c r="P5" s="294"/>
      <c r="Q5" s="294"/>
      <c r="R5" s="294"/>
      <c r="S5" s="294"/>
      <c r="T5" s="294"/>
      <c r="U5" s="294"/>
      <c r="V5" s="294"/>
      <c r="W5" s="294"/>
      <c r="X5" s="294"/>
      <c r="Y5" s="294"/>
      <c r="Z5" s="294"/>
      <c r="AA5" s="294" t="str">
        <f>'бюджет округа (района)'!AA5:BL5</f>
        <v>20___ год (текущий финансовый год)</v>
      </c>
      <c r="AB5" s="294"/>
      <c r="AC5" s="294"/>
      <c r="AD5" s="294"/>
      <c r="AE5" s="294"/>
      <c r="AF5" s="294"/>
      <c r="AG5" s="294"/>
      <c r="AH5" s="294"/>
      <c r="AI5" s="294"/>
      <c r="AJ5" s="294"/>
      <c r="AK5" s="294"/>
      <c r="AL5" s="294"/>
      <c r="AM5" s="294"/>
      <c r="AN5" s="294"/>
      <c r="AO5" s="294"/>
      <c r="AP5" s="294"/>
      <c r="AQ5" s="294"/>
      <c r="AR5" s="294"/>
      <c r="AS5" s="294"/>
      <c r="AT5" s="294"/>
      <c r="AU5" s="294"/>
      <c r="AV5" s="294"/>
      <c r="AW5" s="294"/>
      <c r="AX5" s="294"/>
      <c r="AY5" s="294"/>
      <c r="AZ5" s="294"/>
      <c r="BA5" s="294"/>
      <c r="BB5" s="294"/>
      <c r="BC5" s="294"/>
      <c r="BD5" s="294"/>
      <c r="BE5" s="294"/>
      <c r="BF5" s="294"/>
      <c r="BG5" s="294"/>
      <c r="BH5" s="294"/>
      <c r="BI5" s="294"/>
      <c r="BJ5" s="294"/>
      <c r="BK5" s="294"/>
      <c r="BL5" s="294"/>
      <c r="BM5" s="9"/>
    </row>
    <row r="6" spans="1:206" s="120" customFormat="1" ht="16.5" customHeight="1">
      <c r="A6" s="288"/>
      <c r="B6" s="289"/>
      <c r="C6" s="295" t="s">
        <v>149</v>
      </c>
      <c r="D6" s="296" t="s">
        <v>149</v>
      </c>
      <c r="E6" s="295" t="s">
        <v>8</v>
      </c>
      <c r="F6" s="295"/>
      <c r="G6" s="295"/>
      <c r="H6" s="295"/>
      <c r="I6" s="295"/>
      <c r="J6" s="295"/>
      <c r="K6" s="295"/>
      <c r="L6" s="295"/>
      <c r="M6" s="295"/>
      <c r="N6" s="295"/>
      <c r="O6" s="295"/>
      <c r="P6" s="295"/>
      <c r="Q6" s="295"/>
      <c r="R6" s="295"/>
      <c r="S6" s="295"/>
      <c r="T6" s="295"/>
      <c r="U6" s="295"/>
      <c r="V6" s="295"/>
      <c r="W6" s="295"/>
      <c r="X6" s="295"/>
      <c r="Y6" s="295"/>
      <c r="Z6" s="295"/>
      <c r="AA6" s="295" t="s">
        <v>150</v>
      </c>
      <c r="AB6" s="284" t="s">
        <v>96</v>
      </c>
      <c r="AC6" s="285" t="s">
        <v>10</v>
      </c>
      <c r="AD6" s="285"/>
      <c r="AE6" s="285"/>
      <c r="AF6" s="285"/>
      <c r="AG6" s="285"/>
      <c r="AH6" s="285"/>
      <c r="AI6" s="285"/>
      <c r="AJ6" s="285"/>
      <c r="AK6" s="285"/>
      <c r="AL6" s="285"/>
      <c r="AM6" s="285"/>
      <c r="AN6" s="285"/>
      <c r="AO6" s="285"/>
      <c r="AP6" s="285"/>
      <c r="AQ6" s="285"/>
      <c r="AR6" s="285"/>
      <c r="AS6" s="285"/>
      <c r="AT6" s="285"/>
      <c r="AU6" s="285"/>
      <c r="AV6" s="285"/>
      <c r="AW6" s="285"/>
      <c r="AX6" s="285"/>
      <c r="AY6" s="285"/>
      <c r="AZ6" s="285"/>
      <c r="BA6" s="285"/>
      <c r="BB6" s="285"/>
      <c r="BC6" s="285"/>
      <c r="BD6" s="285"/>
      <c r="BE6" s="285"/>
      <c r="BF6" s="285"/>
      <c r="BG6" s="285"/>
      <c r="BH6" s="285"/>
      <c r="BI6" s="285"/>
      <c r="BJ6" s="298" t="s">
        <v>125</v>
      </c>
      <c r="BK6" s="302" t="s">
        <v>126</v>
      </c>
      <c r="BL6" s="302" t="s">
        <v>96</v>
      </c>
      <c r="BM6" s="163"/>
      <c r="BN6" s="118"/>
      <c r="BO6" s="119"/>
      <c r="BP6" s="119"/>
      <c r="BQ6" s="119"/>
      <c r="BR6" s="119"/>
      <c r="BS6" s="119"/>
      <c r="BT6" s="119"/>
      <c r="BU6" s="119"/>
      <c r="BV6" s="119"/>
      <c r="BW6" s="119"/>
      <c r="BX6" s="119"/>
      <c r="BY6" s="119"/>
      <c r="BZ6" s="119"/>
      <c r="CA6" s="119"/>
      <c r="CB6" s="119"/>
      <c r="CC6" s="119"/>
      <c r="CD6" s="119"/>
      <c r="CE6" s="119"/>
      <c r="CF6" s="119"/>
      <c r="CG6" s="119"/>
      <c r="CH6" s="119"/>
      <c r="CI6" s="119"/>
      <c r="CJ6" s="119"/>
      <c r="CK6" s="119"/>
      <c r="CL6" s="119"/>
      <c r="CM6" s="119"/>
      <c r="CN6" s="119"/>
      <c r="CO6" s="119"/>
      <c r="CP6" s="119"/>
      <c r="CQ6" s="119"/>
      <c r="CR6" s="119"/>
      <c r="CS6" s="119"/>
      <c r="CT6" s="119"/>
      <c r="CU6" s="119"/>
      <c r="CV6" s="119"/>
      <c r="CW6" s="119"/>
      <c r="CX6" s="119"/>
      <c r="CY6" s="119"/>
      <c r="CZ6" s="119"/>
      <c r="DA6" s="119"/>
      <c r="DB6" s="119"/>
      <c r="DC6" s="119"/>
      <c r="DD6" s="119"/>
      <c r="DE6" s="119"/>
      <c r="DF6" s="119"/>
      <c r="DG6" s="119"/>
      <c r="DH6" s="119"/>
      <c r="DI6" s="119"/>
      <c r="DJ6" s="119"/>
      <c r="DK6" s="119"/>
      <c r="DL6" s="119"/>
      <c r="DM6" s="119"/>
      <c r="DN6" s="119"/>
      <c r="DO6" s="119"/>
      <c r="DP6" s="119"/>
      <c r="DQ6" s="119"/>
      <c r="DR6" s="119"/>
      <c r="DS6" s="119"/>
      <c r="DT6" s="119"/>
      <c r="DU6" s="119"/>
      <c r="DV6" s="119"/>
      <c r="DW6" s="119"/>
      <c r="DX6" s="119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G6" s="119"/>
      <c r="FH6" s="119"/>
      <c r="FI6" s="119"/>
      <c r="FJ6" s="119"/>
      <c r="FK6" s="119"/>
      <c r="FL6" s="119"/>
      <c r="FM6" s="119"/>
      <c r="FN6" s="119"/>
      <c r="FO6" s="119"/>
      <c r="FP6" s="119"/>
      <c r="FQ6" s="119"/>
      <c r="FR6" s="119"/>
      <c r="FS6" s="119"/>
      <c r="FT6" s="119"/>
      <c r="FU6" s="119"/>
      <c r="FV6" s="119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  <c r="GJ6" s="119"/>
      <c r="GK6" s="119"/>
      <c r="GL6" s="119"/>
      <c r="GM6" s="119"/>
      <c r="GN6" s="119"/>
      <c r="GO6" s="119"/>
      <c r="GP6" s="119"/>
      <c r="GQ6" s="119"/>
      <c r="GR6" s="119"/>
      <c r="GS6" s="119"/>
      <c r="GT6" s="119"/>
      <c r="GU6" s="119"/>
      <c r="GV6" s="119"/>
      <c r="GW6" s="119"/>
      <c r="GX6" s="119"/>
    </row>
    <row r="7" spans="1:206" s="120" customFormat="1" ht="36.75" customHeight="1">
      <c r="A7" s="288"/>
      <c r="B7" s="289"/>
      <c r="C7" s="295"/>
      <c r="D7" s="296"/>
      <c r="E7" s="102" t="s">
        <v>11</v>
      </c>
      <c r="F7" s="102" t="s">
        <v>12</v>
      </c>
      <c r="G7" s="126" t="s">
        <v>70</v>
      </c>
      <c r="H7" s="102" t="s">
        <v>13</v>
      </c>
      <c r="I7" s="126" t="s">
        <v>14</v>
      </c>
      <c r="J7" s="102" t="s">
        <v>15</v>
      </c>
      <c r="K7" s="126" t="s">
        <v>81</v>
      </c>
      <c r="L7" s="102" t="s">
        <v>16</v>
      </c>
      <c r="M7" s="126" t="s">
        <v>82</v>
      </c>
      <c r="N7" s="102" t="s">
        <v>17</v>
      </c>
      <c r="O7" s="126" t="s">
        <v>83</v>
      </c>
      <c r="P7" s="102" t="s">
        <v>18</v>
      </c>
      <c r="Q7" s="126" t="s">
        <v>84</v>
      </c>
      <c r="R7" s="102" t="s">
        <v>19</v>
      </c>
      <c r="S7" s="126" t="s">
        <v>85</v>
      </c>
      <c r="T7" s="102" t="s">
        <v>20</v>
      </c>
      <c r="U7" s="126" t="s">
        <v>86</v>
      </c>
      <c r="V7" s="102" t="s">
        <v>21</v>
      </c>
      <c r="W7" s="126" t="s">
        <v>87</v>
      </c>
      <c r="X7" s="102" t="s">
        <v>22</v>
      </c>
      <c r="Y7" s="126" t="s">
        <v>88</v>
      </c>
      <c r="Z7" s="102" t="s">
        <v>23</v>
      </c>
      <c r="AA7" s="295"/>
      <c r="AB7" s="284"/>
      <c r="AC7" s="102" t="s">
        <v>11</v>
      </c>
      <c r="AD7" s="102" t="s">
        <v>12</v>
      </c>
      <c r="AE7" s="126" t="s">
        <v>70</v>
      </c>
      <c r="AF7" s="127" t="s">
        <v>96</v>
      </c>
      <c r="AG7" s="102" t="s">
        <v>13</v>
      </c>
      <c r="AH7" s="126" t="s">
        <v>14</v>
      </c>
      <c r="AI7" s="127" t="s">
        <v>96</v>
      </c>
      <c r="AJ7" s="102" t="s">
        <v>15</v>
      </c>
      <c r="AK7" s="126" t="s">
        <v>81</v>
      </c>
      <c r="AL7" s="127" t="s">
        <v>96</v>
      </c>
      <c r="AM7" s="102" t="s">
        <v>141</v>
      </c>
      <c r="AN7" s="126" t="s">
        <v>82</v>
      </c>
      <c r="AO7" s="127" t="s">
        <v>96</v>
      </c>
      <c r="AP7" s="102" t="s">
        <v>17</v>
      </c>
      <c r="AQ7" s="126" t="s">
        <v>83</v>
      </c>
      <c r="AR7" s="127" t="s">
        <v>96</v>
      </c>
      <c r="AS7" s="102" t="s">
        <v>18</v>
      </c>
      <c r="AT7" s="126" t="s">
        <v>84</v>
      </c>
      <c r="AU7" s="127" t="s">
        <v>96</v>
      </c>
      <c r="AV7" s="102" t="s">
        <v>19</v>
      </c>
      <c r="AW7" s="126" t="s">
        <v>85</v>
      </c>
      <c r="AX7" s="127" t="s">
        <v>96</v>
      </c>
      <c r="AY7" s="102" t="s">
        <v>20</v>
      </c>
      <c r="AZ7" s="126" t="s">
        <v>86</v>
      </c>
      <c r="BA7" s="127" t="s">
        <v>96</v>
      </c>
      <c r="BB7" s="102" t="s">
        <v>21</v>
      </c>
      <c r="BC7" s="126" t="s">
        <v>87</v>
      </c>
      <c r="BD7" s="127" t="s">
        <v>96</v>
      </c>
      <c r="BE7" s="102" t="s">
        <v>22</v>
      </c>
      <c r="BF7" s="126" t="s">
        <v>88</v>
      </c>
      <c r="BG7" s="127" t="s">
        <v>96</v>
      </c>
      <c r="BH7" s="102" t="s">
        <v>23</v>
      </c>
      <c r="BI7" s="112" t="str">
        <f>'бюджет округа (района)'!BI7:BI7</f>
        <v>Ожидаемая оценка на __________</v>
      </c>
      <c r="BJ7" s="300"/>
      <c r="BK7" s="302"/>
      <c r="BL7" s="302"/>
      <c r="BM7" s="164"/>
      <c r="BN7" s="118"/>
      <c r="BO7" s="119"/>
      <c r="BP7" s="119"/>
      <c r="BQ7" s="119"/>
      <c r="BR7" s="119"/>
      <c r="BS7" s="119"/>
      <c r="BT7" s="119"/>
      <c r="BU7" s="119"/>
      <c r="BV7" s="119"/>
      <c r="BW7" s="119"/>
      <c r="BX7" s="119"/>
      <c r="BY7" s="119"/>
      <c r="BZ7" s="119"/>
      <c r="CA7" s="119"/>
      <c r="CB7" s="119"/>
      <c r="CC7" s="119"/>
      <c r="CD7" s="119"/>
      <c r="CE7" s="119"/>
      <c r="CF7" s="119"/>
      <c r="CG7" s="119"/>
      <c r="CH7" s="119"/>
      <c r="CI7" s="119"/>
      <c r="CJ7" s="119"/>
      <c r="CK7" s="119"/>
      <c r="CL7" s="119"/>
      <c r="CM7" s="119"/>
      <c r="CN7" s="119"/>
      <c r="CO7" s="119"/>
      <c r="CP7" s="119"/>
      <c r="CQ7" s="119"/>
      <c r="CR7" s="119"/>
      <c r="CS7" s="119"/>
      <c r="CT7" s="119"/>
      <c r="CU7" s="119"/>
      <c r="CV7" s="119"/>
      <c r="CW7" s="119"/>
      <c r="CX7" s="119"/>
      <c r="CY7" s="119"/>
      <c r="CZ7" s="119"/>
      <c r="DA7" s="119"/>
      <c r="DB7" s="119"/>
      <c r="DC7" s="119"/>
      <c r="DD7" s="119"/>
      <c r="DE7" s="119"/>
      <c r="DF7" s="119"/>
      <c r="DG7" s="119"/>
      <c r="DH7" s="119"/>
      <c r="DI7" s="119"/>
      <c r="DJ7" s="119"/>
      <c r="DK7" s="119"/>
      <c r="DL7" s="119"/>
      <c r="DM7" s="119"/>
      <c r="DN7" s="119"/>
      <c r="DO7" s="119"/>
      <c r="DP7" s="119"/>
      <c r="DQ7" s="119"/>
      <c r="DR7" s="119"/>
      <c r="DS7" s="119"/>
      <c r="DT7" s="119"/>
      <c r="DU7" s="119"/>
      <c r="DV7" s="119"/>
      <c r="DW7" s="119"/>
      <c r="DX7" s="119"/>
      <c r="DY7" s="119"/>
      <c r="DZ7" s="119"/>
      <c r="EA7" s="119"/>
      <c r="EB7" s="119"/>
      <c r="EC7" s="119"/>
      <c r="ED7" s="119"/>
      <c r="EE7" s="119"/>
      <c r="EF7" s="119"/>
      <c r="EG7" s="119"/>
      <c r="EH7" s="119"/>
      <c r="EI7" s="119"/>
      <c r="EJ7" s="119"/>
      <c r="EK7" s="119"/>
      <c r="EL7" s="119"/>
      <c r="EM7" s="119"/>
      <c r="EN7" s="119"/>
      <c r="EO7" s="119"/>
      <c r="EP7" s="119"/>
      <c r="EQ7" s="119"/>
      <c r="ER7" s="119"/>
      <c r="ES7" s="119"/>
      <c r="ET7" s="119"/>
      <c r="EU7" s="119"/>
      <c r="EV7" s="119"/>
      <c r="EW7" s="119"/>
      <c r="EX7" s="119"/>
      <c r="EY7" s="119"/>
      <c r="EZ7" s="119"/>
      <c r="FA7" s="119"/>
      <c r="FB7" s="119"/>
      <c r="FC7" s="119"/>
      <c r="FD7" s="119"/>
      <c r="FE7" s="119"/>
      <c r="FF7" s="119"/>
      <c r="FG7" s="119"/>
      <c r="FH7" s="119"/>
      <c r="FI7" s="119"/>
      <c r="FJ7" s="119"/>
      <c r="FK7" s="119"/>
      <c r="FL7" s="119"/>
      <c r="FM7" s="119"/>
      <c r="FN7" s="119"/>
      <c r="FO7" s="119"/>
      <c r="FP7" s="119"/>
      <c r="FQ7" s="119"/>
      <c r="FR7" s="119"/>
      <c r="FS7" s="119"/>
      <c r="FT7" s="119"/>
      <c r="FU7" s="119"/>
      <c r="FV7" s="119"/>
      <c r="FW7" s="119"/>
      <c r="FX7" s="119"/>
      <c r="FY7" s="119"/>
      <c r="FZ7" s="119"/>
      <c r="GA7" s="119"/>
      <c r="GB7" s="119"/>
      <c r="GC7" s="119"/>
      <c r="GD7" s="119"/>
      <c r="GE7" s="119"/>
      <c r="GF7" s="119"/>
      <c r="GG7" s="119"/>
      <c r="GH7" s="119"/>
      <c r="GI7" s="119"/>
      <c r="GJ7" s="119"/>
      <c r="GK7" s="119"/>
      <c r="GL7" s="119"/>
      <c r="GM7" s="119"/>
      <c r="GN7" s="119"/>
      <c r="GO7" s="119"/>
      <c r="GP7" s="119"/>
      <c r="GQ7" s="119"/>
      <c r="GR7" s="119"/>
      <c r="GS7" s="119"/>
      <c r="GT7" s="119"/>
      <c r="GU7" s="119"/>
      <c r="GV7" s="119"/>
      <c r="GW7" s="119"/>
      <c r="GX7" s="119"/>
    </row>
    <row r="8" spans="1:206" s="12" customFormat="1" ht="52.5" hidden="1" customHeight="1">
      <c r="A8" s="290"/>
      <c r="B8" s="291"/>
      <c r="C8" s="95" t="s">
        <v>26</v>
      </c>
      <c r="D8" s="128" t="s">
        <v>26</v>
      </c>
      <c r="E8" s="95" t="str">
        <f t="shared" ref="E8:Z8" si="0">D8</f>
        <v>консолиди-                       рованный бюджет района</v>
      </c>
      <c r="F8" s="95" t="str">
        <f t="shared" si="0"/>
        <v>консолиди-                       рованный бюджет района</v>
      </c>
      <c r="G8" s="128" t="str">
        <f t="shared" si="0"/>
        <v>консолиди-                       рованный бюджет района</v>
      </c>
      <c r="H8" s="95" t="str">
        <f t="shared" si="0"/>
        <v>консолиди-                       рованный бюджет района</v>
      </c>
      <c r="I8" s="128" t="str">
        <f t="shared" si="0"/>
        <v>консолиди-                       рованный бюджет района</v>
      </c>
      <c r="J8" s="95" t="str">
        <f t="shared" si="0"/>
        <v>консолиди-                       рованный бюджет района</v>
      </c>
      <c r="K8" s="128" t="str">
        <f t="shared" si="0"/>
        <v>консолиди-                       рованный бюджет района</v>
      </c>
      <c r="L8" s="95" t="str">
        <f t="shared" si="0"/>
        <v>консолиди-                       рованный бюджет района</v>
      </c>
      <c r="M8" s="128" t="str">
        <f t="shared" si="0"/>
        <v>консолиди-                       рованный бюджет района</v>
      </c>
      <c r="N8" s="95" t="str">
        <f t="shared" si="0"/>
        <v>консолиди-                       рованный бюджет района</v>
      </c>
      <c r="O8" s="128" t="str">
        <f t="shared" si="0"/>
        <v>консолиди-                       рованный бюджет района</v>
      </c>
      <c r="P8" s="95" t="str">
        <f t="shared" si="0"/>
        <v>консолиди-                       рованный бюджет района</v>
      </c>
      <c r="Q8" s="128" t="str">
        <f t="shared" si="0"/>
        <v>консолиди-                       рованный бюджет района</v>
      </c>
      <c r="R8" s="95" t="str">
        <f t="shared" si="0"/>
        <v>консолиди-                       рованный бюджет района</v>
      </c>
      <c r="S8" s="128" t="str">
        <f t="shared" si="0"/>
        <v>консолиди-                       рованный бюджет района</v>
      </c>
      <c r="T8" s="95" t="str">
        <f t="shared" si="0"/>
        <v>консолиди-                       рованный бюджет района</v>
      </c>
      <c r="U8" s="128" t="str">
        <f t="shared" si="0"/>
        <v>консолиди-                       рованный бюджет района</v>
      </c>
      <c r="V8" s="95" t="str">
        <f t="shared" si="0"/>
        <v>консолиди-                       рованный бюджет района</v>
      </c>
      <c r="W8" s="128" t="str">
        <f t="shared" si="0"/>
        <v>консолиди-                       рованный бюджет района</v>
      </c>
      <c r="X8" s="95" t="str">
        <f t="shared" si="0"/>
        <v>консолиди-                       рованный бюджет района</v>
      </c>
      <c r="Y8" s="128" t="str">
        <f t="shared" si="0"/>
        <v>консолиди-                       рованный бюджет района</v>
      </c>
      <c r="Z8" s="95" t="str">
        <f t="shared" si="0"/>
        <v>консолиди-                       рованный бюджет района</v>
      </c>
      <c r="AA8" s="95" t="str">
        <f>D8</f>
        <v>консолиди-                       рованный бюджет района</v>
      </c>
      <c r="AB8" s="128" t="str">
        <f>AA8</f>
        <v>консолиди-                       рованный бюджет района</v>
      </c>
      <c r="AC8" s="95" t="s">
        <v>27</v>
      </c>
      <c r="AD8" s="95" t="s">
        <v>27</v>
      </c>
      <c r="AE8" s="128" t="str">
        <f>AD8</f>
        <v>консолидированный бюджет района</v>
      </c>
      <c r="AF8" s="128" t="str">
        <f>AE8</f>
        <v>консолидированный бюджет района</v>
      </c>
      <c r="AG8" s="95" t="s">
        <v>27</v>
      </c>
      <c r="AH8" s="128" t="str">
        <f>AG8</f>
        <v>консолидированный бюджет района</v>
      </c>
      <c r="AI8" s="128" t="str">
        <f>AH8</f>
        <v>консолидированный бюджет района</v>
      </c>
      <c r="AJ8" s="95" t="str">
        <f>AH8</f>
        <v>консолидированный бюджет района</v>
      </c>
      <c r="AK8" s="128" t="str">
        <f>AJ8</f>
        <v>консолидированный бюджет района</v>
      </c>
      <c r="AL8" s="128" t="str">
        <f>AK8</f>
        <v>консолидированный бюджет района</v>
      </c>
      <c r="AM8" s="95" t="str">
        <f>AK8</f>
        <v>консолидированный бюджет района</v>
      </c>
      <c r="AN8" s="128" t="str">
        <f>AM8</f>
        <v>консолидированный бюджет района</v>
      </c>
      <c r="AO8" s="128" t="str">
        <f>AN8</f>
        <v>консолидированный бюджет района</v>
      </c>
      <c r="AP8" s="95" t="str">
        <f>AN8</f>
        <v>консолидированный бюджет района</v>
      </c>
      <c r="AQ8" s="128" t="str">
        <f>AP8</f>
        <v>консолидированный бюджет района</v>
      </c>
      <c r="AR8" s="128" t="str">
        <f>AQ8</f>
        <v>консолидированный бюджет района</v>
      </c>
      <c r="AS8" s="95" t="str">
        <f>AQ8</f>
        <v>консолидированный бюджет района</v>
      </c>
      <c r="AT8" s="128" t="str">
        <f>AS8</f>
        <v>консолидированный бюджет района</v>
      </c>
      <c r="AU8" s="128" t="str">
        <f>AT8</f>
        <v>консолидированный бюджет района</v>
      </c>
      <c r="AV8" s="95" t="str">
        <f>AT8</f>
        <v>консолидированный бюджет района</v>
      </c>
      <c r="AW8" s="128" t="str">
        <f>AV8</f>
        <v>консолидированный бюджет района</v>
      </c>
      <c r="AX8" s="128" t="str">
        <f>AW8</f>
        <v>консолидированный бюджет района</v>
      </c>
      <c r="AY8" s="95" t="str">
        <f>AW8</f>
        <v>консолидированный бюджет района</v>
      </c>
      <c r="AZ8" s="128" t="str">
        <f>AY8</f>
        <v>консолидированный бюджет района</v>
      </c>
      <c r="BA8" s="128" t="str">
        <f>AZ8</f>
        <v>консолидированный бюджет района</v>
      </c>
      <c r="BB8" s="95" t="str">
        <f>AZ8</f>
        <v>консолидированный бюджет района</v>
      </c>
      <c r="BC8" s="128" t="str">
        <f>BB8</f>
        <v>консолидированный бюджет района</v>
      </c>
      <c r="BD8" s="128" t="str">
        <f>BC8</f>
        <v>консолидированный бюджет района</v>
      </c>
      <c r="BE8" s="95" t="str">
        <f>BC8</f>
        <v>консолидированный бюджет района</v>
      </c>
      <c r="BF8" s="128" t="str">
        <f>BE8</f>
        <v>консолидированный бюджет района</v>
      </c>
      <c r="BG8" s="128" t="str">
        <f>BF8</f>
        <v>консолидированный бюджет района</v>
      </c>
      <c r="BH8" s="95" t="str">
        <f>BF8</f>
        <v>консолидированный бюджет района</v>
      </c>
      <c r="BI8" s="95" t="s">
        <v>27</v>
      </c>
      <c r="BJ8" s="95" t="s">
        <v>27</v>
      </c>
      <c r="BK8" s="128" t="s">
        <v>28</v>
      </c>
      <c r="BL8" s="128" t="s">
        <v>28</v>
      </c>
      <c r="BM8" s="14"/>
      <c r="BN8" s="15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</row>
    <row r="9" spans="1:206" s="18" customFormat="1" ht="23.25" customHeight="1">
      <c r="A9" s="358" t="s">
        <v>29</v>
      </c>
      <c r="B9" s="358"/>
      <c r="C9" s="130">
        <f>C10+C27</f>
        <v>0</v>
      </c>
      <c r="D9" s="130">
        <f t="shared" ref="D9:Z9" si="1">D10+D27</f>
        <v>0</v>
      </c>
      <c r="E9" s="130">
        <f t="shared" si="1"/>
        <v>0</v>
      </c>
      <c r="F9" s="130">
        <f t="shared" si="1"/>
        <v>0</v>
      </c>
      <c r="G9" s="130">
        <f t="shared" si="1"/>
        <v>0</v>
      </c>
      <c r="H9" s="130">
        <f t="shared" si="1"/>
        <v>0</v>
      </c>
      <c r="I9" s="130">
        <f t="shared" si="1"/>
        <v>0</v>
      </c>
      <c r="J9" s="130">
        <f t="shared" si="1"/>
        <v>0</v>
      </c>
      <c r="K9" s="130">
        <f t="shared" si="1"/>
        <v>0</v>
      </c>
      <c r="L9" s="130">
        <f t="shared" si="1"/>
        <v>0</v>
      </c>
      <c r="M9" s="130">
        <f t="shared" si="1"/>
        <v>0</v>
      </c>
      <c r="N9" s="130">
        <f t="shared" si="1"/>
        <v>0</v>
      </c>
      <c r="O9" s="130">
        <f t="shared" si="1"/>
        <v>0</v>
      </c>
      <c r="P9" s="130">
        <f t="shared" si="1"/>
        <v>0</v>
      </c>
      <c r="Q9" s="130">
        <f t="shared" si="1"/>
        <v>0</v>
      </c>
      <c r="R9" s="130">
        <f t="shared" si="1"/>
        <v>0</v>
      </c>
      <c r="S9" s="130">
        <f t="shared" si="1"/>
        <v>0</v>
      </c>
      <c r="T9" s="130">
        <f t="shared" si="1"/>
        <v>0</v>
      </c>
      <c r="U9" s="130">
        <f t="shared" si="1"/>
        <v>0</v>
      </c>
      <c r="V9" s="130">
        <f t="shared" si="1"/>
        <v>0</v>
      </c>
      <c r="W9" s="130">
        <f t="shared" si="1"/>
        <v>0</v>
      </c>
      <c r="X9" s="130">
        <f t="shared" si="1"/>
        <v>0</v>
      </c>
      <c r="Y9" s="130">
        <f t="shared" si="1"/>
        <v>0</v>
      </c>
      <c r="Z9" s="130">
        <f t="shared" si="1"/>
        <v>0</v>
      </c>
      <c r="AA9" s="130">
        <f>AA10+AA27</f>
        <v>0</v>
      </c>
      <c r="AB9" s="131">
        <f t="shared" ref="AB9:AB40" si="2">IF(D9=0,1,AA9/D9-1)</f>
        <v>1</v>
      </c>
      <c r="AC9" s="130">
        <f t="shared" ref="AC9:AE9" si="3">AC10+AC27</f>
        <v>0</v>
      </c>
      <c r="AD9" s="130">
        <f t="shared" si="3"/>
        <v>0</v>
      </c>
      <c r="AE9" s="130">
        <f t="shared" si="3"/>
        <v>0</v>
      </c>
      <c r="AF9" s="131">
        <f t="shared" ref="AF9:AF40" si="4">IF(G9=0,1,AE9/G9-1)</f>
        <v>1</v>
      </c>
      <c r="AG9" s="130">
        <f t="shared" ref="AG9:BF9" si="5">AG10+AG27</f>
        <v>0</v>
      </c>
      <c r="AH9" s="130">
        <f t="shared" si="5"/>
        <v>0</v>
      </c>
      <c r="AI9" s="131">
        <f t="shared" ref="AI9:AI40" si="6">IF(I9=0,1,AH9/I9-1)</f>
        <v>1</v>
      </c>
      <c r="AJ9" s="130">
        <f t="shared" ref="AJ9" si="7">AJ10+AJ27</f>
        <v>0</v>
      </c>
      <c r="AK9" s="130">
        <f t="shared" si="5"/>
        <v>0</v>
      </c>
      <c r="AL9" s="131">
        <f t="shared" ref="AL9:AL40" si="8">IF(K9=0,1,AK9/K9-1)</f>
        <v>1</v>
      </c>
      <c r="AM9" s="130">
        <f t="shared" ref="AM9" si="9">AM10+AM27</f>
        <v>0</v>
      </c>
      <c r="AN9" s="130">
        <f t="shared" si="5"/>
        <v>0</v>
      </c>
      <c r="AO9" s="131">
        <f t="shared" ref="AO9:AO40" si="10">IF(M9=0,1,AN9/M9-1)</f>
        <v>1</v>
      </c>
      <c r="AP9" s="130">
        <f t="shared" ref="AP9" si="11">AP10+AP27</f>
        <v>0</v>
      </c>
      <c r="AQ9" s="130">
        <f t="shared" si="5"/>
        <v>0</v>
      </c>
      <c r="AR9" s="131">
        <f t="shared" ref="AR9:AR40" si="12">IF(O9=0,1,AQ9/O9-1)</f>
        <v>1</v>
      </c>
      <c r="AS9" s="130">
        <f t="shared" ref="AS9" si="13">AS10+AS27</f>
        <v>0</v>
      </c>
      <c r="AT9" s="130">
        <f t="shared" si="5"/>
        <v>0</v>
      </c>
      <c r="AU9" s="131">
        <f t="shared" ref="AU9:AU40" si="14">IF(Q9=0,1,AT9/Q9-1)</f>
        <v>1</v>
      </c>
      <c r="AV9" s="130">
        <f t="shared" ref="AV9" si="15">AV10+AV27</f>
        <v>0</v>
      </c>
      <c r="AW9" s="130">
        <f t="shared" si="5"/>
        <v>0</v>
      </c>
      <c r="AX9" s="131">
        <f t="shared" ref="AX9:AX40" si="16">IF(S9=0,1,AW9/S9-1)</f>
        <v>1</v>
      </c>
      <c r="AY9" s="130">
        <f t="shared" ref="AY9" si="17">AY10+AY27</f>
        <v>0</v>
      </c>
      <c r="AZ9" s="130">
        <f t="shared" si="5"/>
        <v>0</v>
      </c>
      <c r="BA9" s="131">
        <f t="shared" ref="BA9:BA40" si="18">IF(U9=0,1,AZ9/U9-1)</f>
        <v>1</v>
      </c>
      <c r="BB9" s="130">
        <f t="shared" ref="BB9" si="19">BB10+BB27</f>
        <v>0</v>
      </c>
      <c r="BC9" s="130">
        <f t="shared" si="5"/>
        <v>0</v>
      </c>
      <c r="BD9" s="131">
        <f t="shared" ref="BD9:BD40" si="20">IF(W9=0,1,BC9/W9-1)</f>
        <v>1</v>
      </c>
      <c r="BE9" s="130">
        <f t="shared" ref="BE9" si="21">BE10+BE27</f>
        <v>0</v>
      </c>
      <c r="BF9" s="130">
        <f t="shared" si="5"/>
        <v>0</v>
      </c>
      <c r="BG9" s="131">
        <f t="shared" ref="BG9:BG40" si="22">IF(Y9=0,1,BF9/Y9-1)</f>
        <v>1</v>
      </c>
      <c r="BH9" s="130">
        <f t="shared" ref="BH9" si="23">BH10+BH27</f>
        <v>0</v>
      </c>
      <c r="BI9" s="130">
        <f>BI10+BI27</f>
        <v>0</v>
      </c>
      <c r="BJ9" s="130">
        <f>BJ10+BJ27</f>
        <v>0</v>
      </c>
      <c r="BK9" s="131">
        <f>IF($AA$9=0,1,BJ9/$AA$9-1)</f>
        <v>1</v>
      </c>
      <c r="BL9" s="131">
        <f t="shared" ref="BL9:BL63" si="24">IF($D9=0,1,BJ9/$D9-1)</f>
        <v>1</v>
      </c>
      <c r="BM9" s="165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</row>
    <row r="10" spans="1:206" s="59" customFormat="1" ht="18" customHeight="1">
      <c r="A10" s="373" t="s">
        <v>30</v>
      </c>
      <c r="B10" s="373"/>
      <c r="C10" s="132">
        <f t="shared" ref="C10" si="25">C11+C13+C14+C15+C16+C17+C18+C19+C20+C21+C22+C23+C25+C26+C24</f>
        <v>0</v>
      </c>
      <c r="D10" s="132">
        <f t="shared" ref="D10" si="26">D11+D13+D14+D15+D16+D17+D18+D19+D20+D21+D22+D23+D25+D26+D24</f>
        <v>0</v>
      </c>
      <c r="E10" s="132">
        <f t="shared" ref="E10:F10" si="27">E11+E13+E14+E15+E16+E17+E18+E19+E20+E21+E22+E23+E25+E26+E24</f>
        <v>0</v>
      </c>
      <c r="F10" s="132">
        <f t="shared" si="27"/>
        <v>0</v>
      </c>
      <c r="G10" s="132">
        <f t="shared" ref="G10" si="28">G11+G13+G14+G15+G16+G17+G18+G19+G20+G21+G22+G23+G25+G26+G24</f>
        <v>0</v>
      </c>
      <c r="H10" s="132">
        <f t="shared" ref="H10" si="29">H11+H13+H14+H15+H16+H17+H18+H19+H20+H21+H22+H23+H25+H26+H24</f>
        <v>0</v>
      </c>
      <c r="I10" s="132">
        <f t="shared" ref="I10" si="30">I11+I13+I14+I15+I16+I17+I18+I19+I20+I21+I22+I23+I25+I26+I24</f>
        <v>0</v>
      </c>
      <c r="J10" s="132">
        <f t="shared" ref="J10" si="31">J11+J13+J14+J15+J16+J17+J18+J19+J20+J21+J22+J23+J25+J26+J24</f>
        <v>0</v>
      </c>
      <c r="K10" s="132">
        <f t="shared" ref="K10" si="32">K11+K13+K14+K15+K16+K17+K18+K19+K20+K21+K22+K23+K25+K26+K24</f>
        <v>0</v>
      </c>
      <c r="L10" s="132">
        <f t="shared" ref="L10" si="33">L11+L13+L14+L15+L16+L17+L18+L19+L20+L21+L22+L23+L25+L26+L24</f>
        <v>0</v>
      </c>
      <c r="M10" s="132">
        <f t="shared" ref="M10" si="34">M11+M13+M14+M15+M16+M17+M18+M19+M20+M21+M22+M23+M25+M26+M24</f>
        <v>0</v>
      </c>
      <c r="N10" s="132">
        <f t="shared" ref="N10" si="35">N11+N13+N14+N15+N16+N17+N18+N19+N20+N21+N22+N23+N25+N26+N24</f>
        <v>0</v>
      </c>
      <c r="O10" s="132">
        <f t="shared" ref="O10" si="36">O11+O13+O14+O15+O16+O17+O18+O19+O20+O21+O22+O23+O25+O26+O24</f>
        <v>0</v>
      </c>
      <c r="P10" s="132">
        <f t="shared" ref="P10" si="37">P11+P13+P14+P15+P16+P17+P18+P19+P20+P21+P22+P23+P25+P26+P24</f>
        <v>0</v>
      </c>
      <c r="Q10" s="132">
        <f t="shared" ref="Q10" si="38">Q11+Q13+Q14+Q15+Q16+Q17+Q18+Q19+Q20+Q21+Q22+Q23+Q25+Q26+Q24</f>
        <v>0</v>
      </c>
      <c r="R10" s="132">
        <f t="shared" ref="R10" si="39">R11+R13+R14+R15+R16+R17+R18+R19+R20+R21+R22+R23+R25+R26+R24</f>
        <v>0</v>
      </c>
      <c r="S10" s="132">
        <f t="shared" ref="S10" si="40">S11+S13+S14+S15+S16+S17+S18+S19+S20+S21+S22+S23+S25+S26+S24</f>
        <v>0</v>
      </c>
      <c r="T10" s="132">
        <f t="shared" ref="T10" si="41">T11+T13+T14+T15+T16+T17+T18+T19+T20+T21+T22+T23+T25+T26+T24</f>
        <v>0</v>
      </c>
      <c r="U10" s="132">
        <f t="shared" ref="U10" si="42">U11+U13+U14+U15+U16+U17+U18+U19+U20+U21+U22+U23+U25+U26+U24</f>
        <v>0</v>
      </c>
      <c r="V10" s="132">
        <f t="shared" ref="V10" si="43">V11+V13+V14+V15+V16+V17+V18+V19+V20+V21+V22+V23+V25+V26+V24</f>
        <v>0</v>
      </c>
      <c r="W10" s="132">
        <f t="shared" ref="W10" si="44">W11+W13+W14+W15+W16+W17+W18+W19+W20+W21+W22+W23+W25+W26+W24</f>
        <v>0</v>
      </c>
      <c r="X10" s="132">
        <f t="shared" ref="X10" si="45">X11+X13+X14+X15+X16+X17+X18+X19+X20+X21+X22+X23+X25+X26+X24</f>
        <v>0</v>
      </c>
      <c r="Y10" s="132">
        <f t="shared" ref="Y10" si="46">Y11+Y13+Y14+Y15+Y16+Y17+Y18+Y19+Y20+Y21+Y22+Y23+Y25+Y26+Y24</f>
        <v>0</v>
      </c>
      <c r="Z10" s="132">
        <f t="shared" ref="Z10" si="47">Z11+Z13+Z14+Z15+Z16+Z17+Z18+Z19+Z20+Z21+Z22+Z23+Z25+Z26+Z24</f>
        <v>0</v>
      </c>
      <c r="AA10" s="132">
        <f t="shared" ref="AA10" si="48">AA11+AA13+AA14+AA15+AA16+AA17+AA18+AA19+AA20+AA21+AA22+AA23+AA25+AA26+AA24</f>
        <v>0</v>
      </c>
      <c r="AB10" s="133">
        <f t="shared" si="2"/>
        <v>1</v>
      </c>
      <c r="AC10" s="132">
        <f t="shared" ref="AC10" si="49">AC11+AC13+AC14+AC15+AC16+AC17+AC18+AC19+AC20+AC21+AC22+AC23+AC25+AC26+AC24</f>
        <v>0</v>
      </c>
      <c r="AD10" s="132">
        <f t="shared" ref="AD10" si="50">AD11+AD13+AD14+AD15+AD16+AD17+AD18+AD19+AD20+AD21+AD22+AD23+AD25+AD26+AD24</f>
        <v>0</v>
      </c>
      <c r="AE10" s="132">
        <f t="shared" ref="AE10:BI10" si="51">AE11+AE13+AE14+AE15+AE16+AE17+AE18+AE19+AE20+AE21+AE22+AE23+AE25+AE26+AE24</f>
        <v>0</v>
      </c>
      <c r="AF10" s="133">
        <f t="shared" si="4"/>
        <v>1</v>
      </c>
      <c r="AG10" s="132">
        <f t="shared" ref="AG10" si="52">AG11+AG13+AG14+AG15+AG16+AG17+AG18+AG19+AG20+AG21+AG22+AG23+AG25+AG26+AG24</f>
        <v>0</v>
      </c>
      <c r="AH10" s="132">
        <f t="shared" si="51"/>
        <v>0</v>
      </c>
      <c r="AI10" s="133">
        <f t="shared" si="6"/>
        <v>1</v>
      </c>
      <c r="AJ10" s="132">
        <f t="shared" ref="AJ10" si="53">AJ11+AJ13+AJ14+AJ15+AJ16+AJ17+AJ18+AJ19+AJ20+AJ21+AJ22+AJ23+AJ25+AJ26+AJ24</f>
        <v>0</v>
      </c>
      <c r="AK10" s="132">
        <f t="shared" si="51"/>
        <v>0</v>
      </c>
      <c r="AL10" s="133">
        <f t="shared" si="8"/>
        <v>1</v>
      </c>
      <c r="AM10" s="132">
        <f t="shared" ref="AM10" si="54">AM11+AM13+AM14+AM15+AM16+AM17+AM18+AM19+AM20+AM21+AM22+AM23+AM25+AM26+AM24</f>
        <v>0</v>
      </c>
      <c r="AN10" s="132">
        <f t="shared" si="51"/>
        <v>0</v>
      </c>
      <c r="AO10" s="133">
        <f t="shared" si="10"/>
        <v>1</v>
      </c>
      <c r="AP10" s="132">
        <f t="shared" ref="AP10" si="55">AP11+AP13+AP14+AP15+AP16+AP17+AP18+AP19+AP20+AP21+AP22+AP23+AP25+AP26+AP24</f>
        <v>0</v>
      </c>
      <c r="AQ10" s="132">
        <f t="shared" si="51"/>
        <v>0</v>
      </c>
      <c r="AR10" s="133">
        <f t="shared" si="12"/>
        <v>1</v>
      </c>
      <c r="AS10" s="132">
        <f t="shared" ref="AS10" si="56">AS11+AS13+AS14+AS15+AS16+AS17+AS18+AS19+AS20+AS21+AS22+AS23+AS25+AS26+AS24</f>
        <v>0</v>
      </c>
      <c r="AT10" s="132">
        <f t="shared" si="51"/>
        <v>0</v>
      </c>
      <c r="AU10" s="133">
        <f t="shared" si="14"/>
        <v>1</v>
      </c>
      <c r="AV10" s="132">
        <f t="shared" ref="AV10" si="57">AV11+AV13+AV14+AV15+AV16+AV17+AV18+AV19+AV20+AV21+AV22+AV23+AV25+AV26+AV24</f>
        <v>0</v>
      </c>
      <c r="AW10" s="132">
        <f t="shared" si="51"/>
        <v>0</v>
      </c>
      <c r="AX10" s="133">
        <f t="shared" si="16"/>
        <v>1</v>
      </c>
      <c r="AY10" s="132">
        <f t="shared" ref="AY10" si="58">AY11+AY13+AY14+AY15+AY16+AY17+AY18+AY19+AY20+AY21+AY22+AY23+AY25+AY26+AY24</f>
        <v>0</v>
      </c>
      <c r="AZ10" s="132">
        <f t="shared" si="51"/>
        <v>0</v>
      </c>
      <c r="BA10" s="133">
        <f t="shared" si="18"/>
        <v>1</v>
      </c>
      <c r="BB10" s="132">
        <f t="shared" ref="BB10" si="59">BB11+BB13+BB14+BB15+BB16+BB17+BB18+BB19+BB20+BB21+BB22+BB23+BB25+BB26+BB24</f>
        <v>0</v>
      </c>
      <c r="BC10" s="132">
        <f t="shared" si="51"/>
        <v>0</v>
      </c>
      <c r="BD10" s="133">
        <f t="shared" si="20"/>
        <v>1</v>
      </c>
      <c r="BE10" s="132">
        <f t="shared" ref="BE10" si="60">BE11+BE13+BE14+BE15+BE16+BE17+BE18+BE19+BE20+BE21+BE22+BE23+BE25+BE26+BE24</f>
        <v>0</v>
      </c>
      <c r="BF10" s="132">
        <f t="shared" si="51"/>
        <v>0</v>
      </c>
      <c r="BG10" s="133">
        <f t="shared" si="22"/>
        <v>1</v>
      </c>
      <c r="BH10" s="132">
        <f t="shared" ref="BH10" si="61">BH11+BH13+BH14+BH15+BH16+BH17+BH18+BH19+BH20+BH21+BH22+BH23+BH25+BH26+BH24</f>
        <v>0</v>
      </c>
      <c r="BI10" s="132">
        <f t="shared" si="51"/>
        <v>0</v>
      </c>
      <c r="BJ10" s="132">
        <f t="shared" ref="BJ10" si="62">BJ11+BJ13+BJ14+BJ15+BJ16+BJ17+BJ18+BJ19+BJ20+BJ21+BJ22+BJ23+BJ25+BJ26+BJ24</f>
        <v>0</v>
      </c>
      <c r="BK10" s="133">
        <f>IF($AA$10=0,1,BJ10/$AA$10-1)</f>
        <v>1</v>
      </c>
      <c r="BL10" s="133">
        <f t="shared" si="24"/>
        <v>1</v>
      </c>
      <c r="BM10" s="166"/>
      <c r="BN10" s="58"/>
      <c r="BO10" s="58"/>
      <c r="BP10" s="58"/>
      <c r="BQ10" s="58"/>
      <c r="BR10" s="58"/>
      <c r="BS10" s="58"/>
      <c r="BT10" s="58"/>
      <c r="BU10" s="58"/>
      <c r="BV10" s="58"/>
      <c r="BW10" s="58"/>
      <c r="BX10" s="58"/>
      <c r="BY10" s="58"/>
      <c r="BZ10" s="58"/>
      <c r="CA10" s="58"/>
      <c r="CB10" s="58"/>
      <c r="CC10" s="58"/>
      <c r="CD10" s="58"/>
      <c r="CE10" s="58"/>
      <c r="CF10" s="58"/>
      <c r="CG10" s="58"/>
      <c r="CH10" s="58"/>
      <c r="CI10" s="58"/>
      <c r="CJ10" s="58"/>
      <c r="CK10" s="58"/>
      <c r="CL10" s="58"/>
      <c r="CM10" s="58"/>
      <c r="CN10" s="58"/>
      <c r="CO10" s="58"/>
      <c r="CP10" s="58"/>
      <c r="CQ10" s="58"/>
      <c r="CR10" s="58"/>
      <c r="CS10" s="58"/>
      <c r="CT10" s="58"/>
      <c r="CU10" s="58"/>
      <c r="CV10" s="58"/>
      <c r="CW10" s="58"/>
      <c r="CX10" s="58"/>
      <c r="CY10" s="58"/>
      <c r="CZ10" s="58"/>
      <c r="DA10" s="58"/>
      <c r="DB10" s="58"/>
      <c r="DC10" s="58"/>
      <c r="DD10" s="58"/>
      <c r="DE10" s="58"/>
      <c r="DF10" s="58"/>
      <c r="DG10" s="58"/>
      <c r="DH10" s="58"/>
      <c r="DI10" s="58"/>
      <c r="DJ10" s="58"/>
      <c r="DK10" s="58"/>
      <c r="DL10" s="58"/>
      <c r="DM10" s="58"/>
      <c r="DN10" s="58"/>
      <c r="DO10" s="58"/>
      <c r="DP10" s="58"/>
      <c r="DQ10" s="58"/>
      <c r="DR10" s="58"/>
      <c r="DS10" s="58"/>
      <c r="DT10" s="58"/>
      <c r="DU10" s="58"/>
      <c r="DV10" s="58"/>
      <c r="DW10" s="58"/>
      <c r="DX10" s="58"/>
      <c r="DY10" s="58"/>
      <c r="DZ10" s="58"/>
      <c r="EA10" s="58"/>
      <c r="EB10" s="58"/>
      <c r="EC10" s="58"/>
      <c r="ED10" s="58"/>
      <c r="EE10" s="58"/>
      <c r="EF10" s="58"/>
      <c r="EG10" s="58"/>
      <c r="EH10" s="58"/>
      <c r="EI10" s="58"/>
      <c r="EJ10" s="58"/>
      <c r="EK10" s="58"/>
      <c r="EL10" s="58"/>
      <c r="EM10" s="58"/>
      <c r="EN10" s="58"/>
      <c r="EO10" s="58"/>
      <c r="EP10" s="58"/>
      <c r="EQ10" s="58"/>
      <c r="ER10" s="58"/>
      <c r="ES10" s="58"/>
      <c r="ET10" s="58"/>
      <c r="EU10" s="58"/>
      <c r="EV10" s="58"/>
      <c r="EW10" s="58"/>
      <c r="EX10" s="58"/>
      <c r="EY10" s="58"/>
      <c r="EZ10" s="58"/>
      <c r="FA10" s="58"/>
      <c r="FB10" s="58"/>
      <c r="FC10" s="58"/>
      <c r="FD10" s="58"/>
      <c r="FE10" s="58"/>
      <c r="FF10" s="58"/>
      <c r="FG10" s="58"/>
      <c r="FH10" s="58"/>
      <c r="FI10" s="58"/>
      <c r="FJ10" s="58"/>
      <c r="FK10" s="58"/>
      <c r="FL10" s="58"/>
      <c r="FM10" s="58"/>
      <c r="FN10" s="58"/>
      <c r="FO10" s="58"/>
      <c r="FP10" s="58"/>
      <c r="FQ10" s="58"/>
      <c r="FR10" s="58"/>
      <c r="FS10" s="58"/>
      <c r="FT10" s="58"/>
      <c r="FU10" s="58"/>
      <c r="FV10" s="58"/>
      <c r="FW10" s="58"/>
      <c r="FX10" s="58"/>
      <c r="FY10" s="58"/>
      <c r="FZ10" s="58"/>
      <c r="GA10" s="58"/>
      <c r="GB10" s="58"/>
      <c r="GC10" s="58"/>
      <c r="GD10" s="58"/>
      <c r="GE10" s="58"/>
      <c r="GF10" s="58"/>
      <c r="GG10" s="58"/>
      <c r="GH10" s="58"/>
      <c r="GI10" s="58"/>
      <c r="GJ10" s="58"/>
      <c r="GK10" s="58"/>
      <c r="GL10" s="58"/>
      <c r="GM10" s="58"/>
      <c r="GN10" s="58"/>
      <c r="GO10" s="58"/>
      <c r="GP10" s="58"/>
      <c r="GQ10" s="58"/>
      <c r="GR10" s="58"/>
      <c r="GS10" s="58"/>
      <c r="GT10" s="58"/>
      <c r="GU10" s="58"/>
      <c r="GV10" s="58"/>
      <c r="GW10" s="58"/>
      <c r="GX10" s="58"/>
    </row>
    <row r="11" spans="1:206" s="62" customFormat="1" ht="18" customHeight="1">
      <c r="A11" s="372" t="s">
        <v>31</v>
      </c>
      <c r="B11" s="372"/>
      <c r="C11" s="26"/>
      <c r="D11" s="134">
        <f t="shared" ref="D11:D26" si="63">E11+F11+H11+J11+L11+N11+P11+R11+T11+V11+X11+Z11</f>
        <v>0</v>
      </c>
      <c r="E11" s="26"/>
      <c r="F11" s="26"/>
      <c r="G11" s="134">
        <f t="shared" ref="G11:G26" si="64">E11+F11</f>
        <v>0</v>
      </c>
      <c r="H11" s="26"/>
      <c r="I11" s="134">
        <f t="shared" ref="I11:I26" si="65">G11+H11</f>
        <v>0</v>
      </c>
      <c r="J11" s="26"/>
      <c r="K11" s="134">
        <f t="shared" ref="K11:K26" si="66">I11+J11</f>
        <v>0</v>
      </c>
      <c r="L11" s="26"/>
      <c r="M11" s="134">
        <f t="shared" ref="M11:M26" si="67">K11+L11</f>
        <v>0</v>
      </c>
      <c r="N11" s="26"/>
      <c r="O11" s="134">
        <f t="shared" ref="O11:O26" si="68">M11+N11</f>
        <v>0</v>
      </c>
      <c r="P11" s="26"/>
      <c r="Q11" s="134">
        <f t="shared" ref="Q11:Q26" si="69">O11+P11</f>
        <v>0</v>
      </c>
      <c r="R11" s="26"/>
      <c r="S11" s="134">
        <f t="shared" ref="S11:S26" si="70">Q11+R11</f>
        <v>0</v>
      </c>
      <c r="T11" s="26"/>
      <c r="U11" s="134">
        <f t="shared" ref="U11:U26" si="71">S11+T11</f>
        <v>0</v>
      </c>
      <c r="V11" s="26"/>
      <c r="W11" s="134">
        <f t="shared" ref="W11:W26" si="72">U11+V11</f>
        <v>0</v>
      </c>
      <c r="X11" s="26"/>
      <c r="Y11" s="134">
        <f t="shared" ref="Y11:Y26" si="73">W11+X11</f>
        <v>0</v>
      </c>
      <c r="Z11" s="26"/>
      <c r="AA11" s="26"/>
      <c r="AB11" s="135">
        <f t="shared" si="2"/>
        <v>1</v>
      </c>
      <c r="AC11" s="26"/>
      <c r="AD11" s="26"/>
      <c r="AE11" s="134">
        <f t="shared" ref="AE11:AE26" si="74">AC11+AD11</f>
        <v>0</v>
      </c>
      <c r="AF11" s="135">
        <f t="shared" si="4"/>
        <v>1</v>
      </c>
      <c r="AG11" s="26"/>
      <c r="AH11" s="134">
        <f t="shared" ref="AH11:AH26" si="75">AE11+AG11</f>
        <v>0</v>
      </c>
      <c r="AI11" s="135">
        <f t="shared" si="6"/>
        <v>1</v>
      </c>
      <c r="AJ11" s="26"/>
      <c r="AK11" s="134">
        <f t="shared" ref="AK11:AK26" si="76">AH11+AJ11</f>
        <v>0</v>
      </c>
      <c r="AL11" s="135">
        <f t="shared" si="8"/>
        <v>1</v>
      </c>
      <c r="AM11" s="26"/>
      <c r="AN11" s="134">
        <f t="shared" ref="AN11:AN26" si="77">AK11+AM11</f>
        <v>0</v>
      </c>
      <c r="AO11" s="135">
        <f t="shared" si="10"/>
        <v>1</v>
      </c>
      <c r="AP11" s="26"/>
      <c r="AQ11" s="134">
        <f t="shared" ref="AQ11:AQ26" si="78">AN11+AP11</f>
        <v>0</v>
      </c>
      <c r="AR11" s="135">
        <f t="shared" si="12"/>
        <v>1</v>
      </c>
      <c r="AS11" s="26"/>
      <c r="AT11" s="134">
        <f t="shared" ref="AT11:AT26" si="79">AQ11+AS11</f>
        <v>0</v>
      </c>
      <c r="AU11" s="135">
        <f t="shared" si="14"/>
        <v>1</v>
      </c>
      <c r="AV11" s="26"/>
      <c r="AW11" s="134">
        <f t="shared" ref="AW11:AW26" si="80">AT11+AV11</f>
        <v>0</v>
      </c>
      <c r="AX11" s="135">
        <f t="shared" si="16"/>
        <v>1</v>
      </c>
      <c r="AY11" s="26"/>
      <c r="AZ11" s="134">
        <f t="shared" ref="AZ11:AZ26" si="81">AW11+AY11</f>
        <v>0</v>
      </c>
      <c r="BA11" s="135">
        <f t="shared" si="18"/>
        <v>1</v>
      </c>
      <c r="BB11" s="26"/>
      <c r="BC11" s="134">
        <f t="shared" ref="BC11:BC26" si="82">AZ11+BB11</f>
        <v>0</v>
      </c>
      <c r="BD11" s="135">
        <f t="shared" si="20"/>
        <v>1</v>
      </c>
      <c r="BE11" s="26"/>
      <c r="BF11" s="134">
        <f t="shared" ref="BF11:BF26" si="83">BC11+BE11</f>
        <v>0</v>
      </c>
      <c r="BG11" s="135">
        <f t="shared" si="22"/>
        <v>1</v>
      </c>
      <c r="BH11" s="134"/>
      <c r="BI11" s="26"/>
      <c r="BJ11" s="134"/>
      <c r="BK11" s="135">
        <f>IF($AA$11=0,1,BJ11/$AA$11-1)</f>
        <v>1</v>
      </c>
      <c r="BL11" s="135">
        <f t="shared" si="24"/>
        <v>1</v>
      </c>
      <c r="BM11" s="167"/>
      <c r="BN11" s="60"/>
      <c r="BO11" s="60"/>
      <c r="BP11" s="60"/>
      <c r="BQ11" s="60"/>
      <c r="BR11" s="60"/>
      <c r="BS11" s="60"/>
      <c r="BT11" s="60"/>
      <c r="BU11" s="60"/>
      <c r="BV11" s="60"/>
      <c r="BW11" s="60"/>
      <c r="BX11" s="60"/>
      <c r="BY11" s="60"/>
      <c r="BZ11" s="60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61"/>
      <c r="CX11" s="61"/>
      <c r="CY11" s="61"/>
      <c r="CZ11" s="61"/>
      <c r="DA11" s="61"/>
      <c r="DB11" s="61"/>
      <c r="DC11" s="61"/>
      <c r="DD11" s="61"/>
      <c r="DE11" s="61"/>
      <c r="DF11" s="61"/>
      <c r="DG11" s="61"/>
      <c r="DH11" s="61"/>
      <c r="DI11" s="61"/>
      <c r="DJ11" s="61"/>
      <c r="DK11" s="61"/>
      <c r="DL11" s="61"/>
      <c r="DM11" s="61"/>
      <c r="DN11" s="61"/>
      <c r="DO11" s="61"/>
      <c r="DP11" s="61"/>
      <c r="DQ11" s="61"/>
      <c r="DR11" s="61"/>
      <c r="DS11" s="61"/>
      <c r="DT11" s="61"/>
      <c r="DU11" s="61"/>
      <c r="DV11" s="61"/>
      <c r="DW11" s="61"/>
      <c r="DX11" s="61"/>
      <c r="DY11" s="61"/>
      <c r="DZ11" s="61"/>
      <c r="EA11" s="61"/>
      <c r="EB11" s="61"/>
      <c r="EC11" s="61"/>
      <c r="ED11" s="61"/>
      <c r="EE11" s="61"/>
      <c r="EF11" s="61"/>
      <c r="EG11" s="61"/>
      <c r="EH11" s="61"/>
      <c r="EI11" s="61"/>
      <c r="EJ11" s="61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  <c r="GP11" s="61"/>
      <c r="GQ11" s="61"/>
      <c r="GR11" s="61"/>
      <c r="GS11" s="61"/>
      <c r="GT11" s="61"/>
      <c r="GU11" s="61"/>
      <c r="GV11" s="61"/>
      <c r="GW11" s="61"/>
      <c r="GX11" s="61"/>
    </row>
    <row r="12" spans="1:206" s="62" customFormat="1" ht="18" hidden="1" customHeight="1">
      <c r="A12" s="186" t="s">
        <v>130</v>
      </c>
      <c r="B12" s="187" t="s">
        <v>128</v>
      </c>
      <c r="C12" s="26"/>
      <c r="D12" s="134">
        <f t="shared" si="63"/>
        <v>0</v>
      </c>
      <c r="E12" s="26"/>
      <c r="F12" s="26"/>
      <c r="G12" s="134">
        <f t="shared" si="64"/>
        <v>0</v>
      </c>
      <c r="H12" s="26"/>
      <c r="I12" s="134">
        <f t="shared" si="65"/>
        <v>0</v>
      </c>
      <c r="J12" s="26"/>
      <c r="K12" s="134">
        <f t="shared" si="66"/>
        <v>0</v>
      </c>
      <c r="L12" s="26"/>
      <c r="M12" s="134">
        <f t="shared" si="67"/>
        <v>0</v>
      </c>
      <c r="N12" s="26"/>
      <c r="O12" s="134">
        <f t="shared" si="68"/>
        <v>0</v>
      </c>
      <c r="P12" s="26"/>
      <c r="Q12" s="134">
        <f t="shared" si="69"/>
        <v>0</v>
      </c>
      <c r="R12" s="26"/>
      <c r="S12" s="134">
        <f t="shared" si="70"/>
        <v>0</v>
      </c>
      <c r="T12" s="26"/>
      <c r="U12" s="134">
        <f t="shared" si="71"/>
        <v>0</v>
      </c>
      <c r="V12" s="26"/>
      <c r="W12" s="134">
        <f t="shared" si="72"/>
        <v>0</v>
      </c>
      <c r="X12" s="26"/>
      <c r="Y12" s="134">
        <f t="shared" si="73"/>
        <v>0</v>
      </c>
      <c r="Z12" s="26"/>
      <c r="AA12" s="26">
        <f>AA11*$B$12/(43+$B$12)</f>
        <v>0</v>
      </c>
      <c r="AB12" s="135">
        <f t="shared" si="2"/>
        <v>1</v>
      </c>
      <c r="AC12" s="26">
        <f>AC11*$B$12/(43+$B$12)</f>
        <v>0</v>
      </c>
      <c r="AD12" s="26">
        <f>AD11*$B$12/(43+$B$12)</f>
        <v>0</v>
      </c>
      <c r="AE12" s="134">
        <f t="shared" si="74"/>
        <v>0</v>
      </c>
      <c r="AF12" s="135">
        <f t="shared" si="4"/>
        <v>1</v>
      </c>
      <c r="AG12" s="26">
        <f>AG11*$B$12/(43+$B$12)</f>
        <v>0</v>
      </c>
      <c r="AH12" s="134">
        <f t="shared" si="75"/>
        <v>0</v>
      </c>
      <c r="AI12" s="135">
        <f t="shared" si="6"/>
        <v>1</v>
      </c>
      <c r="AJ12" s="26">
        <f>AJ11*$B$12/(43+$B$12)</f>
        <v>0</v>
      </c>
      <c r="AK12" s="134">
        <f t="shared" si="76"/>
        <v>0</v>
      </c>
      <c r="AL12" s="135">
        <f t="shared" si="8"/>
        <v>1</v>
      </c>
      <c r="AM12" s="26">
        <f>AM11*$B$12/(43+$B$12)</f>
        <v>0</v>
      </c>
      <c r="AN12" s="134">
        <f t="shared" si="77"/>
        <v>0</v>
      </c>
      <c r="AO12" s="135">
        <f t="shared" si="10"/>
        <v>1</v>
      </c>
      <c r="AP12" s="26">
        <f>AP11*$B$12/(43+$B$12)</f>
        <v>0</v>
      </c>
      <c r="AQ12" s="134">
        <f t="shared" si="78"/>
        <v>0</v>
      </c>
      <c r="AR12" s="135">
        <f t="shared" si="12"/>
        <v>1</v>
      </c>
      <c r="AS12" s="26">
        <f>AS11*$B$12/(43+$B$12)</f>
        <v>0</v>
      </c>
      <c r="AT12" s="134">
        <f t="shared" si="79"/>
        <v>0</v>
      </c>
      <c r="AU12" s="135">
        <f t="shared" si="14"/>
        <v>1</v>
      </c>
      <c r="AV12" s="26">
        <f>AV11*$B$12/(43+$B$12)</f>
        <v>0</v>
      </c>
      <c r="AW12" s="134">
        <f t="shared" si="80"/>
        <v>0</v>
      </c>
      <c r="AX12" s="135">
        <f t="shared" si="16"/>
        <v>1</v>
      </c>
      <c r="AY12" s="26">
        <f>AY11*$B$12/(43+$B$12)</f>
        <v>0</v>
      </c>
      <c r="AZ12" s="134">
        <f t="shared" si="81"/>
        <v>0</v>
      </c>
      <c r="BA12" s="135">
        <f t="shared" si="18"/>
        <v>1</v>
      </c>
      <c r="BB12" s="26">
        <f>BB11*$B$12/(43+$B$12)</f>
        <v>0</v>
      </c>
      <c r="BC12" s="134">
        <f t="shared" si="82"/>
        <v>0</v>
      </c>
      <c r="BD12" s="135">
        <f t="shared" si="20"/>
        <v>1</v>
      </c>
      <c r="BE12" s="26">
        <f>BE11*$B$12/(43+$B$12)</f>
        <v>0</v>
      </c>
      <c r="BF12" s="134">
        <f t="shared" si="83"/>
        <v>0</v>
      </c>
      <c r="BG12" s="135">
        <f t="shared" si="22"/>
        <v>1</v>
      </c>
      <c r="BH12" s="134">
        <f>BH11*$B$12/(43+$B$12)</f>
        <v>0</v>
      </c>
      <c r="BI12" s="134">
        <f>BI11*$B$12/(43+$B$12)</f>
        <v>0</v>
      </c>
      <c r="BJ12" s="134">
        <f>BJ11*$B$12/(43+$B$12)</f>
        <v>0</v>
      </c>
      <c r="BK12" s="135">
        <f>IF($AA$12=0,1,BJ12/$AA$12-1)</f>
        <v>1</v>
      </c>
      <c r="BL12" s="135">
        <f t="shared" si="24"/>
        <v>1</v>
      </c>
      <c r="BM12" s="167"/>
      <c r="BN12" s="60"/>
      <c r="BO12" s="60"/>
      <c r="BP12" s="60"/>
      <c r="BQ12" s="60"/>
      <c r="BR12" s="60"/>
      <c r="BS12" s="60"/>
      <c r="BT12" s="60"/>
      <c r="BU12" s="60"/>
      <c r="BV12" s="60"/>
      <c r="BW12" s="60"/>
      <c r="BX12" s="60"/>
      <c r="BY12" s="60"/>
      <c r="BZ12" s="60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61"/>
      <c r="CL12" s="61"/>
      <c r="CM12" s="61"/>
      <c r="CN12" s="61"/>
      <c r="CO12" s="61"/>
      <c r="CP12" s="61"/>
      <c r="CQ12" s="61"/>
      <c r="CR12" s="61"/>
      <c r="CS12" s="61"/>
      <c r="CT12" s="61"/>
      <c r="CU12" s="61"/>
      <c r="CV12" s="61"/>
      <c r="CW12" s="61"/>
      <c r="CX12" s="61"/>
      <c r="CY12" s="61"/>
      <c r="CZ12" s="61"/>
      <c r="DA12" s="61"/>
      <c r="DB12" s="61"/>
      <c r="DC12" s="61"/>
      <c r="DD12" s="61"/>
      <c r="DE12" s="61"/>
      <c r="DF12" s="61"/>
      <c r="DG12" s="61"/>
      <c r="DH12" s="61"/>
      <c r="DI12" s="61"/>
      <c r="DJ12" s="61"/>
      <c r="DK12" s="61"/>
      <c r="DL12" s="61"/>
      <c r="DM12" s="61"/>
      <c r="DN12" s="61"/>
      <c r="DO12" s="61"/>
      <c r="DP12" s="61"/>
      <c r="DQ12" s="61"/>
      <c r="DR12" s="61"/>
      <c r="DS12" s="61"/>
      <c r="DT12" s="61"/>
      <c r="DU12" s="61"/>
      <c r="DV12" s="61"/>
      <c r="DW12" s="61"/>
      <c r="DX12" s="61"/>
      <c r="DY12" s="61"/>
      <c r="DZ12" s="61"/>
      <c r="EA12" s="61"/>
      <c r="EB12" s="61"/>
      <c r="EC12" s="61"/>
      <c r="ED12" s="61"/>
      <c r="EE12" s="61"/>
      <c r="EF12" s="61"/>
      <c r="EG12" s="61"/>
      <c r="EH12" s="61"/>
      <c r="EI12" s="61"/>
      <c r="EJ12" s="61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61"/>
      <c r="GX12" s="61"/>
    </row>
    <row r="13" spans="1:206" s="62" customFormat="1" ht="18" customHeight="1">
      <c r="A13" s="372" t="s">
        <v>32</v>
      </c>
      <c r="B13" s="372"/>
      <c r="C13" s="26"/>
      <c r="D13" s="134">
        <f t="shared" si="63"/>
        <v>0</v>
      </c>
      <c r="E13" s="26"/>
      <c r="F13" s="26"/>
      <c r="G13" s="134">
        <f t="shared" si="64"/>
        <v>0</v>
      </c>
      <c r="H13" s="26"/>
      <c r="I13" s="134">
        <f t="shared" si="65"/>
        <v>0</v>
      </c>
      <c r="J13" s="26"/>
      <c r="K13" s="134">
        <f t="shared" si="66"/>
        <v>0</v>
      </c>
      <c r="L13" s="26"/>
      <c r="M13" s="134">
        <f t="shared" si="67"/>
        <v>0</v>
      </c>
      <c r="N13" s="26"/>
      <c r="O13" s="134">
        <f t="shared" si="68"/>
        <v>0</v>
      </c>
      <c r="P13" s="26"/>
      <c r="Q13" s="134">
        <f t="shared" si="69"/>
        <v>0</v>
      </c>
      <c r="R13" s="26"/>
      <c r="S13" s="134">
        <f t="shared" si="70"/>
        <v>0</v>
      </c>
      <c r="T13" s="26"/>
      <c r="U13" s="134">
        <f t="shared" si="71"/>
        <v>0</v>
      </c>
      <c r="V13" s="26"/>
      <c r="W13" s="134">
        <f t="shared" si="72"/>
        <v>0</v>
      </c>
      <c r="X13" s="26"/>
      <c r="Y13" s="134">
        <f t="shared" si="73"/>
        <v>0</v>
      </c>
      <c r="Z13" s="26"/>
      <c r="AA13" s="26"/>
      <c r="AB13" s="135">
        <f t="shared" si="2"/>
        <v>1</v>
      </c>
      <c r="AC13" s="26"/>
      <c r="AD13" s="26"/>
      <c r="AE13" s="134">
        <f t="shared" si="74"/>
        <v>0</v>
      </c>
      <c r="AF13" s="135">
        <f t="shared" si="4"/>
        <v>1</v>
      </c>
      <c r="AG13" s="26"/>
      <c r="AH13" s="134">
        <f t="shared" si="75"/>
        <v>0</v>
      </c>
      <c r="AI13" s="135">
        <f t="shared" si="6"/>
        <v>1</v>
      </c>
      <c r="AJ13" s="26"/>
      <c r="AK13" s="134">
        <f t="shared" si="76"/>
        <v>0</v>
      </c>
      <c r="AL13" s="135">
        <f t="shared" si="8"/>
        <v>1</v>
      </c>
      <c r="AM13" s="26"/>
      <c r="AN13" s="134">
        <f t="shared" si="77"/>
        <v>0</v>
      </c>
      <c r="AO13" s="135">
        <f t="shared" si="10"/>
        <v>1</v>
      </c>
      <c r="AP13" s="26"/>
      <c r="AQ13" s="134">
        <f t="shared" si="78"/>
        <v>0</v>
      </c>
      <c r="AR13" s="135">
        <f t="shared" si="12"/>
        <v>1</v>
      </c>
      <c r="AS13" s="26"/>
      <c r="AT13" s="134">
        <f t="shared" si="79"/>
        <v>0</v>
      </c>
      <c r="AU13" s="135">
        <f t="shared" si="14"/>
        <v>1</v>
      </c>
      <c r="AV13" s="26"/>
      <c r="AW13" s="134">
        <f t="shared" si="80"/>
        <v>0</v>
      </c>
      <c r="AX13" s="135">
        <f t="shared" si="16"/>
        <v>1</v>
      </c>
      <c r="AY13" s="26"/>
      <c r="AZ13" s="134">
        <f t="shared" si="81"/>
        <v>0</v>
      </c>
      <c r="BA13" s="135">
        <f t="shared" si="18"/>
        <v>1</v>
      </c>
      <c r="BB13" s="26"/>
      <c r="BC13" s="134">
        <f t="shared" si="82"/>
        <v>0</v>
      </c>
      <c r="BD13" s="135">
        <f t="shared" si="20"/>
        <v>1</v>
      </c>
      <c r="BE13" s="26"/>
      <c r="BF13" s="134">
        <f t="shared" si="83"/>
        <v>0</v>
      </c>
      <c r="BG13" s="135">
        <f t="shared" si="22"/>
        <v>1</v>
      </c>
      <c r="BH13" s="134"/>
      <c r="BI13" s="26"/>
      <c r="BJ13" s="26"/>
      <c r="BK13" s="135">
        <f>IF($AA$13=0,1,BJ13/$AA$13-1)</f>
        <v>1</v>
      </c>
      <c r="BL13" s="135">
        <f t="shared" si="24"/>
        <v>1</v>
      </c>
      <c r="BM13" s="167"/>
      <c r="BN13" s="60"/>
      <c r="BO13" s="60"/>
      <c r="BP13" s="60"/>
      <c r="BQ13" s="60"/>
      <c r="BR13" s="60"/>
      <c r="BS13" s="60"/>
      <c r="BT13" s="60"/>
      <c r="BU13" s="60"/>
      <c r="BV13" s="60"/>
      <c r="BW13" s="60"/>
      <c r="BX13" s="60"/>
      <c r="BY13" s="60"/>
      <c r="BZ13" s="60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61"/>
      <c r="DH13" s="61"/>
      <c r="DI13" s="61"/>
      <c r="DJ13" s="61"/>
      <c r="DK13" s="61"/>
      <c r="DL13" s="61"/>
      <c r="DM13" s="61"/>
      <c r="DN13" s="61"/>
      <c r="DO13" s="61"/>
      <c r="DP13" s="61"/>
      <c r="DQ13" s="61"/>
      <c r="DR13" s="61"/>
      <c r="DS13" s="61"/>
      <c r="DT13" s="61"/>
      <c r="DU13" s="61"/>
      <c r="DV13" s="61"/>
      <c r="DW13" s="61"/>
      <c r="DX13" s="61"/>
      <c r="DY13" s="61"/>
      <c r="DZ13" s="61"/>
      <c r="EA13" s="61"/>
      <c r="EB13" s="61"/>
      <c r="EC13" s="61"/>
      <c r="ED13" s="61"/>
      <c r="EE13" s="61"/>
      <c r="EF13" s="61"/>
      <c r="EG13" s="61"/>
      <c r="EH13" s="61"/>
      <c r="EI13" s="61"/>
      <c r="EJ13" s="61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</row>
    <row r="14" spans="1:206" s="62" customFormat="1" ht="18" customHeight="1">
      <c r="A14" s="372" t="s">
        <v>80</v>
      </c>
      <c r="B14" s="372"/>
      <c r="C14" s="26"/>
      <c r="D14" s="134">
        <f t="shared" si="63"/>
        <v>0</v>
      </c>
      <c r="E14" s="26"/>
      <c r="F14" s="26"/>
      <c r="G14" s="134">
        <f t="shared" si="64"/>
        <v>0</v>
      </c>
      <c r="H14" s="26"/>
      <c r="I14" s="134">
        <f t="shared" si="65"/>
        <v>0</v>
      </c>
      <c r="J14" s="26"/>
      <c r="K14" s="134">
        <f t="shared" si="66"/>
        <v>0</v>
      </c>
      <c r="L14" s="26"/>
      <c r="M14" s="134">
        <f t="shared" si="67"/>
        <v>0</v>
      </c>
      <c r="N14" s="26"/>
      <c r="O14" s="134">
        <f t="shared" si="68"/>
        <v>0</v>
      </c>
      <c r="P14" s="26"/>
      <c r="Q14" s="134">
        <f t="shared" si="69"/>
        <v>0</v>
      </c>
      <c r="R14" s="26"/>
      <c r="S14" s="134">
        <f t="shared" si="70"/>
        <v>0</v>
      </c>
      <c r="T14" s="26"/>
      <c r="U14" s="134">
        <f t="shared" si="71"/>
        <v>0</v>
      </c>
      <c r="V14" s="26"/>
      <c r="W14" s="134">
        <f t="shared" si="72"/>
        <v>0</v>
      </c>
      <c r="X14" s="26"/>
      <c r="Y14" s="134">
        <f t="shared" si="73"/>
        <v>0</v>
      </c>
      <c r="Z14" s="26"/>
      <c r="AA14" s="26"/>
      <c r="AB14" s="135">
        <f t="shared" si="2"/>
        <v>1</v>
      </c>
      <c r="AC14" s="26"/>
      <c r="AD14" s="26"/>
      <c r="AE14" s="134">
        <f t="shared" si="74"/>
        <v>0</v>
      </c>
      <c r="AF14" s="135">
        <f t="shared" si="4"/>
        <v>1</v>
      </c>
      <c r="AG14" s="26"/>
      <c r="AH14" s="134">
        <f t="shared" si="75"/>
        <v>0</v>
      </c>
      <c r="AI14" s="135">
        <f t="shared" si="6"/>
        <v>1</v>
      </c>
      <c r="AJ14" s="26"/>
      <c r="AK14" s="134">
        <f t="shared" si="76"/>
        <v>0</v>
      </c>
      <c r="AL14" s="135">
        <f t="shared" si="8"/>
        <v>1</v>
      </c>
      <c r="AM14" s="26"/>
      <c r="AN14" s="134">
        <f t="shared" si="77"/>
        <v>0</v>
      </c>
      <c r="AO14" s="135">
        <f t="shared" si="10"/>
        <v>1</v>
      </c>
      <c r="AP14" s="26"/>
      <c r="AQ14" s="134">
        <f t="shared" si="78"/>
        <v>0</v>
      </c>
      <c r="AR14" s="135">
        <f t="shared" si="12"/>
        <v>1</v>
      </c>
      <c r="AS14" s="26"/>
      <c r="AT14" s="134">
        <f t="shared" si="79"/>
        <v>0</v>
      </c>
      <c r="AU14" s="135">
        <f t="shared" si="14"/>
        <v>1</v>
      </c>
      <c r="AV14" s="26"/>
      <c r="AW14" s="134">
        <f t="shared" si="80"/>
        <v>0</v>
      </c>
      <c r="AX14" s="135">
        <f t="shared" si="16"/>
        <v>1</v>
      </c>
      <c r="AY14" s="26"/>
      <c r="AZ14" s="134">
        <f t="shared" si="81"/>
        <v>0</v>
      </c>
      <c r="BA14" s="135">
        <f t="shared" si="18"/>
        <v>1</v>
      </c>
      <c r="BB14" s="26"/>
      <c r="BC14" s="134">
        <f t="shared" si="82"/>
        <v>0</v>
      </c>
      <c r="BD14" s="135">
        <f t="shared" si="20"/>
        <v>1</v>
      </c>
      <c r="BE14" s="26"/>
      <c r="BF14" s="134">
        <f t="shared" si="83"/>
        <v>0</v>
      </c>
      <c r="BG14" s="135">
        <f t="shared" si="22"/>
        <v>1</v>
      </c>
      <c r="BH14" s="134"/>
      <c r="BI14" s="26"/>
      <c r="BJ14" s="26"/>
      <c r="BK14" s="135">
        <f>IF($AA$14=0,1,BJ14/$AA$14-1)</f>
        <v>1</v>
      </c>
      <c r="BL14" s="135">
        <f t="shared" si="24"/>
        <v>1</v>
      </c>
      <c r="BM14" s="167"/>
      <c r="BN14" s="60"/>
      <c r="BO14" s="60"/>
      <c r="BP14" s="60"/>
      <c r="BQ14" s="60"/>
      <c r="BR14" s="60"/>
      <c r="BS14" s="60"/>
      <c r="BT14" s="60"/>
      <c r="BU14" s="60"/>
      <c r="BV14" s="60"/>
      <c r="BW14" s="60"/>
      <c r="BX14" s="60"/>
      <c r="BY14" s="60"/>
      <c r="BZ14" s="60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  <c r="FQ14" s="61"/>
      <c r="FR14" s="61"/>
      <c r="FS14" s="61"/>
      <c r="FT14" s="61"/>
      <c r="FU14" s="61"/>
      <c r="FV14" s="61"/>
      <c r="FW14" s="61"/>
      <c r="FX14" s="61"/>
      <c r="FY14" s="61"/>
      <c r="FZ14" s="61"/>
      <c r="GA14" s="61"/>
      <c r="GB14" s="61"/>
      <c r="GC14" s="61"/>
      <c r="GD14" s="61"/>
      <c r="GE14" s="61"/>
      <c r="GF14" s="61"/>
      <c r="GG14" s="61"/>
      <c r="GH14" s="61"/>
      <c r="GI14" s="61"/>
      <c r="GJ14" s="61"/>
      <c r="GK14" s="61"/>
      <c r="GL14" s="61"/>
      <c r="GM14" s="61"/>
      <c r="GN14" s="61"/>
      <c r="GO14" s="61"/>
      <c r="GP14" s="61"/>
      <c r="GQ14" s="61"/>
      <c r="GR14" s="61"/>
      <c r="GS14" s="61"/>
      <c r="GT14" s="61"/>
      <c r="GU14" s="61"/>
      <c r="GV14" s="61"/>
      <c r="GW14" s="61"/>
      <c r="GX14" s="61"/>
    </row>
    <row r="15" spans="1:206" s="62" customFormat="1" ht="18" customHeight="1">
      <c r="A15" s="372" t="s">
        <v>33</v>
      </c>
      <c r="B15" s="372"/>
      <c r="C15" s="26"/>
      <c r="D15" s="134">
        <f t="shared" si="63"/>
        <v>0</v>
      </c>
      <c r="E15" s="26"/>
      <c r="F15" s="26"/>
      <c r="G15" s="134">
        <f t="shared" si="64"/>
        <v>0</v>
      </c>
      <c r="H15" s="26"/>
      <c r="I15" s="134">
        <f t="shared" si="65"/>
        <v>0</v>
      </c>
      <c r="J15" s="26"/>
      <c r="K15" s="134">
        <f t="shared" si="66"/>
        <v>0</v>
      </c>
      <c r="L15" s="26"/>
      <c r="M15" s="134">
        <f t="shared" si="67"/>
        <v>0</v>
      </c>
      <c r="N15" s="26"/>
      <c r="O15" s="134">
        <f t="shared" si="68"/>
        <v>0</v>
      </c>
      <c r="P15" s="26"/>
      <c r="Q15" s="134">
        <f t="shared" si="69"/>
        <v>0</v>
      </c>
      <c r="R15" s="26"/>
      <c r="S15" s="134">
        <f t="shared" si="70"/>
        <v>0</v>
      </c>
      <c r="T15" s="26"/>
      <c r="U15" s="134">
        <f t="shared" si="71"/>
        <v>0</v>
      </c>
      <c r="V15" s="26"/>
      <c r="W15" s="134">
        <f t="shared" si="72"/>
        <v>0</v>
      </c>
      <c r="X15" s="26"/>
      <c r="Y15" s="134">
        <f t="shared" si="73"/>
        <v>0</v>
      </c>
      <c r="Z15" s="26"/>
      <c r="AA15" s="26"/>
      <c r="AB15" s="135">
        <f t="shared" si="2"/>
        <v>1</v>
      </c>
      <c r="AC15" s="26"/>
      <c r="AD15" s="26"/>
      <c r="AE15" s="134">
        <f t="shared" si="74"/>
        <v>0</v>
      </c>
      <c r="AF15" s="135">
        <f t="shared" si="4"/>
        <v>1</v>
      </c>
      <c r="AG15" s="26"/>
      <c r="AH15" s="134">
        <f t="shared" si="75"/>
        <v>0</v>
      </c>
      <c r="AI15" s="135">
        <f t="shared" si="6"/>
        <v>1</v>
      </c>
      <c r="AJ15" s="26"/>
      <c r="AK15" s="134">
        <f t="shared" si="76"/>
        <v>0</v>
      </c>
      <c r="AL15" s="135">
        <f t="shared" si="8"/>
        <v>1</v>
      </c>
      <c r="AM15" s="26"/>
      <c r="AN15" s="134">
        <f t="shared" si="77"/>
        <v>0</v>
      </c>
      <c r="AO15" s="135">
        <f t="shared" si="10"/>
        <v>1</v>
      </c>
      <c r="AP15" s="26"/>
      <c r="AQ15" s="134">
        <f t="shared" si="78"/>
        <v>0</v>
      </c>
      <c r="AR15" s="135">
        <f t="shared" si="12"/>
        <v>1</v>
      </c>
      <c r="AS15" s="26"/>
      <c r="AT15" s="134">
        <f t="shared" si="79"/>
        <v>0</v>
      </c>
      <c r="AU15" s="135">
        <f t="shared" si="14"/>
        <v>1</v>
      </c>
      <c r="AV15" s="26"/>
      <c r="AW15" s="134">
        <f t="shared" si="80"/>
        <v>0</v>
      </c>
      <c r="AX15" s="135">
        <f t="shared" si="16"/>
        <v>1</v>
      </c>
      <c r="AY15" s="26"/>
      <c r="AZ15" s="134">
        <f t="shared" si="81"/>
        <v>0</v>
      </c>
      <c r="BA15" s="135">
        <f t="shared" si="18"/>
        <v>1</v>
      </c>
      <c r="BB15" s="26"/>
      <c r="BC15" s="134">
        <f t="shared" si="82"/>
        <v>0</v>
      </c>
      <c r="BD15" s="135">
        <f t="shared" si="20"/>
        <v>1</v>
      </c>
      <c r="BE15" s="26"/>
      <c r="BF15" s="134">
        <f t="shared" si="83"/>
        <v>0</v>
      </c>
      <c r="BG15" s="135">
        <f t="shared" si="22"/>
        <v>1</v>
      </c>
      <c r="BH15" s="134"/>
      <c r="BI15" s="26"/>
      <c r="BJ15" s="26"/>
      <c r="BK15" s="135">
        <f>IF($AA$15=0,1,BJ15/$AA$15-1)</f>
        <v>1</v>
      </c>
      <c r="BL15" s="135">
        <f t="shared" si="24"/>
        <v>1</v>
      </c>
      <c r="BM15" s="167"/>
      <c r="BN15" s="60"/>
      <c r="BO15" s="60"/>
      <c r="BP15" s="60"/>
      <c r="BQ15" s="60"/>
      <c r="BR15" s="60"/>
      <c r="BS15" s="60"/>
      <c r="BT15" s="60"/>
      <c r="BU15" s="60"/>
      <c r="BV15" s="60"/>
      <c r="BW15" s="60"/>
      <c r="BX15" s="60"/>
      <c r="BY15" s="60"/>
      <c r="BZ15" s="60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1"/>
      <c r="DN15" s="61"/>
      <c r="DO15" s="61"/>
      <c r="DP15" s="61"/>
      <c r="DQ15" s="61"/>
      <c r="DR15" s="61"/>
      <c r="DS15" s="61"/>
      <c r="DT15" s="61"/>
      <c r="DU15" s="61"/>
      <c r="DV15" s="61"/>
      <c r="DW15" s="61"/>
      <c r="DX15" s="61"/>
      <c r="DY15" s="61"/>
      <c r="DZ15" s="61"/>
      <c r="EA15" s="61"/>
      <c r="EB15" s="61"/>
      <c r="EC15" s="61"/>
      <c r="ED15" s="61"/>
      <c r="EE15" s="61"/>
      <c r="EF15" s="61"/>
      <c r="EG15" s="61"/>
      <c r="EH15" s="61"/>
      <c r="EI15" s="61"/>
      <c r="EJ15" s="61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1"/>
      <c r="FU15" s="61"/>
      <c r="FV15" s="61"/>
      <c r="FW15" s="61"/>
      <c r="FX15" s="61"/>
      <c r="FY15" s="61"/>
      <c r="FZ15" s="61"/>
      <c r="GA15" s="61"/>
      <c r="GB15" s="61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1"/>
      <c r="GW15" s="61"/>
      <c r="GX15" s="61"/>
    </row>
    <row r="16" spans="1:206" s="62" customFormat="1" ht="18" customHeight="1">
      <c r="A16" s="372" t="s">
        <v>35</v>
      </c>
      <c r="B16" s="372"/>
      <c r="C16" s="26"/>
      <c r="D16" s="134">
        <f t="shared" si="63"/>
        <v>0</v>
      </c>
      <c r="E16" s="26"/>
      <c r="F16" s="26"/>
      <c r="G16" s="134">
        <f t="shared" si="64"/>
        <v>0</v>
      </c>
      <c r="H16" s="26"/>
      <c r="I16" s="134">
        <f t="shared" si="65"/>
        <v>0</v>
      </c>
      <c r="J16" s="26"/>
      <c r="K16" s="134">
        <f t="shared" si="66"/>
        <v>0</v>
      </c>
      <c r="L16" s="26"/>
      <c r="M16" s="134">
        <f t="shared" si="67"/>
        <v>0</v>
      </c>
      <c r="N16" s="26"/>
      <c r="O16" s="134">
        <f t="shared" si="68"/>
        <v>0</v>
      </c>
      <c r="P16" s="26"/>
      <c r="Q16" s="134">
        <f t="shared" si="69"/>
        <v>0</v>
      </c>
      <c r="R16" s="26"/>
      <c r="S16" s="134">
        <f t="shared" si="70"/>
        <v>0</v>
      </c>
      <c r="T16" s="26"/>
      <c r="U16" s="134">
        <f t="shared" si="71"/>
        <v>0</v>
      </c>
      <c r="V16" s="26"/>
      <c r="W16" s="134">
        <f t="shared" si="72"/>
        <v>0</v>
      </c>
      <c r="X16" s="26"/>
      <c r="Y16" s="134">
        <f t="shared" si="73"/>
        <v>0</v>
      </c>
      <c r="Z16" s="26"/>
      <c r="AA16" s="26"/>
      <c r="AB16" s="135">
        <f t="shared" si="2"/>
        <v>1</v>
      </c>
      <c r="AC16" s="26"/>
      <c r="AD16" s="26"/>
      <c r="AE16" s="134">
        <f t="shared" si="74"/>
        <v>0</v>
      </c>
      <c r="AF16" s="135">
        <f t="shared" si="4"/>
        <v>1</v>
      </c>
      <c r="AG16" s="26"/>
      <c r="AH16" s="134">
        <f t="shared" si="75"/>
        <v>0</v>
      </c>
      <c r="AI16" s="135">
        <f t="shared" si="6"/>
        <v>1</v>
      </c>
      <c r="AJ16" s="26"/>
      <c r="AK16" s="134">
        <f t="shared" si="76"/>
        <v>0</v>
      </c>
      <c r="AL16" s="135">
        <f t="shared" si="8"/>
        <v>1</v>
      </c>
      <c r="AM16" s="26"/>
      <c r="AN16" s="134">
        <f t="shared" si="77"/>
        <v>0</v>
      </c>
      <c r="AO16" s="135">
        <f t="shared" si="10"/>
        <v>1</v>
      </c>
      <c r="AP16" s="26"/>
      <c r="AQ16" s="134">
        <f t="shared" si="78"/>
        <v>0</v>
      </c>
      <c r="AR16" s="135">
        <f t="shared" si="12"/>
        <v>1</v>
      </c>
      <c r="AS16" s="26"/>
      <c r="AT16" s="134">
        <f t="shared" si="79"/>
        <v>0</v>
      </c>
      <c r="AU16" s="135">
        <f t="shared" si="14"/>
        <v>1</v>
      </c>
      <c r="AV16" s="26"/>
      <c r="AW16" s="134">
        <f t="shared" si="80"/>
        <v>0</v>
      </c>
      <c r="AX16" s="135">
        <f t="shared" si="16"/>
        <v>1</v>
      </c>
      <c r="AY16" s="26"/>
      <c r="AZ16" s="134">
        <f t="shared" si="81"/>
        <v>0</v>
      </c>
      <c r="BA16" s="135">
        <f t="shared" si="18"/>
        <v>1</v>
      </c>
      <c r="BB16" s="26"/>
      <c r="BC16" s="134">
        <f t="shared" si="82"/>
        <v>0</v>
      </c>
      <c r="BD16" s="135">
        <f t="shared" si="20"/>
        <v>1</v>
      </c>
      <c r="BE16" s="26"/>
      <c r="BF16" s="134">
        <f t="shared" si="83"/>
        <v>0</v>
      </c>
      <c r="BG16" s="135">
        <f t="shared" si="22"/>
        <v>1</v>
      </c>
      <c r="BH16" s="134"/>
      <c r="BI16" s="26"/>
      <c r="BJ16" s="26"/>
      <c r="BK16" s="135">
        <f>IF($AA$16=0,1,BJ16/$AA$16-1)</f>
        <v>1</v>
      </c>
      <c r="BL16" s="135">
        <f t="shared" si="24"/>
        <v>1</v>
      </c>
      <c r="BM16" s="167"/>
      <c r="BN16" s="60"/>
      <c r="BO16" s="60"/>
      <c r="BP16" s="60"/>
      <c r="BQ16" s="60"/>
      <c r="BR16" s="60"/>
      <c r="BS16" s="60"/>
      <c r="BT16" s="60"/>
      <c r="BU16" s="60"/>
      <c r="BV16" s="60"/>
      <c r="BW16" s="60"/>
      <c r="BX16" s="60"/>
      <c r="BY16" s="60"/>
      <c r="BZ16" s="60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1"/>
      <c r="DT16" s="61"/>
      <c r="DU16" s="61"/>
      <c r="DV16" s="61"/>
      <c r="DW16" s="61"/>
      <c r="DX16" s="61"/>
      <c r="DY16" s="61"/>
      <c r="DZ16" s="61"/>
      <c r="EA16" s="61"/>
      <c r="EB16" s="61"/>
      <c r="EC16" s="61"/>
      <c r="ED16" s="61"/>
      <c r="EE16" s="61"/>
      <c r="EF16" s="61"/>
      <c r="EG16" s="61"/>
      <c r="EH16" s="61"/>
      <c r="EI16" s="61"/>
      <c r="EJ16" s="61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1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61"/>
      <c r="GG16" s="61"/>
      <c r="GH16" s="61"/>
      <c r="GI16" s="61"/>
      <c r="GJ16" s="61"/>
      <c r="GK16" s="61"/>
      <c r="GL16" s="61"/>
      <c r="GM16" s="61"/>
      <c r="GN16" s="61"/>
      <c r="GO16" s="61"/>
      <c r="GP16" s="61"/>
      <c r="GQ16" s="61"/>
      <c r="GR16" s="61"/>
      <c r="GS16" s="61"/>
      <c r="GT16" s="61"/>
      <c r="GU16" s="61"/>
      <c r="GV16" s="61"/>
      <c r="GW16" s="61"/>
      <c r="GX16" s="61"/>
    </row>
    <row r="17" spans="1:206" s="62" customFormat="1" ht="18" customHeight="1">
      <c r="A17" s="372" t="s">
        <v>36</v>
      </c>
      <c r="B17" s="372"/>
      <c r="C17" s="26"/>
      <c r="D17" s="134">
        <f t="shared" si="63"/>
        <v>0</v>
      </c>
      <c r="E17" s="26"/>
      <c r="F17" s="26"/>
      <c r="G17" s="134">
        <f t="shared" si="64"/>
        <v>0</v>
      </c>
      <c r="H17" s="26"/>
      <c r="I17" s="134">
        <f t="shared" si="65"/>
        <v>0</v>
      </c>
      <c r="J17" s="26"/>
      <c r="K17" s="134">
        <f t="shared" si="66"/>
        <v>0</v>
      </c>
      <c r="L17" s="26"/>
      <c r="M17" s="134">
        <f t="shared" si="67"/>
        <v>0</v>
      </c>
      <c r="N17" s="26"/>
      <c r="O17" s="134">
        <f t="shared" si="68"/>
        <v>0</v>
      </c>
      <c r="P17" s="26"/>
      <c r="Q17" s="134">
        <f t="shared" si="69"/>
        <v>0</v>
      </c>
      <c r="R17" s="26"/>
      <c r="S17" s="134">
        <f t="shared" si="70"/>
        <v>0</v>
      </c>
      <c r="T17" s="26"/>
      <c r="U17" s="134">
        <f t="shared" si="71"/>
        <v>0</v>
      </c>
      <c r="V17" s="26"/>
      <c r="W17" s="134">
        <f t="shared" si="72"/>
        <v>0</v>
      </c>
      <c r="X17" s="26"/>
      <c r="Y17" s="134">
        <f t="shared" si="73"/>
        <v>0</v>
      </c>
      <c r="Z17" s="26"/>
      <c r="AA17" s="26"/>
      <c r="AB17" s="135">
        <f t="shared" si="2"/>
        <v>1</v>
      </c>
      <c r="AC17" s="26"/>
      <c r="AD17" s="26"/>
      <c r="AE17" s="134">
        <f t="shared" si="74"/>
        <v>0</v>
      </c>
      <c r="AF17" s="135">
        <f t="shared" si="4"/>
        <v>1</v>
      </c>
      <c r="AG17" s="26"/>
      <c r="AH17" s="134">
        <f t="shared" si="75"/>
        <v>0</v>
      </c>
      <c r="AI17" s="135">
        <f t="shared" si="6"/>
        <v>1</v>
      </c>
      <c r="AJ17" s="26"/>
      <c r="AK17" s="134">
        <f t="shared" si="76"/>
        <v>0</v>
      </c>
      <c r="AL17" s="135">
        <f t="shared" si="8"/>
        <v>1</v>
      </c>
      <c r="AM17" s="26"/>
      <c r="AN17" s="134">
        <f t="shared" si="77"/>
        <v>0</v>
      </c>
      <c r="AO17" s="135">
        <f t="shared" si="10"/>
        <v>1</v>
      </c>
      <c r="AP17" s="26"/>
      <c r="AQ17" s="134">
        <f t="shared" si="78"/>
        <v>0</v>
      </c>
      <c r="AR17" s="135">
        <f t="shared" si="12"/>
        <v>1</v>
      </c>
      <c r="AS17" s="26"/>
      <c r="AT17" s="134">
        <f t="shared" si="79"/>
        <v>0</v>
      </c>
      <c r="AU17" s="135">
        <f t="shared" si="14"/>
        <v>1</v>
      </c>
      <c r="AV17" s="26"/>
      <c r="AW17" s="134">
        <f t="shared" si="80"/>
        <v>0</v>
      </c>
      <c r="AX17" s="135">
        <f t="shared" si="16"/>
        <v>1</v>
      </c>
      <c r="AY17" s="26"/>
      <c r="AZ17" s="134">
        <f t="shared" si="81"/>
        <v>0</v>
      </c>
      <c r="BA17" s="135">
        <f t="shared" si="18"/>
        <v>1</v>
      </c>
      <c r="BB17" s="26"/>
      <c r="BC17" s="134">
        <f t="shared" si="82"/>
        <v>0</v>
      </c>
      <c r="BD17" s="135">
        <f t="shared" si="20"/>
        <v>1</v>
      </c>
      <c r="BE17" s="26"/>
      <c r="BF17" s="134">
        <f t="shared" si="83"/>
        <v>0</v>
      </c>
      <c r="BG17" s="135">
        <f t="shared" si="22"/>
        <v>1</v>
      </c>
      <c r="BH17" s="134"/>
      <c r="BI17" s="26"/>
      <c r="BJ17" s="26"/>
      <c r="BK17" s="135">
        <f>IF($AA$17=0,1,BJ17/$AA$17-1)</f>
        <v>1</v>
      </c>
      <c r="BL17" s="135">
        <f t="shared" si="24"/>
        <v>1</v>
      </c>
      <c r="BM17" s="167"/>
      <c r="BN17" s="60"/>
      <c r="BO17" s="60"/>
      <c r="BP17" s="60"/>
      <c r="BQ17" s="60"/>
      <c r="BR17" s="60"/>
      <c r="BS17" s="60"/>
      <c r="BT17" s="60"/>
      <c r="BU17" s="60"/>
      <c r="BV17" s="60"/>
      <c r="BW17" s="60"/>
      <c r="BX17" s="60"/>
      <c r="BY17" s="60"/>
      <c r="BZ17" s="60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61"/>
      <c r="CX17" s="61"/>
      <c r="CY17" s="61"/>
      <c r="CZ17" s="61"/>
      <c r="DA17" s="61"/>
      <c r="DB17" s="61"/>
      <c r="DC17" s="61"/>
      <c r="DD17" s="61"/>
      <c r="DE17" s="61"/>
      <c r="DF17" s="61"/>
      <c r="DG17" s="61"/>
      <c r="DH17" s="61"/>
      <c r="DI17" s="61"/>
      <c r="DJ17" s="61"/>
      <c r="DK17" s="61"/>
      <c r="DL17" s="61"/>
      <c r="DM17" s="61"/>
      <c r="DN17" s="61"/>
      <c r="DO17" s="61"/>
      <c r="DP17" s="61"/>
      <c r="DQ17" s="61"/>
      <c r="DR17" s="61"/>
      <c r="DS17" s="61"/>
      <c r="DT17" s="61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</row>
    <row r="18" spans="1:206" s="62" customFormat="1" ht="18" customHeight="1">
      <c r="A18" s="372" t="s">
        <v>37</v>
      </c>
      <c r="B18" s="372"/>
      <c r="C18" s="26"/>
      <c r="D18" s="134">
        <f t="shared" si="63"/>
        <v>0</v>
      </c>
      <c r="E18" s="26"/>
      <c r="F18" s="26"/>
      <c r="G18" s="134">
        <f t="shared" si="64"/>
        <v>0</v>
      </c>
      <c r="H18" s="26"/>
      <c r="I18" s="134">
        <f t="shared" si="65"/>
        <v>0</v>
      </c>
      <c r="J18" s="26"/>
      <c r="K18" s="134">
        <f t="shared" si="66"/>
        <v>0</v>
      </c>
      <c r="L18" s="26"/>
      <c r="M18" s="134">
        <f t="shared" si="67"/>
        <v>0</v>
      </c>
      <c r="N18" s="26"/>
      <c r="O18" s="134">
        <f t="shared" si="68"/>
        <v>0</v>
      </c>
      <c r="P18" s="26"/>
      <c r="Q18" s="134">
        <f t="shared" si="69"/>
        <v>0</v>
      </c>
      <c r="R18" s="26"/>
      <c r="S18" s="134">
        <f t="shared" si="70"/>
        <v>0</v>
      </c>
      <c r="T18" s="26"/>
      <c r="U18" s="134">
        <f t="shared" si="71"/>
        <v>0</v>
      </c>
      <c r="V18" s="26"/>
      <c r="W18" s="134">
        <f t="shared" si="72"/>
        <v>0</v>
      </c>
      <c r="X18" s="26"/>
      <c r="Y18" s="134">
        <f t="shared" si="73"/>
        <v>0</v>
      </c>
      <c r="Z18" s="26"/>
      <c r="AA18" s="26"/>
      <c r="AB18" s="135">
        <f t="shared" si="2"/>
        <v>1</v>
      </c>
      <c r="AC18" s="26"/>
      <c r="AD18" s="26"/>
      <c r="AE18" s="134">
        <f t="shared" si="74"/>
        <v>0</v>
      </c>
      <c r="AF18" s="135">
        <f t="shared" si="4"/>
        <v>1</v>
      </c>
      <c r="AG18" s="26"/>
      <c r="AH18" s="134">
        <f t="shared" si="75"/>
        <v>0</v>
      </c>
      <c r="AI18" s="135">
        <f t="shared" si="6"/>
        <v>1</v>
      </c>
      <c r="AJ18" s="26"/>
      <c r="AK18" s="134">
        <f t="shared" si="76"/>
        <v>0</v>
      </c>
      <c r="AL18" s="135">
        <f t="shared" si="8"/>
        <v>1</v>
      </c>
      <c r="AM18" s="26"/>
      <c r="AN18" s="134">
        <f t="shared" si="77"/>
        <v>0</v>
      </c>
      <c r="AO18" s="135">
        <f t="shared" si="10"/>
        <v>1</v>
      </c>
      <c r="AP18" s="26"/>
      <c r="AQ18" s="134">
        <f t="shared" si="78"/>
        <v>0</v>
      </c>
      <c r="AR18" s="135">
        <f t="shared" si="12"/>
        <v>1</v>
      </c>
      <c r="AS18" s="26"/>
      <c r="AT18" s="134">
        <f t="shared" si="79"/>
        <v>0</v>
      </c>
      <c r="AU18" s="135">
        <f t="shared" si="14"/>
        <v>1</v>
      </c>
      <c r="AV18" s="26"/>
      <c r="AW18" s="134">
        <f t="shared" si="80"/>
        <v>0</v>
      </c>
      <c r="AX18" s="135">
        <f t="shared" si="16"/>
        <v>1</v>
      </c>
      <c r="AY18" s="26"/>
      <c r="AZ18" s="134">
        <f t="shared" si="81"/>
        <v>0</v>
      </c>
      <c r="BA18" s="135">
        <f t="shared" si="18"/>
        <v>1</v>
      </c>
      <c r="BB18" s="26"/>
      <c r="BC18" s="134">
        <f t="shared" si="82"/>
        <v>0</v>
      </c>
      <c r="BD18" s="135">
        <f t="shared" si="20"/>
        <v>1</v>
      </c>
      <c r="BE18" s="26"/>
      <c r="BF18" s="134">
        <f t="shared" si="83"/>
        <v>0</v>
      </c>
      <c r="BG18" s="135">
        <f t="shared" si="22"/>
        <v>1</v>
      </c>
      <c r="BH18" s="134"/>
      <c r="BI18" s="26"/>
      <c r="BJ18" s="26"/>
      <c r="BK18" s="135">
        <f>IF($AA$18=0,1,BJ18/$AA$18-1)</f>
        <v>1</v>
      </c>
      <c r="BL18" s="135">
        <f t="shared" si="24"/>
        <v>1</v>
      </c>
      <c r="BM18" s="167"/>
      <c r="BN18" s="60"/>
      <c r="BO18" s="60"/>
      <c r="BP18" s="60"/>
      <c r="BQ18" s="60"/>
      <c r="BR18" s="60"/>
      <c r="BS18" s="60"/>
      <c r="BT18" s="60"/>
      <c r="BU18" s="60"/>
      <c r="BV18" s="60"/>
      <c r="BW18" s="60"/>
      <c r="BX18" s="60"/>
      <c r="BY18" s="60"/>
      <c r="BZ18" s="60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1"/>
      <c r="DC18" s="61"/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1"/>
      <c r="DU18" s="61"/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</row>
    <row r="19" spans="1:206" s="62" customFormat="1" ht="18" customHeight="1">
      <c r="A19" s="372" t="s">
        <v>38</v>
      </c>
      <c r="B19" s="372"/>
      <c r="C19" s="26"/>
      <c r="D19" s="134">
        <f t="shared" si="63"/>
        <v>0</v>
      </c>
      <c r="E19" s="26"/>
      <c r="F19" s="26"/>
      <c r="G19" s="134">
        <f t="shared" si="64"/>
        <v>0</v>
      </c>
      <c r="H19" s="26"/>
      <c r="I19" s="134">
        <f t="shared" si="65"/>
        <v>0</v>
      </c>
      <c r="J19" s="26"/>
      <c r="K19" s="134">
        <f t="shared" si="66"/>
        <v>0</v>
      </c>
      <c r="L19" s="26"/>
      <c r="M19" s="134">
        <f t="shared" si="67"/>
        <v>0</v>
      </c>
      <c r="N19" s="26"/>
      <c r="O19" s="134">
        <f t="shared" si="68"/>
        <v>0</v>
      </c>
      <c r="P19" s="26"/>
      <c r="Q19" s="134">
        <f t="shared" si="69"/>
        <v>0</v>
      </c>
      <c r="R19" s="26"/>
      <c r="S19" s="134">
        <f t="shared" si="70"/>
        <v>0</v>
      </c>
      <c r="T19" s="26"/>
      <c r="U19" s="134">
        <f t="shared" si="71"/>
        <v>0</v>
      </c>
      <c r="V19" s="26"/>
      <c r="W19" s="134">
        <f t="shared" si="72"/>
        <v>0</v>
      </c>
      <c r="X19" s="26"/>
      <c r="Y19" s="134">
        <f t="shared" si="73"/>
        <v>0</v>
      </c>
      <c r="Z19" s="26"/>
      <c r="AA19" s="26"/>
      <c r="AB19" s="135">
        <f t="shared" si="2"/>
        <v>1</v>
      </c>
      <c r="AC19" s="26"/>
      <c r="AD19" s="26"/>
      <c r="AE19" s="134">
        <f t="shared" si="74"/>
        <v>0</v>
      </c>
      <c r="AF19" s="135">
        <f t="shared" si="4"/>
        <v>1</v>
      </c>
      <c r="AG19" s="26"/>
      <c r="AH19" s="134">
        <f t="shared" si="75"/>
        <v>0</v>
      </c>
      <c r="AI19" s="135">
        <f t="shared" si="6"/>
        <v>1</v>
      </c>
      <c r="AJ19" s="26"/>
      <c r="AK19" s="134">
        <f t="shared" si="76"/>
        <v>0</v>
      </c>
      <c r="AL19" s="135">
        <f t="shared" si="8"/>
        <v>1</v>
      </c>
      <c r="AM19" s="26"/>
      <c r="AN19" s="134">
        <f t="shared" si="77"/>
        <v>0</v>
      </c>
      <c r="AO19" s="135">
        <f t="shared" si="10"/>
        <v>1</v>
      </c>
      <c r="AP19" s="26"/>
      <c r="AQ19" s="134">
        <f t="shared" si="78"/>
        <v>0</v>
      </c>
      <c r="AR19" s="135">
        <f t="shared" si="12"/>
        <v>1</v>
      </c>
      <c r="AS19" s="26"/>
      <c r="AT19" s="134">
        <f t="shared" si="79"/>
        <v>0</v>
      </c>
      <c r="AU19" s="135">
        <f t="shared" si="14"/>
        <v>1</v>
      </c>
      <c r="AV19" s="26"/>
      <c r="AW19" s="134">
        <f t="shared" si="80"/>
        <v>0</v>
      </c>
      <c r="AX19" s="135">
        <f t="shared" si="16"/>
        <v>1</v>
      </c>
      <c r="AY19" s="26"/>
      <c r="AZ19" s="134">
        <f t="shared" si="81"/>
        <v>0</v>
      </c>
      <c r="BA19" s="135">
        <f t="shared" si="18"/>
        <v>1</v>
      </c>
      <c r="BB19" s="26"/>
      <c r="BC19" s="134">
        <f t="shared" si="82"/>
        <v>0</v>
      </c>
      <c r="BD19" s="135">
        <f t="shared" si="20"/>
        <v>1</v>
      </c>
      <c r="BE19" s="26"/>
      <c r="BF19" s="134">
        <f t="shared" si="83"/>
        <v>0</v>
      </c>
      <c r="BG19" s="135">
        <f t="shared" si="22"/>
        <v>1</v>
      </c>
      <c r="BH19" s="134"/>
      <c r="BI19" s="26"/>
      <c r="BJ19" s="26"/>
      <c r="BK19" s="135">
        <f>IF($AA$19=0,1,BJ19/$AA$19-1)</f>
        <v>1</v>
      </c>
      <c r="BL19" s="135">
        <f t="shared" si="24"/>
        <v>1</v>
      </c>
      <c r="BM19" s="167"/>
      <c r="BN19" s="60"/>
      <c r="BO19" s="60"/>
      <c r="BP19" s="60"/>
      <c r="BQ19" s="60"/>
      <c r="BR19" s="60"/>
      <c r="BS19" s="60"/>
      <c r="BT19" s="60"/>
      <c r="BU19" s="60"/>
      <c r="BV19" s="60"/>
      <c r="BW19" s="60"/>
      <c r="BX19" s="60"/>
      <c r="BY19" s="60"/>
      <c r="BZ19" s="60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61"/>
      <c r="DH19" s="61"/>
      <c r="DI19" s="61"/>
      <c r="DJ19" s="61"/>
      <c r="DK19" s="61"/>
      <c r="DL19" s="61"/>
      <c r="DM19" s="61"/>
      <c r="DN19" s="61"/>
      <c r="DO19" s="61"/>
      <c r="DP19" s="61"/>
      <c r="DQ19" s="61"/>
      <c r="DR19" s="61"/>
      <c r="DS19" s="61"/>
      <c r="DT19" s="61"/>
      <c r="DU19" s="61"/>
      <c r="DV19" s="61"/>
      <c r="DW19" s="61"/>
      <c r="DX19" s="61"/>
      <c r="DY19" s="61"/>
      <c r="DZ19" s="61"/>
      <c r="EA19" s="61"/>
      <c r="EB19" s="61"/>
      <c r="EC19" s="61"/>
      <c r="ED19" s="61"/>
      <c r="EE19" s="61"/>
      <c r="EF19" s="61"/>
      <c r="EG19" s="61"/>
      <c r="EH19" s="61"/>
      <c r="EI19" s="61"/>
      <c r="EJ19" s="61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1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61"/>
      <c r="GB19" s="61"/>
      <c r="GC19" s="61"/>
      <c r="GD19" s="61"/>
      <c r="GE19" s="61"/>
      <c r="GF19" s="61"/>
      <c r="GG19" s="61"/>
      <c r="GH19" s="61"/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/>
      <c r="GT19" s="61"/>
      <c r="GU19" s="61"/>
      <c r="GV19" s="61"/>
      <c r="GW19" s="61"/>
      <c r="GX19" s="61"/>
    </row>
    <row r="20" spans="1:206" s="62" customFormat="1" ht="18" customHeight="1">
      <c r="A20" s="372" t="s">
        <v>39</v>
      </c>
      <c r="B20" s="372"/>
      <c r="C20" s="26"/>
      <c r="D20" s="134">
        <f t="shared" si="63"/>
        <v>0</v>
      </c>
      <c r="E20" s="26"/>
      <c r="F20" s="26"/>
      <c r="G20" s="134">
        <f t="shared" si="64"/>
        <v>0</v>
      </c>
      <c r="H20" s="26"/>
      <c r="I20" s="134">
        <f t="shared" si="65"/>
        <v>0</v>
      </c>
      <c r="J20" s="26"/>
      <c r="K20" s="134">
        <f t="shared" si="66"/>
        <v>0</v>
      </c>
      <c r="L20" s="26"/>
      <c r="M20" s="134">
        <f t="shared" si="67"/>
        <v>0</v>
      </c>
      <c r="N20" s="26"/>
      <c r="O20" s="134">
        <f t="shared" si="68"/>
        <v>0</v>
      </c>
      <c r="P20" s="26"/>
      <c r="Q20" s="134">
        <f t="shared" si="69"/>
        <v>0</v>
      </c>
      <c r="R20" s="26"/>
      <c r="S20" s="134">
        <f t="shared" si="70"/>
        <v>0</v>
      </c>
      <c r="T20" s="26"/>
      <c r="U20" s="134">
        <f t="shared" si="71"/>
        <v>0</v>
      </c>
      <c r="V20" s="26"/>
      <c r="W20" s="134">
        <f t="shared" si="72"/>
        <v>0</v>
      </c>
      <c r="X20" s="26"/>
      <c r="Y20" s="134">
        <f t="shared" si="73"/>
        <v>0</v>
      </c>
      <c r="Z20" s="26"/>
      <c r="AA20" s="26"/>
      <c r="AB20" s="135">
        <f t="shared" si="2"/>
        <v>1</v>
      </c>
      <c r="AC20" s="26"/>
      <c r="AD20" s="26"/>
      <c r="AE20" s="134">
        <f t="shared" si="74"/>
        <v>0</v>
      </c>
      <c r="AF20" s="135">
        <f t="shared" si="4"/>
        <v>1</v>
      </c>
      <c r="AG20" s="26"/>
      <c r="AH20" s="134">
        <f t="shared" si="75"/>
        <v>0</v>
      </c>
      <c r="AI20" s="135">
        <f t="shared" si="6"/>
        <v>1</v>
      </c>
      <c r="AJ20" s="26"/>
      <c r="AK20" s="134">
        <f t="shared" si="76"/>
        <v>0</v>
      </c>
      <c r="AL20" s="135">
        <f t="shared" si="8"/>
        <v>1</v>
      </c>
      <c r="AM20" s="26"/>
      <c r="AN20" s="134">
        <f t="shared" si="77"/>
        <v>0</v>
      </c>
      <c r="AO20" s="135">
        <f t="shared" si="10"/>
        <v>1</v>
      </c>
      <c r="AP20" s="26"/>
      <c r="AQ20" s="134">
        <f t="shared" si="78"/>
        <v>0</v>
      </c>
      <c r="AR20" s="135">
        <f t="shared" si="12"/>
        <v>1</v>
      </c>
      <c r="AS20" s="26"/>
      <c r="AT20" s="134">
        <f t="shared" si="79"/>
        <v>0</v>
      </c>
      <c r="AU20" s="135">
        <f t="shared" si="14"/>
        <v>1</v>
      </c>
      <c r="AV20" s="26"/>
      <c r="AW20" s="134">
        <f t="shared" si="80"/>
        <v>0</v>
      </c>
      <c r="AX20" s="135">
        <f t="shared" si="16"/>
        <v>1</v>
      </c>
      <c r="AY20" s="26"/>
      <c r="AZ20" s="134">
        <f t="shared" si="81"/>
        <v>0</v>
      </c>
      <c r="BA20" s="135">
        <f t="shared" si="18"/>
        <v>1</v>
      </c>
      <c r="BB20" s="26"/>
      <c r="BC20" s="134">
        <f t="shared" si="82"/>
        <v>0</v>
      </c>
      <c r="BD20" s="135">
        <f t="shared" si="20"/>
        <v>1</v>
      </c>
      <c r="BE20" s="26"/>
      <c r="BF20" s="134">
        <f t="shared" si="83"/>
        <v>0</v>
      </c>
      <c r="BG20" s="135">
        <f t="shared" si="22"/>
        <v>1</v>
      </c>
      <c r="BH20" s="134"/>
      <c r="BI20" s="26"/>
      <c r="BJ20" s="26"/>
      <c r="BK20" s="135">
        <f>IF($AA$20=0,1,BJ20/$AA$20-1)</f>
        <v>1</v>
      </c>
      <c r="BL20" s="135">
        <f t="shared" si="24"/>
        <v>1</v>
      </c>
      <c r="BM20" s="167"/>
      <c r="BN20" s="60"/>
      <c r="BO20" s="60"/>
      <c r="BP20" s="60"/>
      <c r="BQ20" s="60"/>
      <c r="BR20" s="60"/>
      <c r="BS20" s="60"/>
      <c r="BT20" s="60"/>
      <c r="BU20" s="60"/>
      <c r="BV20" s="60"/>
      <c r="BW20" s="60"/>
      <c r="BX20" s="60"/>
      <c r="BY20" s="60"/>
      <c r="BZ20" s="60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1"/>
      <c r="DC20" s="61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1"/>
      <c r="DU20" s="61"/>
      <c r="DV20" s="61"/>
      <c r="DW20" s="61"/>
      <c r="DX20" s="61"/>
      <c r="DY20" s="61"/>
      <c r="DZ20" s="61"/>
      <c r="EA20" s="61"/>
      <c r="EB20" s="61"/>
      <c r="EC20" s="61"/>
      <c r="ED20" s="61"/>
      <c r="EE20" s="61"/>
      <c r="EF20" s="61"/>
      <c r="EG20" s="61"/>
      <c r="EH20" s="61"/>
      <c r="EI20" s="61"/>
      <c r="EJ20" s="61"/>
      <c r="EK20" s="61"/>
      <c r="EL20" s="61"/>
      <c r="EM20" s="61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1"/>
      <c r="FF20" s="61"/>
      <c r="FG20" s="61"/>
      <c r="FH20" s="61"/>
      <c r="FI20" s="61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1"/>
      <c r="FY20" s="61"/>
      <c r="FZ20" s="61"/>
      <c r="GA20" s="61"/>
      <c r="GB20" s="61"/>
      <c r="GC20" s="61"/>
      <c r="GD20" s="61"/>
      <c r="GE20" s="61"/>
      <c r="GF20" s="61"/>
      <c r="GG20" s="61"/>
      <c r="GH20" s="61"/>
      <c r="GI20" s="61"/>
      <c r="GJ20" s="61"/>
      <c r="GK20" s="61"/>
      <c r="GL20" s="61"/>
      <c r="GM20" s="61"/>
      <c r="GN20" s="61"/>
      <c r="GO20" s="61"/>
      <c r="GP20" s="61"/>
      <c r="GQ20" s="61"/>
      <c r="GR20" s="61"/>
      <c r="GS20" s="61"/>
      <c r="GT20" s="61"/>
      <c r="GU20" s="61"/>
      <c r="GV20" s="61"/>
      <c r="GW20" s="61"/>
      <c r="GX20" s="61"/>
    </row>
    <row r="21" spans="1:206" s="62" customFormat="1" ht="18" customHeight="1">
      <c r="A21" s="372" t="s">
        <v>40</v>
      </c>
      <c r="B21" s="372"/>
      <c r="C21" s="26"/>
      <c r="D21" s="134">
        <f t="shared" si="63"/>
        <v>0</v>
      </c>
      <c r="E21" s="26"/>
      <c r="F21" s="26"/>
      <c r="G21" s="134">
        <f t="shared" si="64"/>
        <v>0</v>
      </c>
      <c r="H21" s="26"/>
      <c r="I21" s="134">
        <f t="shared" si="65"/>
        <v>0</v>
      </c>
      <c r="J21" s="26"/>
      <c r="K21" s="134">
        <f t="shared" si="66"/>
        <v>0</v>
      </c>
      <c r="L21" s="26"/>
      <c r="M21" s="134">
        <f t="shared" si="67"/>
        <v>0</v>
      </c>
      <c r="N21" s="26"/>
      <c r="O21" s="134">
        <f t="shared" si="68"/>
        <v>0</v>
      </c>
      <c r="P21" s="26"/>
      <c r="Q21" s="134">
        <f t="shared" si="69"/>
        <v>0</v>
      </c>
      <c r="R21" s="26"/>
      <c r="S21" s="134">
        <f t="shared" si="70"/>
        <v>0</v>
      </c>
      <c r="T21" s="26"/>
      <c r="U21" s="134">
        <f t="shared" si="71"/>
        <v>0</v>
      </c>
      <c r="V21" s="26"/>
      <c r="W21" s="134">
        <f t="shared" si="72"/>
        <v>0</v>
      </c>
      <c r="X21" s="26"/>
      <c r="Y21" s="134">
        <f t="shared" si="73"/>
        <v>0</v>
      </c>
      <c r="Z21" s="26"/>
      <c r="AA21" s="26"/>
      <c r="AB21" s="135">
        <f t="shared" si="2"/>
        <v>1</v>
      </c>
      <c r="AC21" s="26"/>
      <c r="AD21" s="26"/>
      <c r="AE21" s="134">
        <f t="shared" si="74"/>
        <v>0</v>
      </c>
      <c r="AF21" s="135">
        <f t="shared" si="4"/>
        <v>1</v>
      </c>
      <c r="AG21" s="26"/>
      <c r="AH21" s="134">
        <f t="shared" si="75"/>
        <v>0</v>
      </c>
      <c r="AI21" s="135">
        <f t="shared" si="6"/>
        <v>1</v>
      </c>
      <c r="AJ21" s="26"/>
      <c r="AK21" s="134">
        <f t="shared" si="76"/>
        <v>0</v>
      </c>
      <c r="AL21" s="135">
        <f t="shared" si="8"/>
        <v>1</v>
      </c>
      <c r="AM21" s="26"/>
      <c r="AN21" s="134">
        <f t="shared" si="77"/>
        <v>0</v>
      </c>
      <c r="AO21" s="135">
        <f t="shared" si="10"/>
        <v>1</v>
      </c>
      <c r="AP21" s="26"/>
      <c r="AQ21" s="134">
        <f t="shared" si="78"/>
        <v>0</v>
      </c>
      <c r="AR21" s="135">
        <f t="shared" si="12"/>
        <v>1</v>
      </c>
      <c r="AS21" s="26"/>
      <c r="AT21" s="134">
        <f t="shared" si="79"/>
        <v>0</v>
      </c>
      <c r="AU21" s="135">
        <f t="shared" si="14"/>
        <v>1</v>
      </c>
      <c r="AV21" s="26"/>
      <c r="AW21" s="134">
        <f t="shared" si="80"/>
        <v>0</v>
      </c>
      <c r="AX21" s="135">
        <f t="shared" si="16"/>
        <v>1</v>
      </c>
      <c r="AY21" s="26"/>
      <c r="AZ21" s="134">
        <f t="shared" si="81"/>
        <v>0</v>
      </c>
      <c r="BA21" s="135">
        <f t="shared" si="18"/>
        <v>1</v>
      </c>
      <c r="BB21" s="26"/>
      <c r="BC21" s="134">
        <f t="shared" si="82"/>
        <v>0</v>
      </c>
      <c r="BD21" s="135">
        <f t="shared" si="20"/>
        <v>1</v>
      </c>
      <c r="BE21" s="26"/>
      <c r="BF21" s="134">
        <f t="shared" si="83"/>
        <v>0</v>
      </c>
      <c r="BG21" s="135">
        <f t="shared" si="22"/>
        <v>1</v>
      </c>
      <c r="BH21" s="134"/>
      <c r="BI21" s="26"/>
      <c r="BJ21" s="26"/>
      <c r="BK21" s="135">
        <f>IF($AA$21=0,1,BJ21/$AA$21-1)</f>
        <v>1</v>
      </c>
      <c r="BL21" s="135">
        <f t="shared" si="24"/>
        <v>1</v>
      </c>
      <c r="BM21" s="167"/>
      <c r="BN21" s="60"/>
      <c r="BO21" s="60"/>
      <c r="BP21" s="60"/>
      <c r="BQ21" s="60"/>
      <c r="BR21" s="60"/>
      <c r="BS21" s="60"/>
      <c r="BT21" s="60"/>
      <c r="BU21" s="60"/>
      <c r="BV21" s="60"/>
      <c r="BW21" s="60"/>
      <c r="BX21" s="60"/>
      <c r="BY21" s="60"/>
      <c r="BZ21" s="60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/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/>
      <c r="DV21" s="61"/>
      <c r="DW21" s="61"/>
      <c r="DX21" s="61"/>
      <c r="DY21" s="61"/>
      <c r="DZ21" s="61"/>
      <c r="EA21" s="61"/>
      <c r="EB21" s="61"/>
      <c r="EC21" s="61"/>
      <c r="ED21" s="61"/>
      <c r="EE21" s="61"/>
      <c r="EF21" s="61"/>
      <c r="EG21" s="61"/>
      <c r="EH21" s="61"/>
      <c r="EI21" s="61"/>
      <c r="EJ21" s="61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61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</row>
    <row r="22" spans="1:206" s="62" customFormat="1" ht="18" customHeight="1">
      <c r="A22" s="372" t="s">
        <v>41</v>
      </c>
      <c r="B22" s="372"/>
      <c r="C22" s="26"/>
      <c r="D22" s="134">
        <f t="shared" si="63"/>
        <v>0</v>
      </c>
      <c r="E22" s="26"/>
      <c r="F22" s="26"/>
      <c r="G22" s="134">
        <f t="shared" si="64"/>
        <v>0</v>
      </c>
      <c r="H22" s="26"/>
      <c r="I22" s="134">
        <f t="shared" si="65"/>
        <v>0</v>
      </c>
      <c r="J22" s="26"/>
      <c r="K22" s="134">
        <f t="shared" si="66"/>
        <v>0</v>
      </c>
      <c r="L22" s="26"/>
      <c r="M22" s="134">
        <f t="shared" si="67"/>
        <v>0</v>
      </c>
      <c r="N22" s="26"/>
      <c r="O22" s="134">
        <f t="shared" si="68"/>
        <v>0</v>
      </c>
      <c r="P22" s="26"/>
      <c r="Q22" s="134">
        <f t="shared" si="69"/>
        <v>0</v>
      </c>
      <c r="R22" s="26"/>
      <c r="S22" s="134">
        <f t="shared" si="70"/>
        <v>0</v>
      </c>
      <c r="T22" s="26"/>
      <c r="U22" s="134">
        <f t="shared" si="71"/>
        <v>0</v>
      </c>
      <c r="V22" s="26"/>
      <c r="W22" s="134">
        <f t="shared" si="72"/>
        <v>0</v>
      </c>
      <c r="X22" s="26"/>
      <c r="Y22" s="134">
        <f t="shared" si="73"/>
        <v>0</v>
      </c>
      <c r="Z22" s="26"/>
      <c r="AA22" s="26"/>
      <c r="AB22" s="135">
        <f t="shared" si="2"/>
        <v>1</v>
      </c>
      <c r="AC22" s="26"/>
      <c r="AD22" s="26"/>
      <c r="AE22" s="134">
        <f t="shared" si="74"/>
        <v>0</v>
      </c>
      <c r="AF22" s="135">
        <f t="shared" si="4"/>
        <v>1</v>
      </c>
      <c r="AG22" s="26"/>
      <c r="AH22" s="134">
        <f t="shared" si="75"/>
        <v>0</v>
      </c>
      <c r="AI22" s="135">
        <f t="shared" si="6"/>
        <v>1</v>
      </c>
      <c r="AJ22" s="26"/>
      <c r="AK22" s="134">
        <f t="shared" si="76"/>
        <v>0</v>
      </c>
      <c r="AL22" s="135">
        <f t="shared" si="8"/>
        <v>1</v>
      </c>
      <c r="AM22" s="26"/>
      <c r="AN22" s="134">
        <f t="shared" si="77"/>
        <v>0</v>
      </c>
      <c r="AO22" s="135">
        <f t="shared" si="10"/>
        <v>1</v>
      </c>
      <c r="AP22" s="26"/>
      <c r="AQ22" s="134">
        <f t="shared" si="78"/>
        <v>0</v>
      </c>
      <c r="AR22" s="135">
        <f t="shared" si="12"/>
        <v>1</v>
      </c>
      <c r="AS22" s="26"/>
      <c r="AT22" s="134">
        <f t="shared" si="79"/>
        <v>0</v>
      </c>
      <c r="AU22" s="135">
        <f t="shared" si="14"/>
        <v>1</v>
      </c>
      <c r="AV22" s="26"/>
      <c r="AW22" s="134">
        <f t="shared" si="80"/>
        <v>0</v>
      </c>
      <c r="AX22" s="135">
        <f t="shared" si="16"/>
        <v>1</v>
      </c>
      <c r="AY22" s="26"/>
      <c r="AZ22" s="134">
        <f t="shared" si="81"/>
        <v>0</v>
      </c>
      <c r="BA22" s="135">
        <f t="shared" si="18"/>
        <v>1</v>
      </c>
      <c r="BB22" s="26"/>
      <c r="BC22" s="134">
        <f t="shared" si="82"/>
        <v>0</v>
      </c>
      <c r="BD22" s="135">
        <f t="shared" si="20"/>
        <v>1</v>
      </c>
      <c r="BE22" s="26"/>
      <c r="BF22" s="134">
        <f t="shared" si="83"/>
        <v>0</v>
      </c>
      <c r="BG22" s="135">
        <f t="shared" si="22"/>
        <v>1</v>
      </c>
      <c r="BH22" s="134"/>
      <c r="BI22" s="26"/>
      <c r="BJ22" s="26"/>
      <c r="BK22" s="135">
        <f>IF($AA$22=0,1,BJ22/$AA$22-1)</f>
        <v>1</v>
      </c>
      <c r="BL22" s="135">
        <f t="shared" si="24"/>
        <v>1</v>
      </c>
      <c r="BM22" s="167"/>
      <c r="BN22" s="60"/>
      <c r="BO22" s="60"/>
      <c r="BP22" s="60"/>
      <c r="BQ22" s="60"/>
      <c r="BR22" s="60"/>
      <c r="BS22" s="60"/>
      <c r="BT22" s="60"/>
      <c r="BU22" s="60"/>
      <c r="BV22" s="60"/>
      <c r="BW22" s="60"/>
      <c r="BX22" s="60"/>
      <c r="BY22" s="60"/>
      <c r="BZ22" s="60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/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/>
      <c r="GU22" s="61"/>
      <c r="GV22" s="61"/>
      <c r="GW22" s="61"/>
      <c r="GX22" s="61"/>
    </row>
    <row r="23" spans="1:206" s="62" customFormat="1" ht="18" customHeight="1">
      <c r="A23" s="372" t="s">
        <v>89</v>
      </c>
      <c r="B23" s="372"/>
      <c r="C23" s="26"/>
      <c r="D23" s="134">
        <f t="shared" si="63"/>
        <v>0</v>
      </c>
      <c r="E23" s="26"/>
      <c r="F23" s="26"/>
      <c r="G23" s="134">
        <f t="shared" si="64"/>
        <v>0</v>
      </c>
      <c r="H23" s="26"/>
      <c r="I23" s="134">
        <f t="shared" si="65"/>
        <v>0</v>
      </c>
      <c r="J23" s="26"/>
      <c r="K23" s="134">
        <f t="shared" si="66"/>
        <v>0</v>
      </c>
      <c r="L23" s="26"/>
      <c r="M23" s="134">
        <f t="shared" si="67"/>
        <v>0</v>
      </c>
      <c r="N23" s="26"/>
      <c r="O23" s="134">
        <f t="shared" si="68"/>
        <v>0</v>
      </c>
      <c r="P23" s="26"/>
      <c r="Q23" s="134">
        <f t="shared" si="69"/>
        <v>0</v>
      </c>
      <c r="R23" s="26"/>
      <c r="S23" s="134">
        <f t="shared" si="70"/>
        <v>0</v>
      </c>
      <c r="T23" s="26"/>
      <c r="U23" s="134">
        <f t="shared" si="71"/>
        <v>0</v>
      </c>
      <c r="V23" s="26"/>
      <c r="W23" s="134">
        <f t="shared" si="72"/>
        <v>0</v>
      </c>
      <c r="X23" s="26"/>
      <c r="Y23" s="134">
        <f t="shared" si="73"/>
        <v>0</v>
      </c>
      <c r="Z23" s="26"/>
      <c r="AA23" s="26"/>
      <c r="AB23" s="135">
        <f t="shared" si="2"/>
        <v>1</v>
      </c>
      <c r="AC23" s="26"/>
      <c r="AD23" s="26"/>
      <c r="AE23" s="134">
        <f t="shared" si="74"/>
        <v>0</v>
      </c>
      <c r="AF23" s="135">
        <f t="shared" si="4"/>
        <v>1</v>
      </c>
      <c r="AG23" s="26"/>
      <c r="AH23" s="134">
        <f t="shared" si="75"/>
        <v>0</v>
      </c>
      <c r="AI23" s="135">
        <f t="shared" si="6"/>
        <v>1</v>
      </c>
      <c r="AJ23" s="26"/>
      <c r="AK23" s="134">
        <f t="shared" si="76"/>
        <v>0</v>
      </c>
      <c r="AL23" s="135">
        <f t="shared" si="8"/>
        <v>1</v>
      </c>
      <c r="AM23" s="26"/>
      <c r="AN23" s="134">
        <f t="shared" si="77"/>
        <v>0</v>
      </c>
      <c r="AO23" s="135">
        <f t="shared" si="10"/>
        <v>1</v>
      </c>
      <c r="AP23" s="26"/>
      <c r="AQ23" s="134">
        <f t="shared" si="78"/>
        <v>0</v>
      </c>
      <c r="AR23" s="135">
        <f t="shared" si="12"/>
        <v>1</v>
      </c>
      <c r="AS23" s="26"/>
      <c r="AT23" s="134">
        <f t="shared" si="79"/>
        <v>0</v>
      </c>
      <c r="AU23" s="135">
        <f t="shared" si="14"/>
        <v>1</v>
      </c>
      <c r="AV23" s="26"/>
      <c r="AW23" s="134">
        <f t="shared" si="80"/>
        <v>0</v>
      </c>
      <c r="AX23" s="135">
        <f t="shared" si="16"/>
        <v>1</v>
      </c>
      <c r="AY23" s="26"/>
      <c r="AZ23" s="134">
        <f t="shared" si="81"/>
        <v>0</v>
      </c>
      <c r="BA23" s="135">
        <f t="shared" si="18"/>
        <v>1</v>
      </c>
      <c r="BB23" s="26"/>
      <c r="BC23" s="134">
        <f t="shared" si="82"/>
        <v>0</v>
      </c>
      <c r="BD23" s="135">
        <f t="shared" si="20"/>
        <v>1</v>
      </c>
      <c r="BE23" s="26"/>
      <c r="BF23" s="134">
        <f t="shared" si="83"/>
        <v>0</v>
      </c>
      <c r="BG23" s="135">
        <f t="shared" si="22"/>
        <v>1</v>
      </c>
      <c r="BH23" s="134"/>
      <c r="BI23" s="26"/>
      <c r="BJ23" s="26"/>
      <c r="BK23" s="135">
        <f>IF($AA$23=0,1,BJ23/$AA$23-1)</f>
        <v>1</v>
      </c>
      <c r="BL23" s="135">
        <f t="shared" si="24"/>
        <v>1</v>
      </c>
      <c r="BM23" s="167"/>
      <c r="BN23" s="60"/>
      <c r="BO23" s="60"/>
      <c r="BP23" s="60"/>
      <c r="BQ23" s="60"/>
      <c r="BR23" s="60"/>
      <c r="BS23" s="60"/>
      <c r="BT23" s="60"/>
      <c r="BU23" s="60"/>
      <c r="BV23" s="60"/>
      <c r="BW23" s="60"/>
      <c r="BX23" s="60"/>
      <c r="BY23" s="60"/>
      <c r="BZ23" s="60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61"/>
      <c r="DV23" s="61"/>
      <c r="DW23" s="61"/>
      <c r="DX23" s="61"/>
      <c r="DY23" s="61"/>
      <c r="DZ23" s="61"/>
      <c r="EA23" s="61"/>
      <c r="EB23" s="61"/>
      <c r="EC23" s="61"/>
      <c r="ED23" s="61"/>
      <c r="EE23" s="61"/>
      <c r="EF23" s="61"/>
      <c r="EG23" s="61"/>
      <c r="EH23" s="61"/>
      <c r="EI23" s="61"/>
      <c r="EJ23" s="61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</row>
    <row r="24" spans="1:206" s="62" customFormat="1" ht="18" customHeight="1">
      <c r="A24" s="372" t="s">
        <v>90</v>
      </c>
      <c r="B24" s="372"/>
      <c r="C24" s="26"/>
      <c r="D24" s="134">
        <f t="shared" si="63"/>
        <v>0</v>
      </c>
      <c r="E24" s="26"/>
      <c r="F24" s="26"/>
      <c r="G24" s="134">
        <f t="shared" si="64"/>
        <v>0</v>
      </c>
      <c r="H24" s="26"/>
      <c r="I24" s="134">
        <f t="shared" si="65"/>
        <v>0</v>
      </c>
      <c r="J24" s="26"/>
      <c r="K24" s="134">
        <f t="shared" si="66"/>
        <v>0</v>
      </c>
      <c r="L24" s="26"/>
      <c r="M24" s="134">
        <f t="shared" si="67"/>
        <v>0</v>
      </c>
      <c r="N24" s="26"/>
      <c r="O24" s="134">
        <f t="shared" si="68"/>
        <v>0</v>
      </c>
      <c r="P24" s="26"/>
      <c r="Q24" s="134">
        <f t="shared" si="69"/>
        <v>0</v>
      </c>
      <c r="R24" s="26"/>
      <c r="S24" s="134">
        <f t="shared" si="70"/>
        <v>0</v>
      </c>
      <c r="T24" s="26"/>
      <c r="U24" s="134">
        <f t="shared" si="71"/>
        <v>0</v>
      </c>
      <c r="V24" s="26"/>
      <c r="W24" s="134">
        <f t="shared" si="72"/>
        <v>0</v>
      </c>
      <c r="X24" s="26"/>
      <c r="Y24" s="134">
        <f t="shared" si="73"/>
        <v>0</v>
      </c>
      <c r="Z24" s="26"/>
      <c r="AA24" s="26"/>
      <c r="AB24" s="135">
        <f t="shared" si="2"/>
        <v>1</v>
      </c>
      <c r="AC24" s="26"/>
      <c r="AD24" s="26"/>
      <c r="AE24" s="134">
        <f t="shared" si="74"/>
        <v>0</v>
      </c>
      <c r="AF24" s="135">
        <f t="shared" si="4"/>
        <v>1</v>
      </c>
      <c r="AG24" s="26"/>
      <c r="AH24" s="134">
        <f t="shared" si="75"/>
        <v>0</v>
      </c>
      <c r="AI24" s="135">
        <f t="shared" si="6"/>
        <v>1</v>
      </c>
      <c r="AJ24" s="26"/>
      <c r="AK24" s="134">
        <f t="shared" si="76"/>
        <v>0</v>
      </c>
      <c r="AL24" s="135">
        <f t="shared" si="8"/>
        <v>1</v>
      </c>
      <c r="AM24" s="26"/>
      <c r="AN24" s="134">
        <f t="shared" si="77"/>
        <v>0</v>
      </c>
      <c r="AO24" s="135">
        <f t="shared" si="10"/>
        <v>1</v>
      </c>
      <c r="AP24" s="26"/>
      <c r="AQ24" s="134">
        <f t="shared" si="78"/>
        <v>0</v>
      </c>
      <c r="AR24" s="135">
        <f t="shared" si="12"/>
        <v>1</v>
      </c>
      <c r="AS24" s="26"/>
      <c r="AT24" s="134">
        <f t="shared" si="79"/>
        <v>0</v>
      </c>
      <c r="AU24" s="135">
        <f t="shared" si="14"/>
        <v>1</v>
      </c>
      <c r="AV24" s="26"/>
      <c r="AW24" s="134">
        <f t="shared" si="80"/>
        <v>0</v>
      </c>
      <c r="AX24" s="135">
        <f t="shared" si="16"/>
        <v>1</v>
      </c>
      <c r="AY24" s="26"/>
      <c r="AZ24" s="134">
        <f t="shared" si="81"/>
        <v>0</v>
      </c>
      <c r="BA24" s="135">
        <f t="shared" si="18"/>
        <v>1</v>
      </c>
      <c r="BB24" s="26"/>
      <c r="BC24" s="134">
        <f t="shared" si="82"/>
        <v>0</v>
      </c>
      <c r="BD24" s="135">
        <f t="shared" si="20"/>
        <v>1</v>
      </c>
      <c r="BE24" s="26"/>
      <c r="BF24" s="134">
        <f t="shared" si="83"/>
        <v>0</v>
      </c>
      <c r="BG24" s="135">
        <f t="shared" si="22"/>
        <v>1</v>
      </c>
      <c r="BH24" s="134"/>
      <c r="BI24" s="26"/>
      <c r="BJ24" s="26"/>
      <c r="BK24" s="135">
        <f>IF($AA$24=0,1,BJ24/$AA$24-1)</f>
        <v>1</v>
      </c>
      <c r="BL24" s="135">
        <f t="shared" si="24"/>
        <v>1</v>
      </c>
      <c r="BM24" s="167"/>
      <c r="BN24" s="60"/>
      <c r="BO24" s="60"/>
      <c r="BP24" s="60"/>
      <c r="BQ24" s="60"/>
      <c r="BR24" s="60"/>
      <c r="BS24" s="60"/>
      <c r="BT24" s="60"/>
      <c r="BU24" s="60"/>
      <c r="BV24" s="60"/>
      <c r="BW24" s="60"/>
      <c r="BX24" s="60"/>
      <c r="BY24" s="60"/>
      <c r="BZ24" s="60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</row>
    <row r="25" spans="1:206" s="62" customFormat="1" ht="18" customHeight="1">
      <c r="A25" s="372" t="s">
        <v>42</v>
      </c>
      <c r="B25" s="372"/>
      <c r="C25" s="26"/>
      <c r="D25" s="134">
        <f t="shared" si="63"/>
        <v>0</v>
      </c>
      <c r="E25" s="26"/>
      <c r="F25" s="26"/>
      <c r="G25" s="134">
        <f t="shared" si="64"/>
        <v>0</v>
      </c>
      <c r="H25" s="26"/>
      <c r="I25" s="134">
        <f t="shared" si="65"/>
        <v>0</v>
      </c>
      <c r="J25" s="26"/>
      <c r="K25" s="134">
        <f t="shared" si="66"/>
        <v>0</v>
      </c>
      <c r="L25" s="26"/>
      <c r="M25" s="134">
        <f t="shared" si="67"/>
        <v>0</v>
      </c>
      <c r="N25" s="26"/>
      <c r="O25" s="134">
        <f t="shared" si="68"/>
        <v>0</v>
      </c>
      <c r="P25" s="26"/>
      <c r="Q25" s="134">
        <f t="shared" si="69"/>
        <v>0</v>
      </c>
      <c r="R25" s="26"/>
      <c r="S25" s="134">
        <f t="shared" si="70"/>
        <v>0</v>
      </c>
      <c r="T25" s="26"/>
      <c r="U25" s="134">
        <f t="shared" si="71"/>
        <v>0</v>
      </c>
      <c r="V25" s="26"/>
      <c r="W25" s="134">
        <f t="shared" si="72"/>
        <v>0</v>
      </c>
      <c r="X25" s="26"/>
      <c r="Y25" s="134">
        <f t="shared" si="73"/>
        <v>0</v>
      </c>
      <c r="Z25" s="26"/>
      <c r="AA25" s="26"/>
      <c r="AB25" s="135">
        <f t="shared" si="2"/>
        <v>1</v>
      </c>
      <c r="AC25" s="26"/>
      <c r="AD25" s="26"/>
      <c r="AE25" s="134">
        <f t="shared" si="74"/>
        <v>0</v>
      </c>
      <c r="AF25" s="135">
        <f t="shared" si="4"/>
        <v>1</v>
      </c>
      <c r="AG25" s="26"/>
      <c r="AH25" s="134">
        <f t="shared" si="75"/>
        <v>0</v>
      </c>
      <c r="AI25" s="135">
        <f t="shared" si="6"/>
        <v>1</v>
      </c>
      <c r="AJ25" s="26"/>
      <c r="AK25" s="134">
        <f t="shared" si="76"/>
        <v>0</v>
      </c>
      <c r="AL25" s="135">
        <f t="shared" si="8"/>
        <v>1</v>
      </c>
      <c r="AM25" s="26"/>
      <c r="AN25" s="134">
        <f t="shared" si="77"/>
        <v>0</v>
      </c>
      <c r="AO25" s="135">
        <f t="shared" si="10"/>
        <v>1</v>
      </c>
      <c r="AP25" s="26"/>
      <c r="AQ25" s="134">
        <f t="shared" si="78"/>
        <v>0</v>
      </c>
      <c r="AR25" s="135">
        <f t="shared" si="12"/>
        <v>1</v>
      </c>
      <c r="AS25" s="26"/>
      <c r="AT25" s="134">
        <f t="shared" si="79"/>
        <v>0</v>
      </c>
      <c r="AU25" s="135">
        <f t="shared" si="14"/>
        <v>1</v>
      </c>
      <c r="AV25" s="26"/>
      <c r="AW25" s="134">
        <f t="shared" si="80"/>
        <v>0</v>
      </c>
      <c r="AX25" s="135">
        <f t="shared" si="16"/>
        <v>1</v>
      </c>
      <c r="AY25" s="26"/>
      <c r="AZ25" s="134">
        <f t="shared" si="81"/>
        <v>0</v>
      </c>
      <c r="BA25" s="135">
        <f t="shared" si="18"/>
        <v>1</v>
      </c>
      <c r="BB25" s="26"/>
      <c r="BC25" s="134">
        <f t="shared" si="82"/>
        <v>0</v>
      </c>
      <c r="BD25" s="135">
        <f t="shared" si="20"/>
        <v>1</v>
      </c>
      <c r="BE25" s="26"/>
      <c r="BF25" s="134">
        <f t="shared" si="83"/>
        <v>0</v>
      </c>
      <c r="BG25" s="135">
        <f t="shared" si="22"/>
        <v>1</v>
      </c>
      <c r="BH25" s="134"/>
      <c r="BI25" s="26"/>
      <c r="BJ25" s="26"/>
      <c r="BK25" s="135">
        <f>IF($AA$25=0,1,BJ25/$AA$25-1)</f>
        <v>1</v>
      </c>
      <c r="BL25" s="135">
        <f t="shared" si="24"/>
        <v>1</v>
      </c>
      <c r="BM25" s="167"/>
      <c r="BN25" s="60"/>
      <c r="BO25" s="60"/>
      <c r="BP25" s="60"/>
      <c r="BQ25" s="60"/>
      <c r="BR25" s="60"/>
      <c r="BS25" s="60"/>
      <c r="BT25" s="60"/>
      <c r="BU25" s="60"/>
      <c r="BV25" s="60"/>
      <c r="BW25" s="60"/>
      <c r="BX25" s="60"/>
      <c r="BY25" s="60"/>
      <c r="BZ25" s="60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</row>
    <row r="26" spans="1:206" s="62" customFormat="1" ht="18" customHeight="1">
      <c r="A26" s="372" t="s">
        <v>43</v>
      </c>
      <c r="B26" s="372"/>
      <c r="C26" s="26"/>
      <c r="D26" s="134">
        <f t="shared" si="63"/>
        <v>0</v>
      </c>
      <c r="E26" s="26"/>
      <c r="F26" s="26"/>
      <c r="G26" s="134">
        <f t="shared" si="64"/>
        <v>0</v>
      </c>
      <c r="H26" s="26"/>
      <c r="I26" s="134">
        <f t="shared" si="65"/>
        <v>0</v>
      </c>
      <c r="J26" s="26"/>
      <c r="K26" s="134">
        <f t="shared" si="66"/>
        <v>0</v>
      </c>
      <c r="L26" s="26"/>
      <c r="M26" s="134">
        <f t="shared" si="67"/>
        <v>0</v>
      </c>
      <c r="N26" s="26"/>
      <c r="O26" s="134">
        <f t="shared" si="68"/>
        <v>0</v>
      </c>
      <c r="P26" s="26"/>
      <c r="Q26" s="134">
        <f t="shared" si="69"/>
        <v>0</v>
      </c>
      <c r="R26" s="26"/>
      <c r="S26" s="134">
        <f t="shared" si="70"/>
        <v>0</v>
      </c>
      <c r="T26" s="26"/>
      <c r="U26" s="134">
        <f t="shared" si="71"/>
        <v>0</v>
      </c>
      <c r="V26" s="26"/>
      <c r="W26" s="134">
        <f t="shared" si="72"/>
        <v>0</v>
      </c>
      <c r="X26" s="26"/>
      <c r="Y26" s="134">
        <f t="shared" si="73"/>
        <v>0</v>
      </c>
      <c r="Z26" s="26"/>
      <c r="AA26" s="26"/>
      <c r="AB26" s="135">
        <f t="shared" si="2"/>
        <v>1</v>
      </c>
      <c r="AC26" s="26"/>
      <c r="AD26" s="26"/>
      <c r="AE26" s="134">
        <f t="shared" si="74"/>
        <v>0</v>
      </c>
      <c r="AF26" s="135">
        <f t="shared" si="4"/>
        <v>1</v>
      </c>
      <c r="AG26" s="26"/>
      <c r="AH26" s="134">
        <f t="shared" si="75"/>
        <v>0</v>
      </c>
      <c r="AI26" s="135">
        <f t="shared" si="6"/>
        <v>1</v>
      </c>
      <c r="AJ26" s="26"/>
      <c r="AK26" s="134">
        <f t="shared" si="76"/>
        <v>0</v>
      </c>
      <c r="AL26" s="135">
        <f t="shared" si="8"/>
        <v>1</v>
      </c>
      <c r="AM26" s="26"/>
      <c r="AN26" s="134">
        <f t="shared" si="77"/>
        <v>0</v>
      </c>
      <c r="AO26" s="135">
        <f t="shared" si="10"/>
        <v>1</v>
      </c>
      <c r="AP26" s="26"/>
      <c r="AQ26" s="134">
        <f t="shared" si="78"/>
        <v>0</v>
      </c>
      <c r="AR26" s="135">
        <f t="shared" si="12"/>
        <v>1</v>
      </c>
      <c r="AS26" s="26"/>
      <c r="AT26" s="134">
        <f t="shared" si="79"/>
        <v>0</v>
      </c>
      <c r="AU26" s="135">
        <f t="shared" si="14"/>
        <v>1</v>
      </c>
      <c r="AV26" s="26"/>
      <c r="AW26" s="134">
        <f t="shared" si="80"/>
        <v>0</v>
      </c>
      <c r="AX26" s="135">
        <f t="shared" si="16"/>
        <v>1</v>
      </c>
      <c r="AY26" s="26"/>
      <c r="AZ26" s="134">
        <f t="shared" si="81"/>
        <v>0</v>
      </c>
      <c r="BA26" s="135">
        <f t="shared" si="18"/>
        <v>1</v>
      </c>
      <c r="BB26" s="26"/>
      <c r="BC26" s="134">
        <f t="shared" si="82"/>
        <v>0</v>
      </c>
      <c r="BD26" s="135">
        <f t="shared" si="20"/>
        <v>1</v>
      </c>
      <c r="BE26" s="26"/>
      <c r="BF26" s="134">
        <f t="shared" si="83"/>
        <v>0</v>
      </c>
      <c r="BG26" s="135">
        <f t="shared" si="22"/>
        <v>1</v>
      </c>
      <c r="BH26" s="134"/>
      <c r="BI26" s="26"/>
      <c r="BJ26" s="26"/>
      <c r="BK26" s="135">
        <f>IF($AA$26=0,1,BJ26/$AA$26-1)</f>
        <v>1</v>
      </c>
      <c r="BL26" s="135">
        <f t="shared" si="24"/>
        <v>1</v>
      </c>
      <c r="BM26" s="167"/>
      <c r="BN26" s="60"/>
      <c r="BO26" s="60"/>
      <c r="BP26" s="60"/>
      <c r="BQ26" s="60"/>
      <c r="BR26" s="60"/>
      <c r="BS26" s="60"/>
      <c r="BT26" s="60"/>
      <c r="BU26" s="60"/>
      <c r="BV26" s="60"/>
      <c r="BW26" s="60"/>
      <c r="BX26" s="60"/>
      <c r="BY26" s="60"/>
      <c r="BZ26" s="60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  <c r="FF26" s="61"/>
      <c r="FG26" s="61"/>
      <c r="FH26" s="61"/>
      <c r="FI26" s="61"/>
      <c r="FJ26" s="61"/>
      <c r="FK26" s="61"/>
      <c r="FL26" s="61"/>
      <c r="FM26" s="61"/>
      <c r="FN26" s="61"/>
      <c r="FO26" s="61"/>
      <c r="FP26" s="61"/>
      <c r="FQ26" s="61"/>
      <c r="FR26" s="61"/>
      <c r="FS26" s="61"/>
      <c r="FT26" s="61"/>
      <c r="FU26" s="61"/>
      <c r="FV26" s="61"/>
      <c r="FW26" s="61"/>
      <c r="FX26" s="61"/>
      <c r="FY26" s="61"/>
      <c r="FZ26" s="61"/>
      <c r="GA26" s="61"/>
      <c r="GB26" s="61"/>
      <c r="GC26" s="61"/>
      <c r="GD26" s="61"/>
      <c r="GE26" s="61"/>
      <c r="GF26" s="61"/>
      <c r="GG26" s="61"/>
      <c r="GH26" s="61"/>
      <c r="GI26" s="61"/>
      <c r="GJ26" s="61"/>
      <c r="GK26" s="61"/>
      <c r="GL26" s="61"/>
      <c r="GM26" s="61"/>
      <c r="GN26" s="61"/>
      <c r="GO26" s="61"/>
      <c r="GP26" s="61"/>
      <c r="GQ26" s="61"/>
      <c r="GR26" s="61"/>
      <c r="GS26" s="61"/>
      <c r="GT26" s="61"/>
      <c r="GU26" s="61"/>
      <c r="GV26" s="61"/>
      <c r="GW26" s="61"/>
      <c r="GX26" s="61"/>
    </row>
    <row r="27" spans="1:206" s="59" customFormat="1" ht="18" customHeight="1">
      <c r="A27" s="373" t="s">
        <v>44</v>
      </c>
      <c r="B27" s="373"/>
      <c r="C27" s="132">
        <f t="shared" ref="C27" si="84">C28+C29+C31+C33+C35+C36</f>
        <v>0</v>
      </c>
      <c r="D27" s="132">
        <f>D28+D29+D31+D33+D35+D36</f>
        <v>0</v>
      </c>
      <c r="E27" s="132">
        <f t="shared" ref="E27:AA27" si="85">E28+E29+E31+E33+E35+E36</f>
        <v>0</v>
      </c>
      <c r="F27" s="132">
        <f t="shared" si="85"/>
        <v>0</v>
      </c>
      <c r="G27" s="132">
        <f t="shared" si="85"/>
        <v>0</v>
      </c>
      <c r="H27" s="132">
        <f t="shared" si="85"/>
        <v>0</v>
      </c>
      <c r="I27" s="132">
        <f t="shared" si="85"/>
        <v>0</v>
      </c>
      <c r="J27" s="132">
        <f t="shared" si="85"/>
        <v>0</v>
      </c>
      <c r="K27" s="132">
        <f t="shared" si="85"/>
        <v>0</v>
      </c>
      <c r="L27" s="132">
        <f t="shared" si="85"/>
        <v>0</v>
      </c>
      <c r="M27" s="132">
        <f t="shared" si="85"/>
        <v>0</v>
      </c>
      <c r="N27" s="132">
        <f t="shared" si="85"/>
        <v>0</v>
      </c>
      <c r="O27" s="132">
        <f t="shared" si="85"/>
        <v>0</v>
      </c>
      <c r="P27" s="132">
        <f t="shared" si="85"/>
        <v>0</v>
      </c>
      <c r="Q27" s="132">
        <f t="shared" si="85"/>
        <v>0</v>
      </c>
      <c r="R27" s="132">
        <f t="shared" si="85"/>
        <v>0</v>
      </c>
      <c r="S27" s="132">
        <f t="shared" si="85"/>
        <v>0</v>
      </c>
      <c r="T27" s="132">
        <f t="shared" si="85"/>
        <v>0</v>
      </c>
      <c r="U27" s="132">
        <f t="shared" si="85"/>
        <v>0</v>
      </c>
      <c r="V27" s="132">
        <f t="shared" si="85"/>
        <v>0</v>
      </c>
      <c r="W27" s="132">
        <f t="shared" si="85"/>
        <v>0</v>
      </c>
      <c r="X27" s="132">
        <f t="shared" si="85"/>
        <v>0</v>
      </c>
      <c r="Y27" s="132">
        <f t="shared" si="85"/>
        <v>0</v>
      </c>
      <c r="Z27" s="132">
        <f t="shared" si="85"/>
        <v>0</v>
      </c>
      <c r="AA27" s="132">
        <f t="shared" si="85"/>
        <v>0</v>
      </c>
      <c r="AB27" s="133">
        <f t="shared" si="2"/>
        <v>1</v>
      </c>
      <c r="AC27" s="132">
        <f t="shared" ref="AC27:BF27" si="86">AC28+AC29+AC31+AC33+AC35+AC36</f>
        <v>0</v>
      </c>
      <c r="AD27" s="132">
        <f t="shared" si="86"/>
        <v>0</v>
      </c>
      <c r="AE27" s="132">
        <f t="shared" si="86"/>
        <v>0</v>
      </c>
      <c r="AF27" s="133">
        <f t="shared" si="4"/>
        <v>1</v>
      </c>
      <c r="AG27" s="132">
        <f t="shared" ref="AG27" si="87">AG28+AG29+AG31+AG33+AG35+AG36</f>
        <v>0</v>
      </c>
      <c r="AH27" s="132">
        <f t="shared" si="86"/>
        <v>0</v>
      </c>
      <c r="AI27" s="133">
        <f t="shared" si="6"/>
        <v>1</v>
      </c>
      <c r="AJ27" s="132">
        <f t="shared" ref="AJ27" si="88">AJ28+AJ29+AJ31+AJ33+AJ35+AJ36</f>
        <v>0</v>
      </c>
      <c r="AK27" s="132">
        <f t="shared" si="86"/>
        <v>0</v>
      </c>
      <c r="AL27" s="133">
        <f t="shared" si="8"/>
        <v>1</v>
      </c>
      <c r="AM27" s="132">
        <f t="shared" ref="AM27" si="89">AM28+AM29+AM31+AM33+AM35+AM36</f>
        <v>0</v>
      </c>
      <c r="AN27" s="132">
        <f t="shared" si="86"/>
        <v>0</v>
      </c>
      <c r="AO27" s="133">
        <f t="shared" si="10"/>
        <v>1</v>
      </c>
      <c r="AP27" s="132">
        <f t="shared" ref="AP27" si="90">AP28+AP29+AP31+AP33+AP35+AP36</f>
        <v>0</v>
      </c>
      <c r="AQ27" s="132">
        <f t="shared" si="86"/>
        <v>0</v>
      </c>
      <c r="AR27" s="133">
        <f t="shared" si="12"/>
        <v>1</v>
      </c>
      <c r="AS27" s="132">
        <f t="shared" ref="AS27" si="91">AS28+AS29+AS31+AS33+AS35+AS36</f>
        <v>0</v>
      </c>
      <c r="AT27" s="132">
        <f t="shared" si="86"/>
        <v>0</v>
      </c>
      <c r="AU27" s="133">
        <f t="shared" si="14"/>
        <v>1</v>
      </c>
      <c r="AV27" s="132">
        <f t="shared" ref="AV27" si="92">AV28+AV29+AV31+AV33+AV35+AV36</f>
        <v>0</v>
      </c>
      <c r="AW27" s="132">
        <f t="shared" si="86"/>
        <v>0</v>
      </c>
      <c r="AX27" s="133">
        <f t="shared" si="16"/>
        <v>1</v>
      </c>
      <c r="AY27" s="132">
        <f t="shared" ref="AY27" si="93">AY28+AY29+AY31+AY33+AY35+AY36</f>
        <v>0</v>
      </c>
      <c r="AZ27" s="132">
        <f t="shared" si="86"/>
        <v>0</v>
      </c>
      <c r="BA27" s="133">
        <f t="shared" si="18"/>
        <v>1</v>
      </c>
      <c r="BB27" s="132">
        <f t="shared" ref="BB27" si="94">BB28+BB29+BB31+BB33+BB35+BB36</f>
        <v>0</v>
      </c>
      <c r="BC27" s="132">
        <f t="shared" si="86"/>
        <v>0</v>
      </c>
      <c r="BD27" s="133">
        <f t="shared" si="20"/>
        <v>1</v>
      </c>
      <c r="BE27" s="132">
        <f t="shared" ref="BE27" si="95">BE28+BE29+BE31+BE33+BE35+BE36</f>
        <v>0</v>
      </c>
      <c r="BF27" s="132">
        <f t="shared" si="86"/>
        <v>0</v>
      </c>
      <c r="BG27" s="133">
        <f t="shared" si="22"/>
        <v>1</v>
      </c>
      <c r="BH27" s="132">
        <f t="shared" ref="BH27:BJ27" si="96">BH28+BH29+BH31+BH33+BH35+BH36</f>
        <v>0</v>
      </c>
      <c r="BI27" s="132">
        <f t="shared" si="96"/>
        <v>0</v>
      </c>
      <c r="BJ27" s="132">
        <f t="shared" si="96"/>
        <v>0</v>
      </c>
      <c r="BK27" s="133">
        <f>IF($AA$27=0,1,BJ27/$AA$27-1)</f>
        <v>1</v>
      </c>
      <c r="BL27" s="133">
        <f t="shared" si="24"/>
        <v>1</v>
      </c>
      <c r="BM27" s="166"/>
      <c r="BN27" s="58"/>
      <c r="BO27" s="58"/>
      <c r="BP27" s="58"/>
      <c r="BQ27" s="58"/>
      <c r="BR27" s="58"/>
      <c r="BS27" s="58"/>
      <c r="BT27" s="58"/>
      <c r="BU27" s="58"/>
      <c r="BV27" s="58"/>
      <c r="BW27" s="58"/>
      <c r="BX27" s="58"/>
      <c r="BY27" s="58"/>
      <c r="BZ27" s="58"/>
      <c r="CA27" s="58"/>
      <c r="CB27" s="58"/>
      <c r="CC27" s="58"/>
      <c r="CD27" s="58"/>
      <c r="CE27" s="58"/>
      <c r="CF27" s="58"/>
      <c r="CG27" s="58"/>
      <c r="CH27" s="58"/>
      <c r="CI27" s="58"/>
      <c r="CJ27" s="58"/>
      <c r="CK27" s="58"/>
      <c r="CL27" s="58"/>
      <c r="CM27" s="58"/>
      <c r="CN27" s="58"/>
      <c r="CO27" s="58"/>
      <c r="CP27" s="58"/>
      <c r="CQ27" s="58"/>
      <c r="CR27" s="58"/>
      <c r="CS27" s="58"/>
      <c r="CT27" s="58"/>
      <c r="CU27" s="58"/>
      <c r="CV27" s="58"/>
      <c r="CW27" s="58"/>
      <c r="CX27" s="58"/>
      <c r="CY27" s="58"/>
      <c r="CZ27" s="58"/>
      <c r="DA27" s="58"/>
      <c r="DB27" s="58"/>
      <c r="DC27" s="58"/>
      <c r="DD27" s="58"/>
      <c r="DE27" s="58"/>
      <c r="DF27" s="58"/>
      <c r="DG27" s="58"/>
      <c r="DH27" s="58"/>
      <c r="DI27" s="58"/>
      <c r="DJ27" s="58"/>
      <c r="DK27" s="58"/>
      <c r="DL27" s="58"/>
      <c r="DM27" s="58"/>
      <c r="DN27" s="58"/>
      <c r="DO27" s="58"/>
      <c r="DP27" s="58"/>
      <c r="DQ27" s="58"/>
      <c r="DR27" s="58"/>
      <c r="DS27" s="58"/>
      <c r="DT27" s="58"/>
      <c r="DU27" s="58"/>
      <c r="DV27" s="58"/>
      <c r="DW27" s="58"/>
      <c r="DX27" s="58"/>
      <c r="DY27" s="58"/>
      <c r="DZ27" s="58"/>
      <c r="EA27" s="58"/>
      <c r="EB27" s="58"/>
      <c r="EC27" s="58"/>
      <c r="ED27" s="58"/>
      <c r="EE27" s="58"/>
      <c r="EF27" s="58"/>
      <c r="EG27" s="58"/>
      <c r="EH27" s="58"/>
      <c r="EI27" s="58"/>
      <c r="EJ27" s="58"/>
      <c r="EK27" s="58"/>
      <c r="EL27" s="58"/>
      <c r="EM27" s="58"/>
      <c r="EN27" s="58"/>
      <c r="EO27" s="58"/>
      <c r="EP27" s="58"/>
      <c r="EQ27" s="58"/>
      <c r="ER27" s="58"/>
      <c r="ES27" s="58"/>
      <c r="ET27" s="58"/>
      <c r="EU27" s="58"/>
      <c r="EV27" s="58"/>
      <c r="EW27" s="58"/>
      <c r="EX27" s="58"/>
      <c r="EY27" s="58"/>
      <c r="EZ27" s="58"/>
      <c r="FA27" s="58"/>
      <c r="FB27" s="58"/>
      <c r="FC27" s="58"/>
      <c r="FD27" s="58"/>
      <c r="FE27" s="58"/>
      <c r="FF27" s="58"/>
      <c r="FG27" s="58"/>
      <c r="FH27" s="58"/>
      <c r="FI27" s="58"/>
      <c r="FJ27" s="58"/>
      <c r="FK27" s="58"/>
      <c r="FL27" s="58"/>
      <c r="FM27" s="58"/>
      <c r="FN27" s="58"/>
      <c r="FO27" s="58"/>
      <c r="FP27" s="58"/>
      <c r="FQ27" s="58"/>
      <c r="FR27" s="58"/>
      <c r="FS27" s="58"/>
      <c r="FT27" s="58"/>
      <c r="FU27" s="58"/>
      <c r="FV27" s="58"/>
      <c r="FW27" s="58"/>
      <c r="FX27" s="58"/>
      <c r="FY27" s="58"/>
      <c r="FZ27" s="58"/>
      <c r="GA27" s="58"/>
      <c r="GB27" s="58"/>
      <c r="GC27" s="58"/>
      <c r="GD27" s="58"/>
      <c r="GE27" s="58"/>
      <c r="GF27" s="58"/>
      <c r="GG27" s="58"/>
      <c r="GH27" s="58"/>
      <c r="GI27" s="58"/>
      <c r="GJ27" s="58"/>
      <c r="GK27" s="58"/>
      <c r="GL27" s="58"/>
      <c r="GM27" s="58"/>
      <c r="GN27" s="58"/>
      <c r="GO27" s="58"/>
      <c r="GP27" s="58"/>
      <c r="GQ27" s="58"/>
      <c r="GR27" s="58"/>
      <c r="GS27" s="58"/>
      <c r="GT27" s="58"/>
      <c r="GU27" s="58"/>
      <c r="GV27" s="58"/>
      <c r="GW27" s="58"/>
      <c r="GX27" s="58"/>
    </row>
    <row r="28" spans="1:206" s="64" customFormat="1" ht="18" customHeight="1">
      <c r="A28" s="365" t="s">
        <v>94</v>
      </c>
      <c r="B28" s="365"/>
      <c r="C28" s="29"/>
      <c r="D28" s="134">
        <f t="shared" ref="D28:D36" si="97">E28+F28+H28+J28+L28+N28+P28+R28+T28+V28+X28+Z28</f>
        <v>0</v>
      </c>
      <c r="E28" s="29"/>
      <c r="F28" s="29"/>
      <c r="G28" s="134">
        <f t="shared" ref="G28:G36" si="98">E28+F28</f>
        <v>0</v>
      </c>
      <c r="H28" s="29"/>
      <c r="I28" s="134">
        <f t="shared" ref="I28:I36" si="99">G28+H28</f>
        <v>0</v>
      </c>
      <c r="J28" s="29"/>
      <c r="K28" s="134">
        <f t="shared" ref="K28:K36" si="100">I28+J28</f>
        <v>0</v>
      </c>
      <c r="L28" s="29"/>
      <c r="M28" s="134">
        <f t="shared" ref="M28:M36" si="101">K28+L28</f>
        <v>0</v>
      </c>
      <c r="N28" s="29"/>
      <c r="O28" s="134">
        <f t="shared" ref="O28:O36" si="102">M28+N28</f>
        <v>0</v>
      </c>
      <c r="P28" s="29"/>
      <c r="Q28" s="134">
        <f t="shared" ref="Q28:Q36" si="103">O28+P28</f>
        <v>0</v>
      </c>
      <c r="R28" s="29"/>
      <c r="S28" s="134">
        <f t="shared" ref="S28:S36" si="104">Q28+R28</f>
        <v>0</v>
      </c>
      <c r="T28" s="29"/>
      <c r="U28" s="134">
        <f t="shared" ref="U28:U36" si="105">S28+T28</f>
        <v>0</v>
      </c>
      <c r="V28" s="29"/>
      <c r="W28" s="134">
        <f t="shared" ref="W28:W36" si="106">U28+V28</f>
        <v>0</v>
      </c>
      <c r="X28" s="29"/>
      <c r="Y28" s="134">
        <f t="shared" ref="Y28:Y36" si="107">W28+X28</f>
        <v>0</v>
      </c>
      <c r="Z28" s="29"/>
      <c r="AA28" s="29"/>
      <c r="AB28" s="135">
        <f t="shared" si="2"/>
        <v>1</v>
      </c>
      <c r="AC28" s="29"/>
      <c r="AD28" s="29"/>
      <c r="AE28" s="134">
        <f t="shared" ref="AE28:AE36" si="108">AC28+AD28</f>
        <v>0</v>
      </c>
      <c r="AF28" s="135">
        <f t="shared" si="4"/>
        <v>1</v>
      </c>
      <c r="AG28" s="29"/>
      <c r="AH28" s="134">
        <f t="shared" ref="AH28:AH36" si="109">AE28+AG28</f>
        <v>0</v>
      </c>
      <c r="AI28" s="135">
        <f t="shared" si="6"/>
        <v>1</v>
      </c>
      <c r="AJ28" s="29"/>
      <c r="AK28" s="134">
        <f t="shared" ref="AK28:AK36" si="110">AH28+AJ28</f>
        <v>0</v>
      </c>
      <c r="AL28" s="135">
        <f t="shared" si="8"/>
        <v>1</v>
      </c>
      <c r="AM28" s="29"/>
      <c r="AN28" s="134">
        <f t="shared" ref="AN28:AN36" si="111">AK28+AM28</f>
        <v>0</v>
      </c>
      <c r="AO28" s="135">
        <f t="shared" si="10"/>
        <v>1</v>
      </c>
      <c r="AP28" s="29"/>
      <c r="AQ28" s="134">
        <f t="shared" ref="AQ28:AQ36" si="112">AN28+AP28</f>
        <v>0</v>
      </c>
      <c r="AR28" s="135">
        <f t="shared" si="12"/>
        <v>1</v>
      </c>
      <c r="AS28" s="29"/>
      <c r="AT28" s="134">
        <f t="shared" ref="AT28:AT36" si="113">AQ28+AS28</f>
        <v>0</v>
      </c>
      <c r="AU28" s="135">
        <f t="shared" si="14"/>
        <v>1</v>
      </c>
      <c r="AV28" s="29"/>
      <c r="AW28" s="134">
        <f t="shared" ref="AW28:AW36" si="114">AT28+AV28</f>
        <v>0</v>
      </c>
      <c r="AX28" s="135">
        <f t="shared" si="16"/>
        <v>1</v>
      </c>
      <c r="AY28" s="29"/>
      <c r="AZ28" s="134">
        <f t="shared" ref="AZ28:AZ36" si="115">AW28+AY28</f>
        <v>0</v>
      </c>
      <c r="BA28" s="135">
        <f t="shared" si="18"/>
        <v>1</v>
      </c>
      <c r="BB28" s="29"/>
      <c r="BC28" s="134">
        <f t="shared" ref="BC28:BC36" si="116">AZ28+BB28</f>
        <v>0</v>
      </c>
      <c r="BD28" s="135">
        <f t="shared" si="20"/>
        <v>1</v>
      </c>
      <c r="BE28" s="29"/>
      <c r="BF28" s="134">
        <f t="shared" ref="BF28:BF36" si="117">BC28+BE28</f>
        <v>0</v>
      </c>
      <c r="BG28" s="135">
        <f t="shared" si="22"/>
        <v>1</v>
      </c>
      <c r="BH28" s="134"/>
      <c r="BI28" s="26"/>
      <c r="BJ28" s="26"/>
      <c r="BK28" s="135">
        <f>IF($AA$28=0,1,BJ28/$AA$28-1)</f>
        <v>1</v>
      </c>
      <c r="BL28" s="135">
        <f t="shared" si="24"/>
        <v>1</v>
      </c>
      <c r="BM28" s="167"/>
      <c r="BN28" s="63"/>
      <c r="BO28" s="63"/>
      <c r="BP28" s="63"/>
      <c r="BQ28" s="63"/>
      <c r="BR28" s="63"/>
      <c r="BS28" s="63"/>
      <c r="BT28" s="63"/>
      <c r="BU28" s="63"/>
      <c r="BV28" s="63"/>
      <c r="BW28" s="63"/>
      <c r="BX28" s="63"/>
      <c r="BY28" s="63"/>
      <c r="BZ28" s="63"/>
      <c r="CA28" s="63"/>
      <c r="CB28" s="63"/>
      <c r="CC28" s="63"/>
      <c r="CD28" s="63"/>
      <c r="CE28" s="63"/>
      <c r="CF28" s="63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</row>
    <row r="29" spans="1:206" s="64" customFormat="1" ht="18" customHeight="1">
      <c r="A29" s="365" t="s">
        <v>45</v>
      </c>
      <c r="B29" s="365"/>
      <c r="C29" s="29"/>
      <c r="D29" s="134">
        <f t="shared" si="97"/>
        <v>0</v>
      </c>
      <c r="E29" s="29"/>
      <c r="F29" s="29"/>
      <c r="G29" s="134">
        <f t="shared" si="98"/>
        <v>0</v>
      </c>
      <c r="H29" s="29"/>
      <c r="I29" s="134">
        <f t="shared" si="99"/>
        <v>0</v>
      </c>
      <c r="J29" s="29"/>
      <c r="K29" s="134">
        <f t="shared" si="100"/>
        <v>0</v>
      </c>
      <c r="L29" s="29"/>
      <c r="M29" s="134">
        <f t="shared" si="101"/>
        <v>0</v>
      </c>
      <c r="N29" s="29"/>
      <c r="O29" s="134">
        <f t="shared" si="102"/>
        <v>0</v>
      </c>
      <c r="P29" s="29"/>
      <c r="Q29" s="134">
        <f t="shared" si="103"/>
        <v>0</v>
      </c>
      <c r="R29" s="29"/>
      <c r="S29" s="134">
        <f t="shared" si="104"/>
        <v>0</v>
      </c>
      <c r="T29" s="29"/>
      <c r="U29" s="134">
        <f t="shared" si="105"/>
        <v>0</v>
      </c>
      <c r="V29" s="29"/>
      <c r="W29" s="134">
        <f t="shared" si="106"/>
        <v>0</v>
      </c>
      <c r="X29" s="29"/>
      <c r="Y29" s="134">
        <f t="shared" si="107"/>
        <v>0</v>
      </c>
      <c r="Z29" s="29"/>
      <c r="AA29" s="29"/>
      <c r="AB29" s="135">
        <f t="shared" si="2"/>
        <v>1</v>
      </c>
      <c r="AC29" s="29"/>
      <c r="AD29" s="29"/>
      <c r="AE29" s="134">
        <f t="shared" si="108"/>
        <v>0</v>
      </c>
      <c r="AF29" s="135">
        <f t="shared" si="4"/>
        <v>1</v>
      </c>
      <c r="AG29" s="29"/>
      <c r="AH29" s="134">
        <f t="shared" si="109"/>
        <v>0</v>
      </c>
      <c r="AI29" s="135">
        <f t="shared" si="6"/>
        <v>1</v>
      </c>
      <c r="AJ29" s="29"/>
      <c r="AK29" s="134">
        <f t="shared" si="110"/>
        <v>0</v>
      </c>
      <c r="AL29" s="135">
        <f t="shared" si="8"/>
        <v>1</v>
      </c>
      <c r="AM29" s="29"/>
      <c r="AN29" s="134">
        <f t="shared" si="111"/>
        <v>0</v>
      </c>
      <c r="AO29" s="135">
        <f t="shared" si="10"/>
        <v>1</v>
      </c>
      <c r="AP29" s="29"/>
      <c r="AQ29" s="134">
        <f t="shared" si="112"/>
        <v>0</v>
      </c>
      <c r="AR29" s="135">
        <f t="shared" si="12"/>
        <v>1</v>
      </c>
      <c r="AS29" s="29"/>
      <c r="AT29" s="134">
        <f t="shared" si="113"/>
        <v>0</v>
      </c>
      <c r="AU29" s="135">
        <f t="shared" si="14"/>
        <v>1</v>
      </c>
      <c r="AV29" s="29"/>
      <c r="AW29" s="134">
        <f t="shared" si="114"/>
        <v>0</v>
      </c>
      <c r="AX29" s="135">
        <f t="shared" si="16"/>
        <v>1</v>
      </c>
      <c r="AY29" s="29"/>
      <c r="AZ29" s="134">
        <f t="shared" si="115"/>
        <v>0</v>
      </c>
      <c r="BA29" s="135">
        <f t="shared" si="18"/>
        <v>1</v>
      </c>
      <c r="BB29" s="29"/>
      <c r="BC29" s="134">
        <f t="shared" si="116"/>
        <v>0</v>
      </c>
      <c r="BD29" s="135">
        <f t="shared" si="20"/>
        <v>1</v>
      </c>
      <c r="BE29" s="29"/>
      <c r="BF29" s="134">
        <f t="shared" si="117"/>
        <v>0</v>
      </c>
      <c r="BG29" s="135">
        <f t="shared" si="22"/>
        <v>1</v>
      </c>
      <c r="BH29" s="134"/>
      <c r="BI29" s="26"/>
      <c r="BJ29" s="26"/>
      <c r="BK29" s="135">
        <f>IF($AA$29=0,1,BJ29/$AA$29-1)</f>
        <v>1</v>
      </c>
      <c r="BL29" s="135">
        <f t="shared" si="24"/>
        <v>1</v>
      </c>
      <c r="BM29" s="167"/>
      <c r="BN29" s="63"/>
      <c r="BO29" s="63"/>
      <c r="BP29" s="63"/>
      <c r="BQ29" s="63"/>
      <c r="BR29" s="63"/>
      <c r="BS29" s="63"/>
      <c r="BT29" s="63"/>
      <c r="BU29" s="63"/>
      <c r="BV29" s="63"/>
      <c r="BW29" s="63"/>
      <c r="BX29" s="63"/>
      <c r="BY29" s="63"/>
      <c r="BZ29" s="63"/>
      <c r="CA29" s="63"/>
      <c r="CB29" s="63"/>
      <c r="CC29" s="63"/>
      <c r="CD29" s="63"/>
      <c r="CE29" s="63"/>
      <c r="CF29" s="63"/>
      <c r="CG29" s="63"/>
      <c r="CH29" s="63"/>
      <c r="CI29" s="63"/>
      <c r="CJ29" s="63"/>
      <c r="CK29" s="63"/>
      <c r="CL29" s="63"/>
      <c r="CM29" s="63"/>
      <c r="CN29" s="63"/>
      <c r="CO29" s="63"/>
      <c r="CP29" s="63"/>
      <c r="CQ29" s="63"/>
      <c r="CR29" s="63"/>
      <c r="CS29" s="63"/>
      <c r="CT29" s="63"/>
      <c r="CU29" s="63"/>
      <c r="CV29" s="63"/>
      <c r="CW29" s="63"/>
      <c r="CX29" s="63"/>
      <c r="CY29" s="63"/>
      <c r="CZ29" s="63"/>
      <c r="DA29" s="63"/>
      <c r="DB29" s="63"/>
      <c r="DC29" s="63"/>
      <c r="DD29" s="63"/>
      <c r="DE29" s="63"/>
      <c r="DF29" s="63"/>
      <c r="DG29" s="63"/>
      <c r="DH29" s="63"/>
      <c r="DI29" s="63"/>
      <c r="DJ29" s="63"/>
      <c r="DK29" s="63"/>
      <c r="DL29" s="63"/>
      <c r="DM29" s="63"/>
      <c r="DN29" s="63"/>
      <c r="DO29" s="63"/>
      <c r="DP29" s="63"/>
      <c r="DQ29" s="63"/>
      <c r="DR29" s="63"/>
      <c r="DS29" s="63"/>
      <c r="DT29" s="63"/>
      <c r="DU29" s="63"/>
      <c r="DV29" s="63"/>
      <c r="DW29" s="63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3"/>
      <c r="GA29" s="63"/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3"/>
      <c r="GO29" s="63"/>
      <c r="GP29" s="63"/>
      <c r="GQ29" s="63"/>
      <c r="GR29" s="63"/>
      <c r="GS29" s="63"/>
      <c r="GT29" s="63"/>
      <c r="GU29" s="63"/>
      <c r="GV29" s="63"/>
      <c r="GW29" s="63"/>
      <c r="GX29" s="63"/>
    </row>
    <row r="30" spans="1:206" s="64" customFormat="1" ht="18" customHeight="1">
      <c r="A30" s="365" t="s">
        <v>91</v>
      </c>
      <c r="B30" s="365"/>
      <c r="C30" s="29"/>
      <c r="D30" s="134">
        <f t="shared" si="97"/>
        <v>0</v>
      </c>
      <c r="E30" s="30"/>
      <c r="F30" s="30"/>
      <c r="G30" s="134">
        <f t="shared" si="98"/>
        <v>0</v>
      </c>
      <c r="H30" s="30"/>
      <c r="I30" s="134">
        <f t="shared" si="99"/>
        <v>0</v>
      </c>
      <c r="J30" s="30"/>
      <c r="K30" s="134">
        <f t="shared" si="100"/>
        <v>0</v>
      </c>
      <c r="L30" s="30"/>
      <c r="M30" s="134">
        <f t="shared" si="101"/>
        <v>0</v>
      </c>
      <c r="N30" s="30"/>
      <c r="O30" s="134">
        <f t="shared" si="102"/>
        <v>0</v>
      </c>
      <c r="P30" s="30"/>
      <c r="Q30" s="134">
        <f t="shared" si="103"/>
        <v>0</v>
      </c>
      <c r="R30" s="30"/>
      <c r="S30" s="134">
        <f t="shared" si="104"/>
        <v>0</v>
      </c>
      <c r="T30" s="30"/>
      <c r="U30" s="134">
        <f t="shared" si="105"/>
        <v>0</v>
      </c>
      <c r="V30" s="30"/>
      <c r="W30" s="134">
        <f t="shared" si="106"/>
        <v>0</v>
      </c>
      <c r="X30" s="30"/>
      <c r="Y30" s="134">
        <f t="shared" si="107"/>
        <v>0</v>
      </c>
      <c r="Z30" s="30"/>
      <c r="AA30" s="30"/>
      <c r="AB30" s="135">
        <f t="shared" si="2"/>
        <v>1</v>
      </c>
      <c r="AC30" s="30"/>
      <c r="AD30" s="30"/>
      <c r="AE30" s="134">
        <f t="shared" si="108"/>
        <v>0</v>
      </c>
      <c r="AF30" s="135">
        <f t="shared" si="4"/>
        <v>1</v>
      </c>
      <c r="AG30" s="30"/>
      <c r="AH30" s="134">
        <f t="shared" si="109"/>
        <v>0</v>
      </c>
      <c r="AI30" s="135">
        <f t="shared" si="6"/>
        <v>1</v>
      </c>
      <c r="AJ30" s="30"/>
      <c r="AK30" s="134">
        <f t="shared" si="110"/>
        <v>0</v>
      </c>
      <c r="AL30" s="135">
        <f t="shared" si="8"/>
        <v>1</v>
      </c>
      <c r="AM30" s="30"/>
      <c r="AN30" s="134">
        <f t="shared" si="111"/>
        <v>0</v>
      </c>
      <c r="AO30" s="135">
        <f t="shared" si="10"/>
        <v>1</v>
      </c>
      <c r="AP30" s="30"/>
      <c r="AQ30" s="134">
        <f t="shared" si="112"/>
        <v>0</v>
      </c>
      <c r="AR30" s="135">
        <f t="shared" si="12"/>
        <v>1</v>
      </c>
      <c r="AS30" s="30"/>
      <c r="AT30" s="134">
        <f t="shared" si="113"/>
        <v>0</v>
      </c>
      <c r="AU30" s="135">
        <f t="shared" si="14"/>
        <v>1</v>
      </c>
      <c r="AV30" s="30"/>
      <c r="AW30" s="134">
        <f t="shared" si="114"/>
        <v>0</v>
      </c>
      <c r="AX30" s="135">
        <f t="shared" si="16"/>
        <v>1</v>
      </c>
      <c r="AY30" s="30"/>
      <c r="AZ30" s="134">
        <f t="shared" si="115"/>
        <v>0</v>
      </c>
      <c r="BA30" s="135">
        <f t="shared" si="18"/>
        <v>1</v>
      </c>
      <c r="BB30" s="30"/>
      <c r="BC30" s="134">
        <f t="shared" si="116"/>
        <v>0</v>
      </c>
      <c r="BD30" s="135">
        <f t="shared" si="20"/>
        <v>1</v>
      </c>
      <c r="BE30" s="30"/>
      <c r="BF30" s="134">
        <f t="shared" si="117"/>
        <v>0</v>
      </c>
      <c r="BG30" s="135">
        <f t="shared" si="22"/>
        <v>1</v>
      </c>
      <c r="BH30" s="134"/>
      <c r="BI30" s="26"/>
      <c r="BJ30" s="26"/>
      <c r="BK30" s="135">
        <f>IF($AA$30=0,1,BJ30/$AA$30-1)</f>
        <v>1</v>
      </c>
      <c r="BL30" s="135">
        <f t="shared" si="24"/>
        <v>1</v>
      </c>
      <c r="BM30" s="167"/>
      <c r="BN30" s="63"/>
      <c r="BO30" s="63"/>
      <c r="BP30" s="63"/>
      <c r="BQ30" s="63"/>
      <c r="BR30" s="63"/>
      <c r="BS30" s="63"/>
      <c r="BT30" s="63"/>
      <c r="BU30" s="63"/>
      <c r="BV30" s="63"/>
      <c r="BW30" s="63"/>
      <c r="BX30" s="63"/>
      <c r="BY30" s="63"/>
      <c r="BZ30" s="63"/>
      <c r="CA30" s="63"/>
      <c r="CB30" s="63"/>
      <c r="CC30" s="63"/>
      <c r="CD30" s="63"/>
      <c r="CE30" s="63"/>
      <c r="CF30" s="63"/>
      <c r="CG30" s="63"/>
      <c r="CH30" s="63"/>
      <c r="CI30" s="63"/>
      <c r="CJ30" s="63"/>
      <c r="CK30" s="63"/>
      <c r="CL30" s="63"/>
      <c r="CM30" s="63"/>
      <c r="CN30" s="63"/>
      <c r="CO30" s="63"/>
      <c r="CP30" s="63"/>
      <c r="CQ30" s="63"/>
      <c r="CR30" s="63"/>
      <c r="CS30" s="63"/>
      <c r="CT30" s="63"/>
      <c r="CU30" s="63"/>
      <c r="CV30" s="63"/>
      <c r="CW30" s="63"/>
      <c r="CX30" s="63"/>
      <c r="CY30" s="63"/>
      <c r="CZ30" s="63"/>
      <c r="DA30" s="63"/>
      <c r="DB30" s="63"/>
      <c r="DC30" s="63"/>
      <c r="DD30" s="63"/>
      <c r="DE30" s="63"/>
      <c r="DF30" s="63"/>
      <c r="DG30" s="63"/>
      <c r="DH30" s="63"/>
      <c r="DI30" s="63"/>
      <c r="DJ30" s="63"/>
      <c r="DK30" s="63"/>
      <c r="DL30" s="63"/>
      <c r="DM30" s="63"/>
      <c r="DN30" s="63"/>
      <c r="DO30" s="63"/>
      <c r="DP30" s="63"/>
      <c r="DQ30" s="63"/>
      <c r="DR30" s="63"/>
      <c r="DS30" s="63"/>
      <c r="DT30" s="63"/>
      <c r="DU30" s="63"/>
      <c r="DV30" s="63"/>
      <c r="DW30" s="63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</row>
    <row r="31" spans="1:206" s="64" customFormat="1" ht="18" customHeight="1">
      <c r="A31" s="365" t="s">
        <v>46</v>
      </c>
      <c r="B31" s="365"/>
      <c r="C31" s="29"/>
      <c r="D31" s="134">
        <f t="shared" si="97"/>
        <v>0</v>
      </c>
      <c r="E31" s="30"/>
      <c r="F31" s="30"/>
      <c r="G31" s="134">
        <f t="shared" si="98"/>
        <v>0</v>
      </c>
      <c r="H31" s="30"/>
      <c r="I31" s="134">
        <f t="shared" si="99"/>
        <v>0</v>
      </c>
      <c r="J31" s="30"/>
      <c r="K31" s="134">
        <f t="shared" si="100"/>
        <v>0</v>
      </c>
      <c r="L31" s="30"/>
      <c r="M31" s="134">
        <f t="shared" si="101"/>
        <v>0</v>
      </c>
      <c r="N31" s="30"/>
      <c r="O31" s="134">
        <f t="shared" si="102"/>
        <v>0</v>
      </c>
      <c r="P31" s="30"/>
      <c r="Q31" s="134">
        <f t="shared" si="103"/>
        <v>0</v>
      </c>
      <c r="R31" s="30"/>
      <c r="S31" s="134">
        <f t="shared" si="104"/>
        <v>0</v>
      </c>
      <c r="T31" s="30"/>
      <c r="U31" s="134">
        <f t="shared" si="105"/>
        <v>0</v>
      </c>
      <c r="V31" s="30"/>
      <c r="W31" s="134">
        <f t="shared" si="106"/>
        <v>0</v>
      </c>
      <c r="X31" s="30"/>
      <c r="Y31" s="134">
        <f t="shared" si="107"/>
        <v>0</v>
      </c>
      <c r="Z31" s="30"/>
      <c r="AA31" s="30"/>
      <c r="AB31" s="135">
        <f t="shared" si="2"/>
        <v>1</v>
      </c>
      <c r="AC31" s="30"/>
      <c r="AD31" s="30"/>
      <c r="AE31" s="134">
        <f t="shared" si="108"/>
        <v>0</v>
      </c>
      <c r="AF31" s="135">
        <f t="shared" si="4"/>
        <v>1</v>
      </c>
      <c r="AG31" s="30"/>
      <c r="AH31" s="134">
        <f t="shared" si="109"/>
        <v>0</v>
      </c>
      <c r="AI31" s="135">
        <f t="shared" si="6"/>
        <v>1</v>
      </c>
      <c r="AJ31" s="30"/>
      <c r="AK31" s="134">
        <f t="shared" si="110"/>
        <v>0</v>
      </c>
      <c r="AL31" s="135">
        <f t="shared" si="8"/>
        <v>1</v>
      </c>
      <c r="AM31" s="30"/>
      <c r="AN31" s="134">
        <f t="shared" si="111"/>
        <v>0</v>
      </c>
      <c r="AO31" s="135">
        <f t="shared" si="10"/>
        <v>1</v>
      </c>
      <c r="AP31" s="30"/>
      <c r="AQ31" s="134">
        <f t="shared" si="112"/>
        <v>0</v>
      </c>
      <c r="AR31" s="135">
        <f t="shared" si="12"/>
        <v>1</v>
      </c>
      <c r="AS31" s="30"/>
      <c r="AT31" s="134">
        <f t="shared" si="113"/>
        <v>0</v>
      </c>
      <c r="AU31" s="135">
        <f t="shared" si="14"/>
        <v>1</v>
      </c>
      <c r="AV31" s="30"/>
      <c r="AW31" s="134">
        <f t="shared" si="114"/>
        <v>0</v>
      </c>
      <c r="AX31" s="135">
        <f t="shared" si="16"/>
        <v>1</v>
      </c>
      <c r="AY31" s="30"/>
      <c r="AZ31" s="134">
        <f t="shared" si="115"/>
        <v>0</v>
      </c>
      <c r="BA31" s="135">
        <f t="shared" si="18"/>
        <v>1</v>
      </c>
      <c r="BB31" s="30"/>
      <c r="BC31" s="134">
        <f t="shared" si="116"/>
        <v>0</v>
      </c>
      <c r="BD31" s="135">
        <f t="shared" si="20"/>
        <v>1</v>
      </c>
      <c r="BE31" s="30"/>
      <c r="BF31" s="134">
        <f t="shared" si="117"/>
        <v>0</v>
      </c>
      <c r="BG31" s="135">
        <f t="shared" si="22"/>
        <v>1</v>
      </c>
      <c r="BH31" s="134"/>
      <c r="BI31" s="26"/>
      <c r="BJ31" s="26"/>
      <c r="BK31" s="135">
        <f>IF($AA$31=0,1,BJ31/$AA$31-1)</f>
        <v>1</v>
      </c>
      <c r="BL31" s="135">
        <f t="shared" si="24"/>
        <v>1</v>
      </c>
      <c r="BM31" s="167"/>
      <c r="BN31" s="63"/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  <c r="BZ31" s="63"/>
      <c r="CA31" s="63"/>
      <c r="CB31" s="63"/>
      <c r="CC31" s="63"/>
      <c r="CD31" s="63"/>
      <c r="CE31" s="63"/>
      <c r="CF31" s="6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</row>
    <row r="32" spans="1:206" s="64" customFormat="1" ht="18" customHeight="1">
      <c r="A32" s="365" t="s">
        <v>92</v>
      </c>
      <c r="B32" s="365"/>
      <c r="C32" s="29"/>
      <c r="D32" s="134">
        <f t="shared" si="97"/>
        <v>0</v>
      </c>
      <c r="E32" s="30"/>
      <c r="F32" s="30"/>
      <c r="G32" s="134">
        <f t="shared" si="98"/>
        <v>0</v>
      </c>
      <c r="H32" s="30"/>
      <c r="I32" s="134">
        <f t="shared" si="99"/>
        <v>0</v>
      </c>
      <c r="J32" s="30"/>
      <c r="K32" s="134">
        <f t="shared" si="100"/>
        <v>0</v>
      </c>
      <c r="L32" s="30"/>
      <c r="M32" s="134">
        <f t="shared" si="101"/>
        <v>0</v>
      </c>
      <c r="N32" s="30"/>
      <c r="O32" s="134">
        <f t="shared" si="102"/>
        <v>0</v>
      </c>
      <c r="P32" s="30"/>
      <c r="Q32" s="134">
        <f t="shared" si="103"/>
        <v>0</v>
      </c>
      <c r="R32" s="30"/>
      <c r="S32" s="134">
        <f t="shared" si="104"/>
        <v>0</v>
      </c>
      <c r="T32" s="30"/>
      <c r="U32" s="134">
        <f t="shared" si="105"/>
        <v>0</v>
      </c>
      <c r="V32" s="30"/>
      <c r="W32" s="134">
        <f t="shared" si="106"/>
        <v>0</v>
      </c>
      <c r="X32" s="30"/>
      <c r="Y32" s="134">
        <f t="shared" si="107"/>
        <v>0</v>
      </c>
      <c r="Z32" s="30"/>
      <c r="AA32" s="30"/>
      <c r="AB32" s="135">
        <f t="shared" si="2"/>
        <v>1</v>
      </c>
      <c r="AC32" s="30"/>
      <c r="AD32" s="30"/>
      <c r="AE32" s="134">
        <f t="shared" si="108"/>
        <v>0</v>
      </c>
      <c r="AF32" s="135">
        <f t="shared" si="4"/>
        <v>1</v>
      </c>
      <c r="AG32" s="30"/>
      <c r="AH32" s="134">
        <f t="shared" si="109"/>
        <v>0</v>
      </c>
      <c r="AI32" s="135">
        <f t="shared" si="6"/>
        <v>1</v>
      </c>
      <c r="AJ32" s="30"/>
      <c r="AK32" s="134">
        <f t="shared" si="110"/>
        <v>0</v>
      </c>
      <c r="AL32" s="135">
        <f t="shared" si="8"/>
        <v>1</v>
      </c>
      <c r="AM32" s="30"/>
      <c r="AN32" s="134">
        <f t="shared" si="111"/>
        <v>0</v>
      </c>
      <c r="AO32" s="135">
        <f t="shared" si="10"/>
        <v>1</v>
      </c>
      <c r="AP32" s="30"/>
      <c r="AQ32" s="134">
        <f t="shared" si="112"/>
        <v>0</v>
      </c>
      <c r="AR32" s="135">
        <f t="shared" si="12"/>
        <v>1</v>
      </c>
      <c r="AS32" s="30"/>
      <c r="AT32" s="134">
        <f t="shared" si="113"/>
        <v>0</v>
      </c>
      <c r="AU32" s="135">
        <f t="shared" si="14"/>
        <v>1</v>
      </c>
      <c r="AV32" s="30"/>
      <c r="AW32" s="134">
        <f t="shared" si="114"/>
        <v>0</v>
      </c>
      <c r="AX32" s="135">
        <f t="shared" si="16"/>
        <v>1</v>
      </c>
      <c r="AY32" s="30"/>
      <c r="AZ32" s="134">
        <f t="shared" si="115"/>
        <v>0</v>
      </c>
      <c r="BA32" s="135">
        <f t="shared" si="18"/>
        <v>1</v>
      </c>
      <c r="BB32" s="30"/>
      <c r="BC32" s="134">
        <f t="shared" si="116"/>
        <v>0</v>
      </c>
      <c r="BD32" s="135">
        <f t="shared" si="20"/>
        <v>1</v>
      </c>
      <c r="BE32" s="30"/>
      <c r="BF32" s="134">
        <f t="shared" si="117"/>
        <v>0</v>
      </c>
      <c r="BG32" s="135">
        <f t="shared" si="22"/>
        <v>1</v>
      </c>
      <c r="BH32" s="134"/>
      <c r="BI32" s="26"/>
      <c r="BJ32" s="26"/>
      <c r="BK32" s="135">
        <f>IF($AA$32=0,1,BJ32/$AA$32-1)</f>
        <v>1</v>
      </c>
      <c r="BL32" s="135">
        <f t="shared" si="24"/>
        <v>1</v>
      </c>
      <c r="BM32" s="167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  <c r="FF32" s="63"/>
      <c r="FG32" s="63"/>
      <c r="FH32" s="63"/>
      <c r="FI32" s="63"/>
      <c r="FJ32" s="63"/>
      <c r="FK32" s="63"/>
      <c r="FL32" s="63"/>
      <c r="FM32" s="63"/>
      <c r="FN32" s="63"/>
      <c r="FO32" s="63"/>
      <c r="FP32" s="63"/>
      <c r="FQ32" s="63"/>
      <c r="FR32" s="63"/>
      <c r="FS32" s="63"/>
      <c r="FT32" s="63"/>
      <c r="FU32" s="63"/>
      <c r="FV32" s="63"/>
      <c r="FW32" s="63"/>
      <c r="FX32" s="63"/>
      <c r="FY32" s="63"/>
      <c r="FZ32" s="63"/>
      <c r="GA32" s="63"/>
      <c r="GB32" s="63"/>
      <c r="GC32" s="63"/>
      <c r="GD32" s="63"/>
      <c r="GE32" s="63"/>
      <c r="GF32" s="63"/>
      <c r="GG32" s="63"/>
      <c r="GH32" s="63"/>
      <c r="GI32" s="63"/>
      <c r="GJ32" s="63"/>
      <c r="GK32" s="63"/>
      <c r="GL32" s="63"/>
      <c r="GM32" s="63"/>
      <c r="GN32" s="63"/>
      <c r="GO32" s="63"/>
      <c r="GP32" s="63"/>
      <c r="GQ32" s="63"/>
      <c r="GR32" s="63"/>
      <c r="GS32" s="63"/>
      <c r="GT32" s="63"/>
      <c r="GU32" s="63"/>
      <c r="GV32" s="63"/>
      <c r="GW32" s="63"/>
      <c r="GX32" s="63"/>
    </row>
    <row r="33" spans="1:206" s="66" customFormat="1" ht="18" customHeight="1">
      <c r="A33" s="365" t="s">
        <v>142</v>
      </c>
      <c r="B33" s="365"/>
      <c r="C33" s="29"/>
      <c r="D33" s="134">
        <f t="shared" si="97"/>
        <v>0</v>
      </c>
      <c r="E33" s="29"/>
      <c r="F33" s="29"/>
      <c r="G33" s="134">
        <f t="shared" si="98"/>
        <v>0</v>
      </c>
      <c r="H33" s="29"/>
      <c r="I33" s="134">
        <f t="shared" si="99"/>
        <v>0</v>
      </c>
      <c r="J33" s="29"/>
      <c r="K33" s="134">
        <f t="shared" si="100"/>
        <v>0</v>
      </c>
      <c r="L33" s="29"/>
      <c r="M33" s="134">
        <f t="shared" si="101"/>
        <v>0</v>
      </c>
      <c r="N33" s="29"/>
      <c r="O33" s="134">
        <f t="shared" si="102"/>
        <v>0</v>
      </c>
      <c r="P33" s="29"/>
      <c r="Q33" s="134">
        <f t="shared" si="103"/>
        <v>0</v>
      </c>
      <c r="R33" s="29"/>
      <c r="S33" s="134">
        <f t="shared" si="104"/>
        <v>0</v>
      </c>
      <c r="T33" s="29"/>
      <c r="U33" s="134">
        <f t="shared" si="105"/>
        <v>0</v>
      </c>
      <c r="V33" s="29"/>
      <c r="W33" s="134">
        <f t="shared" si="106"/>
        <v>0</v>
      </c>
      <c r="X33" s="29"/>
      <c r="Y33" s="134">
        <f t="shared" si="107"/>
        <v>0</v>
      </c>
      <c r="Z33" s="29"/>
      <c r="AA33" s="29"/>
      <c r="AB33" s="135">
        <f t="shared" si="2"/>
        <v>1</v>
      </c>
      <c r="AC33" s="29"/>
      <c r="AD33" s="29"/>
      <c r="AE33" s="134">
        <f t="shared" si="108"/>
        <v>0</v>
      </c>
      <c r="AF33" s="135">
        <f t="shared" si="4"/>
        <v>1</v>
      </c>
      <c r="AG33" s="29"/>
      <c r="AH33" s="134">
        <f t="shared" si="109"/>
        <v>0</v>
      </c>
      <c r="AI33" s="135">
        <f t="shared" si="6"/>
        <v>1</v>
      </c>
      <c r="AJ33" s="29"/>
      <c r="AK33" s="134">
        <f t="shared" si="110"/>
        <v>0</v>
      </c>
      <c r="AL33" s="135">
        <f t="shared" si="8"/>
        <v>1</v>
      </c>
      <c r="AM33" s="29"/>
      <c r="AN33" s="134">
        <f t="shared" si="111"/>
        <v>0</v>
      </c>
      <c r="AO33" s="135">
        <f t="shared" si="10"/>
        <v>1</v>
      </c>
      <c r="AP33" s="29"/>
      <c r="AQ33" s="134">
        <f t="shared" si="112"/>
        <v>0</v>
      </c>
      <c r="AR33" s="135">
        <f t="shared" si="12"/>
        <v>1</v>
      </c>
      <c r="AS33" s="29"/>
      <c r="AT33" s="134">
        <f t="shared" si="113"/>
        <v>0</v>
      </c>
      <c r="AU33" s="135">
        <f t="shared" si="14"/>
        <v>1</v>
      </c>
      <c r="AV33" s="29"/>
      <c r="AW33" s="134">
        <f t="shared" si="114"/>
        <v>0</v>
      </c>
      <c r="AX33" s="135">
        <f t="shared" si="16"/>
        <v>1</v>
      </c>
      <c r="AY33" s="29"/>
      <c r="AZ33" s="134">
        <f t="shared" si="115"/>
        <v>0</v>
      </c>
      <c r="BA33" s="135">
        <f t="shared" si="18"/>
        <v>1</v>
      </c>
      <c r="BB33" s="29"/>
      <c r="BC33" s="134">
        <f t="shared" si="116"/>
        <v>0</v>
      </c>
      <c r="BD33" s="135">
        <f t="shared" si="20"/>
        <v>1</v>
      </c>
      <c r="BE33" s="29"/>
      <c r="BF33" s="134">
        <f t="shared" si="117"/>
        <v>0</v>
      </c>
      <c r="BG33" s="135">
        <f t="shared" si="22"/>
        <v>1</v>
      </c>
      <c r="BH33" s="134"/>
      <c r="BI33" s="26"/>
      <c r="BJ33" s="26"/>
      <c r="BK33" s="135">
        <f>IF($AA$33=0,1,BJ33/$AA$33-1)</f>
        <v>1</v>
      </c>
      <c r="BL33" s="135">
        <f t="shared" si="24"/>
        <v>1</v>
      </c>
      <c r="BM33" s="167"/>
      <c r="BN33" s="65"/>
      <c r="BO33" s="65"/>
      <c r="BP33" s="65"/>
      <c r="BQ33" s="65"/>
      <c r="BR33" s="65"/>
      <c r="BS33" s="65"/>
      <c r="BT33" s="65"/>
      <c r="BU33" s="65"/>
      <c r="BV33" s="65"/>
      <c r="BW33" s="65"/>
      <c r="BX33" s="65"/>
      <c r="BY33" s="65"/>
      <c r="BZ33" s="65"/>
      <c r="CA33" s="65"/>
      <c r="CB33" s="65"/>
      <c r="CC33" s="65"/>
      <c r="CD33" s="65"/>
      <c r="CE33" s="65"/>
      <c r="CF33" s="65"/>
      <c r="CG33" s="65"/>
      <c r="CH33" s="65"/>
      <c r="CI33" s="65"/>
      <c r="CJ33" s="65"/>
      <c r="CK33" s="65"/>
      <c r="CL33" s="65"/>
      <c r="CM33" s="65"/>
      <c r="CN33" s="65"/>
      <c r="CO33" s="65"/>
      <c r="CP33" s="65"/>
      <c r="CQ33" s="65"/>
      <c r="CR33" s="65"/>
      <c r="CS33" s="65"/>
      <c r="CT33" s="65"/>
      <c r="CU33" s="65"/>
      <c r="CV33" s="65"/>
      <c r="CW33" s="65"/>
      <c r="CX33" s="65"/>
      <c r="CY33" s="65"/>
      <c r="CZ33" s="65"/>
      <c r="DA33" s="65"/>
      <c r="DB33" s="65"/>
      <c r="DC33" s="65"/>
      <c r="DD33" s="65"/>
      <c r="DE33" s="65"/>
      <c r="DF33" s="65"/>
      <c r="DG33" s="65"/>
      <c r="DH33" s="65"/>
      <c r="DI33" s="65"/>
      <c r="DJ33" s="65"/>
      <c r="DK33" s="65"/>
      <c r="DL33" s="65"/>
      <c r="DM33" s="65"/>
      <c r="DN33" s="65"/>
      <c r="DO33" s="65"/>
      <c r="DP33" s="65"/>
      <c r="DQ33" s="65"/>
      <c r="DR33" s="65"/>
      <c r="DS33" s="65"/>
      <c r="DT33" s="65"/>
      <c r="DU33" s="65"/>
      <c r="DV33" s="65"/>
      <c r="DW33" s="65"/>
      <c r="DX33" s="65"/>
      <c r="DY33" s="65"/>
      <c r="DZ33" s="65"/>
      <c r="EA33" s="65"/>
      <c r="EB33" s="65"/>
      <c r="EC33" s="65"/>
      <c r="ED33" s="65"/>
      <c r="EE33" s="65"/>
      <c r="EF33" s="65"/>
      <c r="EG33" s="65"/>
      <c r="EH33" s="65"/>
      <c r="EI33" s="65"/>
      <c r="EJ33" s="65"/>
      <c r="EK33" s="65"/>
      <c r="EL33" s="65"/>
      <c r="EM33" s="65"/>
      <c r="EN33" s="65"/>
      <c r="EO33" s="65"/>
      <c r="EP33" s="65"/>
      <c r="EQ33" s="65"/>
      <c r="ER33" s="65"/>
      <c r="ES33" s="65"/>
      <c r="ET33" s="65"/>
      <c r="EU33" s="65"/>
      <c r="EV33" s="65"/>
      <c r="EW33" s="65"/>
      <c r="EX33" s="65"/>
      <c r="EY33" s="65"/>
      <c r="EZ33" s="65"/>
      <c r="FA33" s="65"/>
      <c r="FB33" s="65"/>
      <c r="FC33" s="65"/>
      <c r="FD33" s="65"/>
      <c r="FE33" s="65"/>
      <c r="FF33" s="65"/>
      <c r="FG33" s="65"/>
      <c r="FH33" s="65"/>
      <c r="FI33" s="65"/>
      <c r="FJ33" s="65"/>
      <c r="FK33" s="65"/>
      <c r="FL33" s="65"/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5"/>
      <c r="GD33" s="65"/>
      <c r="GE33" s="65"/>
      <c r="GF33" s="65"/>
      <c r="GG33" s="65"/>
      <c r="GH33" s="65"/>
      <c r="GI33" s="65"/>
      <c r="GJ33" s="65"/>
      <c r="GK33" s="65"/>
      <c r="GL33" s="65"/>
      <c r="GM33" s="65"/>
      <c r="GN33" s="65"/>
      <c r="GO33" s="65"/>
      <c r="GP33" s="65"/>
      <c r="GQ33" s="65"/>
      <c r="GR33" s="65"/>
      <c r="GS33" s="65"/>
      <c r="GT33" s="65"/>
      <c r="GU33" s="65"/>
      <c r="GV33" s="65"/>
      <c r="GW33" s="65"/>
      <c r="GX33" s="65"/>
    </row>
    <row r="34" spans="1:206" s="66" customFormat="1" ht="33" customHeight="1">
      <c r="A34" s="365" t="s">
        <v>118</v>
      </c>
      <c r="B34" s="365"/>
      <c r="C34" s="29"/>
      <c r="D34" s="134">
        <f t="shared" si="97"/>
        <v>0</v>
      </c>
      <c r="E34" s="29"/>
      <c r="F34" s="29"/>
      <c r="G34" s="134">
        <f t="shared" si="98"/>
        <v>0</v>
      </c>
      <c r="H34" s="29"/>
      <c r="I34" s="134">
        <f t="shared" si="99"/>
        <v>0</v>
      </c>
      <c r="J34" s="29"/>
      <c r="K34" s="134">
        <f t="shared" si="100"/>
        <v>0</v>
      </c>
      <c r="L34" s="29"/>
      <c r="M34" s="134">
        <f t="shared" si="101"/>
        <v>0</v>
      </c>
      <c r="N34" s="29"/>
      <c r="O34" s="134">
        <f t="shared" si="102"/>
        <v>0</v>
      </c>
      <c r="P34" s="29"/>
      <c r="Q34" s="134">
        <f t="shared" si="103"/>
        <v>0</v>
      </c>
      <c r="R34" s="29"/>
      <c r="S34" s="134">
        <f t="shared" si="104"/>
        <v>0</v>
      </c>
      <c r="T34" s="29"/>
      <c r="U34" s="134">
        <f t="shared" si="105"/>
        <v>0</v>
      </c>
      <c r="V34" s="29"/>
      <c r="W34" s="134">
        <f t="shared" si="106"/>
        <v>0</v>
      </c>
      <c r="X34" s="29"/>
      <c r="Y34" s="134">
        <f t="shared" si="107"/>
        <v>0</v>
      </c>
      <c r="Z34" s="29"/>
      <c r="AA34" s="29"/>
      <c r="AB34" s="135">
        <f t="shared" si="2"/>
        <v>1</v>
      </c>
      <c r="AC34" s="29"/>
      <c r="AD34" s="29"/>
      <c r="AE34" s="134">
        <f t="shared" si="108"/>
        <v>0</v>
      </c>
      <c r="AF34" s="135">
        <f t="shared" si="4"/>
        <v>1</v>
      </c>
      <c r="AG34" s="29"/>
      <c r="AH34" s="134">
        <f t="shared" si="109"/>
        <v>0</v>
      </c>
      <c r="AI34" s="135">
        <f t="shared" si="6"/>
        <v>1</v>
      </c>
      <c r="AJ34" s="29"/>
      <c r="AK34" s="134">
        <f t="shared" si="110"/>
        <v>0</v>
      </c>
      <c r="AL34" s="135">
        <f t="shared" si="8"/>
        <v>1</v>
      </c>
      <c r="AM34" s="29"/>
      <c r="AN34" s="134">
        <f t="shared" si="111"/>
        <v>0</v>
      </c>
      <c r="AO34" s="135">
        <f t="shared" si="10"/>
        <v>1</v>
      </c>
      <c r="AP34" s="29"/>
      <c r="AQ34" s="134">
        <f t="shared" si="112"/>
        <v>0</v>
      </c>
      <c r="AR34" s="135">
        <f t="shared" si="12"/>
        <v>1</v>
      </c>
      <c r="AS34" s="29"/>
      <c r="AT34" s="134">
        <f t="shared" si="113"/>
        <v>0</v>
      </c>
      <c r="AU34" s="135">
        <f t="shared" si="14"/>
        <v>1</v>
      </c>
      <c r="AV34" s="29"/>
      <c r="AW34" s="134">
        <f t="shared" si="114"/>
        <v>0</v>
      </c>
      <c r="AX34" s="135">
        <f t="shared" si="16"/>
        <v>1</v>
      </c>
      <c r="AY34" s="29"/>
      <c r="AZ34" s="134">
        <f t="shared" si="115"/>
        <v>0</v>
      </c>
      <c r="BA34" s="135">
        <f t="shared" si="18"/>
        <v>1</v>
      </c>
      <c r="BB34" s="29"/>
      <c r="BC34" s="134">
        <f t="shared" si="116"/>
        <v>0</v>
      </c>
      <c r="BD34" s="135">
        <f t="shared" si="20"/>
        <v>1</v>
      </c>
      <c r="BE34" s="29"/>
      <c r="BF34" s="134">
        <f t="shared" si="117"/>
        <v>0</v>
      </c>
      <c r="BG34" s="135">
        <f t="shared" si="22"/>
        <v>1</v>
      </c>
      <c r="BH34" s="134"/>
      <c r="BI34" s="26"/>
      <c r="BJ34" s="26"/>
      <c r="BK34" s="135">
        <f>IF($AA$34=0,1,BJ34/$AA$34-1)</f>
        <v>1</v>
      </c>
      <c r="BL34" s="135">
        <f t="shared" si="24"/>
        <v>1</v>
      </c>
      <c r="BM34" s="167"/>
      <c r="BN34" s="65"/>
      <c r="BO34" s="65"/>
      <c r="BP34" s="65"/>
      <c r="BQ34" s="65"/>
      <c r="BR34" s="65"/>
      <c r="BS34" s="65"/>
      <c r="BT34" s="65"/>
      <c r="BU34" s="65"/>
      <c r="BV34" s="65"/>
      <c r="BW34" s="65"/>
      <c r="BX34" s="65"/>
      <c r="BY34" s="65"/>
      <c r="BZ34" s="65"/>
      <c r="CA34" s="65"/>
      <c r="CB34" s="65"/>
      <c r="CC34" s="65"/>
      <c r="CD34" s="65"/>
      <c r="CE34" s="65"/>
      <c r="CF34" s="65"/>
      <c r="CG34" s="65"/>
      <c r="CH34" s="65"/>
      <c r="CI34" s="65"/>
      <c r="CJ34" s="65"/>
      <c r="CK34" s="65"/>
      <c r="CL34" s="65"/>
      <c r="CM34" s="65"/>
      <c r="CN34" s="65"/>
      <c r="CO34" s="65"/>
      <c r="CP34" s="65"/>
      <c r="CQ34" s="65"/>
      <c r="CR34" s="65"/>
      <c r="CS34" s="65"/>
      <c r="CT34" s="65"/>
      <c r="CU34" s="65"/>
      <c r="CV34" s="65"/>
      <c r="CW34" s="65"/>
      <c r="CX34" s="65"/>
      <c r="CY34" s="65"/>
      <c r="CZ34" s="65"/>
      <c r="DA34" s="65"/>
      <c r="DB34" s="65"/>
      <c r="DC34" s="65"/>
      <c r="DD34" s="65"/>
      <c r="DE34" s="65"/>
      <c r="DF34" s="65"/>
      <c r="DG34" s="65"/>
      <c r="DH34" s="65"/>
      <c r="DI34" s="65"/>
      <c r="DJ34" s="65"/>
      <c r="DK34" s="65"/>
      <c r="DL34" s="65"/>
      <c r="DM34" s="65"/>
      <c r="DN34" s="65"/>
      <c r="DO34" s="65"/>
      <c r="DP34" s="65"/>
      <c r="DQ34" s="65"/>
      <c r="DR34" s="65"/>
      <c r="DS34" s="65"/>
      <c r="DT34" s="65"/>
      <c r="DU34" s="65"/>
      <c r="DV34" s="65"/>
      <c r="DW34" s="65"/>
      <c r="DX34" s="65"/>
      <c r="DY34" s="65"/>
      <c r="DZ34" s="65"/>
      <c r="EA34" s="65"/>
      <c r="EB34" s="65"/>
      <c r="EC34" s="65"/>
      <c r="ED34" s="65"/>
      <c r="EE34" s="65"/>
      <c r="EF34" s="65"/>
      <c r="EG34" s="65"/>
      <c r="EH34" s="65"/>
      <c r="EI34" s="65"/>
      <c r="EJ34" s="65"/>
      <c r="EK34" s="65"/>
      <c r="EL34" s="65"/>
      <c r="EM34" s="65"/>
      <c r="EN34" s="65"/>
      <c r="EO34" s="65"/>
      <c r="EP34" s="65"/>
      <c r="EQ34" s="65"/>
      <c r="ER34" s="65"/>
      <c r="ES34" s="65"/>
      <c r="ET34" s="65"/>
      <c r="EU34" s="65"/>
      <c r="EV34" s="65"/>
      <c r="EW34" s="65"/>
      <c r="EX34" s="65"/>
      <c r="EY34" s="65"/>
      <c r="EZ34" s="65"/>
      <c r="FA34" s="65"/>
      <c r="FB34" s="65"/>
      <c r="FC34" s="65"/>
      <c r="FD34" s="65"/>
      <c r="FE34" s="65"/>
      <c r="FF34" s="65"/>
      <c r="FG34" s="65"/>
      <c r="FH34" s="65"/>
      <c r="FI34" s="65"/>
      <c r="FJ34" s="65"/>
      <c r="FK34" s="65"/>
      <c r="FL34" s="65"/>
      <c r="FM34" s="65"/>
      <c r="FN34" s="65"/>
      <c r="FO34" s="65"/>
      <c r="FP34" s="65"/>
      <c r="FQ34" s="65"/>
      <c r="FR34" s="65"/>
      <c r="FS34" s="65"/>
      <c r="FT34" s="65"/>
      <c r="FU34" s="65"/>
      <c r="FV34" s="65"/>
      <c r="FW34" s="65"/>
      <c r="FX34" s="65"/>
      <c r="FY34" s="65"/>
      <c r="FZ34" s="65"/>
      <c r="GA34" s="65"/>
      <c r="GB34" s="65"/>
      <c r="GC34" s="65"/>
      <c r="GD34" s="65"/>
      <c r="GE34" s="65"/>
      <c r="GF34" s="65"/>
      <c r="GG34" s="65"/>
      <c r="GH34" s="65"/>
      <c r="GI34" s="65"/>
      <c r="GJ34" s="65"/>
      <c r="GK34" s="65"/>
      <c r="GL34" s="65"/>
      <c r="GM34" s="65"/>
      <c r="GN34" s="65"/>
      <c r="GO34" s="65"/>
      <c r="GP34" s="65"/>
      <c r="GQ34" s="65"/>
      <c r="GR34" s="65"/>
      <c r="GS34" s="65"/>
      <c r="GT34" s="65"/>
      <c r="GU34" s="65"/>
      <c r="GV34" s="65"/>
      <c r="GW34" s="65"/>
      <c r="GX34" s="65"/>
    </row>
    <row r="35" spans="1:206" s="66" customFormat="1" ht="18" customHeight="1">
      <c r="A35" s="365" t="s">
        <v>48</v>
      </c>
      <c r="B35" s="365"/>
      <c r="C35" s="29"/>
      <c r="D35" s="134">
        <f t="shared" si="97"/>
        <v>0</v>
      </c>
      <c r="E35" s="29"/>
      <c r="F35" s="29"/>
      <c r="G35" s="134">
        <f t="shared" si="98"/>
        <v>0</v>
      </c>
      <c r="H35" s="29"/>
      <c r="I35" s="134">
        <f t="shared" si="99"/>
        <v>0</v>
      </c>
      <c r="J35" s="29"/>
      <c r="K35" s="134">
        <f t="shared" si="100"/>
        <v>0</v>
      </c>
      <c r="L35" s="29"/>
      <c r="M35" s="134">
        <f t="shared" si="101"/>
        <v>0</v>
      </c>
      <c r="N35" s="29"/>
      <c r="O35" s="134">
        <f t="shared" si="102"/>
        <v>0</v>
      </c>
      <c r="P35" s="29"/>
      <c r="Q35" s="134">
        <f t="shared" si="103"/>
        <v>0</v>
      </c>
      <c r="R35" s="29"/>
      <c r="S35" s="134">
        <f t="shared" si="104"/>
        <v>0</v>
      </c>
      <c r="T35" s="29"/>
      <c r="U35" s="134">
        <f t="shared" si="105"/>
        <v>0</v>
      </c>
      <c r="V35" s="29"/>
      <c r="W35" s="134">
        <f t="shared" si="106"/>
        <v>0</v>
      </c>
      <c r="X35" s="29"/>
      <c r="Y35" s="134">
        <f t="shared" si="107"/>
        <v>0</v>
      </c>
      <c r="Z35" s="29"/>
      <c r="AA35" s="29"/>
      <c r="AB35" s="135">
        <f t="shared" si="2"/>
        <v>1</v>
      </c>
      <c r="AC35" s="29"/>
      <c r="AD35" s="29"/>
      <c r="AE35" s="134">
        <f t="shared" si="108"/>
        <v>0</v>
      </c>
      <c r="AF35" s="135">
        <f t="shared" si="4"/>
        <v>1</v>
      </c>
      <c r="AG35" s="29"/>
      <c r="AH35" s="134">
        <f t="shared" si="109"/>
        <v>0</v>
      </c>
      <c r="AI35" s="135">
        <f t="shared" si="6"/>
        <v>1</v>
      </c>
      <c r="AJ35" s="29"/>
      <c r="AK35" s="134">
        <f t="shared" si="110"/>
        <v>0</v>
      </c>
      <c r="AL35" s="135">
        <f t="shared" si="8"/>
        <v>1</v>
      </c>
      <c r="AM35" s="29"/>
      <c r="AN35" s="134">
        <f t="shared" si="111"/>
        <v>0</v>
      </c>
      <c r="AO35" s="135">
        <f t="shared" si="10"/>
        <v>1</v>
      </c>
      <c r="AP35" s="29"/>
      <c r="AQ35" s="134">
        <f t="shared" si="112"/>
        <v>0</v>
      </c>
      <c r="AR35" s="135">
        <f t="shared" si="12"/>
        <v>1</v>
      </c>
      <c r="AS35" s="29"/>
      <c r="AT35" s="134">
        <f t="shared" si="113"/>
        <v>0</v>
      </c>
      <c r="AU35" s="135">
        <f t="shared" si="14"/>
        <v>1</v>
      </c>
      <c r="AV35" s="29"/>
      <c r="AW35" s="134">
        <f t="shared" si="114"/>
        <v>0</v>
      </c>
      <c r="AX35" s="135">
        <f t="shared" si="16"/>
        <v>1</v>
      </c>
      <c r="AY35" s="29"/>
      <c r="AZ35" s="134">
        <f t="shared" si="115"/>
        <v>0</v>
      </c>
      <c r="BA35" s="135">
        <f t="shared" si="18"/>
        <v>1</v>
      </c>
      <c r="BB35" s="29"/>
      <c r="BC35" s="134">
        <f t="shared" si="116"/>
        <v>0</v>
      </c>
      <c r="BD35" s="135">
        <f t="shared" si="20"/>
        <v>1</v>
      </c>
      <c r="BE35" s="29"/>
      <c r="BF35" s="134">
        <f t="shared" si="117"/>
        <v>0</v>
      </c>
      <c r="BG35" s="135">
        <f t="shared" si="22"/>
        <v>1</v>
      </c>
      <c r="BH35" s="134"/>
      <c r="BI35" s="26"/>
      <c r="BJ35" s="26"/>
      <c r="BK35" s="135">
        <f>IF($AA$35=0,1,BJ35/$AA$35-1)</f>
        <v>1</v>
      </c>
      <c r="BL35" s="135">
        <f t="shared" si="24"/>
        <v>1</v>
      </c>
      <c r="BM35" s="167"/>
      <c r="BN35" s="65"/>
      <c r="BO35" s="65"/>
      <c r="BP35" s="65"/>
      <c r="BQ35" s="65"/>
      <c r="BR35" s="65"/>
      <c r="BS35" s="65"/>
      <c r="BT35" s="65"/>
      <c r="BU35" s="65"/>
      <c r="BV35" s="65"/>
      <c r="BW35" s="65"/>
      <c r="BX35" s="65"/>
      <c r="BY35" s="65"/>
      <c r="BZ35" s="65"/>
      <c r="CA35" s="65"/>
      <c r="CB35" s="65"/>
      <c r="CC35" s="65"/>
      <c r="CD35" s="65"/>
      <c r="CE35" s="65"/>
      <c r="CF35" s="65"/>
      <c r="CG35" s="65"/>
      <c r="CH35" s="65"/>
      <c r="CI35" s="65"/>
      <c r="CJ35" s="65"/>
      <c r="CK35" s="65"/>
      <c r="CL35" s="65"/>
      <c r="CM35" s="65"/>
      <c r="CN35" s="65"/>
      <c r="CO35" s="65"/>
      <c r="CP35" s="65"/>
      <c r="CQ35" s="65"/>
      <c r="CR35" s="65"/>
      <c r="CS35" s="65"/>
      <c r="CT35" s="65"/>
      <c r="CU35" s="65"/>
      <c r="CV35" s="65"/>
      <c r="CW35" s="65"/>
      <c r="CX35" s="65"/>
      <c r="CY35" s="65"/>
      <c r="CZ35" s="65"/>
      <c r="DA35" s="65"/>
      <c r="DB35" s="65"/>
      <c r="DC35" s="65"/>
      <c r="DD35" s="65"/>
      <c r="DE35" s="65"/>
      <c r="DF35" s="65"/>
      <c r="DG35" s="65"/>
      <c r="DH35" s="65"/>
      <c r="DI35" s="65"/>
      <c r="DJ35" s="65"/>
      <c r="DK35" s="65"/>
      <c r="DL35" s="65"/>
      <c r="DM35" s="65"/>
      <c r="DN35" s="65"/>
      <c r="DO35" s="65"/>
      <c r="DP35" s="65"/>
      <c r="DQ35" s="65"/>
      <c r="DR35" s="65"/>
      <c r="DS35" s="65"/>
      <c r="DT35" s="65"/>
      <c r="DU35" s="65"/>
      <c r="DV35" s="65"/>
      <c r="DW35" s="65"/>
      <c r="DX35" s="65"/>
      <c r="DY35" s="65"/>
      <c r="DZ35" s="65"/>
      <c r="EA35" s="65"/>
      <c r="EB35" s="65"/>
      <c r="EC35" s="65"/>
      <c r="ED35" s="65"/>
      <c r="EE35" s="65"/>
      <c r="EF35" s="65"/>
      <c r="EG35" s="65"/>
      <c r="EH35" s="65"/>
      <c r="EI35" s="65"/>
      <c r="EJ35" s="65"/>
      <c r="EK35" s="65"/>
      <c r="EL35" s="65"/>
      <c r="EM35" s="65"/>
      <c r="EN35" s="65"/>
      <c r="EO35" s="65"/>
      <c r="EP35" s="65"/>
      <c r="EQ35" s="65"/>
      <c r="ER35" s="65"/>
      <c r="ES35" s="65"/>
      <c r="ET35" s="65"/>
      <c r="EU35" s="65"/>
      <c r="EV35" s="65"/>
      <c r="EW35" s="65"/>
      <c r="EX35" s="65"/>
      <c r="EY35" s="65"/>
      <c r="EZ35" s="65"/>
      <c r="FA35" s="65"/>
      <c r="FB35" s="65"/>
      <c r="FC35" s="65"/>
      <c r="FD35" s="65"/>
      <c r="FE35" s="65"/>
      <c r="FF35" s="65"/>
      <c r="FG35" s="65"/>
      <c r="FH35" s="65"/>
      <c r="FI35" s="65"/>
      <c r="FJ35" s="65"/>
      <c r="FK35" s="65"/>
      <c r="FL35" s="65"/>
      <c r="FM35" s="65"/>
      <c r="FN35" s="65"/>
      <c r="FO35" s="65"/>
      <c r="FP35" s="65"/>
      <c r="FQ35" s="65"/>
      <c r="FR35" s="65"/>
      <c r="FS35" s="65"/>
      <c r="FT35" s="65"/>
      <c r="FU35" s="65"/>
      <c r="FV35" s="65"/>
      <c r="FW35" s="65"/>
      <c r="FX35" s="65"/>
      <c r="FY35" s="65"/>
      <c r="FZ35" s="65"/>
      <c r="GA35" s="65"/>
      <c r="GB35" s="65"/>
      <c r="GC35" s="65"/>
      <c r="GD35" s="65"/>
      <c r="GE35" s="65"/>
      <c r="GF35" s="65"/>
      <c r="GG35" s="65"/>
      <c r="GH35" s="65"/>
      <c r="GI35" s="65"/>
      <c r="GJ35" s="65"/>
      <c r="GK35" s="65"/>
      <c r="GL35" s="65"/>
      <c r="GM35" s="65"/>
      <c r="GN35" s="65"/>
      <c r="GO35" s="65"/>
      <c r="GP35" s="65"/>
      <c r="GQ35" s="65"/>
      <c r="GR35" s="65"/>
      <c r="GS35" s="65"/>
      <c r="GT35" s="65"/>
      <c r="GU35" s="65"/>
      <c r="GV35" s="65"/>
      <c r="GW35" s="65"/>
      <c r="GX35" s="65"/>
    </row>
    <row r="36" spans="1:206" s="66" customFormat="1" ht="18" customHeight="1">
      <c r="A36" s="365" t="s">
        <v>93</v>
      </c>
      <c r="B36" s="365"/>
      <c r="C36" s="29"/>
      <c r="D36" s="134">
        <f t="shared" si="97"/>
        <v>0</v>
      </c>
      <c r="E36" s="29"/>
      <c r="F36" s="29"/>
      <c r="G36" s="134">
        <f t="shared" si="98"/>
        <v>0</v>
      </c>
      <c r="H36" s="29"/>
      <c r="I36" s="134">
        <f t="shared" si="99"/>
        <v>0</v>
      </c>
      <c r="J36" s="29"/>
      <c r="K36" s="134">
        <f t="shared" si="100"/>
        <v>0</v>
      </c>
      <c r="L36" s="29"/>
      <c r="M36" s="134">
        <f t="shared" si="101"/>
        <v>0</v>
      </c>
      <c r="N36" s="29"/>
      <c r="O36" s="134">
        <f t="shared" si="102"/>
        <v>0</v>
      </c>
      <c r="P36" s="29"/>
      <c r="Q36" s="134">
        <f t="shared" si="103"/>
        <v>0</v>
      </c>
      <c r="R36" s="29"/>
      <c r="S36" s="134">
        <f t="shared" si="104"/>
        <v>0</v>
      </c>
      <c r="T36" s="29"/>
      <c r="U36" s="134">
        <f t="shared" si="105"/>
        <v>0</v>
      </c>
      <c r="V36" s="29"/>
      <c r="W36" s="134">
        <f t="shared" si="106"/>
        <v>0</v>
      </c>
      <c r="X36" s="29"/>
      <c r="Y36" s="134">
        <f t="shared" si="107"/>
        <v>0</v>
      </c>
      <c r="Z36" s="29"/>
      <c r="AA36" s="29"/>
      <c r="AB36" s="135">
        <f t="shared" si="2"/>
        <v>1</v>
      </c>
      <c r="AC36" s="29"/>
      <c r="AD36" s="29"/>
      <c r="AE36" s="134">
        <f t="shared" si="108"/>
        <v>0</v>
      </c>
      <c r="AF36" s="135">
        <f t="shared" si="4"/>
        <v>1</v>
      </c>
      <c r="AG36" s="29"/>
      <c r="AH36" s="134">
        <f t="shared" si="109"/>
        <v>0</v>
      </c>
      <c r="AI36" s="135">
        <f t="shared" si="6"/>
        <v>1</v>
      </c>
      <c r="AJ36" s="29"/>
      <c r="AK36" s="134">
        <f t="shared" si="110"/>
        <v>0</v>
      </c>
      <c r="AL36" s="135">
        <f t="shared" si="8"/>
        <v>1</v>
      </c>
      <c r="AM36" s="29"/>
      <c r="AN36" s="134">
        <f t="shared" si="111"/>
        <v>0</v>
      </c>
      <c r="AO36" s="135">
        <f t="shared" si="10"/>
        <v>1</v>
      </c>
      <c r="AP36" s="29"/>
      <c r="AQ36" s="134">
        <f t="shared" si="112"/>
        <v>0</v>
      </c>
      <c r="AR36" s="135">
        <f t="shared" si="12"/>
        <v>1</v>
      </c>
      <c r="AS36" s="29"/>
      <c r="AT36" s="134">
        <f t="shared" si="113"/>
        <v>0</v>
      </c>
      <c r="AU36" s="135">
        <f t="shared" si="14"/>
        <v>1</v>
      </c>
      <c r="AV36" s="29"/>
      <c r="AW36" s="134">
        <f t="shared" si="114"/>
        <v>0</v>
      </c>
      <c r="AX36" s="135">
        <f t="shared" si="16"/>
        <v>1</v>
      </c>
      <c r="AY36" s="29"/>
      <c r="AZ36" s="134">
        <f t="shared" si="115"/>
        <v>0</v>
      </c>
      <c r="BA36" s="135">
        <f t="shared" si="18"/>
        <v>1</v>
      </c>
      <c r="BB36" s="29"/>
      <c r="BC36" s="134">
        <f t="shared" si="116"/>
        <v>0</v>
      </c>
      <c r="BD36" s="135">
        <f t="shared" si="20"/>
        <v>1</v>
      </c>
      <c r="BE36" s="29"/>
      <c r="BF36" s="134">
        <f t="shared" si="117"/>
        <v>0</v>
      </c>
      <c r="BG36" s="135">
        <f t="shared" si="22"/>
        <v>1</v>
      </c>
      <c r="BH36" s="134"/>
      <c r="BI36" s="26"/>
      <c r="BJ36" s="26"/>
      <c r="BK36" s="135">
        <f>IF($AA$36=0,1,BJ36/$AA$36-1)</f>
        <v>1</v>
      </c>
      <c r="BL36" s="135">
        <f t="shared" si="24"/>
        <v>1</v>
      </c>
      <c r="BM36" s="167"/>
      <c r="BN36" s="65"/>
      <c r="BO36" s="65"/>
      <c r="BP36" s="65"/>
      <c r="BQ36" s="65"/>
      <c r="BR36" s="65"/>
      <c r="BS36" s="65"/>
      <c r="BT36" s="65"/>
      <c r="BU36" s="65"/>
      <c r="BV36" s="65"/>
      <c r="BW36" s="65"/>
      <c r="BX36" s="65"/>
      <c r="BY36" s="65"/>
      <c r="BZ36" s="65"/>
      <c r="CA36" s="65"/>
      <c r="CB36" s="65"/>
      <c r="CC36" s="65"/>
      <c r="CD36" s="65"/>
      <c r="CE36" s="65"/>
      <c r="CF36" s="65"/>
      <c r="CG36" s="65"/>
      <c r="CH36" s="65"/>
      <c r="CI36" s="65"/>
      <c r="CJ36" s="65"/>
      <c r="CK36" s="65"/>
      <c r="CL36" s="65"/>
      <c r="CM36" s="65"/>
      <c r="CN36" s="65"/>
      <c r="CO36" s="65"/>
      <c r="CP36" s="65"/>
      <c r="CQ36" s="65"/>
      <c r="CR36" s="65"/>
      <c r="CS36" s="65"/>
      <c r="CT36" s="65"/>
      <c r="CU36" s="65"/>
      <c r="CV36" s="65"/>
      <c r="CW36" s="65"/>
      <c r="CX36" s="65"/>
      <c r="CY36" s="65"/>
      <c r="CZ36" s="65"/>
      <c r="DA36" s="65"/>
      <c r="DB36" s="65"/>
      <c r="DC36" s="65"/>
      <c r="DD36" s="65"/>
      <c r="DE36" s="65"/>
      <c r="DF36" s="65"/>
      <c r="DG36" s="65"/>
      <c r="DH36" s="65"/>
      <c r="DI36" s="65"/>
      <c r="DJ36" s="65"/>
      <c r="DK36" s="65"/>
      <c r="DL36" s="65"/>
      <c r="DM36" s="65"/>
      <c r="DN36" s="65"/>
      <c r="DO36" s="65"/>
      <c r="DP36" s="65"/>
      <c r="DQ36" s="65"/>
      <c r="DR36" s="65"/>
      <c r="DS36" s="65"/>
      <c r="DT36" s="65"/>
      <c r="DU36" s="65"/>
      <c r="DV36" s="65"/>
      <c r="DW36" s="65"/>
      <c r="DX36" s="65"/>
      <c r="DY36" s="65"/>
      <c r="DZ36" s="65"/>
      <c r="EA36" s="65"/>
      <c r="EB36" s="65"/>
      <c r="EC36" s="65"/>
      <c r="ED36" s="65"/>
      <c r="EE36" s="65"/>
      <c r="EF36" s="65"/>
      <c r="EG36" s="65"/>
      <c r="EH36" s="65"/>
      <c r="EI36" s="65"/>
      <c r="EJ36" s="65"/>
      <c r="EK36" s="65"/>
      <c r="EL36" s="65"/>
      <c r="EM36" s="65"/>
      <c r="EN36" s="65"/>
      <c r="EO36" s="65"/>
      <c r="EP36" s="65"/>
      <c r="EQ36" s="65"/>
      <c r="ER36" s="65"/>
      <c r="ES36" s="65"/>
      <c r="ET36" s="65"/>
      <c r="EU36" s="65"/>
      <c r="EV36" s="65"/>
      <c r="EW36" s="65"/>
      <c r="EX36" s="65"/>
      <c r="EY36" s="65"/>
      <c r="EZ36" s="65"/>
      <c r="FA36" s="65"/>
      <c r="FB36" s="65"/>
      <c r="FC36" s="65"/>
      <c r="FD36" s="65"/>
      <c r="FE36" s="65"/>
      <c r="FF36" s="65"/>
      <c r="FG36" s="65"/>
      <c r="FH36" s="65"/>
      <c r="FI36" s="65"/>
      <c r="FJ36" s="65"/>
      <c r="FK36" s="65"/>
      <c r="FL36" s="65"/>
      <c r="FM36" s="65"/>
      <c r="FN36" s="65"/>
      <c r="FO36" s="65"/>
      <c r="FP36" s="65"/>
      <c r="FQ36" s="65"/>
      <c r="FR36" s="65"/>
      <c r="FS36" s="65"/>
      <c r="FT36" s="65"/>
      <c r="FU36" s="65"/>
      <c r="FV36" s="65"/>
      <c r="FW36" s="65"/>
      <c r="FX36" s="65"/>
      <c r="FY36" s="65"/>
      <c r="FZ36" s="65"/>
      <c r="GA36" s="65"/>
      <c r="GB36" s="65"/>
      <c r="GC36" s="65"/>
      <c r="GD36" s="65"/>
      <c r="GE36" s="65"/>
      <c r="GF36" s="65"/>
      <c r="GG36" s="65"/>
      <c r="GH36" s="65"/>
      <c r="GI36" s="65"/>
      <c r="GJ36" s="65"/>
      <c r="GK36" s="65"/>
      <c r="GL36" s="65"/>
      <c r="GM36" s="65"/>
      <c r="GN36" s="65"/>
      <c r="GO36" s="65"/>
      <c r="GP36" s="65"/>
      <c r="GQ36" s="65"/>
      <c r="GR36" s="65"/>
      <c r="GS36" s="65"/>
      <c r="GT36" s="65"/>
      <c r="GU36" s="65"/>
      <c r="GV36" s="65"/>
      <c r="GW36" s="65"/>
      <c r="GX36" s="65"/>
    </row>
    <row r="37" spans="1:206" s="18" customFormat="1" ht="23.25" customHeight="1">
      <c r="A37" s="358" t="s">
        <v>49</v>
      </c>
      <c r="B37" s="358"/>
      <c r="C37" s="130">
        <f>C38+C43+C44+C45+C46+C47</f>
        <v>0</v>
      </c>
      <c r="D37" s="130">
        <f t="shared" ref="D37:AA37" si="118">D38+D43+D44+D45+D46+D47</f>
        <v>0</v>
      </c>
      <c r="E37" s="130">
        <f t="shared" si="118"/>
        <v>0</v>
      </c>
      <c r="F37" s="130">
        <f t="shared" si="118"/>
        <v>0</v>
      </c>
      <c r="G37" s="130">
        <f t="shared" si="118"/>
        <v>0</v>
      </c>
      <c r="H37" s="130">
        <f t="shared" si="118"/>
        <v>0</v>
      </c>
      <c r="I37" s="130">
        <f t="shared" si="118"/>
        <v>0</v>
      </c>
      <c r="J37" s="130">
        <f t="shared" si="118"/>
        <v>0</v>
      </c>
      <c r="K37" s="130">
        <f t="shared" si="118"/>
        <v>0</v>
      </c>
      <c r="L37" s="130">
        <f t="shared" si="118"/>
        <v>0</v>
      </c>
      <c r="M37" s="130">
        <f t="shared" si="118"/>
        <v>0</v>
      </c>
      <c r="N37" s="130">
        <f t="shared" si="118"/>
        <v>0</v>
      </c>
      <c r="O37" s="130">
        <f t="shared" si="118"/>
        <v>0</v>
      </c>
      <c r="P37" s="130">
        <f t="shared" si="118"/>
        <v>0</v>
      </c>
      <c r="Q37" s="130">
        <f t="shared" si="118"/>
        <v>0</v>
      </c>
      <c r="R37" s="130">
        <f t="shared" si="118"/>
        <v>0</v>
      </c>
      <c r="S37" s="130">
        <f t="shared" si="118"/>
        <v>0</v>
      </c>
      <c r="T37" s="130">
        <f t="shared" si="118"/>
        <v>0</v>
      </c>
      <c r="U37" s="130">
        <f t="shared" si="118"/>
        <v>0</v>
      </c>
      <c r="V37" s="130">
        <f t="shared" si="118"/>
        <v>0</v>
      </c>
      <c r="W37" s="130">
        <f t="shared" si="118"/>
        <v>0</v>
      </c>
      <c r="X37" s="130">
        <f t="shared" si="118"/>
        <v>0</v>
      </c>
      <c r="Y37" s="130">
        <f t="shared" si="118"/>
        <v>0</v>
      </c>
      <c r="Z37" s="130">
        <f t="shared" si="118"/>
        <v>0</v>
      </c>
      <c r="AA37" s="130">
        <f t="shared" si="118"/>
        <v>0</v>
      </c>
      <c r="AB37" s="131">
        <f t="shared" si="2"/>
        <v>1</v>
      </c>
      <c r="AC37" s="130">
        <f t="shared" ref="AC37:BF37" si="119">AC38+AC43+AC44+AC45+AC46+AC47</f>
        <v>0</v>
      </c>
      <c r="AD37" s="130">
        <f t="shared" si="119"/>
        <v>0</v>
      </c>
      <c r="AE37" s="130">
        <f t="shared" si="119"/>
        <v>0</v>
      </c>
      <c r="AF37" s="131">
        <f t="shared" si="4"/>
        <v>1</v>
      </c>
      <c r="AG37" s="130">
        <f t="shared" ref="AG37" si="120">AG38+AG43+AG44+AG45+AG46+AG47</f>
        <v>0</v>
      </c>
      <c r="AH37" s="130">
        <f t="shared" si="119"/>
        <v>0</v>
      </c>
      <c r="AI37" s="131">
        <f t="shared" si="6"/>
        <v>1</v>
      </c>
      <c r="AJ37" s="130">
        <f t="shared" ref="AJ37" si="121">AJ38+AJ43+AJ44+AJ45+AJ46+AJ47</f>
        <v>0</v>
      </c>
      <c r="AK37" s="130">
        <f t="shared" si="119"/>
        <v>0</v>
      </c>
      <c r="AL37" s="131">
        <f t="shared" si="8"/>
        <v>1</v>
      </c>
      <c r="AM37" s="130">
        <f t="shared" ref="AM37" si="122">AM38+AM43+AM44+AM45+AM46+AM47</f>
        <v>0</v>
      </c>
      <c r="AN37" s="130">
        <f t="shared" si="119"/>
        <v>0</v>
      </c>
      <c r="AO37" s="131">
        <f t="shared" si="10"/>
        <v>1</v>
      </c>
      <c r="AP37" s="130">
        <f t="shared" ref="AP37" si="123">AP38+AP43+AP44+AP45+AP46+AP47</f>
        <v>0</v>
      </c>
      <c r="AQ37" s="130">
        <f t="shared" si="119"/>
        <v>0</v>
      </c>
      <c r="AR37" s="131">
        <f t="shared" si="12"/>
        <v>1</v>
      </c>
      <c r="AS37" s="130">
        <f t="shared" ref="AS37" si="124">AS38+AS43+AS44+AS45+AS46+AS47</f>
        <v>0</v>
      </c>
      <c r="AT37" s="130">
        <f t="shared" si="119"/>
        <v>0</v>
      </c>
      <c r="AU37" s="131">
        <f t="shared" si="14"/>
        <v>1</v>
      </c>
      <c r="AV37" s="130">
        <f t="shared" ref="AV37" si="125">AV38+AV43+AV44+AV45+AV46+AV47</f>
        <v>0</v>
      </c>
      <c r="AW37" s="130">
        <f t="shared" si="119"/>
        <v>0</v>
      </c>
      <c r="AX37" s="131">
        <f t="shared" si="16"/>
        <v>1</v>
      </c>
      <c r="AY37" s="130">
        <f t="shared" ref="AY37" si="126">AY38+AY43+AY44+AY45+AY46+AY47</f>
        <v>0</v>
      </c>
      <c r="AZ37" s="130">
        <f t="shared" si="119"/>
        <v>0</v>
      </c>
      <c r="BA37" s="131">
        <f t="shared" si="18"/>
        <v>1</v>
      </c>
      <c r="BB37" s="130">
        <f t="shared" ref="BB37" si="127">BB38+BB43+BB44+BB45+BB46+BB47</f>
        <v>0</v>
      </c>
      <c r="BC37" s="130">
        <f t="shared" si="119"/>
        <v>0</v>
      </c>
      <c r="BD37" s="131">
        <f t="shared" si="20"/>
        <v>1</v>
      </c>
      <c r="BE37" s="130">
        <f t="shared" ref="BE37" si="128">BE38+BE43+BE44+BE45+BE46+BE47</f>
        <v>0</v>
      </c>
      <c r="BF37" s="130">
        <f t="shared" si="119"/>
        <v>0</v>
      </c>
      <c r="BG37" s="131">
        <f t="shared" si="22"/>
        <v>1</v>
      </c>
      <c r="BH37" s="130">
        <f t="shared" ref="BH37:BJ37" si="129">BH38+BH43+BH44+BH45+BH46+BH47</f>
        <v>0</v>
      </c>
      <c r="BI37" s="130">
        <f t="shared" si="129"/>
        <v>0</v>
      </c>
      <c r="BJ37" s="130">
        <f t="shared" si="129"/>
        <v>0</v>
      </c>
      <c r="BK37" s="131">
        <f>IF($AA$37=0,1,BJ37/$AA$37-1)</f>
        <v>1</v>
      </c>
      <c r="BL37" s="131">
        <f t="shared" si="24"/>
        <v>1</v>
      </c>
      <c r="BM37" s="165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</row>
    <row r="38" spans="1:206" s="68" customFormat="1" ht="19.5" customHeight="1">
      <c r="A38" s="371" t="s">
        <v>100</v>
      </c>
      <c r="B38" s="371"/>
      <c r="C38" s="140">
        <f>C39+C40+C41+C42</f>
        <v>0</v>
      </c>
      <c r="D38" s="140">
        <f t="shared" ref="D38:AA38" si="130">D39+D40+D41+D42</f>
        <v>0</v>
      </c>
      <c r="E38" s="140">
        <f t="shared" si="130"/>
        <v>0</v>
      </c>
      <c r="F38" s="140">
        <f t="shared" si="130"/>
        <v>0</v>
      </c>
      <c r="G38" s="140">
        <f t="shared" si="130"/>
        <v>0</v>
      </c>
      <c r="H38" s="140">
        <f t="shared" si="130"/>
        <v>0</v>
      </c>
      <c r="I38" s="140">
        <f t="shared" si="130"/>
        <v>0</v>
      </c>
      <c r="J38" s="140">
        <f t="shared" si="130"/>
        <v>0</v>
      </c>
      <c r="K38" s="140">
        <f t="shared" si="130"/>
        <v>0</v>
      </c>
      <c r="L38" s="140">
        <f t="shared" si="130"/>
        <v>0</v>
      </c>
      <c r="M38" s="140">
        <f t="shared" si="130"/>
        <v>0</v>
      </c>
      <c r="N38" s="140">
        <f t="shared" si="130"/>
        <v>0</v>
      </c>
      <c r="O38" s="140">
        <f t="shared" si="130"/>
        <v>0</v>
      </c>
      <c r="P38" s="140">
        <f t="shared" si="130"/>
        <v>0</v>
      </c>
      <c r="Q38" s="140">
        <f t="shared" si="130"/>
        <v>0</v>
      </c>
      <c r="R38" s="140">
        <f t="shared" si="130"/>
        <v>0</v>
      </c>
      <c r="S38" s="140">
        <f t="shared" si="130"/>
        <v>0</v>
      </c>
      <c r="T38" s="140">
        <f t="shared" si="130"/>
        <v>0</v>
      </c>
      <c r="U38" s="140">
        <f t="shared" si="130"/>
        <v>0</v>
      </c>
      <c r="V38" s="140">
        <f t="shared" si="130"/>
        <v>0</v>
      </c>
      <c r="W38" s="140">
        <f t="shared" si="130"/>
        <v>0</v>
      </c>
      <c r="X38" s="140">
        <f t="shared" si="130"/>
        <v>0</v>
      </c>
      <c r="Y38" s="140">
        <f t="shared" si="130"/>
        <v>0</v>
      </c>
      <c r="Z38" s="140">
        <f t="shared" si="130"/>
        <v>0</v>
      </c>
      <c r="AA38" s="140">
        <f t="shared" si="130"/>
        <v>0</v>
      </c>
      <c r="AB38" s="133">
        <f t="shared" si="2"/>
        <v>1</v>
      </c>
      <c r="AC38" s="140">
        <f t="shared" ref="AC38:BF38" si="131">AC39+AC40+AC41+AC42</f>
        <v>0</v>
      </c>
      <c r="AD38" s="140">
        <f t="shared" si="131"/>
        <v>0</v>
      </c>
      <c r="AE38" s="140">
        <f t="shared" si="131"/>
        <v>0</v>
      </c>
      <c r="AF38" s="133">
        <f t="shared" si="4"/>
        <v>1</v>
      </c>
      <c r="AG38" s="140">
        <f t="shared" ref="AG38" si="132">AG39+AG40+AG41+AG42</f>
        <v>0</v>
      </c>
      <c r="AH38" s="140">
        <f t="shared" si="131"/>
        <v>0</v>
      </c>
      <c r="AI38" s="133">
        <f t="shared" si="6"/>
        <v>1</v>
      </c>
      <c r="AJ38" s="140">
        <f t="shared" ref="AJ38" si="133">AJ39+AJ40+AJ41+AJ42</f>
        <v>0</v>
      </c>
      <c r="AK38" s="140">
        <f t="shared" si="131"/>
        <v>0</v>
      </c>
      <c r="AL38" s="133">
        <f t="shared" si="8"/>
        <v>1</v>
      </c>
      <c r="AM38" s="140">
        <f t="shared" ref="AM38" si="134">AM39+AM40+AM41+AM42</f>
        <v>0</v>
      </c>
      <c r="AN38" s="140">
        <f t="shared" si="131"/>
        <v>0</v>
      </c>
      <c r="AO38" s="133">
        <f t="shared" si="10"/>
        <v>1</v>
      </c>
      <c r="AP38" s="140">
        <f t="shared" ref="AP38" si="135">AP39+AP40+AP41+AP42</f>
        <v>0</v>
      </c>
      <c r="AQ38" s="140">
        <f t="shared" si="131"/>
        <v>0</v>
      </c>
      <c r="AR38" s="133">
        <f t="shared" si="12"/>
        <v>1</v>
      </c>
      <c r="AS38" s="140">
        <f t="shared" ref="AS38" si="136">AS39+AS40+AS41+AS42</f>
        <v>0</v>
      </c>
      <c r="AT38" s="140">
        <f t="shared" si="131"/>
        <v>0</v>
      </c>
      <c r="AU38" s="133">
        <f t="shared" si="14"/>
        <v>1</v>
      </c>
      <c r="AV38" s="140">
        <f t="shared" ref="AV38" si="137">AV39+AV40+AV41+AV42</f>
        <v>0</v>
      </c>
      <c r="AW38" s="140">
        <f t="shared" si="131"/>
        <v>0</v>
      </c>
      <c r="AX38" s="133">
        <f t="shared" si="16"/>
        <v>1</v>
      </c>
      <c r="AY38" s="140">
        <f t="shared" ref="AY38" si="138">AY39+AY40+AY41+AY42</f>
        <v>0</v>
      </c>
      <c r="AZ38" s="140">
        <f t="shared" si="131"/>
        <v>0</v>
      </c>
      <c r="BA38" s="133">
        <f t="shared" si="18"/>
        <v>1</v>
      </c>
      <c r="BB38" s="140">
        <f t="shared" ref="BB38" si="139">BB39+BB40+BB41+BB42</f>
        <v>0</v>
      </c>
      <c r="BC38" s="140">
        <f t="shared" si="131"/>
        <v>0</v>
      </c>
      <c r="BD38" s="133">
        <f t="shared" si="20"/>
        <v>1</v>
      </c>
      <c r="BE38" s="140">
        <f t="shared" ref="BE38" si="140">BE39+BE40+BE41+BE42</f>
        <v>0</v>
      </c>
      <c r="BF38" s="140">
        <f t="shared" si="131"/>
        <v>0</v>
      </c>
      <c r="BG38" s="133">
        <f t="shared" si="22"/>
        <v>1</v>
      </c>
      <c r="BH38" s="140">
        <f t="shared" ref="BH38:BJ38" si="141">BH39+BH40+BH41+BH42</f>
        <v>0</v>
      </c>
      <c r="BI38" s="140">
        <f t="shared" si="141"/>
        <v>0</v>
      </c>
      <c r="BJ38" s="140">
        <f t="shared" si="141"/>
        <v>0</v>
      </c>
      <c r="BK38" s="133">
        <f>IF($AA$38=0,1,BJ38/$AA$38-1)</f>
        <v>1</v>
      </c>
      <c r="BL38" s="133">
        <f t="shared" si="24"/>
        <v>1</v>
      </c>
      <c r="BM38" s="166"/>
      <c r="BN38" s="67"/>
      <c r="BO38" s="67"/>
      <c r="BP38" s="67"/>
      <c r="BQ38" s="67"/>
      <c r="BR38" s="67"/>
      <c r="BS38" s="67"/>
      <c r="BT38" s="67"/>
      <c r="BU38" s="67"/>
      <c r="BV38" s="67"/>
      <c r="BW38" s="67"/>
      <c r="BX38" s="67"/>
      <c r="BY38" s="67"/>
      <c r="BZ38" s="67"/>
      <c r="CA38" s="67"/>
      <c r="CB38" s="67"/>
      <c r="CC38" s="67"/>
      <c r="CD38" s="67"/>
      <c r="CE38" s="67"/>
      <c r="CF38" s="67"/>
      <c r="CG38" s="67"/>
      <c r="CH38" s="67"/>
      <c r="CI38" s="67"/>
      <c r="CJ38" s="67"/>
      <c r="CK38" s="67"/>
      <c r="CL38" s="67"/>
      <c r="CM38" s="67"/>
      <c r="CN38" s="67"/>
      <c r="CO38" s="67"/>
      <c r="CP38" s="67"/>
      <c r="CQ38" s="67"/>
      <c r="CR38" s="67"/>
      <c r="CS38" s="67"/>
      <c r="CT38" s="67"/>
      <c r="CU38" s="67"/>
      <c r="CV38" s="67"/>
      <c r="CW38" s="67"/>
      <c r="CX38" s="67"/>
      <c r="CY38" s="67"/>
      <c r="CZ38" s="67"/>
      <c r="DA38" s="67"/>
      <c r="DB38" s="67"/>
      <c r="DC38" s="67"/>
      <c r="DD38" s="67"/>
      <c r="DE38" s="67"/>
      <c r="DF38" s="67"/>
      <c r="DG38" s="67"/>
      <c r="DH38" s="67"/>
      <c r="DI38" s="67"/>
      <c r="DJ38" s="67"/>
      <c r="DK38" s="67"/>
      <c r="DL38" s="67"/>
      <c r="DM38" s="67"/>
      <c r="DN38" s="67"/>
      <c r="DO38" s="67"/>
      <c r="DP38" s="67"/>
      <c r="DQ38" s="67"/>
      <c r="DR38" s="67"/>
      <c r="DS38" s="67"/>
      <c r="DT38" s="67"/>
      <c r="DU38" s="67"/>
      <c r="DV38" s="67"/>
      <c r="DW38" s="67"/>
      <c r="DX38" s="67"/>
      <c r="DY38" s="67"/>
      <c r="DZ38" s="67"/>
      <c r="EA38" s="67"/>
      <c r="EB38" s="67"/>
      <c r="EC38" s="67"/>
      <c r="ED38" s="67"/>
      <c r="EE38" s="67"/>
      <c r="EF38" s="67"/>
      <c r="EG38" s="67"/>
      <c r="EH38" s="67"/>
      <c r="EI38" s="67"/>
      <c r="EJ38" s="67"/>
      <c r="EK38" s="67"/>
      <c r="EL38" s="67"/>
      <c r="EM38" s="67"/>
      <c r="EN38" s="67"/>
      <c r="EO38" s="67"/>
      <c r="EP38" s="67"/>
      <c r="EQ38" s="67"/>
      <c r="ER38" s="67"/>
      <c r="ES38" s="67"/>
      <c r="ET38" s="67"/>
      <c r="EU38" s="67"/>
      <c r="EV38" s="67"/>
      <c r="EW38" s="67"/>
      <c r="EX38" s="67"/>
      <c r="EY38" s="67"/>
      <c r="EZ38" s="67"/>
      <c r="FA38" s="67"/>
      <c r="FB38" s="67"/>
      <c r="FC38" s="67"/>
      <c r="FD38" s="67"/>
      <c r="FE38" s="67"/>
      <c r="FF38" s="67"/>
      <c r="FG38" s="67"/>
      <c r="FH38" s="67"/>
      <c r="FI38" s="67"/>
      <c r="FJ38" s="67"/>
      <c r="FK38" s="67"/>
      <c r="FL38" s="67"/>
      <c r="FM38" s="67"/>
      <c r="FN38" s="67"/>
      <c r="FO38" s="67"/>
      <c r="FP38" s="67"/>
      <c r="FQ38" s="67"/>
      <c r="FR38" s="67"/>
      <c r="FS38" s="67"/>
      <c r="FT38" s="67"/>
      <c r="FU38" s="67"/>
      <c r="FV38" s="67"/>
      <c r="FW38" s="67"/>
      <c r="FX38" s="67"/>
      <c r="FY38" s="67"/>
      <c r="FZ38" s="67"/>
      <c r="GA38" s="67"/>
      <c r="GB38" s="67"/>
      <c r="GC38" s="67"/>
      <c r="GD38" s="67"/>
      <c r="GE38" s="67"/>
      <c r="GF38" s="67"/>
      <c r="GG38" s="67"/>
      <c r="GH38" s="67"/>
      <c r="GI38" s="67"/>
      <c r="GJ38" s="67"/>
      <c r="GK38" s="67"/>
      <c r="GL38" s="67"/>
      <c r="GM38" s="67"/>
      <c r="GN38" s="67"/>
      <c r="GO38" s="67"/>
      <c r="GP38" s="67"/>
      <c r="GQ38" s="67"/>
      <c r="GR38" s="67"/>
      <c r="GS38" s="67"/>
      <c r="GT38" s="67"/>
      <c r="GU38" s="67"/>
      <c r="GV38" s="67"/>
      <c r="GW38" s="67"/>
      <c r="GX38" s="67"/>
    </row>
    <row r="39" spans="1:206" s="64" customFormat="1" ht="18" customHeight="1">
      <c r="A39" s="362" t="s">
        <v>105</v>
      </c>
      <c r="B39" s="362"/>
      <c r="C39" s="29"/>
      <c r="D39" s="134">
        <f t="shared" ref="D39:D46" si="142">E39+F39+H39+J39+L39+N39+P39+R39+T39+V39+X39+Z39</f>
        <v>0</v>
      </c>
      <c r="E39" s="29"/>
      <c r="F39" s="29"/>
      <c r="G39" s="134">
        <f t="shared" ref="G39:G73" si="143">E39+F39</f>
        <v>0</v>
      </c>
      <c r="H39" s="29"/>
      <c r="I39" s="134">
        <f>G39+H39</f>
        <v>0</v>
      </c>
      <c r="J39" s="29"/>
      <c r="K39" s="134">
        <f>I39+J39</f>
        <v>0</v>
      </c>
      <c r="L39" s="29"/>
      <c r="M39" s="134">
        <f>K39+L39</f>
        <v>0</v>
      </c>
      <c r="N39" s="29"/>
      <c r="O39" s="134">
        <f>M39+N39</f>
        <v>0</v>
      </c>
      <c r="P39" s="29"/>
      <c r="Q39" s="134">
        <f>O39+P39</f>
        <v>0</v>
      </c>
      <c r="R39" s="29"/>
      <c r="S39" s="134">
        <f>Q39+R39</f>
        <v>0</v>
      </c>
      <c r="T39" s="29"/>
      <c r="U39" s="134">
        <f>S39+T39</f>
        <v>0</v>
      </c>
      <c r="V39" s="29"/>
      <c r="W39" s="134">
        <f>U39+V39</f>
        <v>0</v>
      </c>
      <c r="X39" s="29"/>
      <c r="Y39" s="134">
        <f>W39+X39</f>
        <v>0</v>
      </c>
      <c r="Z39" s="29"/>
      <c r="AA39" s="29"/>
      <c r="AB39" s="135">
        <f t="shared" si="2"/>
        <v>1</v>
      </c>
      <c r="AC39" s="29"/>
      <c r="AD39" s="29"/>
      <c r="AE39" s="134">
        <f t="shared" ref="AE39:AE46" si="144">AC39+AD39</f>
        <v>0</v>
      </c>
      <c r="AF39" s="135">
        <f t="shared" si="4"/>
        <v>1</v>
      </c>
      <c r="AG39" s="29"/>
      <c r="AH39" s="134">
        <f>AE39+AG39</f>
        <v>0</v>
      </c>
      <c r="AI39" s="135">
        <f t="shared" si="6"/>
        <v>1</v>
      </c>
      <c r="AJ39" s="29"/>
      <c r="AK39" s="134">
        <f>AH39+AJ39</f>
        <v>0</v>
      </c>
      <c r="AL39" s="135">
        <f t="shared" si="8"/>
        <v>1</v>
      </c>
      <c r="AM39" s="29"/>
      <c r="AN39" s="134">
        <f>AK39+AM39</f>
        <v>0</v>
      </c>
      <c r="AO39" s="135">
        <f t="shared" si="10"/>
        <v>1</v>
      </c>
      <c r="AP39" s="29"/>
      <c r="AQ39" s="134">
        <f>AN39+AP39</f>
        <v>0</v>
      </c>
      <c r="AR39" s="135">
        <f t="shared" si="12"/>
        <v>1</v>
      </c>
      <c r="AS39" s="29"/>
      <c r="AT39" s="134">
        <f>AQ39+AS39</f>
        <v>0</v>
      </c>
      <c r="AU39" s="135">
        <f t="shared" si="14"/>
        <v>1</v>
      </c>
      <c r="AV39" s="29"/>
      <c r="AW39" s="134">
        <f>AT39+AV39</f>
        <v>0</v>
      </c>
      <c r="AX39" s="135">
        <f t="shared" si="16"/>
        <v>1</v>
      </c>
      <c r="AY39" s="29"/>
      <c r="AZ39" s="134">
        <f>AW39+AY39</f>
        <v>0</v>
      </c>
      <c r="BA39" s="135">
        <f t="shared" si="18"/>
        <v>1</v>
      </c>
      <c r="BB39" s="29"/>
      <c r="BC39" s="134">
        <f>AZ39+BB39</f>
        <v>0</v>
      </c>
      <c r="BD39" s="135">
        <f t="shared" si="20"/>
        <v>1</v>
      </c>
      <c r="BE39" s="29"/>
      <c r="BF39" s="134">
        <f>BC39+BE39</f>
        <v>0</v>
      </c>
      <c r="BG39" s="135">
        <f t="shared" si="22"/>
        <v>1</v>
      </c>
      <c r="BH39" s="134"/>
      <c r="BI39" s="26"/>
      <c r="BJ39" s="26"/>
      <c r="BK39" s="135">
        <f>IF($AA$39=0,1,BJ39/$AA$39-1)</f>
        <v>1</v>
      </c>
      <c r="BL39" s="135">
        <f t="shared" si="24"/>
        <v>1</v>
      </c>
      <c r="BM39" s="167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  <c r="CS39" s="63"/>
      <c r="CT39" s="63"/>
      <c r="CU39" s="63"/>
      <c r="CV39" s="63"/>
      <c r="CW39" s="63"/>
      <c r="CX39" s="63"/>
      <c r="CY39" s="63"/>
      <c r="CZ39" s="63"/>
      <c r="DA39" s="63"/>
      <c r="DB39" s="63"/>
      <c r="DC39" s="63"/>
      <c r="DD39" s="63"/>
      <c r="DE39" s="63"/>
      <c r="DF39" s="63"/>
      <c r="DG39" s="63"/>
      <c r="DH39" s="63"/>
      <c r="DI39" s="63"/>
      <c r="DJ39" s="63"/>
      <c r="DK39" s="63"/>
      <c r="DL39" s="63"/>
      <c r="DM39" s="63"/>
      <c r="DN39" s="63"/>
      <c r="DO39" s="63"/>
      <c r="DP39" s="63"/>
      <c r="DQ39" s="63"/>
      <c r="DR39" s="63"/>
      <c r="DS39" s="63"/>
      <c r="DT39" s="63"/>
      <c r="DU39" s="63"/>
      <c r="DV39" s="63"/>
      <c r="DW39" s="63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</row>
    <row r="40" spans="1:206" s="64" customFormat="1" ht="18" customHeight="1">
      <c r="A40" s="362" t="s">
        <v>99</v>
      </c>
      <c r="B40" s="362"/>
      <c r="C40" s="29"/>
      <c r="D40" s="134">
        <f t="shared" si="142"/>
        <v>0</v>
      </c>
      <c r="E40" s="29"/>
      <c r="F40" s="29"/>
      <c r="G40" s="134">
        <f t="shared" si="143"/>
        <v>0</v>
      </c>
      <c r="H40" s="29"/>
      <c r="I40" s="134">
        <f>G40+H40</f>
        <v>0</v>
      </c>
      <c r="J40" s="29"/>
      <c r="K40" s="134">
        <f>I40+J40</f>
        <v>0</v>
      </c>
      <c r="L40" s="29"/>
      <c r="M40" s="134">
        <f>K40+L40</f>
        <v>0</v>
      </c>
      <c r="N40" s="29"/>
      <c r="O40" s="134">
        <f>M40+N40</f>
        <v>0</v>
      </c>
      <c r="P40" s="29"/>
      <c r="Q40" s="134">
        <f>O40+P40</f>
        <v>0</v>
      </c>
      <c r="R40" s="29"/>
      <c r="S40" s="134">
        <f>Q40+R40</f>
        <v>0</v>
      </c>
      <c r="T40" s="29"/>
      <c r="U40" s="134">
        <f>S40+T40</f>
        <v>0</v>
      </c>
      <c r="V40" s="29"/>
      <c r="W40" s="134">
        <f>U40+V40</f>
        <v>0</v>
      </c>
      <c r="X40" s="29"/>
      <c r="Y40" s="134">
        <f>W40+X40</f>
        <v>0</v>
      </c>
      <c r="Z40" s="29"/>
      <c r="AA40" s="29"/>
      <c r="AB40" s="135">
        <f t="shared" si="2"/>
        <v>1</v>
      </c>
      <c r="AC40" s="29"/>
      <c r="AD40" s="29"/>
      <c r="AE40" s="134">
        <f t="shared" si="144"/>
        <v>0</v>
      </c>
      <c r="AF40" s="135">
        <f t="shared" si="4"/>
        <v>1</v>
      </c>
      <c r="AG40" s="29"/>
      <c r="AH40" s="134">
        <f>AE40+AG40</f>
        <v>0</v>
      </c>
      <c r="AI40" s="135">
        <f t="shared" si="6"/>
        <v>1</v>
      </c>
      <c r="AJ40" s="29"/>
      <c r="AK40" s="134">
        <f>AH40+AJ40</f>
        <v>0</v>
      </c>
      <c r="AL40" s="135">
        <f t="shared" si="8"/>
        <v>1</v>
      </c>
      <c r="AM40" s="29"/>
      <c r="AN40" s="134">
        <f>AK40+AM40</f>
        <v>0</v>
      </c>
      <c r="AO40" s="135">
        <f t="shared" si="10"/>
        <v>1</v>
      </c>
      <c r="AP40" s="29"/>
      <c r="AQ40" s="134">
        <f>AN40+AP40</f>
        <v>0</v>
      </c>
      <c r="AR40" s="135">
        <f t="shared" si="12"/>
        <v>1</v>
      </c>
      <c r="AS40" s="29"/>
      <c r="AT40" s="134">
        <f>AQ40+AS40</f>
        <v>0</v>
      </c>
      <c r="AU40" s="135">
        <f t="shared" si="14"/>
        <v>1</v>
      </c>
      <c r="AV40" s="29"/>
      <c r="AW40" s="134">
        <f>AT40+AV40</f>
        <v>0</v>
      </c>
      <c r="AX40" s="135">
        <f t="shared" si="16"/>
        <v>1</v>
      </c>
      <c r="AY40" s="29"/>
      <c r="AZ40" s="134">
        <f>AW40+AY40</f>
        <v>0</v>
      </c>
      <c r="BA40" s="135">
        <f t="shared" si="18"/>
        <v>1</v>
      </c>
      <c r="BB40" s="29"/>
      <c r="BC40" s="134">
        <f>AZ40+BB40</f>
        <v>0</v>
      </c>
      <c r="BD40" s="135">
        <f t="shared" si="20"/>
        <v>1</v>
      </c>
      <c r="BE40" s="29"/>
      <c r="BF40" s="134">
        <f>BC40+BE40</f>
        <v>0</v>
      </c>
      <c r="BG40" s="135">
        <f t="shared" si="22"/>
        <v>1</v>
      </c>
      <c r="BH40" s="134"/>
      <c r="BI40" s="26"/>
      <c r="BJ40" s="26"/>
      <c r="BK40" s="135">
        <f>IF($AA$40=0,1,BJ40/$AA$40-1)</f>
        <v>1</v>
      </c>
      <c r="BL40" s="135">
        <f t="shared" si="24"/>
        <v>1</v>
      </c>
      <c r="BM40" s="167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  <c r="DA40" s="63"/>
      <c r="DB40" s="63"/>
      <c r="DC40" s="63"/>
      <c r="DD40" s="63"/>
      <c r="DE40" s="63"/>
      <c r="DF40" s="63"/>
      <c r="DG40" s="63"/>
      <c r="DH40" s="63"/>
      <c r="DI40" s="63"/>
      <c r="DJ40" s="63"/>
      <c r="DK40" s="63"/>
      <c r="DL40" s="63"/>
      <c r="DM40" s="63"/>
      <c r="DN40" s="63"/>
      <c r="DO40" s="63"/>
      <c r="DP40" s="63"/>
      <c r="DQ40" s="63"/>
      <c r="DR40" s="63"/>
      <c r="DS40" s="63"/>
      <c r="DT40" s="63"/>
      <c r="DU40" s="63"/>
      <c r="DV40" s="63"/>
      <c r="DW40" s="63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</row>
    <row r="41" spans="1:206" s="64" customFormat="1" ht="18" customHeight="1">
      <c r="A41" s="362" t="s">
        <v>95</v>
      </c>
      <c r="B41" s="362"/>
      <c r="C41" s="29"/>
      <c r="D41" s="134">
        <f t="shared" si="142"/>
        <v>0</v>
      </c>
      <c r="E41" s="29"/>
      <c r="F41" s="29"/>
      <c r="G41" s="134">
        <f t="shared" si="143"/>
        <v>0</v>
      </c>
      <c r="H41" s="29"/>
      <c r="I41" s="134"/>
      <c r="J41" s="29"/>
      <c r="K41" s="134"/>
      <c r="L41" s="29"/>
      <c r="M41" s="134"/>
      <c r="N41" s="29"/>
      <c r="O41" s="134"/>
      <c r="P41" s="29"/>
      <c r="Q41" s="134"/>
      <c r="R41" s="29"/>
      <c r="S41" s="134"/>
      <c r="T41" s="29"/>
      <c r="U41" s="134"/>
      <c r="V41" s="29"/>
      <c r="W41" s="134"/>
      <c r="X41" s="29"/>
      <c r="Y41" s="134"/>
      <c r="Z41" s="29"/>
      <c r="AA41" s="29"/>
      <c r="AB41" s="135">
        <f t="shared" ref="AB41:AB72" si="145">IF(D41=0,1,AA41/D41-1)</f>
        <v>1</v>
      </c>
      <c r="AC41" s="29"/>
      <c r="AD41" s="29"/>
      <c r="AE41" s="134">
        <f t="shared" si="144"/>
        <v>0</v>
      </c>
      <c r="AF41" s="135">
        <f t="shared" ref="AF41:AF72" si="146">IF(G41=0,1,AE41/G41-1)</f>
        <v>1</v>
      </c>
      <c r="AG41" s="29"/>
      <c r="AH41" s="134"/>
      <c r="AI41" s="135">
        <f t="shared" ref="AI41:AI72" si="147">IF(I41=0,1,AH41/I41-1)</f>
        <v>1</v>
      </c>
      <c r="AJ41" s="29"/>
      <c r="AK41" s="134"/>
      <c r="AL41" s="135">
        <f t="shared" ref="AL41:AL72" si="148">IF(K41=0,1,AK41/K41-1)</f>
        <v>1</v>
      </c>
      <c r="AM41" s="29"/>
      <c r="AN41" s="134"/>
      <c r="AO41" s="135">
        <f t="shared" ref="AO41:AO72" si="149">IF(M41=0,1,AN41/M41-1)</f>
        <v>1</v>
      </c>
      <c r="AP41" s="29"/>
      <c r="AQ41" s="134"/>
      <c r="AR41" s="135">
        <f t="shared" ref="AR41:AR72" si="150">IF(O41=0,1,AQ41/O41-1)</f>
        <v>1</v>
      </c>
      <c r="AS41" s="29"/>
      <c r="AT41" s="134"/>
      <c r="AU41" s="135">
        <f t="shared" ref="AU41:AU72" si="151">IF(Q41=0,1,AT41/Q41-1)</f>
        <v>1</v>
      </c>
      <c r="AV41" s="29"/>
      <c r="AW41" s="134"/>
      <c r="AX41" s="135">
        <f t="shared" ref="AX41:AX72" si="152">IF(S41=0,1,AW41/S41-1)</f>
        <v>1</v>
      </c>
      <c r="AY41" s="29"/>
      <c r="AZ41" s="134"/>
      <c r="BA41" s="135">
        <f t="shared" ref="BA41:BA72" si="153">IF(U41=0,1,AZ41/U41-1)</f>
        <v>1</v>
      </c>
      <c r="BB41" s="29"/>
      <c r="BC41" s="134"/>
      <c r="BD41" s="135">
        <f t="shared" ref="BD41:BD72" si="154">IF(W41=0,1,BC41/W41-1)</f>
        <v>1</v>
      </c>
      <c r="BE41" s="29"/>
      <c r="BF41" s="134"/>
      <c r="BG41" s="135">
        <f t="shared" ref="BG41:BG72" si="155">IF(Y41=0,1,BF41/Y41-1)</f>
        <v>1</v>
      </c>
      <c r="BH41" s="134"/>
      <c r="BI41" s="26"/>
      <c r="BJ41" s="26"/>
      <c r="BK41" s="135">
        <f>IF($AA$41=0,1,BJ41/$AA$41-1)</f>
        <v>1</v>
      </c>
      <c r="BL41" s="135">
        <f t="shared" si="24"/>
        <v>1</v>
      </c>
      <c r="BM41" s="167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</row>
    <row r="42" spans="1:206" s="64" customFormat="1" ht="18" customHeight="1">
      <c r="A42" s="362" t="s">
        <v>98</v>
      </c>
      <c r="B42" s="362"/>
      <c r="C42" s="29"/>
      <c r="D42" s="134">
        <f t="shared" si="142"/>
        <v>0</v>
      </c>
      <c r="E42" s="29"/>
      <c r="F42" s="29"/>
      <c r="G42" s="134">
        <f t="shared" si="143"/>
        <v>0</v>
      </c>
      <c r="H42" s="29"/>
      <c r="I42" s="134">
        <f>G42+H42</f>
        <v>0</v>
      </c>
      <c r="J42" s="29"/>
      <c r="K42" s="134">
        <f>I42+J42</f>
        <v>0</v>
      </c>
      <c r="L42" s="29"/>
      <c r="M42" s="134">
        <f>K42+L42</f>
        <v>0</v>
      </c>
      <c r="N42" s="29"/>
      <c r="O42" s="134">
        <f>M42+N42</f>
        <v>0</v>
      </c>
      <c r="P42" s="29"/>
      <c r="Q42" s="134">
        <f>O42+P42</f>
        <v>0</v>
      </c>
      <c r="R42" s="29"/>
      <c r="S42" s="134">
        <f>Q42+R42</f>
        <v>0</v>
      </c>
      <c r="T42" s="29"/>
      <c r="U42" s="134">
        <f>S42+T42</f>
        <v>0</v>
      </c>
      <c r="V42" s="29"/>
      <c r="W42" s="134">
        <f>U42+V42</f>
        <v>0</v>
      </c>
      <c r="X42" s="29"/>
      <c r="Y42" s="134">
        <f>W42+X42</f>
        <v>0</v>
      </c>
      <c r="Z42" s="29"/>
      <c r="AA42" s="29"/>
      <c r="AB42" s="135">
        <f t="shared" si="145"/>
        <v>1</v>
      </c>
      <c r="AC42" s="29"/>
      <c r="AD42" s="29"/>
      <c r="AE42" s="134">
        <f t="shared" si="144"/>
        <v>0</v>
      </c>
      <c r="AF42" s="135">
        <f t="shared" si="146"/>
        <v>1</v>
      </c>
      <c r="AG42" s="29"/>
      <c r="AH42" s="134">
        <f>AE42+AG42</f>
        <v>0</v>
      </c>
      <c r="AI42" s="135">
        <f t="shared" si="147"/>
        <v>1</v>
      </c>
      <c r="AJ42" s="29"/>
      <c r="AK42" s="134">
        <f>AH42+AJ42</f>
        <v>0</v>
      </c>
      <c r="AL42" s="135">
        <f t="shared" si="148"/>
        <v>1</v>
      </c>
      <c r="AM42" s="29"/>
      <c r="AN42" s="134">
        <f>AK42+AM42</f>
        <v>0</v>
      </c>
      <c r="AO42" s="135">
        <f t="shared" si="149"/>
        <v>1</v>
      </c>
      <c r="AP42" s="29"/>
      <c r="AQ42" s="134">
        <f>AN42+AP42</f>
        <v>0</v>
      </c>
      <c r="AR42" s="135">
        <f t="shared" si="150"/>
        <v>1</v>
      </c>
      <c r="AS42" s="29"/>
      <c r="AT42" s="134">
        <f>AQ42+AS42</f>
        <v>0</v>
      </c>
      <c r="AU42" s="135">
        <f t="shared" si="151"/>
        <v>1</v>
      </c>
      <c r="AV42" s="29"/>
      <c r="AW42" s="134">
        <f>AT42+AV42</f>
        <v>0</v>
      </c>
      <c r="AX42" s="135">
        <f t="shared" si="152"/>
        <v>1</v>
      </c>
      <c r="AY42" s="29"/>
      <c r="AZ42" s="134">
        <f>AW42+AY42</f>
        <v>0</v>
      </c>
      <c r="BA42" s="135">
        <f t="shared" si="153"/>
        <v>1</v>
      </c>
      <c r="BB42" s="29"/>
      <c r="BC42" s="134">
        <f>AZ42+BB42</f>
        <v>0</v>
      </c>
      <c r="BD42" s="135">
        <f t="shared" si="154"/>
        <v>1</v>
      </c>
      <c r="BE42" s="29"/>
      <c r="BF42" s="134">
        <f>BC42+BE42</f>
        <v>0</v>
      </c>
      <c r="BG42" s="135">
        <f t="shared" si="155"/>
        <v>1</v>
      </c>
      <c r="BH42" s="134"/>
      <c r="BI42" s="26"/>
      <c r="BJ42" s="26"/>
      <c r="BK42" s="135">
        <f>IF($AA$42=0,1,BJ42/$AA$42-1)</f>
        <v>1</v>
      </c>
      <c r="BL42" s="135">
        <f t="shared" si="24"/>
        <v>1</v>
      </c>
      <c r="BM42" s="167"/>
      <c r="BN42" s="63"/>
      <c r="BO42" s="63"/>
      <c r="BP42" s="63"/>
      <c r="BQ42" s="63"/>
      <c r="BR42" s="63"/>
      <c r="BS42" s="63"/>
      <c r="BT42" s="63"/>
      <c r="BU42" s="63"/>
      <c r="BV42" s="63"/>
      <c r="BW42" s="63"/>
      <c r="BX42" s="63"/>
      <c r="BY42" s="63"/>
      <c r="BZ42" s="63"/>
      <c r="CA42" s="63"/>
      <c r="CB42" s="63"/>
      <c r="CC42" s="63"/>
      <c r="CD42" s="63"/>
      <c r="CE42" s="63"/>
      <c r="CF42" s="63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  <c r="DZ42" s="63"/>
      <c r="EA42" s="63"/>
      <c r="EB42" s="63"/>
      <c r="EC42" s="63"/>
      <c r="ED42" s="63"/>
      <c r="EE42" s="63"/>
      <c r="EF42" s="63"/>
      <c r="EG42" s="63"/>
      <c r="EH42" s="63"/>
      <c r="EI42" s="63"/>
      <c r="EJ42" s="63"/>
      <c r="EK42" s="63"/>
      <c r="EL42" s="63"/>
      <c r="EM42" s="63"/>
      <c r="EN42" s="63"/>
      <c r="EO42" s="63"/>
      <c r="EP42" s="63"/>
      <c r="EQ42" s="63"/>
      <c r="ER42" s="63"/>
      <c r="ES42" s="63"/>
      <c r="ET42" s="63"/>
      <c r="EU42" s="63"/>
      <c r="EV42" s="63"/>
      <c r="EW42" s="63"/>
      <c r="EX42" s="63"/>
      <c r="EY42" s="63"/>
      <c r="EZ42" s="63"/>
      <c r="FA42" s="63"/>
      <c r="FB42" s="63"/>
      <c r="FC42" s="63"/>
      <c r="FD42" s="63"/>
      <c r="FE42" s="63"/>
      <c r="FF42" s="63"/>
      <c r="FG42" s="63"/>
      <c r="FH42" s="63"/>
      <c r="FI42" s="63"/>
      <c r="FJ42" s="63"/>
      <c r="FK42" s="63"/>
      <c r="FL42" s="63"/>
      <c r="FM42" s="63"/>
      <c r="FN42" s="63"/>
      <c r="FO42" s="63"/>
      <c r="FP42" s="63"/>
      <c r="FQ42" s="63"/>
      <c r="FR42" s="63"/>
      <c r="FS42" s="63"/>
      <c r="FT42" s="63"/>
      <c r="FU42" s="63"/>
      <c r="FV42" s="63"/>
      <c r="FW42" s="63"/>
      <c r="FX42" s="63"/>
      <c r="FY42" s="63"/>
      <c r="FZ42" s="63"/>
      <c r="GA42" s="63"/>
      <c r="GB42" s="63"/>
      <c r="GC42" s="63"/>
      <c r="GD42" s="63"/>
      <c r="GE42" s="63"/>
      <c r="GF42" s="63"/>
      <c r="GG42" s="63"/>
      <c r="GH42" s="63"/>
      <c r="GI42" s="63"/>
      <c r="GJ42" s="63"/>
      <c r="GK42" s="63"/>
      <c r="GL42" s="63"/>
      <c r="GM42" s="63"/>
      <c r="GN42" s="63"/>
      <c r="GO42" s="63"/>
      <c r="GP42" s="63"/>
      <c r="GQ42" s="63"/>
      <c r="GR42" s="63"/>
      <c r="GS42" s="63"/>
      <c r="GT42" s="63"/>
      <c r="GU42" s="63"/>
      <c r="GV42" s="63"/>
      <c r="GW42" s="63"/>
      <c r="GX42" s="63"/>
    </row>
    <row r="43" spans="1:206" s="68" customFormat="1" ht="18" customHeight="1">
      <c r="A43" s="370" t="s">
        <v>97</v>
      </c>
      <c r="B43" s="370"/>
      <c r="C43" s="53"/>
      <c r="D43" s="140">
        <f t="shared" si="142"/>
        <v>0</v>
      </c>
      <c r="E43" s="53"/>
      <c r="F43" s="53"/>
      <c r="G43" s="132">
        <f t="shared" si="143"/>
        <v>0</v>
      </c>
      <c r="H43" s="53"/>
      <c r="I43" s="132">
        <f>G43+H43</f>
        <v>0</v>
      </c>
      <c r="J43" s="53"/>
      <c r="K43" s="132">
        <f>I43+J43</f>
        <v>0</v>
      </c>
      <c r="L43" s="53"/>
      <c r="M43" s="132">
        <f>K43+L43</f>
        <v>0</v>
      </c>
      <c r="N43" s="53"/>
      <c r="O43" s="132">
        <f>M43+N43</f>
        <v>0</v>
      </c>
      <c r="P43" s="53"/>
      <c r="Q43" s="132">
        <f>O43+P43</f>
        <v>0</v>
      </c>
      <c r="R43" s="53"/>
      <c r="S43" s="132">
        <f>Q43+R43</f>
        <v>0</v>
      </c>
      <c r="T43" s="53"/>
      <c r="U43" s="132">
        <f>S43+T43</f>
        <v>0</v>
      </c>
      <c r="V43" s="53"/>
      <c r="W43" s="132">
        <f>U43+V43</f>
        <v>0</v>
      </c>
      <c r="X43" s="53"/>
      <c r="Y43" s="132">
        <f>W43+X43</f>
        <v>0</v>
      </c>
      <c r="Z43" s="53"/>
      <c r="AA43" s="53"/>
      <c r="AB43" s="142">
        <f t="shared" si="145"/>
        <v>1</v>
      </c>
      <c r="AC43" s="53"/>
      <c r="AD43" s="53"/>
      <c r="AE43" s="132">
        <f t="shared" si="144"/>
        <v>0</v>
      </c>
      <c r="AF43" s="142">
        <f t="shared" si="146"/>
        <v>1</v>
      </c>
      <c r="AG43" s="53"/>
      <c r="AH43" s="132">
        <f>AE43+AG43</f>
        <v>0</v>
      </c>
      <c r="AI43" s="142">
        <f t="shared" si="147"/>
        <v>1</v>
      </c>
      <c r="AJ43" s="53"/>
      <c r="AK43" s="132">
        <f>AH43+AJ43</f>
        <v>0</v>
      </c>
      <c r="AL43" s="142">
        <f t="shared" si="148"/>
        <v>1</v>
      </c>
      <c r="AM43" s="53"/>
      <c r="AN43" s="132">
        <f>AK43+AM43</f>
        <v>0</v>
      </c>
      <c r="AO43" s="142">
        <f t="shared" si="149"/>
        <v>1</v>
      </c>
      <c r="AP43" s="53"/>
      <c r="AQ43" s="132">
        <f>AN43+AP43</f>
        <v>0</v>
      </c>
      <c r="AR43" s="142">
        <f t="shared" si="150"/>
        <v>1</v>
      </c>
      <c r="AS43" s="53"/>
      <c r="AT43" s="132">
        <f>AQ43+AS43</f>
        <v>0</v>
      </c>
      <c r="AU43" s="142">
        <f t="shared" si="151"/>
        <v>1</v>
      </c>
      <c r="AV43" s="53"/>
      <c r="AW43" s="132">
        <f>AT43+AV43</f>
        <v>0</v>
      </c>
      <c r="AX43" s="142">
        <f t="shared" si="152"/>
        <v>1</v>
      </c>
      <c r="AY43" s="53"/>
      <c r="AZ43" s="132">
        <f>AW43+AY43</f>
        <v>0</v>
      </c>
      <c r="BA43" s="142">
        <f t="shared" si="153"/>
        <v>1</v>
      </c>
      <c r="BB43" s="53"/>
      <c r="BC43" s="132">
        <f>AZ43+BB43</f>
        <v>0</v>
      </c>
      <c r="BD43" s="142">
        <f t="shared" si="154"/>
        <v>1</v>
      </c>
      <c r="BE43" s="53"/>
      <c r="BF43" s="132">
        <f>BC43+BE43</f>
        <v>0</v>
      </c>
      <c r="BG43" s="142">
        <f t="shared" si="155"/>
        <v>1</v>
      </c>
      <c r="BH43" s="132"/>
      <c r="BI43" s="23"/>
      <c r="BJ43" s="23"/>
      <c r="BK43" s="142">
        <f>IF($AA$43=0,1,BJ43/$AA$43-1)</f>
        <v>1</v>
      </c>
      <c r="BL43" s="142">
        <f t="shared" si="24"/>
        <v>1</v>
      </c>
      <c r="BM43" s="166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67"/>
      <c r="CA43" s="67"/>
      <c r="CB43" s="67"/>
      <c r="CC43" s="67"/>
      <c r="CD43" s="67"/>
      <c r="CE43" s="67"/>
      <c r="CF43" s="67"/>
      <c r="CG43" s="67"/>
      <c r="CH43" s="67"/>
      <c r="CI43" s="67"/>
      <c r="CJ43" s="67"/>
      <c r="CK43" s="67"/>
      <c r="CL43" s="67"/>
      <c r="CM43" s="67"/>
      <c r="CN43" s="67"/>
      <c r="CO43" s="67"/>
      <c r="CP43" s="67"/>
      <c r="CQ43" s="67"/>
      <c r="CR43" s="67"/>
      <c r="CS43" s="67"/>
      <c r="CT43" s="67"/>
      <c r="CU43" s="67"/>
      <c r="CV43" s="67"/>
      <c r="CW43" s="67"/>
      <c r="CX43" s="67"/>
      <c r="CY43" s="67"/>
      <c r="CZ43" s="67"/>
      <c r="DA43" s="67"/>
      <c r="DB43" s="67"/>
      <c r="DC43" s="67"/>
      <c r="DD43" s="67"/>
      <c r="DE43" s="67"/>
      <c r="DF43" s="67"/>
      <c r="DG43" s="67"/>
      <c r="DH43" s="67"/>
      <c r="DI43" s="67"/>
      <c r="DJ43" s="67"/>
      <c r="DK43" s="67"/>
      <c r="DL43" s="67"/>
      <c r="DM43" s="67"/>
      <c r="DN43" s="67"/>
      <c r="DO43" s="67"/>
      <c r="DP43" s="67"/>
      <c r="DQ43" s="67"/>
      <c r="DR43" s="67"/>
      <c r="DS43" s="67"/>
      <c r="DT43" s="67"/>
      <c r="DU43" s="67"/>
      <c r="DV43" s="67"/>
      <c r="DW43" s="67"/>
      <c r="DX43" s="67"/>
      <c r="DY43" s="67"/>
      <c r="DZ43" s="67"/>
      <c r="EA43" s="67"/>
      <c r="EB43" s="67"/>
      <c r="EC43" s="67"/>
      <c r="ED43" s="67"/>
      <c r="EE43" s="67"/>
      <c r="EF43" s="67"/>
      <c r="EG43" s="67"/>
      <c r="EH43" s="67"/>
      <c r="EI43" s="67"/>
      <c r="EJ43" s="67"/>
      <c r="EK43" s="67"/>
      <c r="EL43" s="67"/>
      <c r="EM43" s="67"/>
      <c r="EN43" s="67"/>
      <c r="EO43" s="67"/>
      <c r="EP43" s="67"/>
      <c r="EQ43" s="67"/>
      <c r="ER43" s="67"/>
      <c r="ES43" s="67"/>
      <c r="ET43" s="67"/>
      <c r="EU43" s="67"/>
      <c r="EV43" s="67"/>
      <c r="EW43" s="67"/>
      <c r="EX43" s="67"/>
      <c r="EY43" s="67"/>
      <c r="EZ43" s="67"/>
      <c r="FA43" s="67"/>
      <c r="FB43" s="67"/>
      <c r="FC43" s="67"/>
      <c r="FD43" s="67"/>
      <c r="FE43" s="67"/>
      <c r="FF43" s="67"/>
      <c r="FG43" s="67"/>
      <c r="FH43" s="67"/>
      <c r="FI43" s="67"/>
      <c r="FJ43" s="67"/>
      <c r="FK43" s="67"/>
      <c r="FL43" s="67"/>
      <c r="FM43" s="67"/>
      <c r="FN43" s="67"/>
      <c r="FO43" s="67"/>
      <c r="FP43" s="67"/>
      <c r="FQ43" s="67"/>
      <c r="FR43" s="67"/>
      <c r="FS43" s="67"/>
      <c r="FT43" s="67"/>
      <c r="FU43" s="67"/>
      <c r="FV43" s="67"/>
      <c r="FW43" s="67"/>
      <c r="FX43" s="67"/>
      <c r="FY43" s="67"/>
      <c r="FZ43" s="67"/>
      <c r="GA43" s="67"/>
      <c r="GB43" s="67"/>
      <c r="GC43" s="67"/>
      <c r="GD43" s="67"/>
      <c r="GE43" s="67"/>
      <c r="GF43" s="67"/>
      <c r="GG43" s="67"/>
      <c r="GH43" s="67"/>
      <c r="GI43" s="67"/>
      <c r="GJ43" s="67"/>
      <c r="GK43" s="67"/>
      <c r="GL43" s="67"/>
      <c r="GM43" s="67"/>
      <c r="GN43" s="67"/>
      <c r="GO43" s="67"/>
      <c r="GP43" s="67"/>
      <c r="GQ43" s="67"/>
      <c r="GR43" s="67"/>
      <c r="GS43" s="67"/>
      <c r="GT43" s="67"/>
      <c r="GU43" s="67"/>
      <c r="GV43" s="67"/>
      <c r="GW43" s="67"/>
      <c r="GX43" s="67"/>
    </row>
    <row r="44" spans="1:206" s="68" customFormat="1" ht="18" customHeight="1">
      <c r="A44" s="370" t="s">
        <v>101</v>
      </c>
      <c r="B44" s="370"/>
      <c r="C44" s="53"/>
      <c r="D44" s="140">
        <f t="shared" si="142"/>
        <v>0</v>
      </c>
      <c r="E44" s="53"/>
      <c r="F44" s="53"/>
      <c r="G44" s="132">
        <f t="shared" si="143"/>
        <v>0</v>
      </c>
      <c r="H44" s="53"/>
      <c r="I44" s="132">
        <f>G44+H44</f>
        <v>0</v>
      </c>
      <c r="J44" s="53"/>
      <c r="K44" s="132">
        <f>I44+J44</f>
        <v>0</v>
      </c>
      <c r="L44" s="53"/>
      <c r="M44" s="132">
        <f>K44+L44</f>
        <v>0</v>
      </c>
      <c r="N44" s="53"/>
      <c r="O44" s="132">
        <f>M44+N44</f>
        <v>0</v>
      </c>
      <c r="P44" s="53"/>
      <c r="Q44" s="132">
        <f>O44+P44</f>
        <v>0</v>
      </c>
      <c r="R44" s="53"/>
      <c r="S44" s="132">
        <f>Q44+R44</f>
        <v>0</v>
      </c>
      <c r="T44" s="53"/>
      <c r="U44" s="132">
        <f>S44+T44</f>
        <v>0</v>
      </c>
      <c r="V44" s="53"/>
      <c r="W44" s="132">
        <f>U44+V44</f>
        <v>0</v>
      </c>
      <c r="X44" s="53"/>
      <c r="Y44" s="132">
        <f>W44+X44</f>
        <v>0</v>
      </c>
      <c r="Z44" s="53"/>
      <c r="AA44" s="53"/>
      <c r="AB44" s="142">
        <f t="shared" si="145"/>
        <v>1</v>
      </c>
      <c r="AC44" s="53"/>
      <c r="AD44" s="53"/>
      <c r="AE44" s="132">
        <f t="shared" si="144"/>
        <v>0</v>
      </c>
      <c r="AF44" s="142">
        <f t="shared" si="146"/>
        <v>1</v>
      </c>
      <c r="AG44" s="53"/>
      <c r="AH44" s="132">
        <f>AE44+AG44</f>
        <v>0</v>
      </c>
      <c r="AI44" s="142">
        <f t="shared" si="147"/>
        <v>1</v>
      </c>
      <c r="AJ44" s="53"/>
      <c r="AK44" s="132">
        <f>AH44+AJ44</f>
        <v>0</v>
      </c>
      <c r="AL44" s="142">
        <f t="shared" si="148"/>
        <v>1</v>
      </c>
      <c r="AM44" s="53"/>
      <c r="AN44" s="132">
        <f>AK44+AM44</f>
        <v>0</v>
      </c>
      <c r="AO44" s="142">
        <f t="shared" si="149"/>
        <v>1</v>
      </c>
      <c r="AP44" s="53"/>
      <c r="AQ44" s="132">
        <f>AN44+AP44</f>
        <v>0</v>
      </c>
      <c r="AR44" s="142">
        <f t="shared" si="150"/>
        <v>1</v>
      </c>
      <c r="AS44" s="53"/>
      <c r="AT44" s="132">
        <f>AQ44+AS44</f>
        <v>0</v>
      </c>
      <c r="AU44" s="142">
        <f t="shared" si="151"/>
        <v>1</v>
      </c>
      <c r="AV44" s="53"/>
      <c r="AW44" s="132">
        <f>AT44+AV44</f>
        <v>0</v>
      </c>
      <c r="AX44" s="142">
        <f t="shared" si="152"/>
        <v>1</v>
      </c>
      <c r="AY44" s="53"/>
      <c r="AZ44" s="132">
        <f>AW44+AY44</f>
        <v>0</v>
      </c>
      <c r="BA44" s="142">
        <f t="shared" si="153"/>
        <v>1</v>
      </c>
      <c r="BB44" s="53"/>
      <c r="BC44" s="132">
        <f>AZ44+BB44</f>
        <v>0</v>
      </c>
      <c r="BD44" s="142">
        <f t="shared" si="154"/>
        <v>1</v>
      </c>
      <c r="BE44" s="53"/>
      <c r="BF44" s="132">
        <f>BC44+BE44</f>
        <v>0</v>
      </c>
      <c r="BG44" s="142">
        <f t="shared" si="155"/>
        <v>1</v>
      </c>
      <c r="BH44" s="132"/>
      <c r="BI44" s="23"/>
      <c r="BJ44" s="23"/>
      <c r="BK44" s="142">
        <f>IF($AA$44=0,1,BJ44/$AA$44-1)</f>
        <v>1</v>
      </c>
      <c r="BL44" s="142">
        <f t="shared" si="24"/>
        <v>1</v>
      </c>
      <c r="BM44" s="166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  <c r="BZ44" s="67"/>
      <c r="CA44" s="67"/>
      <c r="CB44" s="67"/>
      <c r="CC44" s="67"/>
      <c r="CD44" s="67"/>
      <c r="CE44" s="67"/>
      <c r="CF44" s="67"/>
      <c r="CG44" s="67"/>
      <c r="CH44" s="67"/>
      <c r="CI44" s="67"/>
      <c r="CJ44" s="67"/>
      <c r="CK44" s="67"/>
      <c r="CL44" s="67"/>
      <c r="CM44" s="67"/>
      <c r="CN44" s="67"/>
      <c r="CO44" s="67"/>
      <c r="CP44" s="67"/>
      <c r="CQ44" s="67"/>
      <c r="CR44" s="67"/>
      <c r="CS44" s="67"/>
      <c r="CT44" s="67"/>
      <c r="CU44" s="67"/>
      <c r="CV44" s="67"/>
      <c r="CW44" s="67"/>
      <c r="CX44" s="67"/>
      <c r="CY44" s="67"/>
      <c r="CZ44" s="67"/>
      <c r="DA44" s="67"/>
      <c r="DB44" s="67"/>
      <c r="DC44" s="67"/>
      <c r="DD44" s="67"/>
      <c r="DE44" s="67"/>
      <c r="DF44" s="67"/>
      <c r="DG44" s="67"/>
      <c r="DH44" s="67"/>
      <c r="DI44" s="67"/>
      <c r="DJ44" s="67"/>
      <c r="DK44" s="67"/>
      <c r="DL44" s="67"/>
      <c r="DM44" s="67"/>
      <c r="DN44" s="67"/>
      <c r="DO44" s="67"/>
      <c r="DP44" s="67"/>
      <c r="DQ44" s="67"/>
      <c r="DR44" s="67"/>
      <c r="DS44" s="67"/>
      <c r="DT44" s="67"/>
      <c r="DU44" s="67"/>
      <c r="DV44" s="67"/>
      <c r="DW44" s="67"/>
      <c r="DX44" s="67"/>
      <c r="DY44" s="67"/>
      <c r="DZ44" s="67"/>
      <c r="EA44" s="67"/>
      <c r="EB44" s="67"/>
      <c r="EC44" s="67"/>
      <c r="ED44" s="67"/>
      <c r="EE44" s="67"/>
      <c r="EF44" s="67"/>
      <c r="EG44" s="67"/>
      <c r="EH44" s="67"/>
      <c r="EI44" s="67"/>
      <c r="EJ44" s="67"/>
      <c r="EK44" s="67"/>
      <c r="EL44" s="67"/>
      <c r="EM44" s="67"/>
      <c r="EN44" s="67"/>
      <c r="EO44" s="67"/>
      <c r="EP44" s="67"/>
      <c r="EQ44" s="67"/>
      <c r="ER44" s="67"/>
      <c r="ES44" s="67"/>
      <c r="ET44" s="67"/>
      <c r="EU44" s="67"/>
      <c r="EV44" s="67"/>
      <c r="EW44" s="67"/>
      <c r="EX44" s="67"/>
      <c r="EY44" s="67"/>
      <c r="EZ44" s="67"/>
      <c r="FA44" s="67"/>
      <c r="FB44" s="67"/>
      <c r="FC44" s="67"/>
      <c r="FD44" s="67"/>
      <c r="FE44" s="67"/>
      <c r="FF44" s="67"/>
      <c r="FG44" s="67"/>
      <c r="FH44" s="67"/>
      <c r="FI44" s="67"/>
      <c r="FJ44" s="67"/>
      <c r="FK44" s="67"/>
      <c r="FL44" s="67"/>
      <c r="FM44" s="67"/>
      <c r="FN44" s="67"/>
      <c r="FO44" s="67"/>
      <c r="FP44" s="67"/>
      <c r="FQ44" s="67"/>
      <c r="FR44" s="67"/>
      <c r="FS44" s="67"/>
      <c r="FT44" s="67"/>
      <c r="FU44" s="67"/>
      <c r="FV44" s="67"/>
      <c r="FW44" s="67"/>
      <c r="FX44" s="67"/>
      <c r="FY44" s="67"/>
      <c r="FZ44" s="67"/>
      <c r="GA44" s="67"/>
      <c r="GB44" s="67"/>
      <c r="GC44" s="67"/>
      <c r="GD44" s="67"/>
      <c r="GE44" s="67"/>
      <c r="GF44" s="67"/>
      <c r="GG44" s="67"/>
      <c r="GH44" s="67"/>
      <c r="GI44" s="67"/>
      <c r="GJ44" s="67"/>
      <c r="GK44" s="67"/>
      <c r="GL44" s="67"/>
      <c r="GM44" s="67"/>
      <c r="GN44" s="67"/>
      <c r="GO44" s="67"/>
      <c r="GP44" s="67"/>
      <c r="GQ44" s="67"/>
      <c r="GR44" s="67"/>
      <c r="GS44" s="67"/>
      <c r="GT44" s="67"/>
      <c r="GU44" s="67"/>
      <c r="GV44" s="67"/>
      <c r="GW44" s="67"/>
      <c r="GX44" s="67"/>
    </row>
    <row r="45" spans="1:206" s="68" customFormat="1" ht="18" customHeight="1">
      <c r="A45" s="370" t="s">
        <v>102</v>
      </c>
      <c r="B45" s="370"/>
      <c r="C45" s="53"/>
      <c r="D45" s="140">
        <f t="shared" si="142"/>
        <v>0</v>
      </c>
      <c r="E45" s="53"/>
      <c r="F45" s="53"/>
      <c r="G45" s="132">
        <f t="shared" si="143"/>
        <v>0</v>
      </c>
      <c r="H45" s="53"/>
      <c r="I45" s="132">
        <f>G45+H45</f>
        <v>0</v>
      </c>
      <c r="J45" s="53"/>
      <c r="K45" s="132">
        <f>I45+J45</f>
        <v>0</v>
      </c>
      <c r="L45" s="53"/>
      <c r="M45" s="132">
        <f>K45+L45</f>
        <v>0</v>
      </c>
      <c r="N45" s="53"/>
      <c r="O45" s="132">
        <f>M45+N45</f>
        <v>0</v>
      </c>
      <c r="P45" s="53"/>
      <c r="Q45" s="132">
        <f>O45+P45</f>
        <v>0</v>
      </c>
      <c r="R45" s="53"/>
      <c r="S45" s="132">
        <f>Q45+R45</f>
        <v>0</v>
      </c>
      <c r="T45" s="53"/>
      <c r="U45" s="132">
        <f>S45+T45</f>
        <v>0</v>
      </c>
      <c r="V45" s="53"/>
      <c r="W45" s="132">
        <f>U45+V45</f>
        <v>0</v>
      </c>
      <c r="X45" s="53"/>
      <c r="Y45" s="132">
        <f>W45+X45</f>
        <v>0</v>
      </c>
      <c r="Z45" s="53"/>
      <c r="AA45" s="53"/>
      <c r="AB45" s="142">
        <f t="shared" si="145"/>
        <v>1</v>
      </c>
      <c r="AC45" s="53"/>
      <c r="AD45" s="53"/>
      <c r="AE45" s="132">
        <f t="shared" si="144"/>
        <v>0</v>
      </c>
      <c r="AF45" s="142">
        <f t="shared" si="146"/>
        <v>1</v>
      </c>
      <c r="AG45" s="53"/>
      <c r="AH45" s="132">
        <f>AE45+AG45</f>
        <v>0</v>
      </c>
      <c r="AI45" s="142">
        <f t="shared" si="147"/>
        <v>1</v>
      </c>
      <c r="AJ45" s="53"/>
      <c r="AK45" s="132">
        <f>AH45+AJ45</f>
        <v>0</v>
      </c>
      <c r="AL45" s="142">
        <f t="shared" si="148"/>
        <v>1</v>
      </c>
      <c r="AM45" s="53"/>
      <c r="AN45" s="132">
        <f>AK45+AM45</f>
        <v>0</v>
      </c>
      <c r="AO45" s="142">
        <f t="shared" si="149"/>
        <v>1</v>
      </c>
      <c r="AP45" s="53"/>
      <c r="AQ45" s="132">
        <f>AN45+AP45</f>
        <v>0</v>
      </c>
      <c r="AR45" s="142">
        <f t="shared" si="150"/>
        <v>1</v>
      </c>
      <c r="AS45" s="53"/>
      <c r="AT45" s="132">
        <f>AQ45+AS45</f>
        <v>0</v>
      </c>
      <c r="AU45" s="142">
        <f t="shared" si="151"/>
        <v>1</v>
      </c>
      <c r="AV45" s="53"/>
      <c r="AW45" s="132">
        <f>AT45+AV45</f>
        <v>0</v>
      </c>
      <c r="AX45" s="142">
        <f t="shared" si="152"/>
        <v>1</v>
      </c>
      <c r="AY45" s="53"/>
      <c r="AZ45" s="132">
        <f>AW45+AY45</f>
        <v>0</v>
      </c>
      <c r="BA45" s="142">
        <f t="shared" si="153"/>
        <v>1</v>
      </c>
      <c r="BB45" s="53"/>
      <c r="BC45" s="132">
        <f>AZ45+BB45</f>
        <v>0</v>
      </c>
      <c r="BD45" s="142">
        <f t="shared" si="154"/>
        <v>1</v>
      </c>
      <c r="BE45" s="53"/>
      <c r="BF45" s="132">
        <f>BC45+BE45</f>
        <v>0</v>
      </c>
      <c r="BG45" s="142">
        <f t="shared" si="155"/>
        <v>1</v>
      </c>
      <c r="BH45" s="132"/>
      <c r="BI45" s="23"/>
      <c r="BJ45" s="23"/>
      <c r="BK45" s="142">
        <f>IF($AA$45=0,1,BJ45/$AA$45-1)</f>
        <v>1</v>
      </c>
      <c r="BL45" s="142">
        <f t="shared" si="24"/>
        <v>1</v>
      </c>
      <c r="BM45" s="166"/>
      <c r="BN45" s="67"/>
      <c r="BO45" s="67"/>
      <c r="BP45" s="67"/>
      <c r="BQ45" s="67"/>
      <c r="BR45" s="67"/>
      <c r="BS45" s="67"/>
      <c r="BT45" s="67"/>
      <c r="BU45" s="67"/>
      <c r="BV45" s="67"/>
      <c r="BW45" s="67"/>
      <c r="BX45" s="67"/>
      <c r="BY45" s="67"/>
      <c r="BZ45" s="67"/>
      <c r="CA45" s="67"/>
      <c r="CB45" s="67"/>
      <c r="CC45" s="67"/>
      <c r="CD45" s="67"/>
      <c r="CE45" s="67"/>
      <c r="CF45" s="67"/>
      <c r="CG45" s="67"/>
      <c r="CH45" s="67"/>
      <c r="CI45" s="67"/>
      <c r="CJ45" s="67"/>
      <c r="CK45" s="67"/>
      <c r="CL45" s="67"/>
      <c r="CM45" s="67"/>
      <c r="CN45" s="67"/>
      <c r="CO45" s="67"/>
      <c r="CP45" s="67"/>
      <c r="CQ45" s="67"/>
      <c r="CR45" s="67"/>
      <c r="CS45" s="67"/>
      <c r="CT45" s="67"/>
      <c r="CU45" s="67"/>
      <c r="CV45" s="67"/>
      <c r="CW45" s="67"/>
      <c r="CX45" s="67"/>
      <c r="CY45" s="67"/>
      <c r="CZ45" s="67"/>
      <c r="DA45" s="67"/>
      <c r="DB45" s="67"/>
      <c r="DC45" s="67"/>
      <c r="DD45" s="67"/>
      <c r="DE45" s="67"/>
      <c r="DF45" s="67"/>
      <c r="DG45" s="67"/>
      <c r="DH45" s="67"/>
      <c r="DI45" s="67"/>
      <c r="DJ45" s="67"/>
      <c r="DK45" s="67"/>
      <c r="DL45" s="67"/>
      <c r="DM45" s="67"/>
      <c r="DN45" s="67"/>
      <c r="DO45" s="67"/>
      <c r="DP45" s="67"/>
      <c r="DQ45" s="67"/>
      <c r="DR45" s="67"/>
      <c r="DS45" s="67"/>
      <c r="DT45" s="67"/>
      <c r="DU45" s="67"/>
      <c r="DV45" s="67"/>
      <c r="DW45" s="67"/>
      <c r="DX45" s="67"/>
      <c r="DY45" s="67"/>
      <c r="DZ45" s="67"/>
      <c r="EA45" s="67"/>
      <c r="EB45" s="67"/>
      <c r="EC45" s="67"/>
      <c r="ED45" s="67"/>
      <c r="EE45" s="67"/>
      <c r="EF45" s="67"/>
      <c r="EG45" s="67"/>
      <c r="EH45" s="67"/>
      <c r="EI45" s="67"/>
      <c r="EJ45" s="67"/>
      <c r="EK45" s="67"/>
      <c r="EL45" s="67"/>
      <c r="EM45" s="67"/>
      <c r="EN45" s="67"/>
      <c r="EO45" s="67"/>
      <c r="EP45" s="67"/>
      <c r="EQ45" s="67"/>
      <c r="ER45" s="67"/>
      <c r="ES45" s="67"/>
      <c r="ET45" s="67"/>
      <c r="EU45" s="67"/>
      <c r="EV45" s="67"/>
      <c r="EW45" s="67"/>
      <c r="EX45" s="67"/>
      <c r="EY45" s="67"/>
      <c r="EZ45" s="67"/>
      <c r="FA45" s="67"/>
      <c r="FB45" s="67"/>
      <c r="FC45" s="67"/>
      <c r="FD45" s="67"/>
      <c r="FE45" s="67"/>
      <c r="FF45" s="67"/>
      <c r="FG45" s="67"/>
      <c r="FH45" s="67"/>
      <c r="FI45" s="67"/>
      <c r="FJ45" s="67"/>
      <c r="FK45" s="67"/>
      <c r="FL45" s="67"/>
      <c r="FM45" s="67"/>
      <c r="FN45" s="67"/>
      <c r="FO45" s="67"/>
      <c r="FP45" s="67"/>
      <c r="FQ45" s="67"/>
      <c r="FR45" s="67"/>
      <c r="FS45" s="67"/>
      <c r="FT45" s="67"/>
      <c r="FU45" s="67"/>
      <c r="FV45" s="67"/>
      <c r="FW45" s="67"/>
      <c r="FX45" s="67"/>
      <c r="FY45" s="67"/>
      <c r="FZ45" s="67"/>
      <c r="GA45" s="67"/>
      <c r="GB45" s="67"/>
      <c r="GC45" s="67"/>
      <c r="GD45" s="67"/>
      <c r="GE45" s="67"/>
      <c r="GF45" s="67"/>
      <c r="GG45" s="67"/>
      <c r="GH45" s="67"/>
      <c r="GI45" s="67"/>
      <c r="GJ45" s="67"/>
      <c r="GK45" s="67"/>
      <c r="GL45" s="67"/>
      <c r="GM45" s="67"/>
      <c r="GN45" s="67"/>
      <c r="GO45" s="67"/>
      <c r="GP45" s="67"/>
      <c r="GQ45" s="67"/>
      <c r="GR45" s="67"/>
      <c r="GS45" s="67"/>
      <c r="GT45" s="67"/>
      <c r="GU45" s="67"/>
      <c r="GV45" s="67"/>
      <c r="GW45" s="67"/>
      <c r="GX45" s="67"/>
    </row>
    <row r="46" spans="1:206" s="68" customFormat="1" ht="18" customHeight="1">
      <c r="A46" s="370" t="s">
        <v>103</v>
      </c>
      <c r="B46" s="370"/>
      <c r="C46" s="53"/>
      <c r="D46" s="140">
        <f t="shared" si="142"/>
        <v>0</v>
      </c>
      <c r="E46" s="53"/>
      <c r="F46" s="53"/>
      <c r="G46" s="132">
        <f t="shared" si="143"/>
        <v>0</v>
      </c>
      <c r="H46" s="53"/>
      <c r="I46" s="132"/>
      <c r="J46" s="53"/>
      <c r="K46" s="132"/>
      <c r="L46" s="53"/>
      <c r="M46" s="132"/>
      <c r="N46" s="53"/>
      <c r="O46" s="132"/>
      <c r="P46" s="53"/>
      <c r="Q46" s="132"/>
      <c r="R46" s="53"/>
      <c r="S46" s="132"/>
      <c r="T46" s="53"/>
      <c r="U46" s="132"/>
      <c r="V46" s="53"/>
      <c r="W46" s="132"/>
      <c r="X46" s="53"/>
      <c r="Y46" s="132"/>
      <c r="Z46" s="53"/>
      <c r="AA46" s="53"/>
      <c r="AB46" s="142">
        <f t="shared" si="145"/>
        <v>1</v>
      </c>
      <c r="AC46" s="53"/>
      <c r="AD46" s="53"/>
      <c r="AE46" s="132">
        <f t="shared" si="144"/>
        <v>0</v>
      </c>
      <c r="AF46" s="142">
        <f t="shared" si="146"/>
        <v>1</v>
      </c>
      <c r="AG46" s="53"/>
      <c r="AH46" s="132"/>
      <c r="AI46" s="142">
        <f t="shared" si="147"/>
        <v>1</v>
      </c>
      <c r="AJ46" s="53"/>
      <c r="AK46" s="132"/>
      <c r="AL46" s="142">
        <f t="shared" si="148"/>
        <v>1</v>
      </c>
      <c r="AM46" s="53"/>
      <c r="AN46" s="132"/>
      <c r="AO46" s="142">
        <f t="shared" si="149"/>
        <v>1</v>
      </c>
      <c r="AP46" s="53"/>
      <c r="AQ46" s="132"/>
      <c r="AR46" s="142">
        <f t="shared" si="150"/>
        <v>1</v>
      </c>
      <c r="AS46" s="53"/>
      <c r="AT46" s="132"/>
      <c r="AU46" s="142">
        <f t="shared" si="151"/>
        <v>1</v>
      </c>
      <c r="AV46" s="53"/>
      <c r="AW46" s="132"/>
      <c r="AX46" s="142">
        <f t="shared" si="152"/>
        <v>1</v>
      </c>
      <c r="AY46" s="53"/>
      <c r="AZ46" s="132"/>
      <c r="BA46" s="142">
        <f t="shared" si="153"/>
        <v>1</v>
      </c>
      <c r="BB46" s="53"/>
      <c r="BC46" s="132"/>
      <c r="BD46" s="142">
        <f t="shared" si="154"/>
        <v>1</v>
      </c>
      <c r="BE46" s="53"/>
      <c r="BF46" s="132"/>
      <c r="BG46" s="142">
        <f t="shared" si="155"/>
        <v>1</v>
      </c>
      <c r="BH46" s="132"/>
      <c r="BI46" s="23"/>
      <c r="BJ46" s="23"/>
      <c r="BK46" s="142">
        <f>IF($AA$46=0,1,BJ46/$AA$46-1)</f>
        <v>1</v>
      </c>
      <c r="BL46" s="142">
        <f t="shared" si="24"/>
        <v>1</v>
      </c>
      <c r="BM46" s="166"/>
      <c r="BN46" s="67"/>
      <c r="BO46" s="67"/>
      <c r="BP46" s="67"/>
      <c r="BQ46" s="67"/>
      <c r="BR46" s="67"/>
      <c r="BS46" s="67"/>
      <c r="BT46" s="67"/>
      <c r="BU46" s="67"/>
      <c r="BV46" s="67"/>
      <c r="BW46" s="67"/>
      <c r="BX46" s="67"/>
      <c r="BY46" s="67"/>
      <c r="BZ46" s="67"/>
      <c r="CA46" s="67"/>
      <c r="CB46" s="67"/>
      <c r="CC46" s="67"/>
      <c r="CD46" s="67"/>
      <c r="CE46" s="67"/>
      <c r="CF46" s="67"/>
      <c r="CG46" s="67"/>
      <c r="CH46" s="67"/>
      <c r="CI46" s="67"/>
      <c r="CJ46" s="67"/>
      <c r="CK46" s="67"/>
      <c r="CL46" s="67"/>
      <c r="CM46" s="67"/>
      <c r="CN46" s="67"/>
      <c r="CO46" s="67"/>
      <c r="CP46" s="67"/>
      <c r="CQ46" s="67"/>
      <c r="CR46" s="67"/>
      <c r="CS46" s="67"/>
      <c r="CT46" s="67"/>
      <c r="CU46" s="67"/>
      <c r="CV46" s="67"/>
      <c r="CW46" s="67"/>
      <c r="CX46" s="67"/>
      <c r="CY46" s="67"/>
      <c r="CZ46" s="67"/>
      <c r="DA46" s="67"/>
      <c r="DB46" s="67"/>
      <c r="DC46" s="67"/>
      <c r="DD46" s="67"/>
      <c r="DE46" s="67"/>
      <c r="DF46" s="67"/>
      <c r="DG46" s="67"/>
      <c r="DH46" s="67"/>
      <c r="DI46" s="67"/>
      <c r="DJ46" s="67"/>
      <c r="DK46" s="67"/>
      <c r="DL46" s="67"/>
      <c r="DM46" s="67"/>
      <c r="DN46" s="67"/>
      <c r="DO46" s="67"/>
      <c r="DP46" s="67"/>
      <c r="DQ46" s="67"/>
      <c r="DR46" s="67"/>
      <c r="DS46" s="67"/>
      <c r="DT46" s="67"/>
      <c r="DU46" s="67"/>
      <c r="DV46" s="67"/>
      <c r="DW46" s="67"/>
      <c r="DX46" s="67"/>
      <c r="DY46" s="67"/>
      <c r="DZ46" s="67"/>
      <c r="EA46" s="67"/>
      <c r="EB46" s="67"/>
      <c r="EC46" s="67"/>
      <c r="ED46" s="67"/>
      <c r="EE46" s="67"/>
      <c r="EF46" s="67"/>
      <c r="EG46" s="67"/>
      <c r="EH46" s="67"/>
      <c r="EI46" s="67"/>
      <c r="EJ46" s="67"/>
      <c r="EK46" s="67"/>
      <c r="EL46" s="67"/>
      <c r="EM46" s="67"/>
      <c r="EN46" s="67"/>
      <c r="EO46" s="67"/>
      <c r="EP46" s="67"/>
      <c r="EQ46" s="67"/>
      <c r="ER46" s="67"/>
      <c r="ES46" s="67"/>
      <c r="ET46" s="67"/>
      <c r="EU46" s="67"/>
      <c r="EV46" s="67"/>
      <c r="EW46" s="67"/>
      <c r="EX46" s="67"/>
      <c r="EY46" s="67"/>
      <c r="EZ46" s="67"/>
      <c r="FA46" s="67"/>
      <c r="FB46" s="67"/>
      <c r="FC46" s="67"/>
      <c r="FD46" s="67"/>
      <c r="FE46" s="67"/>
      <c r="FF46" s="67"/>
      <c r="FG46" s="67"/>
      <c r="FH46" s="67"/>
      <c r="FI46" s="67"/>
      <c r="FJ46" s="67"/>
      <c r="FK46" s="67"/>
      <c r="FL46" s="67"/>
      <c r="FM46" s="67"/>
      <c r="FN46" s="67"/>
      <c r="FO46" s="67"/>
      <c r="FP46" s="67"/>
      <c r="FQ46" s="67"/>
      <c r="FR46" s="67"/>
      <c r="FS46" s="67"/>
      <c r="FT46" s="67"/>
      <c r="FU46" s="67"/>
      <c r="FV46" s="67"/>
      <c r="FW46" s="67"/>
      <c r="FX46" s="67"/>
      <c r="FY46" s="67"/>
      <c r="FZ46" s="67"/>
      <c r="GA46" s="67"/>
      <c r="GB46" s="67"/>
      <c r="GC46" s="67"/>
      <c r="GD46" s="67"/>
      <c r="GE46" s="67"/>
      <c r="GF46" s="67"/>
      <c r="GG46" s="67"/>
      <c r="GH46" s="67"/>
      <c r="GI46" s="67"/>
      <c r="GJ46" s="67"/>
      <c r="GK46" s="67"/>
      <c r="GL46" s="67"/>
      <c r="GM46" s="67"/>
      <c r="GN46" s="67"/>
      <c r="GO46" s="67"/>
      <c r="GP46" s="67"/>
      <c r="GQ46" s="67"/>
      <c r="GR46" s="67"/>
      <c r="GS46" s="67"/>
      <c r="GT46" s="67"/>
      <c r="GU46" s="67"/>
      <c r="GV46" s="67"/>
      <c r="GW46" s="67"/>
      <c r="GX46" s="67"/>
    </row>
    <row r="47" spans="1:206" s="70" customFormat="1" ht="18" customHeight="1">
      <c r="A47" s="370" t="s">
        <v>106</v>
      </c>
      <c r="B47" s="370"/>
      <c r="C47" s="140">
        <f t="shared" ref="C47:F47" si="156">C48+C49+C55+C56+C61+C57+C58+C59+C60+C62</f>
        <v>0</v>
      </c>
      <c r="D47" s="140">
        <f t="shared" si="156"/>
        <v>0</v>
      </c>
      <c r="E47" s="140">
        <f t="shared" si="156"/>
        <v>0</v>
      </c>
      <c r="F47" s="140">
        <f t="shared" si="156"/>
        <v>0</v>
      </c>
      <c r="G47" s="132">
        <f t="shared" si="143"/>
        <v>0</v>
      </c>
      <c r="H47" s="140">
        <f t="shared" ref="H47:AA47" si="157">H48+H49+H55+H56+H61+H57+H58+H59+H60+H62</f>
        <v>0</v>
      </c>
      <c r="I47" s="140">
        <f t="shared" si="157"/>
        <v>0</v>
      </c>
      <c r="J47" s="140">
        <f t="shared" si="157"/>
        <v>0</v>
      </c>
      <c r="K47" s="140">
        <f t="shared" si="157"/>
        <v>0</v>
      </c>
      <c r="L47" s="140">
        <f t="shared" si="157"/>
        <v>0</v>
      </c>
      <c r="M47" s="140">
        <f t="shared" si="157"/>
        <v>0</v>
      </c>
      <c r="N47" s="140">
        <f t="shared" si="157"/>
        <v>0</v>
      </c>
      <c r="O47" s="140">
        <f t="shared" si="157"/>
        <v>0</v>
      </c>
      <c r="P47" s="140">
        <f t="shared" si="157"/>
        <v>0</v>
      </c>
      <c r="Q47" s="140">
        <f t="shared" si="157"/>
        <v>0</v>
      </c>
      <c r="R47" s="140">
        <f t="shared" si="157"/>
        <v>0</v>
      </c>
      <c r="S47" s="140">
        <f t="shared" si="157"/>
        <v>0</v>
      </c>
      <c r="T47" s="140">
        <f t="shared" si="157"/>
        <v>0</v>
      </c>
      <c r="U47" s="140">
        <f t="shared" si="157"/>
        <v>0</v>
      </c>
      <c r="V47" s="140">
        <f t="shared" si="157"/>
        <v>0</v>
      </c>
      <c r="W47" s="140">
        <f t="shared" si="157"/>
        <v>0</v>
      </c>
      <c r="X47" s="140">
        <f t="shared" si="157"/>
        <v>0</v>
      </c>
      <c r="Y47" s="140">
        <f t="shared" si="157"/>
        <v>0</v>
      </c>
      <c r="Z47" s="140">
        <f t="shared" si="157"/>
        <v>0</v>
      </c>
      <c r="AA47" s="140">
        <f t="shared" si="157"/>
        <v>0</v>
      </c>
      <c r="AB47" s="142">
        <f t="shared" si="145"/>
        <v>1</v>
      </c>
      <c r="AC47" s="140">
        <f t="shared" ref="AC47:AE47" si="158">AC48+AC49+AC55+AC56+AC61+AC57+AC58+AC59+AC60+AC62</f>
        <v>0</v>
      </c>
      <c r="AD47" s="140">
        <f t="shared" si="158"/>
        <v>0</v>
      </c>
      <c r="AE47" s="140">
        <f t="shared" si="158"/>
        <v>0</v>
      </c>
      <c r="AF47" s="142">
        <f t="shared" si="146"/>
        <v>1</v>
      </c>
      <c r="AG47" s="140">
        <f>AG48+AG49+AG55+AG56+AG61+AG57+AG58+AG59+AG60+AG62</f>
        <v>0</v>
      </c>
      <c r="AH47" s="140">
        <f>AH48+AH49+AH55+AH56+AH61+AH57+AH58+AH59+AH60+AH62</f>
        <v>0</v>
      </c>
      <c r="AI47" s="142">
        <f t="shared" si="147"/>
        <v>1</v>
      </c>
      <c r="AJ47" s="140">
        <f>AJ48+AJ49+AJ55+AJ56+AJ61+AJ57+AJ58+AJ59+AJ60+AJ62</f>
        <v>0</v>
      </c>
      <c r="AK47" s="140">
        <f>AK48+AK49+AK55+AK56+AK61+AK57+AK58+AK59+AK60+AK62</f>
        <v>0</v>
      </c>
      <c r="AL47" s="142">
        <f t="shared" si="148"/>
        <v>1</v>
      </c>
      <c r="AM47" s="140">
        <f>AM48+AM49+AM55+AM56+AM61+AM57+AM58+AM59+AM60+AM62</f>
        <v>0</v>
      </c>
      <c r="AN47" s="140">
        <f>AN48+AN49+AN55+AN56+AN61+AN57+AN58+AN59+AN60+AN62</f>
        <v>0</v>
      </c>
      <c r="AO47" s="142">
        <f t="shared" si="149"/>
        <v>1</v>
      </c>
      <c r="AP47" s="140">
        <f>AP48+AP49+AP55+AP56+AP61+AP57+AP58+AP59+AP60+AP62</f>
        <v>0</v>
      </c>
      <c r="AQ47" s="140">
        <f>AQ48+AQ49+AQ55+AQ56+AQ61+AQ57+AQ58+AQ59+AQ60+AQ62</f>
        <v>0</v>
      </c>
      <c r="AR47" s="142">
        <f t="shared" si="150"/>
        <v>1</v>
      </c>
      <c r="AS47" s="140">
        <f>AS48+AS49+AS55+AS56+AS61+AS57+AS58+AS59+AS60+AS62</f>
        <v>0</v>
      </c>
      <c r="AT47" s="140">
        <f>AT48+AT49+AT55+AT56+AT61+AT57+AT58+AT59+AT60+AT62</f>
        <v>0</v>
      </c>
      <c r="AU47" s="142">
        <f t="shared" si="151"/>
        <v>1</v>
      </c>
      <c r="AV47" s="140">
        <f>AV48+AV49+AV55+AV56+AV61+AV57+AV58+AV59+AV60+AV62</f>
        <v>0</v>
      </c>
      <c r="AW47" s="140">
        <f>AW48+AW49+AW55+AW56+AW61+AW57+AW58+AW59+AW60+AW62</f>
        <v>0</v>
      </c>
      <c r="AX47" s="142">
        <f t="shared" si="152"/>
        <v>1</v>
      </c>
      <c r="AY47" s="140">
        <f>AY48+AY49+AY55+AY56+AY61+AY57+AY58+AY59+AY60+AY62</f>
        <v>0</v>
      </c>
      <c r="AZ47" s="140">
        <f>AZ48+AZ49+AZ55+AZ56+AZ61+AZ57+AZ58+AZ59+AZ60+AZ62</f>
        <v>0</v>
      </c>
      <c r="BA47" s="142">
        <f t="shared" si="153"/>
        <v>1</v>
      </c>
      <c r="BB47" s="140">
        <f>BB48+BB49+BB55+BB56+BB61+BB57+BB58+BB59+BB60+BB62</f>
        <v>0</v>
      </c>
      <c r="BC47" s="140">
        <f>BC48+BC49+BC55+BC56+BC61+BC57+BC58+BC59+BC60+BC62</f>
        <v>0</v>
      </c>
      <c r="BD47" s="142">
        <f t="shared" si="154"/>
        <v>1</v>
      </c>
      <c r="BE47" s="140">
        <f>BE48+BE49+BE55+BE56+BE61+BE57+BE58+BE59+BE60+BE62</f>
        <v>0</v>
      </c>
      <c r="BF47" s="140">
        <f>BF48+BF49+BF55+BF56+BF61+BF57+BF58+BF59+BF60+BF62</f>
        <v>0</v>
      </c>
      <c r="BG47" s="142">
        <f t="shared" si="155"/>
        <v>1</v>
      </c>
      <c r="BH47" s="140">
        <f t="shared" ref="BH47:BJ47" si="159">BH48+BH49+BH55+BH56+BH61+BH57+BH58+BH59+BH60+BH62</f>
        <v>0</v>
      </c>
      <c r="BI47" s="140">
        <f t="shared" si="159"/>
        <v>0</v>
      </c>
      <c r="BJ47" s="140">
        <f t="shared" si="159"/>
        <v>0</v>
      </c>
      <c r="BK47" s="142">
        <f>IF($AA$47=0,1,BJ47/$AA$47-1)</f>
        <v>1</v>
      </c>
      <c r="BL47" s="142">
        <f t="shared" si="24"/>
        <v>1</v>
      </c>
      <c r="BM47" s="166"/>
      <c r="BN47" s="69"/>
      <c r="BO47" s="69"/>
      <c r="BP47" s="69"/>
      <c r="BQ47" s="69"/>
      <c r="BR47" s="69"/>
      <c r="BS47" s="69"/>
      <c r="BT47" s="69"/>
      <c r="BU47" s="69"/>
      <c r="BV47" s="69"/>
      <c r="BW47" s="69"/>
      <c r="BX47" s="69"/>
      <c r="BY47" s="69"/>
      <c r="BZ47" s="69"/>
      <c r="CA47" s="69"/>
      <c r="CB47" s="69"/>
      <c r="CC47" s="69"/>
      <c r="CD47" s="69"/>
      <c r="CE47" s="69"/>
      <c r="CF47" s="69"/>
      <c r="CG47" s="69"/>
      <c r="CH47" s="69"/>
      <c r="CI47" s="69"/>
      <c r="CJ47" s="69"/>
      <c r="CK47" s="69"/>
      <c r="CL47" s="69"/>
      <c r="CM47" s="69"/>
      <c r="CN47" s="69"/>
      <c r="CO47" s="69"/>
      <c r="CP47" s="69"/>
      <c r="CQ47" s="69"/>
      <c r="CR47" s="69"/>
      <c r="CS47" s="69"/>
      <c r="CT47" s="69"/>
      <c r="CU47" s="69"/>
      <c r="CV47" s="69"/>
      <c r="CW47" s="69"/>
      <c r="CX47" s="69"/>
      <c r="CY47" s="69"/>
      <c r="CZ47" s="69"/>
      <c r="DA47" s="69"/>
      <c r="DB47" s="69"/>
      <c r="DC47" s="69"/>
      <c r="DD47" s="69"/>
      <c r="DE47" s="69"/>
      <c r="DF47" s="69"/>
      <c r="DG47" s="69"/>
      <c r="DH47" s="69"/>
      <c r="DI47" s="69"/>
      <c r="DJ47" s="69"/>
      <c r="DK47" s="69"/>
      <c r="DL47" s="69"/>
      <c r="DM47" s="69"/>
      <c r="DN47" s="69"/>
      <c r="DO47" s="69"/>
      <c r="DP47" s="69"/>
      <c r="DQ47" s="69"/>
      <c r="DR47" s="69"/>
      <c r="DS47" s="69"/>
      <c r="DT47" s="69"/>
      <c r="DU47" s="69"/>
      <c r="DV47" s="69"/>
      <c r="DW47" s="69"/>
      <c r="DX47" s="69"/>
      <c r="DY47" s="69"/>
      <c r="DZ47" s="69"/>
      <c r="EA47" s="69"/>
      <c r="EB47" s="69"/>
      <c r="EC47" s="69"/>
      <c r="ED47" s="69"/>
      <c r="EE47" s="69"/>
      <c r="EF47" s="69"/>
      <c r="EG47" s="69"/>
      <c r="EH47" s="69"/>
      <c r="EI47" s="69"/>
      <c r="EJ47" s="69"/>
      <c r="EK47" s="69"/>
      <c r="EL47" s="69"/>
      <c r="EM47" s="69"/>
      <c r="EN47" s="69"/>
      <c r="EO47" s="69"/>
      <c r="EP47" s="69"/>
      <c r="EQ47" s="69"/>
      <c r="ER47" s="69"/>
      <c r="ES47" s="69"/>
      <c r="ET47" s="69"/>
      <c r="EU47" s="69"/>
      <c r="EV47" s="69"/>
      <c r="EW47" s="69"/>
      <c r="EX47" s="69"/>
      <c r="EY47" s="69"/>
      <c r="EZ47" s="69"/>
      <c r="FA47" s="69"/>
      <c r="FB47" s="69"/>
      <c r="FC47" s="69"/>
      <c r="FD47" s="69"/>
      <c r="FE47" s="69"/>
      <c r="FF47" s="69"/>
      <c r="FG47" s="69"/>
      <c r="FH47" s="69"/>
      <c r="FI47" s="69"/>
      <c r="FJ47" s="69"/>
      <c r="FK47" s="69"/>
      <c r="FL47" s="69"/>
      <c r="FM47" s="69"/>
      <c r="FN47" s="69"/>
      <c r="FO47" s="69"/>
      <c r="FP47" s="69"/>
      <c r="FQ47" s="69"/>
      <c r="FR47" s="69"/>
      <c r="FS47" s="69"/>
      <c r="FT47" s="69"/>
      <c r="FU47" s="69"/>
      <c r="FV47" s="69"/>
      <c r="FW47" s="69"/>
      <c r="FX47" s="69"/>
      <c r="FY47" s="69"/>
      <c r="FZ47" s="69"/>
      <c r="GA47" s="69"/>
      <c r="GB47" s="69"/>
      <c r="GC47" s="69"/>
      <c r="GD47" s="69"/>
      <c r="GE47" s="69"/>
      <c r="GF47" s="69"/>
      <c r="GG47" s="69"/>
      <c r="GH47" s="69"/>
      <c r="GI47" s="69"/>
      <c r="GJ47" s="69"/>
      <c r="GK47" s="69"/>
      <c r="GL47" s="69"/>
      <c r="GM47" s="69"/>
      <c r="GN47" s="69"/>
      <c r="GO47" s="69"/>
      <c r="GP47" s="69"/>
      <c r="GQ47" s="69"/>
      <c r="GR47" s="69"/>
      <c r="GS47" s="69"/>
      <c r="GT47" s="69"/>
      <c r="GU47" s="69"/>
      <c r="GV47" s="69"/>
      <c r="GW47" s="69"/>
      <c r="GX47" s="69"/>
    </row>
    <row r="48" spans="1:206" s="64" customFormat="1" ht="21.75" customHeight="1">
      <c r="A48" s="362" t="s">
        <v>132</v>
      </c>
      <c r="B48" s="362"/>
      <c r="C48" s="29"/>
      <c r="D48" s="134">
        <f>E48+F48+H48+J48+L48+N48+P48+R48+T48+V48+X48+Z48</f>
        <v>0</v>
      </c>
      <c r="E48" s="29"/>
      <c r="F48" s="29"/>
      <c r="G48" s="134">
        <f t="shared" si="143"/>
        <v>0</v>
      </c>
      <c r="H48" s="29"/>
      <c r="I48" s="134"/>
      <c r="J48" s="29"/>
      <c r="K48" s="134"/>
      <c r="L48" s="29"/>
      <c r="M48" s="134"/>
      <c r="N48" s="29"/>
      <c r="O48" s="134"/>
      <c r="P48" s="29"/>
      <c r="Q48" s="134"/>
      <c r="R48" s="29"/>
      <c r="S48" s="134"/>
      <c r="T48" s="29"/>
      <c r="U48" s="134"/>
      <c r="V48" s="29"/>
      <c r="W48" s="134"/>
      <c r="X48" s="29"/>
      <c r="Y48" s="134"/>
      <c r="Z48" s="29"/>
      <c r="AA48" s="29"/>
      <c r="AB48" s="135">
        <f t="shared" si="145"/>
        <v>1</v>
      </c>
      <c r="AC48" s="29"/>
      <c r="AD48" s="29"/>
      <c r="AE48" s="134">
        <f t="shared" ref="AE48:AE73" si="160">AC48+AD48</f>
        <v>0</v>
      </c>
      <c r="AF48" s="135">
        <f t="shared" si="146"/>
        <v>1</v>
      </c>
      <c r="AG48" s="29"/>
      <c r="AH48" s="134"/>
      <c r="AI48" s="135">
        <f t="shared" si="147"/>
        <v>1</v>
      </c>
      <c r="AJ48" s="29"/>
      <c r="AK48" s="134"/>
      <c r="AL48" s="135">
        <f t="shared" si="148"/>
        <v>1</v>
      </c>
      <c r="AM48" s="29"/>
      <c r="AN48" s="134"/>
      <c r="AO48" s="135">
        <f t="shared" si="149"/>
        <v>1</v>
      </c>
      <c r="AP48" s="29"/>
      <c r="AQ48" s="134"/>
      <c r="AR48" s="135">
        <f t="shared" si="150"/>
        <v>1</v>
      </c>
      <c r="AS48" s="29"/>
      <c r="AT48" s="134"/>
      <c r="AU48" s="135">
        <f t="shared" si="151"/>
        <v>1</v>
      </c>
      <c r="AV48" s="29"/>
      <c r="AW48" s="134"/>
      <c r="AX48" s="135">
        <f t="shared" si="152"/>
        <v>1</v>
      </c>
      <c r="AY48" s="29"/>
      <c r="AZ48" s="134"/>
      <c r="BA48" s="135">
        <f t="shared" si="153"/>
        <v>1</v>
      </c>
      <c r="BB48" s="29"/>
      <c r="BC48" s="134"/>
      <c r="BD48" s="135">
        <f t="shared" si="154"/>
        <v>1</v>
      </c>
      <c r="BE48" s="29"/>
      <c r="BF48" s="134"/>
      <c r="BG48" s="135">
        <f t="shared" si="155"/>
        <v>1</v>
      </c>
      <c r="BH48" s="134"/>
      <c r="BI48" s="26"/>
      <c r="BJ48" s="26"/>
      <c r="BK48" s="135">
        <f>IF($AA$48=0,1,BJ48/$AA$48-1)</f>
        <v>1</v>
      </c>
      <c r="BL48" s="135">
        <f t="shared" si="24"/>
        <v>1</v>
      </c>
      <c r="BM48" s="167"/>
      <c r="BN48" s="63"/>
      <c r="BO48" s="63"/>
      <c r="BP48" s="63"/>
      <c r="BQ48" s="63"/>
      <c r="BR48" s="63"/>
      <c r="BS48" s="63"/>
      <c r="BT48" s="63"/>
      <c r="BU48" s="63"/>
      <c r="BV48" s="63"/>
      <c r="BW48" s="63"/>
      <c r="BX48" s="63"/>
      <c r="BY48" s="63"/>
      <c r="BZ48" s="63"/>
      <c r="CA48" s="63"/>
      <c r="CB48" s="63"/>
      <c r="CC48" s="63"/>
      <c r="CD48" s="63"/>
      <c r="CE48" s="63"/>
      <c r="CF48" s="63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  <c r="DZ48" s="63"/>
      <c r="EA48" s="63"/>
      <c r="EB48" s="63"/>
      <c r="EC48" s="63"/>
      <c r="ED48" s="63"/>
      <c r="EE48" s="63"/>
      <c r="EF48" s="63"/>
      <c r="EG48" s="63"/>
      <c r="EH48" s="63"/>
      <c r="EI48" s="63"/>
      <c r="EJ48" s="63"/>
      <c r="EK48" s="63"/>
      <c r="EL48" s="63"/>
      <c r="EM48" s="63"/>
      <c r="EN48" s="63"/>
      <c r="EO48" s="63"/>
      <c r="EP48" s="63"/>
      <c r="EQ48" s="63"/>
      <c r="ER48" s="63"/>
      <c r="ES48" s="63"/>
      <c r="ET48" s="63"/>
      <c r="EU48" s="63"/>
      <c r="EV48" s="63"/>
      <c r="EW48" s="63"/>
      <c r="EX48" s="63"/>
      <c r="EY48" s="63"/>
      <c r="EZ48" s="63"/>
      <c r="FA48" s="63"/>
      <c r="FB48" s="63"/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3"/>
      <c r="FS48" s="63"/>
      <c r="FT48" s="63"/>
      <c r="FU48" s="63"/>
      <c r="FV48" s="63"/>
      <c r="FW48" s="63"/>
      <c r="FX48" s="63"/>
      <c r="FY48" s="63"/>
      <c r="FZ48" s="63"/>
      <c r="GA48" s="63"/>
      <c r="GB48" s="63"/>
      <c r="GC48" s="63"/>
      <c r="GD48" s="63"/>
      <c r="GE48" s="63"/>
      <c r="GF48" s="63"/>
      <c r="GG48" s="63"/>
      <c r="GH48" s="63"/>
      <c r="GI48" s="63"/>
      <c r="GJ48" s="63"/>
      <c r="GK48" s="63"/>
      <c r="GL48" s="63"/>
      <c r="GM48" s="63"/>
      <c r="GN48" s="63"/>
      <c r="GO48" s="63"/>
      <c r="GP48" s="63"/>
      <c r="GQ48" s="63"/>
      <c r="GR48" s="63"/>
      <c r="GS48" s="63"/>
      <c r="GT48" s="63"/>
      <c r="GU48" s="63"/>
      <c r="GV48" s="63"/>
      <c r="GW48" s="63"/>
      <c r="GX48" s="63"/>
    </row>
    <row r="49" spans="1:206" s="66" customFormat="1" ht="18" customHeight="1">
      <c r="A49" s="362" t="s">
        <v>108</v>
      </c>
      <c r="B49" s="362"/>
      <c r="C49" s="29">
        <f>C50+C51+C52</f>
        <v>0</v>
      </c>
      <c r="D49" s="137">
        <f t="shared" ref="D49:AA49" si="161">D50+D51+D52</f>
        <v>0</v>
      </c>
      <c r="E49" s="29">
        <f t="shared" si="161"/>
        <v>0</v>
      </c>
      <c r="F49" s="29">
        <f t="shared" si="161"/>
        <v>0</v>
      </c>
      <c r="G49" s="134">
        <f t="shared" si="143"/>
        <v>0</v>
      </c>
      <c r="H49" s="29">
        <f t="shared" ref="H49" si="162">H50+H51+H52</f>
        <v>0</v>
      </c>
      <c r="I49" s="137">
        <f t="shared" si="161"/>
        <v>0</v>
      </c>
      <c r="J49" s="29">
        <f t="shared" si="161"/>
        <v>0</v>
      </c>
      <c r="K49" s="137">
        <f t="shared" si="161"/>
        <v>0</v>
      </c>
      <c r="L49" s="29">
        <f t="shared" si="161"/>
        <v>0</v>
      </c>
      <c r="M49" s="137">
        <f t="shared" si="161"/>
        <v>0</v>
      </c>
      <c r="N49" s="29">
        <f t="shared" si="161"/>
        <v>0</v>
      </c>
      <c r="O49" s="137">
        <f t="shared" si="161"/>
        <v>0</v>
      </c>
      <c r="P49" s="29">
        <f t="shared" si="161"/>
        <v>0</v>
      </c>
      <c r="Q49" s="137">
        <f t="shared" si="161"/>
        <v>0</v>
      </c>
      <c r="R49" s="29">
        <f t="shared" si="161"/>
        <v>0</v>
      </c>
      <c r="S49" s="137">
        <f t="shared" si="161"/>
        <v>0</v>
      </c>
      <c r="T49" s="29">
        <f t="shared" si="161"/>
        <v>0</v>
      </c>
      <c r="U49" s="137">
        <f t="shared" si="161"/>
        <v>0</v>
      </c>
      <c r="V49" s="29">
        <f t="shared" si="161"/>
        <v>0</v>
      </c>
      <c r="W49" s="137">
        <f t="shared" si="161"/>
        <v>0</v>
      </c>
      <c r="X49" s="29">
        <f t="shared" si="161"/>
        <v>0</v>
      </c>
      <c r="Y49" s="137">
        <f t="shared" si="161"/>
        <v>0</v>
      </c>
      <c r="Z49" s="29">
        <f t="shared" si="161"/>
        <v>0</v>
      </c>
      <c r="AA49" s="29">
        <f t="shared" si="161"/>
        <v>0</v>
      </c>
      <c r="AB49" s="135">
        <f t="shared" si="145"/>
        <v>1</v>
      </c>
      <c r="AC49" s="29">
        <f t="shared" ref="AC49:AD49" si="163">AC50+AC51+AC52</f>
        <v>0</v>
      </c>
      <c r="AD49" s="29">
        <f t="shared" si="163"/>
        <v>0</v>
      </c>
      <c r="AE49" s="134">
        <f t="shared" si="160"/>
        <v>0</v>
      </c>
      <c r="AF49" s="135">
        <f t="shared" si="146"/>
        <v>1</v>
      </c>
      <c r="AG49" s="29">
        <f t="shared" ref="AG49:BF49" si="164">AG50+AG51+AG52</f>
        <v>0</v>
      </c>
      <c r="AH49" s="134">
        <f t="shared" si="164"/>
        <v>0</v>
      </c>
      <c r="AI49" s="135">
        <f t="shared" si="147"/>
        <v>1</v>
      </c>
      <c r="AJ49" s="29">
        <f t="shared" ref="AJ49" si="165">AJ50+AJ51+AJ52</f>
        <v>0</v>
      </c>
      <c r="AK49" s="134">
        <f t="shared" si="164"/>
        <v>0</v>
      </c>
      <c r="AL49" s="135">
        <f t="shared" si="148"/>
        <v>1</v>
      </c>
      <c r="AM49" s="29">
        <f t="shared" ref="AM49" si="166">AM50+AM51+AM52</f>
        <v>0</v>
      </c>
      <c r="AN49" s="134">
        <f t="shared" si="164"/>
        <v>0</v>
      </c>
      <c r="AO49" s="135">
        <f t="shared" si="149"/>
        <v>1</v>
      </c>
      <c r="AP49" s="29">
        <f t="shared" ref="AP49" si="167">AP50+AP51+AP52</f>
        <v>0</v>
      </c>
      <c r="AQ49" s="134">
        <f t="shared" si="164"/>
        <v>0</v>
      </c>
      <c r="AR49" s="135">
        <f t="shared" si="150"/>
        <v>1</v>
      </c>
      <c r="AS49" s="29">
        <f t="shared" ref="AS49" si="168">AS50+AS51+AS52</f>
        <v>0</v>
      </c>
      <c r="AT49" s="134">
        <f t="shared" si="164"/>
        <v>0</v>
      </c>
      <c r="AU49" s="135">
        <f t="shared" si="151"/>
        <v>1</v>
      </c>
      <c r="AV49" s="29">
        <f t="shared" ref="AV49" si="169">AV50+AV51+AV52</f>
        <v>0</v>
      </c>
      <c r="AW49" s="134">
        <f t="shared" si="164"/>
        <v>0</v>
      </c>
      <c r="AX49" s="135">
        <f t="shared" si="152"/>
        <v>1</v>
      </c>
      <c r="AY49" s="29">
        <f t="shared" ref="AY49" si="170">AY50+AY51+AY52</f>
        <v>0</v>
      </c>
      <c r="AZ49" s="134">
        <f t="shared" si="164"/>
        <v>0</v>
      </c>
      <c r="BA49" s="135">
        <f t="shared" si="153"/>
        <v>1</v>
      </c>
      <c r="BB49" s="29">
        <f t="shared" ref="BB49" si="171">BB50+BB51+BB52</f>
        <v>0</v>
      </c>
      <c r="BC49" s="134">
        <f t="shared" si="164"/>
        <v>0</v>
      </c>
      <c r="BD49" s="135">
        <f t="shared" si="154"/>
        <v>1</v>
      </c>
      <c r="BE49" s="29">
        <f t="shared" ref="BE49" si="172">BE50+BE51+BE52</f>
        <v>0</v>
      </c>
      <c r="BF49" s="134">
        <f t="shared" si="164"/>
        <v>0</v>
      </c>
      <c r="BG49" s="135">
        <f t="shared" si="155"/>
        <v>1</v>
      </c>
      <c r="BH49" s="134">
        <f t="shared" ref="BH49:BJ49" si="173">BH50+BH51+BH52</f>
        <v>0</v>
      </c>
      <c r="BI49" s="134">
        <f t="shared" si="173"/>
        <v>0</v>
      </c>
      <c r="BJ49" s="134">
        <f t="shared" si="173"/>
        <v>0</v>
      </c>
      <c r="BK49" s="135">
        <f>IF($AA$49=0,1,BJ49/$AA$49-1)</f>
        <v>1</v>
      </c>
      <c r="BL49" s="135">
        <f t="shared" si="24"/>
        <v>1</v>
      </c>
      <c r="BM49" s="167"/>
      <c r="BN49" s="65"/>
      <c r="BO49" s="65"/>
      <c r="BP49" s="65"/>
      <c r="BQ49" s="65"/>
      <c r="BR49" s="65"/>
      <c r="BS49" s="65"/>
      <c r="BT49" s="65"/>
      <c r="BU49" s="65"/>
      <c r="BV49" s="65"/>
      <c r="BW49" s="65"/>
      <c r="BX49" s="65"/>
      <c r="BY49" s="65"/>
      <c r="BZ49" s="65"/>
      <c r="CA49" s="65"/>
      <c r="CB49" s="65"/>
      <c r="CC49" s="65"/>
      <c r="CD49" s="65"/>
      <c r="CE49" s="65"/>
      <c r="CF49" s="65"/>
      <c r="CG49" s="65"/>
      <c r="CH49" s="65"/>
      <c r="CI49" s="65"/>
      <c r="CJ49" s="65"/>
      <c r="CK49" s="65"/>
      <c r="CL49" s="65"/>
      <c r="CM49" s="65"/>
      <c r="CN49" s="65"/>
      <c r="CO49" s="65"/>
      <c r="CP49" s="65"/>
      <c r="CQ49" s="65"/>
      <c r="CR49" s="65"/>
      <c r="CS49" s="65"/>
      <c r="CT49" s="65"/>
      <c r="CU49" s="65"/>
      <c r="CV49" s="65"/>
      <c r="CW49" s="65"/>
      <c r="CX49" s="65"/>
      <c r="CY49" s="65"/>
      <c r="CZ49" s="65"/>
      <c r="DA49" s="65"/>
      <c r="DB49" s="65"/>
      <c r="DC49" s="65"/>
      <c r="DD49" s="65"/>
      <c r="DE49" s="65"/>
      <c r="DF49" s="65"/>
      <c r="DG49" s="65"/>
      <c r="DH49" s="65"/>
      <c r="DI49" s="65"/>
      <c r="DJ49" s="65"/>
      <c r="DK49" s="65"/>
      <c r="DL49" s="65"/>
      <c r="DM49" s="65"/>
      <c r="DN49" s="65"/>
      <c r="DO49" s="65"/>
      <c r="DP49" s="65"/>
      <c r="DQ49" s="65"/>
      <c r="DR49" s="65"/>
      <c r="DS49" s="65"/>
      <c r="DT49" s="65"/>
      <c r="DU49" s="65"/>
      <c r="DV49" s="65"/>
      <c r="DW49" s="65"/>
      <c r="DX49" s="65"/>
      <c r="DY49" s="65"/>
      <c r="DZ49" s="65"/>
      <c r="EA49" s="65"/>
      <c r="EB49" s="65"/>
      <c r="EC49" s="65"/>
      <c r="ED49" s="65"/>
      <c r="EE49" s="65"/>
      <c r="EF49" s="65"/>
      <c r="EG49" s="65"/>
      <c r="EH49" s="65"/>
      <c r="EI49" s="65"/>
      <c r="EJ49" s="65"/>
      <c r="EK49" s="65"/>
      <c r="EL49" s="65"/>
      <c r="EM49" s="65"/>
      <c r="EN49" s="65"/>
      <c r="EO49" s="65"/>
      <c r="EP49" s="65"/>
      <c r="EQ49" s="65"/>
      <c r="ER49" s="65"/>
      <c r="ES49" s="65"/>
      <c r="ET49" s="65"/>
      <c r="EU49" s="65"/>
      <c r="EV49" s="65"/>
      <c r="EW49" s="65"/>
      <c r="EX49" s="65"/>
      <c r="EY49" s="65"/>
      <c r="EZ49" s="65"/>
      <c r="FA49" s="65"/>
      <c r="FB49" s="65"/>
      <c r="FC49" s="65"/>
      <c r="FD49" s="65"/>
      <c r="FE49" s="65"/>
      <c r="FF49" s="65"/>
      <c r="FG49" s="65"/>
      <c r="FH49" s="65"/>
      <c r="FI49" s="65"/>
      <c r="FJ49" s="65"/>
      <c r="FK49" s="65"/>
      <c r="FL49" s="65"/>
      <c r="FM49" s="65"/>
      <c r="FN49" s="65"/>
      <c r="FO49" s="65"/>
      <c r="FP49" s="65"/>
      <c r="FQ49" s="65"/>
      <c r="FR49" s="65"/>
      <c r="FS49" s="65"/>
      <c r="FT49" s="65"/>
      <c r="FU49" s="65"/>
      <c r="FV49" s="65"/>
      <c r="FW49" s="65"/>
      <c r="FX49" s="65"/>
      <c r="FY49" s="65"/>
      <c r="FZ49" s="65"/>
      <c r="GA49" s="65"/>
      <c r="GB49" s="65"/>
      <c r="GC49" s="65"/>
      <c r="GD49" s="65"/>
      <c r="GE49" s="65"/>
      <c r="GF49" s="65"/>
      <c r="GG49" s="65"/>
      <c r="GH49" s="65"/>
      <c r="GI49" s="65"/>
      <c r="GJ49" s="65"/>
      <c r="GK49" s="65"/>
      <c r="GL49" s="65"/>
      <c r="GM49" s="65"/>
      <c r="GN49" s="65"/>
      <c r="GO49" s="65"/>
      <c r="GP49" s="65"/>
      <c r="GQ49" s="65"/>
      <c r="GR49" s="65"/>
      <c r="GS49" s="65"/>
      <c r="GT49" s="65"/>
      <c r="GU49" s="65"/>
      <c r="GV49" s="65"/>
      <c r="GW49" s="65"/>
      <c r="GX49" s="65"/>
    </row>
    <row r="50" spans="1:206" s="66" customFormat="1" ht="18" customHeight="1">
      <c r="A50" s="362" t="s">
        <v>110</v>
      </c>
      <c r="B50" s="362"/>
      <c r="C50" s="29"/>
      <c r="D50" s="134">
        <f t="shared" ref="D50:D73" si="174">E50+F50+H50+J50+L50+N50+P50+R50+T50+V50+X50+Z50</f>
        <v>0</v>
      </c>
      <c r="E50" s="29"/>
      <c r="F50" s="29"/>
      <c r="G50" s="134">
        <f t="shared" si="143"/>
        <v>0</v>
      </c>
      <c r="H50" s="29"/>
      <c r="I50" s="134"/>
      <c r="J50" s="29"/>
      <c r="K50" s="134"/>
      <c r="L50" s="29"/>
      <c r="M50" s="134"/>
      <c r="N50" s="29"/>
      <c r="O50" s="134"/>
      <c r="P50" s="29"/>
      <c r="Q50" s="134"/>
      <c r="R50" s="29"/>
      <c r="S50" s="134"/>
      <c r="T50" s="29"/>
      <c r="U50" s="134"/>
      <c r="V50" s="29"/>
      <c r="W50" s="134"/>
      <c r="X50" s="29"/>
      <c r="Y50" s="134"/>
      <c r="Z50" s="29"/>
      <c r="AA50" s="29"/>
      <c r="AB50" s="135">
        <f t="shared" si="145"/>
        <v>1</v>
      </c>
      <c r="AC50" s="29"/>
      <c r="AD50" s="29"/>
      <c r="AE50" s="134">
        <f t="shared" si="160"/>
        <v>0</v>
      </c>
      <c r="AF50" s="135">
        <f t="shared" si="146"/>
        <v>1</v>
      </c>
      <c r="AG50" s="29"/>
      <c r="AH50" s="134"/>
      <c r="AI50" s="135">
        <f t="shared" si="147"/>
        <v>1</v>
      </c>
      <c r="AJ50" s="29"/>
      <c r="AK50" s="134"/>
      <c r="AL50" s="135">
        <f t="shared" si="148"/>
        <v>1</v>
      </c>
      <c r="AM50" s="29"/>
      <c r="AN50" s="134"/>
      <c r="AO50" s="135">
        <f t="shared" si="149"/>
        <v>1</v>
      </c>
      <c r="AP50" s="29"/>
      <c r="AQ50" s="134"/>
      <c r="AR50" s="135">
        <f t="shared" si="150"/>
        <v>1</v>
      </c>
      <c r="AS50" s="29"/>
      <c r="AT50" s="134"/>
      <c r="AU50" s="135">
        <f t="shared" si="151"/>
        <v>1</v>
      </c>
      <c r="AV50" s="29"/>
      <c r="AW50" s="134"/>
      <c r="AX50" s="135">
        <f t="shared" si="152"/>
        <v>1</v>
      </c>
      <c r="AY50" s="29"/>
      <c r="AZ50" s="134"/>
      <c r="BA50" s="135">
        <f t="shared" si="153"/>
        <v>1</v>
      </c>
      <c r="BB50" s="29"/>
      <c r="BC50" s="134"/>
      <c r="BD50" s="135">
        <f t="shared" si="154"/>
        <v>1</v>
      </c>
      <c r="BE50" s="29"/>
      <c r="BF50" s="134"/>
      <c r="BG50" s="135">
        <f t="shared" si="155"/>
        <v>1</v>
      </c>
      <c r="BH50" s="134"/>
      <c r="BI50" s="26"/>
      <c r="BJ50" s="26"/>
      <c r="BK50" s="135">
        <f>IF($AA$50=0,1,BJ50/$AA$50-1)</f>
        <v>1</v>
      </c>
      <c r="BL50" s="135">
        <f t="shared" si="24"/>
        <v>1</v>
      </c>
      <c r="BM50" s="167"/>
      <c r="BN50" s="65"/>
      <c r="BO50" s="65"/>
      <c r="BP50" s="65"/>
      <c r="BQ50" s="65"/>
      <c r="BR50" s="65"/>
      <c r="BS50" s="65"/>
      <c r="BT50" s="65"/>
      <c r="BU50" s="65"/>
      <c r="BV50" s="65"/>
      <c r="BW50" s="65"/>
      <c r="BX50" s="65"/>
      <c r="BY50" s="65"/>
      <c r="BZ50" s="65"/>
      <c r="CA50" s="65"/>
      <c r="CB50" s="65"/>
      <c r="CC50" s="65"/>
      <c r="CD50" s="65"/>
      <c r="CE50" s="65"/>
      <c r="CF50" s="65"/>
      <c r="CG50" s="65"/>
      <c r="CH50" s="65"/>
      <c r="CI50" s="65"/>
      <c r="CJ50" s="65"/>
      <c r="CK50" s="65"/>
      <c r="CL50" s="65"/>
      <c r="CM50" s="65"/>
      <c r="CN50" s="65"/>
      <c r="CO50" s="65"/>
      <c r="CP50" s="65"/>
      <c r="CQ50" s="65"/>
      <c r="CR50" s="65"/>
      <c r="CS50" s="65"/>
      <c r="CT50" s="65"/>
      <c r="CU50" s="65"/>
      <c r="CV50" s="65"/>
      <c r="CW50" s="65"/>
      <c r="CX50" s="65"/>
      <c r="CY50" s="65"/>
      <c r="CZ50" s="65"/>
      <c r="DA50" s="65"/>
      <c r="DB50" s="65"/>
      <c r="DC50" s="65"/>
      <c r="DD50" s="65"/>
      <c r="DE50" s="65"/>
      <c r="DF50" s="65"/>
      <c r="DG50" s="65"/>
      <c r="DH50" s="65"/>
      <c r="DI50" s="65"/>
      <c r="DJ50" s="65"/>
      <c r="DK50" s="65"/>
      <c r="DL50" s="65"/>
      <c r="DM50" s="65"/>
      <c r="DN50" s="65"/>
      <c r="DO50" s="65"/>
      <c r="DP50" s="65"/>
      <c r="DQ50" s="65"/>
      <c r="DR50" s="65"/>
      <c r="DS50" s="65"/>
      <c r="DT50" s="65"/>
      <c r="DU50" s="65"/>
      <c r="DV50" s="65"/>
      <c r="DW50" s="65"/>
      <c r="DX50" s="65"/>
      <c r="DY50" s="65"/>
      <c r="DZ50" s="65"/>
      <c r="EA50" s="65"/>
      <c r="EB50" s="65"/>
      <c r="EC50" s="65"/>
      <c r="ED50" s="65"/>
      <c r="EE50" s="65"/>
      <c r="EF50" s="65"/>
      <c r="EG50" s="65"/>
      <c r="EH50" s="65"/>
      <c r="EI50" s="65"/>
      <c r="EJ50" s="65"/>
      <c r="EK50" s="65"/>
      <c r="EL50" s="65"/>
      <c r="EM50" s="65"/>
      <c r="EN50" s="65"/>
      <c r="EO50" s="65"/>
      <c r="EP50" s="65"/>
      <c r="EQ50" s="65"/>
      <c r="ER50" s="65"/>
      <c r="ES50" s="65"/>
      <c r="ET50" s="65"/>
      <c r="EU50" s="65"/>
      <c r="EV50" s="65"/>
      <c r="EW50" s="65"/>
      <c r="EX50" s="65"/>
      <c r="EY50" s="65"/>
      <c r="EZ50" s="65"/>
      <c r="FA50" s="65"/>
      <c r="FB50" s="65"/>
      <c r="FC50" s="65"/>
      <c r="FD50" s="65"/>
      <c r="FE50" s="65"/>
      <c r="FF50" s="65"/>
      <c r="FG50" s="65"/>
      <c r="FH50" s="65"/>
      <c r="FI50" s="65"/>
      <c r="FJ50" s="65"/>
      <c r="FK50" s="65"/>
      <c r="FL50" s="65"/>
      <c r="FM50" s="65"/>
      <c r="FN50" s="65"/>
      <c r="FO50" s="65"/>
      <c r="FP50" s="65"/>
      <c r="FQ50" s="65"/>
      <c r="FR50" s="65"/>
      <c r="FS50" s="65"/>
      <c r="FT50" s="65"/>
      <c r="FU50" s="65"/>
      <c r="FV50" s="65"/>
      <c r="FW50" s="65"/>
      <c r="FX50" s="65"/>
      <c r="FY50" s="65"/>
      <c r="FZ50" s="65"/>
      <c r="GA50" s="65"/>
      <c r="GB50" s="65"/>
      <c r="GC50" s="65"/>
      <c r="GD50" s="65"/>
      <c r="GE50" s="65"/>
      <c r="GF50" s="65"/>
      <c r="GG50" s="65"/>
      <c r="GH50" s="65"/>
      <c r="GI50" s="65"/>
      <c r="GJ50" s="65"/>
      <c r="GK50" s="65"/>
      <c r="GL50" s="65"/>
      <c r="GM50" s="65"/>
      <c r="GN50" s="65"/>
      <c r="GO50" s="65"/>
      <c r="GP50" s="65"/>
      <c r="GQ50" s="65"/>
      <c r="GR50" s="65"/>
      <c r="GS50" s="65"/>
      <c r="GT50" s="65"/>
      <c r="GU50" s="65"/>
      <c r="GV50" s="65"/>
      <c r="GW50" s="65"/>
      <c r="GX50" s="65"/>
    </row>
    <row r="51" spans="1:206" s="66" customFormat="1" ht="18" customHeight="1">
      <c r="A51" s="362" t="s">
        <v>111</v>
      </c>
      <c r="B51" s="362"/>
      <c r="C51" s="29"/>
      <c r="D51" s="134">
        <f t="shared" si="174"/>
        <v>0</v>
      </c>
      <c r="E51" s="29"/>
      <c r="F51" s="29"/>
      <c r="G51" s="134">
        <f t="shared" si="143"/>
        <v>0</v>
      </c>
      <c r="H51" s="29"/>
      <c r="I51" s="134"/>
      <c r="J51" s="29"/>
      <c r="K51" s="134"/>
      <c r="L51" s="29"/>
      <c r="M51" s="134"/>
      <c r="N51" s="29"/>
      <c r="O51" s="134"/>
      <c r="P51" s="29"/>
      <c r="Q51" s="134"/>
      <c r="R51" s="29"/>
      <c r="S51" s="134"/>
      <c r="T51" s="29"/>
      <c r="U51" s="134"/>
      <c r="V51" s="29"/>
      <c r="W51" s="134"/>
      <c r="X51" s="29"/>
      <c r="Y51" s="134"/>
      <c r="Z51" s="29"/>
      <c r="AA51" s="29"/>
      <c r="AB51" s="135">
        <f t="shared" si="145"/>
        <v>1</v>
      </c>
      <c r="AC51" s="29"/>
      <c r="AD51" s="29"/>
      <c r="AE51" s="134">
        <f t="shared" si="160"/>
        <v>0</v>
      </c>
      <c r="AF51" s="135">
        <f t="shared" si="146"/>
        <v>1</v>
      </c>
      <c r="AG51" s="29"/>
      <c r="AH51" s="134"/>
      <c r="AI51" s="135">
        <f t="shared" si="147"/>
        <v>1</v>
      </c>
      <c r="AJ51" s="29"/>
      <c r="AK51" s="134"/>
      <c r="AL51" s="135">
        <f t="shared" si="148"/>
        <v>1</v>
      </c>
      <c r="AM51" s="29"/>
      <c r="AN51" s="134"/>
      <c r="AO51" s="135">
        <f t="shared" si="149"/>
        <v>1</v>
      </c>
      <c r="AP51" s="29"/>
      <c r="AQ51" s="134"/>
      <c r="AR51" s="135">
        <f t="shared" si="150"/>
        <v>1</v>
      </c>
      <c r="AS51" s="29"/>
      <c r="AT51" s="134"/>
      <c r="AU51" s="135">
        <f t="shared" si="151"/>
        <v>1</v>
      </c>
      <c r="AV51" s="29"/>
      <c r="AW51" s="134"/>
      <c r="AX51" s="135">
        <f t="shared" si="152"/>
        <v>1</v>
      </c>
      <c r="AY51" s="29"/>
      <c r="AZ51" s="134"/>
      <c r="BA51" s="135">
        <f t="shared" si="153"/>
        <v>1</v>
      </c>
      <c r="BB51" s="29"/>
      <c r="BC51" s="134"/>
      <c r="BD51" s="135">
        <f t="shared" si="154"/>
        <v>1</v>
      </c>
      <c r="BE51" s="29"/>
      <c r="BF51" s="134"/>
      <c r="BG51" s="135">
        <f t="shared" si="155"/>
        <v>1</v>
      </c>
      <c r="BH51" s="134"/>
      <c r="BI51" s="26"/>
      <c r="BJ51" s="26"/>
      <c r="BK51" s="135">
        <f>IF($AA$51=0,1,BJ51/$AA$51-1)</f>
        <v>1</v>
      </c>
      <c r="BL51" s="135">
        <f t="shared" si="24"/>
        <v>1</v>
      </c>
      <c r="BM51" s="167"/>
      <c r="BN51" s="65"/>
      <c r="BO51" s="65"/>
      <c r="BP51" s="65"/>
      <c r="BQ51" s="65"/>
      <c r="BR51" s="65"/>
      <c r="BS51" s="65"/>
      <c r="BT51" s="65"/>
      <c r="BU51" s="65"/>
      <c r="BV51" s="65"/>
      <c r="BW51" s="65"/>
      <c r="BX51" s="65"/>
      <c r="BY51" s="65"/>
      <c r="BZ51" s="65"/>
      <c r="CA51" s="65"/>
      <c r="CB51" s="65"/>
      <c r="CC51" s="65"/>
      <c r="CD51" s="65"/>
      <c r="CE51" s="65"/>
      <c r="CF51" s="65"/>
      <c r="CG51" s="65"/>
      <c r="CH51" s="65"/>
      <c r="CI51" s="65"/>
      <c r="CJ51" s="65"/>
      <c r="CK51" s="65"/>
      <c r="CL51" s="65"/>
      <c r="CM51" s="65"/>
      <c r="CN51" s="65"/>
      <c r="CO51" s="65"/>
      <c r="CP51" s="65"/>
      <c r="CQ51" s="65"/>
      <c r="CR51" s="65"/>
      <c r="CS51" s="65"/>
      <c r="CT51" s="65"/>
      <c r="CU51" s="65"/>
      <c r="CV51" s="65"/>
      <c r="CW51" s="65"/>
      <c r="CX51" s="65"/>
      <c r="CY51" s="65"/>
      <c r="CZ51" s="65"/>
      <c r="DA51" s="65"/>
      <c r="DB51" s="65"/>
      <c r="DC51" s="65"/>
      <c r="DD51" s="65"/>
      <c r="DE51" s="65"/>
      <c r="DF51" s="65"/>
      <c r="DG51" s="65"/>
      <c r="DH51" s="65"/>
      <c r="DI51" s="65"/>
      <c r="DJ51" s="65"/>
      <c r="DK51" s="65"/>
      <c r="DL51" s="65"/>
      <c r="DM51" s="65"/>
      <c r="DN51" s="65"/>
      <c r="DO51" s="65"/>
      <c r="DP51" s="65"/>
      <c r="DQ51" s="65"/>
      <c r="DR51" s="65"/>
      <c r="DS51" s="65"/>
      <c r="DT51" s="65"/>
      <c r="DU51" s="65"/>
      <c r="DV51" s="65"/>
      <c r="DW51" s="65"/>
      <c r="DX51" s="65"/>
      <c r="DY51" s="65"/>
      <c r="DZ51" s="65"/>
      <c r="EA51" s="65"/>
      <c r="EB51" s="65"/>
      <c r="EC51" s="65"/>
      <c r="ED51" s="65"/>
      <c r="EE51" s="65"/>
      <c r="EF51" s="65"/>
      <c r="EG51" s="65"/>
      <c r="EH51" s="65"/>
      <c r="EI51" s="65"/>
      <c r="EJ51" s="65"/>
      <c r="EK51" s="65"/>
      <c r="EL51" s="65"/>
      <c r="EM51" s="65"/>
      <c r="EN51" s="65"/>
      <c r="EO51" s="65"/>
      <c r="EP51" s="65"/>
      <c r="EQ51" s="65"/>
      <c r="ER51" s="65"/>
      <c r="ES51" s="65"/>
      <c r="ET51" s="65"/>
      <c r="EU51" s="65"/>
      <c r="EV51" s="65"/>
      <c r="EW51" s="65"/>
      <c r="EX51" s="65"/>
      <c r="EY51" s="65"/>
      <c r="EZ51" s="65"/>
      <c r="FA51" s="65"/>
      <c r="FB51" s="65"/>
      <c r="FC51" s="65"/>
      <c r="FD51" s="65"/>
      <c r="FE51" s="65"/>
      <c r="FF51" s="65"/>
      <c r="FG51" s="65"/>
      <c r="FH51" s="65"/>
      <c r="FI51" s="65"/>
      <c r="FJ51" s="65"/>
      <c r="FK51" s="65"/>
      <c r="FL51" s="65"/>
      <c r="FM51" s="65"/>
      <c r="FN51" s="65"/>
      <c r="FO51" s="65"/>
      <c r="FP51" s="65"/>
      <c r="FQ51" s="65"/>
      <c r="FR51" s="65"/>
      <c r="FS51" s="65"/>
      <c r="FT51" s="65"/>
      <c r="FU51" s="65"/>
      <c r="FV51" s="65"/>
      <c r="FW51" s="65"/>
      <c r="FX51" s="65"/>
      <c r="FY51" s="65"/>
      <c r="FZ51" s="65"/>
      <c r="GA51" s="65"/>
      <c r="GB51" s="65"/>
      <c r="GC51" s="65"/>
      <c r="GD51" s="65"/>
      <c r="GE51" s="65"/>
      <c r="GF51" s="65"/>
      <c r="GG51" s="65"/>
      <c r="GH51" s="65"/>
      <c r="GI51" s="65"/>
      <c r="GJ51" s="65"/>
      <c r="GK51" s="65"/>
      <c r="GL51" s="65"/>
      <c r="GM51" s="65"/>
      <c r="GN51" s="65"/>
      <c r="GO51" s="65"/>
      <c r="GP51" s="65"/>
      <c r="GQ51" s="65"/>
      <c r="GR51" s="65"/>
      <c r="GS51" s="65"/>
      <c r="GT51" s="65"/>
      <c r="GU51" s="65"/>
      <c r="GV51" s="65"/>
      <c r="GW51" s="65"/>
      <c r="GX51" s="65"/>
    </row>
    <row r="52" spans="1:206" s="66" customFormat="1" ht="18" customHeight="1">
      <c r="A52" s="362" t="s">
        <v>112</v>
      </c>
      <c r="B52" s="362"/>
      <c r="C52" s="29"/>
      <c r="D52" s="134">
        <f t="shared" si="174"/>
        <v>0</v>
      </c>
      <c r="E52" s="29"/>
      <c r="F52" s="29"/>
      <c r="G52" s="134">
        <f t="shared" si="143"/>
        <v>0</v>
      </c>
      <c r="H52" s="29"/>
      <c r="I52" s="134"/>
      <c r="J52" s="29"/>
      <c r="K52" s="134"/>
      <c r="L52" s="29"/>
      <c r="M52" s="134"/>
      <c r="N52" s="29"/>
      <c r="O52" s="134"/>
      <c r="P52" s="29"/>
      <c r="Q52" s="134"/>
      <c r="R52" s="29"/>
      <c r="S52" s="134"/>
      <c r="T52" s="29"/>
      <c r="U52" s="134"/>
      <c r="V52" s="29"/>
      <c r="W52" s="134"/>
      <c r="X52" s="29"/>
      <c r="Y52" s="134"/>
      <c r="Z52" s="29"/>
      <c r="AA52" s="29"/>
      <c r="AB52" s="135">
        <f t="shared" si="145"/>
        <v>1</v>
      </c>
      <c r="AC52" s="29"/>
      <c r="AD52" s="29"/>
      <c r="AE52" s="134">
        <f t="shared" si="160"/>
        <v>0</v>
      </c>
      <c r="AF52" s="135">
        <f t="shared" si="146"/>
        <v>1</v>
      </c>
      <c r="AG52" s="29"/>
      <c r="AH52" s="134"/>
      <c r="AI52" s="135">
        <f t="shared" si="147"/>
        <v>1</v>
      </c>
      <c r="AJ52" s="29"/>
      <c r="AK52" s="134"/>
      <c r="AL52" s="135">
        <f t="shared" si="148"/>
        <v>1</v>
      </c>
      <c r="AM52" s="29"/>
      <c r="AN52" s="134"/>
      <c r="AO52" s="135">
        <f t="shared" si="149"/>
        <v>1</v>
      </c>
      <c r="AP52" s="29"/>
      <c r="AQ52" s="134"/>
      <c r="AR52" s="135">
        <f t="shared" si="150"/>
        <v>1</v>
      </c>
      <c r="AS52" s="29"/>
      <c r="AT52" s="134"/>
      <c r="AU52" s="135">
        <f t="shared" si="151"/>
        <v>1</v>
      </c>
      <c r="AV52" s="29"/>
      <c r="AW52" s="134"/>
      <c r="AX52" s="135">
        <f t="shared" si="152"/>
        <v>1</v>
      </c>
      <c r="AY52" s="29"/>
      <c r="AZ52" s="134"/>
      <c r="BA52" s="135">
        <f t="shared" si="153"/>
        <v>1</v>
      </c>
      <c r="BB52" s="29"/>
      <c r="BC52" s="134"/>
      <c r="BD52" s="135">
        <f t="shared" si="154"/>
        <v>1</v>
      </c>
      <c r="BE52" s="29"/>
      <c r="BF52" s="134"/>
      <c r="BG52" s="135">
        <f t="shared" si="155"/>
        <v>1</v>
      </c>
      <c r="BH52" s="134"/>
      <c r="BI52" s="26"/>
      <c r="BJ52" s="26"/>
      <c r="BK52" s="135">
        <f>IF($AA$52=0,1,BJ52/$AA$52-1)</f>
        <v>1</v>
      </c>
      <c r="BL52" s="135">
        <f t="shared" si="24"/>
        <v>1</v>
      </c>
      <c r="BM52" s="167"/>
      <c r="BN52" s="65"/>
      <c r="BO52" s="65"/>
      <c r="BP52" s="65"/>
      <c r="BQ52" s="65"/>
      <c r="BR52" s="65"/>
      <c r="BS52" s="65"/>
      <c r="BT52" s="65"/>
      <c r="BU52" s="65"/>
      <c r="BV52" s="65"/>
      <c r="BW52" s="65"/>
      <c r="BX52" s="65"/>
      <c r="BY52" s="65"/>
      <c r="BZ52" s="65"/>
      <c r="CA52" s="65"/>
      <c r="CB52" s="65"/>
      <c r="CC52" s="65"/>
      <c r="CD52" s="65"/>
      <c r="CE52" s="65"/>
      <c r="CF52" s="65"/>
      <c r="CG52" s="65"/>
      <c r="CH52" s="65"/>
      <c r="CI52" s="65"/>
      <c r="CJ52" s="65"/>
      <c r="CK52" s="65"/>
      <c r="CL52" s="65"/>
      <c r="CM52" s="65"/>
      <c r="CN52" s="65"/>
      <c r="CO52" s="65"/>
      <c r="CP52" s="65"/>
      <c r="CQ52" s="65"/>
      <c r="CR52" s="65"/>
      <c r="CS52" s="65"/>
      <c r="CT52" s="65"/>
      <c r="CU52" s="65"/>
      <c r="CV52" s="65"/>
      <c r="CW52" s="65"/>
      <c r="CX52" s="65"/>
      <c r="CY52" s="65"/>
      <c r="CZ52" s="65"/>
      <c r="DA52" s="65"/>
      <c r="DB52" s="65"/>
      <c r="DC52" s="65"/>
      <c r="DD52" s="65"/>
      <c r="DE52" s="65"/>
      <c r="DF52" s="65"/>
      <c r="DG52" s="65"/>
      <c r="DH52" s="65"/>
      <c r="DI52" s="65"/>
      <c r="DJ52" s="65"/>
      <c r="DK52" s="65"/>
      <c r="DL52" s="65"/>
      <c r="DM52" s="65"/>
      <c r="DN52" s="65"/>
      <c r="DO52" s="65"/>
      <c r="DP52" s="65"/>
      <c r="DQ52" s="65"/>
      <c r="DR52" s="65"/>
      <c r="DS52" s="65"/>
      <c r="DT52" s="65"/>
      <c r="DU52" s="65"/>
      <c r="DV52" s="65"/>
      <c r="DW52" s="65"/>
      <c r="DX52" s="65"/>
      <c r="DY52" s="65"/>
      <c r="DZ52" s="65"/>
      <c r="EA52" s="65"/>
      <c r="EB52" s="65"/>
      <c r="EC52" s="65"/>
      <c r="ED52" s="65"/>
      <c r="EE52" s="65"/>
      <c r="EF52" s="65"/>
      <c r="EG52" s="65"/>
      <c r="EH52" s="65"/>
      <c r="EI52" s="65"/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65"/>
      <c r="FA52" s="65"/>
      <c r="FB52" s="65"/>
      <c r="FC52" s="65"/>
      <c r="FD52" s="65"/>
      <c r="FE52" s="65"/>
      <c r="FF52" s="65"/>
      <c r="FG52" s="65"/>
      <c r="FH52" s="65"/>
      <c r="FI52" s="65"/>
      <c r="FJ52" s="65"/>
      <c r="FK52" s="65"/>
      <c r="FL52" s="65"/>
      <c r="FM52" s="65"/>
      <c r="FN52" s="65"/>
      <c r="FO52" s="65"/>
      <c r="FP52" s="65"/>
      <c r="FQ52" s="65"/>
      <c r="FR52" s="65"/>
      <c r="FS52" s="65"/>
      <c r="FT52" s="65"/>
      <c r="FU52" s="65"/>
      <c r="FV52" s="65"/>
      <c r="FW52" s="65"/>
      <c r="FX52" s="65"/>
      <c r="FY52" s="65"/>
      <c r="FZ52" s="65"/>
      <c r="GA52" s="65"/>
      <c r="GB52" s="65"/>
      <c r="GC52" s="65"/>
      <c r="GD52" s="65"/>
      <c r="GE52" s="65"/>
      <c r="GF52" s="65"/>
      <c r="GG52" s="65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</row>
    <row r="53" spans="1:206" s="66" customFormat="1" ht="18" customHeight="1">
      <c r="A53" s="362" t="s">
        <v>104</v>
      </c>
      <c r="B53" s="362"/>
      <c r="C53" s="29"/>
      <c r="D53" s="134">
        <f t="shared" si="174"/>
        <v>0</v>
      </c>
      <c r="E53" s="29"/>
      <c r="F53" s="29"/>
      <c r="G53" s="134">
        <f t="shared" si="143"/>
        <v>0</v>
      </c>
      <c r="H53" s="29"/>
      <c r="I53" s="134">
        <f>G53+H53</f>
        <v>0</v>
      </c>
      <c r="J53" s="29"/>
      <c r="K53" s="134">
        <f>I53+J53</f>
        <v>0</v>
      </c>
      <c r="L53" s="29"/>
      <c r="M53" s="134">
        <f>K53+L53</f>
        <v>0</v>
      </c>
      <c r="N53" s="29"/>
      <c r="O53" s="134">
        <f>M53+N53</f>
        <v>0</v>
      </c>
      <c r="P53" s="29"/>
      <c r="Q53" s="134">
        <f>O53+P53</f>
        <v>0</v>
      </c>
      <c r="R53" s="29"/>
      <c r="S53" s="134">
        <f>Q53+R53</f>
        <v>0</v>
      </c>
      <c r="T53" s="29"/>
      <c r="U53" s="134">
        <f>S53+T53</f>
        <v>0</v>
      </c>
      <c r="V53" s="29"/>
      <c r="W53" s="134">
        <f>U53+V53</f>
        <v>0</v>
      </c>
      <c r="X53" s="29"/>
      <c r="Y53" s="134">
        <f>W53+X53</f>
        <v>0</v>
      </c>
      <c r="Z53" s="29"/>
      <c r="AA53" s="29"/>
      <c r="AB53" s="135">
        <f t="shared" si="145"/>
        <v>1</v>
      </c>
      <c r="AC53" s="29"/>
      <c r="AD53" s="29"/>
      <c r="AE53" s="134">
        <f t="shared" si="160"/>
        <v>0</v>
      </c>
      <c r="AF53" s="135">
        <f t="shared" si="146"/>
        <v>1</v>
      </c>
      <c r="AG53" s="29"/>
      <c r="AH53" s="134">
        <f>AE53+AG53</f>
        <v>0</v>
      </c>
      <c r="AI53" s="135">
        <f t="shared" si="147"/>
        <v>1</v>
      </c>
      <c r="AJ53" s="29"/>
      <c r="AK53" s="134">
        <f>AH53+AJ53</f>
        <v>0</v>
      </c>
      <c r="AL53" s="135">
        <f t="shared" si="148"/>
        <v>1</v>
      </c>
      <c r="AM53" s="29"/>
      <c r="AN53" s="134">
        <f>AK53+AM53</f>
        <v>0</v>
      </c>
      <c r="AO53" s="135">
        <f t="shared" si="149"/>
        <v>1</v>
      </c>
      <c r="AP53" s="29"/>
      <c r="AQ53" s="134">
        <f>AN53+AP53</f>
        <v>0</v>
      </c>
      <c r="AR53" s="135">
        <f t="shared" si="150"/>
        <v>1</v>
      </c>
      <c r="AS53" s="29"/>
      <c r="AT53" s="134">
        <f>AQ53+AS53</f>
        <v>0</v>
      </c>
      <c r="AU53" s="135">
        <f t="shared" si="151"/>
        <v>1</v>
      </c>
      <c r="AV53" s="29"/>
      <c r="AW53" s="134">
        <f>AT53+AV53</f>
        <v>0</v>
      </c>
      <c r="AX53" s="135">
        <f t="shared" si="152"/>
        <v>1</v>
      </c>
      <c r="AY53" s="29"/>
      <c r="AZ53" s="134">
        <f>AW53+AY53</f>
        <v>0</v>
      </c>
      <c r="BA53" s="135">
        <f t="shared" si="153"/>
        <v>1</v>
      </c>
      <c r="BB53" s="29"/>
      <c r="BC53" s="134">
        <f>AZ53+BB53</f>
        <v>0</v>
      </c>
      <c r="BD53" s="135">
        <f t="shared" si="154"/>
        <v>1</v>
      </c>
      <c r="BE53" s="29"/>
      <c r="BF53" s="134">
        <f>BC53+BE53</f>
        <v>0</v>
      </c>
      <c r="BG53" s="135">
        <f t="shared" si="155"/>
        <v>1</v>
      </c>
      <c r="BH53" s="134"/>
      <c r="BI53" s="26"/>
      <c r="BJ53" s="26"/>
      <c r="BK53" s="135">
        <f>IF($AA$53=0,1,BJ53/$AA$53-1)</f>
        <v>1</v>
      </c>
      <c r="BL53" s="135">
        <f t="shared" si="24"/>
        <v>1</v>
      </c>
      <c r="BM53" s="167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  <c r="CA53" s="65"/>
      <c r="CB53" s="65"/>
      <c r="CC53" s="65"/>
      <c r="CD53" s="65"/>
      <c r="CE53" s="65"/>
      <c r="CF53" s="65"/>
      <c r="CG53" s="65"/>
      <c r="CH53" s="65"/>
      <c r="CI53" s="65"/>
      <c r="CJ53" s="65"/>
      <c r="CK53" s="65"/>
      <c r="CL53" s="65"/>
      <c r="CM53" s="65"/>
      <c r="CN53" s="65"/>
      <c r="CO53" s="65"/>
      <c r="CP53" s="65"/>
      <c r="CQ53" s="65"/>
      <c r="CR53" s="65"/>
      <c r="CS53" s="65"/>
      <c r="CT53" s="65"/>
      <c r="CU53" s="65"/>
      <c r="CV53" s="65"/>
      <c r="CW53" s="65"/>
      <c r="CX53" s="65"/>
      <c r="CY53" s="65"/>
      <c r="CZ53" s="65"/>
      <c r="DA53" s="65"/>
      <c r="DB53" s="65"/>
      <c r="DC53" s="65"/>
      <c r="DD53" s="65"/>
      <c r="DE53" s="65"/>
      <c r="DF53" s="65"/>
      <c r="DG53" s="65"/>
      <c r="DH53" s="65"/>
      <c r="DI53" s="65"/>
      <c r="DJ53" s="65"/>
      <c r="DK53" s="65"/>
      <c r="DL53" s="65"/>
      <c r="DM53" s="65"/>
      <c r="DN53" s="65"/>
      <c r="DO53" s="65"/>
      <c r="DP53" s="65"/>
      <c r="DQ53" s="65"/>
      <c r="DR53" s="65"/>
      <c r="DS53" s="65"/>
      <c r="DT53" s="65"/>
      <c r="DU53" s="65"/>
      <c r="DV53" s="65"/>
      <c r="DW53" s="65"/>
      <c r="DX53" s="65"/>
      <c r="DY53" s="65"/>
      <c r="DZ53" s="65"/>
      <c r="EA53" s="65"/>
      <c r="EB53" s="65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  <c r="FG53" s="65"/>
      <c r="FH53" s="65"/>
      <c r="FI53" s="65"/>
      <c r="FJ53" s="65"/>
      <c r="FK53" s="65"/>
      <c r="FL53" s="65"/>
      <c r="FM53" s="65"/>
      <c r="FN53" s="65"/>
      <c r="FO53" s="65"/>
      <c r="FP53" s="65"/>
      <c r="FQ53" s="65"/>
      <c r="FR53" s="65"/>
      <c r="FS53" s="65"/>
      <c r="FT53" s="65"/>
      <c r="FU53" s="65"/>
      <c r="FV53" s="65"/>
      <c r="FW53" s="65"/>
      <c r="FX53" s="65"/>
      <c r="FY53" s="65"/>
      <c r="FZ53" s="65"/>
      <c r="GA53" s="65"/>
      <c r="GB53" s="65"/>
      <c r="GC53" s="65"/>
      <c r="GD53" s="65"/>
      <c r="GE53" s="65"/>
      <c r="GF53" s="65"/>
      <c r="GG53" s="65"/>
      <c r="GH53" s="65"/>
      <c r="GI53" s="65"/>
      <c r="GJ53" s="65"/>
      <c r="GK53" s="65"/>
      <c r="GL53" s="65"/>
      <c r="GM53" s="65"/>
      <c r="GN53" s="65"/>
      <c r="GO53" s="65"/>
      <c r="GP53" s="65"/>
      <c r="GQ53" s="65"/>
      <c r="GR53" s="65"/>
      <c r="GS53" s="65"/>
      <c r="GT53" s="65"/>
      <c r="GU53" s="65"/>
      <c r="GV53" s="65"/>
      <c r="GW53" s="65"/>
      <c r="GX53" s="65"/>
    </row>
    <row r="54" spans="1:206" s="66" customFormat="1" ht="18" customHeight="1">
      <c r="A54" s="362" t="s">
        <v>107</v>
      </c>
      <c r="B54" s="362"/>
      <c r="C54" s="29"/>
      <c r="D54" s="134">
        <f t="shared" si="174"/>
        <v>0</v>
      </c>
      <c r="E54" s="29"/>
      <c r="F54" s="29"/>
      <c r="G54" s="134">
        <f t="shared" si="143"/>
        <v>0</v>
      </c>
      <c r="H54" s="29"/>
      <c r="I54" s="134"/>
      <c r="J54" s="29"/>
      <c r="K54" s="134"/>
      <c r="L54" s="29"/>
      <c r="M54" s="134"/>
      <c r="N54" s="29"/>
      <c r="O54" s="134"/>
      <c r="P54" s="29"/>
      <c r="Q54" s="134"/>
      <c r="R54" s="29"/>
      <c r="S54" s="134"/>
      <c r="T54" s="29"/>
      <c r="U54" s="134"/>
      <c r="V54" s="29"/>
      <c r="W54" s="134"/>
      <c r="X54" s="29"/>
      <c r="Y54" s="134"/>
      <c r="Z54" s="29"/>
      <c r="AA54" s="29"/>
      <c r="AB54" s="135">
        <f t="shared" si="145"/>
        <v>1</v>
      </c>
      <c r="AC54" s="29"/>
      <c r="AD54" s="29"/>
      <c r="AE54" s="134">
        <f t="shared" si="160"/>
        <v>0</v>
      </c>
      <c r="AF54" s="135">
        <f t="shared" si="146"/>
        <v>1</v>
      </c>
      <c r="AG54" s="29"/>
      <c r="AH54" s="134"/>
      <c r="AI54" s="135">
        <f t="shared" si="147"/>
        <v>1</v>
      </c>
      <c r="AJ54" s="29"/>
      <c r="AK54" s="134"/>
      <c r="AL54" s="135">
        <f t="shared" si="148"/>
        <v>1</v>
      </c>
      <c r="AM54" s="29"/>
      <c r="AN54" s="134"/>
      <c r="AO54" s="135">
        <f t="shared" si="149"/>
        <v>1</v>
      </c>
      <c r="AP54" s="29"/>
      <c r="AQ54" s="134"/>
      <c r="AR54" s="135">
        <f t="shared" si="150"/>
        <v>1</v>
      </c>
      <c r="AS54" s="29"/>
      <c r="AT54" s="134"/>
      <c r="AU54" s="135">
        <f t="shared" si="151"/>
        <v>1</v>
      </c>
      <c r="AV54" s="29"/>
      <c r="AW54" s="134"/>
      <c r="AX54" s="135">
        <f t="shared" si="152"/>
        <v>1</v>
      </c>
      <c r="AY54" s="29"/>
      <c r="AZ54" s="134"/>
      <c r="BA54" s="135">
        <f t="shared" si="153"/>
        <v>1</v>
      </c>
      <c r="BB54" s="29"/>
      <c r="BC54" s="134"/>
      <c r="BD54" s="135">
        <f t="shared" si="154"/>
        <v>1</v>
      </c>
      <c r="BE54" s="29"/>
      <c r="BF54" s="134"/>
      <c r="BG54" s="135">
        <f t="shared" si="155"/>
        <v>1</v>
      </c>
      <c r="BH54" s="134"/>
      <c r="BI54" s="26"/>
      <c r="BJ54" s="26"/>
      <c r="BK54" s="135">
        <f>IF($AA$54=0,1,BJ54/$AA$54-1)</f>
        <v>1</v>
      </c>
      <c r="BL54" s="135">
        <f t="shared" si="24"/>
        <v>1</v>
      </c>
      <c r="BM54" s="167"/>
      <c r="BN54" s="65"/>
      <c r="BO54" s="65"/>
      <c r="BP54" s="65"/>
      <c r="BQ54" s="65"/>
      <c r="BR54" s="65"/>
      <c r="BS54" s="65"/>
      <c r="BT54" s="65"/>
      <c r="BU54" s="65"/>
      <c r="BV54" s="65"/>
      <c r="BW54" s="65"/>
      <c r="BX54" s="65"/>
      <c r="BY54" s="65"/>
      <c r="BZ54" s="65"/>
      <c r="CA54" s="65"/>
      <c r="CB54" s="65"/>
      <c r="CC54" s="65"/>
      <c r="CD54" s="65"/>
      <c r="CE54" s="65"/>
      <c r="CF54" s="65"/>
      <c r="CG54" s="65"/>
      <c r="CH54" s="65"/>
      <c r="CI54" s="65"/>
      <c r="CJ54" s="65"/>
      <c r="CK54" s="65"/>
      <c r="CL54" s="65"/>
      <c r="CM54" s="65"/>
      <c r="CN54" s="65"/>
      <c r="CO54" s="65"/>
      <c r="CP54" s="65"/>
      <c r="CQ54" s="65"/>
      <c r="CR54" s="65"/>
      <c r="CS54" s="65"/>
      <c r="CT54" s="65"/>
      <c r="CU54" s="65"/>
      <c r="CV54" s="65"/>
      <c r="CW54" s="65"/>
      <c r="CX54" s="65"/>
      <c r="CY54" s="65"/>
      <c r="CZ54" s="65"/>
      <c r="DA54" s="65"/>
      <c r="DB54" s="65"/>
      <c r="DC54" s="65"/>
      <c r="DD54" s="65"/>
      <c r="DE54" s="65"/>
      <c r="DF54" s="65"/>
      <c r="DG54" s="65"/>
      <c r="DH54" s="65"/>
      <c r="DI54" s="65"/>
      <c r="DJ54" s="65"/>
      <c r="DK54" s="65"/>
      <c r="DL54" s="65"/>
      <c r="DM54" s="65"/>
      <c r="DN54" s="65"/>
      <c r="DO54" s="65"/>
      <c r="DP54" s="65"/>
      <c r="DQ54" s="65"/>
      <c r="DR54" s="65"/>
      <c r="DS54" s="65"/>
      <c r="DT54" s="65"/>
      <c r="DU54" s="65"/>
      <c r="DV54" s="65"/>
      <c r="DW54" s="65"/>
      <c r="DX54" s="65"/>
      <c r="DY54" s="65"/>
      <c r="DZ54" s="65"/>
      <c r="EA54" s="65"/>
      <c r="EB54" s="65"/>
      <c r="EC54" s="65"/>
      <c r="ED54" s="65"/>
      <c r="EE54" s="65"/>
      <c r="EF54" s="65"/>
      <c r="EG54" s="65"/>
      <c r="EH54" s="65"/>
      <c r="EI54" s="65"/>
      <c r="EJ54" s="65"/>
      <c r="EK54" s="65"/>
      <c r="EL54" s="65"/>
      <c r="EM54" s="65"/>
      <c r="EN54" s="65"/>
      <c r="EO54" s="65"/>
      <c r="EP54" s="65"/>
      <c r="EQ54" s="65"/>
      <c r="ER54" s="65"/>
      <c r="ES54" s="65"/>
      <c r="ET54" s="65"/>
      <c r="EU54" s="65"/>
      <c r="EV54" s="65"/>
      <c r="EW54" s="65"/>
      <c r="EX54" s="65"/>
      <c r="EY54" s="65"/>
      <c r="EZ54" s="65"/>
      <c r="FA54" s="65"/>
      <c r="FB54" s="65"/>
      <c r="FC54" s="65"/>
      <c r="FD54" s="65"/>
      <c r="FE54" s="65"/>
      <c r="FF54" s="65"/>
      <c r="FG54" s="65"/>
      <c r="FH54" s="65"/>
      <c r="FI54" s="65"/>
      <c r="FJ54" s="65"/>
      <c r="FK54" s="65"/>
      <c r="FL54" s="65"/>
      <c r="FM54" s="65"/>
      <c r="FN54" s="65"/>
      <c r="FO54" s="65"/>
      <c r="FP54" s="65"/>
      <c r="FQ54" s="65"/>
      <c r="FR54" s="65"/>
      <c r="FS54" s="65"/>
      <c r="FT54" s="65"/>
      <c r="FU54" s="65"/>
      <c r="FV54" s="65"/>
      <c r="FW54" s="65"/>
      <c r="FX54" s="65"/>
      <c r="FY54" s="65"/>
      <c r="FZ54" s="65"/>
      <c r="GA54" s="65"/>
      <c r="GB54" s="65"/>
      <c r="GC54" s="65"/>
      <c r="GD54" s="65"/>
      <c r="GE54" s="65"/>
      <c r="GF54" s="65"/>
      <c r="GG54" s="65"/>
      <c r="GH54" s="65"/>
      <c r="GI54" s="65"/>
      <c r="GJ54" s="65"/>
      <c r="GK54" s="65"/>
      <c r="GL54" s="65"/>
      <c r="GM54" s="65"/>
      <c r="GN54" s="65"/>
      <c r="GO54" s="65"/>
      <c r="GP54" s="65"/>
      <c r="GQ54" s="65"/>
      <c r="GR54" s="65"/>
      <c r="GS54" s="65"/>
      <c r="GT54" s="65"/>
      <c r="GU54" s="65"/>
      <c r="GV54" s="65"/>
      <c r="GW54" s="65"/>
      <c r="GX54" s="65"/>
    </row>
    <row r="55" spans="1:206" s="64" customFormat="1" ht="18" customHeight="1">
      <c r="A55" s="362" t="s">
        <v>131</v>
      </c>
      <c r="B55" s="362"/>
      <c r="C55" s="29"/>
      <c r="D55" s="134">
        <f t="shared" si="174"/>
        <v>0</v>
      </c>
      <c r="E55" s="29"/>
      <c r="F55" s="29"/>
      <c r="G55" s="134">
        <f t="shared" si="143"/>
        <v>0</v>
      </c>
      <c r="H55" s="29"/>
      <c r="I55" s="134">
        <f>G55+H55</f>
        <v>0</v>
      </c>
      <c r="J55" s="29"/>
      <c r="K55" s="134">
        <f>I55+J55</f>
        <v>0</v>
      </c>
      <c r="L55" s="29"/>
      <c r="M55" s="134">
        <f>K55+L55</f>
        <v>0</v>
      </c>
      <c r="N55" s="29"/>
      <c r="O55" s="134">
        <f>M55+N55</f>
        <v>0</v>
      </c>
      <c r="P55" s="29"/>
      <c r="Q55" s="134">
        <f>O55+P55</f>
        <v>0</v>
      </c>
      <c r="R55" s="29"/>
      <c r="S55" s="134">
        <f>Q55+R55</f>
        <v>0</v>
      </c>
      <c r="T55" s="29"/>
      <c r="U55" s="134">
        <f>S55+T55</f>
        <v>0</v>
      </c>
      <c r="V55" s="29"/>
      <c r="W55" s="134">
        <f>U55+V55</f>
        <v>0</v>
      </c>
      <c r="X55" s="29"/>
      <c r="Y55" s="134">
        <f>W55+X55</f>
        <v>0</v>
      </c>
      <c r="Z55" s="29"/>
      <c r="AA55" s="29"/>
      <c r="AB55" s="135">
        <f t="shared" si="145"/>
        <v>1</v>
      </c>
      <c r="AC55" s="29"/>
      <c r="AD55" s="29"/>
      <c r="AE55" s="134">
        <f t="shared" si="160"/>
        <v>0</v>
      </c>
      <c r="AF55" s="135">
        <f t="shared" si="146"/>
        <v>1</v>
      </c>
      <c r="AG55" s="29"/>
      <c r="AH55" s="134">
        <f>AE55+AG55</f>
        <v>0</v>
      </c>
      <c r="AI55" s="135">
        <f t="shared" si="147"/>
        <v>1</v>
      </c>
      <c r="AJ55" s="29"/>
      <c r="AK55" s="134">
        <f>AH55+AJ55</f>
        <v>0</v>
      </c>
      <c r="AL55" s="135">
        <f t="shared" si="148"/>
        <v>1</v>
      </c>
      <c r="AM55" s="29"/>
      <c r="AN55" s="134">
        <f>AK55+AM55</f>
        <v>0</v>
      </c>
      <c r="AO55" s="135">
        <f t="shared" si="149"/>
        <v>1</v>
      </c>
      <c r="AP55" s="29"/>
      <c r="AQ55" s="134">
        <f>AN55+AP55</f>
        <v>0</v>
      </c>
      <c r="AR55" s="135">
        <f t="shared" si="150"/>
        <v>1</v>
      </c>
      <c r="AS55" s="29"/>
      <c r="AT55" s="134">
        <f>AQ55+AS55</f>
        <v>0</v>
      </c>
      <c r="AU55" s="135">
        <f t="shared" si="151"/>
        <v>1</v>
      </c>
      <c r="AV55" s="29"/>
      <c r="AW55" s="134">
        <f>AT55+AV55</f>
        <v>0</v>
      </c>
      <c r="AX55" s="135">
        <f t="shared" si="152"/>
        <v>1</v>
      </c>
      <c r="AY55" s="29"/>
      <c r="AZ55" s="134">
        <f>AW55+AY55</f>
        <v>0</v>
      </c>
      <c r="BA55" s="135">
        <f t="shared" si="153"/>
        <v>1</v>
      </c>
      <c r="BB55" s="29"/>
      <c r="BC55" s="134">
        <f>AZ55+BB55</f>
        <v>0</v>
      </c>
      <c r="BD55" s="135">
        <f t="shared" si="154"/>
        <v>1</v>
      </c>
      <c r="BE55" s="29"/>
      <c r="BF55" s="134">
        <f>BC55+BE55</f>
        <v>0</v>
      </c>
      <c r="BG55" s="135">
        <f t="shared" si="155"/>
        <v>1</v>
      </c>
      <c r="BH55" s="134"/>
      <c r="BI55" s="26"/>
      <c r="BJ55" s="26"/>
      <c r="BK55" s="135">
        <f>IF($AA$55=0,1,BJ55/$AA$55-1)</f>
        <v>1</v>
      </c>
      <c r="BL55" s="135">
        <f t="shared" si="24"/>
        <v>1</v>
      </c>
      <c r="BM55" s="167"/>
      <c r="BN55" s="63"/>
      <c r="BO55" s="63"/>
      <c r="BP55" s="63"/>
      <c r="BQ55" s="63"/>
      <c r="BR55" s="63"/>
      <c r="BS55" s="63"/>
      <c r="BT55" s="63"/>
      <c r="BU55" s="63"/>
      <c r="BV55" s="63"/>
      <c r="BW55" s="63"/>
      <c r="BX55" s="63"/>
      <c r="BY55" s="63"/>
      <c r="BZ55" s="63"/>
      <c r="CA55" s="63"/>
      <c r="CB55" s="63"/>
      <c r="CC55" s="63"/>
      <c r="CD55" s="63"/>
      <c r="CE55" s="63"/>
      <c r="CF55" s="63"/>
      <c r="CG55" s="63"/>
      <c r="CH55" s="63"/>
      <c r="CI55" s="63"/>
      <c r="CJ55" s="63"/>
      <c r="CK55" s="63"/>
      <c r="CL55" s="63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</row>
    <row r="56" spans="1:206" s="64" customFormat="1" ht="18" customHeight="1">
      <c r="A56" s="362" t="s">
        <v>109</v>
      </c>
      <c r="B56" s="362"/>
      <c r="C56" s="29"/>
      <c r="D56" s="134">
        <f t="shared" si="174"/>
        <v>0</v>
      </c>
      <c r="E56" s="29"/>
      <c r="F56" s="29"/>
      <c r="G56" s="134">
        <f t="shared" si="143"/>
        <v>0</v>
      </c>
      <c r="H56" s="29"/>
      <c r="I56" s="134">
        <f>G56+H56</f>
        <v>0</v>
      </c>
      <c r="J56" s="29"/>
      <c r="K56" s="134">
        <f>I56+J56</f>
        <v>0</v>
      </c>
      <c r="L56" s="29"/>
      <c r="M56" s="134">
        <f>K56+L56</f>
        <v>0</v>
      </c>
      <c r="N56" s="29"/>
      <c r="O56" s="134">
        <f>M56+N56</f>
        <v>0</v>
      </c>
      <c r="P56" s="29"/>
      <c r="Q56" s="134">
        <f>O56+P56</f>
        <v>0</v>
      </c>
      <c r="R56" s="29"/>
      <c r="S56" s="134">
        <f>Q56+R56</f>
        <v>0</v>
      </c>
      <c r="T56" s="29"/>
      <c r="U56" s="134">
        <f>S56+T56</f>
        <v>0</v>
      </c>
      <c r="V56" s="29"/>
      <c r="W56" s="134">
        <f>U56+V56</f>
        <v>0</v>
      </c>
      <c r="X56" s="29"/>
      <c r="Y56" s="134">
        <f>W56+X56</f>
        <v>0</v>
      </c>
      <c r="Z56" s="29"/>
      <c r="AA56" s="29"/>
      <c r="AB56" s="135">
        <f t="shared" si="145"/>
        <v>1</v>
      </c>
      <c r="AC56" s="29"/>
      <c r="AD56" s="29"/>
      <c r="AE56" s="134">
        <f t="shared" si="160"/>
        <v>0</v>
      </c>
      <c r="AF56" s="135">
        <f t="shared" si="146"/>
        <v>1</v>
      </c>
      <c r="AG56" s="29"/>
      <c r="AH56" s="134">
        <f>AE56+AG56</f>
        <v>0</v>
      </c>
      <c r="AI56" s="135">
        <f t="shared" si="147"/>
        <v>1</v>
      </c>
      <c r="AJ56" s="29"/>
      <c r="AK56" s="134">
        <f>AH56+AJ56</f>
        <v>0</v>
      </c>
      <c r="AL56" s="135">
        <f t="shared" si="148"/>
        <v>1</v>
      </c>
      <c r="AM56" s="29"/>
      <c r="AN56" s="134">
        <f>AK56+AM56</f>
        <v>0</v>
      </c>
      <c r="AO56" s="135">
        <f t="shared" si="149"/>
        <v>1</v>
      </c>
      <c r="AP56" s="29"/>
      <c r="AQ56" s="134">
        <f>AN56+AP56</f>
        <v>0</v>
      </c>
      <c r="AR56" s="135">
        <f t="shared" si="150"/>
        <v>1</v>
      </c>
      <c r="AS56" s="29"/>
      <c r="AT56" s="134">
        <f>AQ56+AS56</f>
        <v>0</v>
      </c>
      <c r="AU56" s="135">
        <f t="shared" si="151"/>
        <v>1</v>
      </c>
      <c r="AV56" s="29"/>
      <c r="AW56" s="134">
        <f>AT56+AV56</f>
        <v>0</v>
      </c>
      <c r="AX56" s="135">
        <f t="shared" si="152"/>
        <v>1</v>
      </c>
      <c r="AY56" s="29"/>
      <c r="AZ56" s="134">
        <f>AW56+AY56</f>
        <v>0</v>
      </c>
      <c r="BA56" s="135">
        <f t="shared" si="153"/>
        <v>1</v>
      </c>
      <c r="BB56" s="29"/>
      <c r="BC56" s="134">
        <f>AZ56+BB56</f>
        <v>0</v>
      </c>
      <c r="BD56" s="135">
        <f t="shared" si="154"/>
        <v>1</v>
      </c>
      <c r="BE56" s="29"/>
      <c r="BF56" s="134">
        <f>BC56+BE56</f>
        <v>0</v>
      </c>
      <c r="BG56" s="135">
        <f t="shared" si="155"/>
        <v>1</v>
      </c>
      <c r="BH56" s="134"/>
      <c r="BI56" s="26"/>
      <c r="BJ56" s="26"/>
      <c r="BK56" s="135">
        <f>IF($AA$56=0,1,BJ56/$AA$56-1)</f>
        <v>1</v>
      </c>
      <c r="BL56" s="135">
        <f t="shared" si="24"/>
        <v>1</v>
      </c>
      <c r="BM56" s="167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  <c r="CA56" s="63"/>
      <c r="CB56" s="63"/>
      <c r="CC56" s="63"/>
      <c r="CD56" s="63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</row>
    <row r="57" spans="1:206" s="64" customFormat="1" ht="18" customHeight="1">
      <c r="A57" s="362" t="s">
        <v>119</v>
      </c>
      <c r="B57" s="362"/>
      <c r="C57" s="29"/>
      <c r="D57" s="134">
        <f t="shared" si="174"/>
        <v>0</v>
      </c>
      <c r="E57" s="29"/>
      <c r="F57" s="29"/>
      <c r="G57" s="134">
        <f t="shared" si="143"/>
        <v>0</v>
      </c>
      <c r="H57" s="29"/>
      <c r="I57" s="134"/>
      <c r="J57" s="29"/>
      <c r="K57" s="134"/>
      <c r="L57" s="29"/>
      <c r="M57" s="134"/>
      <c r="N57" s="29"/>
      <c r="O57" s="134"/>
      <c r="P57" s="29"/>
      <c r="Q57" s="134"/>
      <c r="R57" s="29"/>
      <c r="S57" s="134"/>
      <c r="T57" s="29"/>
      <c r="U57" s="134"/>
      <c r="V57" s="29"/>
      <c r="W57" s="134"/>
      <c r="X57" s="29"/>
      <c r="Y57" s="134"/>
      <c r="Z57" s="29"/>
      <c r="AA57" s="29"/>
      <c r="AB57" s="135">
        <f t="shared" si="145"/>
        <v>1</v>
      </c>
      <c r="AC57" s="29"/>
      <c r="AD57" s="29"/>
      <c r="AE57" s="134">
        <f t="shared" si="160"/>
        <v>0</v>
      </c>
      <c r="AF57" s="135">
        <f t="shared" si="146"/>
        <v>1</v>
      </c>
      <c r="AG57" s="29"/>
      <c r="AH57" s="134"/>
      <c r="AI57" s="135">
        <f t="shared" si="147"/>
        <v>1</v>
      </c>
      <c r="AJ57" s="29"/>
      <c r="AK57" s="134"/>
      <c r="AL57" s="135">
        <f t="shared" si="148"/>
        <v>1</v>
      </c>
      <c r="AM57" s="29"/>
      <c r="AN57" s="134"/>
      <c r="AO57" s="135">
        <f t="shared" si="149"/>
        <v>1</v>
      </c>
      <c r="AP57" s="29"/>
      <c r="AQ57" s="134"/>
      <c r="AR57" s="135">
        <f t="shared" si="150"/>
        <v>1</v>
      </c>
      <c r="AS57" s="29"/>
      <c r="AT57" s="134"/>
      <c r="AU57" s="135">
        <f t="shared" si="151"/>
        <v>1</v>
      </c>
      <c r="AV57" s="29"/>
      <c r="AW57" s="134"/>
      <c r="AX57" s="135">
        <f t="shared" si="152"/>
        <v>1</v>
      </c>
      <c r="AY57" s="29"/>
      <c r="AZ57" s="134"/>
      <c r="BA57" s="135">
        <f t="shared" si="153"/>
        <v>1</v>
      </c>
      <c r="BB57" s="29"/>
      <c r="BC57" s="134"/>
      <c r="BD57" s="135">
        <f t="shared" si="154"/>
        <v>1</v>
      </c>
      <c r="BE57" s="29"/>
      <c r="BF57" s="134"/>
      <c r="BG57" s="135">
        <f t="shared" si="155"/>
        <v>1</v>
      </c>
      <c r="BH57" s="134"/>
      <c r="BI57" s="26"/>
      <c r="BJ57" s="26"/>
      <c r="BK57" s="135">
        <f>IF($AA$57=0,1,BJ57/$AA$57-1)</f>
        <v>1</v>
      </c>
      <c r="BL57" s="135">
        <f t="shared" si="24"/>
        <v>1</v>
      </c>
      <c r="BM57" s="167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</row>
    <row r="58" spans="1:206" s="64" customFormat="1" ht="18" customHeight="1">
      <c r="A58" s="362" t="s">
        <v>120</v>
      </c>
      <c r="B58" s="362"/>
      <c r="C58" s="29"/>
      <c r="D58" s="134">
        <f t="shared" si="174"/>
        <v>0</v>
      </c>
      <c r="E58" s="29"/>
      <c r="F58" s="29"/>
      <c r="G58" s="134">
        <f t="shared" si="143"/>
        <v>0</v>
      </c>
      <c r="H58" s="29"/>
      <c r="I58" s="134">
        <f>G58+H58</f>
        <v>0</v>
      </c>
      <c r="J58" s="29"/>
      <c r="K58" s="134">
        <f>I58+J58</f>
        <v>0</v>
      </c>
      <c r="L58" s="29"/>
      <c r="M58" s="134">
        <f>K58+L58</f>
        <v>0</v>
      </c>
      <c r="N58" s="29"/>
      <c r="O58" s="134">
        <f>M58+N58</f>
        <v>0</v>
      </c>
      <c r="P58" s="29"/>
      <c r="Q58" s="134">
        <f>O58+P58</f>
        <v>0</v>
      </c>
      <c r="R58" s="29"/>
      <c r="S58" s="134">
        <f>Q58+R58</f>
        <v>0</v>
      </c>
      <c r="T58" s="29"/>
      <c r="U58" s="134">
        <f>S58+T58</f>
        <v>0</v>
      </c>
      <c r="V58" s="29"/>
      <c r="W58" s="134">
        <f>U58+V58</f>
        <v>0</v>
      </c>
      <c r="X58" s="29"/>
      <c r="Y58" s="134">
        <f>W58+X58</f>
        <v>0</v>
      </c>
      <c r="Z58" s="29"/>
      <c r="AA58" s="29"/>
      <c r="AB58" s="135">
        <f t="shared" si="145"/>
        <v>1</v>
      </c>
      <c r="AC58" s="29"/>
      <c r="AD58" s="29"/>
      <c r="AE58" s="134">
        <f t="shared" si="160"/>
        <v>0</v>
      </c>
      <c r="AF58" s="135">
        <f t="shared" si="146"/>
        <v>1</v>
      </c>
      <c r="AG58" s="29"/>
      <c r="AH58" s="134">
        <f>AE58+AG58</f>
        <v>0</v>
      </c>
      <c r="AI58" s="135">
        <f t="shared" si="147"/>
        <v>1</v>
      </c>
      <c r="AJ58" s="29"/>
      <c r="AK58" s="134">
        <f>AH58+AJ58</f>
        <v>0</v>
      </c>
      <c r="AL58" s="135">
        <f t="shared" si="148"/>
        <v>1</v>
      </c>
      <c r="AM58" s="29"/>
      <c r="AN58" s="134">
        <f>AK58+AM58</f>
        <v>0</v>
      </c>
      <c r="AO58" s="135">
        <f t="shared" si="149"/>
        <v>1</v>
      </c>
      <c r="AP58" s="29"/>
      <c r="AQ58" s="134">
        <f>AN58+AP58</f>
        <v>0</v>
      </c>
      <c r="AR58" s="135">
        <f t="shared" si="150"/>
        <v>1</v>
      </c>
      <c r="AS58" s="29"/>
      <c r="AT58" s="134">
        <f>AQ58+AS58</f>
        <v>0</v>
      </c>
      <c r="AU58" s="135">
        <f t="shared" si="151"/>
        <v>1</v>
      </c>
      <c r="AV58" s="29"/>
      <c r="AW58" s="134">
        <f>AT58+AV58</f>
        <v>0</v>
      </c>
      <c r="AX58" s="135">
        <f t="shared" si="152"/>
        <v>1</v>
      </c>
      <c r="AY58" s="29"/>
      <c r="AZ58" s="134">
        <f>AW58+AY58</f>
        <v>0</v>
      </c>
      <c r="BA58" s="135">
        <f t="shared" si="153"/>
        <v>1</v>
      </c>
      <c r="BB58" s="29"/>
      <c r="BC58" s="134">
        <f>AZ58+BB58</f>
        <v>0</v>
      </c>
      <c r="BD58" s="135">
        <f t="shared" si="154"/>
        <v>1</v>
      </c>
      <c r="BE58" s="29"/>
      <c r="BF58" s="134">
        <f>BC58+BE58</f>
        <v>0</v>
      </c>
      <c r="BG58" s="135">
        <f t="shared" si="155"/>
        <v>1</v>
      </c>
      <c r="BH58" s="134"/>
      <c r="BI58" s="26"/>
      <c r="BJ58" s="26"/>
      <c r="BK58" s="135">
        <f>IF($AA$58=0,1,BJ58/$AA$58-1)</f>
        <v>1</v>
      </c>
      <c r="BL58" s="135">
        <f t="shared" si="24"/>
        <v>1</v>
      </c>
      <c r="BM58" s="167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</row>
    <row r="59" spans="1:206" s="64" customFormat="1" ht="18" customHeight="1">
      <c r="A59" s="362" t="s">
        <v>121</v>
      </c>
      <c r="B59" s="362"/>
      <c r="C59" s="29"/>
      <c r="D59" s="134">
        <f t="shared" si="174"/>
        <v>0</v>
      </c>
      <c r="E59" s="29"/>
      <c r="F59" s="29"/>
      <c r="G59" s="134">
        <f t="shared" si="143"/>
        <v>0</v>
      </c>
      <c r="H59" s="29"/>
      <c r="I59" s="134"/>
      <c r="J59" s="29"/>
      <c r="K59" s="134"/>
      <c r="L59" s="29"/>
      <c r="M59" s="134"/>
      <c r="N59" s="29"/>
      <c r="O59" s="134"/>
      <c r="P59" s="29"/>
      <c r="Q59" s="134"/>
      <c r="R59" s="29"/>
      <c r="S59" s="134"/>
      <c r="T59" s="29"/>
      <c r="U59" s="134"/>
      <c r="V59" s="29"/>
      <c r="W59" s="134"/>
      <c r="X59" s="29"/>
      <c r="Y59" s="134"/>
      <c r="Z59" s="29"/>
      <c r="AA59" s="29"/>
      <c r="AB59" s="135">
        <f t="shared" si="145"/>
        <v>1</v>
      </c>
      <c r="AC59" s="29"/>
      <c r="AD59" s="29"/>
      <c r="AE59" s="134">
        <f t="shared" si="160"/>
        <v>0</v>
      </c>
      <c r="AF59" s="135">
        <f t="shared" si="146"/>
        <v>1</v>
      </c>
      <c r="AG59" s="29"/>
      <c r="AH59" s="134"/>
      <c r="AI59" s="135">
        <f t="shared" si="147"/>
        <v>1</v>
      </c>
      <c r="AJ59" s="29"/>
      <c r="AK59" s="134"/>
      <c r="AL59" s="135">
        <f t="shared" si="148"/>
        <v>1</v>
      </c>
      <c r="AM59" s="29"/>
      <c r="AN59" s="134"/>
      <c r="AO59" s="135">
        <f t="shared" si="149"/>
        <v>1</v>
      </c>
      <c r="AP59" s="29"/>
      <c r="AQ59" s="134"/>
      <c r="AR59" s="135">
        <f t="shared" si="150"/>
        <v>1</v>
      </c>
      <c r="AS59" s="29"/>
      <c r="AT59" s="134"/>
      <c r="AU59" s="135">
        <f t="shared" si="151"/>
        <v>1</v>
      </c>
      <c r="AV59" s="29"/>
      <c r="AW59" s="134"/>
      <c r="AX59" s="135">
        <f t="shared" si="152"/>
        <v>1</v>
      </c>
      <c r="AY59" s="29"/>
      <c r="AZ59" s="134"/>
      <c r="BA59" s="135">
        <f t="shared" si="153"/>
        <v>1</v>
      </c>
      <c r="BB59" s="29"/>
      <c r="BC59" s="134"/>
      <c r="BD59" s="135">
        <f t="shared" si="154"/>
        <v>1</v>
      </c>
      <c r="BE59" s="29"/>
      <c r="BF59" s="134"/>
      <c r="BG59" s="135">
        <f t="shared" si="155"/>
        <v>1</v>
      </c>
      <c r="BH59" s="134"/>
      <c r="BI59" s="26"/>
      <c r="BJ59" s="26"/>
      <c r="BK59" s="135">
        <f>IF($AA$59=0,1,BJ59/$AA$59-1)</f>
        <v>1</v>
      </c>
      <c r="BL59" s="135">
        <f t="shared" si="24"/>
        <v>1</v>
      </c>
      <c r="BM59" s="167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  <c r="DF59" s="63"/>
      <c r="DG59" s="63"/>
      <c r="DH59" s="63"/>
      <c r="DI59" s="63"/>
      <c r="DJ59" s="63"/>
      <c r="DK59" s="63"/>
      <c r="DL59" s="63"/>
      <c r="DM59" s="63"/>
      <c r="DN59" s="63"/>
      <c r="DO59" s="63"/>
      <c r="DP59" s="63"/>
      <c r="DQ59" s="63"/>
      <c r="DR59" s="63"/>
      <c r="DS59" s="63"/>
      <c r="DT59" s="63"/>
      <c r="DU59" s="63"/>
      <c r="DV59" s="63"/>
      <c r="DW59" s="63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</row>
    <row r="60" spans="1:206" s="64" customFormat="1" ht="18" customHeight="1">
      <c r="A60" s="362" t="s">
        <v>122</v>
      </c>
      <c r="B60" s="362"/>
      <c r="C60" s="29"/>
      <c r="D60" s="134">
        <f t="shared" si="174"/>
        <v>0</v>
      </c>
      <c r="E60" s="29"/>
      <c r="F60" s="29"/>
      <c r="G60" s="134">
        <f t="shared" si="143"/>
        <v>0</v>
      </c>
      <c r="H60" s="29"/>
      <c r="I60" s="134"/>
      <c r="J60" s="29"/>
      <c r="K60" s="134"/>
      <c r="L60" s="29"/>
      <c r="M60" s="134"/>
      <c r="N60" s="29"/>
      <c r="O60" s="134"/>
      <c r="P60" s="29"/>
      <c r="Q60" s="134"/>
      <c r="R60" s="29"/>
      <c r="S60" s="134"/>
      <c r="T60" s="29"/>
      <c r="U60" s="134"/>
      <c r="V60" s="29"/>
      <c r="W60" s="134"/>
      <c r="X60" s="29"/>
      <c r="Y60" s="134"/>
      <c r="Z60" s="29"/>
      <c r="AA60" s="29"/>
      <c r="AB60" s="135">
        <f t="shared" si="145"/>
        <v>1</v>
      </c>
      <c r="AC60" s="29"/>
      <c r="AD60" s="29"/>
      <c r="AE60" s="134">
        <f t="shared" si="160"/>
        <v>0</v>
      </c>
      <c r="AF60" s="135">
        <f t="shared" si="146"/>
        <v>1</v>
      </c>
      <c r="AG60" s="29"/>
      <c r="AH60" s="134"/>
      <c r="AI60" s="135">
        <f t="shared" si="147"/>
        <v>1</v>
      </c>
      <c r="AJ60" s="29"/>
      <c r="AK60" s="134"/>
      <c r="AL60" s="135">
        <f t="shared" si="148"/>
        <v>1</v>
      </c>
      <c r="AM60" s="29"/>
      <c r="AN60" s="134"/>
      <c r="AO60" s="135">
        <f t="shared" si="149"/>
        <v>1</v>
      </c>
      <c r="AP60" s="29"/>
      <c r="AQ60" s="134"/>
      <c r="AR60" s="135">
        <f t="shared" si="150"/>
        <v>1</v>
      </c>
      <c r="AS60" s="29"/>
      <c r="AT60" s="134"/>
      <c r="AU60" s="135">
        <f t="shared" si="151"/>
        <v>1</v>
      </c>
      <c r="AV60" s="29"/>
      <c r="AW60" s="134"/>
      <c r="AX60" s="135">
        <f t="shared" si="152"/>
        <v>1</v>
      </c>
      <c r="AY60" s="29"/>
      <c r="AZ60" s="134"/>
      <c r="BA60" s="135">
        <f t="shared" si="153"/>
        <v>1</v>
      </c>
      <c r="BB60" s="29"/>
      <c r="BC60" s="134"/>
      <c r="BD60" s="135">
        <f t="shared" si="154"/>
        <v>1</v>
      </c>
      <c r="BE60" s="29"/>
      <c r="BF60" s="134"/>
      <c r="BG60" s="135">
        <f t="shared" si="155"/>
        <v>1</v>
      </c>
      <c r="BH60" s="134"/>
      <c r="BI60" s="26"/>
      <c r="BJ60" s="26"/>
      <c r="BK60" s="135">
        <f>IF($AA$60=0,1,BJ60/$AA$60-1)</f>
        <v>1</v>
      </c>
      <c r="BL60" s="135">
        <f t="shared" si="24"/>
        <v>1</v>
      </c>
      <c r="BM60" s="167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/>
      <c r="DG60" s="63"/>
      <c r="DH60" s="63"/>
      <c r="DI60" s="63"/>
      <c r="DJ60" s="63"/>
      <c r="DK60" s="63"/>
      <c r="DL60" s="63"/>
      <c r="DM60" s="63"/>
      <c r="DN60" s="63"/>
      <c r="DO60" s="63"/>
      <c r="DP60" s="63"/>
      <c r="DQ60" s="63"/>
      <c r="DR60" s="63"/>
      <c r="DS60" s="63"/>
      <c r="DT60" s="63"/>
      <c r="DU60" s="63"/>
      <c r="DV60" s="63"/>
      <c r="DW60" s="63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</row>
    <row r="61" spans="1:206" s="64" customFormat="1" ht="18" customHeight="1">
      <c r="A61" s="362" t="s">
        <v>123</v>
      </c>
      <c r="B61" s="362"/>
      <c r="C61" s="29"/>
      <c r="D61" s="134">
        <f t="shared" si="174"/>
        <v>0</v>
      </c>
      <c r="E61" s="29"/>
      <c r="F61" s="29"/>
      <c r="G61" s="134">
        <f t="shared" si="143"/>
        <v>0</v>
      </c>
      <c r="H61" s="29"/>
      <c r="I61" s="134">
        <f>G61+H61</f>
        <v>0</v>
      </c>
      <c r="J61" s="29"/>
      <c r="K61" s="134">
        <f>I61+J61</f>
        <v>0</v>
      </c>
      <c r="L61" s="29"/>
      <c r="M61" s="134">
        <f>K61+L61</f>
        <v>0</v>
      </c>
      <c r="N61" s="29"/>
      <c r="O61" s="134">
        <f>M61+N61</f>
        <v>0</v>
      </c>
      <c r="P61" s="29"/>
      <c r="Q61" s="134">
        <f>O61+P61</f>
        <v>0</v>
      </c>
      <c r="R61" s="29"/>
      <c r="S61" s="134">
        <f>Q61+R61</f>
        <v>0</v>
      </c>
      <c r="T61" s="29"/>
      <c r="U61" s="134">
        <f>S61+T61</f>
        <v>0</v>
      </c>
      <c r="V61" s="29"/>
      <c r="W61" s="134">
        <f>U61+V61</f>
        <v>0</v>
      </c>
      <c r="X61" s="29"/>
      <c r="Y61" s="134">
        <f>W61+X61</f>
        <v>0</v>
      </c>
      <c r="Z61" s="29"/>
      <c r="AA61" s="29"/>
      <c r="AB61" s="135">
        <f t="shared" si="145"/>
        <v>1</v>
      </c>
      <c r="AC61" s="29"/>
      <c r="AD61" s="29"/>
      <c r="AE61" s="134">
        <f t="shared" si="160"/>
        <v>0</v>
      </c>
      <c r="AF61" s="135">
        <f t="shared" si="146"/>
        <v>1</v>
      </c>
      <c r="AG61" s="29"/>
      <c r="AH61" s="134">
        <f>AE61+AG61</f>
        <v>0</v>
      </c>
      <c r="AI61" s="135">
        <f t="shared" si="147"/>
        <v>1</v>
      </c>
      <c r="AJ61" s="29"/>
      <c r="AK61" s="134">
        <f>AH61+AJ61</f>
        <v>0</v>
      </c>
      <c r="AL61" s="135">
        <f t="shared" si="148"/>
        <v>1</v>
      </c>
      <c r="AM61" s="29"/>
      <c r="AN61" s="134">
        <f>AK61+AM61</f>
        <v>0</v>
      </c>
      <c r="AO61" s="135">
        <f t="shared" si="149"/>
        <v>1</v>
      </c>
      <c r="AP61" s="29"/>
      <c r="AQ61" s="134">
        <f>AN61+AP61</f>
        <v>0</v>
      </c>
      <c r="AR61" s="135">
        <f t="shared" si="150"/>
        <v>1</v>
      </c>
      <c r="AS61" s="29"/>
      <c r="AT61" s="134">
        <f>AQ61+AS61</f>
        <v>0</v>
      </c>
      <c r="AU61" s="135">
        <f t="shared" si="151"/>
        <v>1</v>
      </c>
      <c r="AV61" s="29"/>
      <c r="AW61" s="134">
        <f>AT61+AV61</f>
        <v>0</v>
      </c>
      <c r="AX61" s="135">
        <f t="shared" si="152"/>
        <v>1</v>
      </c>
      <c r="AY61" s="29"/>
      <c r="AZ61" s="134">
        <f>AW61+AY61</f>
        <v>0</v>
      </c>
      <c r="BA61" s="135">
        <f t="shared" si="153"/>
        <v>1</v>
      </c>
      <c r="BB61" s="29"/>
      <c r="BC61" s="134">
        <f>AZ61+BB61</f>
        <v>0</v>
      </c>
      <c r="BD61" s="135">
        <f t="shared" si="154"/>
        <v>1</v>
      </c>
      <c r="BE61" s="29"/>
      <c r="BF61" s="134">
        <f>BC61+BE61</f>
        <v>0</v>
      </c>
      <c r="BG61" s="135">
        <f t="shared" si="155"/>
        <v>1</v>
      </c>
      <c r="BH61" s="134"/>
      <c r="BI61" s="26"/>
      <c r="BJ61" s="26"/>
      <c r="BK61" s="135">
        <f>IF($AA$61=0,1,BJ61/$AA$61-1)</f>
        <v>1</v>
      </c>
      <c r="BL61" s="135">
        <f t="shared" si="24"/>
        <v>1</v>
      </c>
      <c r="BM61" s="167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</row>
    <row r="62" spans="1:206" s="64" customFormat="1" ht="18" customHeight="1">
      <c r="A62" s="362" t="s">
        <v>124</v>
      </c>
      <c r="B62" s="362"/>
      <c r="C62" s="29"/>
      <c r="D62" s="134">
        <f t="shared" si="174"/>
        <v>0</v>
      </c>
      <c r="E62" s="29"/>
      <c r="F62" s="29"/>
      <c r="G62" s="134">
        <f t="shared" si="143"/>
        <v>0</v>
      </c>
      <c r="H62" s="29"/>
      <c r="I62" s="134"/>
      <c r="J62" s="29"/>
      <c r="K62" s="134"/>
      <c r="L62" s="29"/>
      <c r="M62" s="134"/>
      <c r="N62" s="29"/>
      <c r="O62" s="134"/>
      <c r="P62" s="29"/>
      <c r="Q62" s="134"/>
      <c r="R62" s="29"/>
      <c r="S62" s="134"/>
      <c r="T62" s="29"/>
      <c r="U62" s="134"/>
      <c r="V62" s="29"/>
      <c r="W62" s="134"/>
      <c r="X62" s="29"/>
      <c r="Y62" s="134"/>
      <c r="Z62" s="29"/>
      <c r="AA62" s="29"/>
      <c r="AB62" s="135">
        <f t="shared" si="145"/>
        <v>1</v>
      </c>
      <c r="AC62" s="29"/>
      <c r="AD62" s="29"/>
      <c r="AE62" s="134">
        <f t="shared" si="160"/>
        <v>0</v>
      </c>
      <c r="AF62" s="135">
        <f t="shared" si="146"/>
        <v>1</v>
      </c>
      <c r="AG62" s="29"/>
      <c r="AH62" s="134"/>
      <c r="AI62" s="135">
        <f t="shared" si="147"/>
        <v>1</v>
      </c>
      <c r="AJ62" s="29"/>
      <c r="AK62" s="134"/>
      <c r="AL62" s="135">
        <f t="shared" si="148"/>
        <v>1</v>
      </c>
      <c r="AM62" s="29"/>
      <c r="AN62" s="134"/>
      <c r="AO62" s="135">
        <f t="shared" si="149"/>
        <v>1</v>
      </c>
      <c r="AP62" s="29"/>
      <c r="AQ62" s="134"/>
      <c r="AR62" s="135">
        <f t="shared" si="150"/>
        <v>1</v>
      </c>
      <c r="AS62" s="29"/>
      <c r="AT62" s="134"/>
      <c r="AU62" s="135">
        <f t="shared" si="151"/>
        <v>1</v>
      </c>
      <c r="AV62" s="29"/>
      <c r="AW62" s="134"/>
      <c r="AX62" s="135">
        <f t="shared" si="152"/>
        <v>1</v>
      </c>
      <c r="AY62" s="29"/>
      <c r="AZ62" s="134"/>
      <c r="BA62" s="135">
        <f t="shared" si="153"/>
        <v>1</v>
      </c>
      <c r="BB62" s="29"/>
      <c r="BC62" s="134"/>
      <c r="BD62" s="135">
        <f t="shared" si="154"/>
        <v>1</v>
      </c>
      <c r="BE62" s="29"/>
      <c r="BF62" s="134"/>
      <c r="BG62" s="135">
        <f t="shared" si="155"/>
        <v>1</v>
      </c>
      <c r="BH62" s="134"/>
      <c r="BI62" s="26"/>
      <c r="BJ62" s="26"/>
      <c r="BK62" s="135">
        <f>IF($AA$62=0,1,BJ62/$AA$62-1)</f>
        <v>1</v>
      </c>
      <c r="BL62" s="135">
        <f t="shared" si="24"/>
        <v>1</v>
      </c>
      <c r="BM62" s="167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</row>
    <row r="63" spans="1:206" s="64" customFormat="1" ht="18.75" customHeight="1">
      <c r="A63" s="362" t="s">
        <v>133</v>
      </c>
      <c r="B63" s="362"/>
      <c r="C63" s="29"/>
      <c r="D63" s="134">
        <f t="shared" si="174"/>
        <v>0</v>
      </c>
      <c r="E63" s="29"/>
      <c r="F63" s="29"/>
      <c r="G63" s="134">
        <f t="shared" si="143"/>
        <v>0</v>
      </c>
      <c r="H63" s="29"/>
      <c r="I63" s="134"/>
      <c r="J63" s="29"/>
      <c r="K63" s="134"/>
      <c r="L63" s="29"/>
      <c r="M63" s="134"/>
      <c r="N63" s="29"/>
      <c r="O63" s="134"/>
      <c r="P63" s="29"/>
      <c r="Q63" s="134"/>
      <c r="R63" s="29"/>
      <c r="S63" s="134"/>
      <c r="T63" s="29"/>
      <c r="U63" s="134"/>
      <c r="V63" s="29"/>
      <c r="W63" s="134"/>
      <c r="X63" s="29"/>
      <c r="Y63" s="134"/>
      <c r="Z63" s="29"/>
      <c r="AA63" s="29"/>
      <c r="AB63" s="135">
        <f t="shared" si="145"/>
        <v>1</v>
      </c>
      <c r="AC63" s="29"/>
      <c r="AD63" s="29"/>
      <c r="AE63" s="134">
        <f t="shared" si="160"/>
        <v>0</v>
      </c>
      <c r="AF63" s="135">
        <f t="shared" si="146"/>
        <v>1</v>
      </c>
      <c r="AG63" s="29"/>
      <c r="AH63" s="134"/>
      <c r="AI63" s="135">
        <f t="shared" si="147"/>
        <v>1</v>
      </c>
      <c r="AJ63" s="29"/>
      <c r="AK63" s="134"/>
      <c r="AL63" s="135">
        <f t="shared" si="148"/>
        <v>1</v>
      </c>
      <c r="AM63" s="29"/>
      <c r="AN63" s="134"/>
      <c r="AO63" s="135">
        <f t="shared" si="149"/>
        <v>1</v>
      </c>
      <c r="AP63" s="29"/>
      <c r="AQ63" s="134"/>
      <c r="AR63" s="135">
        <f t="shared" si="150"/>
        <v>1</v>
      </c>
      <c r="AS63" s="29"/>
      <c r="AT63" s="134"/>
      <c r="AU63" s="135">
        <f t="shared" si="151"/>
        <v>1</v>
      </c>
      <c r="AV63" s="29"/>
      <c r="AW63" s="134"/>
      <c r="AX63" s="135">
        <f t="shared" si="152"/>
        <v>1</v>
      </c>
      <c r="AY63" s="29"/>
      <c r="AZ63" s="134"/>
      <c r="BA63" s="135">
        <f t="shared" si="153"/>
        <v>1</v>
      </c>
      <c r="BB63" s="29"/>
      <c r="BC63" s="134"/>
      <c r="BD63" s="135">
        <f t="shared" si="154"/>
        <v>1</v>
      </c>
      <c r="BE63" s="29"/>
      <c r="BF63" s="134"/>
      <c r="BG63" s="135">
        <f t="shared" si="155"/>
        <v>1</v>
      </c>
      <c r="BH63" s="134"/>
      <c r="BI63" s="26"/>
      <c r="BJ63" s="26"/>
      <c r="BK63" s="135">
        <f>IF($AA$63=0,1,BJ63/$AA$63-1)</f>
        <v>1</v>
      </c>
      <c r="BL63" s="135">
        <f t="shared" si="24"/>
        <v>1</v>
      </c>
      <c r="BM63" s="167"/>
      <c r="BN63" s="63"/>
      <c r="BO63" s="63"/>
      <c r="BP63" s="63"/>
      <c r="BQ63" s="63"/>
      <c r="BR63" s="63"/>
      <c r="BS63" s="63"/>
      <c r="BT63" s="63"/>
      <c r="BU63" s="63"/>
      <c r="BV63" s="63"/>
      <c r="BW63" s="63"/>
      <c r="BX63" s="63"/>
      <c r="BY63" s="63"/>
      <c r="BZ63" s="63"/>
      <c r="CA63" s="63"/>
      <c r="CB63" s="63"/>
      <c r="CC63" s="63"/>
      <c r="CD63" s="63"/>
      <c r="CE63" s="63"/>
      <c r="CF63" s="6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  <c r="DZ63" s="63"/>
      <c r="EA63" s="63"/>
      <c r="EB63" s="63"/>
      <c r="EC63" s="63"/>
      <c r="ED63" s="63"/>
      <c r="EE63" s="63"/>
      <c r="EF63" s="63"/>
      <c r="EG63" s="63"/>
      <c r="EH63" s="63"/>
      <c r="EI63" s="63"/>
      <c r="EJ63" s="63"/>
      <c r="EK63" s="63"/>
      <c r="EL63" s="63"/>
      <c r="EM63" s="63"/>
      <c r="EN63" s="63"/>
      <c r="EO63" s="63"/>
      <c r="EP63" s="63"/>
      <c r="EQ63" s="63"/>
      <c r="ER63" s="63"/>
      <c r="ES63" s="63"/>
      <c r="ET63" s="63"/>
      <c r="EU63" s="63"/>
      <c r="EV63" s="63"/>
      <c r="EW63" s="63"/>
      <c r="EX63" s="63"/>
      <c r="EY63" s="63"/>
      <c r="EZ63" s="63"/>
      <c r="FA63" s="63"/>
      <c r="FB63" s="63"/>
      <c r="FC63" s="63"/>
      <c r="FD63" s="63"/>
      <c r="FE63" s="63"/>
      <c r="FF63" s="63"/>
      <c r="FG63" s="63"/>
      <c r="FH63" s="63"/>
      <c r="FI63" s="63"/>
      <c r="FJ63" s="63"/>
      <c r="FK63" s="63"/>
      <c r="FL63" s="63"/>
      <c r="FM63" s="63"/>
      <c r="FN63" s="63"/>
      <c r="FO63" s="63"/>
      <c r="FP63" s="63"/>
      <c r="FQ63" s="63"/>
      <c r="FR63" s="63"/>
      <c r="FS63" s="63"/>
      <c r="FT63" s="63"/>
      <c r="FU63" s="63"/>
      <c r="FV63" s="63"/>
      <c r="FW63" s="63"/>
      <c r="FX63" s="63"/>
      <c r="FY63" s="63"/>
      <c r="FZ63" s="63"/>
      <c r="GA63" s="63"/>
      <c r="GB63" s="63"/>
      <c r="GC63" s="63"/>
      <c r="GD63" s="63"/>
      <c r="GE63" s="63"/>
      <c r="GF63" s="63"/>
      <c r="GG63" s="63"/>
      <c r="GH63" s="63"/>
      <c r="GI63" s="63"/>
      <c r="GJ63" s="63"/>
      <c r="GK63" s="63"/>
      <c r="GL63" s="63"/>
      <c r="GM63" s="63"/>
      <c r="GN63" s="63"/>
      <c r="GO63" s="63"/>
      <c r="GP63" s="63"/>
      <c r="GQ63" s="63"/>
      <c r="GR63" s="63"/>
      <c r="GS63" s="63"/>
      <c r="GT63" s="63"/>
      <c r="GU63" s="63"/>
      <c r="GV63" s="63"/>
      <c r="GW63" s="63"/>
      <c r="GX63" s="63"/>
    </row>
    <row r="64" spans="1:206" s="64" customFormat="1" ht="18.75" hidden="1" customHeight="1">
      <c r="A64" s="188"/>
      <c r="B64" s="189"/>
      <c r="C64" s="29"/>
      <c r="D64" s="134">
        <f t="shared" si="174"/>
        <v>0</v>
      </c>
      <c r="E64" s="29"/>
      <c r="F64" s="29"/>
      <c r="G64" s="134">
        <f t="shared" si="143"/>
        <v>0</v>
      </c>
      <c r="H64" s="29"/>
      <c r="I64" s="134"/>
      <c r="J64" s="29"/>
      <c r="K64" s="134"/>
      <c r="L64" s="29"/>
      <c r="M64" s="134"/>
      <c r="N64" s="29"/>
      <c r="O64" s="134"/>
      <c r="P64" s="29"/>
      <c r="Q64" s="134"/>
      <c r="R64" s="29"/>
      <c r="S64" s="134"/>
      <c r="T64" s="29"/>
      <c r="U64" s="134"/>
      <c r="V64" s="29"/>
      <c r="W64" s="134"/>
      <c r="X64" s="29"/>
      <c r="Y64" s="134"/>
      <c r="Z64" s="29"/>
      <c r="AA64" s="29"/>
      <c r="AB64" s="135">
        <f t="shared" si="145"/>
        <v>1</v>
      </c>
      <c r="AC64" s="29"/>
      <c r="AD64" s="29"/>
      <c r="AE64" s="134">
        <f t="shared" si="160"/>
        <v>0</v>
      </c>
      <c r="AF64" s="135">
        <f t="shared" si="146"/>
        <v>1</v>
      </c>
      <c r="AG64" s="29"/>
      <c r="AH64" s="134"/>
      <c r="AI64" s="135">
        <f t="shared" si="147"/>
        <v>1</v>
      </c>
      <c r="AJ64" s="29"/>
      <c r="AK64" s="134"/>
      <c r="AL64" s="135">
        <f t="shared" si="148"/>
        <v>1</v>
      </c>
      <c r="AM64" s="29"/>
      <c r="AN64" s="134"/>
      <c r="AO64" s="135">
        <f t="shared" si="149"/>
        <v>1</v>
      </c>
      <c r="AP64" s="29"/>
      <c r="AQ64" s="134"/>
      <c r="AR64" s="135">
        <f t="shared" si="150"/>
        <v>1</v>
      </c>
      <c r="AS64" s="29"/>
      <c r="AT64" s="134"/>
      <c r="AU64" s="135">
        <f t="shared" si="151"/>
        <v>1</v>
      </c>
      <c r="AV64" s="29"/>
      <c r="AW64" s="134"/>
      <c r="AX64" s="135">
        <f t="shared" si="152"/>
        <v>1</v>
      </c>
      <c r="AY64" s="29"/>
      <c r="AZ64" s="134"/>
      <c r="BA64" s="135">
        <f t="shared" si="153"/>
        <v>1</v>
      </c>
      <c r="BB64" s="29"/>
      <c r="BC64" s="134"/>
      <c r="BD64" s="135">
        <f t="shared" si="154"/>
        <v>1</v>
      </c>
      <c r="BE64" s="29"/>
      <c r="BF64" s="134"/>
      <c r="BG64" s="135">
        <f t="shared" si="155"/>
        <v>1</v>
      </c>
      <c r="BH64" s="134"/>
      <c r="BI64" s="134"/>
      <c r="BJ64" s="134"/>
      <c r="BK64" s="135">
        <f t="shared" ref="BK64:BK73" si="175">IF($AA$63=0,1,BJ64/$AA$63-1)</f>
        <v>1</v>
      </c>
      <c r="BL64" s="135">
        <f t="shared" ref="BL64:BL73" si="176">IF($D$63=0,1,BJ64/$D$63-1)</f>
        <v>1</v>
      </c>
      <c r="BM64" s="167"/>
      <c r="BN64" s="6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  <c r="BZ64" s="63"/>
      <c r="CA64" s="63"/>
      <c r="CB64" s="63"/>
      <c r="CC64" s="63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  <c r="EV64" s="63"/>
      <c r="EW64" s="63"/>
      <c r="EX64" s="63"/>
      <c r="EY64" s="63"/>
      <c r="EZ64" s="63"/>
      <c r="FA64" s="63"/>
      <c r="FB64" s="63"/>
      <c r="FC64" s="63"/>
      <c r="FD64" s="63"/>
      <c r="FE64" s="63"/>
      <c r="FF64" s="63"/>
      <c r="FG64" s="63"/>
      <c r="FH64" s="63"/>
      <c r="FI64" s="63"/>
      <c r="FJ64" s="63"/>
      <c r="FK64" s="63"/>
      <c r="FL64" s="63"/>
      <c r="FM64" s="63"/>
      <c r="FN64" s="63"/>
      <c r="FO64" s="63"/>
      <c r="FP64" s="63"/>
      <c r="FQ64" s="63"/>
      <c r="FR64" s="63"/>
      <c r="FS64" s="63"/>
      <c r="FT64" s="63"/>
      <c r="FU64" s="63"/>
      <c r="FV64" s="63"/>
      <c r="FW64" s="63"/>
      <c r="FX64" s="63"/>
      <c r="FY64" s="63"/>
      <c r="FZ64" s="63"/>
      <c r="GA64" s="63"/>
      <c r="GB64" s="63"/>
      <c r="GC64" s="63"/>
      <c r="GD64" s="63"/>
      <c r="GE64" s="63"/>
      <c r="GF64" s="63"/>
      <c r="GG64" s="63"/>
      <c r="GH64" s="63"/>
      <c r="GI64" s="63"/>
      <c r="GJ64" s="63"/>
      <c r="GK64" s="63"/>
      <c r="GL64" s="63"/>
      <c r="GM64" s="63"/>
      <c r="GN64" s="63"/>
      <c r="GO64" s="63"/>
      <c r="GP64" s="63"/>
      <c r="GQ64" s="63"/>
      <c r="GR64" s="63"/>
      <c r="GS64" s="63"/>
      <c r="GT64" s="63"/>
      <c r="GU64" s="63"/>
      <c r="GV64" s="63"/>
      <c r="GW64" s="63"/>
      <c r="GX64" s="63"/>
    </row>
    <row r="65" spans="1:206" s="64" customFormat="1" ht="18.75" hidden="1" customHeight="1">
      <c r="A65" s="188"/>
      <c r="B65" s="189"/>
      <c r="C65" s="29"/>
      <c r="D65" s="134">
        <f t="shared" si="174"/>
        <v>0</v>
      </c>
      <c r="E65" s="29"/>
      <c r="F65" s="29"/>
      <c r="G65" s="134">
        <f t="shared" si="143"/>
        <v>0</v>
      </c>
      <c r="H65" s="29"/>
      <c r="I65" s="134"/>
      <c r="J65" s="29"/>
      <c r="K65" s="134"/>
      <c r="L65" s="29"/>
      <c r="M65" s="134"/>
      <c r="N65" s="29"/>
      <c r="O65" s="134"/>
      <c r="P65" s="29"/>
      <c r="Q65" s="134"/>
      <c r="R65" s="29"/>
      <c r="S65" s="134"/>
      <c r="T65" s="29"/>
      <c r="U65" s="134"/>
      <c r="V65" s="29"/>
      <c r="W65" s="134"/>
      <c r="X65" s="29"/>
      <c r="Y65" s="134"/>
      <c r="Z65" s="29"/>
      <c r="AA65" s="29"/>
      <c r="AB65" s="135">
        <f t="shared" si="145"/>
        <v>1</v>
      </c>
      <c r="AC65" s="29"/>
      <c r="AD65" s="29"/>
      <c r="AE65" s="134">
        <f t="shared" si="160"/>
        <v>0</v>
      </c>
      <c r="AF65" s="135">
        <f t="shared" si="146"/>
        <v>1</v>
      </c>
      <c r="AG65" s="29"/>
      <c r="AH65" s="134"/>
      <c r="AI65" s="135">
        <f t="shared" si="147"/>
        <v>1</v>
      </c>
      <c r="AJ65" s="29"/>
      <c r="AK65" s="134"/>
      <c r="AL65" s="135">
        <f t="shared" si="148"/>
        <v>1</v>
      </c>
      <c r="AM65" s="29"/>
      <c r="AN65" s="134"/>
      <c r="AO65" s="135">
        <f t="shared" si="149"/>
        <v>1</v>
      </c>
      <c r="AP65" s="29"/>
      <c r="AQ65" s="134"/>
      <c r="AR65" s="135">
        <f t="shared" si="150"/>
        <v>1</v>
      </c>
      <c r="AS65" s="29"/>
      <c r="AT65" s="134"/>
      <c r="AU65" s="135">
        <f t="shared" si="151"/>
        <v>1</v>
      </c>
      <c r="AV65" s="29"/>
      <c r="AW65" s="134"/>
      <c r="AX65" s="135">
        <f t="shared" si="152"/>
        <v>1</v>
      </c>
      <c r="AY65" s="29"/>
      <c r="AZ65" s="134"/>
      <c r="BA65" s="135">
        <f t="shared" si="153"/>
        <v>1</v>
      </c>
      <c r="BB65" s="29"/>
      <c r="BC65" s="134"/>
      <c r="BD65" s="135">
        <f t="shared" si="154"/>
        <v>1</v>
      </c>
      <c r="BE65" s="29"/>
      <c r="BF65" s="134"/>
      <c r="BG65" s="135">
        <f t="shared" si="155"/>
        <v>1</v>
      </c>
      <c r="BH65" s="134"/>
      <c r="BI65" s="134"/>
      <c r="BJ65" s="134"/>
      <c r="BK65" s="135">
        <f t="shared" si="175"/>
        <v>1</v>
      </c>
      <c r="BL65" s="135">
        <f t="shared" si="176"/>
        <v>1</v>
      </c>
      <c r="BM65" s="167"/>
      <c r="BN65" s="63"/>
      <c r="BO65" s="63"/>
      <c r="BP65" s="63"/>
      <c r="BQ65" s="63"/>
      <c r="BR65" s="63"/>
      <c r="BS65" s="63"/>
      <c r="BT65" s="63"/>
      <c r="BU65" s="63"/>
      <c r="BV65" s="63"/>
      <c r="BW65" s="63"/>
      <c r="BX65" s="63"/>
      <c r="BY65" s="63"/>
      <c r="BZ65" s="63"/>
      <c r="CA65" s="63"/>
      <c r="CB65" s="63"/>
      <c r="CC65" s="63"/>
      <c r="CD65" s="63"/>
      <c r="CE65" s="63"/>
      <c r="CF65" s="63"/>
      <c r="CG65" s="63"/>
      <c r="CH65" s="63"/>
      <c r="CI65" s="63"/>
      <c r="CJ65" s="63"/>
      <c r="CK65" s="63"/>
      <c r="CL65" s="63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  <c r="DZ65" s="63"/>
      <c r="EA65" s="63"/>
      <c r="EB65" s="63"/>
      <c r="EC65" s="63"/>
      <c r="ED65" s="63"/>
      <c r="EE65" s="63"/>
      <c r="EF65" s="63"/>
      <c r="EG65" s="63"/>
      <c r="EH65" s="63"/>
      <c r="EI65" s="63"/>
      <c r="EJ65" s="63"/>
      <c r="EK65" s="63"/>
      <c r="EL65" s="63"/>
      <c r="EM65" s="63"/>
      <c r="EN65" s="63"/>
      <c r="EO65" s="63"/>
      <c r="EP65" s="63"/>
      <c r="EQ65" s="63"/>
      <c r="ER65" s="63"/>
      <c r="ES65" s="63"/>
      <c r="ET65" s="63"/>
      <c r="EU65" s="63"/>
      <c r="EV65" s="63"/>
      <c r="EW65" s="63"/>
      <c r="EX65" s="63"/>
      <c r="EY65" s="63"/>
      <c r="EZ65" s="63"/>
      <c r="FA65" s="63"/>
      <c r="FB65" s="63"/>
      <c r="FC65" s="63"/>
      <c r="FD65" s="63"/>
      <c r="FE65" s="63"/>
      <c r="FF65" s="63"/>
      <c r="FG65" s="63"/>
      <c r="FH65" s="63"/>
      <c r="FI65" s="63"/>
      <c r="FJ65" s="63"/>
      <c r="FK65" s="63"/>
      <c r="FL65" s="63"/>
      <c r="FM65" s="63"/>
      <c r="FN65" s="63"/>
      <c r="FO65" s="63"/>
      <c r="FP65" s="63"/>
      <c r="FQ65" s="63"/>
      <c r="FR65" s="63"/>
      <c r="FS65" s="63"/>
      <c r="FT65" s="63"/>
      <c r="FU65" s="63"/>
      <c r="FV65" s="63"/>
      <c r="FW65" s="63"/>
      <c r="FX65" s="63"/>
      <c r="FY65" s="63"/>
      <c r="FZ65" s="63"/>
      <c r="GA65" s="63"/>
      <c r="GB65" s="63"/>
      <c r="GC65" s="63"/>
      <c r="GD65" s="63"/>
      <c r="GE65" s="63"/>
      <c r="GF65" s="63"/>
      <c r="GG65" s="63"/>
      <c r="GH65" s="63"/>
      <c r="GI65" s="63"/>
      <c r="GJ65" s="63"/>
      <c r="GK65" s="63"/>
      <c r="GL65" s="63"/>
      <c r="GM65" s="63"/>
      <c r="GN65" s="63"/>
      <c r="GO65" s="63"/>
      <c r="GP65" s="63"/>
      <c r="GQ65" s="63"/>
      <c r="GR65" s="63"/>
      <c r="GS65" s="63"/>
      <c r="GT65" s="63"/>
      <c r="GU65" s="63"/>
      <c r="GV65" s="63"/>
      <c r="GW65" s="63"/>
      <c r="GX65" s="63"/>
    </row>
    <row r="66" spans="1:206" s="64" customFormat="1" ht="18.75" hidden="1" customHeight="1">
      <c r="A66" s="188"/>
      <c r="B66" s="189"/>
      <c r="C66" s="29"/>
      <c r="D66" s="134">
        <f t="shared" si="174"/>
        <v>0</v>
      </c>
      <c r="E66" s="29"/>
      <c r="F66" s="29"/>
      <c r="G66" s="134">
        <f t="shared" si="143"/>
        <v>0</v>
      </c>
      <c r="H66" s="29"/>
      <c r="I66" s="134"/>
      <c r="J66" s="29"/>
      <c r="K66" s="134"/>
      <c r="L66" s="29"/>
      <c r="M66" s="134"/>
      <c r="N66" s="29"/>
      <c r="O66" s="134"/>
      <c r="P66" s="29"/>
      <c r="Q66" s="134"/>
      <c r="R66" s="29"/>
      <c r="S66" s="134"/>
      <c r="T66" s="29"/>
      <c r="U66" s="134"/>
      <c r="V66" s="29"/>
      <c r="W66" s="134"/>
      <c r="X66" s="29"/>
      <c r="Y66" s="134"/>
      <c r="Z66" s="29"/>
      <c r="AA66" s="29"/>
      <c r="AB66" s="135">
        <f t="shared" si="145"/>
        <v>1</v>
      </c>
      <c r="AC66" s="29"/>
      <c r="AD66" s="29"/>
      <c r="AE66" s="134">
        <f t="shared" si="160"/>
        <v>0</v>
      </c>
      <c r="AF66" s="135">
        <f t="shared" si="146"/>
        <v>1</v>
      </c>
      <c r="AG66" s="29"/>
      <c r="AH66" s="134"/>
      <c r="AI66" s="135">
        <f t="shared" si="147"/>
        <v>1</v>
      </c>
      <c r="AJ66" s="29"/>
      <c r="AK66" s="134"/>
      <c r="AL66" s="135">
        <f t="shared" si="148"/>
        <v>1</v>
      </c>
      <c r="AM66" s="29"/>
      <c r="AN66" s="134"/>
      <c r="AO66" s="135">
        <f t="shared" si="149"/>
        <v>1</v>
      </c>
      <c r="AP66" s="29"/>
      <c r="AQ66" s="134"/>
      <c r="AR66" s="135">
        <f t="shared" si="150"/>
        <v>1</v>
      </c>
      <c r="AS66" s="29"/>
      <c r="AT66" s="134"/>
      <c r="AU66" s="135">
        <f t="shared" si="151"/>
        <v>1</v>
      </c>
      <c r="AV66" s="29"/>
      <c r="AW66" s="134"/>
      <c r="AX66" s="135">
        <f t="shared" si="152"/>
        <v>1</v>
      </c>
      <c r="AY66" s="29"/>
      <c r="AZ66" s="134"/>
      <c r="BA66" s="135">
        <f t="shared" si="153"/>
        <v>1</v>
      </c>
      <c r="BB66" s="29"/>
      <c r="BC66" s="134"/>
      <c r="BD66" s="135">
        <f t="shared" si="154"/>
        <v>1</v>
      </c>
      <c r="BE66" s="29"/>
      <c r="BF66" s="134"/>
      <c r="BG66" s="135">
        <f t="shared" si="155"/>
        <v>1</v>
      </c>
      <c r="BH66" s="134"/>
      <c r="BI66" s="134"/>
      <c r="BJ66" s="134"/>
      <c r="BK66" s="135">
        <f t="shared" si="175"/>
        <v>1</v>
      </c>
      <c r="BL66" s="135">
        <f t="shared" si="176"/>
        <v>1</v>
      </c>
      <c r="BM66" s="167"/>
      <c r="BN66" s="63"/>
      <c r="BO66" s="63"/>
      <c r="BP66" s="63"/>
      <c r="BQ66" s="63"/>
      <c r="BR66" s="63"/>
      <c r="BS66" s="63"/>
      <c r="BT66" s="63"/>
      <c r="BU66" s="63"/>
      <c r="BV66" s="63"/>
      <c r="BW66" s="63"/>
      <c r="BX66" s="63"/>
      <c r="BY66" s="63"/>
      <c r="BZ66" s="63"/>
      <c r="CA66" s="63"/>
      <c r="CB66" s="63"/>
      <c r="CC66" s="63"/>
      <c r="CD66" s="63"/>
      <c r="CE66" s="63"/>
      <c r="CF66" s="6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  <c r="DZ66" s="63"/>
      <c r="EA66" s="63"/>
      <c r="EB66" s="63"/>
      <c r="EC66" s="63"/>
      <c r="ED66" s="63"/>
      <c r="EE66" s="63"/>
      <c r="EF66" s="63"/>
      <c r="EG66" s="63"/>
      <c r="EH66" s="63"/>
      <c r="EI66" s="63"/>
      <c r="EJ66" s="63"/>
      <c r="EK66" s="63"/>
      <c r="EL66" s="63"/>
      <c r="EM66" s="63"/>
      <c r="EN66" s="63"/>
      <c r="EO66" s="63"/>
      <c r="EP66" s="63"/>
      <c r="EQ66" s="63"/>
      <c r="ER66" s="63"/>
      <c r="ES66" s="63"/>
      <c r="ET66" s="63"/>
      <c r="EU66" s="63"/>
      <c r="EV66" s="63"/>
      <c r="EW66" s="63"/>
      <c r="EX66" s="63"/>
      <c r="EY66" s="63"/>
      <c r="EZ66" s="63"/>
      <c r="FA66" s="63"/>
      <c r="FB66" s="63"/>
      <c r="FC66" s="63"/>
      <c r="FD66" s="63"/>
      <c r="FE66" s="63"/>
      <c r="FF66" s="63"/>
      <c r="FG66" s="63"/>
      <c r="FH66" s="63"/>
      <c r="FI66" s="63"/>
      <c r="FJ66" s="63"/>
      <c r="FK66" s="63"/>
      <c r="FL66" s="63"/>
      <c r="FM66" s="63"/>
      <c r="FN66" s="63"/>
      <c r="FO66" s="63"/>
      <c r="FP66" s="63"/>
      <c r="FQ66" s="63"/>
      <c r="FR66" s="63"/>
      <c r="FS66" s="63"/>
      <c r="FT66" s="63"/>
      <c r="FU66" s="63"/>
      <c r="FV66" s="63"/>
      <c r="FW66" s="63"/>
      <c r="FX66" s="63"/>
      <c r="FY66" s="63"/>
      <c r="FZ66" s="63"/>
      <c r="GA66" s="63"/>
      <c r="GB66" s="63"/>
      <c r="GC66" s="63"/>
      <c r="GD66" s="63"/>
      <c r="GE66" s="63"/>
      <c r="GF66" s="63"/>
      <c r="GG66" s="63"/>
      <c r="GH66" s="63"/>
      <c r="GI66" s="63"/>
      <c r="GJ66" s="63"/>
      <c r="GK66" s="63"/>
      <c r="GL66" s="63"/>
      <c r="GM66" s="63"/>
      <c r="GN66" s="63"/>
      <c r="GO66" s="63"/>
      <c r="GP66" s="63"/>
      <c r="GQ66" s="63"/>
      <c r="GR66" s="63"/>
      <c r="GS66" s="63"/>
      <c r="GT66" s="63"/>
      <c r="GU66" s="63"/>
      <c r="GV66" s="63"/>
      <c r="GW66" s="63"/>
      <c r="GX66" s="63"/>
    </row>
    <row r="67" spans="1:206" s="64" customFormat="1" ht="18.75" hidden="1" customHeight="1">
      <c r="A67" s="188"/>
      <c r="B67" s="189"/>
      <c r="C67" s="29"/>
      <c r="D67" s="134">
        <f t="shared" si="174"/>
        <v>0</v>
      </c>
      <c r="E67" s="29"/>
      <c r="F67" s="29"/>
      <c r="G67" s="134">
        <f t="shared" si="143"/>
        <v>0</v>
      </c>
      <c r="H67" s="29"/>
      <c r="I67" s="134"/>
      <c r="J67" s="29"/>
      <c r="K67" s="134"/>
      <c r="L67" s="29"/>
      <c r="M67" s="134"/>
      <c r="N67" s="29"/>
      <c r="O67" s="134"/>
      <c r="P67" s="29"/>
      <c r="Q67" s="134"/>
      <c r="R67" s="29"/>
      <c r="S67" s="134"/>
      <c r="T67" s="29"/>
      <c r="U67" s="134"/>
      <c r="V67" s="29"/>
      <c r="W67" s="134"/>
      <c r="X67" s="29"/>
      <c r="Y67" s="134"/>
      <c r="Z67" s="29"/>
      <c r="AA67" s="29"/>
      <c r="AB67" s="135">
        <f t="shared" si="145"/>
        <v>1</v>
      </c>
      <c r="AC67" s="29"/>
      <c r="AD67" s="29"/>
      <c r="AE67" s="134">
        <f t="shared" si="160"/>
        <v>0</v>
      </c>
      <c r="AF67" s="135">
        <f t="shared" si="146"/>
        <v>1</v>
      </c>
      <c r="AG67" s="29"/>
      <c r="AH67" s="134"/>
      <c r="AI67" s="135">
        <f t="shared" si="147"/>
        <v>1</v>
      </c>
      <c r="AJ67" s="29"/>
      <c r="AK67" s="134"/>
      <c r="AL67" s="135">
        <f t="shared" si="148"/>
        <v>1</v>
      </c>
      <c r="AM67" s="29"/>
      <c r="AN67" s="134"/>
      <c r="AO67" s="135">
        <f t="shared" si="149"/>
        <v>1</v>
      </c>
      <c r="AP67" s="29"/>
      <c r="AQ67" s="134"/>
      <c r="AR67" s="135">
        <f t="shared" si="150"/>
        <v>1</v>
      </c>
      <c r="AS67" s="29"/>
      <c r="AT67" s="134"/>
      <c r="AU67" s="135">
        <f t="shared" si="151"/>
        <v>1</v>
      </c>
      <c r="AV67" s="29"/>
      <c r="AW67" s="134"/>
      <c r="AX67" s="135">
        <f t="shared" si="152"/>
        <v>1</v>
      </c>
      <c r="AY67" s="29"/>
      <c r="AZ67" s="134"/>
      <c r="BA67" s="135">
        <f t="shared" si="153"/>
        <v>1</v>
      </c>
      <c r="BB67" s="29"/>
      <c r="BC67" s="134"/>
      <c r="BD67" s="135">
        <f t="shared" si="154"/>
        <v>1</v>
      </c>
      <c r="BE67" s="29"/>
      <c r="BF67" s="134"/>
      <c r="BG67" s="135">
        <f t="shared" si="155"/>
        <v>1</v>
      </c>
      <c r="BH67" s="134"/>
      <c r="BI67" s="134"/>
      <c r="BJ67" s="134"/>
      <c r="BK67" s="135">
        <f t="shared" si="175"/>
        <v>1</v>
      </c>
      <c r="BL67" s="135">
        <f t="shared" si="176"/>
        <v>1</v>
      </c>
      <c r="BM67" s="167"/>
      <c r="BN67" s="63"/>
      <c r="BO67" s="63"/>
      <c r="BP67" s="63"/>
      <c r="BQ67" s="63"/>
      <c r="BR67" s="63"/>
      <c r="BS67" s="63"/>
      <c r="BT67" s="63"/>
      <c r="BU67" s="63"/>
      <c r="BV67" s="63"/>
      <c r="BW67" s="63"/>
      <c r="BX67" s="63"/>
      <c r="BY67" s="63"/>
      <c r="BZ67" s="63"/>
      <c r="CA67" s="63"/>
      <c r="CB67" s="63"/>
      <c r="CC67" s="63"/>
      <c r="CD67" s="63"/>
      <c r="CE67" s="63"/>
      <c r="CF67" s="63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  <c r="DZ67" s="63"/>
      <c r="EA67" s="63"/>
      <c r="EB67" s="63"/>
      <c r="EC67" s="63"/>
      <c r="ED67" s="63"/>
      <c r="EE67" s="63"/>
      <c r="EF67" s="63"/>
      <c r="EG67" s="63"/>
      <c r="EH67" s="63"/>
      <c r="EI67" s="63"/>
      <c r="EJ67" s="63"/>
      <c r="EK67" s="63"/>
      <c r="EL67" s="63"/>
      <c r="EM67" s="63"/>
      <c r="EN67" s="63"/>
      <c r="EO67" s="63"/>
      <c r="EP67" s="63"/>
      <c r="EQ67" s="63"/>
      <c r="ER67" s="63"/>
      <c r="ES67" s="63"/>
      <c r="ET67" s="63"/>
      <c r="EU67" s="63"/>
      <c r="EV67" s="63"/>
      <c r="EW67" s="63"/>
      <c r="EX67" s="63"/>
      <c r="EY67" s="63"/>
      <c r="EZ67" s="63"/>
      <c r="FA67" s="63"/>
      <c r="FB67" s="63"/>
      <c r="FC67" s="63"/>
      <c r="FD67" s="63"/>
      <c r="FE67" s="63"/>
      <c r="FF67" s="63"/>
      <c r="FG67" s="63"/>
      <c r="FH67" s="63"/>
      <c r="FI67" s="63"/>
      <c r="FJ67" s="63"/>
      <c r="FK67" s="63"/>
      <c r="FL67" s="63"/>
      <c r="FM67" s="63"/>
      <c r="FN67" s="63"/>
      <c r="FO67" s="63"/>
      <c r="FP67" s="63"/>
      <c r="FQ67" s="63"/>
      <c r="FR67" s="63"/>
      <c r="FS67" s="63"/>
      <c r="FT67" s="63"/>
      <c r="FU67" s="63"/>
      <c r="FV67" s="63"/>
      <c r="FW67" s="63"/>
      <c r="FX67" s="63"/>
      <c r="FY67" s="63"/>
      <c r="FZ67" s="63"/>
      <c r="GA67" s="63"/>
      <c r="GB67" s="63"/>
      <c r="GC67" s="63"/>
      <c r="GD67" s="63"/>
      <c r="GE67" s="63"/>
      <c r="GF67" s="63"/>
      <c r="GG67" s="63"/>
      <c r="GH67" s="63"/>
      <c r="GI67" s="63"/>
      <c r="GJ67" s="63"/>
      <c r="GK67" s="63"/>
      <c r="GL67" s="63"/>
      <c r="GM67" s="63"/>
      <c r="GN67" s="63"/>
      <c r="GO67" s="63"/>
      <c r="GP67" s="63"/>
      <c r="GQ67" s="63"/>
      <c r="GR67" s="63"/>
      <c r="GS67" s="63"/>
      <c r="GT67" s="63"/>
      <c r="GU67" s="63"/>
      <c r="GV67" s="63"/>
      <c r="GW67" s="63"/>
      <c r="GX67" s="63"/>
    </row>
    <row r="68" spans="1:206" s="64" customFormat="1" ht="18.75" hidden="1" customHeight="1">
      <c r="A68" s="188"/>
      <c r="B68" s="189"/>
      <c r="C68" s="29"/>
      <c r="D68" s="134">
        <f t="shared" si="174"/>
        <v>0</v>
      </c>
      <c r="E68" s="29"/>
      <c r="F68" s="29"/>
      <c r="G68" s="134">
        <f t="shared" si="143"/>
        <v>0</v>
      </c>
      <c r="H68" s="29"/>
      <c r="I68" s="134"/>
      <c r="J68" s="29"/>
      <c r="K68" s="134"/>
      <c r="L68" s="29"/>
      <c r="M68" s="134"/>
      <c r="N68" s="29"/>
      <c r="O68" s="134"/>
      <c r="P68" s="29"/>
      <c r="Q68" s="134"/>
      <c r="R68" s="29"/>
      <c r="S68" s="134"/>
      <c r="T68" s="29"/>
      <c r="U68" s="134"/>
      <c r="V68" s="29"/>
      <c r="W68" s="134"/>
      <c r="X68" s="29"/>
      <c r="Y68" s="134"/>
      <c r="Z68" s="29"/>
      <c r="AA68" s="29"/>
      <c r="AB68" s="135">
        <f t="shared" si="145"/>
        <v>1</v>
      </c>
      <c r="AC68" s="29"/>
      <c r="AD68" s="29"/>
      <c r="AE68" s="134">
        <f t="shared" si="160"/>
        <v>0</v>
      </c>
      <c r="AF68" s="135">
        <f t="shared" si="146"/>
        <v>1</v>
      </c>
      <c r="AG68" s="29"/>
      <c r="AH68" s="134"/>
      <c r="AI68" s="135">
        <f t="shared" si="147"/>
        <v>1</v>
      </c>
      <c r="AJ68" s="29"/>
      <c r="AK68" s="134"/>
      <c r="AL68" s="135">
        <f t="shared" si="148"/>
        <v>1</v>
      </c>
      <c r="AM68" s="29"/>
      <c r="AN68" s="134"/>
      <c r="AO68" s="135">
        <f t="shared" si="149"/>
        <v>1</v>
      </c>
      <c r="AP68" s="29"/>
      <c r="AQ68" s="134"/>
      <c r="AR68" s="135">
        <f t="shared" si="150"/>
        <v>1</v>
      </c>
      <c r="AS68" s="29"/>
      <c r="AT68" s="134"/>
      <c r="AU68" s="135">
        <f t="shared" si="151"/>
        <v>1</v>
      </c>
      <c r="AV68" s="29"/>
      <c r="AW68" s="134"/>
      <c r="AX68" s="135">
        <f t="shared" si="152"/>
        <v>1</v>
      </c>
      <c r="AY68" s="29"/>
      <c r="AZ68" s="134"/>
      <c r="BA68" s="135">
        <f t="shared" si="153"/>
        <v>1</v>
      </c>
      <c r="BB68" s="29"/>
      <c r="BC68" s="134"/>
      <c r="BD68" s="135">
        <f t="shared" si="154"/>
        <v>1</v>
      </c>
      <c r="BE68" s="29"/>
      <c r="BF68" s="134"/>
      <c r="BG68" s="135">
        <f t="shared" si="155"/>
        <v>1</v>
      </c>
      <c r="BH68" s="134"/>
      <c r="BI68" s="134"/>
      <c r="BJ68" s="134"/>
      <c r="BK68" s="135">
        <f t="shared" si="175"/>
        <v>1</v>
      </c>
      <c r="BL68" s="135">
        <f t="shared" si="176"/>
        <v>1</v>
      </c>
      <c r="BM68" s="167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3"/>
      <c r="EP68" s="63"/>
      <c r="EQ68" s="63"/>
      <c r="ER68" s="63"/>
      <c r="ES68" s="63"/>
      <c r="ET68" s="63"/>
      <c r="EU68" s="63"/>
      <c r="EV68" s="63"/>
      <c r="EW68" s="63"/>
      <c r="EX68" s="63"/>
      <c r="EY68" s="63"/>
      <c r="EZ68" s="63"/>
      <c r="FA68" s="63"/>
      <c r="FB68" s="63"/>
      <c r="FC68" s="63"/>
      <c r="FD68" s="63"/>
      <c r="FE68" s="63"/>
      <c r="FF68" s="63"/>
      <c r="FG68" s="63"/>
      <c r="FH68" s="63"/>
      <c r="FI68" s="63"/>
      <c r="FJ68" s="63"/>
      <c r="FK68" s="63"/>
      <c r="FL68" s="63"/>
      <c r="FM68" s="63"/>
      <c r="FN68" s="63"/>
      <c r="FO68" s="63"/>
      <c r="FP68" s="63"/>
      <c r="FQ68" s="63"/>
      <c r="FR68" s="63"/>
      <c r="FS68" s="63"/>
      <c r="FT68" s="63"/>
      <c r="FU68" s="63"/>
      <c r="FV68" s="63"/>
      <c r="FW68" s="63"/>
      <c r="FX68" s="63"/>
      <c r="FY68" s="63"/>
      <c r="FZ68" s="63"/>
      <c r="GA68" s="63"/>
      <c r="GB68" s="63"/>
      <c r="GC68" s="63"/>
      <c r="GD68" s="63"/>
      <c r="GE68" s="63"/>
      <c r="GF68" s="63"/>
      <c r="GG68" s="63"/>
      <c r="GH68" s="63"/>
      <c r="GI68" s="63"/>
      <c r="GJ68" s="63"/>
      <c r="GK68" s="63"/>
      <c r="GL68" s="63"/>
      <c r="GM68" s="63"/>
      <c r="GN68" s="63"/>
      <c r="GO68" s="63"/>
      <c r="GP68" s="63"/>
      <c r="GQ68" s="63"/>
      <c r="GR68" s="63"/>
      <c r="GS68" s="63"/>
      <c r="GT68" s="63"/>
      <c r="GU68" s="63"/>
      <c r="GV68" s="63"/>
      <c r="GW68" s="63"/>
      <c r="GX68" s="63"/>
    </row>
    <row r="69" spans="1:206" s="64" customFormat="1" ht="18.75" hidden="1" customHeight="1">
      <c r="A69" s="188"/>
      <c r="B69" s="189"/>
      <c r="C69" s="29"/>
      <c r="D69" s="134">
        <f t="shared" si="174"/>
        <v>0</v>
      </c>
      <c r="E69" s="29"/>
      <c r="F69" s="29"/>
      <c r="G69" s="134">
        <f t="shared" si="143"/>
        <v>0</v>
      </c>
      <c r="H69" s="29"/>
      <c r="I69" s="134"/>
      <c r="J69" s="29"/>
      <c r="K69" s="134"/>
      <c r="L69" s="29"/>
      <c r="M69" s="134"/>
      <c r="N69" s="29"/>
      <c r="O69" s="134"/>
      <c r="P69" s="29"/>
      <c r="Q69" s="134"/>
      <c r="R69" s="29"/>
      <c r="S69" s="134"/>
      <c r="T69" s="29"/>
      <c r="U69" s="134"/>
      <c r="V69" s="29"/>
      <c r="W69" s="134"/>
      <c r="X69" s="29"/>
      <c r="Y69" s="134"/>
      <c r="Z69" s="29"/>
      <c r="AA69" s="29"/>
      <c r="AB69" s="135">
        <f t="shared" si="145"/>
        <v>1</v>
      </c>
      <c r="AC69" s="29"/>
      <c r="AD69" s="29"/>
      <c r="AE69" s="134">
        <f t="shared" si="160"/>
        <v>0</v>
      </c>
      <c r="AF69" s="135">
        <f t="shared" si="146"/>
        <v>1</v>
      </c>
      <c r="AG69" s="29"/>
      <c r="AH69" s="134"/>
      <c r="AI69" s="135">
        <f t="shared" si="147"/>
        <v>1</v>
      </c>
      <c r="AJ69" s="29"/>
      <c r="AK69" s="134"/>
      <c r="AL69" s="135">
        <f t="shared" si="148"/>
        <v>1</v>
      </c>
      <c r="AM69" s="29"/>
      <c r="AN69" s="134"/>
      <c r="AO69" s="135">
        <f t="shared" si="149"/>
        <v>1</v>
      </c>
      <c r="AP69" s="29"/>
      <c r="AQ69" s="134"/>
      <c r="AR69" s="135">
        <f t="shared" si="150"/>
        <v>1</v>
      </c>
      <c r="AS69" s="29"/>
      <c r="AT69" s="134"/>
      <c r="AU69" s="135">
        <f t="shared" si="151"/>
        <v>1</v>
      </c>
      <c r="AV69" s="29"/>
      <c r="AW69" s="134"/>
      <c r="AX69" s="135">
        <f t="shared" si="152"/>
        <v>1</v>
      </c>
      <c r="AY69" s="29"/>
      <c r="AZ69" s="134"/>
      <c r="BA69" s="135">
        <f t="shared" si="153"/>
        <v>1</v>
      </c>
      <c r="BB69" s="29"/>
      <c r="BC69" s="134"/>
      <c r="BD69" s="135">
        <f t="shared" si="154"/>
        <v>1</v>
      </c>
      <c r="BE69" s="29"/>
      <c r="BF69" s="134"/>
      <c r="BG69" s="135">
        <f t="shared" si="155"/>
        <v>1</v>
      </c>
      <c r="BH69" s="134"/>
      <c r="BI69" s="134"/>
      <c r="BJ69" s="134"/>
      <c r="BK69" s="135">
        <f t="shared" si="175"/>
        <v>1</v>
      </c>
      <c r="BL69" s="135">
        <f t="shared" si="176"/>
        <v>1</v>
      </c>
      <c r="BM69" s="167"/>
      <c r="BN69" s="63"/>
      <c r="BO69" s="63"/>
      <c r="BP69" s="63"/>
      <c r="BQ69" s="63"/>
      <c r="BR69" s="63"/>
      <c r="BS69" s="63"/>
      <c r="BT69" s="63"/>
      <c r="BU69" s="63"/>
      <c r="BV69" s="63"/>
      <c r="BW69" s="63"/>
      <c r="BX69" s="63"/>
      <c r="BY69" s="63"/>
      <c r="BZ69" s="63"/>
      <c r="CA69" s="63"/>
      <c r="CB69" s="63"/>
      <c r="CC69" s="63"/>
      <c r="CD69" s="63"/>
      <c r="CE69" s="63"/>
      <c r="CF69" s="63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  <c r="EO69" s="63"/>
      <c r="EP69" s="63"/>
      <c r="EQ69" s="63"/>
      <c r="ER69" s="63"/>
      <c r="ES69" s="63"/>
      <c r="ET69" s="63"/>
      <c r="EU69" s="63"/>
      <c r="EV69" s="63"/>
      <c r="EW69" s="63"/>
      <c r="EX69" s="63"/>
      <c r="EY69" s="63"/>
      <c r="EZ69" s="63"/>
      <c r="FA69" s="63"/>
      <c r="FB69" s="63"/>
      <c r="FC69" s="63"/>
      <c r="FD69" s="63"/>
      <c r="FE69" s="63"/>
      <c r="FF69" s="63"/>
      <c r="FG69" s="63"/>
      <c r="FH69" s="63"/>
      <c r="FI69" s="63"/>
      <c r="FJ69" s="63"/>
      <c r="FK69" s="63"/>
      <c r="FL69" s="63"/>
      <c r="FM69" s="63"/>
      <c r="FN69" s="63"/>
      <c r="FO69" s="63"/>
      <c r="FP69" s="63"/>
      <c r="FQ69" s="63"/>
      <c r="FR69" s="63"/>
      <c r="FS69" s="63"/>
      <c r="FT69" s="63"/>
      <c r="FU69" s="63"/>
      <c r="FV69" s="63"/>
      <c r="FW69" s="63"/>
      <c r="FX69" s="63"/>
      <c r="FY69" s="63"/>
      <c r="FZ69" s="63"/>
      <c r="GA69" s="63"/>
      <c r="GB69" s="63"/>
      <c r="GC69" s="63"/>
      <c r="GD69" s="63"/>
      <c r="GE69" s="63"/>
      <c r="GF69" s="63"/>
      <c r="GG69" s="63"/>
      <c r="GH69" s="63"/>
      <c r="GI69" s="63"/>
      <c r="GJ69" s="63"/>
      <c r="GK69" s="63"/>
      <c r="GL69" s="63"/>
      <c r="GM69" s="63"/>
      <c r="GN69" s="63"/>
      <c r="GO69" s="63"/>
      <c r="GP69" s="63"/>
      <c r="GQ69" s="63"/>
      <c r="GR69" s="63"/>
      <c r="GS69" s="63"/>
      <c r="GT69" s="63"/>
      <c r="GU69" s="63"/>
      <c r="GV69" s="63"/>
      <c r="GW69" s="63"/>
      <c r="GX69" s="63"/>
    </row>
    <row r="70" spans="1:206" s="64" customFormat="1" ht="18.75" hidden="1" customHeight="1">
      <c r="A70" s="188"/>
      <c r="B70" s="189"/>
      <c r="C70" s="29"/>
      <c r="D70" s="134">
        <f t="shared" si="174"/>
        <v>0</v>
      </c>
      <c r="E70" s="29"/>
      <c r="F70" s="29"/>
      <c r="G70" s="134">
        <f t="shared" si="143"/>
        <v>0</v>
      </c>
      <c r="H70" s="29"/>
      <c r="I70" s="134"/>
      <c r="J70" s="29"/>
      <c r="K70" s="134"/>
      <c r="L70" s="29"/>
      <c r="M70" s="134"/>
      <c r="N70" s="29"/>
      <c r="O70" s="134"/>
      <c r="P70" s="29"/>
      <c r="Q70" s="134"/>
      <c r="R70" s="29"/>
      <c r="S70" s="134"/>
      <c r="T70" s="29"/>
      <c r="U70" s="134"/>
      <c r="V70" s="29"/>
      <c r="W70" s="134"/>
      <c r="X70" s="29"/>
      <c r="Y70" s="134"/>
      <c r="Z70" s="29"/>
      <c r="AA70" s="29"/>
      <c r="AB70" s="135">
        <f t="shared" si="145"/>
        <v>1</v>
      </c>
      <c r="AC70" s="29"/>
      <c r="AD70" s="29"/>
      <c r="AE70" s="134">
        <f t="shared" si="160"/>
        <v>0</v>
      </c>
      <c r="AF70" s="135">
        <f t="shared" si="146"/>
        <v>1</v>
      </c>
      <c r="AG70" s="29"/>
      <c r="AH70" s="134"/>
      <c r="AI70" s="135">
        <f t="shared" si="147"/>
        <v>1</v>
      </c>
      <c r="AJ70" s="29"/>
      <c r="AK70" s="134"/>
      <c r="AL70" s="135">
        <f t="shared" si="148"/>
        <v>1</v>
      </c>
      <c r="AM70" s="29"/>
      <c r="AN70" s="134"/>
      <c r="AO70" s="135">
        <f t="shared" si="149"/>
        <v>1</v>
      </c>
      <c r="AP70" s="29"/>
      <c r="AQ70" s="134"/>
      <c r="AR70" s="135">
        <f t="shared" si="150"/>
        <v>1</v>
      </c>
      <c r="AS70" s="29"/>
      <c r="AT70" s="134"/>
      <c r="AU70" s="135">
        <f t="shared" si="151"/>
        <v>1</v>
      </c>
      <c r="AV70" s="29"/>
      <c r="AW70" s="134"/>
      <c r="AX70" s="135">
        <f t="shared" si="152"/>
        <v>1</v>
      </c>
      <c r="AY70" s="29"/>
      <c r="AZ70" s="134"/>
      <c r="BA70" s="135">
        <f t="shared" si="153"/>
        <v>1</v>
      </c>
      <c r="BB70" s="29"/>
      <c r="BC70" s="134"/>
      <c r="BD70" s="135">
        <f t="shared" si="154"/>
        <v>1</v>
      </c>
      <c r="BE70" s="29"/>
      <c r="BF70" s="134"/>
      <c r="BG70" s="135">
        <f t="shared" si="155"/>
        <v>1</v>
      </c>
      <c r="BH70" s="134"/>
      <c r="BI70" s="134"/>
      <c r="BJ70" s="134"/>
      <c r="BK70" s="135">
        <f t="shared" si="175"/>
        <v>1</v>
      </c>
      <c r="BL70" s="135">
        <f t="shared" si="176"/>
        <v>1</v>
      </c>
      <c r="BM70" s="167"/>
      <c r="BN70" s="63"/>
      <c r="BO70" s="63"/>
      <c r="BP70" s="63"/>
      <c r="BQ70" s="63"/>
      <c r="BR70" s="63"/>
      <c r="BS70" s="63"/>
      <c r="BT70" s="63"/>
      <c r="BU70" s="63"/>
      <c r="BV70" s="63"/>
      <c r="BW70" s="63"/>
      <c r="BX70" s="63"/>
      <c r="BY70" s="63"/>
      <c r="BZ70" s="63"/>
      <c r="CA70" s="63"/>
      <c r="CB70" s="63"/>
      <c r="CC70" s="63"/>
      <c r="CD70" s="63"/>
      <c r="CE70" s="63"/>
      <c r="CF70" s="63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  <c r="DZ70" s="63"/>
      <c r="EA70" s="63"/>
      <c r="EB70" s="63"/>
      <c r="EC70" s="63"/>
      <c r="ED70" s="63"/>
      <c r="EE70" s="63"/>
      <c r="EF70" s="63"/>
      <c r="EG70" s="63"/>
      <c r="EH70" s="63"/>
      <c r="EI70" s="63"/>
      <c r="EJ70" s="63"/>
      <c r="EK70" s="63"/>
      <c r="EL70" s="63"/>
      <c r="EM70" s="63"/>
      <c r="EN70" s="63"/>
      <c r="EO70" s="63"/>
      <c r="EP70" s="63"/>
      <c r="EQ70" s="63"/>
      <c r="ER70" s="63"/>
      <c r="ES70" s="63"/>
      <c r="ET70" s="63"/>
      <c r="EU70" s="63"/>
      <c r="EV70" s="63"/>
      <c r="EW70" s="63"/>
      <c r="EX70" s="63"/>
      <c r="EY70" s="63"/>
      <c r="EZ70" s="63"/>
      <c r="FA70" s="63"/>
      <c r="FB70" s="63"/>
      <c r="FC70" s="63"/>
      <c r="FD70" s="63"/>
      <c r="FE70" s="63"/>
      <c r="FF70" s="63"/>
      <c r="FG70" s="63"/>
      <c r="FH70" s="63"/>
      <c r="FI70" s="63"/>
      <c r="FJ70" s="63"/>
      <c r="FK70" s="63"/>
      <c r="FL70" s="63"/>
      <c r="FM70" s="63"/>
      <c r="FN70" s="63"/>
      <c r="FO70" s="63"/>
      <c r="FP70" s="63"/>
      <c r="FQ70" s="63"/>
      <c r="FR70" s="63"/>
      <c r="FS70" s="63"/>
      <c r="FT70" s="63"/>
      <c r="FU70" s="63"/>
      <c r="FV70" s="63"/>
      <c r="FW70" s="63"/>
      <c r="FX70" s="63"/>
      <c r="FY70" s="63"/>
      <c r="FZ70" s="63"/>
      <c r="GA70" s="63"/>
      <c r="GB70" s="63"/>
      <c r="GC70" s="63"/>
      <c r="GD70" s="63"/>
      <c r="GE70" s="63"/>
      <c r="GF70" s="63"/>
      <c r="GG70" s="63"/>
      <c r="GH70" s="63"/>
      <c r="GI70" s="63"/>
      <c r="GJ70" s="63"/>
      <c r="GK70" s="63"/>
      <c r="GL70" s="63"/>
      <c r="GM70" s="63"/>
      <c r="GN70" s="63"/>
      <c r="GO70" s="63"/>
      <c r="GP70" s="63"/>
      <c r="GQ70" s="63"/>
      <c r="GR70" s="63"/>
      <c r="GS70" s="63"/>
      <c r="GT70" s="63"/>
      <c r="GU70" s="63"/>
      <c r="GV70" s="63"/>
      <c r="GW70" s="63"/>
      <c r="GX70" s="63"/>
    </row>
    <row r="71" spans="1:206" s="64" customFormat="1" ht="18.75" hidden="1" customHeight="1">
      <c r="A71" s="188"/>
      <c r="B71" s="189"/>
      <c r="C71" s="29"/>
      <c r="D71" s="134">
        <f t="shared" si="174"/>
        <v>0</v>
      </c>
      <c r="E71" s="29"/>
      <c r="F71" s="29"/>
      <c r="G71" s="134">
        <f t="shared" si="143"/>
        <v>0</v>
      </c>
      <c r="H71" s="29"/>
      <c r="I71" s="134"/>
      <c r="J71" s="29"/>
      <c r="K71" s="134"/>
      <c r="L71" s="29"/>
      <c r="M71" s="134"/>
      <c r="N71" s="29"/>
      <c r="O71" s="134"/>
      <c r="P71" s="29"/>
      <c r="Q71" s="134"/>
      <c r="R71" s="29"/>
      <c r="S71" s="134"/>
      <c r="T71" s="29"/>
      <c r="U71" s="134"/>
      <c r="V71" s="29"/>
      <c r="W71" s="134"/>
      <c r="X71" s="29"/>
      <c r="Y71" s="134"/>
      <c r="Z71" s="29"/>
      <c r="AA71" s="29"/>
      <c r="AB71" s="135">
        <f t="shared" si="145"/>
        <v>1</v>
      </c>
      <c r="AC71" s="29"/>
      <c r="AD71" s="29"/>
      <c r="AE71" s="134">
        <f t="shared" si="160"/>
        <v>0</v>
      </c>
      <c r="AF71" s="135">
        <f t="shared" si="146"/>
        <v>1</v>
      </c>
      <c r="AG71" s="29"/>
      <c r="AH71" s="134"/>
      <c r="AI71" s="135">
        <f t="shared" si="147"/>
        <v>1</v>
      </c>
      <c r="AJ71" s="29"/>
      <c r="AK71" s="134"/>
      <c r="AL71" s="135">
        <f t="shared" si="148"/>
        <v>1</v>
      </c>
      <c r="AM71" s="29"/>
      <c r="AN71" s="134"/>
      <c r="AO71" s="135">
        <f t="shared" si="149"/>
        <v>1</v>
      </c>
      <c r="AP71" s="29"/>
      <c r="AQ71" s="134"/>
      <c r="AR71" s="135">
        <f t="shared" si="150"/>
        <v>1</v>
      </c>
      <c r="AS71" s="29"/>
      <c r="AT71" s="134"/>
      <c r="AU71" s="135">
        <f t="shared" si="151"/>
        <v>1</v>
      </c>
      <c r="AV71" s="29"/>
      <c r="AW71" s="134"/>
      <c r="AX71" s="135">
        <f t="shared" si="152"/>
        <v>1</v>
      </c>
      <c r="AY71" s="29"/>
      <c r="AZ71" s="134"/>
      <c r="BA71" s="135">
        <f t="shared" si="153"/>
        <v>1</v>
      </c>
      <c r="BB71" s="29"/>
      <c r="BC71" s="134"/>
      <c r="BD71" s="135">
        <f t="shared" si="154"/>
        <v>1</v>
      </c>
      <c r="BE71" s="29"/>
      <c r="BF71" s="134"/>
      <c r="BG71" s="135">
        <f t="shared" si="155"/>
        <v>1</v>
      </c>
      <c r="BH71" s="134"/>
      <c r="BI71" s="134"/>
      <c r="BJ71" s="134"/>
      <c r="BK71" s="135">
        <f t="shared" si="175"/>
        <v>1</v>
      </c>
      <c r="BL71" s="135">
        <f t="shared" si="176"/>
        <v>1</v>
      </c>
      <c r="BM71" s="167"/>
      <c r="BN71" s="63"/>
      <c r="BO71" s="63"/>
      <c r="BP71" s="63"/>
      <c r="BQ71" s="63"/>
      <c r="BR71" s="63"/>
      <c r="BS71" s="63"/>
      <c r="BT71" s="63"/>
      <c r="BU71" s="63"/>
      <c r="BV71" s="63"/>
      <c r="BW71" s="63"/>
      <c r="BX71" s="63"/>
      <c r="BY71" s="63"/>
      <c r="BZ71" s="63"/>
      <c r="CA71" s="63"/>
      <c r="CB71" s="63"/>
      <c r="CC71" s="63"/>
      <c r="CD71" s="63"/>
      <c r="CE71" s="63"/>
      <c r="CF71" s="63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</row>
    <row r="72" spans="1:206" s="64" customFormat="1" ht="18.75" hidden="1" customHeight="1">
      <c r="A72" s="188"/>
      <c r="B72" s="189"/>
      <c r="C72" s="29"/>
      <c r="D72" s="134">
        <f t="shared" si="174"/>
        <v>0</v>
      </c>
      <c r="E72" s="29"/>
      <c r="F72" s="29"/>
      <c r="G72" s="134">
        <f t="shared" si="143"/>
        <v>0</v>
      </c>
      <c r="H72" s="29"/>
      <c r="I72" s="134"/>
      <c r="J72" s="29"/>
      <c r="K72" s="134"/>
      <c r="L72" s="29"/>
      <c r="M72" s="134"/>
      <c r="N72" s="29"/>
      <c r="O72" s="134"/>
      <c r="P72" s="29"/>
      <c r="Q72" s="134"/>
      <c r="R72" s="29"/>
      <c r="S72" s="134"/>
      <c r="T72" s="29"/>
      <c r="U72" s="134"/>
      <c r="V72" s="29"/>
      <c r="W72" s="134"/>
      <c r="X72" s="29"/>
      <c r="Y72" s="134"/>
      <c r="Z72" s="29"/>
      <c r="AA72" s="29"/>
      <c r="AB72" s="135">
        <f t="shared" si="145"/>
        <v>1</v>
      </c>
      <c r="AC72" s="29"/>
      <c r="AD72" s="29"/>
      <c r="AE72" s="134">
        <f t="shared" si="160"/>
        <v>0</v>
      </c>
      <c r="AF72" s="135">
        <f t="shared" si="146"/>
        <v>1</v>
      </c>
      <c r="AG72" s="29"/>
      <c r="AH72" s="134"/>
      <c r="AI72" s="135">
        <f t="shared" si="147"/>
        <v>1</v>
      </c>
      <c r="AJ72" s="29"/>
      <c r="AK72" s="134"/>
      <c r="AL72" s="135">
        <f t="shared" si="148"/>
        <v>1</v>
      </c>
      <c r="AM72" s="29"/>
      <c r="AN72" s="134"/>
      <c r="AO72" s="135">
        <f t="shared" si="149"/>
        <v>1</v>
      </c>
      <c r="AP72" s="29"/>
      <c r="AQ72" s="134"/>
      <c r="AR72" s="135">
        <f t="shared" si="150"/>
        <v>1</v>
      </c>
      <c r="AS72" s="29"/>
      <c r="AT72" s="134"/>
      <c r="AU72" s="135">
        <f t="shared" si="151"/>
        <v>1</v>
      </c>
      <c r="AV72" s="29"/>
      <c r="AW72" s="134"/>
      <c r="AX72" s="135">
        <f t="shared" si="152"/>
        <v>1</v>
      </c>
      <c r="AY72" s="29"/>
      <c r="AZ72" s="134"/>
      <c r="BA72" s="135">
        <f t="shared" si="153"/>
        <v>1</v>
      </c>
      <c r="BB72" s="29"/>
      <c r="BC72" s="134"/>
      <c r="BD72" s="135">
        <f t="shared" si="154"/>
        <v>1</v>
      </c>
      <c r="BE72" s="29"/>
      <c r="BF72" s="134"/>
      <c r="BG72" s="135">
        <f t="shared" si="155"/>
        <v>1</v>
      </c>
      <c r="BH72" s="134"/>
      <c r="BI72" s="134"/>
      <c r="BJ72" s="134"/>
      <c r="BK72" s="135">
        <f t="shared" si="175"/>
        <v>1</v>
      </c>
      <c r="BL72" s="135">
        <f t="shared" si="176"/>
        <v>1</v>
      </c>
      <c r="BM72" s="167"/>
      <c r="BN72" s="63"/>
      <c r="BO72" s="63"/>
      <c r="BP72" s="63"/>
      <c r="BQ72" s="63"/>
      <c r="BR72" s="63"/>
      <c r="BS72" s="63"/>
      <c r="BT72" s="63"/>
      <c r="BU72" s="63"/>
      <c r="BV72" s="63"/>
      <c r="BW72" s="63"/>
      <c r="BX72" s="63"/>
      <c r="BY72" s="63"/>
      <c r="BZ72" s="63"/>
      <c r="CA72" s="63"/>
      <c r="CB72" s="63"/>
      <c r="CC72" s="63"/>
      <c r="CD72" s="63"/>
      <c r="CE72" s="63"/>
      <c r="CF72" s="63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</row>
    <row r="73" spans="1:206" s="64" customFormat="1" ht="18.75" hidden="1" customHeight="1">
      <c r="A73" s="188"/>
      <c r="B73" s="189"/>
      <c r="C73" s="29"/>
      <c r="D73" s="134">
        <f t="shared" si="174"/>
        <v>0</v>
      </c>
      <c r="E73" s="29"/>
      <c r="F73" s="29"/>
      <c r="G73" s="134">
        <f t="shared" si="143"/>
        <v>0</v>
      </c>
      <c r="H73" s="29"/>
      <c r="I73" s="134"/>
      <c r="J73" s="29"/>
      <c r="K73" s="134"/>
      <c r="L73" s="29"/>
      <c r="M73" s="134"/>
      <c r="N73" s="29"/>
      <c r="O73" s="134"/>
      <c r="P73" s="29"/>
      <c r="Q73" s="134"/>
      <c r="R73" s="29"/>
      <c r="S73" s="134"/>
      <c r="T73" s="29"/>
      <c r="U73" s="134"/>
      <c r="V73" s="29"/>
      <c r="W73" s="134"/>
      <c r="X73" s="29"/>
      <c r="Y73" s="134"/>
      <c r="Z73" s="29"/>
      <c r="AA73" s="29"/>
      <c r="AB73" s="135">
        <f t="shared" ref="AB73" si="177">IF(D73=0,1,AA73/D73-1)</f>
        <v>1</v>
      </c>
      <c r="AC73" s="29"/>
      <c r="AD73" s="29"/>
      <c r="AE73" s="134">
        <f t="shared" si="160"/>
        <v>0</v>
      </c>
      <c r="AF73" s="135">
        <f t="shared" ref="AF73" si="178">IF(G73=0,1,AE73/G73-1)</f>
        <v>1</v>
      </c>
      <c r="AG73" s="29"/>
      <c r="AH73" s="134"/>
      <c r="AI73" s="135">
        <f t="shared" ref="AI73" si="179">IF(I73=0,1,AH73/I73-1)</f>
        <v>1</v>
      </c>
      <c r="AJ73" s="29"/>
      <c r="AK73" s="134"/>
      <c r="AL73" s="135">
        <f t="shared" ref="AL73" si="180">IF(K73=0,1,AK73/K73-1)</f>
        <v>1</v>
      </c>
      <c r="AM73" s="29"/>
      <c r="AN73" s="134"/>
      <c r="AO73" s="135">
        <f t="shared" ref="AO73" si="181">IF(M73=0,1,AN73/M73-1)</f>
        <v>1</v>
      </c>
      <c r="AP73" s="29"/>
      <c r="AQ73" s="134"/>
      <c r="AR73" s="135">
        <f t="shared" ref="AR73" si="182">IF(O73=0,1,AQ73/O73-1)</f>
        <v>1</v>
      </c>
      <c r="AS73" s="29"/>
      <c r="AT73" s="134"/>
      <c r="AU73" s="135">
        <f t="shared" ref="AU73" si="183">IF(Q73=0,1,AT73/Q73-1)</f>
        <v>1</v>
      </c>
      <c r="AV73" s="29"/>
      <c r="AW73" s="134"/>
      <c r="AX73" s="135">
        <f t="shared" ref="AX73" si="184">IF(S73=0,1,AW73/S73-1)</f>
        <v>1</v>
      </c>
      <c r="AY73" s="29"/>
      <c r="AZ73" s="134"/>
      <c r="BA73" s="135">
        <f t="shared" ref="BA73" si="185">IF(U73=0,1,AZ73/U73-1)</f>
        <v>1</v>
      </c>
      <c r="BB73" s="29"/>
      <c r="BC73" s="134"/>
      <c r="BD73" s="135">
        <f t="shared" ref="BD73" si="186">IF(W73=0,1,BC73/W73-1)</f>
        <v>1</v>
      </c>
      <c r="BE73" s="29"/>
      <c r="BF73" s="134"/>
      <c r="BG73" s="135">
        <f t="shared" ref="BG73" si="187">IF(Y73=0,1,BF73/Y73-1)</f>
        <v>1</v>
      </c>
      <c r="BH73" s="134"/>
      <c r="BI73" s="134"/>
      <c r="BJ73" s="134"/>
      <c r="BK73" s="135">
        <f t="shared" si="175"/>
        <v>1</v>
      </c>
      <c r="BL73" s="135">
        <f t="shared" si="176"/>
        <v>1</v>
      </c>
      <c r="BM73" s="167"/>
      <c r="BN73" s="63"/>
      <c r="BO73" s="63"/>
      <c r="BP73" s="63"/>
      <c r="BQ73" s="63"/>
      <c r="BR73" s="63"/>
      <c r="BS73" s="63"/>
      <c r="BT73" s="63"/>
      <c r="BU73" s="63"/>
      <c r="BV73" s="63"/>
      <c r="BW73" s="63"/>
      <c r="BX73" s="63"/>
      <c r="BY73" s="63"/>
      <c r="BZ73" s="63"/>
      <c r="CA73" s="63"/>
      <c r="CB73" s="63"/>
      <c r="CC73" s="63"/>
      <c r="CD73" s="63"/>
      <c r="CE73" s="63"/>
      <c r="CF73" s="63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/>
      <c r="EY73" s="63"/>
      <c r="EZ73" s="63"/>
      <c r="FA73" s="63"/>
      <c r="FB73" s="63"/>
      <c r="FC73" s="63"/>
      <c r="FD73" s="63"/>
      <c r="FE73" s="63"/>
      <c r="FF73" s="63"/>
      <c r="FG73" s="63"/>
      <c r="FH73" s="63"/>
      <c r="FI73" s="63"/>
      <c r="FJ73" s="63"/>
      <c r="FK73" s="63"/>
      <c r="FL73" s="63"/>
      <c r="FM73" s="63"/>
      <c r="FN73" s="63"/>
      <c r="FO73" s="63"/>
      <c r="FP73" s="63"/>
      <c r="FQ73" s="63"/>
      <c r="FR73" s="63"/>
      <c r="FS73" s="63"/>
      <c r="FT73" s="63"/>
      <c r="FU73" s="63"/>
      <c r="FV73" s="63"/>
      <c r="FW73" s="63"/>
      <c r="FX73" s="63"/>
      <c r="FY73" s="63"/>
      <c r="FZ73" s="63"/>
      <c r="GA73" s="63"/>
      <c r="GB73" s="63"/>
      <c r="GC73" s="63"/>
      <c r="GD73" s="63"/>
      <c r="GE73" s="63"/>
      <c r="GF73" s="63"/>
      <c r="GG73" s="63"/>
      <c r="GH73" s="63"/>
      <c r="GI73" s="63"/>
      <c r="GJ73" s="63"/>
      <c r="GK73" s="63"/>
      <c r="GL73" s="63"/>
      <c r="GM73" s="63"/>
      <c r="GN73" s="63"/>
      <c r="GO73" s="63"/>
      <c r="GP73" s="63"/>
      <c r="GQ73" s="63"/>
      <c r="GR73" s="63"/>
      <c r="GS73" s="63"/>
      <c r="GT73" s="63"/>
      <c r="GU73" s="63"/>
      <c r="GV73" s="63"/>
      <c r="GW73" s="63"/>
      <c r="GX73" s="63"/>
    </row>
    <row r="74" spans="1:206" s="72" customFormat="1" ht="16.5">
      <c r="A74" s="358" t="s">
        <v>50</v>
      </c>
      <c r="B74" s="358"/>
      <c r="C74" s="130">
        <f>C9-C37</f>
        <v>0</v>
      </c>
      <c r="D74" s="130">
        <f t="shared" ref="D74:AA74" si="188">D9-D37</f>
        <v>0</v>
      </c>
      <c r="E74" s="130">
        <f t="shared" si="188"/>
        <v>0</v>
      </c>
      <c r="F74" s="130">
        <f t="shared" si="188"/>
        <v>0</v>
      </c>
      <c r="G74" s="130">
        <f t="shared" si="188"/>
        <v>0</v>
      </c>
      <c r="H74" s="130">
        <f t="shared" si="188"/>
        <v>0</v>
      </c>
      <c r="I74" s="130">
        <f t="shared" si="188"/>
        <v>0</v>
      </c>
      <c r="J74" s="130">
        <f t="shared" si="188"/>
        <v>0</v>
      </c>
      <c r="K74" s="130">
        <f t="shared" si="188"/>
        <v>0</v>
      </c>
      <c r="L74" s="130">
        <f t="shared" si="188"/>
        <v>0</v>
      </c>
      <c r="M74" s="130">
        <f t="shared" si="188"/>
        <v>0</v>
      </c>
      <c r="N74" s="130">
        <f t="shared" si="188"/>
        <v>0</v>
      </c>
      <c r="O74" s="130">
        <f t="shared" si="188"/>
        <v>0</v>
      </c>
      <c r="P74" s="130">
        <f t="shared" si="188"/>
        <v>0</v>
      </c>
      <c r="Q74" s="130">
        <f t="shared" si="188"/>
        <v>0</v>
      </c>
      <c r="R74" s="130">
        <f t="shared" si="188"/>
        <v>0</v>
      </c>
      <c r="S74" s="130">
        <f t="shared" si="188"/>
        <v>0</v>
      </c>
      <c r="T74" s="130">
        <f t="shared" si="188"/>
        <v>0</v>
      </c>
      <c r="U74" s="130">
        <f t="shared" si="188"/>
        <v>0</v>
      </c>
      <c r="V74" s="130">
        <f t="shared" si="188"/>
        <v>0</v>
      </c>
      <c r="W74" s="130">
        <f t="shared" si="188"/>
        <v>0</v>
      </c>
      <c r="X74" s="130">
        <f t="shared" si="188"/>
        <v>0</v>
      </c>
      <c r="Y74" s="130">
        <f t="shared" si="188"/>
        <v>0</v>
      </c>
      <c r="Z74" s="130">
        <f t="shared" si="188"/>
        <v>0</v>
      </c>
      <c r="AA74" s="130">
        <f t="shared" si="188"/>
        <v>0</v>
      </c>
      <c r="AB74" s="143" t="s">
        <v>51</v>
      </c>
      <c r="AC74" s="130">
        <f t="shared" ref="AC74:BH74" si="189">AC9-AC37</f>
        <v>0</v>
      </c>
      <c r="AD74" s="130">
        <f t="shared" si="189"/>
        <v>0</v>
      </c>
      <c r="AE74" s="130">
        <f t="shared" si="189"/>
        <v>0</v>
      </c>
      <c r="AF74" s="143" t="s">
        <v>51</v>
      </c>
      <c r="AG74" s="130">
        <f t="shared" si="189"/>
        <v>0</v>
      </c>
      <c r="AH74" s="130">
        <f t="shared" si="189"/>
        <v>0</v>
      </c>
      <c r="AI74" s="143" t="s">
        <v>51</v>
      </c>
      <c r="AJ74" s="130">
        <f t="shared" si="189"/>
        <v>0</v>
      </c>
      <c r="AK74" s="130">
        <f t="shared" si="189"/>
        <v>0</v>
      </c>
      <c r="AL74" s="143" t="s">
        <v>51</v>
      </c>
      <c r="AM74" s="130">
        <f t="shared" si="189"/>
        <v>0</v>
      </c>
      <c r="AN74" s="130">
        <f t="shared" si="189"/>
        <v>0</v>
      </c>
      <c r="AO74" s="143" t="s">
        <v>51</v>
      </c>
      <c r="AP74" s="130">
        <f t="shared" si="189"/>
        <v>0</v>
      </c>
      <c r="AQ74" s="130">
        <f t="shared" si="189"/>
        <v>0</v>
      </c>
      <c r="AR74" s="143" t="s">
        <v>51</v>
      </c>
      <c r="AS74" s="130">
        <f t="shared" si="189"/>
        <v>0</v>
      </c>
      <c r="AT74" s="130">
        <f t="shared" si="189"/>
        <v>0</v>
      </c>
      <c r="AU74" s="143" t="s">
        <v>51</v>
      </c>
      <c r="AV74" s="130">
        <f t="shared" si="189"/>
        <v>0</v>
      </c>
      <c r="AW74" s="130">
        <f t="shared" si="189"/>
        <v>0</v>
      </c>
      <c r="AX74" s="143" t="s">
        <v>51</v>
      </c>
      <c r="AY74" s="130">
        <f t="shared" si="189"/>
        <v>0</v>
      </c>
      <c r="AZ74" s="130">
        <f t="shared" si="189"/>
        <v>0</v>
      </c>
      <c r="BA74" s="143" t="s">
        <v>51</v>
      </c>
      <c r="BB74" s="130">
        <f t="shared" si="189"/>
        <v>0</v>
      </c>
      <c r="BC74" s="130">
        <f t="shared" si="189"/>
        <v>0</v>
      </c>
      <c r="BD74" s="143" t="s">
        <v>51</v>
      </c>
      <c r="BE74" s="130">
        <f t="shared" si="189"/>
        <v>0</v>
      </c>
      <c r="BF74" s="130">
        <f t="shared" si="189"/>
        <v>0</v>
      </c>
      <c r="BG74" s="143" t="s">
        <v>51</v>
      </c>
      <c r="BH74" s="130">
        <f t="shared" si="189"/>
        <v>0</v>
      </c>
      <c r="BI74" s="130">
        <f t="shared" ref="BI74:BJ74" si="190">BI9-BI37</f>
        <v>0</v>
      </c>
      <c r="BJ74" s="130">
        <f t="shared" si="190"/>
        <v>0</v>
      </c>
      <c r="BK74" s="143" t="s">
        <v>51</v>
      </c>
      <c r="BL74" s="143" t="s">
        <v>51</v>
      </c>
      <c r="BM74" s="165"/>
      <c r="BN74" s="71"/>
      <c r="BO74" s="71"/>
      <c r="BP74" s="71"/>
      <c r="BQ74" s="71"/>
      <c r="BR74" s="71"/>
      <c r="BS74" s="71"/>
      <c r="BT74" s="71"/>
      <c r="BU74" s="71"/>
      <c r="BV74" s="71"/>
      <c r="BW74" s="71"/>
      <c r="BX74" s="71"/>
      <c r="BY74" s="71"/>
      <c r="BZ74" s="71"/>
      <c r="CA74" s="71"/>
      <c r="CB74" s="71"/>
      <c r="CC74" s="71"/>
      <c r="CD74" s="71"/>
      <c r="CE74" s="71"/>
      <c r="CF74" s="71"/>
      <c r="CG74" s="71"/>
      <c r="CH74" s="71"/>
      <c r="CI74" s="71"/>
      <c r="CJ74" s="71"/>
      <c r="CK74" s="71"/>
      <c r="CL74" s="71"/>
      <c r="CM74" s="71"/>
      <c r="CN74" s="71"/>
      <c r="CO74" s="71"/>
      <c r="CP74" s="71"/>
      <c r="CQ74" s="71"/>
      <c r="CR74" s="71"/>
      <c r="CS74" s="71"/>
      <c r="CT74" s="71"/>
      <c r="CU74" s="71"/>
      <c r="CV74" s="71"/>
      <c r="CW74" s="71"/>
      <c r="CX74" s="71"/>
      <c r="CY74" s="71"/>
      <c r="CZ74" s="71"/>
      <c r="DA74" s="71"/>
      <c r="DB74" s="71"/>
      <c r="DC74" s="71"/>
      <c r="DD74" s="71"/>
      <c r="DE74" s="71"/>
      <c r="DF74" s="71"/>
      <c r="DG74" s="71"/>
      <c r="DH74" s="71"/>
      <c r="DI74" s="71"/>
      <c r="DJ74" s="71"/>
      <c r="DK74" s="71"/>
      <c r="DL74" s="71"/>
      <c r="DM74" s="71"/>
      <c r="DN74" s="71"/>
      <c r="DO74" s="71"/>
      <c r="DP74" s="71"/>
      <c r="DQ74" s="71"/>
      <c r="DR74" s="71"/>
      <c r="DS74" s="71"/>
      <c r="DT74" s="71"/>
      <c r="DU74" s="71"/>
      <c r="DV74" s="71"/>
      <c r="DW74" s="71"/>
      <c r="DX74" s="71"/>
      <c r="DY74" s="71"/>
      <c r="DZ74" s="71"/>
      <c r="EA74" s="71"/>
      <c r="EB74" s="71"/>
      <c r="EC74" s="71"/>
      <c r="ED74" s="71"/>
      <c r="EE74" s="71"/>
      <c r="EF74" s="71"/>
      <c r="EG74" s="71"/>
      <c r="EH74" s="71"/>
      <c r="EI74" s="71"/>
      <c r="EJ74" s="71"/>
      <c r="EK74" s="71"/>
      <c r="EL74" s="71"/>
      <c r="EM74" s="71"/>
      <c r="EN74" s="71"/>
      <c r="EO74" s="71"/>
      <c r="EP74" s="71"/>
      <c r="EQ74" s="71"/>
      <c r="ER74" s="71"/>
      <c r="ES74" s="71"/>
      <c r="ET74" s="71"/>
      <c r="EU74" s="71"/>
      <c r="EV74" s="71"/>
      <c r="EW74" s="71"/>
      <c r="EX74" s="71"/>
      <c r="EY74" s="71"/>
      <c r="EZ74" s="71"/>
      <c r="FA74" s="71"/>
      <c r="FB74" s="71"/>
      <c r="FC74" s="71"/>
      <c r="FD74" s="71"/>
      <c r="FE74" s="71"/>
      <c r="FF74" s="71"/>
      <c r="FG74" s="71"/>
      <c r="FH74" s="71"/>
      <c r="FI74" s="71"/>
      <c r="FJ74" s="71"/>
      <c r="FK74" s="71"/>
      <c r="FL74" s="71"/>
      <c r="FM74" s="71"/>
      <c r="FN74" s="71"/>
      <c r="FO74" s="71"/>
      <c r="FP74" s="71"/>
      <c r="FQ74" s="71"/>
      <c r="FR74" s="71"/>
      <c r="FS74" s="71"/>
      <c r="FT74" s="71"/>
      <c r="FU74" s="71"/>
      <c r="FV74" s="71"/>
      <c r="FW74" s="71"/>
      <c r="FX74" s="71"/>
      <c r="FY74" s="71"/>
      <c r="FZ74" s="71"/>
      <c r="GA74" s="71"/>
      <c r="GB74" s="71"/>
      <c r="GC74" s="71"/>
      <c r="GD74" s="71"/>
      <c r="GE74" s="71"/>
      <c r="GF74" s="71"/>
      <c r="GG74" s="71"/>
      <c r="GH74" s="71"/>
      <c r="GI74" s="71"/>
      <c r="GJ74" s="71"/>
      <c r="GK74" s="71"/>
      <c r="GL74" s="71"/>
      <c r="GM74" s="71"/>
      <c r="GN74" s="71"/>
      <c r="GO74" s="71"/>
      <c r="GP74" s="71"/>
      <c r="GQ74" s="71"/>
      <c r="GR74" s="71"/>
      <c r="GS74" s="71"/>
      <c r="GT74" s="71"/>
      <c r="GU74" s="71"/>
      <c r="GV74" s="71"/>
      <c r="GW74" s="71"/>
      <c r="GX74" s="71"/>
    </row>
    <row r="75" spans="1:206" s="75" customFormat="1" ht="18" customHeight="1">
      <c r="A75" s="361" t="s">
        <v>52</v>
      </c>
      <c r="B75" s="361"/>
      <c r="C75" s="133" t="e">
        <f t="shared" ref="C75:R75" si="191">IF(C74&gt;0,"-",-C74/(C10-C12))</f>
        <v>#DIV/0!</v>
      </c>
      <c r="D75" s="133" t="e">
        <f t="shared" si="191"/>
        <v>#DIV/0!</v>
      </c>
      <c r="E75" s="133" t="e">
        <f t="shared" si="191"/>
        <v>#DIV/0!</v>
      </c>
      <c r="F75" s="133" t="e">
        <f t="shared" si="191"/>
        <v>#DIV/0!</v>
      </c>
      <c r="G75" s="133" t="e">
        <f t="shared" si="191"/>
        <v>#DIV/0!</v>
      </c>
      <c r="H75" s="133" t="e">
        <f t="shared" si="191"/>
        <v>#DIV/0!</v>
      </c>
      <c r="I75" s="133" t="e">
        <f t="shared" si="191"/>
        <v>#DIV/0!</v>
      </c>
      <c r="J75" s="133" t="e">
        <f t="shared" si="191"/>
        <v>#DIV/0!</v>
      </c>
      <c r="K75" s="133" t="e">
        <f t="shared" si="191"/>
        <v>#DIV/0!</v>
      </c>
      <c r="L75" s="133" t="e">
        <f t="shared" si="191"/>
        <v>#DIV/0!</v>
      </c>
      <c r="M75" s="133" t="e">
        <f t="shared" si="191"/>
        <v>#DIV/0!</v>
      </c>
      <c r="N75" s="133" t="e">
        <f t="shared" si="191"/>
        <v>#DIV/0!</v>
      </c>
      <c r="O75" s="133" t="e">
        <f t="shared" si="191"/>
        <v>#DIV/0!</v>
      </c>
      <c r="P75" s="133" t="e">
        <f t="shared" si="191"/>
        <v>#DIV/0!</v>
      </c>
      <c r="Q75" s="133" t="e">
        <f t="shared" si="191"/>
        <v>#DIV/0!</v>
      </c>
      <c r="R75" s="133" t="e">
        <f t="shared" si="191"/>
        <v>#DIV/0!</v>
      </c>
      <c r="S75" s="133" t="e">
        <f t="shared" ref="S75:AA75" si="192">IF(S74&gt;0,"-",-S74/(S10-S12))</f>
        <v>#DIV/0!</v>
      </c>
      <c r="T75" s="133" t="e">
        <f t="shared" si="192"/>
        <v>#DIV/0!</v>
      </c>
      <c r="U75" s="133" t="e">
        <f t="shared" si="192"/>
        <v>#DIV/0!</v>
      </c>
      <c r="V75" s="133" t="e">
        <f t="shared" si="192"/>
        <v>#DIV/0!</v>
      </c>
      <c r="W75" s="133" t="e">
        <f t="shared" si="192"/>
        <v>#DIV/0!</v>
      </c>
      <c r="X75" s="133" t="e">
        <f t="shared" si="192"/>
        <v>#DIV/0!</v>
      </c>
      <c r="Y75" s="133" t="e">
        <f t="shared" si="192"/>
        <v>#DIV/0!</v>
      </c>
      <c r="Z75" s="133" t="e">
        <f t="shared" si="192"/>
        <v>#DIV/0!</v>
      </c>
      <c r="AA75" s="133" t="e">
        <f t="shared" si="192"/>
        <v>#DIV/0!</v>
      </c>
      <c r="AB75" s="144" t="s">
        <v>51</v>
      </c>
      <c r="AC75" s="133" t="e">
        <f t="shared" ref="AC75:AE75" si="193">IF(AC74&gt;0,"-",-AC74/(AC10-AC12))</f>
        <v>#DIV/0!</v>
      </c>
      <c r="AD75" s="133" t="e">
        <f t="shared" si="193"/>
        <v>#DIV/0!</v>
      </c>
      <c r="AE75" s="133" t="e">
        <f t="shared" si="193"/>
        <v>#DIV/0!</v>
      </c>
      <c r="AF75" s="144" t="s">
        <v>51</v>
      </c>
      <c r="AG75" s="133" t="e">
        <f>IF(AG74&gt;0,"-",-AG74/(AG10-AG12))</f>
        <v>#DIV/0!</v>
      </c>
      <c r="AH75" s="133" t="e">
        <f>IF(AH74&gt;0,"-",-AH74/(AH10-AH12))</f>
        <v>#DIV/0!</v>
      </c>
      <c r="AI75" s="144" t="s">
        <v>51</v>
      </c>
      <c r="AJ75" s="133" t="e">
        <f>IF(AJ74&gt;0,"-",-AJ74/(AJ10-AJ12))</f>
        <v>#DIV/0!</v>
      </c>
      <c r="AK75" s="133" t="e">
        <f>IF(AK74&gt;0,"-",-AK74/(AK10-AK12))</f>
        <v>#DIV/0!</v>
      </c>
      <c r="AL75" s="144" t="s">
        <v>51</v>
      </c>
      <c r="AM75" s="133" t="e">
        <f>IF(AM74&gt;0,"-",-AM74/(AM10-AM12))</f>
        <v>#DIV/0!</v>
      </c>
      <c r="AN75" s="133" t="e">
        <f>IF(AN74&gt;0,"-",-AN74/(AN10-AN12))</f>
        <v>#DIV/0!</v>
      </c>
      <c r="AO75" s="144" t="s">
        <v>51</v>
      </c>
      <c r="AP75" s="133" t="e">
        <f>IF(AP74&gt;0,"-",-AP74/(AP10-AP12))</f>
        <v>#DIV/0!</v>
      </c>
      <c r="AQ75" s="133" t="e">
        <f>IF(AQ74&gt;0,"-",-AQ74/(AQ10-AQ12))</f>
        <v>#DIV/0!</v>
      </c>
      <c r="AR75" s="144" t="s">
        <v>51</v>
      </c>
      <c r="AS75" s="133" t="e">
        <f>IF(AS74&gt;0,"-",-AS74/(AS10-AS12))</f>
        <v>#DIV/0!</v>
      </c>
      <c r="AT75" s="133" t="e">
        <f>IF(AT74&gt;0,"-",-AT74/(AT10-AT12))</f>
        <v>#DIV/0!</v>
      </c>
      <c r="AU75" s="144" t="s">
        <v>51</v>
      </c>
      <c r="AV75" s="133" t="e">
        <f>IF(AV74&gt;0,"-",-AV74/(AV10-AV12))</f>
        <v>#DIV/0!</v>
      </c>
      <c r="AW75" s="133" t="e">
        <f>IF(AW74&gt;0,"-",-AW74/(AW10-AW12))</f>
        <v>#DIV/0!</v>
      </c>
      <c r="AX75" s="144" t="s">
        <v>51</v>
      </c>
      <c r="AY75" s="133" t="e">
        <f>IF(AY74&gt;0,"-",-AY74/(AY10-AY12))</f>
        <v>#DIV/0!</v>
      </c>
      <c r="AZ75" s="133" t="e">
        <f>IF(AZ74&gt;0,"-",-AZ74/(AZ10-AZ12))</f>
        <v>#DIV/0!</v>
      </c>
      <c r="BA75" s="144" t="s">
        <v>51</v>
      </c>
      <c r="BB75" s="133" t="e">
        <f>IF(BB74&gt;0,"-",-BB74/(BB10-BB12))</f>
        <v>#DIV/0!</v>
      </c>
      <c r="BC75" s="133" t="e">
        <f>IF(BC74&gt;0,"-",-BC74/(BC10-BC12))</f>
        <v>#DIV/0!</v>
      </c>
      <c r="BD75" s="144" t="s">
        <v>51</v>
      </c>
      <c r="BE75" s="133" t="e">
        <f>IF(BE74&gt;0,"-",-BE74/(BE10-BE12))</f>
        <v>#DIV/0!</v>
      </c>
      <c r="BF75" s="133" t="e">
        <f>IF(BF74&gt;0,"-",-BF74/(BF10-BF12))</f>
        <v>#DIV/0!</v>
      </c>
      <c r="BG75" s="144" t="s">
        <v>51</v>
      </c>
      <c r="BH75" s="133" t="e">
        <f t="shared" ref="BH75:BJ75" si="194">IF(BH74&gt;0,"-",-BH74/(BH10-BH12))</f>
        <v>#DIV/0!</v>
      </c>
      <c r="BI75" s="133" t="e">
        <f t="shared" si="194"/>
        <v>#DIV/0!</v>
      </c>
      <c r="BJ75" s="133" t="e">
        <f t="shared" si="194"/>
        <v>#DIV/0!</v>
      </c>
      <c r="BK75" s="144" t="s">
        <v>51</v>
      </c>
      <c r="BL75" s="144" t="s">
        <v>51</v>
      </c>
      <c r="BM75" s="73"/>
      <c r="BN75" s="74"/>
      <c r="BO75" s="74"/>
      <c r="BP75" s="74"/>
      <c r="BQ75" s="74"/>
      <c r="BR75" s="74"/>
      <c r="BS75" s="74"/>
      <c r="BT75" s="74"/>
      <c r="BU75" s="74"/>
      <c r="BV75" s="74"/>
      <c r="BW75" s="74"/>
      <c r="BX75" s="74"/>
      <c r="BY75" s="74"/>
      <c r="BZ75" s="74"/>
      <c r="CA75" s="74"/>
      <c r="CB75" s="74"/>
      <c r="CC75" s="74"/>
      <c r="CD75" s="74"/>
      <c r="CE75" s="74"/>
      <c r="CF75" s="74"/>
      <c r="CG75" s="74"/>
      <c r="CH75" s="74"/>
      <c r="CI75" s="74"/>
      <c r="CJ75" s="74"/>
      <c r="CK75" s="74"/>
      <c r="CL75" s="74"/>
      <c r="CM75" s="74"/>
      <c r="CN75" s="74"/>
      <c r="CO75" s="74"/>
      <c r="CP75" s="74"/>
      <c r="CQ75" s="74"/>
      <c r="CR75" s="74"/>
      <c r="CS75" s="74"/>
      <c r="CT75" s="74"/>
      <c r="CU75" s="74"/>
      <c r="CV75" s="74"/>
      <c r="CW75" s="74"/>
      <c r="CX75" s="74"/>
      <c r="CY75" s="74"/>
      <c r="CZ75" s="74"/>
      <c r="DA75" s="74"/>
      <c r="DB75" s="74"/>
      <c r="DC75" s="74"/>
      <c r="DD75" s="74"/>
      <c r="DE75" s="74"/>
      <c r="DF75" s="74"/>
      <c r="DG75" s="74"/>
      <c r="DH75" s="74"/>
      <c r="DI75" s="74"/>
      <c r="DJ75" s="74"/>
      <c r="DK75" s="74"/>
      <c r="DL75" s="74"/>
      <c r="DM75" s="74"/>
      <c r="DN75" s="74"/>
      <c r="DO75" s="74"/>
      <c r="DP75" s="74"/>
      <c r="DQ75" s="74"/>
      <c r="DR75" s="74"/>
      <c r="DS75" s="74"/>
      <c r="DT75" s="74"/>
      <c r="DU75" s="74"/>
      <c r="DV75" s="74"/>
      <c r="DW75" s="74"/>
      <c r="DX75" s="74"/>
      <c r="DY75" s="74"/>
      <c r="DZ75" s="74"/>
      <c r="EA75" s="74"/>
      <c r="EB75" s="74"/>
      <c r="EC75" s="74"/>
      <c r="ED75" s="74"/>
      <c r="EE75" s="74"/>
      <c r="EF75" s="74"/>
      <c r="EG75" s="74"/>
      <c r="EH75" s="74"/>
      <c r="EI75" s="74"/>
      <c r="EJ75" s="74"/>
      <c r="EK75" s="74"/>
      <c r="EL75" s="74"/>
      <c r="EM75" s="74"/>
      <c r="EN75" s="74"/>
      <c r="EO75" s="74"/>
      <c r="EP75" s="74"/>
      <c r="EQ75" s="74"/>
      <c r="ER75" s="74"/>
      <c r="ES75" s="74"/>
      <c r="ET75" s="74"/>
      <c r="EU75" s="74"/>
      <c r="EV75" s="74"/>
      <c r="EW75" s="74"/>
      <c r="EX75" s="74"/>
      <c r="EY75" s="74"/>
      <c r="EZ75" s="74"/>
      <c r="FA75" s="74"/>
      <c r="FB75" s="74"/>
      <c r="FC75" s="74"/>
      <c r="FD75" s="74"/>
      <c r="FE75" s="74"/>
      <c r="FF75" s="74"/>
      <c r="FG75" s="74"/>
      <c r="FH75" s="74"/>
      <c r="FI75" s="74"/>
      <c r="FJ75" s="74"/>
      <c r="FK75" s="74"/>
      <c r="FL75" s="74"/>
      <c r="FM75" s="74"/>
      <c r="FN75" s="74"/>
      <c r="FO75" s="74"/>
      <c r="FP75" s="74"/>
      <c r="FQ75" s="74"/>
      <c r="FR75" s="74"/>
      <c r="FS75" s="74"/>
      <c r="FT75" s="74"/>
      <c r="FU75" s="74"/>
      <c r="FV75" s="74"/>
      <c r="FW75" s="74"/>
      <c r="FX75" s="74"/>
      <c r="FY75" s="74"/>
      <c r="FZ75" s="74"/>
      <c r="GA75" s="74"/>
      <c r="GB75" s="74"/>
      <c r="GC75" s="74"/>
      <c r="GD75" s="74"/>
      <c r="GE75" s="74"/>
      <c r="GF75" s="74"/>
      <c r="GG75" s="74"/>
      <c r="GH75" s="74"/>
      <c r="GI75" s="74"/>
      <c r="GJ75" s="74"/>
      <c r="GK75" s="74"/>
      <c r="GL75" s="74"/>
      <c r="GM75" s="74"/>
      <c r="GN75" s="74"/>
      <c r="GO75" s="74"/>
      <c r="GP75" s="74"/>
      <c r="GQ75" s="74"/>
      <c r="GR75" s="74"/>
      <c r="GS75" s="74"/>
      <c r="GT75" s="74"/>
      <c r="GU75" s="74"/>
      <c r="GV75" s="74"/>
      <c r="GW75" s="74"/>
      <c r="GX75" s="74"/>
    </row>
    <row r="76" spans="1:206" s="75" customFormat="1" ht="19.5" customHeight="1">
      <c r="A76" s="369" t="s">
        <v>127</v>
      </c>
      <c r="B76" s="369"/>
      <c r="C76" s="145" t="str">
        <f t="shared" ref="C76:R76" si="195">IF(OR(C10-C12=0,C74&gt;=0),"-",IF(AND(C78&lt;=0,C87&lt;=0),(-C74)/(C10-C12),IF(AND(C87&gt;0,C78&lt;=0),(-C74-C87)/(C10-C12),IF(AND(C87&lt;=0,C78&gt;0),(-C74-C78)/(C10-C12),(-C74-C78-C87)/(C10-C12)))))</f>
        <v>-</v>
      </c>
      <c r="D76" s="145" t="str">
        <f t="shared" si="195"/>
        <v>-</v>
      </c>
      <c r="E76" s="145" t="str">
        <f t="shared" si="195"/>
        <v>-</v>
      </c>
      <c r="F76" s="145" t="str">
        <f t="shared" si="195"/>
        <v>-</v>
      </c>
      <c r="G76" s="145" t="str">
        <f t="shared" si="195"/>
        <v>-</v>
      </c>
      <c r="H76" s="145" t="str">
        <f t="shared" si="195"/>
        <v>-</v>
      </c>
      <c r="I76" s="145" t="str">
        <f t="shared" si="195"/>
        <v>-</v>
      </c>
      <c r="J76" s="145" t="str">
        <f t="shared" si="195"/>
        <v>-</v>
      </c>
      <c r="K76" s="145" t="str">
        <f t="shared" si="195"/>
        <v>-</v>
      </c>
      <c r="L76" s="145" t="str">
        <f t="shared" si="195"/>
        <v>-</v>
      </c>
      <c r="M76" s="145" t="str">
        <f t="shared" si="195"/>
        <v>-</v>
      </c>
      <c r="N76" s="145" t="str">
        <f t="shared" si="195"/>
        <v>-</v>
      </c>
      <c r="O76" s="145" t="str">
        <f t="shared" si="195"/>
        <v>-</v>
      </c>
      <c r="P76" s="145" t="str">
        <f t="shared" si="195"/>
        <v>-</v>
      </c>
      <c r="Q76" s="145" t="str">
        <f t="shared" si="195"/>
        <v>-</v>
      </c>
      <c r="R76" s="145" t="str">
        <f t="shared" si="195"/>
        <v>-</v>
      </c>
      <c r="S76" s="145" t="str">
        <f t="shared" ref="S76:AA76" si="196">IF(OR(S10-S12=0,S74&gt;=0),"-",IF(AND(S78&lt;=0,S87&lt;=0),(-S74)/(S10-S12),IF(AND(S87&gt;0,S78&lt;=0),(-S74-S87)/(S10-S12),IF(AND(S87&lt;=0,S78&gt;0),(-S74-S78)/(S10-S12),(-S74-S78-S87)/(S10-S12)))))</f>
        <v>-</v>
      </c>
      <c r="T76" s="145" t="str">
        <f t="shared" si="196"/>
        <v>-</v>
      </c>
      <c r="U76" s="145" t="str">
        <f t="shared" si="196"/>
        <v>-</v>
      </c>
      <c r="V76" s="145" t="str">
        <f t="shared" si="196"/>
        <v>-</v>
      </c>
      <c r="W76" s="145" t="str">
        <f t="shared" si="196"/>
        <v>-</v>
      </c>
      <c r="X76" s="145" t="str">
        <f t="shared" si="196"/>
        <v>-</v>
      </c>
      <c r="Y76" s="145" t="str">
        <f t="shared" si="196"/>
        <v>-</v>
      </c>
      <c r="Z76" s="145" t="str">
        <f t="shared" si="196"/>
        <v>-</v>
      </c>
      <c r="AA76" s="145" t="str">
        <f t="shared" si="196"/>
        <v>-</v>
      </c>
      <c r="AB76" s="144" t="s">
        <v>51</v>
      </c>
      <c r="AC76" s="145" t="str">
        <f t="shared" ref="AC76:AE76" si="197">IF(OR(AC10-AC12=0,AC74&gt;=0),"-",IF(AND(AC78&lt;=0,AC87&lt;=0),(-AC74)/(AC10-AC12),IF(AND(AC87&gt;0,AC78&lt;=0),(-AC74-AC87)/(AC10-AC12),IF(AND(AC87&lt;=0,AC78&gt;0),(-AC74-AC78)/(AC10-AC12),(-AC74-AC78-AC87)/(AC10-AC12)))))</f>
        <v>-</v>
      </c>
      <c r="AD76" s="145" t="str">
        <f t="shared" si="197"/>
        <v>-</v>
      </c>
      <c r="AE76" s="145" t="str">
        <f t="shared" si="197"/>
        <v>-</v>
      </c>
      <c r="AF76" s="144" t="s">
        <v>51</v>
      </c>
      <c r="AG76" s="145" t="str">
        <f>IF(OR(AG10-AG12=0,AG74&gt;=0),"-",IF(AND(AG78&lt;=0,AG87&lt;=0),(-AG74)/(AG10-AG12),IF(AND(AG87&gt;0,AG78&lt;=0),(-AG74-AG87)/(AG10-AG12),IF(AND(AG87&lt;=0,AG78&gt;0),(-AG74-AG78)/(AG10-AG12),(-AG74-AG78-AG87)/(AG10-AG12)))))</f>
        <v>-</v>
      </c>
      <c r="AH76" s="145" t="str">
        <f>IF(OR(AH10-AH12=0,AH74&gt;=0),"-",IF(AND(AH78&lt;=0,AH87&lt;=0),(-AH74)/(AH10-AH12),IF(AND(AH87&gt;0,AH78&lt;=0),(-AH74-AH87)/(AH10-AH12),IF(AND(AH87&lt;=0,AH78&gt;0),(-AH74-AH78)/(AH10-AH12),(-AH74-AH78-AH87)/(AH10-AH12)))))</f>
        <v>-</v>
      </c>
      <c r="AI76" s="144" t="s">
        <v>51</v>
      </c>
      <c r="AJ76" s="145" t="str">
        <f>IF(OR(AJ10-AJ12=0,AJ74&gt;=0),"-",IF(AND(AJ78&lt;=0,AJ87&lt;=0),(-AJ74)/(AJ10-AJ12),IF(AND(AJ87&gt;0,AJ78&lt;=0),(-AJ74-AJ87)/(AJ10-AJ12),IF(AND(AJ87&lt;=0,AJ78&gt;0),(-AJ74-AJ78)/(AJ10-AJ12),(-AJ74-AJ78-AJ87)/(AJ10-AJ12)))))</f>
        <v>-</v>
      </c>
      <c r="AK76" s="145" t="str">
        <f>IF(OR(AK10-AK12=0,AK74&gt;=0),"-",IF(AND(AK78&lt;=0,AK87&lt;=0),(-AK74)/(AK10-AK12),IF(AND(AK87&gt;0,AK78&lt;=0),(-AK74-AK87)/(AK10-AK12),IF(AND(AK87&lt;=0,AK78&gt;0),(-AK74-AK78)/(AK10-AK12),(-AK74-AK78-AK87)/(AK10-AK12)))))</f>
        <v>-</v>
      </c>
      <c r="AL76" s="144" t="s">
        <v>51</v>
      </c>
      <c r="AM76" s="145" t="str">
        <f>IF(OR(AM10-AM12=0,AM74&gt;=0),"-",IF(AND(AM78&lt;=0,AM87&lt;=0),(-AM74)/(AM10-AM12),IF(AND(AM87&gt;0,AM78&lt;=0),(-AM74-AM87)/(AM10-AM12),IF(AND(AM87&lt;=0,AM78&gt;0),(-AM74-AM78)/(AM10-AM12),(-AM74-AM78-AM87)/(AM10-AM12)))))</f>
        <v>-</v>
      </c>
      <c r="AN76" s="145" t="str">
        <f>IF(OR(AN10-AN12=0,AN74&gt;=0),"-",IF(AND(AN78&lt;=0,AN87&lt;=0),(-AN74)/(AN10-AN12),IF(AND(AN87&gt;0,AN78&lt;=0),(-AN74-AN87)/(AN10-AN12),IF(AND(AN87&lt;=0,AN78&gt;0),(-AN74-AN78)/(AN10-AN12),(-AN74-AN78-AN87)/(AN10-AN12)))))</f>
        <v>-</v>
      </c>
      <c r="AO76" s="144" t="s">
        <v>51</v>
      </c>
      <c r="AP76" s="145" t="str">
        <f>IF(OR(AP10-AP12=0,AP74&gt;=0),"-",IF(AND(AP78&lt;=0,AP87&lt;=0),(-AP74)/(AP10-AP12),IF(AND(AP87&gt;0,AP78&lt;=0),(-AP74-AP87)/(AP10-AP12),IF(AND(AP87&lt;=0,AP78&gt;0),(-AP74-AP78)/(AP10-AP12),(-AP74-AP78-AP87)/(AP10-AP12)))))</f>
        <v>-</v>
      </c>
      <c r="AQ76" s="145" t="str">
        <f>IF(OR(AQ10-AQ12=0,AQ74&gt;=0),"-",IF(AND(AQ78&lt;=0,AQ87&lt;=0),(-AQ74)/(AQ10-AQ12),IF(AND(AQ87&gt;0,AQ78&lt;=0),(-AQ74-AQ87)/(AQ10-AQ12),IF(AND(AQ87&lt;=0,AQ78&gt;0),(-AQ74-AQ78)/(AQ10-AQ12),(-AQ74-AQ78-AQ87)/(AQ10-AQ12)))))</f>
        <v>-</v>
      </c>
      <c r="AR76" s="144" t="s">
        <v>51</v>
      </c>
      <c r="AS76" s="145" t="str">
        <f>IF(OR(AS10-AS12=0,AS74&gt;=0),"-",IF(AND(AS78&lt;=0,AS87&lt;=0),(-AS74)/(AS10-AS12),IF(AND(AS87&gt;0,AS78&lt;=0),(-AS74-AS87)/(AS10-AS12),IF(AND(AS87&lt;=0,AS78&gt;0),(-AS74-AS78)/(AS10-AS12),(-AS74-AS78-AS87)/(AS10-AS12)))))</f>
        <v>-</v>
      </c>
      <c r="AT76" s="145" t="str">
        <f>IF(OR(AT10-AT12=0,AT74&gt;=0),"-",IF(AND(AT78&lt;=0,AT87&lt;=0),(-AT74)/(AT10-AT12),IF(AND(AT87&gt;0,AT78&lt;=0),(-AT74-AT87)/(AT10-AT12),IF(AND(AT87&lt;=0,AT78&gt;0),(-AT74-AT78)/(AT10-AT12),(-AT74-AT78-AT87)/(AT10-AT12)))))</f>
        <v>-</v>
      </c>
      <c r="AU76" s="144" t="s">
        <v>51</v>
      </c>
      <c r="AV76" s="145" t="str">
        <f>IF(OR(AV10-AV12=0,AV74&gt;=0),"-",IF(AND(AV78&lt;=0,AV87&lt;=0),(-AV74)/(AV10-AV12),IF(AND(AV87&gt;0,AV78&lt;=0),(-AV74-AV87)/(AV10-AV12),IF(AND(AV87&lt;=0,AV78&gt;0),(-AV74-AV78)/(AV10-AV12),(-AV74-AV78-AV87)/(AV10-AV12)))))</f>
        <v>-</v>
      </c>
      <c r="AW76" s="145" t="str">
        <f>IF(OR(AW10-AW12=0,AW74&gt;=0),"-",IF(AND(AW78&lt;=0,AW87&lt;=0),(-AW74)/(AW10-AW12),IF(AND(AW87&gt;0,AW78&lt;=0),(-AW74-AW87)/(AW10-AW12),IF(AND(AW87&lt;=0,AW78&gt;0),(-AW74-AW78)/(AW10-AW12),(-AW74-AW78-AW87)/(AW10-AW12)))))</f>
        <v>-</v>
      </c>
      <c r="AX76" s="144" t="s">
        <v>51</v>
      </c>
      <c r="AY76" s="145" t="str">
        <f>IF(OR(AY10-AY12=0,AY74&gt;=0),"-",IF(AND(AY78&lt;=0,AY87&lt;=0),(-AY74)/(AY10-AY12),IF(AND(AY87&gt;0,AY78&lt;=0),(-AY74-AY87)/(AY10-AY12),IF(AND(AY87&lt;=0,AY78&gt;0),(-AY74-AY78)/(AY10-AY12),(-AY74-AY78-AY87)/(AY10-AY12)))))</f>
        <v>-</v>
      </c>
      <c r="AZ76" s="145" t="str">
        <f>IF(OR(AZ10-AZ12=0,AZ74&gt;=0),"-",IF(AND(AZ78&lt;=0,AZ87&lt;=0),(-AZ74)/(AZ10-AZ12),IF(AND(AZ87&gt;0,AZ78&lt;=0),(-AZ74-AZ87)/(AZ10-AZ12),IF(AND(AZ87&lt;=0,AZ78&gt;0),(-AZ74-AZ78)/(AZ10-AZ12),(-AZ74-AZ78-AZ87)/(AZ10-AZ12)))))</f>
        <v>-</v>
      </c>
      <c r="BA76" s="144" t="s">
        <v>51</v>
      </c>
      <c r="BB76" s="145" t="str">
        <f>IF(OR(BB10-BB12=0,BB74&gt;=0),"-",IF(AND(BB78&lt;=0,BB87&lt;=0),(-BB74)/(BB10-BB12),IF(AND(BB87&gt;0,BB78&lt;=0),(-BB74-BB87)/(BB10-BB12),IF(AND(BB87&lt;=0,BB78&gt;0),(-BB74-BB78)/(BB10-BB12),(-BB74-BB78-BB87)/(BB10-BB12)))))</f>
        <v>-</v>
      </c>
      <c r="BC76" s="145" t="str">
        <f>IF(OR(BC10-BC12=0,BC74&gt;=0),"-",IF(AND(BC78&lt;=0,BC87&lt;=0),(-BC74)/(BC10-BC12),IF(AND(BC87&gt;0,BC78&lt;=0),(-BC74-BC87)/(BC10-BC12),IF(AND(BC87&lt;=0,BC78&gt;0),(-BC74-BC78)/(BC10-BC12),(-BC74-BC78-BC87)/(BC10-BC12)))))</f>
        <v>-</v>
      </c>
      <c r="BD76" s="144" t="s">
        <v>51</v>
      </c>
      <c r="BE76" s="145" t="str">
        <f>IF(OR(BE10-BE12=0,BE74&gt;=0),"-",IF(AND(BE78&lt;=0,BE87&lt;=0),(-BE74)/(BE10-BE12),IF(AND(BE87&gt;0,BE78&lt;=0),(-BE74-BE87)/(BE10-BE12),IF(AND(BE87&lt;=0,BE78&gt;0),(-BE74-BE78)/(BE10-BE12),(-BE74-BE78-BE87)/(BE10-BE12)))))</f>
        <v>-</v>
      </c>
      <c r="BF76" s="145" t="str">
        <f>IF(OR(BF10-BF12=0,BF74&gt;=0),"-",IF(AND(BF78&lt;=0,BF87&lt;=0),(-BF74)/(BF10-BF12),IF(AND(BF87&gt;0,BF78&lt;=0),(-BF74-BF87)/(BF10-BF12),IF(AND(BF87&lt;=0,BF78&gt;0),(-BF74-BF78)/(BF10-BF12),(-BF74-BF78-BF87)/(BF10-BF12)))))</f>
        <v>-</v>
      </c>
      <c r="BG76" s="144" t="s">
        <v>51</v>
      </c>
      <c r="BH76" s="145" t="str">
        <f t="shared" ref="BH76:BJ76" si="198">IF(OR(BH10-BH12=0,BH74&gt;=0),"-",IF(AND(BH78&lt;=0,BH87&lt;=0),(-BH74)/(BH10-BH12),IF(AND(BH87&gt;0,BH78&lt;=0),(-BH74-BH87)/(BH10-BH12),IF(AND(BH87&lt;=0,BH78&gt;0),(-BH74-BH78)/(BH10-BH12),(-BH74-BH78-BH87)/(BH10-BH12)))))</f>
        <v>-</v>
      </c>
      <c r="BI76" s="145" t="str">
        <f t="shared" si="198"/>
        <v>-</v>
      </c>
      <c r="BJ76" s="145" t="str">
        <f t="shared" si="198"/>
        <v>-</v>
      </c>
      <c r="BK76" s="144" t="s">
        <v>51</v>
      </c>
      <c r="BL76" s="144" t="s">
        <v>51</v>
      </c>
      <c r="BM76" s="73"/>
      <c r="BN76" s="74"/>
      <c r="BO76" s="74"/>
      <c r="BP76" s="74"/>
      <c r="BQ76" s="74"/>
      <c r="BR76" s="74"/>
      <c r="BS76" s="74"/>
      <c r="BT76" s="74"/>
      <c r="BU76" s="74"/>
      <c r="BV76" s="74"/>
      <c r="BW76" s="74"/>
      <c r="BX76" s="74"/>
      <c r="BY76" s="74"/>
      <c r="BZ76" s="74"/>
      <c r="CA76" s="74"/>
      <c r="CB76" s="74"/>
      <c r="CC76" s="74"/>
      <c r="CD76" s="74"/>
      <c r="CE76" s="74"/>
      <c r="CF76" s="74"/>
      <c r="CG76" s="74"/>
      <c r="CH76" s="74"/>
      <c r="CI76" s="74"/>
      <c r="CJ76" s="74"/>
      <c r="CK76" s="74"/>
      <c r="CL76" s="74"/>
      <c r="CM76" s="74"/>
      <c r="CN76" s="74"/>
      <c r="CO76" s="74"/>
      <c r="CP76" s="74"/>
      <c r="CQ76" s="74"/>
      <c r="CR76" s="74"/>
      <c r="CS76" s="74"/>
      <c r="CT76" s="74"/>
      <c r="CU76" s="74"/>
      <c r="CV76" s="74"/>
      <c r="CW76" s="74"/>
      <c r="CX76" s="74"/>
      <c r="CY76" s="74"/>
      <c r="CZ76" s="74"/>
      <c r="DA76" s="74"/>
      <c r="DB76" s="74"/>
      <c r="DC76" s="74"/>
      <c r="DD76" s="74"/>
      <c r="DE76" s="74"/>
      <c r="DF76" s="74"/>
      <c r="DG76" s="74"/>
      <c r="DH76" s="74"/>
      <c r="DI76" s="74"/>
      <c r="DJ76" s="74"/>
      <c r="DK76" s="74"/>
      <c r="DL76" s="74"/>
      <c r="DM76" s="74"/>
      <c r="DN76" s="74"/>
      <c r="DO76" s="74"/>
      <c r="DP76" s="74"/>
      <c r="DQ76" s="74"/>
      <c r="DR76" s="74"/>
      <c r="DS76" s="74"/>
      <c r="DT76" s="74"/>
      <c r="DU76" s="74"/>
      <c r="DV76" s="74"/>
      <c r="DW76" s="74"/>
      <c r="DX76" s="74"/>
      <c r="DY76" s="74"/>
      <c r="DZ76" s="74"/>
      <c r="EA76" s="74"/>
      <c r="EB76" s="74"/>
      <c r="EC76" s="74"/>
      <c r="ED76" s="74"/>
      <c r="EE76" s="74"/>
      <c r="EF76" s="74"/>
      <c r="EG76" s="74"/>
      <c r="EH76" s="74"/>
      <c r="EI76" s="74"/>
      <c r="EJ76" s="74"/>
      <c r="EK76" s="74"/>
      <c r="EL76" s="74"/>
      <c r="EM76" s="74"/>
      <c r="EN76" s="74"/>
      <c r="EO76" s="74"/>
      <c r="EP76" s="74"/>
      <c r="EQ76" s="74"/>
      <c r="ER76" s="74"/>
      <c r="ES76" s="74"/>
      <c r="ET76" s="74"/>
      <c r="EU76" s="74"/>
      <c r="EV76" s="74"/>
      <c r="EW76" s="74"/>
      <c r="EX76" s="74"/>
      <c r="EY76" s="74"/>
      <c r="EZ76" s="74"/>
      <c r="FA76" s="74"/>
      <c r="FB76" s="74"/>
      <c r="FC76" s="74"/>
      <c r="FD76" s="74"/>
      <c r="FE76" s="74"/>
      <c r="FF76" s="74"/>
      <c r="FG76" s="74"/>
      <c r="FH76" s="74"/>
      <c r="FI76" s="74"/>
      <c r="FJ76" s="74"/>
      <c r="FK76" s="74"/>
      <c r="FL76" s="74"/>
      <c r="FM76" s="74"/>
      <c r="FN76" s="74"/>
      <c r="FO76" s="74"/>
      <c r="FP76" s="74"/>
      <c r="FQ76" s="74"/>
      <c r="FR76" s="74"/>
      <c r="FS76" s="74"/>
      <c r="FT76" s="74"/>
      <c r="FU76" s="74"/>
      <c r="FV76" s="74"/>
      <c r="FW76" s="74"/>
      <c r="FX76" s="74"/>
      <c r="FY76" s="74"/>
      <c r="FZ76" s="74"/>
      <c r="GA76" s="74"/>
      <c r="GB76" s="74"/>
      <c r="GC76" s="74"/>
      <c r="GD76" s="74"/>
      <c r="GE76" s="74"/>
      <c r="GF76" s="74"/>
      <c r="GG76" s="74"/>
      <c r="GH76" s="74"/>
      <c r="GI76" s="74"/>
      <c r="GJ76" s="74"/>
      <c r="GK76" s="74"/>
      <c r="GL76" s="74"/>
      <c r="GM76" s="74"/>
      <c r="GN76" s="74"/>
      <c r="GO76" s="74"/>
      <c r="GP76" s="74"/>
      <c r="GQ76" s="74"/>
      <c r="GR76" s="74"/>
      <c r="GS76" s="74"/>
      <c r="GT76" s="74"/>
      <c r="GU76" s="74"/>
      <c r="GV76" s="74"/>
      <c r="GW76" s="74"/>
      <c r="GX76" s="74"/>
    </row>
    <row r="77" spans="1:206" s="77" customFormat="1" ht="32.25" customHeight="1">
      <c r="A77" s="358" t="s">
        <v>53</v>
      </c>
      <c r="B77" s="358"/>
      <c r="C77" s="130">
        <f t="shared" ref="C77" si="199">C78+C81+C84+C87</f>
        <v>0</v>
      </c>
      <c r="D77" s="130">
        <f>D78+D81+D84+D87</f>
        <v>0</v>
      </c>
      <c r="E77" s="130">
        <f t="shared" ref="E77:J77" si="200">E78+E81+E84+E87</f>
        <v>0</v>
      </c>
      <c r="F77" s="130">
        <f t="shared" si="200"/>
        <v>0</v>
      </c>
      <c r="G77" s="130">
        <f t="shared" si="200"/>
        <v>0</v>
      </c>
      <c r="H77" s="130">
        <f t="shared" si="200"/>
        <v>0</v>
      </c>
      <c r="I77" s="130">
        <f>I78+I81+I84+I87</f>
        <v>0</v>
      </c>
      <c r="J77" s="130">
        <f t="shared" si="200"/>
        <v>0</v>
      </c>
      <c r="K77" s="130">
        <f>K78+K81+K84+K87</f>
        <v>0</v>
      </c>
      <c r="L77" s="130">
        <f t="shared" ref="L77" si="201">L78+L81+L84+L87</f>
        <v>0</v>
      </c>
      <c r="M77" s="130">
        <f>M78+M81+M84+M87</f>
        <v>0</v>
      </c>
      <c r="N77" s="130">
        <f t="shared" ref="N77" si="202">N78+N81+N84+N87</f>
        <v>0</v>
      </c>
      <c r="O77" s="130">
        <f>O78+O81+O84+O87</f>
        <v>0</v>
      </c>
      <c r="P77" s="130">
        <f t="shared" ref="P77" si="203">P78+P81+P84+P87</f>
        <v>0</v>
      </c>
      <c r="Q77" s="130">
        <f>Q78+Q81+Q84+Q87</f>
        <v>0</v>
      </c>
      <c r="R77" s="130">
        <f t="shared" ref="R77" si="204">R78+R81+R84+R87</f>
        <v>0</v>
      </c>
      <c r="S77" s="130">
        <f>S78+S81+S84+S87</f>
        <v>0</v>
      </c>
      <c r="T77" s="130">
        <f t="shared" ref="T77" si="205">T78+T81+T84+T87</f>
        <v>0</v>
      </c>
      <c r="U77" s="130">
        <f>U78+U81+U84+U87</f>
        <v>0</v>
      </c>
      <c r="V77" s="130">
        <f t="shared" ref="V77" si="206">V78+V81+V84+V87</f>
        <v>0</v>
      </c>
      <c r="W77" s="130">
        <f>W78+W81+W84+W87</f>
        <v>0</v>
      </c>
      <c r="X77" s="130">
        <f t="shared" ref="X77" si="207">X78+X81+X84+X87</f>
        <v>0</v>
      </c>
      <c r="Y77" s="130">
        <f>Y78+Y81+Y84+Y87</f>
        <v>0</v>
      </c>
      <c r="Z77" s="130">
        <f t="shared" ref="Z77:AA77" si="208">Z78+Z81+Z84+Z87</f>
        <v>0</v>
      </c>
      <c r="AA77" s="130">
        <f t="shared" si="208"/>
        <v>0</v>
      </c>
      <c r="AB77" s="143" t="s">
        <v>51</v>
      </c>
      <c r="AC77" s="130">
        <f t="shared" ref="AC77:BH77" si="209">AC78+AC81+AC84+AC87</f>
        <v>0</v>
      </c>
      <c r="AD77" s="130">
        <f t="shared" si="209"/>
        <v>0</v>
      </c>
      <c r="AE77" s="130">
        <f t="shared" si="209"/>
        <v>0</v>
      </c>
      <c r="AF77" s="143" t="s">
        <v>51</v>
      </c>
      <c r="AG77" s="130">
        <f t="shared" ref="AG77" si="210">AG78+AG81+AG84+AG87</f>
        <v>0</v>
      </c>
      <c r="AH77" s="130">
        <f t="shared" si="209"/>
        <v>0</v>
      </c>
      <c r="AI77" s="143" t="s">
        <v>51</v>
      </c>
      <c r="AJ77" s="130">
        <f t="shared" si="209"/>
        <v>0</v>
      </c>
      <c r="AK77" s="130">
        <f t="shared" si="209"/>
        <v>0</v>
      </c>
      <c r="AL77" s="143" t="s">
        <v>51</v>
      </c>
      <c r="AM77" s="130">
        <f t="shared" si="209"/>
        <v>0</v>
      </c>
      <c r="AN77" s="130">
        <f t="shared" si="209"/>
        <v>0</v>
      </c>
      <c r="AO77" s="143" t="s">
        <v>51</v>
      </c>
      <c r="AP77" s="130">
        <f t="shared" si="209"/>
        <v>0</v>
      </c>
      <c r="AQ77" s="130">
        <f t="shared" si="209"/>
        <v>0</v>
      </c>
      <c r="AR77" s="143" t="s">
        <v>51</v>
      </c>
      <c r="AS77" s="130">
        <f t="shared" si="209"/>
        <v>0</v>
      </c>
      <c r="AT77" s="130">
        <f t="shared" si="209"/>
        <v>0</v>
      </c>
      <c r="AU77" s="143" t="s">
        <v>51</v>
      </c>
      <c r="AV77" s="130">
        <f t="shared" si="209"/>
        <v>0</v>
      </c>
      <c r="AW77" s="130">
        <f t="shared" si="209"/>
        <v>0</v>
      </c>
      <c r="AX77" s="143" t="s">
        <v>51</v>
      </c>
      <c r="AY77" s="130">
        <f t="shared" si="209"/>
        <v>0</v>
      </c>
      <c r="AZ77" s="130">
        <f t="shared" si="209"/>
        <v>0</v>
      </c>
      <c r="BA77" s="143" t="s">
        <v>51</v>
      </c>
      <c r="BB77" s="130">
        <f t="shared" si="209"/>
        <v>0</v>
      </c>
      <c r="BC77" s="130">
        <f t="shared" si="209"/>
        <v>0</v>
      </c>
      <c r="BD77" s="143" t="s">
        <v>51</v>
      </c>
      <c r="BE77" s="130">
        <f t="shared" si="209"/>
        <v>0</v>
      </c>
      <c r="BF77" s="130">
        <f t="shared" si="209"/>
        <v>0</v>
      </c>
      <c r="BG77" s="143" t="s">
        <v>51</v>
      </c>
      <c r="BH77" s="130">
        <f t="shared" si="209"/>
        <v>0</v>
      </c>
      <c r="BI77" s="130">
        <f t="shared" ref="BI77:BJ77" si="211">BI78+BI81+BI84+BI87</f>
        <v>0</v>
      </c>
      <c r="BJ77" s="130">
        <f t="shared" si="211"/>
        <v>0</v>
      </c>
      <c r="BK77" s="143" t="s">
        <v>51</v>
      </c>
      <c r="BL77" s="143" t="s">
        <v>51</v>
      </c>
      <c r="BM77" s="168"/>
      <c r="BN77" s="76"/>
      <c r="BO77" s="76"/>
      <c r="BP77" s="76"/>
      <c r="BQ77" s="76"/>
      <c r="BR77" s="76"/>
      <c r="BS77" s="76"/>
      <c r="BT77" s="76"/>
      <c r="BU77" s="76"/>
      <c r="BV77" s="76"/>
      <c r="BW77" s="76"/>
      <c r="BX77" s="76"/>
      <c r="BY77" s="76"/>
      <c r="BZ77" s="76"/>
      <c r="CA77" s="76"/>
      <c r="CB77" s="76"/>
      <c r="CC77" s="76"/>
      <c r="CD77" s="76"/>
      <c r="CE77" s="76"/>
      <c r="CF77" s="76"/>
      <c r="CG77" s="76"/>
      <c r="CH77" s="76"/>
      <c r="CI77" s="76"/>
      <c r="CJ77" s="76"/>
      <c r="CK77" s="76"/>
      <c r="CL77" s="76"/>
      <c r="CM77" s="76"/>
      <c r="CN77" s="76"/>
      <c r="CO77" s="76"/>
      <c r="CP77" s="76"/>
      <c r="CQ77" s="76"/>
      <c r="CR77" s="76"/>
      <c r="CS77" s="76"/>
      <c r="CT77" s="76"/>
      <c r="CU77" s="76"/>
      <c r="CV77" s="76"/>
      <c r="CW77" s="76"/>
      <c r="CX77" s="76"/>
      <c r="CY77" s="76"/>
      <c r="CZ77" s="76"/>
      <c r="DA77" s="76"/>
      <c r="DB77" s="76"/>
      <c r="DC77" s="76"/>
      <c r="DD77" s="76"/>
      <c r="DE77" s="76"/>
      <c r="DF77" s="76"/>
      <c r="DG77" s="76"/>
      <c r="DH77" s="76"/>
      <c r="DI77" s="76"/>
      <c r="DJ77" s="76"/>
      <c r="DK77" s="76"/>
      <c r="DL77" s="76"/>
      <c r="DM77" s="76"/>
      <c r="DN77" s="76"/>
      <c r="DO77" s="76"/>
      <c r="DP77" s="76"/>
      <c r="DQ77" s="76"/>
      <c r="DR77" s="76"/>
      <c r="DS77" s="76"/>
      <c r="DT77" s="76"/>
      <c r="DU77" s="76"/>
      <c r="DV77" s="76"/>
      <c r="DW77" s="76"/>
      <c r="DX77" s="76"/>
      <c r="DY77" s="76"/>
      <c r="DZ77" s="76"/>
      <c r="EA77" s="76"/>
      <c r="EB77" s="76"/>
      <c r="EC77" s="76"/>
      <c r="ED77" s="76"/>
      <c r="EE77" s="76"/>
      <c r="EF77" s="76"/>
      <c r="EG77" s="76"/>
      <c r="EH77" s="76"/>
      <c r="EI77" s="76"/>
      <c r="EJ77" s="76"/>
      <c r="EK77" s="76"/>
      <c r="EL77" s="76"/>
      <c r="EM77" s="76"/>
      <c r="EN77" s="76"/>
      <c r="EO77" s="76"/>
      <c r="EP77" s="76"/>
      <c r="EQ77" s="76"/>
      <c r="ER77" s="76"/>
      <c r="ES77" s="76"/>
      <c r="ET77" s="76"/>
      <c r="EU77" s="76"/>
      <c r="EV77" s="76"/>
      <c r="EW77" s="76"/>
      <c r="EX77" s="76"/>
      <c r="EY77" s="76"/>
      <c r="EZ77" s="76"/>
      <c r="FA77" s="76"/>
      <c r="FB77" s="76"/>
      <c r="FC77" s="76"/>
      <c r="FD77" s="76"/>
      <c r="FE77" s="76"/>
      <c r="FF77" s="76"/>
      <c r="FG77" s="76"/>
      <c r="FH77" s="76"/>
      <c r="FI77" s="76"/>
      <c r="FJ77" s="76"/>
      <c r="FK77" s="76"/>
      <c r="FL77" s="76"/>
      <c r="FM77" s="76"/>
      <c r="FN77" s="76"/>
      <c r="FO77" s="76"/>
      <c r="FP77" s="76"/>
      <c r="FQ77" s="76"/>
      <c r="FR77" s="76"/>
      <c r="FS77" s="76"/>
      <c r="FT77" s="76"/>
      <c r="FU77" s="76"/>
      <c r="FV77" s="76"/>
      <c r="FW77" s="76"/>
      <c r="FX77" s="76"/>
      <c r="FY77" s="76"/>
      <c r="FZ77" s="76"/>
      <c r="GA77" s="76"/>
      <c r="GB77" s="76"/>
      <c r="GC77" s="76"/>
      <c r="GD77" s="76"/>
      <c r="GE77" s="76"/>
      <c r="GF77" s="76"/>
      <c r="GG77" s="76"/>
      <c r="GH77" s="76"/>
      <c r="GI77" s="76"/>
      <c r="GJ77" s="76"/>
      <c r="GK77" s="76"/>
      <c r="GL77" s="76"/>
      <c r="GM77" s="76"/>
      <c r="GN77" s="76"/>
      <c r="GO77" s="76"/>
      <c r="GP77" s="76"/>
      <c r="GQ77" s="76"/>
      <c r="GR77" s="76"/>
      <c r="GS77" s="76"/>
      <c r="GT77" s="76"/>
      <c r="GU77" s="76"/>
      <c r="GV77" s="76"/>
      <c r="GW77" s="76"/>
      <c r="GX77" s="76"/>
    </row>
    <row r="78" spans="1:206" s="75" customFormat="1" ht="18" customHeight="1">
      <c r="A78" s="366" t="s">
        <v>54</v>
      </c>
      <c r="B78" s="366"/>
      <c r="C78" s="148">
        <f t="shared" ref="C78:AA78" si="212">C79-C80</f>
        <v>0</v>
      </c>
      <c r="D78" s="148">
        <f>D79-D80</f>
        <v>0</v>
      </c>
      <c r="E78" s="148">
        <f t="shared" si="212"/>
        <v>0</v>
      </c>
      <c r="F78" s="148">
        <f t="shared" si="212"/>
        <v>0</v>
      </c>
      <c r="G78" s="148">
        <f t="shared" si="212"/>
        <v>0</v>
      </c>
      <c r="H78" s="148">
        <f t="shared" si="212"/>
        <v>0</v>
      </c>
      <c r="I78" s="148">
        <f t="shared" si="212"/>
        <v>0</v>
      </c>
      <c r="J78" s="148">
        <f t="shared" si="212"/>
        <v>0</v>
      </c>
      <c r="K78" s="148">
        <f t="shared" si="212"/>
        <v>0</v>
      </c>
      <c r="L78" s="148">
        <f t="shared" si="212"/>
        <v>0</v>
      </c>
      <c r="M78" s="148">
        <f t="shared" si="212"/>
        <v>0</v>
      </c>
      <c r="N78" s="148">
        <f t="shared" si="212"/>
        <v>0</v>
      </c>
      <c r="O78" s="148">
        <f t="shared" si="212"/>
        <v>0</v>
      </c>
      <c r="P78" s="148">
        <f t="shared" si="212"/>
        <v>0</v>
      </c>
      <c r="Q78" s="148">
        <f t="shared" si="212"/>
        <v>0</v>
      </c>
      <c r="R78" s="148">
        <f t="shared" si="212"/>
        <v>0</v>
      </c>
      <c r="S78" s="148">
        <f t="shared" si="212"/>
        <v>0</v>
      </c>
      <c r="T78" s="148">
        <f t="shared" si="212"/>
        <v>0</v>
      </c>
      <c r="U78" s="148">
        <f t="shared" si="212"/>
        <v>0</v>
      </c>
      <c r="V78" s="148">
        <f t="shared" si="212"/>
        <v>0</v>
      </c>
      <c r="W78" s="148">
        <f t="shared" si="212"/>
        <v>0</v>
      </c>
      <c r="X78" s="148">
        <f t="shared" si="212"/>
        <v>0</v>
      </c>
      <c r="Y78" s="148">
        <f t="shared" si="212"/>
        <v>0</v>
      </c>
      <c r="Z78" s="148">
        <f t="shared" si="212"/>
        <v>0</v>
      </c>
      <c r="AA78" s="148">
        <f t="shared" si="212"/>
        <v>0</v>
      </c>
      <c r="AB78" s="133">
        <f t="shared" ref="AB78:AB87" si="213">IF(D78=0,1,AA78/D78-1)</f>
        <v>1</v>
      </c>
      <c r="AC78" s="148">
        <f t="shared" ref="AC78:BH78" si="214">AC79-AC80</f>
        <v>0</v>
      </c>
      <c r="AD78" s="148">
        <f t="shared" si="214"/>
        <v>0</v>
      </c>
      <c r="AE78" s="148">
        <f t="shared" si="214"/>
        <v>0</v>
      </c>
      <c r="AF78" s="133">
        <f t="shared" ref="AF78:AF87" si="215">IF(G78=0,1,AE78/G78-1)</f>
        <v>1</v>
      </c>
      <c r="AG78" s="148">
        <f t="shared" ref="AG78" si="216">AG79-AG80</f>
        <v>0</v>
      </c>
      <c r="AH78" s="148">
        <f t="shared" si="214"/>
        <v>0</v>
      </c>
      <c r="AI78" s="133">
        <f t="shared" ref="AI78:AI87" si="217">IF(I78=0,1,AH78/I78-1)</f>
        <v>1</v>
      </c>
      <c r="AJ78" s="148">
        <f t="shared" si="214"/>
        <v>0</v>
      </c>
      <c r="AK78" s="148">
        <f t="shared" si="214"/>
        <v>0</v>
      </c>
      <c r="AL78" s="133">
        <f t="shared" ref="AL78:AL87" si="218">IF(K78=0,1,AK78/K78-1)</f>
        <v>1</v>
      </c>
      <c r="AM78" s="148">
        <f t="shared" si="214"/>
        <v>0</v>
      </c>
      <c r="AN78" s="148">
        <f t="shared" si="214"/>
        <v>0</v>
      </c>
      <c r="AO78" s="133">
        <f t="shared" ref="AO78:AO87" si="219">IF(M78=0,1,AN78/M78-1)</f>
        <v>1</v>
      </c>
      <c r="AP78" s="148">
        <f t="shared" si="214"/>
        <v>0</v>
      </c>
      <c r="AQ78" s="148">
        <f t="shared" si="214"/>
        <v>0</v>
      </c>
      <c r="AR78" s="133">
        <f t="shared" ref="AR78:AR87" si="220">IF(O78=0,1,AQ78/O78-1)</f>
        <v>1</v>
      </c>
      <c r="AS78" s="148">
        <f t="shared" si="214"/>
        <v>0</v>
      </c>
      <c r="AT78" s="148">
        <f t="shared" si="214"/>
        <v>0</v>
      </c>
      <c r="AU78" s="133">
        <f t="shared" ref="AU78:AU87" si="221">IF(Q78=0,1,AT78/Q78-1)</f>
        <v>1</v>
      </c>
      <c r="AV78" s="148">
        <f t="shared" si="214"/>
        <v>0</v>
      </c>
      <c r="AW78" s="148">
        <f t="shared" si="214"/>
        <v>0</v>
      </c>
      <c r="AX78" s="133">
        <f t="shared" ref="AX78:AX87" si="222">IF(S78=0,1,AW78/S78-1)</f>
        <v>1</v>
      </c>
      <c r="AY78" s="148">
        <f t="shared" si="214"/>
        <v>0</v>
      </c>
      <c r="AZ78" s="148">
        <f t="shared" si="214"/>
        <v>0</v>
      </c>
      <c r="BA78" s="133">
        <f t="shared" ref="BA78:BA87" si="223">IF(U78=0,1,AZ78/U78-1)</f>
        <v>1</v>
      </c>
      <c r="BB78" s="148">
        <f t="shared" si="214"/>
        <v>0</v>
      </c>
      <c r="BC78" s="148">
        <f t="shared" si="214"/>
        <v>0</v>
      </c>
      <c r="BD78" s="133">
        <f t="shared" ref="BD78:BD87" si="224">IF(W78=0,1,BC78/W78-1)</f>
        <v>1</v>
      </c>
      <c r="BE78" s="148">
        <f t="shared" si="214"/>
        <v>0</v>
      </c>
      <c r="BF78" s="148">
        <f t="shared" si="214"/>
        <v>0</v>
      </c>
      <c r="BG78" s="133">
        <f t="shared" ref="BG78:BG87" si="225">IF(Y78=0,1,BF78/Y78-1)</f>
        <v>1</v>
      </c>
      <c r="BH78" s="148">
        <f t="shared" si="214"/>
        <v>0</v>
      </c>
      <c r="BI78" s="148">
        <f t="shared" ref="BI78:BJ78" si="226">BI79-BI80</f>
        <v>0</v>
      </c>
      <c r="BJ78" s="148">
        <f t="shared" si="226"/>
        <v>0</v>
      </c>
      <c r="BK78" s="133">
        <f>IF($AA$78=0,1,BJ78/$AA$78-1)</f>
        <v>1</v>
      </c>
      <c r="BL78" s="133">
        <f t="shared" ref="BL78:BL87" si="227">IF($D78=0,1,BJ78/$D78-1)</f>
        <v>1</v>
      </c>
      <c r="BM78" s="169"/>
      <c r="BN78" s="74"/>
      <c r="BO78" s="74"/>
      <c r="BP78" s="74"/>
      <c r="BQ78" s="74"/>
      <c r="BR78" s="74"/>
      <c r="BS78" s="74"/>
      <c r="BT78" s="74"/>
      <c r="BU78" s="74"/>
      <c r="BV78" s="74"/>
      <c r="BW78" s="74"/>
      <c r="BX78" s="74"/>
      <c r="BY78" s="74"/>
      <c r="BZ78" s="74"/>
      <c r="CA78" s="74"/>
      <c r="CB78" s="74"/>
      <c r="CC78" s="74"/>
      <c r="CD78" s="74"/>
      <c r="CE78" s="74"/>
      <c r="CF78" s="74"/>
      <c r="CG78" s="74"/>
      <c r="CH78" s="74"/>
      <c r="CI78" s="74"/>
      <c r="CJ78" s="74"/>
      <c r="CK78" s="74"/>
      <c r="CL78" s="74"/>
      <c r="CM78" s="74"/>
      <c r="CN78" s="74"/>
      <c r="CO78" s="74"/>
      <c r="CP78" s="74"/>
      <c r="CQ78" s="74"/>
      <c r="CR78" s="74"/>
      <c r="CS78" s="74"/>
      <c r="CT78" s="74"/>
      <c r="CU78" s="74"/>
      <c r="CV78" s="74"/>
      <c r="CW78" s="74"/>
      <c r="CX78" s="74"/>
      <c r="CY78" s="74"/>
      <c r="CZ78" s="74"/>
      <c r="DA78" s="74"/>
      <c r="DB78" s="74"/>
      <c r="DC78" s="74"/>
      <c r="DD78" s="74"/>
      <c r="DE78" s="74"/>
      <c r="DF78" s="74"/>
      <c r="DG78" s="74"/>
      <c r="DH78" s="74"/>
      <c r="DI78" s="74"/>
      <c r="DJ78" s="74"/>
      <c r="DK78" s="74"/>
      <c r="DL78" s="74"/>
      <c r="DM78" s="74"/>
      <c r="DN78" s="74"/>
      <c r="DO78" s="74"/>
      <c r="DP78" s="74"/>
      <c r="DQ78" s="74"/>
      <c r="DR78" s="74"/>
      <c r="DS78" s="74"/>
      <c r="DT78" s="74"/>
      <c r="DU78" s="74"/>
      <c r="DV78" s="74"/>
      <c r="DW78" s="74"/>
      <c r="DX78" s="74"/>
      <c r="DY78" s="74"/>
      <c r="DZ78" s="74"/>
      <c r="EA78" s="74"/>
      <c r="EB78" s="74"/>
      <c r="EC78" s="74"/>
      <c r="ED78" s="74"/>
      <c r="EE78" s="74"/>
      <c r="EF78" s="74"/>
      <c r="EG78" s="74"/>
      <c r="EH78" s="74"/>
      <c r="EI78" s="74"/>
      <c r="EJ78" s="74"/>
      <c r="EK78" s="74"/>
      <c r="EL78" s="74"/>
      <c r="EM78" s="74"/>
      <c r="EN78" s="74"/>
      <c r="EO78" s="74"/>
      <c r="EP78" s="74"/>
      <c r="EQ78" s="74"/>
      <c r="ER78" s="74"/>
      <c r="ES78" s="74"/>
      <c r="ET78" s="74"/>
      <c r="EU78" s="74"/>
      <c r="EV78" s="74"/>
      <c r="EW78" s="74"/>
      <c r="EX78" s="74"/>
      <c r="EY78" s="74"/>
      <c r="EZ78" s="74"/>
      <c r="FA78" s="74"/>
      <c r="FB78" s="74"/>
      <c r="FC78" s="74"/>
      <c r="FD78" s="74"/>
      <c r="FE78" s="74"/>
      <c r="FF78" s="74"/>
      <c r="FG78" s="74"/>
      <c r="FH78" s="74"/>
      <c r="FI78" s="74"/>
      <c r="FJ78" s="74"/>
      <c r="FK78" s="74"/>
      <c r="FL78" s="74"/>
      <c r="FM78" s="74"/>
      <c r="FN78" s="74"/>
      <c r="FO78" s="74"/>
      <c r="FP78" s="74"/>
      <c r="FQ78" s="74"/>
      <c r="FR78" s="74"/>
      <c r="FS78" s="74"/>
      <c r="FT78" s="74"/>
      <c r="FU78" s="74"/>
      <c r="FV78" s="74"/>
      <c r="FW78" s="74"/>
      <c r="FX78" s="74"/>
      <c r="FY78" s="74"/>
      <c r="FZ78" s="74"/>
      <c r="GA78" s="74"/>
      <c r="GB78" s="74"/>
      <c r="GC78" s="74"/>
      <c r="GD78" s="74"/>
      <c r="GE78" s="74"/>
      <c r="GF78" s="74"/>
      <c r="GG78" s="74"/>
      <c r="GH78" s="74"/>
      <c r="GI78" s="74"/>
      <c r="GJ78" s="74"/>
      <c r="GK78" s="74"/>
      <c r="GL78" s="74"/>
      <c r="GM78" s="74"/>
      <c r="GN78" s="74"/>
      <c r="GO78" s="74"/>
      <c r="GP78" s="74"/>
      <c r="GQ78" s="74"/>
      <c r="GR78" s="74"/>
      <c r="GS78" s="74"/>
      <c r="GT78" s="74"/>
      <c r="GU78" s="74"/>
      <c r="GV78" s="74"/>
      <c r="GW78" s="74"/>
      <c r="GX78" s="74"/>
    </row>
    <row r="79" spans="1:206" s="66" customFormat="1" ht="18" customHeight="1">
      <c r="A79" s="365" t="s">
        <v>144</v>
      </c>
      <c r="B79" s="365"/>
      <c r="C79" s="29"/>
      <c r="D79" s="134">
        <f>E79+F79+H79+J79+L79+N79+P79+R79+T79+V79+X79+Z79</f>
        <v>0</v>
      </c>
      <c r="E79" s="29"/>
      <c r="F79" s="29"/>
      <c r="G79" s="137">
        <f>E79+F79</f>
        <v>0</v>
      </c>
      <c r="H79" s="29"/>
      <c r="I79" s="137">
        <f>G79+H79</f>
        <v>0</v>
      </c>
      <c r="J79" s="29"/>
      <c r="K79" s="137">
        <f>I79+J79</f>
        <v>0</v>
      </c>
      <c r="L79" s="29"/>
      <c r="M79" s="137">
        <f>K79+L79</f>
        <v>0</v>
      </c>
      <c r="N79" s="29"/>
      <c r="O79" s="137">
        <f>M79+N79</f>
        <v>0</v>
      </c>
      <c r="P79" s="29"/>
      <c r="Q79" s="137">
        <f>O79+P79</f>
        <v>0</v>
      </c>
      <c r="R79" s="29"/>
      <c r="S79" s="137">
        <f>Q79+R79</f>
        <v>0</v>
      </c>
      <c r="T79" s="29"/>
      <c r="U79" s="137">
        <f>S79+T79</f>
        <v>0</v>
      </c>
      <c r="V79" s="29"/>
      <c r="W79" s="137">
        <f>U79+V79</f>
        <v>0</v>
      </c>
      <c r="X79" s="29"/>
      <c r="Y79" s="137">
        <f>W79+X79</f>
        <v>0</v>
      </c>
      <c r="Z79" s="29"/>
      <c r="AA79" s="29"/>
      <c r="AB79" s="135">
        <f t="shared" si="213"/>
        <v>1</v>
      </c>
      <c r="AC79" s="29"/>
      <c r="AD79" s="29"/>
      <c r="AE79" s="137">
        <f>AC79+AD79</f>
        <v>0</v>
      </c>
      <c r="AF79" s="135">
        <f t="shared" si="215"/>
        <v>1</v>
      </c>
      <c r="AG79" s="29"/>
      <c r="AH79" s="137">
        <f>AE79+AG79</f>
        <v>0</v>
      </c>
      <c r="AI79" s="135">
        <f t="shared" si="217"/>
        <v>1</v>
      </c>
      <c r="AJ79" s="29"/>
      <c r="AK79" s="137">
        <f>AH79+AJ79</f>
        <v>0</v>
      </c>
      <c r="AL79" s="135">
        <f t="shared" si="218"/>
        <v>1</v>
      </c>
      <c r="AM79" s="29"/>
      <c r="AN79" s="137">
        <f>AK79+AM79</f>
        <v>0</v>
      </c>
      <c r="AO79" s="135">
        <f t="shared" si="219"/>
        <v>1</v>
      </c>
      <c r="AP79" s="29"/>
      <c r="AQ79" s="137">
        <f>AN79+AP79</f>
        <v>0</v>
      </c>
      <c r="AR79" s="135">
        <f t="shared" si="220"/>
        <v>1</v>
      </c>
      <c r="AS79" s="29"/>
      <c r="AT79" s="137">
        <f>AQ79+AS79</f>
        <v>0</v>
      </c>
      <c r="AU79" s="135">
        <f t="shared" si="221"/>
        <v>1</v>
      </c>
      <c r="AV79" s="29"/>
      <c r="AW79" s="137">
        <f>AT79+AV79</f>
        <v>0</v>
      </c>
      <c r="AX79" s="135">
        <f t="shared" si="222"/>
        <v>1</v>
      </c>
      <c r="AY79" s="29"/>
      <c r="AZ79" s="137">
        <f>AW79+AY79</f>
        <v>0</v>
      </c>
      <c r="BA79" s="135">
        <f t="shared" si="223"/>
        <v>1</v>
      </c>
      <c r="BB79" s="29"/>
      <c r="BC79" s="137">
        <f>AZ79+BB79</f>
        <v>0</v>
      </c>
      <c r="BD79" s="135">
        <f t="shared" si="224"/>
        <v>1</v>
      </c>
      <c r="BE79" s="29"/>
      <c r="BF79" s="137">
        <f>BC79+BE79</f>
        <v>0</v>
      </c>
      <c r="BG79" s="135">
        <f t="shared" si="225"/>
        <v>1</v>
      </c>
      <c r="BH79" s="137"/>
      <c r="BI79" s="29"/>
      <c r="BJ79" s="29"/>
      <c r="BK79" s="135">
        <f>IF($AA$79=0,1,BJ79/$AA$79-1)</f>
        <v>1</v>
      </c>
      <c r="BL79" s="135">
        <f t="shared" si="227"/>
        <v>1</v>
      </c>
      <c r="BM79" s="167"/>
      <c r="BN79" s="65"/>
      <c r="BO79" s="65"/>
      <c r="BP79" s="65"/>
      <c r="BQ79" s="65"/>
      <c r="BR79" s="65"/>
      <c r="BS79" s="65"/>
      <c r="BT79" s="65"/>
      <c r="BU79" s="65"/>
      <c r="BV79" s="65"/>
      <c r="BW79" s="65"/>
      <c r="BX79" s="65"/>
      <c r="BY79" s="65"/>
      <c r="BZ79" s="65"/>
      <c r="CA79" s="65"/>
      <c r="CB79" s="65"/>
      <c r="CC79" s="65"/>
      <c r="CD79" s="65"/>
      <c r="CE79" s="65"/>
      <c r="CF79" s="65"/>
      <c r="CG79" s="65"/>
      <c r="CH79" s="65"/>
      <c r="CI79" s="65"/>
      <c r="CJ79" s="65"/>
      <c r="CK79" s="65"/>
      <c r="CL79" s="65"/>
      <c r="CM79" s="65"/>
      <c r="CN79" s="65"/>
      <c r="CO79" s="65"/>
      <c r="CP79" s="65"/>
      <c r="CQ79" s="65"/>
      <c r="CR79" s="65"/>
      <c r="CS79" s="65"/>
      <c r="CT79" s="65"/>
      <c r="CU79" s="65"/>
      <c r="CV79" s="65"/>
      <c r="CW79" s="65"/>
      <c r="CX79" s="65"/>
      <c r="CY79" s="65"/>
      <c r="CZ79" s="65"/>
      <c r="DA79" s="65"/>
      <c r="DB79" s="65"/>
      <c r="DC79" s="65"/>
      <c r="DD79" s="65"/>
      <c r="DE79" s="65"/>
      <c r="DF79" s="65"/>
      <c r="DG79" s="65"/>
      <c r="DH79" s="65"/>
      <c r="DI79" s="65"/>
      <c r="DJ79" s="65"/>
      <c r="DK79" s="65"/>
      <c r="DL79" s="65"/>
      <c r="DM79" s="65"/>
      <c r="DN79" s="65"/>
      <c r="DO79" s="65"/>
      <c r="DP79" s="65"/>
      <c r="DQ79" s="65"/>
      <c r="DR79" s="65"/>
      <c r="DS79" s="65"/>
      <c r="DT79" s="65"/>
      <c r="DU79" s="65"/>
      <c r="DV79" s="65"/>
      <c r="DW79" s="65"/>
      <c r="DX79" s="65"/>
      <c r="DY79" s="65"/>
      <c r="DZ79" s="65"/>
      <c r="EA79" s="65"/>
      <c r="EB79" s="65"/>
      <c r="EC79" s="65"/>
      <c r="ED79" s="65"/>
      <c r="EE79" s="65"/>
      <c r="EF79" s="65"/>
      <c r="EG79" s="65"/>
      <c r="EH79" s="65"/>
      <c r="EI79" s="65"/>
      <c r="EJ79" s="65"/>
      <c r="EK79" s="65"/>
      <c r="EL79" s="65"/>
      <c r="EM79" s="65"/>
      <c r="EN79" s="65"/>
      <c r="EO79" s="65"/>
      <c r="EP79" s="65"/>
      <c r="EQ79" s="65"/>
      <c r="ER79" s="65"/>
      <c r="ES79" s="65"/>
      <c r="ET79" s="65"/>
      <c r="EU79" s="65"/>
      <c r="EV79" s="65"/>
      <c r="EW79" s="65"/>
      <c r="EX79" s="65"/>
      <c r="EY79" s="65"/>
      <c r="EZ79" s="65"/>
      <c r="FA79" s="65"/>
      <c r="FB79" s="65"/>
      <c r="FC79" s="65"/>
      <c r="FD79" s="65"/>
      <c r="FE79" s="65"/>
      <c r="FF79" s="65"/>
      <c r="FG79" s="65"/>
      <c r="FH79" s="65"/>
      <c r="FI79" s="65"/>
      <c r="FJ79" s="65"/>
      <c r="FK79" s="65"/>
      <c r="FL79" s="65"/>
      <c r="FM79" s="65"/>
      <c r="FN79" s="65"/>
      <c r="FO79" s="65"/>
      <c r="FP79" s="65"/>
      <c r="FQ79" s="65"/>
      <c r="FR79" s="65"/>
      <c r="FS79" s="65"/>
      <c r="FT79" s="65"/>
      <c r="FU79" s="65"/>
      <c r="FV79" s="65"/>
      <c r="FW79" s="65"/>
      <c r="FX79" s="65"/>
      <c r="FY79" s="65"/>
      <c r="FZ79" s="65"/>
      <c r="GA79" s="65"/>
      <c r="GB79" s="65"/>
      <c r="GC79" s="65"/>
      <c r="GD79" s="65"/>
      <c r="GE79" s="65"/>
      <c r="GF79" s="65"/>
      <c r="GG79" s="65"/>
      <c r="GH79" s="65"/>
      <c r="GI79" s="65"/>
      <c r="GJ79" s="65"/>
      <c r="GK79" s="65"/>
      <c r="GL79" s="65"/>
      <c r="GM79" s="65"/>
      <c r="GN79" s="65"/>
      <c r="GO79" s="65"/>
      <c r="GP79" s="65"/>
      <c r="GQ79" s="65"/>
      <c r="GR79" s="65"/>
      <c r="GS79" s="65"/>
      <c r="GT79" s="65"/>
      <c r="GU79" s="65"/>
      <c r="GV79" s="65"/>
      <c r="GW79" s="65"/>
      <c r="GX79" s="65"/>
    </row>
    <row r="80" spans="1:206" s="66" customFormat="1" ht="18" customHeight="1">
      <c r="A80" s="365" t="s">
        <v>145</v>
      </c>
      <c r="B80" s="365"/>
      <c r="C80" s="29"/>
      <c r="D80" s="134">
        <f>E80+F80+H80+J80+L80+N80+P80+R80+T80+V80+X80+Z80</f>
        <v>0</v>
      </c>
      <c r="E80" s="29"/>
      <c r="F80" s="29"/>
      <c r="G80" s="137">
        <f>E80+F80</f>
        <v>0</v>
      </c>
      <c r="H80" s="29"/>
      <c r="I80" s="137">
        <f>G80+H80</f>
        <v>0</v>
      </c>
      <c r="J80" s="29"/>
      <c r="K80" s="137">
        <f>I80+J80</f>
        <v>0</v>
      </c>
      <c r="L80" s="29"/>
      <c r="M80" s="137">
        <f>K80+L80</f>
        <v>0</v>
      </c>
      <c r="N80" s="29"/>
      <c r="O80" s="137">
        <f>M80+N80</f>
        <v>0</v>
      </c>
      <c r="P80" s="29"/>
      <c r="Q80" s="137">
        <f>O80+P80</f>
        <v>0</v>
      </c>
      <c r="R80" s="29"/>
      <c r="S80" s="137">
        <f>Q80+R80</f>
        <v>0</v>
      </c>
      <c r="T80" s="29"/>
      <c r="U80" s="137">
        <f>S80+T80</f>
        <v>0</v>
      </c>
      <c r="V80" s="29"/>
      <c r="W80" s="137">
        <f>U80+V80</f>
        <v>0</v>
      </c>
      <c r="X80" s="29"/>
      <c r="Y80" s="137">
        <f>W80+X80</f>
        <v>0</v>
      </c>
      <c r="Z80" s="29"/>
      <c r="AA80" s="29"/>
      <c r="AB80" s="135">
        <f t="shared" si="213"/>
        <v>1</v>
      </c>
      <c r="AC80" s="29"/>
      <c r="AD80" s="29"/>
      <c r="AE80" s="137">
        <f>AC80+AD80</f>
        <v>0</v>
      </c>
      <c r="AF80" s="135">
        <f t="shared" si="215"/>
        <v>1</v>
      </c>
      <c r="AG80" s="29"/>
      <c r="AH80" s="137">
        <f>AE80+AG80</f>
        <v>0</v>
      </c>
      <c r="AI80" s="135">
        <f t="shared" si="217"/>
        <v>1</v>
      </c>
      <c r="AJ80" s="29"/>
      <c r="AK80" s="137">
        <f>AH80+AJ80</f>
        <v>0</v>
      </c>
      <c r="AL80" s="135">
        <f t="shared" si="218"/>
        <v>1</v>
      </c>
      <c r="AM80" s="29"/>
      <c r="AN80" s="137">
        <f>AK80+AM80</f>
        <v>0</v>
      </c>
      <c r="AO80" s="135">
        <f t="shared" si="219"/>
        <v>1</v>
      </c>
      <c r="AP80" s="29"/>
      <c r="AQ80" s="137">
        <f>AN80+AP80</f>
        <v>0</v>
      </c>
      <c r="AR80" s="135">
        <f t="shared" si="220"/>
        <v>1</v>
      </c>
      <c r="AS80" s="29"/>
      <c r="AT80" s="137">
        <f>AQ80+AS80</f>
        <v>0</v>
      </c>
      <c r="AU80" s="135">
        <f t="shared" si="221"/>
        <v>1</v>
      </c>
      <c r="AV80" s="29"/>
      <c r="AW80" s="137">
        <f>AT80+AV80</f>
        <v>0</v>
      </c>
      <c r="AX80" s="135">
        <f t="shared" si="222"/>
        <v>1</v>
      </c>
      <c r="AY80" s="29"/>
      <c r="AZ80" s="137">
        <f>AW80+AY80</f>
        <v>0</v>
      </c>
      <c r="BA80" s="135">
        <f t="shared" si="223"/>
        <v>1</v>
      </c>
      <c r="BB80" s="29"/>
      <c r="BC80" s="137">
        <f>AZ80+BB80</f>
        <v>0</v>
      </c>
      <c r="BD80" s="135">
        <f t="shared" si="224"/>
        <v>1</v>
      </c>
      <c r="BE80" s="29"/>
      <c r="BF80" s="137">
        <f>BC80+BE80</f>
        <v>0</v>
      </c>
      <c r="BG80" s="135">
        <f t="shared" si="225"/>
        <v>1</v>
      </c>
      <c r="BH80" s="137"/>
      <c r="BI80" s="29"/>
      <c r="BJ80" s="29"/>
      <c r="BK80" s="135">
        <f>IF($AA$80=0,1,BJ80/$AA$80-1)</f>
        <v>1</v>
      </c>
      <c r="BL80" s="135">
        <f t="shared" si="227"/>
        <v>1</v>
      </c>
      <c r="BM80" s="167"/>
      <c r="BN80" s="65"/>
      <c r="BO80" s="65"/>
      <c r="BP80" s="65"/>
      <c r="BQ80" s="65"/>
      <c r="BR80" s="65"/>
      <c r="BS80" s="65"/>
      <c r="BT80" s="65"/>
      <c r="BU80" s="65"/>
      <c r="BV80" s="65"/>
      <c r="BW80" s="65"/>
      <c r="BX80" s="65"/>
      <c r="BY80" s="65"/>
      <c r="BZ80" s="65"/>
      <c r="CA80" s="65"/>
      <c r="CB80" s="65"/>
      <c r="CC80" s="65"/>
      <c r="CD80" s="65"/>
      <c r="CE80" s="65"/>
      <c r="CF80" s="65"/>
      <c r="CG80" s="65"/>
      <c r="CH80" s="65"/>
      <c r="CI80" s="65"/>
      <c r="CJ80" s="65"/>
      <c r="CK80" s="65"/>
      <c r="CL80" s="65"/>
      <c r="CM80" s="65"/>
      <c r="CN80" s="65"/>
      <c r="CO80" s="65"/>
      <c r="CP80" s="65"/>
      <c r="CQ80" s="65"/>
      <c r="CR80" s="65"/>
      <c r="CS80" s="65"/>
      <c r="CT80" s="65"/>
      <c r="CU80" s="65"/>
      <c r="CV80" s="65"/>
      <c r="CW80" s="65"/>
      <c r="CX80" s="65"/>
      <c r="CY80" s="65"/>
      <c r="CZ80" s="65"/>
      <c r="DA80" s="65"/>
      <c r="DB80" s="65"/>
      <c r="DC80" s="65"/>
      <c r="DD80" s="65"/>
      <c r="DE80" s="65"/>
      <c r="DF80" s="65"/>
      <c r="DG80" s="65"/>
      <c r="DH80" s="65"/>
      <c r="DI80" s="65"/>
      <c r="DJ80" s="65"/>
      <c r="DK80" s="65"/>
      <c r="DL80" s="65"/>
      <c r="DM80" s="65"/>
      <c r="DN80" s="65"/>
      <c r="DO80" s="65"/>
      <c r="DP80" s="65"/>
      <c r="DQ80" s="65"/>
      <c r="DR80" s="65"/>
      <c r="DS80" s="65"/>
      <c r="DT80" s="65"/>
      <c r="DU80" s="65"/>
      <c r="DV80" s="65"/>
      <c r="DW80" s="65"/>
      <c r="DX80" s="65"/>
      <c r="DY80" s="65"/>
      <c r="DZ80" s="65"/>
      <c r="EA80" s="65"/>
      <c r="EB80" s="65"/>
      <c r="EC80" s="65"/>
      <c r="ED80" s="65"/>
      <c r="EE80" s="65"/>
      <c r="EF80" s="65"/>
      <c r="EG80" s="65"/>
      <c r="EH80" s="65"/>
      <c r="EI80" s="65"/>
      <c r="EJ80" s="65"/>
      <c r="EK80" s="65"/>
      <c r="EL80" s="65"/>
      <c r="EM80" s="65"/>
      <c r="EN80" s="65"/>
      <c r="EO80" s="65"/>
      <c r="EP80" s="65"/>
      <c r="EQ80" s="65"/>
      <c r="ER80" s="65"/>
      <c r="ES80" s="65"/>
      <c r="ET80" s="65"/>
      <c r="EU80" s="65"/>
      <c r="EV80" s="65"/>
      <c r="EW80" s="65"/>
      <c r="EX80" s="65"/>
      <c r="EY80" s="65"/>
      <c r="EZ80" s="65"/>
      <c r="FA80" s="65"/>
      <c r="FB80" s="65"/>
      <c r="FC80" s="65"/>
      <c r="FD80" s="65"/>
      <c r="FE80" s="65"/>
      <c r="FF80" s="65"/>
      <c r="FG80" s="65"/>
      <c r="FH80" s="65"/>
      <c r="FI80" s="65"/>
      <c r="FJ80" s="65"/>
      <c r="FK80" s="65"/>
      <c r="FL80" s="65"/>
      <c r="FM80" s="65"/>
      <c r="FN80" s="65"/>
      <c r="FO80" s="65"/>
      <c r="FP80" s="65"/>
      <c r="FQ80" s="65"/>
      <c r="FR80" s="65"/>
      <c r="FS80" s="65"/>
      <c r="FT80" s="65"/>
      <c r="FU80" s="65"/>
      <c r="FV80" s="65"/>
      <c r="FW80" s="65"/>
      <c r="FX80" s="65"/>
      <c r="FY80" s="65"/>
      <c r="FZ80" s="65"/>
      <c r="GA80" s="65"/>
      <c r="GB80" s="65"/>
      <c r="GC80" s="65"/>
      <c r="GD80" s="65"/>
      <c r="GE80" s="65"/>
      <c r="GF80" s="65"/>
      <c r="GG80" s="65"/>
      <c r="GH80" s="65"/>
      <c r="GI80" s="65"/>
      <c r="GJ80" s="65"/>
      <c r="GK80" s="65"/>
      <c r="GL80" s="65"/>
      <c r="GM80" s="65"/>
      <c r="GN80" s="65"/>
      <c r="GO80" s="65"/>
      <c r="GP80" s="65"/>
      <c r="GQ80" s="65"/>
      <c r="GR80" s="65"/>
      <c r="GS80" s="65"/>
      <c r="GT80" s="65"/>
      <c r="GU80" s="65"/>
      <c r="GV80" s="65"/>
      <c r="GW80" s="65"/>
      <c r="GX80" s="65"/>
    </row>
    <row r="81" spans="1:206" s="79" customFormat="1" ht="18" customHeight="1">
      <c r="A81" s="366" t="s">
        <v>57</v>
      </c>
      <c r="B81" s="366"/>
      <c r="C81" s="148">
        <f>C82-C83</f>
        <v>0</v>
      </c>
      <c r="D81" s="148">
        <f t="shared" ref="D81:AA81" si="228">D82-D83</f>
        <v>0</v>
      </c>
      <c r="E81" s="148">
        <f t="shared" si="228"/>
        <v>0</v>
      </c>
      <c r="F81" s="148">
        <f t="shared" si="228"/>
        <v>0</v>
      </c>
      <c r="G81" s="148">
        <f t="shared" si="228"/>
        <v>0</v>
      </c>
      <c r="H81" s="148">
        <f t="shared" si="228"/>
        <v>0</v>
      </c>
      <c r="I81" s="148">
        <f t="shared" si="228"/>
        <v>0</v>
      </c>
      <c r="J81" s="148">
        <f t="shared" si="228"/>
        <v>0</v>
      </c>
      <c r="K81" s="148">
        <f t="shared" si="228"/>
        <v>0</v>
      </c>
      <c r="L81" s="148">
        <f t="shared" si="228"/>
        <v>0</v>
      </c>
      <c r="M81" s="148">
        <f t="shared" si="228"/>
        <v>0</v>
      </c>
      <c r="N81" s="148">
        <f t="shared" si="228"/>
        <v>0</v>
      </c>
      <c r="O81" s="148">
        <f t="shared" si="228"/>
        <v>0</v>
      </c>
      <c r="P81" s="148">
        <f t="shared" si="228"/>
        <v>0</v>
      </c>
      <c r="Q81" s="148">
        <f t="shared" si="228"/>
        <v>0</v>
      </c>
      <c r="R81" s="148">
        <f t="shared" si="228"/>
        <v>0</v>
      </c>
      <c r="S81" s="148">
        <f t="shared" si="228"/>
        <v>0</v>
      </c>
      <c r="T81" s="148">
        <f t="shared" si="228"/>
        <v>0</v>
      </c>
      <c r="U81" s="148">
        <f t="shared" si="228"/>
        <v>0</v>
      </c>
      <c r="V81" s="148">
        <f t="shared" si="228"/>
        <v>0</v>
      </c>
      <c r="W81" s="148">
        <f t="shared" si="228"/>
        <v>0</v>
      </c>
      <c r="X81" s="148">
        <f t="shared" si="228"/>
        <v>0</v>
      </c>
      <c r="Y81" s="148">
        <f t="shared" si="228"/>
        <v>0</v>
      </c>
      <c r="Z81" s="148">
        <f t="shared" si="228"/>
        <v>0</v>
      </c>
      <c r="AA81" s="148">
        <f t="shared" si="228"/>
        <v>0</v>
      </c>
      <c r="AB81" s="133">
        <f t="shared" si="213"/>
        <v>1</v>
      </c>
      <c r="AC81" s="148">
        <f t="shared" ref="AC81:BH81" si="229">AC82-AC83</f>
        <v>0</v>
      </c>
      <c r="AD81" s="148">
        <f t="shared" si="229"/>
        <v>0</v>
      </c>
      <c r="AE81" s="148">
        <f t="shared" si="229"/>
        <v>0</v>
      </c>
      <c r="AF81" s="133">
        <f t="shared" si="215"/>
        <v>1</v>
      </c>
      <c r="AG81" s="148">
        <f t="shared" ref="AG81" si="230">AG82-AG83</f>
        <v>0</v>
      </c>
      <c r="AH81" s="148">
        <f t="shared" si="229"/>
        <v>0</v>
      </c>
      <c r="AI81" s="133">
        <f t="shared" si="217"/>
        <v>1</v>
      </c>
      <c r="AJ81" s="148">
        <f t="shared" si="229"/>
        <v>0</v>
      </c>
      <c r="AK81" s="148">
        <f t="shared" si="229"/>
        <v>0</v>
      </c>
      <c r="AL81" s="133">
        <f t="shared" si="218"/>
        <v>1</v>
      </c>
      <c r="AM81" s="148">
        <f t="shared" si="229"/>
        <v>0</v>
      </c>
      <c r="AN81" s="148">
        <f t="shared" si="229"/>
        <v>0</v>
      </c>
      <c r="AO81" s="133">
        <f t="shared" si="219"/>
        <v>1</v>
      </c>
      <c r="AP81" s="148">
        <f t="shared" si="229"/>
        <v>0</v>
      </c>
      <c r="AQ81" s="148">
        <f t="shared" si="229"/>
        <v>0</v>
      </c>
      <c r="AR81" s="133">
        <f t="shared" si="220"/>
        <v>1</v>
      </c>
      <c r="AS81" s="148">
        <f t="shared" si="229"/>
        <v>0</v>
      </c>
      <c r="AT81" s="148">
        <f t="shared" si="229"/>
        <v>0</v>
      </c>
      <c r="AU81" s="133">
        <f t="shared" si="221"/>
        <v>1</v>
      </c>
      <c r="AV81" s="148">
        <f t="shared" si="229"/>
        <v>0</v>
      </c>
      <c r="AW81" s="148">
        <f t="shared" si="229"/>
        <v>0</v>
      </c>
      <c r="AX81" s="133">
        <f t="shared" si="222"/>
        <v>1</v>
      </c>
      <c r="AY81" s="148">
        <f t="shared" si="229"/>
        <v>0</v>
      </c>
      <c r="AZ81" s="148">
        <f t="shared" si="229"/>
        <v>0</v>
      </c>
      <c r="BA81" s="133">
        <f t="shared" si="223"/>
        <v>1</v>
      </c>
      <c r="BB81" s="148">
        <f t="shared" si="229"/>
        <v>0</v>
      </c>
      <c r="BC81" s="148">
        <f t="shared" si="229"/>
        <v>0</v>
      </c>
      <c r="BD81" s="133">
        <f t="shared" si="224"/>
        <v>1</v>
      </c>
      <c r="BE81" s="148">
        <f t="shared" si="229"/>
        <v>0</v>
      </c>
      <c r="BF81" s="148">
        <f t="shared" si="229"/>
        <v>0</v>
      </c>
      <c r="BG81" s="133">
        <f t="shared" si="225"/>
        <v>1</v>
      </c>
      <c r="BH81" s="148">
        <f t="shared" si="229"/>
        <v>0</v>
      </c>
      <c r="BI81" s="148">
        <f t="shared" ref="BI81:BJ81" si="231">BI82-BI83</f>
        <v>0</v>
      </c>
      <c r="BJ81" s="148">
        <f t="shared" si="231"/>
        <v>0</v>
      </c>
      <c r="BK81" s="133">
        <f>IF($AA$81=0,1,BJ81/$AA$81-1)</f>
        <v>1</v>
      </c>
      <c r="BL81" s="133">
        <f t="shared" si="227"/>
        <v>1</v>
      </c>
      <c r="BM81" s="169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  <c r="CU81" s="78"/>
      <c r="CV81" s="78"/>
      <c r="CW81" s="78"/>
      <c r="CX81" s="78"/>
      <c r="CY81" s="78"/>
      <c r="CZ81" s="78"/>
      <c r="DA81" s="78"/>
      <c r="DB81" s="78"/>
      <c r="DC81" s="78"/>
      <c r="DD81" s="78"/>
      <c r="DE81" s="78"/>
      <c r="DF81" s="78"/>
      <c r="DG81" s="78"/>
      <c r="DH81" s="78"/>
      <c r="DI81" s="78"/>
      <c r="DJ81" s="78"/>
      <c r="DK81" s="78"/>
      <c r="DL81" s="78"/>
      <c r="DM81" s="78"/>
      <c r="DN81" s="78"/>
      <c r="DO81" s="78"/>
      <c r="DP81" s="78"/>
      <c r="DQ81" s="78"/>
      <c r="DR81" s="78"/>
      <c r="DS81" s="78"/>
      <c r="DT81" s="78"/>
      <c r="DU81" s="78"/>
      <c r="DV81" s="78"/>
      <c r="DW81" s="78"/>
      <c r="DX81" s="78"/>
      <c r="DY81" s="78"/>
      <c r="DZ81" s="78"/>
      <c r="EA81" s="78"/>
      <c r="EB81" s="78"/>
      <c r="EC81" s="78"/>
      <c r="ED81" s="78"/>
      <c r="EE81" s="78"/>
      <c r="EF81" s="78"/>
      <c r="EG81" s="78"/>
      <c r="EH81" s="78"/>
      <c r="EI81" s="78"/>
      <c r="EJ81" s="78"/>
      <c r="EK81" s="78"/>
      <c r="EL81" s="78"/>
      <c r="EM81" s="78"/>
      <c r="EN81" s="78"/>
      <c r="EO81" s="78"/>
      <c r="EP81" s="78"/>
      <c r="EQ81" s="78"/>
      <c r="ER81" s="78"/>
      <c r="ES81" s="78"/>
      <c r="ET81" s="78"/>
      <c r="EU81" s="78"/>
      <c r="EV81" s="78"/>
      <c r="EW81" s="78"/>
      <c r="EX81" s="78"/>
      <c r="EY81" s="78"/>
      <c r="EZ81" s="78"/>
      <c r="FA81" s="78"/>
      <c r="FB81" s="78"/>
      <c r="FC81" s="78"/>
      <c r="FD81" s="78"/>
      <c r="FE81" s="78"/>
      <c r="FF81" s="78"/>
      <c r="FG81" s="78"/>
      <c r="FH81" s="78"/>
      <c r="FI81" s="78"/>
      <c r="FJ81" s="78"/>
      <c r="FK81" s="78"/>
      <c r="FL81" s="78"/>
      <c r="FM81" s="78"/>
      <c r="FN81" s="78"/>
      <c r="FO81" s="78"/>
      <c r="FP81" s="78"/>
      <c r="FQ81" s="78"/>
      <c r="FR81" s="78"/>
      <c r="FS81" s="78"/>
      <c r="FT81" s="78"/>
      <c r="FU81" s="78"/>
      <c r="FV81" s="78"/>
      <c r="FW81" s="78"/>
      <c r="FX81" s="78"/>
      <c r="FY81" s="78"/>
      <c r="FZ81" s="78"/>
      <c r="GA81" s="78"/>
      <c r="GB81" s="78"/>
      <c r="GC81" s="78"/>
      <c r="GD81" s="78"/>
      <c r="GE81" s="78"/>
      <c r="GF81" s="78"/>
      <c r="GG81" s="78"/>
      <c r="GH81" s="78"/>
      <c r="GI81" s="78"/>
      <c r="GJ81" s="78"/>
      <c r="GK81" s="78"/>
      <c r="GL81" s="78"/>
      <c r="GM81" s="78"/>
      <c r="GN81" s="78"/>
      <c r="GO81" s="78"/>
      <c r="GP81" s="78"/>
      <c r="GQ81" s="78"/>
      <c r="GR81" s="78"/>
      <c r="GS81" s="78"/>
      <c r="GT81" s="78"/>
      <c r="GU81" s="78"/>
      <c r="GV81" s="78"/>
      <c r="GW81" s="78"/>
      <c r="GX81" s="78"/>
    </row>
    <row r="82" spans="1:206" s="64" customFormat="1" ht="18" customHeight="1">
      <c r="A82" s="365" t="s">
        <v>144</v>
      </c>
      <c r="B82" s="365"/>
      <c r="C82" s="29"/>
      <c r="D82" s="134">
        <f>E82+F82+H82+J82+L82+N82+P82+R82+T82+V82+X82+Z82</f>
        <v>0</v>
      </c>
      <c r="E82" s="29"/>
      <c r="F82" s="29"/>
      <c r="G82" s="137">
        <f>E82+F82</f>
        <v>0</v>
      </c>
      <c r="H82" s="29"/>
      <c r="I82" s="137">
        <f>G82+H82</f>
        <v>0</v>
      </c>
      <c r="J82" s="29"/>
      <c r="K82" s="137">
        <f>I82+J82</f>
        <v>0</v>
      </c>
      <c r="L82" s="29"/>
      <c r="M82" s="137">
        <f>K82+L82</f>
        <v>0</v>
      </c>
      <c r="N82" s="29"/>
      <c r="O82" s="137">
        <f>M82+N82</f>
        <v>0</v>
      </c>
      <c r="P82" s="29"/>
      <c r="Q82" s="137">
        <f>O82+P82</f>
        <v>0</v>
      </c>
      <c r="R82" s="29"/>
      <c r="S82" s="137">
        <f>Q82+R82</f>
        <v>0</v>
      </c>
      <c r="T82" s="29"/>
      <c r="U82" s="137">
        <f>S82+T82</f>
        <v>0</v>
      </c>
      <c r="V82" s="29"/>
      <c r="W82" s="137">
        <f>U82+V82</f>
        <v>0</v>
      </c>
      <c r="X82" s="29"/>
      <c r="Y82" s="137">
        <f>W82+X82</f>
        <v>0</v>
      </c>
      <c r="Z82" s="29"/>
      <c r="AA82" s="29"/>
      <c r="AB82" s="135">
        <f t="shared" si="213"/>
        <v>1</v>
      </c>
      <c r="AC82" s="29"/>
      <c r="AD82" s="29"/>
      <c r="AE82" s="137">
        <f>AC82+AD82</f>
        <v>0</v>
      </c>
      <c r="AF82" s="135">
        <f t="shared" si="215"/>
        <v>1</v>
      </c>
      <c r="AG82" s="29"/>
      <c r="AH82" s="137">
        <f>AE82+AG82</f>
        <v>0</v>
      </c>
      <c r="AI82" s="135">
        <f t="shared" si="217"/>
        <v>1</v>
      </c>
      <c r="AJ82" s="29"/>
      <c r="AK82" s="137">
        <f>AH82+AJ82</f>
        <v>0</v>
      </c>
      <c r="AL82" s="135">
        <f t="shared" si="218"/>
        <v>1</v>
      </c>
      <c r="AM82" s="29"/>
      <c r="AN82" s="137">
        <f>AK82+AM82</f>
        <v>0</v>
      </c>
      <c r="AO82" s="135">
        <f t="shared" si="219"/>
        <v>1</v>
      </c>
      <c r="AP82" s="29"/>
      <c r="AQ82" s="137">
        <f>AN82+AP82</f>
        <v>0</v>
      </c>
      <c r="AR82" s="135">
        <f t="shared" si="220"/>
        <v>1</v>
      </c>
      <c r="AS82" s="29"/>
      <c r="AT82" s="137">
        <f>AQ82+AS82</f>
        <v>0</v>
      </c>
      <c r="AU82" s="135">
        <f t="shared" si="221"/>
        <v>1</v>
      </c>
      <c r="AV82" s="29"/>
      <c r="AW82" s="137">
        <f>AT82+AV82</f>
        <v>0</v>
      </c>
      <c r="AX82" s="135">
        <f t="shared" si="222"/>
        <v>1</v>
      </c>
      <c r="AY82" s="29"/>
      <c r="AZ82" s="137">
        <f>AW82+AY82</f>
        <v>0</v>
      </c>
      <c r="BA82" s="135">
        <f t="shared" si="223"/>
        <v>1</v>
      </c>
      <c r="BB82" s="29"/>
      <c r="BC82" s="137">
        <f>AZ82+BB82</f>
        <v>0</v>
      </c>
      <c r="BD82" s="135">
        <f t="shared" si="224"/>
        <v>1</v>
      </c>
      <c r="BE82" s="29"/>
      <c r="BF82" s="137">
        <f>BC82+BE82</f>
        <v>0</v>
      </c>
      <c r="BG82" s="135">
        <f t="shared" si="225"/>
        <v>1</v>
      </c>
      <c r="BH82" s="137"/>
      <c r="BI82" s="29"/>
      <c r="BJ82" s="29"/>
      <c r="BK82" s="135">
        <f>IF($AA$82=0,1,BJ82/$AA$82-1)</f>
        <v>1</v>
      </c>
      <c r="BL82" s="135">
        <f t="shared" si="227"/>
        <v>1</v>
      </c>
      <c r="BM82" s="167"/>
      <c r="BN82" s="63"/>
      <c r="BO82" s="63"/>
      <c r="BP82" s="63"/>
      <c r="BQ82" s="63"/>
      <c r="BR82" s="63"/>
      <c r="BS82" s="63"/>
      <c r="BT82" s="63"/>
      <c r="BU82" s="63"/>
      <c r="BV82" s="63"/>
      <c r="BW82" s="63"/>
      <c r="BX82" s="63"/>
      <c r="BY82" s="63"/>
      <c r="BZ82" s="63"/>
      <c r="CA82" s="63"/>
      <c r="CB82" s="63"/>
      <c r="CC82" s="63"/>
      <c r="CD82" s="63"/>
      <c r="CE82" s="63"/>
      <c r="CF82" s="63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  <c r="DZ82" s="63"/>
      <c r="EA82" s="63"/>
      <c r="EB82" s="63"/>
      <c r="EC82" s="63"/>
      <c r="ED82" s="63"/>
      <c r="EE82" s="63"/>
      <c r="EF82" s="63"/>
      <c r="EG82" s="63"/>
      <c r="EH82" s="63"/>
      <c r="EI82" s="63"/>
      <c r="EJ82" s="63"/>
      <c r="EK82" s="63"/>
      <c r="EL82" s="63"/>
      <c r="EM82" s="63"/>
      <c r="EN82" s="63"/>
      <c r="EO82" s="63"/>
      <c r="EP82" s="63"/>
      <c r="EQ82" s="63"/>
      <c r="ER82" s="63"/>
      <c r="ES82" s="63"/>
      <c r="ET82" s="63"/>
      <c r="EU82" s="63"/>
      <c r="EV82" s="63"/>
      <c r="EW82" s="63"/>
      <c r="EX82" s="63"/>
      <c r="EY82" s="63"/>
      <c r="EZ82" s="63"/>
      <c r="FA82" s="63"/>
      <c r="FB82" s="63"/>
      <c r="FC82" s="63"/>
      <c r="FD82" s="63"/>
      <c r="FE82" s="63"/>
      <c r="FF82" s="63"/>
      <c r="FG82" s="63"/>
      <c r="FH82" s="63"/>
      <c r="FI82" s="63"/>
      <c r="FJ82" s="63"/>
      <c r="FK82" s="63"/>
      <c r="FL82" s="63"/>
      <c r="FM82" s="63"/>
      <c r="FN82" s="63"/>
      <c r="FO82" s="63"/>
      <c r="FP82" s="63"/>
      <c r="FQ82" s="63"/>
      <c r="FR82" s="63"/>
      <c r="FS82" s="63"/>
      <c r="FT82" s="63"/>
      <c r="FU82" s="63"/>
      <c r="FV82" s="63"/>
      <c r="FW82" s="63"/>
      <c r="FX82" s="63"/>
      <c r="FY82" s="63"/>
      <c r="FZ82" s="63"/>
      <c r="GA82" s="63"/>
      <c r="GB82" s="63"/>
      <c r="GC82" s="63"/>
      <c r="GD82" s="63"/>
      <c r="GE82" s="63"/>
      <c r="GF82" s="63"/>
      <c r="GG82" s="63"/>
      <c r="GH82" s="63"/>
      <c r="GI82" s="63"/>
      <c r="GJ82" s="63"/>
      <c r="GK82" s="63"/>
      <c r="GL82" s="63"/>
      <c r="GM82" s="63"/>
      <c r="GN82" s="63"/>
      <c r="GO82" s="63"/>
      <c r="GP82" s="63"/>
      <c r="GQ82" s="63"/>
      <c r="GR82" s="63"/>
      <c r="GS82" s="63"/>
      <c r="GT82" s="63"/>
      <c r="GU82" s="63"/>
      <c r="GV82" s="63"/>
      <c r="GW82" s="63"/>
      <c r="GX82" s="63"/>
    </row>
    <row r="83" spans="1:206" s="64" customFormat="1" ht="18" customHeight="1">
      <c r="A83" s="365" t="s">
        <v>146</v>
      </c>
      <c r="B83" s="365"/>
      <c r="C83" s="29"/>
      <c r="D83" s="134">
        <f>E83+F83+H83+J83+L83+N83+P83+R83+T83+V83+X83+Z83</f>
        <v>0</v>
      </c>
      <c r="E83" s="29"/>
      <c r="F83" s="29"/>
      <c r="G83" s="137">
        <f>E83+F83</f>
        <v>0</v>
      </c>
      <c r="H83" s="29"/>
      <c r="I83" s="137">
        <f>G83+H83</f>
        <v>0</v>
      </c>
      <c r="J83" s="29"/>
      <c r="K83" s="137">
        <f>I83+J83</f>
        <v>0</v>
      </c>
      <c r="L83" s="29"/>
      <c r="M83" s="137">
        <f>K83+L83</f>
        <v>0</v>
      </c>
      <c r="N83" s="29"/>
      <c r="O83" s="137">
        <f>M83+N83</f>
        <v>0</v>
      </c>
      <c r="P83" s="29"/>
      <c r="Q83" s="137">
        <f>O83+P83</f>
        <v>0</v>
      </c>
      <c r="R83" s="29"/>
      <c r="S83" s="137">
        <f>Q83+R83</f>
        <v>0</v>
      </c>
      <c r="T83" s="29"/>
      <c r="U83" s="137">
        <f>S83+T83</f>
        <v>0</v>
      </c>
      <c r="V83" s="29"/>
      <c r="W83" s="137">
        <f>U83+V83</f>
        <v>0</v>
      </c>
      <c r="X83" s="29"/>
      <c r="Y83" s="137">
        <f>W83+X83</f>
        <v>0</v>
      </c>
      <c r="Z83" s="29"/>
      <c r="AA83" s="29"/>
      <c r="AB83" s="135">
        <f t="shared" si="213"/>
        <v>1</v>
      </c>
      <c r="AC83" s="29"/>
      <c r="AD83" s="29"/>
      <c r="AE83" s="137">
        <f>AC83+AD83</f>
        <v>0</v>
      </c>
      <c r="AF83" s="135">
        <f t="shared" si="215"/>
        <v>1</v>
      </c>
      <c r="AG83" s="29"/>
      <c r="AH83" s="137">
        <f>AE83+AG83</f>
        <v>0</v>
      </c>
      <c r="AI83" s="135">
        <f t="shared" si="217"/>
        <v>1</v>
      </c>
      <c r="AJ83" s="29"/>
      <c r="AK83" s="137">
        <f>AH83+AJ83</f>
        <v>0</v>
      </c>
      <c r="AL83" s="135">
        <f t="shared" si="218"/>
        <v>1</v>
      </c>
      <c r="AM83" s="29"/>
      <c r="AN83" s="137">
        <f>AK83+AM83</f>
        <v>0</v>
      </c>
      <c r="AO83" s="135">
        <f t="shared" si="219"/>
        <v>1</v>
      </c>
      <c r="AP83" s="29"/>
      <c r="AQ83" s="137">
        <f>AN83+AP83</f>
        <v>0</v>
      </c>
      <c r="AR83" s="135">
        <f t="shared" si="220"/>
        <v>1</v>
      </c>
      <c r="AS83" s="29"/>
      <c r="AT83" s="137">
        <f>AQ83+AS83</f>
        <v>0</v>
      </c>
      <c r="AU83" s="135">
        <f t="shared" si="221"/>
        <v>1</v>
      </c>
      <c r="AV83" s="29"/>
      <c r="AW83" s="137">
        <f>AT83+AV83</f>
        <v>0</v>
      </c>
      <c r="AX83" s="135">
        <f t="shared" si="222"/>
        <v>1</v>
      </c>
      <c r="AY83" s="29"/>
      <c r="AZ83" s="137">
        <f>AW83+AY83</f>
        <v>0</v>
      </c>
      <c r="BA83" s="135">
        <f t="shared" si="223"/>
        <v>1</v>
      </c>
      <c r="BB83" s="29"/>
      <c r="BC83" s="137">
        <f>AZ83+BB83</f>
        <v>0</v>
      </c>
      <c r="BD83" s="135">
        <f t="shared" si="224"/>
        <v>1</v>
      </c>
      <c r="BE83" s="29"/>
      <c r="BF83" s="137">
        <f>BC83+BE83</f>
        <v>0</v>
      </c>
      <c r="BG83" s="135">
        <f t="shared" si="225"/>
        <v>1</v>
      </c>
      <c r="BH83" s="137"/>
      <c r="BI83" s="29"/>
      <c r="BJ83" s="29"/>
      <c r="BK83" s="135">
        <f>IF($AA$83=0,1,BJ83/$AA$83-1)</f>
        <v>1</v>
      </c>
      <c r="BL83" s="135">
        <f t="shared" si="227"/>
        <v>1</v>
      </c>
      <c r="BM83" s="167"/>
      <c r="BN83" s="63"/>
      <c r="BO83" s="63"/>
      <c r="BP83" s="63"/>
      <c r="BQ83" s="63"/>
      <c r="BR83" s="63"/>
      <c r="BS83" s="63"/>
      <c r="BT83" s="63"/>
      <c r="BU83" s="63"/>
      <c r="BV83" s="63"/>
      <c r="BW83" s="63"/>
      <c r="BX83" s="63"/>
      <c r="BY83" s="63"/>
      <c r="BZ83" s="63"/>
      <c r="CA83" s="63"/>
      <c r="CB83" s="63"/>
      <c r="CC83" s="63"/>
      <c r="CD83" s="63"/>
      <c r="CE83" s="63"/>
      <c r="CF83" s="63"/>
      <c r="CG83" s="63"/>
      <c r="CH83" s="63"/>
      <c r="CI83" s="63"/>
      <c r="CJ83" s="63"/>
      <c r="CK83" s="63"/>
      <c r="CL83" s="63"/>
      <c r="CM83" s="63"/>
      <c r="CN83" s="63"/>
      <c r="CO83" s="63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  <c r="DZ83" s="63"/>
      <c r="EA83" s="63"/>
      <c r="EB83" s="63"/>
      <c r="EC83" s="63"/>
      <c r="ED83" s="63"/>
      <c r="EE83" s="63"/>
      <c r="EF83" s="63"/>
      <c r="EG83" s="63"/>
      <c r="EH83" s="63"/>
      <c r="EI83" s="63"/>
      <c r="EJ83" s="63"/>
      <c r="EK83" s="63"/>
      <c r="EL83" s="63"/>
      <c r="EM83" s="63"/>
      <c r="EN83" s="63"/>
      <c r="EO83" s="63"/>
      <c r="EP83" s="63"/>
      <c r="EQ83" s="63"/>
      <c r="ER83" s="63"/>
      <c r="ES83" s="63"/>
      <c r="ET83" s="63"/>
      <c r="EU83" s="63"/>
      <c r="EV83" s="63"/>
      <c r="EW83" s="63"/>
      <c r="EX83" s="63"/>
      <c r="EY83" s="63"/>
      <c r="EZ83" s="63"/>
      <c r="FA83" s="63"/>
      <c r="FB83" s="63"/>
      <c r="FC83" s="63"/>
      <c r="FD83" s="63"/>
      <c r="FE83" s="63"/>
      <c r="FF83" s="63"/>
      <c r="FG83" s="63"/>
      <c r="FH83" s="63"/>
      <c r="FI83" s="63"/>
      <c r="FJ83" s="63"/>
      <c r="FK83" s="63"/>
      <c r="FL83" s="63"/>
      <c r="FM83" s="63"/>
      <c r="FN83" s="63"/>
      <c r="FO83" s="63"/>
      <c r="FP83" s="63"/>
      <c r="FQ83" s="63"/>
      <c r="FR83" s="63"/>
      <c r="FS83" s="63"/>
      <c r="FT83" s="63"/>
      <c r="FU83" s="63"/>
      <c r="FV83" s="63"/>
      <c r="FW83" s="63"/>
      <c r="FX83" s="63"/>
      <c r="FY83" s="63"/>
      <c r="FZ83" s="63"/>
      <c r="GA83" s="63"/>
      <c r="GB83" s="63"/>
      <c r="GC83" s="63"/>
      <c r="GD83" s="63"/>
      <c r="GE83" s="63"/>
      <c r="GF83" s="63"/>
      <c r="GG83" s="63"/>
      <c r="GH83" s="63"/>
      <c r="GI83" s="63"/>
      <c r="GJ83" s="63"/>
      <c r="GK83" s="63"/>
      <c r="GL83" s="63"/>
      <c r="GM83" s="63"/>
      <c r="GN83" s="63"/>
      <c r="GO83" s="63"/>
      <c r="GP83" s="63"/>
      <c r="GQ83" s="63"/>
      <c r="GR83" s="63"/>
      <c r="GS83" s="63"/>
      <c r="GT83" s="63"/>
      <c r="GU83" s="63"/>
      <c r="GV83" s="63"/>
      <c r="GW83" s="63"/>
      <c r="GX83" s="63"/>
    </row>
    <row r="84" spans="1:206" s="75" customFormat="1" ht="18" customHeight="1">
      <c r="A84" s="366" t="s">
        <v>58</v>
      </c>
      <c r="B84" s="366"/>
      <c r="C84" s="148">
        <f t="shared" ref="C84:AA84" si="232">C85-C86</f>
        <v>0</v>
      </c>
      <c r="D84" s="148">
        <f t="shared" si="232"/>
        <v>0</v>
      </c>
      <c r="E84" s="148">
        <f t="shared" si="232"/>
        <v>0</v>
      </c>
      <c r="F84" s="148">
        <f t="shared" si="232"/>
        <v>0</v>
      </c>
      <c r="G84" s="148">
        <f t="shared" si="232"/>
        <v>0</v>
      </c>
      <c r="H84" s="148">
        <f t="shared" si="232"/>
        <v>0</v>
      </c>
      <c r="I84" s="148">
        <f t="shared" si="232"/>
        <v>0</v>
      </c>
      <c r="J84" s="148">
        <f t="shared" si="232"/>
        <v>0</v>
      </c>
      <c r="K84" s="148">
        <f t="shared" si="232"/>
        <v>0</v>
      </c>
      <c r="L84" s="148">
        <f t="shared" si="232"/>
        <v>0</v>
      </c>
      <c r="M84" s="148">
        <f t="shared" si="232"/>
        <v>0</v>
      </c>
      <c r="N84" s="148">
        <f t="shared" si="232"/>
        <v>0</v>
      </c>
      <c r="O84" s="148">
        <f t="shared" si="232"/>
        <v>0</v>
      </c>
      <c r="P84" s="148">
        <f t="shared" si="232"/>
        <v>0</v>
      </c>
      <c r="Q84" s="148">
        <f t="shared" si="232"/>
        <v>0</v>
      </c>
      <c r="R84" s="148">
        <f t="shared" si="232"/>
        <v>0</v>
      </c>
      <c r="S84" s="148">
        <f t="shared" si="232"/>
        <v>0</v>
      </c>
      <c r="T84" s="148">
        <f t="shared" si="232"/>
        <v>0</v>
      </c>
      <c r="U84" s="148">
        <f t="shared" si="232"/>
        <v>0</v>
      </c>
      <c r="V84" s="148">
        <f t="shared" si="232"/>
        <v>0</v>
      </c>
      <c r="W84" s="148">
        <f t="shared" si="232"/>
        <v>0</v>
      </c>
      <c r="X84" s="148">
        <f t="shared" si="232"/>
        <v>0</v>
      </c>
      <c r="Y84" s="148">
        <f t="shared" si="232"/>
        <v>0</v>
      </c>
      <c r="Z84" s="148">
        <f t="shared" si="232"/>
        <v>0</v>
      </c>
      <c r="AA84" s="148">
        <f t="shared" si="232"/>
        <v>0</v>
      </c>
      <c r="AB84" s="133">
        <f t="shared" si="213"/>
        <v>1</v>
      </c>
      <c r="AC84" s="148">
        <f t="shared" ref="AC84:BH84" si="233">AC85-AC86</f>
        <v>0</v>
      </c>
      <c r="AD84" s="148">
        <f t="shared" si="233"/>
        <v>0</v>
      </c>
      <c r="AE84" s="148">
        <f t="shared" si="233"/>
        <v>0</v>
      </c>
      <c r="AF84" s="133">
        <f t="shared" si="215"/>
        <v>1</v>
      </c>
      <c r="AG84" s="148">
        <f t="shared" ref="AG84" si="234">AG85-AG86</f>
        <v>0</v>
      </c>
      <c r="AH84" s="148">
        <f t="shared" si="233"/>
        <v>0</v>
      </c>
      <c r="AI84" s="133">
        <f t="shared" si="217"/>
        <v>1</v>
      </c>
      <c r="AJ84" s="148">
        <f t="shared" si="233"/>
        <v>0</v>
      </c>
      <c r="AK84" s="148">
        <f t="shared" si="233"/>
        <v>0</v>
      </c>
      <c r="AL84" s="133">
        <f t="shared" si="218"/>
        <v>1</v>
      </c>
      <c r="AM84" s="148">
        <f t="shared" si="233"/>
        <v>0</v>
      </c>
      <c r="AN84" s="148">
        <f t="shared" si="233"/>
        <v>0</v>
      </c>
      <c r="AO84" s="133">
        <f t="shared" si="219"/>
        <v>1</v>
      </c>
      <c r="AP84" s="148">
        <f t="shared" si="233"/>
        <v>0</v>
      </c>
      <c r="AQ84" s="148">
        <f t="shared" si="233"/>
        <v>0</v>
      </c>
      <c r="AR84" s="133">
        <f t="shared" si="220"/>
        <v>1</v>
      </c>
      <c r="AS84" s="148">
        <f t="shared" si="233"/>
        <v>0</v>
      </c>
      <c r="AT84" s="148">
        <f t="shared" si="233"/>
        <v>0</v>
      </c>
      <c r="AU84" s="133">
        <f t="shared" si="221"/>
        <v>1</v>
      </c>
      <c r="AV84" s="148">
        <f t="shared" si="233"/>
        <v>0</v>
      </c>
      <c r="AW84" s="148">
        <f t="shared" si="233"/>
        <v>0</v>
      </c>
      <c r="AX84" s="133">
        <f t="shared" si="222"/>
        <v>1</v>
      </c>
      <c r="AY84" s="148">
        <f t="shared" si="233"/>
        <v>0</v>
      </c>
      <c r="AZ84" s="148">
        <f t="shared" si="233"/>
        <v>0</v>
      </c>
      <c r="BA84" s="133">
        <f t="shared" si="223"/>
        <v>1</v>
      </c>
      <c r="BB84" s="148">
        <f t="shared" si="233"/>
        <v>0</v>
      </c>
      <c r="BC84" s="148">
        <f t="shared" si="233"/>
        <v>0</v>
      </c>
      <c r="BD84" s="133">
        <f t="shared" si="224"/>
        <v>1</v>
      </c>
      <c r="BE84" s="148">
        <f t="shared" si="233"/>
        <v>0</v>
      </c>
      <c r="BF84" s="148">
        <f t="shared" si="233"/>
        <v>0</v>
      </c>
      <c r="BG84" s="133">
        <f t="shared" si="225"/>
        <v>1</v>
      </c>
      <c r="BH84" s="148">
        <f t="shared" si="233"/>
        <v>0</v>
      </c>
      <c r="BI84" s="148">
        <f t="shared" ref="BI84:BJ84" si="235">BI85-BI86</f>
        <v>0</v>
      </c>
      <c r="BJ84" s="148">
        <f t="shared" si="235"/>
        <v>0</v>
      </c>
      <c r="BK84" s="133">
        <f>IF($AA$84=0,1,BJ84/$AA$84-1)</f>
        <v>1</v>
      </c>
      <c r="BL84" s="133">
        <f t="shared" si="227"/>
        <v>1</v>
      </c>
      <c r="BM84" s="169"/>
      <c r="BN84" s="74"/>
      <c r="BO84" s="74"/>
      <c r="BP84" s="74"/>
      <c r="BQ84" s="74"/>
      <c r="BR84" s="74"/>
      <c r="BS84" s="74"/>
      <c r="BT84" s="74"/>
      <c r="BU84" s="74"/>
      <c r="BV84" s="74"/>
      <c r="BW84" s="74"/>
      <c r="BX84" s="74"/>
      <c r="BY84" s="74"/>
      <c r="BZ84" s="74"/>
      <c r="CA84" s="74"/>
      <c r="CB84" s="74"/>
      <c r="CC84" s="74"/>
      <c r="CD84" s="74"/>
      <c r="CE84" s="74"/>
      <c r="CF84" s="74"/>
      <c r="CG84" s="74"/>
      <c r="CH84" s="74"/>
      <c r="CI84" s="74"/>
      <c r="CJ84" s="74"/>
      <c r="CK84" s="74"/>
      <c r="CL84" s="74"/>
      <c r="CM84" s="74"/>
      <c r="CN84" s="74"/>
      <c r="CO84" s="74"/>
      <c r="CP84" s="74"/>
      <c r="CQ84" s="74"/>
      <c r="CR84" s="74"/>
      <c r="CS84" s="74"/>
      <c r="CT84" s="74"/>
      <c r="CU84" s="74"/>
      <c r="CV84" s="74"/>
      <c r="CW84" s="74"/>
      <c r="CX84" s="74"/>
      <c r="CY84" s="74"/>
      <c r="CZ84" s="74"/>
      <c r="DA84" s="74"/>
      <c r="DB84" s="74"/>
      <c r="DC84" s="74"/>
      <c r="DD84" s="74"/>
      <c r="DE84" s="74"/>
      <c r="DF84" s="74"/>
      <c r="DG84" s="74"/>
      <c r="DH84" s="74"/>
      <c r="DI84" s="74"/>
      <c r="DJ84" s="74"/>
      <c r="DK84" s="74"/>
      <c r="DL84" s="74"/>
      <c r="DM84" s="74"/>
      <c r="DN84" s="74"/>
      <c r="DO84" s="74"/>
      <c r="DP84" s="74"/>
      <c r="DQ84" s="74"/>
      <c r="DR84" s="74"/>
      <c r="DS84" s="74"/>
      <c r="DT84" s="74"/>
      <c r="DU84" s="74"/>
      <c r="DV84" s="74"/>
      <c r="DW84" s="74"/>
      <c r="DX84" s="74"/>
      <c r="DY84" s="74"/>
      <c r="DZ84" s="74"/>
      <c r="EA84" s="74"/>
      <c r="EB84" s="74"/>
      <c r="EC84" s="74"/>
      <c r="ED84" s="74"/>
      <c r="EE84" s="74"/>
      <c r="EF84" s="74"/>
      <c r="EG84" s="74"/>
      <c r="EH84" s="74"/>
      <c r="EI84" s="74"/>
      <c r="EJ84" s="74"/>
      <c r="EK84" s="74"/>
      <c r="EL84" s="74"/>
      <c r="EM84" s="74"/>
      <c r="EN84" s="74"/>
      <c r="EO84" s="74"/>
      <c r="EP84" s="74"/>
      <c r="EQ84" s="74"/>
      <c r="ER84" s="74"/>
      <c r="ES84" s="74"/>
      <c r="ET84" s="74"/>
      <c r="EU84" s="74"/>
      <c r="EV84" s="74"/>
      <c r="EW84" s="74"/>
      <c r="EX84" s="74"/>
      <c r="EY84" s="74"/>
      <c r="EZ84" s="74"/>
      <c r="FA84" s="74"/>
      <c r="FB84" s="74"/>
      <c r="FC84" s="74"/>
      <c r="FD84" s="74"/>
      <c r="FE84" s="74"/>
      <c r="FF84" s="74"/>
      <c r="FG84" s="74"/>
      <c r="FH84" s="74"/>
      <c r="FI84" s="74"/>
      <c r="FJ84" s="74"/>
      <c r="FK84" s="74"/>
      <c r="FL84" s="74"/>
      <c r="FM84" s="74"/>
      <c r="FN84" s="74"/>
      <c r="FO84" s="74"/>
      <c r="FP84" s="74"/>
      <c r="FQ84" s="74"/>
      <c r="FR84" s="74"/>
      <c r="FS84" s="74"/>
      <c r="FT84" s="74"/>
      <c r="FU84" s="74"/>
      <c r="FV84" s="74"/>
      <c r="FW84" s="74"/>
      <c r="FX84" s="74"/>
      <c r="FY84" s="74"/>
      <c r="FZ84" s="74"/>
      <c r="GA84" s="74"/>
      <c r="GB84" s="74"/>
      <c r="GC84" s="74"/>
      <c r="GD84" s="74"/>
      <c r="GE84" s="74"/>
      <c r="GF84" s="74"/>
      <c r="GG84" s="74"/>
      <c r="GH84" s="74"/>
      <c r="GI84" s="74"/>
      <c r="GJ84" s="74"/>
      <c r="GK84" s="74"/>
      <c r="GL84" s="74"/>
      <c r="GM84" s="74"/>
      <c r="GN84" s="74"/>
      <c r="GO84" s="74"/>
      <c r="GP84" s="74"/>
      <c r="GQ84" s="74"/>
      <c r="GR84" s="74"/>
      <c r="GS84" s="74"/>
      <c r="GT84" s="74"/>
      <c r="GU84" s="74"/>
      <c r="GV84" s="74"/>
      <c r="GW84" s="74"/>
      <c r="GX84" s="74"/>
    </row>
    <row r="85" spans="1:206" s="66" customFormat="1" ht="18" customHeight="1">
      <c r="A85" s="365" t="s">
        <v>147</v>
      </c>
      <c r="B85" s="365"/>
      <c r="C85" s="29"/>
      <c r="D85" s="134">
        <f>E85+F85+H85+J85+L85+N85+P85+R85+T85+V85+X85+Z85</f>
        <v>0</v>
      </c>
      <c r="E85" s="29"/>
      <c r="F85" s="29"/>
      <c r="G85" s="137">
        <f>E85+F85</f>
        <v>0</v>
      </c>
      <c r="H85" s="29"/>
      <c r="I85" s="137">
        <f>G85+H85</f>
        <v>0</v>
      </c>
      <c r="J85" s="29"/>
      <c r="K85" s="137">
        <f>I85+J85</f>
        <v>0</v>
      </c>
      <c r="L85" s="29"/>
      <c r="M85" s="137">
        <f>K85+L85</f>
        <v>0</v>
      </c>
      <c r="N85" s="29"/>
      <c r="O85" s="137">
        <f>M85+N85</f>
        <v>0</v>
      </c>
      <c r="P85" s="29"/>
      <c r="Q85" s="137">
        <f>O85+P85</f>
        <v>0</v>
      </c>
      <c r="R85" s="29"/>
      <c r="S85" s="137">
        <f>Q85+R85</f>
        <v>0</v>
      </c>
      <c r="T85" s="29"/>
      <c r="U85" s="137">
        <f>S85+T85</f>
        <v>0</v>
      </c>
      <c r="V85" s="29"/>
      <c r="W85" s="137">
        <f>U85+V85</f>
        <v>0</v>
      </c>
      <c r="X85" s="29"/>
      <c r="Y85" s="137">
        <f>W85+X85</f>
        <v>0</v>
      </c>
      <c r="Z85" s="29"/>
      <c r="AA85" s="29"/>
      <c r="AB85" s="135">
        <f t="shared" si="213"/>
        <v>1</v>
      </c>
      <c r="AC85" s="29"/>
      <c r="AD85" s="29"/>
      <c r="AE85" s="137">
        <f>AC85+AD85</f>
        <v>0</v>
      </c>
      <c r="AF85" s="135">
        <f t="shared" si="215"/>
        <v>1</v>
      </c>
      <c r="AG85" s="29"/>
      <c r="AH85" s="137">
        <f>AE85+AG85</f>
        <v>0</v>
      </c>
      <c r="AI85" s="135">
        <f t="shared" si="217"/>
        <v>1</v>
      </c>
      <c r="AJ85" s="29"/>
      <c r="AK85" s="137">
        <f>AH85+AJ85</f>
        <v>0</v>
      </c>
      <c r="AL85" s="135">
        <f t="shared" si="218"/>
        <v>1</v>
      </c>
      <c r="AM85" s="29"/>
      <c r="AN85" s="137">
        <f>AK85+AM85</f>
        <v>0</v>
      </c>
      <c r="AO85" s="135">
        <f t="shared" si="219"/>
        <v>1</v>
      </c>
      <c r="AP85" s="29"/>
      <c r="AQ85" s="137">
        <f>AN85+AP85</f>
        <v>0</v>
      </c>
      <c r="AR85" s="135">
        <f t="shared" si="220"/>
        <v>1</v>
      </c>
      <c r="AS85" s="29"/>
      <c r="AT85" s="137">
        <f>AQ85+AS85</f>
        <v>0</v>
      </c>
      <c r="AU85" s="135">
        <f t="shared" si="221"/>
        <v>1</v>
      </c>
      <c r="AV85" s="29"/>
      <c r="AW85" s="137">
        <f>AT85+AV85</f>
        <v>0</v>
      </c>
      <c r="AX85" s="135">
        <f t="shared" si="222"/>
        <v>1</v>
      </c>
      <c r="AY85" s="29"/>
      <c r="AZ85" s="137">
        <f>AW85+AY85</f>
        <v>0</v>
      </c>
      <c r="BA85" s="135">
        <f t="shared" si="223"/>
        <v>1</v>
      </c>
      <c r="BB85" s="29"/>
      <c r="BC85" s="137">
        <f>AZ85+BB85</f>
        <v>0</v>
      </c>
      <c r="BD85" s="135">
        <f t="shared" si="224"/>
        <v>1</v>
      </c>
      <c r="BE85" s="29"/>
      <c r="BF85" s="137">
        <f>BC85+BE85</f>
        <v>0</v>
      </c>
      <c r="BG85" s="135">
        <f t="shared" si="225"/>
        <v>1</v>
      </c>
      <c r="BH85" s="137"/>
      <c r="BI85" s="29"/>
      <c r="BJ85" s="29"/>
      <c r="BK85" s="135">
        <f>IF($AA$85=0,1,BJ85/$AA$85-1)</f>
        <v>1</v>
      </c>
      <c r="BL85" s="135">
        <f t="shared" si="227"/>
        <v>1</v>
      </c>
      <c r="BM85" s="167"/>
      <c r="BN85" s="65"/>
      <c r="BO85" s="65"/>
      <c r="BP85" s="65"/>
      <c r="BQ85" s="65"/>
      <c r="BR85" s="65"/>
      <c r="BS85" s="65"/>
      <c r="BT85" s="65"/>
      <c r="BU85" s="65"/>
      <c r="BV85" s="65"/>
      <c r="BW85" s="65"/>
      <c r="BX85" s="65"/>
      <c r="BY85" s="65"/>
      <c r="BZ85" s="65"/>
      <c r="CA85" s="65"/>
      <c r="CB85" s="65"/>
      <c r="CC85" s="65"/>
      <c r="CD85" s="65"/>
      <c r="CE85" s="65"/>
      <c r="CF85" s="65"/>
      <c r="CG85" s="65"/>
      <c r="CH85" s="65"/>
      <c r="CI85" s="65"/>
      <c r="CJ85" s="65"/>
      <c r="CK85" s="65"/>
      <c r="CL85" s="65"/>
      <c r="CM85" s="65"/>
      <c r="CN85" s="65"/>
      <c r="CO85" s="65"/>
      <c r="CP85" s="65"/>
      <c r="CQ85" s="65"/>
      <c r="CR85" s="65"/>
      <c r="CS85" s="65"/>
      <c r="CT85" s="65"/>
      <c r="CU85" s="65"/>
      <c r="CV85" s="65"/>
      <c r="CW85" s="65"/>
      <c r="CX85" s="65"/>
      <c r="CY85" s="65"/>
      <c r="CZ85" s="65"/>
      <c r="DA85" s="65"/>
      <c r="DB85" s="65"/>
      <c r="DC85" s="65"/>
      <c r="DD85" s="65"/>
      <c r="DE85" s="65"/>
      <c r="DF85" s="65"/>
      <c r="DG85" s="65"/>
      <c r="DH85" s="65"/>
      <c r="DI85" s="65"/>
      <c r="DJ85" s="65"/>
      <c r="DK85" s="65"/>
      <c r="DL85" s="65"/>
      <c r="DM85" s="65"/>
      <c r="DN85" s="65"/>
      <c r="DO85" s="65"/>
      <c r="DP85" s="65"/>
      <c r="DQ85" s="65"/>
      <c r="DR85" s="65"/>
      <c r="DS85" s="65"/>
      <c r="DT85" s="65"/>
      <c r="DU85" s="65"/>
      <c r="DV85" s="65"/>
      <c r="DW85" s="65"/>
      <c r="DX85" s="65"/>
      <c r="DY85" s="65"/>
      <c r="DZ85" s="65"/>
      <c r="EA85" s="65"/>
      <c r="EB85" s="65"/>
      <c r="EC85" s="65"/>
      <c r="ED85" s="65"/>
      <c r="EE85" s="65"/>
      <c r="EF85" s="65"/>
      <c r="EG85" s="65"/>
      <c r="EH85" s="65"/>
      <c r="EI85" s="65"/>
      <c r="EJ85" s="65"/>
      <c r="EK85" s="65"/>
      <c r="EL85" s="65"/>
      <c r="EM85" s="65"/>
      <c r="EN85" s="65"/>
      <c r="EO85" s="65"/>
      <c r="EP85" s="65"/>
      <c r="EQ85" s="65"/>
      <c r="ER85" s="65"/>
      <c r="ES85" s="65"/>
      <c r="ET85" s="65"/>
      <c r="EU85" s="65"/>
      <c r="EV85" s="65"/>
      <c r="EW85" s="65"/>
      <c r="EX85" s="65"/>
      <c r="EY85" s="65"/>
      <c r="EZ85" s="65"/>
      <c r="FA85" s="65"/>
      <c r="FB85" s="65"/>
      <c r="FC85" s="65"/>
      <c r="FD85" s="65"/>
      <c r="FE85" s="65"/>
      <c r="FF85" s="65"/>
      <c r="FG85" s="65"/>
      <c r="FH85" s="65"/>
      <c r="FI85" s="65"/>
      <c r="FJ85" s="65"/>
      <c r="FK85" s="65"/>
      <c r="FL85" s="65"/>
      <c r="FM85" s="65"/>
      <c r="FN85" s="65"/>
      <c r="FO85" s="65"/>
      <c r="FP85" s="65"/>
      <c r="FQ85" s="65"/>
      <c r="FR85" s="65"/>
      <c r="FS85" s="65"/>
      <c r="FT85" s="65"/>
      <c r="FU85" s="65"/>
      <c r="FV85" s="65"/>
      <c r="FW85" s="65"/>
      <c r="FX85" s="65"/>
      <c r="FY85" s="65"/>
      <c r="FZ85" s="65"/>
      <c r="GA85" s="65"/>
      <c r="GB85" s="65"/>
      <c r="GC85" s="65"/>
      <c r="GD85" s="65"/>
      <c r="GE85" s="65"/>
      <c r="GF85" s="65"/>
      <c r="GG85" s="65"/>
      <c r="GH85" s="65"/>
      <c r="GI85" s="65"/>
      <c r="GJ85" s="65"/>
      <c r="GK85" s="65"/>
      <c r="GL85" s="65"/>
      <c r="GM85" s="65"/>
      <c r="GN85" s="65"/>
      <c r="GO85" s="65"/>
      <c r="GP85" s="65"/>
      <c r="GQ85" s="65"/>
      <c r="GR85" s="65"/>
      <c r="GS85" s="65"/>
      <c r="GT85" s="65"/>
      <c r="GU85" s="65"/>
      <c r="GV85" s="65"/>
      <c r="GW85" s="65"/>
      <c r="GX85" s="65"/>
    </row>
    <row r="86" spans="1:206" s="66" customFormat="1" ht="18" customHeight="1">
      <c r="A86" s="365" t="s">
        <v>148</v>
      </c>
      <c r="B86" s="365"/>
      <c r="C86" s="29"/>
      <c r="D86" s="134">
        <f>E86+F86+H86+J86+L86+N86+P86+R86+T86+V86+X86+Z86</f>
        <v>0</v>
      </c>
      <c r="E86" s="29"/>
      <c r="F86" s="29"/>
      <c r="G86" s="137">
        <f>E86+F86</f>
        <v>0</v>
      </c>
      <c r="H86" s="29"/>
      <c r="I86" s="137">
        <f>G86+H86</f>
        <v>0</v>
      </c>
      <c r="J86" s="29"/>
      <c r="K86" s="137">
        <f>I86+J86</f>
        <v>0</v>
      </c>
      <c r="L86" s="29"/>
      <c r="M86" s="137">
        <f>K86+L86</f>
        <v>0</v>
      </c>
      <c r="N86" s="29"/>
      <c r="O86" s="137">
        <f>M86+N86</f>
        <v>0</v>
      </c>
      <c r="P86" s="29"/>
      <c r="Q86" s="137">
        <f>O86+P86</f>
        <v>0</v>
      </c>
      <c r="R86" s="29"/>
      <c r="S86" s="137">
        <f>Q86+R86</f>
        <v>0</v>
      </c>
      <c r="T86" s="29"/>
      <c r="U86" s="137">
        <f>S86+T86</f>
        <v>0</v>
      </c>
      <c r="V86" s="29"/>
      <c r="W86" s="137">
        <f>U86+V86</f>
        <v>0</v>
      </c>
      <c r="X86" s="29"/>
      <c r="Y86" s="137">
        <f>W86+X86</f>
        <v>0</v>
      </c>
      <c r="Z86" s="29"/>
      <c r="AA86" s="29"/>
      <c r="AB86" s="135">
        <f t="shared" si="213"/>
        <v>1</v>
      </c>
      <c r="AC86" s="29"/>
      <c r="AD86" s="29"/>
      <c r="AE86" s="137">
        <f>AC86+AD86</f>
        <v>0</v>
      </c>
      <c r="AF86" s="135">
        <f t="shared" si="215"/>
        <v>1</v>
      </c>
      <c r="AG86" s="29"/>
      <c r="AH86" s="137">
        <f>AE86+AG86</f>
        <v>0</v>
      </c>
      <c r="AI86" s="135">
        <f t="shared" si="217"/>
        <v>1</v>
      </c>
      <c r="AJ86" s="29"/>
      <c r="AK86" s="137">
        <f>AH86+AJ86</f>
        <v>0</v>
      </c>
      <c r="AL86" s="135">
        <f t="shared" si="218"/>
        <v>1</v>
      </c>
      <c r="AM86" s="29"/>
      <c r="AN86" s="137">
        <f>AK86+AM86</f>
        <v>0</v>
      </c>
      <c r="AO86" s="135">
        <f t="shared" si="219"/>
        <v>1</v>
      </c>
      <c r="AP86" s="29"/>
      <c r="AQ86" s="137">
        <f>AN86+AP86</f>
        <v>0</v>
      </c>
      <c r="AR86" s="135">
        <f t="shared" si="220"/>
        <v>1</v>
      </c>
      <c r="AS86" s="29"/>
      <c r="AT86" s="137">
        <f>AQ86+AS86</f>
        <v>0</v>
      </c>
      <c r="AU86" s="135">
        <f t="shared" si="221"/>
        <v>1</v>
      </c>
      <c r="AV86" s="29"/>
      <c r="AW86" s="137">
        <f>AT86+AV86</f>
        <v>0</v>
      </c>
      <c r="AX86" s="135">
        <f t="shared" si="222"/>
        <v>1</v>
      </c>
      <c r="AY86" s="29"/>
      <c r="AZ86" s="137">
        <f>AW86+AY86</f>
        <v>0</v>
      </c>
      <c r="BA86" s="135">
        <f t="shared" si="223"/>
        <v>1</v>
      </c>
      <c r="BB86" s="29"/>
      <c r="BC86" s="137">
        <f>AZ86+BB86</f>
        <v>0</v>
      </c>
      <c r="BD86" s="135">
        <f t="shared" si="224"/>
        <v>1</v>
      </c>
      <c r="BE86" s="29"/>
      <c r="BF86" s="137">
        <f>BC86+BE86</f>
        <v>0</v>
      </c>
      <c r="BG86" s="135">
        <f t="shared" si="225"/>
        <v>1</v>
      </c>
      <c r="BH86" s="137"/>
      <c r="BI86" s="29"/>
      <c r="BJ86" s="29"/>
      <c r="BK86" s="135">
        <f>IF($AA$86=0,1,BJ86/$AA$86-1)</f>
        <v>1</v>
      </c>
      <c r="BL86" s="135">
        <f t="shared" si="227"/>
        <v>1</v>
      </c>
      <c r="BM86" s="167"/>
      <c r="BN86" s="65"/>
      <c r="BO86" s="65"/>
      <c r="BP86" s="65"/>
      <c r="BQ86" s="65"/>
      <c r="BR86" s="65"/>
      <c r="BS86" s="65"/>
      <c r="BT86" s="65"/>
      <c r="BU86" s="65"/>
      <c r="BV86" s="65"/>
      <c r="BW86" s="65"/>
      <c r="BX86" s="65"/>
      <c r="BY86" s="65"/>
      <c r="BZ86" s="65"/>
      <c r="CA86" s="65"/>
      <c r="CB86" s="65"/>
      <c r="CC86" s="65"/>
      <c r="CD86" s="65"/>
      <c r="CE86" s="65"/>
      <c r="CF86" s="65"/>
      <c r="CG86" s="65"/>
      <c r="CH86" s="65"/>
      <c r="CI86" s="65"/>
      <c r="CJ86" s="65"/>
      <c r="CK86" s="65"/>
      <c r="CL86" s="65"/>
      <c r="CM86" s="65"/>
      <c r="CN86" s="65"/>
      <c r="CO86" s="65"/>
      <c r="CP86" s="65"/>
      <c r="CQ86" s="65"/>
      <c r="CR86" s="65"/>
      <c r="CS86" s="65"/>
      <c r="CT86" s="65"/>
      <c r="CU86" s="65"/>
      <c r="CV86" s="65"/>
      <c r="CW86" s="65"/>
      <c r="CX86" s="65"/>
      <c r="CY86" s="65"/>
      <c r="CZ86" s="65"/>
      <c r="DA86" s="65"/>
      <c r="DB86" s="65"/>
      <c r="DC86" s="65"/>
      <c r="DD86" s="65"/>
      <c r="DE86" s="65"/>
      <c r="DF86" s="65"/>
      <c r="DG86" s="65"/>
      <c r="DH86" s="65"/>
      <c r="DI86" s="65"/>
      <c r="DJ86" s="65"/>
      <c r="DK86" s="65"/>
      <c r="DL86" s="65"/>
      <c r="DM86" s="65"/>
      <c r="DN86" s="65"/>
      <c r="DO86" s="65"/>
      <c r="DP86" s="65"/>
      <c r="DQ86" s="65"/>
      <c r="DR86" s="65"/>
      <c r="DS86" s="65"/>
      <c r="DT86" s="65"/>
      <c r="DU86" s="65"/>
      <c r="DV86" s="65"/>
      <c r="DW86" s="65"/>
      <c r="DX86" s="65"/>
      <c r="DY86" s="65"/>
      <c r="DZ86" s="65"/>
      <c r="EA86" s="65"/>
      <c r="EB86" s="65"/>
      <c r="EC86" s="65"/>
      <c r="ED86" s="65"/>
      <c r="EE86" s="65"/>
      <c r="EF86" s="65"/>
      <c r="EG86" s="65"/>
      <c r="EH86" s="65"/>
      <c r="EI86" s="65"/>
      <c r="EJ86" s="65"/>
      <c r="EK86" s="65"/>
      <c r="EL86" s="65"/>
      <c r="EM86" s="65"/>
      <c r="EN86" s="65"/>
      <c r="EO86" s="65"/>
      <c r="EP86" s="65"/>
      <c r="EQ86" s="65"/>
      <c r="ER86" s="65"/>
      <c r="ES86" s="65"/>
      <c r="ET86" s="65"/>
      <c r="EU86" s="65"/>
      <c r="EV86" s="65"/>
      <c r="EW86" s="65"/>
      <c r="EX86" s="65"/>
      <c r="EY86" s="65"/>
      <c r="EZ86" s="65"/>
      <c r="FA86" s="65"/>
      <c r="FB86" s="65"/>
      <c r="FC86" s="65"/>
      <c r="FD86" s="65"/>
      <c r="FE86" s="65"/>
      <c r="FF86" s="65"/>
      <c r="FG86" s="65"/>
      <c r="FH86" s="65"/>
      <c r="FI86" s="65"/>
      <c r="FJ86" s="65"/>
      <c r="FK86" s="65"/>
      <c r="FL86" s="65"/>
      <c r="FM86" s="65"/>
      <c r="FN86" s="65"/>
      <c r="FO86" s="65"/>
      <c r="FP86" s="65"/>
      <c r="FQ86" s="65"/>
      <c r="FR86" s="65"/>
      <c r="FS86" s="65"/>
      <c r="FT86" s="65"/>
      <c r="FU86" s="65"/>
      <c r="FV86" s="65"/>
      <c r="FW86" s="65"/>
      <c r="FX86" s="65"/>
      <c r="FY86" s="65"/>
      <c r="FZ86" s="65"/>
      <c r="GA86" s="65"/>
      <c r="GB86" s="65"/>
      <c r="GC86" s="65"/>
      <c r="GD86" s="65"/>
      <c r="GE86" s="65"/>
      <c r="GF86" s="65"/>
      <c r="GG86" s="65"/>
      <c r="GH86" s="65"/>
      <c r="GI86" s="65"/>
      <c r="GJ86" s="65"/>
      <c r="GK86" s="65"/>
      <c r="GL86" s="65"/>
      <c r="GM86" s="65"/>
      <c r="GN86" s="65"/>
      <c r="GO86" s="65"/>
      <c r="GP86" s="65"/>
      <c r="GQ86" s="65"/>
      <c r="GR86" s="65"/>
      <c r="GS86" s="65"/>
      <c r="GT86" s="65"/>
      <c r="GU86" s="65"/>
      <c r="GV86" s="65"/>
      <c r="GW86" s="65"/>
      <c r="GX86" s="65"/>
    </row>
    <row r="87" spans="1:206" s="66" customFormat="1" ht="18" customHeight="1">
      <c r="A87" s="366" t="s">
        <v>61</v>
      </c>
      <c r="B87" s="366"/>
      <c r="C87" s="101">
        <f t="shared" ref="C87:R87" si="236">(C86+C83+C80+C37)-(C9+C79+C82+C85)</f>
        <v>0</v>
      </c>
      <c r="D87" s="148">
        <f t="shared" si="236"/>
        <v>0</v>
      </c>
      <c r="E87" s="101">
        <f t="shared" si="236"/>
        <v>0</v>
      </c>
      <c r="F87" s="101">
        <f t="shared" si="236"/>
        <v>0</v>
      </c>
      <c r="G87" s="148">
        <f t="shared" si="236"/>
        <v>0</v>
      </c>
      <c r="H87" s="101">
        <f t="shared" si="236"/>
        <v>0</v>
      </c>
      <c r="I87" s="148">
        <f t="shared" si="236"/>
        <v>0</v>
      </c>
      <c r="J87" s="101">
        <f t="shared" si="236"/>
        <v>0</v>
      </c>
      <c r="K87" s="148">
        <f t="shared" si="236"/>
        <v>0</v>
      </c>
      <c r="L87" s="101">
        <f t="shared" si="236"/>
        <v>0</v>
      </c>
      <c r="M87" s="148">
        <f t="shared" si="236"/>
        <v>0</v>
      </c>
      <c r="N87" s="101">
        <f t="shared" si="236"/>
        <v>0</v>
      </c>
      <c r="O87" s="148">
        <f t="shared" si="236"/>
        <v>0</v>
      </c>
      <c r="P87" s="101">
        <f t="shared" si="236"/>
        <v>0</v>
      </c>
      <c r="Q87" s="148">
        <f t="shared" si="236"/>
        <v>0</v>
      </c>
      <c r="R87" s="101">
        <f t="shared" si="236"/>
        <v>0</v>
      </c>
      <c r="S87" s="148">
        <f t="shared" ref="S87:AA87" si="237">(S86+S83+S80+S37)-(S9+S79+S82+S85)</f>
        <v>0</v>
      </c>
      <c r="T87" s="101">
        <f t="shared" si="237"/>
        <v>0</v>
      </c>
      <c r="U87" s="148">
        <f t="shared" si="237"/>
        <v>0</v>
      </c>
      <c r="V87" s="101">
        <f t="shared" si="237"/>
        <v>0</v>
      </c>
      <c r="W87" s="148">
        <f t="shared" si="237"/>
        <v>0</v>
      </c>
      <c r="X87" s="101">
        <f t="shared" si="237"/>
        <v>0</v>
      </c>
      <c r="Y87" s="148">
        <f t="shared" si="237"/>
        <v>0</v>
      </c>
      <c r="Z87" s="101">
        <f t="shared" si="237"/>
        <v>0</v>
      </c>
      <c r="AA87" s="101">
        <f t="shared" si="237"/>
        <v>0</v>
      </c>
      <c r="AB87" s="133">
        <f t="shared" si="213"/>
        <v>1</v>
      </c>
      <c r="AC87" s="101">
        <f t="shared" ref="AC87:AE87" si="238">(AC86+AC83+AC80+AC37)-(AC9+AC79+AC82+AC85)</f>
        <v>0</v>
      </c>
      <c r="AD87" s="101">
        <f t="shared" si="238"/>
        <v>0</v>
      </c>
      <c r="AE87" s="148">
        <f t="shared" si="238"/>
        <v>0</v>
      </c>
      <c r="AF87" s="133">
        <f t="shared" si="215"/>
        <v>1</v>
      </c>
      <c r="AG87" s="101">
        <f>(AG86+AG83+AG80+AG37)-(AG9+AG79+AG82+AG85)</f>
        <v>0</v>
      </c>
      <c r="AH87" s="148">
        <f>(AH86+AH83+AH80+AH37)-(AH9+AH79+AH82+AH85)</f>
        <v>0</v>
      </c>
      <c r="AI87" s="133">
        <f t="shared" si="217"/>
        <v>1</v>
      </c>
      <c r="AJ87" s="101">
        <f>(AJ86+AJ83+AJ80+AJ37)-(AJ9+AJ79+AJ82+AJ85)</f>
        <v>0</v>
      </c>
      <c r="AK87" s="148">
        <f>(AK86+AK83+AK80+AK37)-(AK9+AK79+AK82+AK85)</f>
        <v>0</v>
      </c>
      <c r="AL87" s="133">
        <f t="shared" si="218"/>
        <v>1</v>
      </c>
      <c r="AM87" s="101">
        <f>(AM86+AM83+AM80+AM37)-(AM9+AM79+AM82+AM85)</f>
        <v>0</v>
      </c>
      <c r="AN87" s="148">
        <f>(AN86+AN83+AN80+AN37)-(AN9+AN79+AN82+AN85)</f>
        <v>0</v>
      </c>
      <c r="AO87" s="133">
        <f t="shared" si="219"/>
        <v>1</v>
      </c>
      <c r="AP87" s="101">
        <f>(AP86+AP83+AP80+AP37)-(AP9+AP79+AP82+AP85)</f>
        <v>0</v>
      </c>
      <c r="AQ87" s="148">
        <f>(AQ86+AQ83+AQ80+AQ37)-(AQ9+AQ79+AQ82+AQ85)</f>
        <v>0</v>
      </c>
      <c r="AR87" s="133">
        <f t="shared" si="220"/>
        <v>1</v>
      </c>
      <c r="AS87" s="101">
        <f>(AS86+AS83+AS80+AS37)-(AS9+AS79+AS82+AS85)</f>
        <v>0</v>
      </c>
      <c r="AT87" s="148">
        <f>(AT86+AT83+AT80+AT37)-(AT9+AT79+AT82+AT85)</f>
        <v>0</v>
      </c>
      <c r="AU87" s="133">
        <f t="shared" si="221"/>
        <v>1</v>
      </c>
      <c r="AV87" s="101">
        <f>(AV86+AV83+AV80+AV37)-(AV9+AV79+AV82+AV85)</f>
        <v>0</v>
      </c>
      <c r="AW87" s="148">
        <f>(AW86+AW83+AW80+AW37)-(AW9+AW79+AW82+AW85)</f>
        <v>0</v>
      </c>
      <c r="AX87" s="133">
        <f t="shared" si="222"/>
        <v>1</v>
      </c>
      <c r="AY87" s="101">
        <f>(AY86+AY83+AY80+AY37)-(AY9+AY79+AY82+AY85)</f>
        <v>0</v>
      </c>
      <c r="AZ87" s="148">
        <f>(AZ86+AZ83+AZ80+AZ37)-(AZ9+AZ79+AZ82+AZ85)</f>
        <v>0</v>
      </c>
      <c r="BA87" s="133">
        <f t="shared" si="223"/>
        <v>1</v>
      </c>
      <c r="BB87" s="101">
        <f>(BB86+BB83+BB80+BB37)-(BB9+BB79+BB82+BB85)</f>
        <v>0</v>
      </c>
      <c r="BC87" s="148">
        <f>(BC86+BC83+BC80+BC37)-(BC9+BC79+BC82+BC85)</f>
        <v>0</v>
      </c>
      <c r="BD87" s="133">
        <f t="shared" si="224"/>
        <v>1</v>
      </c>
      <c r="BE87" s="101">
        <f>(BE86+BE83+BE80+BE37)-(BE9+BE79+BE82+BE85)</f>
        <v>0</v>
      </c>
      <c r="BF87" s="148">
        <f>(BF86+BF83+BF80+BF37)-(BF9+BF79+BF82+BF85)</f>
        <v>0</v>
      </c>
      <c r="BG87" s="133">
        <f t="shared" si="225"/>
        <v>1</v>
      </c>
      <c r="BH87" s="148">
        <f t="shared" ref="BH87:BJ87" si="239">(BH86+BH83+BH80+BH37)-(BH9+BH79+BH82+BH85)</f>
        <v>0</v>
      </c>
      <c r="BI87" s="148">
        <f t="shared" si="239"/>
        <v>0</v>
      </c>
      <c r="BJ87" s="148">
        <f t="shared" si="239"/>
        <v>0</v>
      </c>
      <c r="BK87" s="133">
        <f>IF($AA$87=0,1,BJ87/$AA$87-1)</f>
        <v>1</v>
      </c>
      <c r="BL87" s="133">
        <f t="shared" si="227"/>
        <v>1</v>
      </c>
      <c r="BM87" s="169"/>
      <c r="BN87" s="65"/>
      <c r="BO87" s="65"/>
      <c r="BP87" s="65"/>
      <c r="BQ87" s="65"/>
      <c r="BR87" s="65"/>
      <c r="BS87" s="65"/>
      <c r="BT87" s="65"/>
      <c r="BU87" s="65"/>
      <c r="BV87" s="65"/>
      <c r="BW87" s="65"/>
      <c r="BX87" s="65"/>
      <c r="BY87" s="65"/>
      <c r="BZ87" s="65"/>
      <c r="CA87" s="65"/>
      <c r="CB87" s="65"/>
      <c r="CC87" s="65"/>
      <c r="CD87" s="65"/>
      <c r="CE87" s="65"/>
      <c r="CF87" s="65"/>
      <c r="CG87" s="65"/>
      <c r="CH87" s="65"/>
      <c r="CI87" s="65"/>
      <c r="CJ87" s="65"/>
      <c r="CK87" s="65"/>
      <c r="CL87" s="65"/>
      <c r="CM87" s="65"/>
      <c r="CN87" s="65"/>
      <c r="CO87" s="65"/>
      <c r="CP87" s="65"/>
      <c r="CQ87" s="65"/>
      <c r="CR87" s="65"/>
      <c r="CS87" s="65"/>
      <c r="CT87" s="65"/>
      <c r="CU87" s="65"/>
      <c r="CV87" s="65"/>
      <c r="CW87" s="65"/>
      <c r="CX87" s="65"/>
      <c r="CY87" s="65"/>
      <c r="CZ87" s="65"/>
      <c r="DA87" s="65"/>
      <c r="DB87" s="65"/>
      <c r="DC87" s="65"/>
      <c r="DD87" s="65"/>
      <c r="DE87" s="65"/>
      <c r="DF87" s="65"/>
      <c r="DG87" s="65"/>
      <c r="DH87" s="65"/>
      <c r="DI87" s="65"/>
      <c r="DJ87" s="65"/>
      <c r="DK87" s="65"/>
      <c r="DL87" s="65"/>
      <c r="DM87" s="65"/>
      <c r="DN87" s="65"/>
      <c r="DO87" s="65"/>
      <c r="DP87" s="65"/>
      <c r="DQ87" s="65"/>
      <c r="DR87" s="65"/>
      <c r="DS87" s="65"/>
      <c r="DT87" s="65"/>
      <c r="DU87" s="65"/>
      <c r="DV87" s="65"/>
      <c r="DW87" s="65"/>
      <c r="DX87" s="65"/>
      <c r="DY87" s="65"/>
      <c r="DZ87" s="65"/>
      <c r="EA87" s="65"/>
      <c r="EB87" s="65"/>
      <c r="EC87" s="65"/>
      <c r="ED87" s="65"/>
      <c r="EE87" s="65"/>
      <c r="EF87" s="65"/>
      <c r="EG87" s="65"/>
      <c r="EH87" s="65"/>
      <c r="EI87" s="65"/>
      <c r="EJ87" s="65"/>
      <c r="EK87" s="65"/>
      <c r="EL87" s="65"/>
      <c r="EM87" s="65"/>
      <c r="EN87" s="65"/>
      <c r="EO87" s="65"/>
      <c r="EP87" s="65"/>
      <c r="EQ87" s="65"/>
      <c r="ER87" s="65"/>
      <c r="ES87" s="65"/>
      <c r="ET87" s="65"/>
      <c r="EU87" s="65"/>
      <c r="EV87" s="65"/>
      <c r="EW87" s="65"/>
      <c r="EX87" s="65"/>
      <c r="EY87" s="65"/>
      <c r="EZ87" s="65"/>
      <c r="FA87" s="65"/>
      <c r="FB87" s="65"/>
      <c r="FC87" s="65"/>
      <c r="FD87" s="65"/>
      <c r="FE87" s="65"/>
      <c r="FF87" s="65"/>
      <c r="FG87" s="65"/>
      <c r="FH87" s="65"/>
      <c r="FI87" s="65"/>
      <c r="FJ87" s="65"/>
      <c r="FK87" s="65"/>
      <c r="FL87" s="65"/>
      <c r="FM87" s="65"/>
      <c r="FN87" s="65"/>
      <c r="FO87" s="65"/>
      <c r="FP87" s="65"/>
      <c r="FQ87" s="65"/>
      <c r="FR87" s="65"/>
      <c r="FS87" s="65"/>
      <c r="FT87" s="65"/>
      <c r="FU87" s="65"/>
      <c r="FV87" s="65"/>
      <c r="FW87" s="65"/>
      <c r="FX87" s="65"/>
      <c r="FY87" s="65"/>
      <c r="FZ87" s="65"/>
      <c r="GA87" s="65"/>
      <c r="GB87" s="65"/>
      <c r="GC87" s="65"/>
      <c r="GD87" s="65"/>
      <c r="GE87" s="65"/>
      <c r="GF87" s="65"/>
      <c r="GG87" s="65"/>
      <c r="GH87" s="65"/>
      <c r="GI87" s="65"/>
      <c r="GJ87" s="65"/>
      <c r="GK87" s="65"/>
      <c r="GL87" s="65"/>
      <c r="GM87" s="65"/>
      <c r="GN87" s="65"/>
      <c r="GO87" s="65"/>
      <c r="GP87" s="65"/>
      <c r="GQ87" s="65"/>
      <c r="GR87" s="65"/>
      <c r="GS87" s="65"/>
      <c r="GT87" s="65"/>
      <c r="GU87" s="65"/>
      <c r="GV87" s="65"/>
      <c r="GW87" s="65"/>
      <c r="GX87" s="65"/>
    </row>
    <row r="88" spans="1:206" s="72" customFormat="1" ht="51" customHeight="1">
      <c r="A88" s="367" t="s">
        <v>167</v>
      </c>
      <c r="B88" s="367"/>
      <c r="C88" s="130" t="s">
        <v>51</v>
      </c>
      <c r="D88" s="130" t="s">
        <v>51</v>
      </c>
      <c r="E88" s="130" t="s">
        <v>51</v>
      </c>
      <c r="F88" s="130" t="s">
        <v>51</v>
      </c>
      <c r="G88" s="130" t="s">
        <v>51</v>
      </c>
      <c r="H88" s="130" t="s">
        <v>51</v>
      </c>
      <c r="I88" s="130" t="s">
        <v>51</v>
      </c>
      <c r="J88" s="130" t="s">
        <v>51</v>
      </c>
      <c r="K88" s="130" t="s">
        <v>51</v>
      </c>
      <c r="L88" s="130" t="s">
        <v>51</v>
      </c>
      <c r="M88" s="130" t="s">
        <v>51</v>
      </c>
      <c r="N88" s="130" t="s">
        <v>51</v>
      </c>
      <c r="O88" s="130" t="s">
        <v>51</v>
      </c>
      <c r="P88" s="130" t="s">
        <v>51</v>
      </c>
      <c r="Q88" s="130" t="s">
        <v>51</v>
      </c>
      <c r="R88" s="130" t="s">
        <v>51</v>
      </c>
      <c r="S88" s="130" t="s">
        <v>51</v>
      </c>
      <c r="T88" s="130" t="s">
        <v>51</v>
      </c>
      <c r="U88" s="130" t="s">
        <v>51</v>
      </c>
      <c r="V88" s="130" t="s">
        <v>51</v>
      </c>
      <c r="W88" s="130" t="s">
        <v>51</v>
      </c>
      <c r="X88" s="130" t="s">
        <v>51</v>
      </c>
      <c r="Y88" s="130" t="s">
        <v>51</v>
      </c>
      <c r="Z88" s="130" t="s">
        <v>51</v>
      </c>
      <c r="AA88" s="130">
        <f t="shared" ref="AA88" si="240">AA74+AA77</f>
        <v>0</v>
      </c>
      <c r="AB88" s="130" t="s">
        <v>51</v>
      </c>
      <c r="AC88" s="130" t="s">
        <v>51</v>
      </c>
      <c r="AD88" s="130" t="s">
        <v>51</v>
      </c>
      <c r="AE88" s="130" t="s">
        <v>51</v>
      </c>
      <c r="AF88" s="130" t="s">
        <v>51</v>
      </c>
      <c r="AG88" s="130" t="s">
        <v>51</v>
      </c>
      <c r="AH88" s="130" t="s">
        <v>51</v>
      </c>
      <c r="AI88" s="130" t="s">
        <v>51</v>
      </c>
      <c r="AJ88" s="130" t="s">
        <v>51</v>
      </c>
      <c r="AK88" s="130" t="s">
        <v>51</v>
      </c>
      <c r="AL88" s="130" t="s">
        <v>51</v>
      </c>
      <c r="AM88" s="130" t="s">
        <v>51</v>
      </c>
      <c r="AN88" s="130" t="s">
        <v>51</v>
      </c>
      <c r="AO88" s="130" t="s">
        <v>51</v>
      </c>
      <c r="AP88" s="130" t="s">
        <v>51</v>
      </c>
      <c r="AQ88" s="130" t="s">
        <v>51</v>
      </c>
      <c r="AR88" s="130" t="s">
        <v>51</v>
      </c>
      <c r="AS88" s="130" t="s">
        <v>51</v>
      </c>
      <c r="AT88" s="130" t="s">
        <v>51</v>
      </c>
      <c r="AU88" s="130" t="s">
        <v>51</v>
      </c>
      <c r="AV88" s="130" t="s">
        <v>51</v>
      </c>
      <c r="AW88" s="130" t="s">
        <v>51</v>
      </c>
      <c r="AX88" s="130" t="s">
        <v>51</v>
      </c>
      <c r="AY88" s="130" t="s">
        <v>51</v>
      </c>
      <c r="AZ88" s="130" t="s">
        <v>51</v>
      </c>
      <c r="BA88" s="130" t="s">
        <v>51</v>
      </c>
      <c r="BB88" s="130" t="s">
        <v>51</v>
      </c>
      <c r="BC88" s="130" t="s">
        <v>51</v>
      </c>
      <c r="BD88" s="130" t="s">
        <v>51</v>
      </c>
      <c r="BE88" s="130" t="s">
        <v>51</v>
      </c>
      <c r="BF88" s="130" t="s">
        <v>51</v>
      </c>
      <c r="BG88" s="130" t="s">
        <v>51</v>
      </c>
      <c r="BH88" s="130" t="s">
        <v>51</v>
      </c>
      <c r="BI88" s="130">
        <f t="shared" ref="BI88:BJ88" si="241">BI74+BI77</f>
        <v>0</v>
      </c>
      <c r="BJ88" s="130">
        <f t="shared" si="241"/>
        <v>0</v>
      </c>
      <c r="BK88" s="130" t="s">
        <v>51</v>
      </c>
      <c r="BL88" s="130" t="s">
        <v>51</v>
      </c>
      <c r="BM88" s="168"/>
      <c r="BN88" s="71"/>
      <c r="BO88" s="71"/>
      <c r="BP88" s="71"/>
      <c r="BQ88" s="71"/>
      <c r="BR88" s="71"/>
      <c r="BS88" s="71"/>
      <c r="BT88" s="71"/>
      <c r="BU88" s="71"/>
      <c r="BV88" s="71"/>
      <c r="BW88" s="71"/>
      <c r="BX88" s="71"/>
      <c r="BY88" s="71"/>
      <c r="BZ88" s="71"/>
      <c r="CA88" s="71"/>
      <c r="CB88" s="71"/>
      <c r="CC88" s="71"/>
      <c r="CD88" s="71"/>
      <c r="CE88" s="71"/>
      <c r="CF88" s="71"/>
      <c r="CG88" s="71"/>
      <c r="CH88" s="71"/>
      <c r="CI88" s="71"/>
      <c r="CJ88" s="71"/>
      <c r="CK88" s="71"/>
      <c r="CL88" s="71"/>
      <c r="CM88" s="71"/>
      <c r="CN88" s="71"/>
      <c r="CO88" s="71"/>
      <c r="CP88" s="71"/>
      <c r="CQ88" s="71"/>
      <c r="CR88" s="71"/>
      <c r="CS88" s="71"/>
      <c r="CT88" s="71"/>
      <c r="CU88" s="71"/>
      <c r="CV88" s="71"/>
      <c r="CW88" s="71"/>
      <c r="CX88" s="71"/>
      <c r="CY88" s="71"/>
      <c r="CZ88" s="71"/>
      <c r="DA88" s="71"/>
      <c r="DB88" s="71"/>
      <c r="DC88" s="71"/>
      <c r="DD88" s="71"/>
      <c r="DE88" s="71"/>
      <c r="DF88" s="71"/>
      <c r="DG88" s="71"/>
      <c r="DH88" s="71"/>
      <c r="DI88" s="71"/>
      <c r="DJ88" s="71"/>
      <c r="DK88" s="71"/>
      <c r="DL88" s="71"/>
      <c r="DM88" s="71"/>
      <c r="DN88" s="71"/>
      <c r="DO88" s="71"/>
      <c r="DP88" s="71"/>
      <c r="DQ88" s="71"/>
      <c r="DR88" s="71"/>
      <c r="DS88" s="71"/>
      <c r="DT88" s="71"/>
      <c r="DU88" s="71"/>
      <c r="DV88" s="71"/>
      <c r="DW88" s="71"/>
      <c r="DX88" s="71"/>
      <c r="DY88" s="71"/>
      <c r="DZ88" s="71"/>
      <c r="EA88" s="71"/>
      <c r="EB88" s="71"/>
      <c r="EC88" s="71"/>
      <c r="ED88" s="71"/>
      <c r="EE88" s="71"/>
      <c r="EF88" s="71"/>
      <c r="EG88" s="71"/>
      <c r="EH88" s="71"/>
      <c r="EI88" s="71"/>
      <c r="EJ88" s="71"/>
      <c r="EK88" s="71"/>
      <c r="EL88" s="71"/>
      <c r="EM88" s="71"/>
      <c r="EN88" s="71"/>
      <c r="EO88" s="71"/>
      <c r="EP88" s="71"/>
      <c r="EQ88" s="71"/>
      <c r="ER88" s="71"/>
      <c r="ES88" s="71"/>
      <c r="ET88" s="71"/>
      <c r="EU88" s="71"/>
      <c r="EV88" s="71"/>
      <c r="EW88" s="71"/>
      <c r="EX88" s="71"/>
      <c r="EY88" s="71"/>
      <c r="EZ88" s="71"/>
      <c r="FA88" s="71"/>
      <c r="FB88" s="71"/>
      <c r="FC88" s="71"/>
      <c r="FD88" s="71"/>
      <c r="FE88" s="71"/>
      <c r="FF88" s="71"/>
      <c r="FG88" s="71"/>
      <c r="FH88" s="71"/>
      <c r="FI88" s="71"/>
      <c r="FJ88" s="71"/>
      <c r="FK88" s="71"/>
      <c r="FL88" s="71"/>
      <c r="FM88" s="71"/>
      <c r="FN88" s="71"/>
      <c r="FO88" s="71"/>
      <c r="FP88" s="71"/>
      <c r="FQ88" s="71"/>
      <c r="FR88" s="71"/>
      <c r="FS88" s="71"/>
      <c r="FT88" s="71"/>
      <c r="FU88" s="71"/>
      <c r="FV88" s="71"/>
      <c r="FW88" s="71"/>
      <c r="FX88" s="71"/>
      <c r="FY88" s="71"/>
      <c r="FZ88" s="71"/>
      <c r="GA88" s="71"/>
      <c r="GB88" s="71"/>
      <c r="GC88" s="71"/>
      <c r="GD88" s="71"/>
      <c r="GE88" s="71"/>
      <c r="GF88" s="71"/>
      <c r="GG88" s="71"/>
      <c r="GH88" s="71"/>
      <c r="GI88" s="71"/>
      <c r="GJ88" s="71"/>
      <c r="GK88" s="71"/>
      <c r="GL88" s="71"/>
      <c r="GM88" s="71"/>
      <c r="GN88" s="71"/>
      <c r="GO88" s="71"/>
      <c r="GP88" s="71"/>
      <c r="GQ88" s="71"/>
      <c r="GR88" s="71"/>
      <c r="GS88" s="71"/>
      <c r="GT88" s="71"/>
      <c r="GU88" s="71"/>
      <c r="GV88" s="71"/>
      <c r="GW88" s="71"/>
      <c r="GX88" s="71"/>
    </row>
    <row r="89" spans="1:206" s="66" customFormat="1" ht="30" customHeight="1">
      <c r="A89" s="368" t="s">
        <v>63</v>
      </c>
      <c r="B89" s="368"/>
      <c r="C89" s="151"/>
      <c r="D89" s="151"/>
      <c r="E89" s="151"/>
      <c r="F89" s="151"/>
      <c r="G89" s="152"/>
      <c r="H89" s="151"/>
      <c r="I89" s="151"/>
      <c r="J89" s="151"/>
      <c r="K89" s="151"/>
      <c r="L89" s="151"/>
      <c r="M89" s="151"/>
      <c r="N89" s="151"/>
      <c r="O89" s="151"/>
      <c r="P89" s="151"/>
      <c r="Q89" s="151"/>
      <c r="R89" s="151"/>
      <c r="S89" s="151"/>
      <c r="T89" s="151"/>
      <c r="U89" s="151"/>
      <c r="V89" s="151"/>
      <c r="W89" s="151"/>
      <c r="X89" s="151"/>
      <c r="Y89" s="151"/>
      <c r="Z89" s="151"/>
      <c r="AA89" s="151"/>
      <c r="AB89" s="151"/>
      <c r="AC89" s="151"/>
      <c r="AD89" s="151"/>
      <c r="AE89" s="152"/>
      <c r="AF89" s="151"/>
      <c r="AG89" s="151"/>
      <c r="AH89" s="151"/>
      <c r="AI89" s="151"/>
      <c r="AJ89" s="151"/>
      <c r="AK89" s="151"/>
      <c r="AL89" s="151"/>
      <c r="AM89" s="151"/>
      <c r="AN89" s="151"/>
      <c r="AO89" s="151"/>
      <c r="AP89" s="151"/>
      <c r="AQ89" s="151"/>
      <c r="AR89" s="151"/>
      <c r="AS89" s="151"/>
      <c r="AT89" s="151"/>
      <c r="AU89" s="151"/>
      <c r="AV89" s="151"/>
      <c r="AW89" s="151"/>
      <c r="AX89" s="151"/>
      <c r="AY89" s="151"/>
      <c r="AZ89" s="151"/>
      <c r="BA89" s="151"/>
      <c r="BB89" s="151"/>
      <c r="BC89" s="151"/>
      <c r="BD89" s="151"/>
      <c r="BE89" s="151"/>
      <c r="BF89" s="151"/>
      <c r="BG89" s="151"/>
      <c r="BH89" s="151"/>
      <c r="BI89" s="151"/>
      <c r="BJ89" s="151"/>
      <c r="BK89" s="151"/>
      <c r="BL89" s="151"/>
      <c r="BM89" s="169"/>
      <c r="BN89" s="65"/>
      <c r="BO89" s="65"/>
      <c r="BP89" s="65"/>
      <c r="BQ89" s="65"/>
      <c r="BR89" s="65"/>
      <c r="BS89" s="65"/>
      <c r="BT89" s="65"/>
      <c r="BU89" s="65"/>
      <c r="BV89" s="65"/>
      <c r="BW89" s="65"/>
      <c r="BX89" s="65"/>
      <c r="BY89" s="65"/>
      <c r="BZ89" s="65"/>
      <c r="CA89" s="65"/>
      <c r="CB89" s="65"/>
      <c r="CC89" s="65"/>
      <c r="CD89" s="65"/>
      <c r="CE89" s="65"/>
      <c r="CF89" s="65"/>
      <c r="CG89" s="65"/>
      <c r="CH89" s="65"/>
      <c r="CI89" s="65"/>
      <c r="CJ89" s="65"/>
      <c r="CK89" s="65"/>
      <c r="CL89" s="65"/>
      <c r="CM89" s="65"/>
      <c r="CN89" s="65"/>
      <c r="CO89" s="65"/>
      <c r="CP89" s="65"/>
      <c r="CQ89" s="65"/>
      <c r="CR89" s="65"/>
      <c r="CS89" s="65"/>
      <c r="CT89" s="65"/>
      <c r="CU89" s="65"/>
      <c r="CV89" s="65"/>
      <c r="CW89" s="65"/>
      <c r="CX89" s="65"/>
      <c r="CY89" s="65"/>
      <c r="CZ89" s="65"/>
      <c r="DA89" s="65"/>
      <c r="DB89" s="65"/>
      <c r="DC89" s="65"/>
      <c r="DD89" s="65"/>
      <c r="DE89" s="65"/>
      <c r="DF89" s="65"/>
      <c r="DG89" s="65"/>
      <c r="DH89" s="65"/>
      <c r="DI89" s="65"/>
      <c r="DJ89" s="65"/>
      <c r="DK89" s="65"/>
      <c r="DL89" s="65"/>
      <c r="DM89" s="65"/>
      <c r="DN89" s="65"/>
      <c r="DO89" s="65"/>
      <c r="DP89" s="65"/>
      <c r="DQ89" s="65"/>
      <c r="DR89" s="65"/>
      <c r="DS89" s="65"/>
      <c r="DT89" s="65"/>
      <c r="DU89" s="65"/>
      <c r="DV89" s="65"/>
      <c r="DW89" s="65"/>
      <c r="DX89" s="65"/>
      <c r="DY89" s="65"/>
      <c r="DZ89" s="65"/>
      <c r="EA89" s="65"/>
      <c r="EB89" s="65"/>
      <c r="EC89" s="65"/>
      <c r="ED89" s="65"/>
      <c r="EE89" s="65"/>
      <c r="EF89" s="65"/>
      <c r="EG89" s="65"/>
      <c r="EH89" s="65"/>
      <c r="EI89" s="65"/>
      <c r="EJ89" s="65"/>
      <c r="EK89" s="65"/>
      <c r="EL89" s="65"/>
      <c r="EM89" s="65"/>
      <c r="EN89" s="65"/>
      <c r="EO89" s="65"/>
      <c r="EP89" s="65"/>
      <c r="EQ89" s="65"/>
      <c r="ER89" s="65"/>
      <c r="ES89" s="65"/>
      <c r="ET89" s="65"/>
      <c r="EU89" s="65"/>
      <c r="EV89" s="65"/>
      <c r="EW89" s="65"/>
      <c r="EX89" s="65"/>
      <c r="EY89" s="65"/>
      <c r="EZ89" s="65"/>
      <c r="FA89" s="65"/>
      <c r="FB89" s="65"/>
      <c r="FC89" s="65"/>
      <c r="FD89" s="65"/>
      <c r="FE89" s="65"/>
      <c r="FF89" s="65"/>
      <c r="FG89" s="65"/>
      <c r="FH89" s="65"/>
      <c r="FI89" s="65"/>
      <c r="FJ89" s="65"/>
      <c r="FK89" s="65"/>
      <c r="FL89" s="65"/>
      <c r="FM89" s="65"/>
      <c r="FN89" s="65"/>
      <c r="FO89" s="65"/>
      <c r="FP89" s="65"/>
      <c r="FQ89" s="65"/>
      <c r="FR89" s="65"/>
      <c r="FS89" s="65"/>
      <c r="FT89" s="65"/>
      <c r="FU89" s="65"/>
      <c r="FV89" s="65"/>
      <c r="FW89" s="65"/>
      <c r="FX89" s="65"/>
      <c r="FY89" s="65"/>
      <c r="FZ89" s="65"/>
      <c r="GA89" s="65"/>
      <c r="GB89" s="65"/>
      <c r="GC89" s="65"/>
      <c r="GD89" s="65"/>
      <c r="GE89" s="65"/>
      <c r="GF89" s="65"/>
      <c r="GG89" s="65"/>
      <c r="GH89" s="65"/>
      <c r="GI89" s="65"/>
      <c r="GJ89" s="65"/>
      <c r="GK89" s="65"/>
      <c r="GL89" s="65"/>
      <c r="GM89" s="65"/>
      <c r="GN89" s="65"/>
      <c r="GO89" s="65"/>
      <c r="GP89" s="65"/>
      <c r="GQ89" s="65"/>
      <c r="GR89" s="65"/>
      <c r="GS89" s="65"/>
      <c r="GT89" s="65"/>
      <c r="GU89" s="65"/>
      <c r="GV89" s="65"/>
      <c r="GW89" s="65"/>
      <c r="GX89" s="65"/>
    </row>
    <row r="90" spans="1:206" s="82" customFormat="1" ht="19.5" customHeight="1">
      <c r="A90" s="358" t="s">
        <v>136</v>
      </c>
      <c r="B90" s="358"/>
      <c r="C90" s="156"/>
      <c r="D90" s="156"/>
      <c r="E90" s="156"/>
      <c r="F90" s="156"/>
      <c r="G90" s="155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  <c r="Y90" s="156"/>
      <c r="Z90" s="156"/>
      <c r="AA90" s="156"/>
      <c r="AB90" s="156"/>
      <c r="AC90" s="156"/>
      <c r="AD90" s="156"/>
      <c r="AE90" s="155"/>
      <c r="AF90" s="156"/>
      <c r="AG90" s="156"/>
      <c r="AH90" s="156"/>
      <c r="AI90" s="156"/>
      <c r="AJ90" s="156"/>
      <c r="AK90" s="156"/>
      <c r="AL90" s="156"/>
      <c r="AM90" s="156"/>
      <c r="AN90" s="156"/>
      <c r="AO90" s="156"/>
      <c r="AP90" s="156"/>
      <c r="AQ90" s="156"/>
      <c r="AR90" s="156"/>
      <c r="AS90" s="156"/>
      <c r="AT90" s="156"/>
      <c r="AU90" s="156"/>
      <c r="AV90" s="156"/>
      <c r="AW90" s="156"/>
      <c r="AX90" s="156"/>
      <c r="AY90" s="156"/>
      <c r="AZ90" s="156"/>
      <c r="BA90" s="156"/>
      <c r="BB90" s="156"/>
      <c r="BC90" s="156"/>
      <c r="BD90" s="156"/>
      <c r="BE90" s="156"/>
      <c r="BF90" s="156"/>
      <c r="BG90" s="156"/>
      <c r="BH90" s="156"/>
      <c r="BI90" s="156"/>
      <c r="BJ90" s="156"/>
      <c r="BK90" s="156"/>
      <c r="BL90" s="156"/>
      <c r="BM90" s="168"/>
      <c r="BN90" s="83"/>
      <c r="BO90" s="83"/>
      <c r="BP90" s="83"/>
      <c r="BQ90" s="83"/>
      <c r="BR90" s="83"/>
      <c r="BS90" s="83"/>
      <c r="BT90" s="83"/>
      <c r="BU90" s="83"/>
      <c r="BV90" s="83"/>
      <c r="BW90" s="83"/>
      <c r="BX90" s="83"/>
      <c r="BY90" s="83"/>
      <c r="BZ90" s="83"/>
      <c r="CA90" s="83"/>
      <c r="CB90" s="83"/>
      <c r="CC90" s="83"/>
      <c r="CD90" s="83"/>
      <c r="CE90" s="83"/>
      <c r="CF90" s="83"/>
      <c r="CG90" s="83"/>
      <c r="CH90" s="83"/>
      <c r="CI90" s="83"/>
      <c r="CJ90" s="83"/>
      <c r="CK90" s="83"/>
      <c r="CL90" s="83"/>
      <c r="CM90" s="83"/>
      <c r="CN90" s="83"/>
      <c r="CO90" s="83"/>
      <c r="CP90" s="83"/>
      <c r="CQ90" s="83"/>
      <c r="CR90" s="83"/>
      <c r="CS90" s="83"/>
      <c r="CT90" s="83"/>
      <c r="CU90" s="83"/>
      <c r="CV90" s="83"/>
      <c r="CW90" s="83"/>
      <c r="CX90" s="83"/>
      <c r="CY90" s="83"/>
      <c r="CZ90" s="83"/>
      <c r="DA90" s="83"/>
      <c r="DB90" s="83"/>
      <c r="DC90" s="83"/>
      <c r="DD90" s="83"/>
      <c r="DE90" s="83"/>
      <c r="DF90" s="83"/>
      <c r="DG90" s="83"/>
      <c r="DH90" s="83"/>
      <c r="DI90" s="83"/>
      <c r="DJ90" s="83"/>
      <c r="DK90" s="83"/>
      <c r="DL90" s="83"/>
      <c r="DM90" s="83"/>
      <c r="DN90" s="83"/>
      <c r="DO90" s="83"/>
      <c r="DP90" s="83"/>
      <c r="DQ90" s="83"/>
      <c r="DR90" s="83"/>
      <c r="DS90" s="83"/>
      <c r="DT90" s="83"/>
      <c r="DU90" s="83"/>
      <c r="DV90" s="83"/>
      <c r="DW90" s="83"/>
      <c r="DX90" s="83"/>
      <c r="DY90" s="83"/>
      <c r="DZ90" s="83"/>
      <c r="EA90" s="83"/>
      <c r="EB90" s="83"/>
      <c r="EC90" s="83"/>
      <c r="ED90" s="83"/>
      <c r="EE90" s="83"/>
      <c r="EF90" s="83"/>
      <c r="EG90" s="83"/>
      <c r="EH90" s="83"/>
      <c r="EI90" s="83"/>
      <c r="EJ90" s="83"/>
      <c r="EK90" s="83"/>
      <c r="EL90" s="83"/>
      <c r="EM90" s="83"/>
      <c r="EN90" s="83"/>
      <c r="EO90" s="83"/>
      <c r="EP90" s="83"/>
      <c r="EQ90" s="83"/>
      <c r="ER90" s="83"/>
      <c r="ES90" s="83"/>
      <c r="ET90" s="83"/>
      <c r="EU90" s="83"/>
      <c r="EV90" s="83"/>
      <c r="EW90" s="83"/>
      <c r="EX90" s="83"/>
      <c r="EY90" s="83"/>
      <c r="EZ90" s="83"/>
      <c r="FA90" s="83"/>
      <c r="FB90" s="83"/>
      <c r="FC90" s="83"/>
      <c r="FD90" s="83"/>
      <c r="FE90" s="83"/>
      <c r="FF90" s="83"/>
      <c r="FG90" s="83"/>
      <c r="FH90" s="83"/>
      <c r="FI90" s="83"/>
      <c r="FJ90" s="83"/>
      <c r="FK90" s="83"/>
      <c r="FL90" s="83"/>
      <c r="FM90" s="83"/>
      <c r="FN90" s="83"/>
      <c r="FO90" s="83"/>
      <c r="FP90" s="83"/>
      <c r="FQ90" s="83"/>
      <c r="FR90" s="83"/>
      <c r="FS90" s="83"/>
      <c r="FT90" s="83"/>
      <c r="FU90" s="83"/>
      <c r="FV90" s="83"/>
      <c r="FW90" s="83"/>
      <c r="FX90" s="83"/>
      <c r="FY90" s="83"/>
      <c r="FZ90" s="83"/>
      <c r="GA90" s="83"/>
      <c r="GB90" s="83"/>
      <c r="GC90" s="83"/>
      <c r="GD90" s="83"/>
      <c r="GE90" s="83"/>
      <c r="GF90" s="83"/>
      <c r="GG90" s="83"/>
      <c r="GH90" s="83"/>
      <c r="GI90" s="83"/>
      <c r="GJ90" s="83"/>
      <c r="GK90" s="83"/>
      <c r="GL90" s="83"/>
      <c r="GM90" s="83"/>
      <c r="GN90" s="83"/>
      <c r="GO90" s="83"/>
      <c r="GP90" s="83"/>
      <c r="GQ90" s="83"/>
      <c r="GR90" s="83"/>
      <c r="GS90" s="83"/>
      <c r="GT90" s="83"/>
      <c r="GU90" s="83"/>
      <c r="GV90" s="83"/>
      <c r="GW90" s="83"/>
      <c r="GX90" s="83"/>
    </row>
    <row r="91" spans="1:206" s="104" customFormat="1" ht="18" customHeight="1">
      <c r="A91" s="364" t="s">
        <v>64</v>
      </c>
      <c r="B91" s="364"/>
      <c r="C91" s="137">
        <f t="shared" ref="C91:F91" si="242">C92+C93+C94</f>
        <v>0</v>
      </c>
      <c r="D91" s="137">
        <f t="shared" si="242"/>
        <v>0</v>
      </c>
      <c r="E91" s="137">
        <f t="shared" si="242"/>
        <v>0</v>
      </c>
      <c r="F91" s="137">
        <f t="shared" si="242"/>
        <v>0</v>
      </c>
      <c r="G91" s="137">
        <f t="shared" ref="G91:Z91" si="243">G92+G93+G94</f>
        <v>0</v>
      </c>
      <c r="H91" s="137">
        <f t="shared" si="243"/>
        <v>0</v>
      </c>
      <c r="I91" s="137">
        <f t="shared" si="243"/>
        <v>0</v>
      </c>
      <c r="J91" s="137">
        <f t="shared" si="243"/>
        <v>0</v>
      </c>
      <c r="K91" s="137">
        <f t="shared" si="243"/>
        <v>0</v>
      </c>
      <c r="L91" s="137">
        <f t="shared" si="243"/>
        <v>0</v>
      </c>
      <c r="M91" s="137">
        <f t="shared" si="243"/>
        <v>0</v>
      </c>
      <c r="N91" s="137">
        <f t="shared" si="243"/>
        <v>0</v>
      </c>
      <c r="O91" s="137">
        <f t="shared" si="243"/>
        <v>0</v>
      </c>
      <c r="P91" s="137">
        <f t="shared" si="243"/>
        <v>0</v>
      </c>
      <c r="Q91" s="137">
        <f t="shared" si="243"/>
        <v>0</v>
      </c>
      <c r="R91" s="137">
        <f t="shared" si="243"/>
        <v>0</v>
      </c>
      <c r="S91" s="137">
        <f t="shared" si="243"/>
        <v>0</v>
      </c>
      <c r="T91" s="137">
        <f t="shared" si="243"/>
        <v>0</v>
      </c>
      <c r="U91" s="137">
        <f t="shared" si="243"/>
        <v>0</v>
      </c>
      <c r="V91" s="137">
        <f t="shared" si="243"/>
        <v>0</v>
      </c>
      <c r="W91" s="137">
        <f t="shared" si="243"/>
        <v>0</v>
      </c>
      <c r="X91" s="137">
        <f t="shared" si="243"/>
        <v>0</v>
      </c>
      <c r="Y91" s="137">
        <f t="shared" si="243"/>
        <v>0</v>
      </c>
      <c r="Z91" s="137">
        <f t="shared" si="243"/>
        <v>0</v>
      </c>
      <c r="AA91" s="137">
        <f>AA92+AA93+AA94</f>
        <v>0</v>
      </c>
      <c r="AB91" s="135">
        <f t="shared" ref="AB91:AB112" si="244">IF(D91=0,1,AA91/D91-1)</f>
        <v>1</v>
      </c>
      <c r="AC91" s="137">
        <f t="shared" ref="AC91:AE91" si="245">AC92+AC93+AC94</f>
        <v>0</v>
      </c>
      <c r="AD91" s="137">
        <f t="shared" si="245"/>
        <v>0</v>
      </c>
      <c r="AE91" s="137">
        <f t="shared" si="245"/>
        <v>0</v>
      </c>
      <c r="AF91" s="135">
        <f t="shared" ref="AF91:AF112" si="246">IF(G91=0,1,AE91/G91-1)</f>
        <v>1</v>
      </c>
      <c r="AG91" s="137">
        <f>AG92+AG93+AG94</f>
        <v>0</v>
      </c>
      <c r="AH91" s="137">
        <f>AH92+AH93+AH94</f>
        <v>0</v>
      </c>
      <c r="AI91" s="135">
        <f t="shared" ref="AI91:AI112" si="247">IF(I91=0,1,AH91/I91-1)</f>
        <v>1</v>
      </c>
      <c r="AJ91" s="137">
        <f>AJ92+AJ93+AJ94</f>
        <v>0</v>
      </c>
      <c r="AK91" s="137">
        <f>AK92+AK93+AK94</f>
        <v>0</v>
      </c>
      <c r="AL91" s="135">
        <f t="shared" ref="AL91:AL112" si="248">IF(K91=0,1,AK91/K91-1)</f>
        <v>1</v>
      </c>
      <c r="AM91" s="137">
        <f>AM92+AM93+AM94</f>
        <v>0</v>
      </c>
      <c r="AN91" s="137">
        <f>AN92+AN93+AN94</f>
        <v>0</v>
      </c>
      <c r="AO91" s="135">
        <f t="shared" ref="AO91:AO112" si="249">IF(M91=0,1,AN91/M91-1)</f>
        <v>1</v>
      </c>
      <c r="AP91" s="137">
        <f>AP92+AP93+AP94</f>
        <v>0</v>
      </c>
      <c r="AQ91" s="137">
        <f>AQ92+AQ93+AQ94</f>
        <v>0</v>
      </c>
      <c r="AR91" s="135">
        <f t="shared" ref="AR91:AR112" si="250">IF(O91=0,1,AQ91/O91-1)</f>
        <v>1</v>
      </c>
      <c r="AS91" s="137">
        <f>AS92+AS93+AS94</f>
        <v>0</v>
      </c>
      <c r="AT91" s="137">
        <f>AT92+AT93+AT94</f>
        <v>0</v>
      </c>
      <c r="AU91" s="135">
        <f t="shared" ref="AU91:AU112" si="251">IF(Q91=0,1,AT91/Q91-1)</f>
        <v>1</v>
      </c>
      <c r="AV91" s="137">
        <f>AV92+AV93+AV94</f>
        <v>0</v>
      </c>
      <c r="AW91" s="137">
        <f>AW92+AW93+AW94</f>
        <v>0</v>
      </c>
      <c r="AX91" s="135">
        <f t="shared" ref="AX91:AX112" si="252">IF(S91=0,1,AW91/S91-1)</f>
        <v>1</v>
      </c>
      <c r="AY91" s="137">
        <f>AY92+AY93+AY94</f>
        <v>0</v>
      </c>
      <c r="AZ91" s="137">
        <f>AZ92+AZ93+AZ94</f>
        <v>0</v>
      </c>
      <c r="BA91" s="135">
        <f t="shared" ref="BA91:BA112" si="253">IF(U91=0,1,AZ91/U91-1)</f>
        <v>1</v>
      </c>
      <c r="BB91" s="137">
        <f>BB92+BB93+BB94</f>
        <v>0</v>
      </c>
      <c r="BC91" s="137">
        <f>BC92+BC93+BC94</f>
        <v>0</v>
      </c>
      <c r="BD91" s="135">
        <f t="shared" ref="BD91:BD112" si="254">IF(W91=0,1,BC91/W91-1)</f>
        <v>1</v>
      </c>
      <c r="BE91" s="137">
        <f>BE92+BE93+BE94</f>
        <v>0</v>
      </c>
      <c r="BF91" s="137">
        <f>BF92+BF93+BF94</f>
        <v>0</v>
      </c>
      <c r="BG91" s="135">
        <f t="shared" ref="BG91:BG112" si="255">IF(Y91=0,1,BF91/Y91-1)</f>
        <v>1</v>
      </c>
      <c r="BH91" s="137">
        <f t="shared" ref="BH91:BJ91" si="256">BH92+BH93+BH94</f>
        <v>0</v>
      </c>
      <c r="BI91" s="137">
        <f t="shared" si="256"/>
        <v>0</v>
      </c>
      <c r="BJ91" s="137">
        <f t="shared" si="256"/>
        <v>0</v>
      </c>
      <c r="BK91" s="135">
        <f>IF($AA$91=0,1,BJ91/$AA$91-1)</f>
        <v>1</v>
      </c>
      <c r="BL91" s="135">
        <f t="shared" ref="BL91:BL112" si="257">IF($D91=0,1,BJ91/$D91-1)</f>
        <v>1</v>
      </c>
      <c r="BM91" s="167"/>
      <c r="BN91" s="103"/>
      <c r="BO91" s="103"/>
      <c r="BP91" s="103"/>
      <c r="BQ91" s="103"/>
      <c r="BR91" s="103"/>
      <c r="BS91" s="103"/>
      <c r="BT91" s="103"/>
      <c r="BU91" s="103"/>
      <c r="BV91" s="103"/>
      <c r="BW91" s="103"/>
      <c r="BX91" s="103"/>
      <c r="BY91" s="103"/>
      <c r="BZ91" s="103"/>
      <c r="CA91" s="103"/>
      <c r="CB91" s="103"/>
      <c r="CC91" s="103"/>
      <c r="CD91" s="103"/>
      <c r="CE91" s="103"/>
      <c r="CF91" s="103"/>
      <c r="CG91" s="103"/>
      <c r="CH91" s="103"/>
      <c r="CI91" s="103"/>
      <c r="CJ91" s="103"/>
      <c r="CK91" s="103"/>
      <c r="CL91" s="103"/>
      <c r="CM91" s="103"/>
      <c r="CN91" s="103"/>
      <c r="CO91" s="103"/>
      <c r="CP91" s="103"/>
      <c r="CQ91" s="103"/>
      <c r="CR91" s="103"/>
      <c r="CS91" s="103"/>
      <c r="CT91" s="103"/>
      <c r="CU91" s="103"/>
      <c r="CV91" s="103"/>
      <c r="CW91" s="103"/>
      <c r="CX91" s="103"/>
      <c r="CY91" s="103"/>
      <c r="CZ91" s="103"/>
      <c r="DA91" s="103"/>
      <c r="DB91" s="103"/>
      <c r="DC91" s="103"/>
      <c r="DD91" s="103"/>
      <c r="DE91" s="103"/>
      <c r="DF91" s="103"/>
      <c r="DG91" s="103"/>
      <c r="DH91" s="103"/>
      <c r="DI91" s="103"/>
      <c r="DJ91" s="103"/>
      <c r="DK91" s="103"/>
      <c r="DL91" s="103"/>
      <c r="DM91" s="103"/>
      <c r="DN91" s="103"/>
      <c r="DO91" s="103"/>
      <c r="DP91" s="103"/>
      <c r="DQ91" s="103"/>
      <c r="DR91" s="103"/>
      <c r="DS91" s="103"/>
      <c r="DT91" s="103"/>
      <c r="DU91" s="103"/>
      <c r="DV91" s="103"/>
      <c r="DW91" s="103"/>
      <c r="DX91" s="103"/>
      <c r="DY91" s="103"/>
      <c r="DZ91" s="103"/>
      <c r="EA91" s="103"/>
      <c r="EB91" s="103"/>
      <c r="EC91" s="103"/>
      <c r="ED91" s="103"/>
      <c r="EE91" s="103"/>
      <c r="EF91" s="103"/>
      <c r="EG91" s="103"/>
      <c r="EH91" s="103"/>
      <c r="EI91" s="103"/>
      <c r="EJ91" s="103"/>
      <c r="EK91" s="103"/>
      <c r="EL91" s="103"/>
      <c r="EM91" s="103"/>
      <c r="EN91" s="103"/>
      <c r="EO91" s="103"/>
      <c r="EP91" s="103"/>
      <c r="EQ91" s="103"/>
      <c r="ER91" s="103"/>
      <c r="ES91" s="103"/>
      <c r="ET91" s="103"/>
      <c r="EU91" s="103"/>
      <c r="EV91" s="103"/>
      <c r="EW91" s="103"/>
      <c r="EX91" s="103"/>
      <c r="EY91" s="103"/>
      <c r="EZ91" s="103"/>
      <c r="FA91" s="103"/>
      <c r="FB91" s="103"/>
      <c r="FC91" s="103"/>
      <c r="FD91" s="103"/>
      <c r="FE91" s="103"/>
      <c r="FF91" s="103"/>
      <c r="FG91" s="103"/>
      <c r="FH91" s="103"/>
      <c r="FI91" s="103"/>
      <c r="FJ91" s="103"/>
      <c r="FK91" s="103"/>
      <c r="FL91" s="103"/>
      <c r="FM91" s="103"/>
      <c r="FN91" s="103"/>
      <c r="FO91" s="103"/>
      <c r="FP91" s="103"/>
      <c r="FQ91" s="103"/>
      <c r="FR91" s="103"/>
      <c r="FS91" s="103"/>
      <c r="FT91" s="103"/>
      <c r="FU91" s="103"/>
      <c r="FV91" s="103"/>
      <c r="FW91" s="103"/>
      <c r="FX91" s="103"/>
      <c r="FY91" s="103"/>
      <c r="FZ91" s="103"/>
      <c r="GA91" s="103"/>
      <c r="GB91" s="103"/>
      <c r="GC91" s="103"/>
      <c r="GD91" s="103"/>
      <c r="GE91" s="103"/>
      <c r="GF91" s="103"/>
      <c r="GG91" s="103"/>
      <c r="GH91" s="103"/>
      <c r="GI91" s="103"/>
      <c r="GJ91" s="103"/>
      <c r="GK91" s="103"/>
      <c r="GL91" s="103"/>
      <c r="GM91" s="103"/>
      <c r="GN91" s="103"/>
      <c r="GO91" s="103"/>
      <c r="GP91" s="103"/>
      <c r="GQ91" s="103"/>
      <c r="GR91" s="103"/>
      <c r="GS91" s="103"/>
      <c r="GT91" s="103"/>
      <c r="GU91" s="103"/>
      <c r="GV91" s="103"/>
      <c r="GW91" s="103"/>
      <c r="GX91" s="103"/>
    </row>
    <row r="92" spans="1:206" s="106" customFormat="1" ht="18" customHeight="1">
      <c r="A92" s="362" t="s">
        <v>38</v>
      </c>
      <c r="B92" s="362"/>
      <c r="C92" s="29"/>
      <c r="D92" s="134">
        <f>E92+F92+H92+J92+L92+N92+P92+R92+T92+V92+X92+Z92</f>
        <v>0</v>
      </c>
      <c r="E92" s="29"/>
      <c r="F92" s="29"/>
      <c r="G92" s="137">
        <f t="shared" ref="G92:G112" si="258">E92+F92</f>
        <v>0</v>
      </c>
      <c r="H92" s="29"/>
      <c r="I92" s="137">
        <f t="shared" ref="I92:I100" si="259">G92+H92</f>
        <v>0</v>
      </c>
      <c r="J92" s="29"/>
      <c r="K92" s="137">
        <f t="shared" ref="K92:K112" si="260">I92+J92</f>
        <v>0</v>
      </c>
      <c r="L92" s="29"/>
      <c r="M92" s="137">
        <f t="shared" ref="M92:M112" si="261">K92+L92</f>
        <v>0</v>
      </c>
      <c r="N92" s="29"/>
      <c r="O92" s="137">
        <f t="shared" ref="O92:O112" si="262">M92+N92</f>
        <v>0</v>
      </c>
      <c r="P92" s="29"/>
      <c r="Q92" s="137">
        <f t="shared" ref="Q92:Q112" si="263">O92+P92</f>
        <v>0</v>
      </c>
      <c r="R92" s="29"/>
      <c r="S92" s="137">
        <f t="shared" ref="S92:S112" si="264">Q92+R92</f>
        <v>0</v>
      </c>
      <c r="T92" s="29"/>
      <c r="U92" s="137">
        <f t="shared" ref="U92:U112" si="265">S92+T92</f>
        <v>0</v>
      </c>
      <c r="V92" s="29"/>
      <c r="W92" s="137">
        <f t="shared" ref="W92:W112" si="266">U92+V92</f>
        <v>0</v>
      </c>
      <c r="X92" s="29"/>
      <c r="Y92" s="137">
        <f t="shared" ref="Y92:Y112" si="267">W92+X92</f>
        <v>0</v>
      </c>
      <c r="Z92" s="29"/>
      <c r="AA92" s="29"/>
      <c r="AB92" s="135">
        <f t="shared" si="244"/>
        <v>1</v>
      </c>
      <c r="AC92" s="29"/>
      <c r="AD92" s="29"/>
      <c r="AE92" s="137">
        <f t="shared" ref="AE92:AE112" si="268">AC92+AD92</f>
        <v>0</v>
      </c>
      <c r="AF92" s="135">
        <f t="shared" si="246"/>
        <v>1</v>
      </c>
      <c r="AG92" s="29"/>
      <c r="AH92" s="137">
        <f t="shared" ref="AH92:AH112" si="269">AE92+AG92</f>
        <v>0</v>
      </c>
      <c r="AI92" s="135">
        <f t="shared" si="247"/>
        <v>1</v>
      </c>
      <c r="AJ92" s="29"/>
      <c r="AK92" s="137">
        <f t="shared" ref="AK92:AK112" si="270">AH92+AJ92</f>
        <v>0</v>
      </c>
      <c r="AL92" s="135">
        <f t="shared" si="248"/>
        <v>1</v>
      </c>
      <c r="AM92" s="29"/>
      <c r="AN92" s="137">
        <f t="shared" ref="AN92:AN112" si="271">AK92+AM92</f>
        <v>0</v>
      </c>
      <c r="AO92" s="135">
        <f t="shared" si="249"/>
        <v>1</v>
      </c>
      <c r="AP92" s="29"/>
      <c r="AQ92" s="137">
        <f t="shared" ref="AQ92:AQ112" si="272">AN92+AP92</f>
        <v>0</v>
      </c>
      <c r="AR92" s="135">
        <f t="shared" si="250"/>
        <v>1</v>
      </c>
      <c r="AS92" s="29"/>
      <c r="AT92" s="137">
        <f t="shared" ref="AT92:AT112" si="273">AQ92+AS92</f>
        <v>0</v>
      </c>
      <c r="AU92" s="135">
        <f t="shared" si="251"/>
        <v>1</v>
      </c>
      <c r="AV92" s="29"/>
      <c r="AW92" s="137">
        <f t="shared" ref="AW92:AW112" si="274">AT92+AV92</f>
        <v>0</v>
      </c>
      <c r="AX92" s="135">
        <f t="shared" si="252"/>
        <v>1</v>
      </c>
      <c r="AY92" s="29"/>
      <c r="AZ92" s="137">
        <f t="shared" ref="AZ92:AZ112" si="275">AW92+AY92</f>
        <v>0</v>
      </c>
      <c r="BA92" s="135">
        <f t="shared" si="253"/>
        <v>1</v>
      </c>
      <c r="BB92" s="29"/>
      <c r="BC92" s="137">
        <f t="shared" ref="BC92:BC112" si="276">AZ92+BB92</f>
        <v>0</v>
      </c>
      <c r="BD92" s="135">
        <f t="shared" si="254"/>
        <v>1</v>
      </c>
      <c r="BE92" s="29"/>
      <c r="BF92" s="137">
        <f t="shared" ref="BF92:BF112" si="277">BC92+BE92</f>
        <v>0</v>
      </c>
      <c r="BG92" s="135">
        <f t="shared" si="255"/>
        <v>1</v>
      </c>
      <c r="BH92" s="29"/>
      <c r="BI92" s="29"/>
      <c r="BJ92" s="29"/>
      <c r="BK92" s="135">
        <f>IF($AA$92=0,1,BJ92/$AA$92-1)</f>
        <v>1</v>
      </c>
      <c r="BL92" s="135">
        <f t="shared" si="257"/>
        <v>1</v>
      </c>
      <c r="BM92" s="167"/>
      <c r="BN92" s="105"/>
      <c r="BO92" s="105"/>
      <c r="BP92" s="105"/>
      <c r="BQ92" s="105"/>
      <c r="BR92" s="105"/>
      <c r="BS92" s="105"/>
      <c r="BT92" s="105"/>
      <c r="BU92" s="105"/>
      <c r="BV92" s="105"/>
      <c r="BW92" s="105"/>
      <c r="BX92" s="105"/>
      <c r="BY92" s="105"/>
      <c r="BZ92" s="105"/>
      <c r="CA92" s="105"/>
      <c r="CB92" s="105"/>
      <c r="CC92" s="105"/>
      <c r="CD92" s="105"/>
      <c r="CE92" s="105"/>
      <c r="CF92" s="105"/>
      <c r="CG92" s="105"/>
      <c r="CH92" s="105"/>
      <c r="CI92" s="105"/>
      <c r="CJ92" s="105"/>
      <c r="CK92" s="105"/>
      <c r="CL92" s="105"/>
      <c r="CM92" s="105"/>
      <c r="CN92" s="105"/>
      <c r="CO92" s="105"/>
      <c r="CP92" s="105"/>
      <c r="CQ92" s="105"/>
      <c r="CR92" s="105"/>
      <c r="CS92" s="105"/>
      <c r="CT92" s="105"/>
      <c r="CU92" s="105"/>
      <c r="CV92" s="105"/>
      <c r="CW92" s="105"/>
      <c r="CX92" s="105"/>
      <c r="CY92" s="105"/>
      <c r="CZ92" s="105"/>
      <c r="DA92" s="105"/>
      <c r="DB92" s="105"/>
      <c r="DC92" s="105"/>
      <c r="DD92" s="105"/>
      <c r="DE92" s="105"/>
      <c r="DF92" s="105"/>
      <c r="DG92" s="105"/>
      <c r="DH92" s="105"/>
      <c r="DI92" s="105"/>
      <c r="DJ92" s="105"/>
      <c r="DK92" s="105"/>
      <c r="DL92" s="105"/>
      <c r="DM92" s="105"/>
      <c r="DN92" s="105"/>
      <c r="DO92" s="105"/>
      <c r="DP92" s="105"/>
      <c r="DQ92" s="105"/>
      <c r="DR92" s="105"/>
      <c r="DS92" s="105"/>
      <c r="DT92" s="105"/>
      <c r="DU92" s="105"/>
      <c r="DV92" s="105"/>
      <c r="DW92" s="105"/>
      <c r="DX92" s="105"/>
      <c r="DY92" s="105"/>
      <c r="DZ92" s="105"/>
      <c r="EA92" s="105"/>
      <c r="EB92" s="105"/>
      <c r="EC92" s="105"/>
      <c r="ED92" s="105"/>
      <c r="EE92" s="105"/>
      <c r="EF92" s="105"/>
      <c r="EG92" s="105"/>
      <c r="EH92" s="105"/>
      <c r="EI92" s="105"/>
      <c r="EJ92" s="105"/>
      <c r="EK92" s="105"/>
      <c r="EL92" s="105"/>
      <c r="EM92" s="105"/>
      <c r="EN92" s="105"/>
      <c r="EO92" s="105"/>
      <c r="EP92" s="105"/>
      <c r="EQ92" s="105"/>
      <c r="ER92" s="105"/>
      <c r="ES92" s="105"/>
      <c r="ET92" s="105"/>
      <c r="EU92" s="105"/>
      <c r="EV92" s="105"/>
      <c r="EW92" s="105"/>
      <c r="EX92" s="105"/>
      <c r="EY92" s="105"/>
      <c r="EZ92" s="105"/>
      <c r="FA92" s="105"/>
      <c r="FB92" s="105"/>
      <c r="FC92" s="105"/>
      <c r="FD92" s="105"/>
      <c r="FE92" s="105"/>
      <c r="FF92" s="105"/>
      <c r="FG92" s="105"/>
      <c r="FH92" s="105"/>
      <c r="FI92" s="105"/>
      <c r="FJ92" s="105"/>
      <c r="FK92" s="105"/>
      <c r="FL92" s="105"/>
      <c r="FM92" s="105"/>
      <c r="FN92" s="105"/>
      <c r="FO92" s="105"/>
      <c r="FP92" s="105"/>
      <c r="FQ92" s="105"/>
      <c r="FR92" s="105"/>
      <c r="FS92" s="105"/>
      <c r="FT92" s="105"/>
      <c r="FU92" s="105"/>
      <c r="FV92" s="105"/>
      <c r="FW92" s="105"/>
      <c r="FX92" s="105"/>
      <c r="FY92" s="105"/>
      <c r="FZ92" s="105"/>
      <c r="GA92" s="105"/>
      <c r="GB92" s="105"/>
      <c r="GC92" s="105"/>
      <c r="GD92" s="105"/>
      <c r="GE92" s="105"/>
      <c r="GF92" s="105"/>
      <c r="GG92" s="105"/>
      <c r="GH92" s="105"/>
      <c r="GI92" s="105"/>
      <c r="GJ92" s="105"/>
      <c r="GK92" s="105"/>
      <c r="GL92" s="105"/>
      <c r="GM92" s="105"/>
      <c r="GN92" s="105"/>
      <c r="GO92" s="105"/>
      <c r="GP92" s="105"/>
      <c r="GQ92" s="105"/>
      <c r="GR92" s="105"/>
      <c r="GS92" s="105"/>
      <c r="GT92" s="105"/>
      <c r="GU92" s="105"/>
      <c r="GV92" s="105"/>
      <c r="GW92" s="105"/>
      <c r="GX92" s="105"/>
    </row>
    <row r="93" spans="1:206" s="106" customFormat="1" ht="18" customHeight="1">
      <c r="A93" s="365" t="s">
        <v>143</v>
      </c>
      <c r="B93" s="365"/>
      <c r="C93" s="29"/>
      <c r="D93" s="134">
        <f>E93+F93+H93+J93+L93+N93+P93+R93+T93+V93+X93+Z93</f>
        <v>0</v>
      </c>
      <c r="E93" s="29"/>
      <c r="F93" s="29"/>
      <c r="G93" s="137">
        <f t="shared" si="258"/>
        <v>0</v>
      </c>
      <c r="H93" s="29"/>
      <c r="I93" s="137">
        <f t="shared" si="259"/>
        <v>0</v>
      </c>
      <c r="J93" s="29"/>
      <c r="K93" s="137">
        <f t="shared" si="260"/>
        <v>0</v>
      </c>
      <c r="L93" s="29"/>
      <c r="M93" s="137">
        <f t="shared" si="261"/>
        <v>0</v>
      </c>
      <c r="N93" s="29"/>
      <c r="O93" s="137">
        <f t="shared" si="262"/>
        <v>0</v>
      </c>
      <c r="P93" s="29"/>
      <c r="Q93" s="137">
        <f t="shared" si="263"/>
        <v>0</v>
      </c>
      <c r="R93" s="29"/>
      <c r="S93" s="137">
        <f t="shared" si="264"/>
        <v>0</v>
      </c>
      <c r="T93" s="29"/>
      <c r="U93" s="137">
        <f t="shared" si="265"/>
        <v>0</v>
      </c>
      <c r="V93" s="29"/>
      <c r="W93" s="137">
        <f t="shared" si="266"/>
        <v>0</v>
      </c>
      <c r="X93" s="29"/>
      <c r="Y93" s="137">
        <f t="shared" si="267"/>
        <v>0</v>
      </c>
      <c r="Z93" s="29"/>
      <c r="AA93" s="29"/>
      <c r="AB93" s="135">
        <f t="shared" si="244"/>
        <v>1</v>
      </c>
      <c r="AC93" s="29"/>
      <c r="AD93" s="29"/>
      <c r="AE93" s="137">
        <f t="shared" si="268"/>
        <v>0</v>
      </c>
      <c r="AF93" s="135">
        <f t="shared" si="246"/>
        <v>1</v>
      </c>
      <c r="AG93" s="29"/>
      <c r="AH93" s="137">
        <f t="shared" si="269"/>
        <v>0</v>
      </c>
      <c r="AI93" s="135">
        <f t="shared" si="247"/>
        <v>1</v>
      </c>
      <c r="AJ93" s="29"/>
      <c r="AK93" s="137">
        <f t="shared" si="270"/>
        <v>0</v>
      </c>
      <c r="AL93" s="135">
        <f t="shared" si="248"/>
        <v>1</v>
      </c>
      <c r="AM93" s="29"/>
      <c r="AN93" s="137">
        <f t="shared" si="271"/>
        <v>0</v>
      </c>
      <c r="AO93" s="135">
        <f t="shared" si="249"/>
        <v>1</v>
      </c>
      <c r="AP93" s="29"/>
      <c r="AQ93" s="137">
        <f t="shared" si="272"/>
        <v>0</v>
      </c>
      <c r="AR93" s="135">
        <f t="shared" si="250"/>
        <v>1</v>
      </c>
      <c r="AS93" s="29"/>
      <c r="AT93" s="137">
        <f t="shared" si="273"/>
        <v>0</v>
      </c>
      <c r="AU93" s="135">
        <f t="shared" si="251"/>
        <v>1</v>
      </c>
      <c r="AV93" s="29"/>
      <c r="AW93" s="137">
        <f t="shared" si="274"/>
        <v>0</v>
      </c>
      <c r="AX93" s="135">
        <f t="shared" si="252"/>
        <v>1</v>
      </c>
      <c r="AY93" s="29"/>
      <c r="AZ93" s="137">
        <f t="shared" si="275"/>
        <v>0</v>
      </c>
      <c r="BA93" s="135">
        <f t="shared" si="253"/>
        <v>1</v>
      </c>
      <c r="BB93" s="29"/>
      <c r="BC93" s="137">
        <f t="shared" si="276"/>
        <v>0</v>
      </c>
      <c r="BD93" s="135">
        <f t="shared" si="254"/>
        <v>1</v>
      </c>
      <c r="BE93" s="29"/>
      <c r="BF93" s="137">
        <f t="shared" si="277"/>
        <v>0</v>
      </c>
      <c r="BG93" s="135">
        <f t="shared" si="255"/>
        <v>1</v>
      </c>
      <c r="BH93" s="29"/>
      <c r="BI93" s="29"/>
      <c r="BJ93" s="29"/>
      <c r="BK93" s="135">
        <f>IF($AA$93=0,1,BJ93/$AA$93-1)</f>
        <v>1</v>
      </c>
      <c r="BL93" s="135">
        <f t="shared" si="257"/>
        <v>1</v>
      </c>
      <c r="BM93" s="167"/>
      <c r="BN93" s="105"/>
      <c r="BO93" s="105"/>
      <c r="BP93" s="105"/>
      <c r="BQ93" s="105"/>
      <c r="BR93" s="105"/>
      <c r="BS93" s="105"/>
      <c r="BT93" s="105"/>
      <c r="BU93" s="105"/>
      <c r="BV93" s="105"/>
      <c r="BW93" s="105"/>
      <c r="BX93" s="105"/>
      <c r="BY93" s="105"/>
      <c r="BZ93" s="105"/>
      <c r="CA93" s="105"/>
      <c r="CB93" s="105"/>
      <c r="CC93" s="105"/>
      <c r="CD93" s="105"/>
      <c r="CE93" s="105"/>
      <c r="CF93" s="105"/>
      <c r="CG93" s="105"/>
      <c r="CH93" s="105"/>
      <c r="CI93" s="105"/>
      <c r="CJ93" s="105"/>
      <c r="CK93" s="105"/>
      <c r="CL93" s="105"/>
      <c r="CM93" s="105"/>
      <c r="CN93" s="105"/>
      <c r="CO93" s="105"/>
      <c r="CP93" s="105"/>
      <c r="CQ93" s="105"/>
      <c r="CR93" s="105"/>
      <c r="CS93" s="105"/>
      <c r="CT93" s="105"/>
      <c r="CU93" s="105"/>
      <c r="CV93" s="105"/>
      <c r="CW93" s="105"/>
      <c r="CX93" s="105"/>
      <c r="CY93" s="105"/>
      <c r="CZ93" s="105"/>
      <c r="DA93" s="105"/>
      <c r="DB93" s="105"/>
      <c r="DC93" s="105"/>
      <c r="DD93" s="105"/>
      <c r="DE93" s="105"/>
      <c r="DF93" s="105"/>
      <c r="DG93" s="105"/>
      <c r="DH93" s="105"/>
      <c r="DI93" s="105"/>
      <c r="DJ93" s="105"/>
      <c r="DK93" s="105"/>
      <c r="DL93" s="105"/>
      <c r="DM93" s="105"/>
      <c r="DN93" s="105"/>
      <c r="DO93" s="105"/>
      <c r="DP93" s="105"/>
      <c r="DQ93" s="105"/>
      <c r="DR93" s="105"/>
      <c r="DS93" s="105"/>
      <c r="DT93" s="105"/>
      <c r="DU93" s="105"/>
      <c r="DV93" s="105"/>
      <c r="DW93" s="105"/>
      <c r="DX93" s="105"/>
      <c r="DY93" s="105"/>
      <c r="DZ93" s="105"/>
      <c r="EA93" s="105"/>
      <c r="EB93" s="105"/>
      <c r="EC93" s="105"/>
      <c r="ED93" s="105"/>
      <c r="EE93" s="105"/>
      <c r="EF93" s="105"/>
      <c r="EG93" s="105"/>
      <c r="EH93" s="105"/>
      <c r="EI93" s="105"/>
      <c r="EJ93" s="105"/>
      <c r="EK93" s="105"/>
      <c r="EL93" s="105"/>
      <c r="EM93" s="105"/>
      <c r="EN93" s="105"/>
      <c r="EO93" s="105"/>
      <c r="EP93" s="105"/>
      <c r="EQ93" s="105"/>
      <c r="ER93" s="105"/>
      <c r="ES93" s="105"/>
      <c r="ET93" s="105"/>
      <c r="EU93" s="105"/>
      <c r="EV93" s="105"/>
      <c r="EW93" s="105"/>
      <c r="EX93" s="105"/>
      <c r="EY93" s="105"/>
      <c r="EZ93" s="105"/>
      <c r="FA93" s="105"/>
      <c r="FB93" s="105"/>
      <c r="FC93" s="105"/>
      <c r="FD93" s="105"/>
      <c r="FE93" s="105"/>
      <c r="FF93" s="105"/>
      <c r="FG93" s="105"/>
      <c r="FH93" s="105"/>
      <c r="FI93" s="105"/>
      <c r="FJ93" s="105"/>
      <c r="FK93" s="105"/>
      <c r="FL93" s="105"/>
      <c r="FM93" s="105"/>
      <c r="FN93" s="105"/>
      <c r="FO93" s="105"/>
      <c r="FP93" s="105"/>
      <c r="FQ93" s="105"/>
      <c r="FR93" s="105"/>
      <c r="FS93" s="105"/>
      <c r="FT93" s="105"/>
      <c r="FU93" s="105"/>
      <c r="FV93" s="105"/>
      <c r="FW93" s="105"/>
      <c r="FX93" s="105"/>
      <c r="FY93" s="105"/>
      <c r="FZ93" s="105"/>
      <c r="GA93" s="105"/>
      <c r="GB93" s="105"/>
      <c r="GC93" s="105"/>
      <c r="GD93" s="105"/>
      <c r="GE93" s="105"/>
      <c r="GF93" s="105"/>
      <c r="GG93" s="105"/>
      <c r="GH93" s="105"/>
      <c r="GI93" s="105"/>
      <c r="GJ93" s="105"/>
      <c r="GK93" s="105"/>
      <c r="GL93" s="105"/>
      <c r="GM93" s="105"/>
      <c r="GN93" s="105"/>
      <c r="GO93" s="105"/>
      <c r="GP93" s="105"/>
      <c r="GQ93" s="105"/>
      <c r="GR93" s="105"/>
      <c r="GS93" s="105"/>
      <c r="GT93" s="105"/>
      <c r="GU93" s="105"/>
      <c r="GV93" s="105"/>
      <c r="GW93" s="105"/>
      <c r="GX93" s="105"/>
    </row>
    <row r="94" spans="1:206" s="106" customFormat="1" ht="18" customHeight="1">
      <c r="A94" s="362" t="s">
        <v>65</v>
      </c>
      <c r="B94" s="362"/>
      <c r="C94" s="134">
        <f t="shared" ref="C94:F94" si="278">C95+C96+C97+C98+C99+C100</f>
        <v>0</v>
      </c>
      <c r="D94" s="134">
        <f t="shared" si="278"/>
        <v>0</v>
      </c>
      <c r="E94" s="134">
        <f t="shared" si="278"/>
        <v>0</v>
      </c>
      <c r="F94" s="134">
        <f t="shared" si="278"/>
        <v>0</v>
      </c>
      <c r="G94" s="137">
        <f t="shared" si="258"/>
        <v>0</v>
      </c>
      <c r="H94" s="134">
        <f>H95+H96+H97+H98+H99+H100</f>
        <v>0</v>
      </c>
      <c r="I94" s="137">
        <f t="shared" si="259"/>
        <v>0</v>
      </c>
      <c r="J94" s="134">
        <f>J95+J96+J97+J98+J99+J100</f>
        <v>0</v>
      </c>
      <c r="K94" s="137">
        <f t="shared" si="260"/>
        <v>0</v>
      </c>
      <c r="L94" s="134">
        <f>L95+L96+L97+L98+L99+L100</f>
        <v>0</v>
      </c>
      <c r="M94" s="137">
        <f t="shared" si="261"/>
        <v>0</v>
      </c>
      <c r="N94" s="134">
        <f>N95+N96+N97+N98+N99+N100</f>
        <v>0</v>
      </c>
      <c r="O94" s="137">
        <f t="shared" si="262"/>
        <v>0</v>
      </c>
      <c r="P94" s="134">
        <f>P95+P96+P97+P98+P99+P100</f>
        <v>0</v>
      </c>
      <c r="Q94" s="137">
        <f t="shared" si="263"/>
        <v>0</v>
      </c>
      <c r="R94" s="134">
        <f>R95+R96+R97+R98+R99+R100</f>
        <v>0</v>
      </c>
      <c r="S94" s="137">
        <f t="shared" si="264"/>
        <v>0</v>
      </c>
      <c r="T94" s="134">
        <f>T95+T96+T97+T98+T99+T100</f>
        <v>0</v>
      </c>
      <c r="U94" s="137">
        <f t="shared" si="265"/>
        <v>0</v>
      </c>
      <c r="V94" s="134">
        <f>V95+V96+V97+V98+V99+V100</f>
        <v>0</v>
      </c>
      <c r="W94" s="137">
        <f t="shared" si="266"/>
        <v>0</v>
      </c>
      <c r="X94" s="134">
        <f>X95+X96+X97+X98+X99+X100</f>
        <v>0</v>
      </c>
      <c r="Y94" s="137">
        <f t="shared" si="267"/>
        <v>0</v>
      </c>
      <c r="Z94" s="134">
        <f>Z95+Z96+Z97+Z98+Z99+Z100</f>
        <v>0</v>
      </c>
      <c r="AA94" s="137"/>
      <c r="AB94" s="135">
        <f t="shared" si="244"/>
        <v>1</v>
      </c>
      <c r="AC94" s="134">
        <f>AC95+AC96+AC97+AC98+AC99+AC100</f>
        <v>0</v>
      </c>
      <c r="AD94" s="134">
        <f>AD95+AD96+AD97+AD98+AD99+AD100</f>
        <v>0</v>
      </c>
      <c r="AE94" s="137">
        <f t="shared" si="268"/>
        <v>0</v>
      </c>
      <c r="AF94" s="135">
        <f t="shared" si="246"/>
        <v>1</v>
      </c>
      <c r="AG94" s="134">
        <f>AG95+AG96+AG97+AG98+AG99+AG100</f>
        <v>0</v>
      </c>
      <c r="AH94" s="137">
        <f t="shared" si="269"/>
        <v>0</v>
      </c>
      <c r="AI94" s="135">
        <f t="shared" si="247"/>
        <v>1</v>
      </c>
      <c r="AJ94" s="134">
        <f>AJ95+AJ96+AJ97+AJ98+AJ99+AJ100</f>
        <v>0</v>
      </c>
      <c r="AK94" s="137">
        <f t="shared" si="270"/>
        <v>0</v>
      </c>
      <c r="AL94" s="135">
        <f t="shared" si="248"/>
        <v>1</v>
      </c>
      <c r="AM94" s="134">
        <f>AM95+AM96+AM97+AM98+AM99+AM100</f>
        <v>0</v>
      </c>
      <c r="AN94" s="137">
        <f t="shared" si="271"/>
        <v>0</v>
      </c>
      <c r="AO94" s="135">
        <f t="shared" si="249"/>
        <v>1</v>
      </c>
      <c r="AP94" s="134">
        <f>AP95+AP96+AP97+AP98+AP99+AP100</f>
        <v>0</v>
      </c>
      <c r="AQ94" s="137">
        <f t="shared" si="272"/>
        <v>0</v>
      </c>
      <c r="AR94" s="135">
        <f t="shared" si="250"/>
        <v>1</v>
      </c>
      <c r="AS94" s="134">
        <f>AS95+AS96+AS97+AS98+AS99+AS100</f>
        <v>0</v>
      </c>
      <c r="AT94" s="137">
        <f t="shared" si="273"/>
        <v>0</v>
      </c>
      <c r="AU94" s="135">
        <f t="shared" si="251"/>
        <v>1</v>
      </c>
      <c r="AV94" s="134">
        <f>AV95+AV96+AV97+AV98+AV99+AV100</f>
        <v>0</v>
      </c>
      <c r="AW94" s="137">
        <f t="shared" si="274"/>
        <v>0</v>
      </c>
      <c r="AX94" s="135">
        <f t="shared" si="252"/>
        <v>1</v>
      </c>
      <c r="AY94" s="134">
        <f>AY95+AY96+AY97+AY98+AY99+AY100</f>
        <v>0</v>
      </c>
      <c r="AZ94" s="137">
        <f t="shared" si="275"/>
        <v>0</v>
      </c>
      <c r="BA94" s="135">
        <f t="shared" si="253"/>
        <v>1</v>
      </c>
      <c r="BB94" s="134">
        <f>BB95+BB96+BB97+BB98+BB99+BB100</f>
        <v>0</v>
      </c>
      <c r="BC94" s="137">
        <f t="shared" si="276"/>
        <v>0</v>
      </c>
      <c r="BD94" s="135">
        <f t="shared" si="254"/>
        <v>1</v>
      </c>
      <c r="BE94" s="134">
        <f>BE95+BE96+BE97+BE98+BE99+BE100</f>
        <v>0</v>
      </c>
      <c r="BF94" s="137">
        <f t="shared" si="277"/>
        <v>0</v>
      </c>
      <c r="BG94" s="135">
        <f t="shared" si="255"/>
        <v>1</v>
      </c>
      <c r="BH94" s="134">
        <f>BH95+BH96+BH97+BH98+BH99+BH100</f>
        <v>0</v>
      </c>
      <c r="BI94" s="134">
        <f t="shared" ref="BI94:BJ94" si="279">BI95+BI96+BI97+BI98+BI99+BI100</f>
        <v>0</v>
      </c>
      <c r="BJ94" s="134">
        <f t="shared" si="279"/>
        <v>0</v>
      </c>
      <c r="BK94" s="135">
        <f>IF($AA$94=0,1,BJ94/$AA$94-1)</f>
        <v>1</v>
      </c>
      <c r="BL94" s="135">
        <f t="shared" si="257"/>
        <v>1</v>
      </c>
      <c r="BM94" s="167"/>
      <c r="BN94" s="105"/>
      <c r="BO94" s="105"/>
      <c r="BP94" s="105"/>
      <c r="BQ94" s="105"/>
      <c r="BR94" s="105"/>
      <c r="BS94" s="105"/>
      <c r="BT94" s="105"/>
      <c r="BU94" s="105"/>
      <c r="BV94" s="105"/>
      <c r="BW94" s="105"/>
      <c r="BX94" s="105"/>
      <c r="BY94" s="105"/>
      <c r="BZ94" s="105"/>
      <c r="CA94" s="105"/>
      <c r="CB94" s="105"/>
      <c r="CC94" s="105"/>
      <c r="CD94" s="105"/>
      <c r="CE94" s="105"/>
      <c r="CF94" s="105"/>
      <c r="CG94" s="105"/>
      <c r="CH94" s="105"/>
      <c r="CI94" s="105"/>
      <c r="CJ94" s="105"/>
      <c r="CK94" s="105"/>
      <c r="CL94" s="105"/>
      <c r="CM94" s="105"/>
      <c r="CN94" s="105"/>
      <c r="CO94" s="105"/>
      <c r="CP94" s="105"/>
      <c r="CQ94" s="105"/>
      <c r="CR94" s="105"/>
      <c r="CS94" s="105"/>
      <c r="CT94" s="105"/>
      <c r="CU94" s="105"/>
      <c r="CV94" s="105"/>
      <c r="CW94" s="105"/>
      <c r="CX94" s="105"/>
      <c r="CY94" s="105"/>
      <c r="CZ94" s="105"/>
      <c r="DA94" s="105"/>
      <c r="DB94" s="105"/>
      <c r="DC94" s="105"/>
      <c r="DD94" s="105"/>
      <c r="DE94" s="105"/>
      <c r="DF94" s="105"/>
      <c r="DG94" s="105"/>
      <c r="DH94" s="105"/>
      <c r="DI94" s="105"/>
      <c r="DJ94" s="105"/>
      <c r="DK94" s="105"/>
      <c r="DL94" s="105"/>
      <c r="DM94" s="105"/>
      <c r="DN94" s="105"/>
      <c r="DO94" s="105"/>
      <c r="DP94" s="105"/>
      <c r="DQ94" s="105"/>
      <c r="DR94" s="105"/>
      <c r="DS94" s="105"/>
      <c r="DT94" s="105"/>
      <c r="DU94" s="105"/>
      <c r="DV94" s="105"/>
      <c r="DW94" s="105"/>
      <c r="DX94" s="105"/>
      <c r="DY94" s="105"/>
      <c r="DZ94" s="105"/>
      <c r="EA94" s="105"/>
      <c r="EB94" s="105"/>
      <c r="EC94" s="105"/>
      <c r="ED94" s="105"/>
      <c r="EE94" s="105"/>
      <c r="EF94" s="105"/>
      <c r="EG94" s="105"/>
      <c r="EH94" s="105"/>
      <c r="EI94" s="105"/>
      <c r="EJ94" s="105"/>
      <c r="EK94" s="105"/>
      <c r="EL94" s="105"/>
      <c r="EM94" s="105"/>
      <c r="EN94" s="105"/>
      <c r="EO94" s="105"/>
      <c r="EP94" s="105"/>
      <c r="EQ94" s="105"/>
      <c r="ER94" s="105"/>
      <c r="ES94" s="105"/>
      <c r="ET94" s="105"/>
      <c r="EU94" s="105"/>
      <c r="EV94" s="105"/>
      <c r="EW94" s="105"/>
      <c r="EX94" s="105"/>
      <c r="EY94" s="105"/>
      <c r="EZ94" s="105"/>
      <c r="FA94" s="105"/>
      <c r="FB94" s="105"/>
      <c r="FC94" s="105"/>
      <c r="FD94" s="105"/>
      <c r="FE94" s="105"/>
      <c r="FF94" s="105"/>
      <c r="FG94" s="105"/>
      <c r="FH94" s="105"/>
      <c r="FI94" s="105"/>
      <c r="FJ94" s="105"/>
      <c r="FK94" s="105"/>
      <c r="FL94" s="105"/>
      <c r="FM94" s="105"/>
      <c r="FN94" s="105"/>
      <c r="FO94" s="105"/>
      <c r="FP94" s="105"/>
      <c r="FQ94" s="105"/>
      <c r="FR94" s="105"/>
      <c r="FS94" s="105"/>
      <c r="FT94" s="105"/>
      <c r="FU94" s="105"/>
      <c r="FV94" s="105"/>
      <c r="FW94" s="105"/>
      <c r="FX94" s="105"/>
      <c r="FY94" s="105"/>
      <c r="FZ94" s="105"/>
      <c r="GA94" s="105"/>
      <c r="GB94" s="105"/>
      <c r="GC94" s="105"/>
      <c r="GD94" s="105"/>
      <c r="GE94" s="105"/>
      <c r="GF94" s="105"/>
      <c r="GG94" s="105"/>
      <c r="GH94" s="105"/>
      <c r="GI94" s="105"/>
      <c r="GJ94" s="105"/>
      <c r="GK94" s="105"/>
      <c r="GL94" s="105"/>
      <c r="GM94" s="105"/>
      <c r="GN94" s="105"/>
      <c r="GO94" s="105"/>
      <c r="GP94" s="105"/>
      <c r="GQ94" s="105"/>
      <c r="GR94" s="105"/>
      <c r="GS94" s="105"/>
      <c r="GT94" s="105"/>
      <c r="GU94" s="105"/>
      <c r="GV94" s="105"/>
      <c r="GW94" s="105"/>
      <c r="GX94" s="105"/>
    </row>
    <row r="95" spans="1:206" s="106" customFormat="1" ht="18" customHeight="1">
      <c r="A95" s="363" t="s">
        <v>67</v>
      </c>
      <c r="B95" s="363"/>
      <c r="C95" s="29"/>
      <c r="D95" s="134">
        <f t="shared" ref="D95:D100" si="280">E95+F95+H95+J95+L95+N95+P95+R95+T95+V95+X95+Z95</f>
        <v>0</v>
      </c>
      <c r="E95" s="29"/>
      <c r="F95" s="29"/>
      <c r="G95" s="137">
        <f t="shared" si="258"/>
        <v>0</v>
      </c>
      <c r="H95" s="29"/>
      <c r="I95" s="137">
        <f t="shared" si="259"/>
        <v>0</v>
      </c>
      <c r="J95" s="29"/>
      <c r="K95" s="137">
        <f t="shared" si="260"/>
        <v>0</v>
      </c>
      <c r="L95" s="29"/>
      <c r="M95" s="137">
        <f t="shared" si="261"/>
        <v>0</v>
      </c>
      <c r="N95" s="29"/>
      <c r="O95" s="137">
        <f t="shared" si="262"/>
        <v>0</v>
      </c>
      <c r="P95" s="29"/>
      <c r="Q95" s="137">
        <f t="shared" si="263"/>
        <v>0</v>
      </c>
      <c r="R95" s="29"/>
      <c r="S95" s="137">
        <f t="shared" si="264"/>
        <v>0</v>
      </c>
      <c r="T95" s="29"/>
      <c r="U95" s="137">
        <f t="shared" si="265"/>
        <v>0</v>
      </c>
      <c r="V95" s="29"/>
      <c r="W95" s="137">
        <f t="shared" si="266"/>
        <v>0</v>
      </c>
      <c r="X95" s="29"/>
      <c r="Y95" s="137">
        <f t="shared" si="267"/>
        <v>0</v>
      </c>
      <c r="Z95" s="29"/>
      <c r="AA95" s="29"/>
      <c r="AB95" s="135">
        <f t="shared" si="244"/>
        <v>1</v>
      </c>
      <c r="AC95" s="29"/>
      <c r="AD95" s="29"/>
      <c r="AE95" s="137">
        <f t="shared" si="268"/>
        <v>0</v>
      </c>
      <c r="AF95" s="135">
        <f t="shared" si="246"/>
        <v>1</v>
      </c>
      <c r="AG95" s="29"/>
      <c r="AH95" s="137">
        <f t="shared" si="269"/>
        <v>0</v>
      </c>
      <c r="AI95" s="135">
        <f t="shared" si="247"/>
        <v>1</v>
      </c>
      <c r="AJ95" s="29"/>
      <c r="AK95" s="137">
        <f t="shared" si="270"/>
        <v>0</v>
      </c>
      <c r="AL95" s="135">
        <f t="shared" si="248"/>
        <v>1</v>
      </c>
      <c r="AM95" s="29"/>
      <c r="AN95" s="137">
        <f t="shared" si="271"/>
        <v>0</v>
      </c>
      <c r="AO95" s="135">
        <f t="shared" si="249"/>
        <v>1</v>
      </c>
      <c r="AP95" s="29"/>
      <c r="AQ95" s="137">
        <f t="shared" si="272"/>
        <v>0</v>
      </c>
      <c r="AR95" s="135">
        <f t="shared" si="250"/>
        <v>1</v>
      </c>
      <c r="AS95" s="29"/>
      <c r="AT95" s="137">
        <f t="shared" si="273"/>
        <v>0</v>
      </c>
      <c r="AU95" s="135">
        <f t="shared" si="251"/>
        <v>1</v>
      </c>
      <c r="AV95" s="29"/>
      <c r="AW95" s="137">
        <f t="shared" si="274"/>
        <v>0</v>
      </c>
      <c r="AX95" s="135">
        <f t="shared" si="252"/>
        <v>1</v>
      </c>
      <c r="AY95" s="29"/>
      <c r="AZ95" s="137">
        <f t="shared" si="275"/>
        <v>0</v>
      </c>
      <c r="BA95" s="135">
        <f t="shared" si="253"/>
        <v>1</v>
      </c>
      <c r="BB95" s="29"/>
      <c r="BC95" s="137">
        <f t="shared" si="276"/>
        <v>0</v>
      </c>
      <c r="BD95" s="135">
        <f t="shared" si="254"/>
        <v>1</v>
      </c>
      <c r="BE95" s="29"/>
      <c r="BF95" s="137">
        <f t="shared" si="277"/>
        <v>0</v>
      </c>
      <c r="BG95" s="135">
        <f t="shared" si="255"/>
        <v>1</v>
      </c>
      <c r="BH95" s="29"/>
      <c r="BI95" s="29"/>
      <c r="BJ95" s="29"/>
      <c r="BK95" s="135">
        <f>IF($AA$95=0,1,BJ95/$AA$95-1)</f>
        <v>1</v>
      </c>
      <c r="BL95" s="135">
        <f t="shared" si="257"/>
        <v>1</v>
      </c>
      <c r="BM95" s="167"/>
      <c r="BN95" s="105"/>
      <c r="BO95" s="105"/>
      <c r="BP95" s="105"/>
      <c r="BQ95" s="105"/>
      <c r="BR95" s="105"/>
      <c r="BS95" s="105"/>
      <c r="BT95" s="105"/>
      <c r="BU95" s="105"/>
      <c r="BV95" s="105"/>
      <c r="BW95" s="105"/>
      <c r="BX95" s="105"/>
      <c r="BY95" s="105"/>
      <c r="BZ95" s="105"/>
      <c r="CA95" s="105"/>
      <c r="CB95" s="105"/>
      <c r="CC95" s="105"/>
      <c r="CD95" s="105"/>
      <c r="CE95" s="105"/>
      <c r="CF95" s="105"/>
      <c r="CG95" s="105"/>
      <c r="CH95" s="105"/>
      <c r="CI95" s="105"/>
      <c r="CJ95" s="105"/>
      <c r="CK95" s="105"/>
      <c r="CL95" s="105"/>
      <c r="CM95" s="105"/>
      <c r="CN95" s="105"/>
      <c r="CO95" s="105"/>
      <c r="CP95" s="105"/>
      <c r="CQ95" s="105"/>
      <c r="CR95" s="105"/>
      <c r="CS95" s="105"/>
      <c r="CT95" s="105"/>
      <c r="CU95" s="105"/>
      <c r="CV95" s="105"/>
      <c r="CW95" s="105"/>
      <c r="CX95" s="105"/>
      <c r="CY95" s="105"/>
      <c r="CZ95" s="105"/>
      <c r="DA95" s="105"/>
      <c r="DB95" s="105"/>
      <c r="DC95" s="105"/>
      <c r="DD95" s="105"/>
      <c r="DE95" s="105"/>
      <c r="DF95" s="105"/>
      <c r="DG95" s="105"/>
      <c r="DH95" s="105"/>
      <c r="DI95" s="105"/>
      <c r="DJ95" s="105"/>
      <c r="DK95" s="105"/>
      <c r="DL95" s="105"/>
      <c r="DM95" s="105"/>
      <c r="DN95" s="105"/>
      <c r="DO95" s="105"/>
      <c r="DP95" s="105"/>
      <c r="DQ95" s="105"/>
      <c r="DR95" s="105"/>
      <c r="DS95" s="105"/>
      <c r="DT95" s="105"/>
      <c r="DU95" s="105"/>
      <c r="DV95" s="105"/>
      <c r="DW95" s="105"/>
      <c r="DX95" s="105"/>
      <c r="DY95" s="105"/>
      <c r="DZ95" s="105"/>
      <c r="EA95" s="105"/>
      <c r="EB95" s="105"/>
      <c r="EC95" s="105"/>
      <c r="ED95" s="105"/>
      <c r="EE95" s="105"/>
      <c r="EF95" s="105"/>
      <c r="EG95" s="105"/>
      <c r="EH95" s="105"/>
      <c r="EI95" s="105"/>
      <c r="EJ95" s="105"/>
      <c r="EK95" s="105"/>
      <c r="EL95" s="105"/>
      <c r="EM95" s="105"/>
      <c r="EN95" s="105"/>
      <c r="EO95" s="105"/>
      <c r="EP95" s="105"/>
      <c r="EQ95" s="105"/>
      <c r="ER95" s="105"/>
      <c r="ES95" s="105"/>
      <c r="ET95" s="105"/>
      <c r="EU95" s="105"/>
      <c r="EV95" s="105"/>
      <c r="EW95" s="105"/>
      <c r="EX95" s="105"/>
      <c r="EY95" s="105"/>
      <c r="EZ95" s="105"/>
      <c r="FA95" s="105"/>
      <c r="FB95" s="105"/>
      <c r="FC95" s="105"/>
      <c r="FD95" s="105"/>
      <c r="FE95" s="105"/>
      <c r="FF95" s="105"/>
      <c r="FG95" s="105"/>
      <c r="FH95" s="105"/>
      <c r="FI95" s="105"/>
      <c r="FJ95" s="105"/>
      <c r="FK95" s="105"/>
      <c r="FL95" s="105"/>
      <c r="FM95" s="105"/>
      <c r="FN95" s="105"/>
      <c r="FO95" s="105"/>
      <c r="FP95" s="105"/>
      <c r="FQ95" s="105"/>
      <c r="FR95" s="105"/>
      <c r="FS95" s="105"/>
      <c r="FT95" s="105"/>
      <c r="FU95" s="105"/>
      <c r="FV95" s="105"/>
      <c r="FW95" s="105"/>
      <c r="FX95" s="105"/>
      <c r="FY95" s="105"/>
      <c r="FZ95" s="105"/>
      <c r="GA95" s="105"/>
      <c r="GB95" s="105"/>
      <c r="GC95" s="105"/>
      <c r="GD95" s="105"/>
      <c r="GE95" s="105"/>
      <c r="GF95" s="105"/>
      <c r="GG95" s="105"/>
      <c r="GH95" s="105"/>
      <c r="GI95" s="105"/>
      <c r="GJ95" s="105"/>
      <c r="GK95" s="105"/>
      <c r="GL95" s="105"/>
      <c r="GM95" s="105"/>
      <c r="GN95" s="105"/>
      <c r="GO95" s="105"/>
      <c r="GP95" s="105"/>
      <c r="GQ95" s="105"/>
      <c r="GR95" s="105"/>
      <c r="GS95" s="105"/>
      <c r="GT95" s="105"/>
      <c r="GU95" s="105"/>
      <c r="GV95" s="105"/>
      <c r="GW95" s="105"/>
      <c r="GX95" s="105"/>
    </row>
    <row r="96" spans="1:206" s="106" customFormat="1" ht="18" customHeight="1">
      <c r="A96" s="363" t="s">
        <v>34</v>
      </c>
      <c r="B96" s="363"/>
      <c r="C96" s="29"/>
      <c r="D96" s="134">
        <f t="shared" si="280"/>
        <v>0</v>
      </c>
      <c r="E96" s="29"/>
      <c r="F96" s="29"/>
      <c r="G96" s="137">
        <f t="shared" si="258"/>
        <v>0</v>
      </c>
      <c r="H96" s="29"/>
      <c r="I96" s="137">
        <f t="shared" si="259"/>
        <v>0</v>
      </c>
      <c r="J96" s="29"/>
      <c r="K96" s="137">
        <f t="shared" si="260"/>
        <v>0</v>
      </c>
      <c r="L96" s="29"/>
      <c r="M96" s="137">
        <f t="shared" si="261"/>
        <v>0</v>
      </c>
      <c r="N96" s="29"/>
      <c r="O96" s="137">
        <f t="shared" si="262"/>
        <v>0</v>
      </c>
      <c r="P96" s="29"/>
      <c r="Q96" s="137">
        <f t="shared" si="263"/>
        <v>0</v>
      </c>
      <c r="R96" s="29"/>
      <c r="S96" s="137">
        <f t="shared" si="264"/>
        <v>0</v>
      </c>
      <c r="T96" s="29"/>
      <c r="U96" s="137">
        <f t="shared" si="265"/>
        <v>0</v>
      </c>
      <c r="V96" s="29"/>
      <c r="W96" s="137">
        <f t="shared" si="266"/>
        <v>0</v>
      </c>
      <c r="X96" s="29"/>
      <c r="Y96" s="137">
        <f t="shared" si="267"/>
        <v>0</v>
      </c>
      <c r="Z96" s="29"/>
      <c r="AA96" s="29"/>
      <c r="AB96" s="135">
        <f t="shared" si="244"/>
        <v>1</v>
      </c>
      <c r="AC96" s="29"/>
      <c r="AD96" s="29"/>
      <c r="AE96" s="137">
        <f t="shared" si="268"/>
        <v>0</v>
      </c>
      <c r="AF96" s="135">
        <f t="shared" si="246"/>
        <v>1</v>
      </c>
      <c r="AG96" s="29"/>
      <c r="AH96" s="137">
        <f t="shared" si="269"/>
        <v>0</v>
      </c>
      <c r="AI96" s="135">
        <f t="shared" si="247"/>
        <v>1</v>
      </c>
      <c r="AJ96" s="29"/>
      <c r="AK96" s="137">
        <f t="shared" si="270"/>
        <v>0</v>
      </c>
      <c r="AL96" s="135">
        <f t="shared" si="248"/>
        <v>1</v>
      </c>
      <c r="AM96" s="29"/>
      <c r="AN96" s="137">
        <f t="shared" si="271"/>
        <v>0</v>
      </c>
      <c r="AO96" s="135">
        <f t="shared" si="249"/>
        <v>1</v>
      </c>
      <c r="AP96" s="29"/>
      <c r="AQ96" s="137">
        <f t="shared" si="272"/>
        <v>0</v>
      </c>
      <c r="AR96" s="135">
        <f t="shared" si="250"/>
        <v>1</v>
      </c>
      <c r="AS96" s="29"/>
      <c r="AT96" s="137">
        <f t="shared" si="273"/>
        <v>0</v>
      </c>
      <c r="AU96" s="135">
        <f t="shared" si="251"/>
        <v>1</v>
      </c>
      <c r="AV96" s="29"/>
      <c r="AW96" s="137">
        <f t="shared" si="274"/>
        <v>0</v>
      </c>
      <c r="AX96" s="135">
        <f t="shared" si="252"/>
        <v>1</v>
      </c>
      <c r="AY96" s="29"/>
      <c r="AZ96" s="137">
        <f t="shared" si="275"/>
        <v>0</v>
      </c>
      <c r="BA96" s="135">
        <f t="shared" si="253"/>
        <v>1</v>
      </c>
      <c r="BB96" s="29"/>
      <c r="BC96" s="137">
        <f t="shared" si="276"/>
        <v>0</v>
      </c>
      <c r="BD96" s="135">
        <f t="shared" si="254"/>
        <v>1</v>
      </c>
      <c r="BE96" s="29"/>
      <c r="BF96" s="137">
        <f t="shared" si="277"/>
        <v>0</v>
      </c>
      <c r="BG96" s="135">
        <f t="shared" si="255"/>
        <v>1</v>
      </c>
      <c r="BH96" s="29"/>
      <c r="BI96" s="29"/>
      <c r="BJ96" s="29"/>
      <c r="BK96" s="135">
        <f>IF($AA$96=0,1,BJ96/$AA$96-1)</f>
        <v>1</v>
      </c>
      <c r="BL96" s="135">
        <f t="shared" si="257"/>
        <v>1</v>
      </c>
      <c r="BM96" s="167"/>
      <c r="BN96" s="105"/>
      <c r="BO96" s="105"/>
      <c r="BP96" s="105"/>
      <c r="BQ96" s="105"/>
      <c r="BR96" s="105"/>
      <c r="BS96" s="105"/>
      <c r="BT96" s="105"/>
      <c r="BU96" s="105"/>
      <c r="BV96" s="105"/>
      <c r="BW96" s="105"/>
      <c r="BX96" s="105"/>
      <c r="BY96" s="105"/>
      <c r="BZ96" s="105"/>
      <c r="CA96" s="105"/>
      <c r="CB96" s="105"/>
      <c r="CC96" s="105"/>
      <c r="CD96" s="105"/>
      <c r="CE96" s="105"/>
      <c r="CF96" s="105"/>
      <c r="CG96" s="105"/>
      <c r="CH96" s="105"/>
      <c r="CI96" s="105"/>
      <c r="CJ96" s="105"/>
      <c r="CK96" s="105"/>
      <c r="CL96" s="105"/>
      <c r="CM96" s="105"/>
      <c r="CN96" s="105"/>
      <c r="CO96" s="105"/>
      <c r="CP96" s="105"/>
      <c r="CQ96" s="105"/>
      <c r="CR96" s="105"/>
      <c r="CS96" s="105"/>
      <c r="CT96" s="105"/>
      <c r="CU96" s="105"/>
      <c r="CV96" s="105"/>
      <c r="CW96" s="105"/>
      <c r="CX96" s="105"/>
      <c r="CY96" s="105"/>
      <c r="CZ96" s="105"/>
      <c r="DA96" s="105"/>
      <c r="DB96" s="105"/>
      <c r="DC96" s="105"/>
      <c r="DD96" s="105"/>
      <c r="DE96" s="105"/>
      <c r="DF96" s="105"/>
      <c r="DG96" s="105"/>
      <c r="DH96" s="105"/>
      <c r="DI96" s="105"/>
      <c r="DJ96" s="105"/>
      <c r="DK96" s="105"/>
      <c r="DL96" s="105"/>
      <c r="DM96" s="105"/>
      <c r="DN96" s="105"/>
      <c r="DO96" s="105"/>
      <c r="DP96" s="105"/>
      <c r="DQ96" s="105"/>
      <c r="DR96" s="105"/>
      <c r="DS96" s="105"/>
      <c r="DT96" s="105"/>
      <c r="DU96" s="105"/>
      <c r="DV96" s="105"/>
      <c r="DW96" s="105"/>
      <c r="DX96" s="105"/>
      <c r="DY96" s="105"/>
      <c r="DZ96" s="105"/>
      <c r="EA96" s="105"/>
      <c r="EB96" s="105"/>
      <c r="EC96" s="105"/>
      <c r="ED96" s="105"/>
      <c r="EE96" s="105"/>
      <c r="EF96" s="105"/>
      <c r="EG96" s="105"/>
      <c r="EH96" s="105"/>
      <c r="EI96" s="105"/>
      <c r="EJ96" s="105"/>
      <c r="EK96" s="105"/>
      <c r="EL96" s="105"/>
      <c r="EM96" s="105"/>
      <c r="EN96" s="105"/>
      <c r="EO96" s="105"/>
      <c r="EP96" s="105"/>
      <c r="EQ96" s="105"/>
      <c r="ER96" s="105"/>
      <c r="ES96" s="105"/>
      <c r="ET96" s="105"/>
      <c r="EU96" s="105"/>
      <c r="EV96" s="105"/>
      <c r="EW96" s="105"/>
      <c r="EX96" s="105"/>
      <c r="EY96" s="105"/>
      <c r="EZ96" s="105"/>
      <c r="FA96" s="105"/>
      <c r="FB96" s="105"/>
      <c r="FC96" s="105"/>
      <c r="FD96" s="105"/>
      <c r="FE96" s="105"/>
      <c r="FF96" s="105"/>
      <c r="FG96" s="105"/>
      <c r="FH96" s="105"/>
      <c r="FI96" s="105"/>
      <c r="FJ96" s="105"/>
      <c r="FK96" s="105"/>
      <c r="FL96" s="105"/>
      <c r="FM96" s="105"/>
      <c r="FN96" s="105"/>
      <c r="FO96" s="105"/>
      <c r="FP96" s="105"/>
      <c r="FQ96" s="105"/>
      <c r="FR96" s="105"/>
      <c r="FS96" s="105"/>
      <c r="FT96" s="105"/>
      <c r="FU96" s="105"/>
      <c r="FV96" s="105"/>
      <c r="FW96" s="105"/>
      <c r="FX96" s="105"/>
      <c r="FY96" s="105"/>
      <c r="FZ96" s="105"/>
      <c r="GA96" s="105"/>
      <c r="GB96" s="105"/>
      <c r="GC96" s="105"/>
      <c r="GD96" s="105"/>
      <c r="GE96" s="105"/>
      <c r="GF96" s="105"/>
      <c r="GG96" s="105"/>
      <c r="GH96" s="105"/>
      <c r="GI96" s="105"/>
      <c r="GJ96" s="105"/>
      <c r="GK96" s="105"/>
      <c r="GL96" s="105"/>
      <c r="GM96" s="105"/>
      <c r="GN96" s="105"/>
      <c r="GO96" s="105"/>
      <c r="GP96" s="105"/>
      <c r="GQ96" s="105"/>
      <c r="GR96" s="105"/>
      <c r="GS96" s="105"/>
      <c r="GT96" s="105"/>
      <c r="GU96" s="105"/>
      <c r="GV96" s="105"/>
      <c r="GW96" s="105"/>
      <c r="GX96" s="105"/>
    </row>
    <row r="97" spans="1:206" s="106" customFormat="1" ht="18" customHeight="1">
      <c r="A97" s="363" t="s">
        <v>34</v>
      </c>
      <c r="B97" s="363"/>
      <c r="C97" s="29"/>
      <c r="D97" s="134">
        <f t="shared" si="280"/>
        <v>0</v>
      </c>
      <c r="E97" s="29"/>
      <c r="F97" s="29"/>
      <c r="G97" s="137">
        <f t="shared" si="258"/>
        <v>0</v>
      </c>
      <c r="H97" s="29"/>
      <c r="I97" s="137">
        <f t="shared" si="259"/>
        <v>0</v>
      </c>
      <c r="J97" s="29"/>
      <c r="K97" s="137">
        <f t="shared" si="260"/>
        <v>0</v>
      </c>
      <c r="L97" s="29"/>
      <c r="M97" s="137">
        <f t="shared" si="261"/>
        <v>0</v>
      </c>
      <c r="N97" s="29"/>
      <c r="O97" s="137">
        <f t="shared" si="262"/>
        <v>0</v>
      </c>
      <c r="P97" s="29"/>
      <c r="Q97" s="137">
        <f t="shared" si="263"/>
        <v>0</v>
      </c>
      <c r="R97" s="29"/>
      <c r="S97" s="137">
        <f t="shared" si="264"/>
        <v>0</v>
      </c>
      <c r="T97" s="29"/>
      <c r="U97" s="137">
        <f t="shared" si="265"/>
        <v>0</v>
      </c>
      <c r="V97" s="29"/>
      <c r="W97" s="137">
        <f t="shared" si="266"/>
        <v>0</v>
      </c>
      <c r="X97" s="29"/>
      <c r="Y97" s="137">
        <f t="shared" si="267"/>
        <v>0</v>
      </c>
      <c r="Z97" s="29"/>
      <c r="AA97" s="29"/>
      <c r="AB97" s="135">
        <f t="shared" si="244"/>
        <v>1</v>
      </c>
      <c r="AC97" s="29"/>
      <c r="AD97" s="29"/>
      <c r="AE97" s="137">
        <f t="shared" si="268"/>
        <v>0</v>
      </c>
      <c r="AF97" s="135">
        <f t="shared" si="246"/>
        <v>1</v>
      </c>
      <c r="AG97" s="29"/>
      <c r="AH97" s="137">
        <f t="shared" si="269"/>
        <v>0</v>
      </c>
      <c r="AI97" s="135">
        <f t="shared" si="247"/>
        <v>1</v>
      </c>
      <c r="AJ97" s="29"/>
      <c r="AK97" s="137">
        <f t="shared" si="270"/>
        <v>0</v>
      </c>
      <c r="AL97" s="135">
        <f t="shared" si="248"/>
        <v>1</v>
      </c>
      <c r="AM97" s="29"/>
      <c r="AN97" s="137">
        <f t="shared" si="271"/>
        <v>0</v>
      </c>
      <c r="AO97" s="135">
        <f t="shared" si="249"/>
        <v>1</v>
      </c>
      <c r="AP97" s="29"/>
      <c r="AQ97" s="137">
        <f t="shared" si="272"/>
        <v>0</v>
      </c>
      <c r="AR97" s="135">
        <f t="shared" si="250"/>
        <v>1</v>
      </c>
      <c r="AS97" s="29"/>
      <c r="AT97" s="137">
        <f t="shared" si="273"/>
        <v>0</v>
      </c>
      <c r="AU97" s="135">
        <f t="shared" si="251"/>
        <v>1</v>
      </c>
      <c r="AV97" s="29"/>
      <c r="AW97" s="137">
        <f t="shared" si="274"/>
        <v>0</v>
      </c>
      <c r="AX97" s="135">
        <f t="shared" si="252"/>
        <v>1</v>
      </c>
      <c r="AY97" s="29"/>
      <c r="AZ97" s="137">
        <f t="shared" si="275"/>
        <v>0</v>
      </c>
      <c r="BA97" s="135">
        <f t="shared" si="253"/>
        <v>1</v>
      </c>
      <c r="BB97" s="29"/>
      <c r="BC97" s="137">
        <f t="shared" si="276"/>
        <v>0</v>
      </c>
      <c r="BD97" s="135">
        <f t="shared" si="254"/>
        <v>1</v>
      </c>
      <c r="BE97" s="29"/>
      <c r="BF97" s="137">
        <f t="shared" si="277"/>
        <v>0</v>
      </c>
      <c r="BG97" s="135">
        <f t="shared" si="255"/>
        <v>1</v>
      </c>
      <c r="BH97" s="29"/>
      <c r="BI97" s="29"/>
      <c r="BJ97" s="29"/>
      <c r="BK97" s="135">
        <f t="shared" ref="BK97:BK100" si="281">IF($AA$96=0,1,BJ97/$AA$96-1)</f>
        <v>1</v>
      </c>
      <c r="BL97" s="135">
        <f t="shared" si="257"/>
        <v>1</v>
      </c>
      <c r="BM97" s="167"/>
      <c r="BN97" s="105"/>
      <c r="BO97" s="105"/>
      <c r="BP97" s="105"/>
      <c r="BQ97" s="105"/>
      <c r="BR97" s="105"/>
      <c r="BS97" s="105"/>
      <c r="BT97" s="105"/>
      <c r="BU97" s="105"/>
      <c r="BV97" s="105"/>
      <c r="BW97" s="105"/>
      <c r="BX97" s="105"/>
      <c r="BY97" s="105"/>
      <c r="BZ97" s="105"/>
      <c r="CA97" s="105"/>
      <c r="CB97" s="105"/>
      <c r="CC97" s="105"/>
      <c r="CD97" s="105"/>
      <c r="CE97" s="105"/>
      <c r="CF97" s="105"/>
      <c r="CG97" s="105"/>
      <c r="CH97" s="105"/>
      <c r="CI97" s="105"/>
      <c r="CJ97" s="105"/>
      <c r="CK97" s="105"/>
      <c r="CL97" s="105"/>
      <c r="CM97" s="105"/>
      <c r="CN97" s="105"/>
      <c r="CO97" s="105"/>
      <c r="CP97" s="105"/>
      <c r="CQ97" s="105"/>
      <c r="CR97" s="105"/>
      <c r="CS97" s="105"/>
      <c r="CT97" s="105"/>
      <c r="CU97" s="105"/>
      <c r="CV97" s="105"/>
      <c r="CW97" s="105"/>
      <c r="CX97" s="105"/>
      <c r="CY97" s="105"/>
      <c r="CZ97" s="105"/>
      <c r="DA97" s="105"/>
      <c r="DB97" s="105"/>
      <c r="DC97" s="105"/>
      <c r="DD97" s="105"/>
      <c r="DE97" s="105"/>
      <c r="DF97" s="105"/>
      <c r="DG97" s="105"/>
      <c r="DH97" s="105"/>
      <c r="DI97" s="105"/>
      <c r="DJ97" s="105"/>
      <c r="DK97" s="105"/>
      <c r="DL97" s="105"/>
      <c r="DM97" s="105"/>
      <c r="DN97" s="105"/>
      <c r="DO97" s="105"/>
      <c r="DP97" s="105"/>
      <c r="DQ97" s="105"/>
      <c r="DR97" s="105"/>
      <c r="DS97" s="105"/>
      <c r="DT97" s="105"/>
      <c r="DU97" s="105"/>
      <c r="DV97" s="105"/>
      <c r="DW97" s="105"/>
      <c r="DX97" s="105"/>
      <c r="DY97" s="105"/>
      <c r="DZ97" s="105"/>
      <c r="EA97" s="105"/>
      <c r="EB97" s="105"/>
      <c r="EC97" s="105"/>
      <c r="ED97" s="105"/>
      <c r="EE97" s="105"/>
      <c r="EF97" s="105"/>
      <c r="EG97" s="105"/>
      <c r="EH97" s="105"/>
      <c r="EI97" s="105"/>
      <c r="EJ97" s="105"/>
      <c r="EK97" s="105"/>
      <c r="EL97" s="105"/>
      <c r="EM97" s="105"/>
      <c r="EN97" s="105"/>
      <c r="EO97" s="105"/>
      <c r="EP97" s="105"/>
      <c r="EQ97" s="105"/>
      <c r="ER97" s="105"/>
      <c r="ES97" s="105"/>
      <c r="ET97" s="105"/>
      <c r="EU97" s="105"/>
      <c r="EV97" s="105"/>
      <c r="EW97" s="105"/>
      <c r="EX97" s="105"/>
      <c r="EY97" s="105"/>
      <c r="EZ97" s="105"/>
      <c r="FA97" s="105"/>
      <c r="FB97" s="105"/>
      <c r="FC97" s="105"/>
      <c r="FD97" s="105"/>
      <c r="FE97" s="105"/>
      <c r="FF97" s="105"/>
      <c r="FG97" s="105"/>
      <c r="FH97" s="105"/>
      <c r="FI97" s="105"/>
      <c r="FJ97" s="105"/>
      <c r="FK97" s="105"/>
      <c r="FL97" s="105"/>
      <c r="FM97" s="105"/>
      <c r="FN97" s="105"/>
      <c r="FO97" s="105"/>
      <c r="FP97" s="105"/>
      <c r="FQ97" s="105"/>
      <c r="FR97" s="105"/>
      <c r="FS97" s="105"/>
      <c r="FT97" s="105"/>
      <c r="FU97" s="105"/>
      <c r="FV97" s="105"/>
      <c r="FW97" s="105"/>
      <c r="FX97" s="105"/>
      <c r="FY97" s="105"/>
      <c r="FZ97" s="105"/>
      <c r="GA97" s="105"/>
      <c r="GB97" s="105"/>
      <c r="GC97" s="105"/>
      <c r="GD97" s="105"/>
      <c r="GE97" s="105"/>
      <c r="GF97" s="105"/>
      <c r="GG97" s="105"/>
      <c r="GH97" s="105"/>
      <c r="GI97" s="105"/>
      <c r="GJ97" s="105"/>
      <c r="GK97" s="105"/>
      <c r="GL97" s="105"/>
      <c r="GM97" s="105"/>
      <c r="GN97" s="105"/>
      <c r="GO97" s="105"/>
      <c r="GP97" s="105"/>
      <c r="GQ97" s="105"/>
      <c r="GR97" s="105"/>
      <c r="GS97" s="105"/>
      <c r="GT97" s="105"/>
      <c r="GU97" s="105"/>
      <c r="GV97" s="105"/>
      <c r="GW97" s="105"/>
      <c r="GX97" s="105"/>
    </row>
    <row r="98" spans="1:206" s="106" customFormat="1" ht="18" customHeight="1">
      <c r="A98" s="363" t="s">
        <v>34</v>
      </c>
      <c r="B98" s="363"/>
      <c r="C98" s="29"/>
      <c r="D98" s="134">
        <f t="shared" si="280"/>
        <v>0</v>
      </c>
      <c r="E98" s="29"/>
      <c r="F98" s="29"/>
      <c r="G98" s="137">
        <f t="shared" si="258"/>
        <v>0</v>
      </c>
      <c r="H98" s="29"/>
      <c r="I98" s="137">
        <f t="shared" si="259"/>
        <v>0</v>
      </c>
      <c r="J98" s="29"/>
      <c r="K98" s="137">
        <f t="shared" si="260"/>
        <v>0</v>
      </c>
      <c r="L98" s="29"/>
      <c r="M98" s="137">
        <f t="shared" si="261"/>
        <v>0</v>
      </c>
      <c r="N98" s="29"/>
      <c r="O98" s="137">
        <f t="shared" si="262"/>
        <v>0</v>
      </c>
      <c r="P98" s="29"/>
      <c r="Q98" s="137">
        <f t="shared" si="263"/>
        <v>0</v>
      </c>
      <c r="R98" s="29"/>
      <c r="S98" s="137">
        <f t="shared" si="264"/>
        <v>0</v>
      </c>
      <c r="T98" s="29"/>
      <c r="U98" s="137">
        <f t="shared" si="265"/>
        <v>0</v>
      </c>
      <c r="V98" s="29"/>
      <c r="W98" s="137">
        <f t="shared" si="266"/>
        <v>0</v>
      </c>
      <c r="X98" s="29"/>
      <c r="Y98" s="137">
        <f t="shared" si="267"/>
        <v>0</v>
      </c>
      <c r="Z98" s="29"/>
      <c r="AA98" s="29"/>
      <c r="AB98" s="135">
        <f t="shared" si="244"/>
        <v>1</v>
      </c>
      <c r="AC98" s="29"/>
      <c r="AD98" s="29"/>
      <c r="AE98" s="137">
        <f t="shared" si="268"/>
        <v>0</v>
      </c>
      <c r="AF98" s="135">
        <f t="shared" si="246"/>
        <v>1</v>
      </c>
      <c r="AG98" s="29"/>
      <c r="AH98" s="137">
        <f t="shared" si="269"/>
        <v>0</v>
      </c>
      <c r="AI98" s="135">
        <f t="shared" si="247"/>
        <v>1</v>
      </c>
      <c r="AJ98" s="29"/>
      <c r="AK98" s="137">
        <f t="shared" si="270"/>
        <v>0</v>
      </c>
      <c r="AL98" s="135">
        <f t="shared" si="248"/>
        <v>1</v>
      </c>
      <c r="AM98" s="29"/>
      <c r="AN98" s="137">
        <f t="shared" si="271"/>
        <v>0</v>
      </c>
      <c r="AO98" s="135">
        <f t="shared" si="249"/>
        <v>1</v>
      </c>
      <c r="AP98" s="29"/>
      <c r="AQ98" s="137">
        <f t="shared" si="272"/>
        <v>0</v>
      </c>
      <c r="AR98" s="135">
        <f t="shared" si="250"/>
        <v>1</v>
      </c>
      <c r="AS98" s="29"/>
      <c r="AT98" s="137">
        <f t="shared" si="273"/>
        <v>0</v>
      </c>
      <c r="AU98" s="135">
        <f t="shared" si="251"/>
        <v>1</v>
      </c>
      <c r="AV98" s="29"/>
      <c r="AW98" s="137">
        <f t="shared" si="274"/>
        <v>0</v>
      </c>
      <c r="AX98" s="135">
        <f t="shared" si="252"/>
        <v>1</v>
      </c>
      <c r="AY98" s="29"/>
      <c r="AZ98" s="137">
        <f t="shared" si="275"/>
        <v>0</v>
      </c>
      <c r="BA98" s="135">
        <f t="shared" si="253"/>
        <v>1</v>
      </c>
      <c r="BB98" s="29"/>
      <c r="BC98" s="137">
        <f t="shared" si="276"/>
        <v>0</v>
      </c>
      <c r="BD98" s="135">
        <f t="shared" si="254"/>
        <v>1</v>
      </c>
      <c r="BE98" s="29"/>
      <c r="BF98" s="137">
        <f t="shared" si="277"/>
        <v>0</v>
      </c>
      <c r="BG98" s="135">
        <f t="shared" si="255"/>
        <v>1</v>
      </c>
      <c r="BH98" s="29"/>
      <c r="BI98" s="29"/>
      <c r="BJ98" s="29"/>
      <c r="BK98" s="135">
        <f t="shared" si="281"/>
        <v>1</v>
      </c>
      <c r="BL98" s="135">
        <f t="shared" si="257"/>
        <v>1</v>
      </c>
      <c r="BM98" s="167"/>
      <c r="BN98" s="105"/>
      <c r="BO98" s="105"/>
      <c r="BP98" s="105"/>
      <c r="BQ98" s="105"/>
      <c r="BR98" s="105"/>
      <c r="BS98" s="105"/>
      <c r="BT98" s="105"/>
      <c r="BU98" s="105"/>
      <c r="BV98" s="105"/>
      <c r="BW98" s="105"/>
      <c r="BX98" s="105"/>
      <c r="BY98" s="105"/>
      <c r="BZ98" s="105"/>
      <c r="CA98" s="105"/>
      <c r="CB98" s="105"/>
      <c r="CC98" s="105"/>
      <c r="CD98" s="105"/>
      <c r="CE98" s="105"/>
      <c r="CF98" s="105"/>
      <c r="CG98" s="105"/>
      <c r="CH98" s="105"/>
      <c r="CI98" s="105"/>
      <c r="CJ98" s="105"/>
      <c r="CK98" s="105"/>
      <c r="CL98" s="105"/>
      <c r="CM98" s="105"/>
      <c r="CN98" s="105"/>
      <c r="CO98" s="105"/>
      <c r="CP98" s="105"/>
      <c r="CQ98" s="105"/>
      <c r="CR98" s="105"/>
      <c r="CS98" s="105"/>
      <c r="CT98" s="105"/>
      <c r="CU98" s="105"/>
      <c r="CV98" s="105"/>
      <c r="CW98" s="105"/>
      <c r="CX98" s="105"/>
      <c r="CY98" s="105"/>
      <c r="CZ98" s="105"/>
      <c r="DA98" s="105"/>
      <c r="DB98" s="105"/>
      <c r="DC98" s="105"/>
      <c r="DD98" s="105"/>
      <c r="DE98" s="105"/>
      <c r="DF98" s="105"/>
      <c r="DG98" s="105"/>
      <c r="DH98" s="105"/>
      <c r="DI98" s="105"/>
      <c r="DJ98" s="105"/>
      <c r="DK98" s="105"/>
      <c r="DL98" s="105"/>
      <c r="DM98" s="105"/>
      <c r="DN98" s="105"/>
      <c r="DO98" s="105"/>
      <c r="DP98" s="105"/>
      <c r="DQ98" s="105"/>
      <c r="DR98" s="105"/>
      <c r="DS98" s="105"/>
      <c r="DT98" s="105"/>
      <c r="DU98" s="105"/>
      <c r="DV98" s="105"/>
      <c r="DW98" s="105"/>
      <c r="DX98" s="105"/>
      <c r="DY98" s="105"/>
      <c r="DZ98" s="105"/>
      <c r="EA98" s="105"/>
      <c r="EB98" s="105"/>
      <c r="EC98" s="105"/>
      <c r="ED98" s="105"/>
      <c r="EE98" s="105"/>
      <c r="EF98" s="105"/>
      <c r="EG98" s="105"/>
      <c r="EH98" s="105"/>
      <c r="EI98" s="105"/>
      <c r="EJ98" s="105"/>
      <c r="EK98" s="105"/>
      <c r="EL98" s="105"/>
      <c r="EM98" s="105"/>
      <c r="EN98" s="105"/>
      <c r="EO98" s="105"/>
      <c r="EP98" s="105"/>
      <c r="EQ98" s="105"/>
      <c r="ER98" s="105"/>
      <c r="ES98" s="105"/>
      <c r="ET98" s="105"/>
      <c r="EU98" s="105"/>
      <c r="EV98" s="105"/>
      <c r="EW98" s="105"/>
      <c r="EX98" s="105"/>
      <c r="EY98" s="105"/>
      <c r="EZ98" s="105"/>
      <c r="FA98" s="105"/>
      <c r="FB98" s="105"/>
      <c r="FC98" s="105"/>
      <c r="FD98" s="105"/>
      <c r="FE98" s="105"/>
      <c r="FF98" s="105"/>
      <c r="FG98" s="105"/>
      <c r="FH98" s="105"/>
      <c r="FI98" s="105"/>
      <c r="FJ98" s="105"/>
      <c r="FK98" s="105"/>
      <c r="FL98" s="105"/>
      <c r="FM98" s="105"/>
      <c r="FN98" s="105"/>
      <c r="FO98" s="105"/>
      <c r="FP98" s="105"/>
      <c r="FQ98" s="105"/>
      <c r="FR98" s="105"/>
      <c r="FS98" s="105"/>
      <c r="FT98" s="105"/>
      <c r="FU98" s="105"/>
      <c r="FV98" s="105"/>
      <c r="FW98" s="105"/>
      <c r="FX98" s="105"/>
      <c r="FY98" s="105"/>
      <c r="FZ98" s="105"/>
      <c r="GA98" s="105"/>
      <c r="GB98" s="105"/>
      <c r="GC98" s="105"/>
      <c r="GD98" s="105"/>
      <c r="GE98" s="105"/>
      <c r="GF98" s="105"/>
      <c r="GG98" s="105"/>
      <c r="GH98" s="105"/>
      <c r="GI98" s="105"/>
      <c r="GJ98" s="105"/>
      <c r="GK98" s="105"/>
      <c r="GL98" s="105"/>
      <c r="GM98" s="105"/>
      <c r="GN98" s="105"/>
      <c r="GO98" s="105"/>
      <c r="GP98" s="105"/>
      <c r="GQ98" s="105"/>
      <c r="GR98" s="105"/>
      <c r="GS98" s="105"/>
      <c r="GT98" s="105"/>
      <c r="GU98" s="105"/>
      <c r="GV98" s="105"/>
      <c r="GW98" s="105"/>
      <c r="GX98" s="105"/>
    </row>
    <row r="99" spans="1:206" s="106" customFormat="1" ht="18" customHeight="1">
      <c r="A99" s="363" t="s">
        <v>34</v>
      </c>
      <c r="B99" s="363"/>
      <c r="C99" s="29"/>
      <c r="D99" s="134">
        <f t="shared" si="280"/>
        <v>0</v>
      </c>
      <c r="E99" s="29"/>
      <c r="F99" s="29"/>
      <c r="G99" s="137">
        <f t="shared" si="258"/>
        <v>0</v>
      </c>
      <c r="H99" s="29"/>
      <c r="I99" s="137">
        <f t="shared" si="259"/>
        <v>0</v>
      </c>
      <c r="J99" s="29"/>
      <c r="K99" s="137">
        <f t="shared" si="260"/>
        <v>0</v>
      </c>
      <c r="L99" s="29"/>
      <c r="M99" s="137">
        <f t="shared" si="261"/>
        <v>0</v>
      </c>
      <c r="N99" s="29"/>
      <c r="O99" s="137">
        <f t="shared" si="262"/>
        <v>0</v>
      </c>
      <c r="P99" s="29"/>
      <c r="Q99" s="137">
        <f t="shared" si="263"/>
        <v>0</v>
      </c>
      <c r="R99" s="29"/>
      <c r="S99" s="137">
        <f t="shared" si="264"/>
        <v>0</v>
      </c>
      <c r="T99" s="29"/>
      <c r="U99" s="137">
        <f t="shared" si="265"/>
        <v>0</v>
      </c>
      <c r="V99" s="29"/>
      <c r="W99" s="137">
        <f t="shared" si="266"/>
        <v>0</v>
      </c>
      <c r="X99" s="29"/>
      <c r="Y99" s="137">
        <f t="shared" si="267"/>
        <v>0</v>
      </c>
      <c r="Z99" s="29"/>
      <c r="AA99" s="29"/>
      <c r="AB99" s="135">
        <f t="shared" si="244"/>
        <v>1</v>
      </c>
      <c r="AC99" s="29"/>
      <c r="AD99" s="29"/>
      <c r="AE99" s="137">
        <f t="shared" si="268"/>
        <v>0</v>
      </c>
      <c r="AF99" s="135">
        <f t="shared" si="246"/>
        <v>1</v>
      </c>
      <c r="AG99" s="29"/>
      <c r="AH99" s="137">
        <f t="shared" si="269"/>
        <v>0</v>
      </c>
      <c r="AI99" s="135">
        <f t="shared" si="247"/>
        <v>1</v>
      </c>
      <c r="AJ99" s="29"/>
      <c r="AK99" s="137">
        <f t="shared" si="270"/>
        <v>0</v>
      </c>
      <c r="AL99" s="135">
        <f t="shared" si="248"/>
        <v>1</v>
      </c>
      <c r="AM99" s="29"/>
      <c r="AN99" s="137">
        <f t="shared" si="271"/>
        <v>0</v>
      </c>
      <c r="AO99" s="135">
        <f t="shared" si="249"/>
        <v>1</v>
      </c>
      <c r="AP99" s="29"/>
      <c r="AQ99" s="137">
        <f t="shared" si="272"/>
        <v>0</v>
      </c>
      <c r="AR99" s="135">
        <f t="shared" si="250"/>
        <v>1</v>
      </c>
      <c r="AS99" s="29"/>
      <c r="AT99" s="137">
        <f t="shared" si="273"/>
        <v>0</v>
      </c>
      <c r="AU99" s="135">
        <f t="shared" si="251"/>
        <v>1</v>
      </c>
      <c r="AV99" s="29"/>
      <c r="AW99" s="137">
        <f t="shared" si="274"/>
        <v>0</v>
      </c>
      <c r="AX99" s="135">
        <f t="shared" si="252"/>
        <v>1</v>
      </c>
      <c r="AY99" s="29"/>
      <c r="AZ99" s="137">
        <f t="shared" si="275"/>
        <v>0</v>
      </c>
      <c r="BA99" s="135">
        <f t="shared" si="253"/>
        <v>1</v>
      </c>
      <c r="BB99" s="29"/>
      <c r="BC99" s="137">
        <f t="shared" si="276"/>
        <v>0</v>
      </c>
      <c r="BD99" s="135">
        <f t="shared" si="254"/>
        <v>1</v>
      </c>
      <c r="BE99" s="29"/>
      <c r="BF99" s="137">
        <f t="shared" si="277"/>
        <v>0</v>
      </c>
      <c r="BG99" s="135">
        <f t="shared" si="255"/>
        <v>1</v>
      </c>
      <c r="BH99" s="29"/>
      <c r="BI99" s="29"/>
      <c r="BJ99" s="29"/>
      <c r="BK99" s="135">
        <f t="shared" si="281"/>
        <v>1</v>
      </c>
      <c r="BL99" s="135">
        <f t="shared" si="257"/>
        <v>1</v>
      </c>
      <c r="BM99" s="167"/>
      <c r="BN99" s="105"/>
      <c r="BO99" s="105"/>
      <c r="BP99" s="105"/>
      <c r="BQ99" s="105"/>
      <c r="BR99" s="105"/>
      <c r="BS99" s="105"/>
      <c r="BT99" s="105"/>
      <c r="BU99" s="105"/>
      <c r="BV99" s="105"/>
      <c r="BW99" s="105"/>
      <c r="BX99" s="105"/>
      <c r="BY99" s="105"/>
      <c r="BZ99" s="105"/>
      <c r="CA99" s="105"/>
      <c r="CB99" s="105"/>
      <c r="CC99" s="105"/>
      <c r="CD99" s="105"/>
      <c r="CE99" s="105"/>
      <c r="CF99" s="105"/>
      <c r="CG99" s="105"/>
      <c r="CH99" s="105"/>
      <c r="CI99" s="105"/>
      <c r="CJ99" s="105"/>
      <c r="CK99" s="105"/>
      <c r="CL99" s="105"/>
      <c r="CM99" s="105"/>
      <c r="CN99" s="105"/>
      <c r="CO99" s="105"/>
      <c r="CP99" s="105"/>
      <c r="CQ99" s="105"/>
      <c r="CR99" s="105"/>
      <c r="CS99" s="105"/>
      <c r="CT99" s="105"/>
      <c r="CU99" s="105"/>
      <c r="CV99" s="105"/>
      <c r="CW99" s="105"/>
      <c r="CX99" s="105"/>
      <c r="CY99" s="105"/>
      <c r="CZ99" s="105"/>
      <c r="DA99" s="105"/>
      <c r="DB99" s="105"/>
      <c r="DC99" s="105"/>
      <c r="DD99" s="105"/>
      <c r="DE99" s="105"/>
      <c r="DF99" s="105"/>
      <c r="DG99" s="105"/>
      <c r="DH99" s="105"/>
      <c r="DI99" s="105"/>
      <c r="DJ99" s="105"/>
      <c r="DK99" s="105"/>
      <c r="DL99" s="105"/>
      <c r="DM99" s="105"/>
      <c r="DN99" s="105"/>
      <c r="DO99" s="105"/>
      <c r="DP99" s="105"/>
      <c r="DQ99" s="105"/>
      <c r="DR99" s="105"/>
      <c r="DS99" s="105"/>
      <c r="DT99" s="105"/>
      <c r="DU99" s="105"/>
      <c r="DV99" s="105"/>
      <c r="DW99" s="105"/>
      <c r="DX99" s="105"/>
      <c r="DY99" s="105"/>
      <c r="DZ99" s="105"/>
      <c r="EA99" s="105"/>
      <c r="EB99" s="105"/>
      <c r="EC99" s="105"/>
      <c r="ED99" s="105"/>
      <c r="EE99" s="105"/>
      <c r="EF99" s="105"/>
      <c r="EG99" s="105"/>
      <c r="EH99" s="105"/>
      <c r="EI99" s="105"/>
      <c r="EJ99" s="105"/>
      <c r="EK99" s="105"/>
      <c r="EL99" s="105"/>
      <c r="EM99" s="105"/>
      <c r="EN99" s="105"/>
      <c r="EO99" s="105"/>
      <c r="EP99" s="105"/>
      <c r="EQ99" s="105"/>
      <c r="ER99" s="105"/>
      <c r="ES99" s="105"/>
      <c r="ET99" s="105"/>
      <c r="EU99" s="105"/>
      <c r="EV99" s="105"/>
      <c r="EW99" s="105"/>
      <c r="EX99" s="105"/>
      <c r="EY99" s="105"/>
      <c r="EZ99" s="105"/>
      <c r="FA99" s="105"/>
      <c r="FB99" s="105"/>
      <c r="FC99" s="105"/>
      <c r="FD99" s="105"/>
      <c r="FE99" s="105"/>
      <c r="FF99" s="105"/>
      <c r="FG99" s="105"/>
      <c r="FH99" s="105"/>
      <c r="FI99" s="105"/>
      <c r="FJ99" s="105"/>
      <c r="FK99" s="105"/>
      <c r="FL99" s="105"/>
      <c r="FM99" s="105"/>
      <c r="FN99" s="105"/>
      <c r="FO99" s="105"/>
      <c r="FP99" s="105"/>
      <c r="FQ99" s="105"/>
      <c r="FR99" s="105"/>
      <c r="FS99" s="105"/>
      <c r="FT99" s="105"/>
      <c r="FU99" s="105"/>
      <c r="FV99" s="105"/>
      <c r="FW99" s="105"/>
      <c r="FX99" s="105"/>
      <c r="FY99" s="105"/>
      <c r="FZ99" s="105"/>
      <c r="GA99" s="105"/>
      <c r="GB99" s="105"/>
      <c r="GC99" s="105"/>
      <c r="GD99" s="105"/>
      <c r="GE99" s="105"/>
      <c r="GF99" s="105"/>
      <c r="GG99" s="105"/>
      <c r="GH99" s="105"/>
      <c r="GI99" s="105"/>
      <c r="GJ99" s="105"/>
      <c r="GK99" s="105"/>
      <c r="GL99" s="105"/>
      <c r="GM99" s="105"/>
      <c r="GN99" s="105"/>
      <c r="GO99" s="105"/>
      <c r="GP99" s="105"/>
      <c r="GQ99" s="105"/>
      <c r="GR99" s="105"/>
      <c r="GS99" s="105"/>
      <c r="GT99" s="105"/>
      <c r="GU99" s="105"/>
      <c r="GV99" s="105"/>
      <c r="GW99" s="105"/>
      <c r="GX99" s="105"/>
    </row>
    <row r="100" spans="1:206" ht="16.5" customHeight="1">
      <c r="A100" s="363" t="s">
        <v>34</v>
      </c>
      <c r="B100" s="363"/>
      <c r="C100" s="29"/>
      <c r="D100" s="134">
        <f t="shared" si="280"/>
        <v>0</v>
      </c>
      <c r="E100" s="29"/>
      <c r="F100" s="29"/>
      <c r="G100" s="137">
        <f t="shared" si="258"/>
        <v>0</v>
      </c>
      <c r="H100" s="29"/>
      <c r="I100" s="137">
        <f t="shared" si="259"/>
        <v>0</v>
      </c>
      <c r="J100" s="29"/>
      <c r="K100" s="137">
        <f t="shared" si="260"/>
        <v>0</v>
      </c>
      <c r="L100" s="29"/>
      <c r="M100" s="137">
        <f t="shared" si="261"/>
        <v>0</v>
      </c>
      <c r="N100" s="29"/>
      <c r="O100" s="137">
        <f t="shared" si="262"/>
        <v>0</v>
      </c>
      <c r="P100" s="29"/>
      <c r="Q100" s="137">
        <f t="shared" si="263"/>
        <v>0</v>
      </c>
      <c r="R100" s="29"/>
      <c r="S100" s="137">
        <f t="shared" si="264"/>
        <v>0</v>
      </c>
      <c r="T100" s="29"/>
      <c r="U100" s="137">
        <f t="shared" si="265"/>
        <v>0</v>
      </c>
      <c r="V100" s="29"/>
      <c r="W100" s="137">
        <f t="shared" si="266"/>
        <v>0</v>
      </c>
      <c r="X100" s="29"/>
      <c r="Y100" s="137">
        <f t="shared" si="267"/>
        <v>0</v>
      </c>
      <c r="Z100" s="29"/>
      <c r="AA100" s="29"/>
      <c r="AB100" s="135">
        <f t="shared" si="244"/>
        <v>1</v>
      </c>
      <c r="AC100" s="29"/>
      <c r="AD100" s="29"/>
      <c r="AE100" s="137">
        <f t="shared" si="268"/>
        <v>0</v>
      </c>
      <c r="AF100" s="135">
        <f t="shared" si="246"/>
        <v>1</v>
      </c>
      <c r="AG100" s="29"/>
      <c r="AH100" s="137">
        <f t="shared" si="269"/>
        <v>0</v>
      </c>
      <c r="AI100" s="135">
        <f t="shared" si="247"/>
        <v>1</v>
      </c>
      <c r="AJ100" s="29"/>
      <c r="AK100" s="137">
        <f t="shared" si="270"/>
        <v>0</v>
      </c>
      <c r="AL100" s="135">
        <f t="shared" si="248"/>
        <v>1</v>
      </c>
      <c r="AM100" s="29"/>
      <c r="AN100" s="137">
        <f t="shared" si="271"/>
        <v>0</v>
      </c>
      <c r="AO100" s="135">
        <f t="shared" si="249"/>
        <v>1</v>
      </c>
      <c r="AP100" s="29"/>
      <c r="AQ100" s="137">
        <f t="shared" si="272"/>
        <v>0</v>
      </c>
      <c r="AR100" s="135">
        <f t="shared" si="250"/>
        <v>1</v>
      </c>
      <c r="AS100" s="29"/>
      <c r="AT100" s="137">
        <f t="shared" si="273"/>
        <v>0</v>
      </c>
      <c r="AU100" s="135">
        <f t="shared" si="251"/>
        <v>1</v>
      </c>
      <c r="AV100" s="29"/>
      <c r="AW100" s="137">
        <f t="shared" si="274"/>
        <v>0</v>
      </c>
      <c r="AX100" s="135">
        <f t="shared" si="252"/>
        <v>1</v>
      </c>
      <c r="AY100" s="29"/>
      <c r="AZ100" s="137">
        <f t="shared" si="275"/>
        <v>0</v>
      </c>
      <c r="BA100" s="135">
        <f t="shared" si="253"/>
        <v>1</v>
      </c>
      <c r="BB100" s="29"/>
      <c r="BC100" s="137">
        <f t="shared" si="276"/>
        <v>0</v>
      </c>
      <c r="BD100" s="135">
        <f t="shared" si="254"/>
        <v>1</v>
      </c>
      <c r="BE100" s="29"/>
      <c r="BF100" s="137">
        <f t="shared" si="277"/>
        <v>0</v>
      </c>
      <c r="BG100" s="135">
        <f t="shared" si="255"/>
        <v>1</v>
      </c>
      <c r="BH100" s="29"/>
      <c r="BI100" s="29"/>
      <c r="BJ100" s="29"/>
      <c r="BK100" s="135">
        <f t="shared" si="281"/>
        <v>1</v>
      </c>
      <c r="BL100" s="135">
        <f t="shared" si="257"/>
        <v>1</v>
      </c>
    </row>
    <row r="101" spans="1:206" s="104" customFormat="1" ht="18" customHeight="1">
      <c r="A101" s="364" t="s">
        <v>68</v>
      </c>
      <c r="B101" s="364"/>
      <c r="C101" s="137">
        <f t="shared" ref="C101:F101" si="282">C102+C103+C104+C105+C106+C107+C108+C112+C109+C110+C111</f>
        <v>0</v>
      </c>
      <c r="D101" s="137">
        <f t="shared" si="282"/>
        <v>0</v>
      </c>
      <c r="E101" s="137">
        <f t="shared" si="282"/>
        <v>0</v>
      </c>
      <c r="F101" s="137">
        <f t="shared" si="282"/>
        <v>0</v>
      </c>
      <c r="G101" s="137">
        <f t="shared" si="258"/>
        <v>0</v>
      </c>
      <c r="H101" s="137">
        <f>H102+H103+H104+H105+H106+H107+H108+H112+H109+H110+H111</f>
        <v>0</v>
      </c>
      <c r="I101" s="137">
        <f t="shared" ref="I101" si="283">I102+I103+I104+I105+I106+I107+I108+I112</f>
        <v>0</v>
      </c>
      <c r="J101" s="137">
        <f>J102+J103+J104+J105+J106+J107+J108+J112+J109+J110+J111</f>
        <v>0</v>
      </c>
      <c r="K101" s="137">
        <f t="shared" si="260"/>
        <v>0</v>
      </c>
      <c r="L101" s="137">
        <f>L102+L103+L104+L105+L106+L107+L108+L112+L109+L110+L111</f>
        <v>0</v>
      </c>
      <c r="M101" s="137">
        <f t="shared" si="261"/>
        <v>0</v>
      </c>
      <c r="N101" s="137">
        <f>N102+N103+N104+N105+N106+N107+N108+N112+N109+N110+N111</f>
        <v>0</v>
      </c>
      <c r="O101" s="137">
        <f t="shared" si="262"/>
        <v>0</v>
      </c>
      <c r="P101" s="137">
        <f>P102+P103+P104+P105+P106+P107+P108+P112+P109+P110+P111</f>
        <v>0</v>
      </c>
      <c r="Q101" s="137">
        <f t="shared" si="263"/>
        <v>0</v>
      </c>
      <c r="R101" s="137">
        <f>R102+R103+R104+R105+R106+R107+R108+R112+R109+R110+R111</f>
        <v>0</v>
      </c>
      <c r="S101" s="137">
        <f t="shared" si="264"/>
        <v>0</v>
      </c>
      <c r="T101" s="137">
        <f>T102+T103+T104+T105+T106+T107+T108+T112+T109+T110+T111</f>
        <v>0</v>
      </c>
      <c r="U101" s="137">
        <f t="shared" si="265"/>
        <v>0</v>
      </c>
      <c r="V101" s="137">
        <f>V102+V103+V104+V105+V106+V107+V108+V112+V109+V110+V111</f>
        <v>0</v>
      </c>
      <c r="W101" s="137">
        <f t="shared" si="266"/>
        <v>0</v>
      </c>
      <c r="X101" s="137">
        <f>X102+X103+X104+X105+X106+X107+X108+X112+X109+X110+X111</f>
        <v>0</v>
      </c>
      <c r="Y101" s="137">
        <f t="shared" si="267"/>
        <v>0</v>
      </c>
      <c r="Z101" s="137">
        <f>Z102+Z103+Z104+Z105+Z106+Z107+Z108+Z112+Z109+Z110+Z111</f>
        <v>0</v>
      </c>
      <c r="AA101" s="137">
        <f t="shared" ref="AA101" si="284">AA102+AA103+AA104+AA105+AA106+AA107+AA108+AA112</f>
        <v>0</v>
      </c>
      <c r="AB101" s="135">
        <f t="shared" si="244"/>
        <v>1</v>
      </c>
      <c r="AC101" s="137">
        <f>AC102+AC103+AC104+AC105+AC106+AC107+AC108+AC112+AC109+AC110+AC111</f>
        <v>0</v>
      </c>
      <c r="AD101" s="137">
        <f>AD102+AD103+AD104+AD105+AD106+AD107+AD108+AD112+AD109+AD110+AD111</f>
        <v>0</v>
      </c>
      <c r="AE101" s="137">
        <f t="shared" si="268"/>
        <v>0</v>
      </c>
      <c r="AF101" s="135">
        <f t="shared" si="246"/>
        <v>1</v>
      </c>
      <c r="AG101" s="137">
        <f>AG102+AG103+AG104+AG105+AG106+AG107+AG108+AG112+AG109+AG110+AG111</f>
        <v>0</v>
      </c>
      <c r="AH101" s="137">
        <f t="shared" si="269"/>
        <v>0</v>
      </c>
      <c r="AI101" s="135">
        <f t="shared" si="247"/>
        <v>1</v>
      </c>
      <c r="AJ101" s="137">
        <f>AJ102+AJ103+AJ104+AJ105+AJ106+AJ107+AJ108+AJ112+AJ109+AJ110+AJ111</f>
        <v>0</v>
      </c>
      <c r="AK101" s="137">
        <f t="shared" si="270"/>
        <v>0</v>
      </c>
      <c r="AL101" s="135">
        <f t="shared" si="248"/>
        <v>1</v>
      </c>
      <c r="AM101" s="137">
        <f>AM102+AM103+AM104+AM105+AM106+AM107+AM108+AM112+AM109+AM110+AM111</f>
        <v>0</v>
      </c>
      <c r="AN101" s="137">
        <f t="shared" si="271"/>
        <v>0</v>
      </c>
      <c r="AO101" s="135">
        <f t="shared" si="249"/>
        <v>1</v>
      </c>
      <c r="AP101" s="137">
        <f>AP102+AP103+AP104+AP105+AP106+AP107+AP108+AP112+AP109+AP110+AP111</f>
        <v>0</v>
      </c>
      <c r="AQ101" s="137">
        <f t="shared" si="272"/>
        <v>0</v>
      </c>
      <c r="AR101" s="135">
        <f t="shared" si="250"/>
        <v>1</v>
      </c>
      <c r="AS101" s="137">
        <f>AS102+AS103+AS104+AS105+AS106+AS107+AS108+AS112+AS109+AS110+AS111</f>
        <v>0</v>
      </c>
      <c r="AT101" s="137">
        <f t="shared" si="273"/>
        <v>0</v>
      </c>
      <c r="AU101" s="135">
        <f t="shared" si="251"/>
        <v>1</v>
      </c>
      <c r="AV101" s="137">
        <f>AV102+AV103+AV104+AV105+AV106+AV107+AV108+AV112+AV109+AV110+AV111</f>
        <v>0</v>
      </c>
      <c r="AW101" s="137">
        <f t="shared" si="274"/>
        <v>0</v>
      </c>
      <c r="AX101" s="135">
        <f t="shared" si="252"/>
        <v>1</v>
      </c>
      <c r="AY101" s="137">
        <f>AY102+AY103+AY104+AY105+AY106+AY107+AY108+AY112+AY109+AY110+AY111</f>
        <v>0</v>
      </c>
      <c r="AZ101" s="137">
        <f t="shared" si="275"/>
        <v>0</v>
      </c>
      <c r="BA101" s="135">
        <f t="shared" si="253"/>
        <v>1</v>
      </c>
      <c r="BB101" s="137">
        <f>BB102+BB103+BB104+BB105+BB106+BB107+BB108+BB112+BB109+BB110+BB111</f>
        <v>0</v>
      </c>
      <c r="BC101" s="137">
        <f t="shared" si="276"/>
        <v>0</v>
      </c>
      <c r="BD101" s="135">
        <f t="shared" si="254"/>
        <v>1</v>
      </c>
      <c r="BE101" s="137">
        <f>BE102+BE103+BE104+BE105+BE106+BE107+BE108+BE112+BE109+BE110+BE111</f>
        <v>0</v>
      </c>
      <c r="BF101" s="137">
        <f t="shared" si="277"/>
        <v>0</v>
      </c>
      <c r="BG101" s="135">
        <f t="shared" si="255"/>
        <v>1</v>
      </c>
      <c r="BH101" s="137">
        <f>BH102+BH103+BH104+BH105+BH106+BH107+BH108+BH112+BH109+BH110+BH111</f>
        <v>0</v>
      </c>
      <c r="BI101" s="137">
        <f t="shared" ref="BI101:BJ101" si="285">BI102+BI103+BI104+BI105+BI106+BI107+BI108+BI112</f>
        <v>0</v>
      </c>
      <c r="BJ101" s="137">
        <f t="shared" si="285"/>
        <v>0</v>
      </c>
      <c r="BK101" s="135">
        <f>IF($AA$101=0,1,BJ101/$AA$101-1)</f>
        <v>1</v>
      </c>
      <c r="BL101" s="135">
        <f t="shared" si="257"/>
        <v>1</v>
      </c>
      <c r="BM101" s="167"/>
      <c r="BN101" s="103"/>
      <c r="BO101" s="103"/>
      <c r="BP101" s="103"/>
      <c r="BQ101" s="103"/>
      <c r="BR101" s="103"/>
      <c r="BS101" s="103"/>
      <c r="BT101" s="103"/>
      <c r="BU101" s="103"/>
      <c r="BV101" s="103"/>
      <c r="BW101" s="103"/>
      <c r="BX101" s="103"/>
      <c r="BY101" s="103"/>
      <c r="BZ101" s="103"/>
      <c r="CA101" s="103"/>
      <c r="CB101" s="103"/>
      <c r="CC101" s="103"/>
      <c r="CD101" s="103"/>
      <c r="CE101" s="103"/>
      <c r="CF101" s="103"/>
      <c r="CG101" s="103"/>
      <c r="CH101" s="103"/>
      <c r="CI101" s="103"/>
      <c r="CJ101" s="103"/>
      <c r="CK101" s="103"/>
      <c r="CL101" s="103"/>
      <c r="CM101" s="103"/>
      <c r="CN101" s="103"/>
      <c r="CO101" s="103"/>
      <c r="CP101" s="103"/>
      <c r="CQ101" s="103"/>
      <c r="CR101" s="103"/>
      <c r="CS101" s="103"/>
      <c r="CT101" s="103"/>
      <c r="CU101" s="103"/>
      <c r="CV101" s="103"/>
      <c r="CW101" s="103"/>
      <c r="CX101" s="103"/>
      <c r="CY101" s="103"/>
      <c r="CZ101" s="103"/>
      <c r="DA101" s="103"/>
      <c r="DB101" s="103"/>
      <c r="DC101" s="103"/>
      <c r="DD101" s="103"/>
      <c r="DE101" s="103"/>
      <c r="DF101" s="103"/>
      <c r="DG101" s="103"/>
      <c r="DH101" s="103"/>
      <c r="DI101" s="103"/>
      <c r="DJ101" s="103"/>
      <c r="DK101" s="103"/>
      <c r="DL101" s="103"/>
      <c r="DM101" s="103"/>
      <c r="DN101" s="103"/>
      <c r="DO101" s="103"/>
      <c r="DP101" s="103"/>
      <c r="DQ101" s="103"/>
      <c r="DR101" s="103"/>
      <c r="DS101" s="103"/>
      <c r="DT101" s="103"/>
      <c r="DU101" s="103"/>
      <c r="DV101" s="103"/>
      <c r="DW101" s="103"/>
      <c r="DX101" s="103"/>
      <c r="DY101" s="103"/>
      <c r="DZ101" s="103"/>
      <c r="EA101" s="103"/>
      <c r="EB101" s="103"/>
      <c r="EC101" s="103"/>
      <c r="ED101" s="103"/>
      <c r="EE101" s="103"/>
      <c r="EF101" s="103"/>
      <c r="EG101" s="103"/>
      <c r="EH101" s="103"/>
      <c r="EI101" s="103"/>
      <c r="EJ101" s="103"/>
      <c r="EK101" s="103"/>
      <c r="EL101" s="103"/>
      <c r="EM101" s="103"/>
      <c r="EN101" s="103"/>
      <c r="EO101" s="103"/>
      <c r="EP101" s="103"/>
      <c r="EQ101" s="103"/>
      <c r="ER101" s="103"/>
      <c r="ES101" s="103"/>
      <c r="ET101" s="103"/>
      <c r="EU101" s="103"/>
      <c r="EV101" s="103"/>
      <c r="EW101" s="103"/>
      <c r="EX101" s="103"/>
      <c r="EY101" s="103"/>
      <c r="EZ101" s="103"/>
      <c r="FA101" s="103"/>
      <c r="FB101" s="103"/>
      <c r="FC101" s="103"/>
      <c r="FD101" s="103"/>
      <c r="FE101" s="103"/>
      <c r="FF101" s="103"/>
      <c r="FG101" s="103"/>
      <c r="FH101" s="103"/>
      <c r="FI101" s="103"/>
      <c r="FJ101" s="103"/>
      <c r="FK101" s="103"/>
      <c r="FL101" s="103"/>
      <c r="FM101" s="103"/>
      <c r="FN101" s="103"/>
      <c r="FO101" s="103"/>
      <c r="FP101" s="103"/>
      <c r="FQ101" s="103"/>
      <c r="FR101" s="103"/>
      <c r="FS101" s="103"/>
      <c r="FT101" s="103"/>
      <c r="FU101" s="103"/>
      <c r="FV101" s="103"/>
      <c r="FW101" s="103"/>
      <c r="FX101" s="103"/>
      <c r="FY101" s="103"/>
      <c r="FZ101" s="103"/>
      <c r="GA101" s="103"/>
      <c r="GB101" s="103"/>
      <c r="GC101" s="103"/>
      <c r="GD101" s="103"/>
      <c r="GE101" s="103"/>
      <c r="GF101" s="103"/>
      <c r="GG101" s="103"/>
      <c r="GH101" s="103"/>
      <c r="GI101" s="103"/>
      <c r="GJ101" s="103"/>
      <c r="GK101" s="103"/>
      <c r="GL101" s="103"/>
      <c r="GM101" s="103"/>
      <c r="GN101" s="103"/>
      <c r="GO101" s="103"/>
      <c r="GP101" s="103"/>
      <c r="GQ101" s="103"/>
      <c r="GR101" s="103"/>
      <c r="GS101" s="103"/>
      <c r="GT101" s="103"/>
      <c r="GU101" s="103"/>
      <c r="GV101" s="103"/>
      <c r="GW101" s="103"/>
      <c r="GX101" s="103"/>
    </row>
    <row r="102" spans="1:206" s="104" customFormat="1" ht="19.5" customHeight="1">
      <c r="A102" s="362">
        <v>243</v>
      </c>
      <c r="B102" s="362"/>
      <c r="C102" s="29"/>
      <c r="D102" s="134">
        <f t="shared" ref="D102:D112" si="286">E102+F102+H102+J102+L102+N102+P102+R102+T102+V102+X102+Z102</f>
        <v>0</v>
      </c>
      <c r="E102" s="29"/>
      <c r="F102" s="29"/>
      <c r="G102" s="137">
        <f t="shared" si="258"/>
        <v>0</v>
      </c>
      <c r="H102" s="29"/>
      <c r="I102" s="137">
        <f t="shared" ref="I102:I112" si="287">F102+E102</f>
        <v>0</v>
      </c>
      <c r="J102" s="29"/>
      <c r="K102" s="137">
        <f t="shared" si="260"/>
        <v>0</v>
      </c>
      <c r="L102" s="29"/>
      <c r="M102" s="137">
        <f t="shared" si="261"/>
        <v>0</v>
      </c>
      <c r="N102" s="29"/>
      <c r="O102" s="137">
        <f t="shared" si="262"/>
        <v>0</v>
      </c>
      <c r="P102" s="29"/>
      <c r="Q102" s="137">
        <f t="shared" si="263"/>
        <v>0</v>
      </c>
      <c r="R102" s="29"/>
      <c r="S102" s="137">
        <f t="shared" si="264"/>
        <v>0</v>
      </c>
      <c r="T102" s="29"/>
      <c r="U102" s="137">
        <f t="shared" si="265"/>
        <v>0</v>
      </c>
      <c r="V102" s="29"/>
      <c r="W102" s="137">
        <f t="shared" si="266"/>
        <v>0</v>
      </c>
      <c r="X102" s="29"/>
      <c r="Y102" s="137">
        <f t="shared" si="267"/>
        <v>0</v>
      </c>
      <c r="Z102" s="29"/>
      <c r="AA102" s="29"/>
      <c r="AB102" s="135">
        <f t="shared" si="244"/>
        <v>1</v>
      </c>
      <c r="AC102" s="29"/>
      <c r="AD102" s="29"/>
      <c r="AE102" s="137">
        <f t="shared" si="268"/>
        <v>0</v>
      </c>
      <c r="AF102" s="135">
        <f t="shared" si="246"/>
        <v>1</v>
      </c>
      <c r="AG102" s="29"/>
      <c r="AH102" s="137">
        <f t="shared" si="269"/>
        <v>0</v>
      </c>
      <c r="AI102" s="135">
        <f t="shared" si="247"/>
        <v>1</v>
      </c>
      <c r="AJ102" s="29"/>
      <c r="AK102" s="137">
        <f t="shared" si="270"/>
        <v>0</v>
      </c>
      <c r="AL102" s="135">
        <f t="shared" si="248"/>
        <v>1</v>
      </c>
      <c r="AM102" s="29"/>
      <c r="AN102" s="137">
        <f t="shared" si="271"/>
        <v>0</v>
      </c>
      <c r="AO102" s="135">
        <f t="shared" si="249"/>
        <v>1</v>
      </c>
      <c r="AP102" s="29"/>
      <c r="AQ102" s="137">
        <f t="shared" si="272"/>
        <v>0</v>
      </c>
      <c r="AR102" s="135">
        <f t="shared" si="250"/>
        <v>1</v>
      </c>
      <c r="AS102" s="29"/>
      <c r="AT102" s="137">
        <f t="shared" si="273"/>
        <v>0</v>
      </c>
      <c r="AU102" s="135">
        <f t="shared" si="251"/>
        <v>1</v>
      </c>
      <c r="AV102" s="29"/>
      <c r="AW102" s="137">
        <f t="shared" si="274"/>
        <v>0</v>
      </c>
      <c r="AX102" s="135">
        <f t="shared" si="252"/>
        <v>1</v>
      </c>
      <c r="AY102" s="29"/>
      <c r="AZ102" s="137">
        <f t="shared" si="275"/>
        <v>0</v>
      </c>
      <c r="BA102" s="135">
        <f t="shared" si="253"/>
        <v>1</v>
      </c>
      <c r="BB102" s="29"/>
      <c r="BC102" s="137">
        <f t="shared" si="276"/>
        <v>0</v>
      </c>
      <c r="BD102" s="135">
        <f t="shared" si="254"/>
        <v>1</v>
      </c>
      <c r="BE102" s="29"/>
      <c r="BF102" s="137">
        <f t="shared" si="277"/>
        <v>0</v>
      </c>
      <c r="BG102" s="135">
        <f t="shared" si="255"/>
        <v>1</v>
      </c>
      <c r="BH102" s="29"/>
      <c r="BI102" s="29"/>
      <c r="BJ102" s="29">
        <v>0</v>
      </c>
      <c r="BK102" s="135">
        <f>IF($AA$102=0,1,BJ102/$AA$102-1)</f>
        <v>1</v>
      </c>
      <c r="BL102" s="135">
        <f t="shared" si="257"/>
        <v>1</v>
      </c>
      <c r="BM102" s="167"/>
      <c r="BN102" s="103"/>
      <c r="BO102" s="103"/>
      <c r="BP102" s="103"/>
      <c r="BQ102" s="103"/>
      <c r="BR102" s="103"/>
      <c r="BS102" s="103"/>
      <c r="BT102" s="103"/>
      <c r="BU102" s="103"/>
      <c r="BV102" s="103"/>
      <c r="BW102" s="103"/>
      <c r="BX102" s="103"/>
      <c r="BY102" s="103"/>
      <c r="BZ102" s="103"/>
      <c r="CA102" s="103"/>
      <c r="CB102" s="103"/>
      <c r="CC102" s="103"/>
      <c r="CD102" s="103"/>
      <c r="CE102" s="103"/>
      <c r="CF102" s="103"/>
      <c r="CG102" s="103"/>
      <c r="CH102" s="103"/>
      <c r="CI102" s="103"/>
      <c r="CJ102" s="103"/>
      <c r="CK102" s="103"/>
      <c r="CL102" s="103"/>
      <c r="CM102" s="103"/>
      <c r="CN102" s="103"/>
      <c r="CO102" s="103"/>
      <c r="CP102" s="103"/>
      <c r="CQ102" s="103"/>
      <c r="CR102" s="103"/>
      <c r="CS102" s="103"/>
      <c r="CT102" s="103"/>
      <c r="CU102" s="103"/>
      <c r="CV102" s="103"/>
      <c r="CW102" s="103"/>
      <c r="CX102" s="103"/>
      <c r="CY102" s="103"/>
      <c r="CZ102" s="103"/>
      <c r="DA102" s="103"/>
      <c r="DB102" s="103"/>
      <c r="DC102" s="103"/>
      <c r="DD102" s="103"/>
      <c r="DE102" s="103"/>
      <c r="DF102" s="103"/>
      <c r="DG102" s="103"/>
      <c r="DH102" s="103"/>
      <c r="DI102" s="103"/>
      <c r="DJ102" s="103"/>
      <c r="DK102" s="103"/>
      <c r="DL102" s="103"/>
      <c r="DM102" s="103"/>
      <c r="DN102" s="103"/>
      <c r="DO102" s="103"/>
      <c r="DP102" s="103"/>
      <c r="DQ102" s="103"/>
      <c r="DR102" s="103"/>
      <c r="DS102" s="103"/>
      <c r="DT102" s="103"/>
      <c r="DU102" s="103"/>
      <c r="DV102" s="103"/>
      <c r="DW102" s="103"/>
      <c r="DX102" s="103"/>
      <c r="DY102" s="103"/>
      <c r="DZ102" s="103"/>
      <c r="EA102" s="103"/>
      <c r="EB102" s="103"/>
      <c r="EC102" s="103"/>
      <c r="ED102" s="103"/>
      <c r="EE102" s="103"/>
      <c r="EF102" s="103"/>
      <c r="EG102" s="103"/>
      <c r="EH102" s="103"/>
      <c r="EI102" s="103"/>
      <c r="EJ102" s="103"/>
      <c r="EK102" s="103"/>
      <c r="EL102" s="103"/>
      <c r="EM102" s="103"/>
      <c r="EN102" s="103"/>
      <c r="EO102" s="103"/>
      <c r="EP102" s="103"/>
      <c r="EQ102" s="103"/>
      <c r="ER102" s="103"/>
      <c r="ES102" s="103"/>
      <c r="ET102" s="103"/>
      <c r="EU102" s="103"/>
      <c r="EV102" s="103"/>
      <c r="EW102" s="103"/>
      <c r="EX102" s="103"/>
      <c r="EY102" s="103"/>
      <c r="EZ102" s="103"/>
      <c r="FA102" s="103"/>
      <c r="FB102" s="103"/>
      <c r="FC102" s="103"/>
      <c r="FD102" s="103"/>
      <c r="FE102" s="103"/>
      <c r="FF102" s="103"/>
      <c r="FG102" s="103"/>
      <c r="FH102" s="103"/>
      <c r="FI102" s="103"/>
      <c r="FJ102" s="103"/>
      <c r="FK102" s="103"/>
      <c r="FL102" s="103"/>
      <c r="FM102" s="103"/>
      <c r="FN102" s="103"/>
      <c r="FO102" s="103"/>
      <c r="FP102" s="103"/>
      <c r="FQ102" s="103"/>
      <c r="FR102" s="103"/>
      <c r="FS102" s="103"/>
      <c r="FT102" s="103"/>
      <c r="FU102" s="103"/>
      <c r="FV102" s="103"/>
      <c r="FW102" s="103"/>
      <c r="FX102" s="103"/>
      <c r="FY102" s="103"/>
      <c r="FZ102" s="103"/>
      <c r="GA102" s="103"/>
      <c r="GB102" s="103"/>
      <c r="GC102" s="103"/>
      <c r="GD102" s="103"/>
      <c r="GE102" s="103"/>
      <c r="GF102" s="103"/>
      <c r="GG102" s="103"/>
      <c r="GH102" s="103"/>
      <c r="GI102" s="103"/>
      <c r="GJ102" s="103"/>
      <c r="GK102" s="103"/>
      <c r="GL102" s="103"/>
      <c r="GM102" s="103"/>
      <c r="GN102" s="103"/>
      <c r="GO102" s="103"/>
      <c r="GP102" s="103"/>
      <c r="GQ102" s="103"/>
      <c r="GR102" s="103"/>
      <c r="GS102" s="103"/>
      <c r="GT102" s="103"/>
      <c r="GU102" s="103"/>
      <c r="GV102" s="103"/>
      <c r="GW102" s="103"/>
      <c r="GX102" s="103"/>
    </row>
    <row r="103" spans="1:206" s="106" customFormat="1" ht="18" customHeight="1">
      <c r="A103" s="362">
        <v>244</v>
      </c>
      <c r="B103" s="362"/>
      <c r="C103" s="29"/>
      <c r="D103" s="134">
        <f t="shared" si="286"/>
        <v>0</v>
      </c>
      <c r="E103" s="29"/>
      <c r="F103" s="29"/>
      <c r="G103" s="137">
        <f t="shared" si="258"/>
        <v>0</v>
      </c>
      <c r="H103" s="29"/>
      <c r="I103" s="137">
        <f t="shared" si="287"/>
        <v>0</v>
      </c>
      <c r="J103" s="29"/>
      <c r="K103" s="137">
        <f t="shared" si="260"/>
        <v>0</v>
      </c>
      <c r="L103" s="29"/>
      <c r="M103" s="137">
        <f t="shared" si="261"/>
        <v>0</v>
      </c>
      <c r="N103" s="29"/>
      <c r="O103" s="137">
        <f t="shared" si="262"/>
        <v>0</v>
      </c>
      <c r="P103" s="29"/>
      <c r="Q103" s="137">
        <f t="shared" si="263"/>
        <v>0</v>
      </c>
      <c r="R103" s="29"/>
      <c r="S103" s="137">
        <f t="shared" si="264"/>
        <v>0</v>
      </c>
      <c r="T103" s="29"/>
      <c r="U103" s="137">
        <f t="shared" si="265"/>
        <v>0</v>
      </c>
      <c r="V103" s="29"/>
      <c r="W103" s="137">
        <f t="shared" si="266"/>
        <v>0</v>
      </c>
      <c r="X103" s="29"/>
      <c r="Y103" s="137">
        <f t="shared" si="267"/>
        <v>0</v>
      </c>
      <c r="Z103" s="29"/>
      <c r="AA103" s="29"/>
      <c r="AB103" s="135">
        <f t="shared" si="244"/>
        <v>1</v>
      </c>
      <c r="AC103" s="29"/>
      <c r="AD103" s="29"/>
      <c r="AE103" s="137">
        <f t="shared" si="268"/>
        <v>0</v>
      </c>
      <c r="AF103" s="135">
        <f t="shared" si="246"/>
        <v>1</v>
      </c>
      <c r="AG103" s="29"/>
      <c r="AH103" s="137">
        <f t="shared" si="269"/>
        <v>0</v>
      </c>
      <c r="AI103" s="135">
        <f t="shared" si="247"/>
        <v>1</v>
      </c>
      <c r="AJ103" s="29"/>
      <c r="AK103" s="137">
        <f t="shared" si="270"/>
        <v>0</v>
      </c>
      <c r="AL103" s="135">
        <f t="shared" si="248"/>
        <v>1</v>
      </c>
      <c r="AM103" s="29"/>
      <c r="AN103" s="137">
        <f t="shared" si="271"/>
        <v>0</v>
      </c>
      <c r="AO103" s="135">
        <f t="shared" si="249"/>
        <v>1</v>
      </c>
      <c r="AP103" s="29"/>
      <c r="AQ103" s="137">
        <f t="shared" si="272"/>
        <v>0</v>
      </c>
      <c r="AR103" s="135">
        <f t="shared" si="250"/>
        <v>1</v>
      </c>
      <c r="AS103" s="29"/>
      <c r="AT103" s="137">
        <f t="shared" si="273"/>
        <v>0</v>
      </c>
      <c r="AU103" s="135">
        <f t="shared" si="251"/>
        <v>1</v>
      </c>
      <c r="AV103" s="29"/>
      <c r="AW103" s="137">
        <f t="shared" si="274"/>
        <v>0</v>
      </c>
      <c r="AX103" s="135">
        <f t="shared" si="252"/>
        <v>1</v>
      </c>
      <c r="AY103" s="29"/>
      <c r="AZ103" s="137">
        <f t="shared" si="275"/>
        <v>0</v>
      </c>
      <c r="BA103" s="135">
        <f t="shared" si="253"/>
        <v>1</v>
      </c>
      <c r="BB103" s="29"/>
      <c r="BC103" s="137">
        <f t="shared" si="276"/>
        <v>0</v>
      </c>
      <c r="BD103" s="135">
        <f t="shared" si="254"/>
        <v>1</v>
      </c>
      <c r="BE103" s="29"/>
      <c r="BF103" s="137">
        <f t="shared" si="277"/>
        <v>0</v>
      </c>
      <c r="BG103" s="135">
        <f t="shared" si="255"/>
        <v>1</v>
      </c>
      <c r="BH103" s="29"/>
      <c r="BI103" s="29"/>
      <c r="BJ103" s="29">
        <v>0</v>
      </c>
      <c r="BK103" s="135">
        <f>IF($AA$103=0,1,BJ103/$AA$103-1)</f>
        <v>1</v>
      </c>
      <c r="BL103" s="135">
        <f t="shared" si="257"/>
        <v>1</v>
      </c>
      <c r="BM103" s="167"/>
      <c r="BN103" s="105"/>
      <c r="BO103" s="105"/>
      <c r="BP103" s="105"/>
      <c r="BQ103" s="105"/>
      <c r="BR103" s="105"/>
      <c r="BS103" s="105"/>
      <c r="BT103" s="105"/>
      <c r="BU103" s="105"/>
      <c r="BV103" s="105"/>
      <c r="BW103" s="105"/>
      <c r="BX103" s="105"/>
      <c r="BY103" s="105"/>
      <c r="BZ103" s="105"/>
      <c r="CA103" s="105"/>
      <c r="CB103" s="105"/>
      <c r="CC103" s="105"/>
      <c r="CD103" s="105"/>
      <c r="CE103" s="105"/>
      <c r="CF103" s="105"/>
      <c r="CG103" s="105"/>
      <c r="CH103" s="105"/>
      <c r="CI103" s="105"/>
      <c r="CJ103" s="105"/>
      <c r="CK103" s="105"/>
      <c r="CL103" s="105"/>
      <c r="CM103" s="105"/>
      <c r="CN103" s="105"/>
      <c r="CO103" s="105"/>
      <c r="CP103" s="105"/>
      <c r="CQ103" s="105"/>
      <c r="CR103" s="105"/>
      <c r="CS103" s="105"/>
      <c r="CT103" s="105"/>
      <c r="CU103" s="105"/>
      <c r="CV103" s="105"/>
      <c r="CW103" s="105"/>
      <c r="CX103" s="105"/>
      <c r="CY103" s="105"/>
      <c r="CZ103" s="105"/>
      <c r="DA103" s="105"/>
      <c r="DB103" s="105"/>
      <c r="DC103" s="105"/>
      <c r="DD103" s="105"/>
      <c r="DE103" s="105"/>
      <c r="DF103" s="105"/>
      <c r="DG103" s="105"/>
      <c r="DH103" s="105"/>
      <c r="DI103" s="105"/>
      <c r="DJ103" s="105"/>
      <c r="DK103" s="105"/>
      <c r="DL103" s="105"/>
      <c r="DM103" s="105"/>
      <c r="DN103" s="105"/>
      <c r="DO103" s="105"/>
      <c r="DP103" s="105"/>
      <c r="DQ103" s="105"/>
      <c r="DR103" s="105"/>
      <c r="DS103" s="105"/>
      <c r="DT103" s="105"/>
      <c r="DU103" s="105"/>
      <c r="DV103" s="105"/>
      <c r="DW103" s="105"/>
      <c r="DX103" s="105"/>
      <c r="DY103" s="105"/>
      <c r="DZ103" s="105"/>
      <c r="EA103" s="105"/>
      <c r="EB103" s="105"/>
      <c r="EC103" s="105"/>
      <c r="ED103" s="105"/>
      <c r="EE103" s="105"/>
      <c r="EF103" s="105"/>
      <c r="EG103" s="105"/>
      <c r="EH103" s="105"/>
      <c r="EI103" s="105"/>
      <c r="EJ103" s="105"/>
      <c r="EK103" s="105"/>
      <c r="EL103" s="105"/>
      <c r="EM103" s="105"/>
      <c r="EN103" s="105"/>
      <c r="EO103" s="105"/>
      <c r="EP103" s="105"/>
      <c r="EQ103" s="105"/>
      <c r="ER103" s="105"/>
      <c r="ES103" s="105"/>
      <c r="ET103" s="105"/>
      <c r="EU103" s="105"/>
      <c r="EV103" s="105"/>
      <c r="EW103" s="105"/>
      <c r="EX103" s="105"/>
      <c r="EY103" s="105"/>
      <c r="EZ103" s="105"/>
      <c r="FA103" s="105"/>
      <c r="FB103" s="105"/>
      <c r="FC103" s="105"/>
      <c r="FD103" s="105"/>
      <c r="FE103" s="105"/>
      <c r="FF103" s="105"/>
      <c r="FG103" s="105"/>
      <c r="FH103" s="105"/>
      <c r="FI103" s="105"/>
      <c r="FJ103" s="105"/>
      <c r="FK103" s="105"/>
      <c r="FL103" s="105"/>
      <c r="FM103" s="105"/>
      <c r="FN103" s="105"/>
      <c r="FO103" s="105"/>
      <c r="FP103" s="105"/>
      <c r="FQ103" s="105"/>
      <c r="FR103" s="105"/>
      <c r="FS103" s="105"/>
      <c r="FT103" s="105"/>
      <c r="FU103" s="105"/>
      <c r="FV103" s="105"/>
      <c r="FW103" s="105"/>
      <c r="FX103" s="105"/>
      <c r="FY103" s="105"/>
      <c r="FZ103" s="105"/>
      <c r="GA103" s="105"/>
      <c r="GB103" s="105"/>
      <c r="GC103" s="105"/>
      <c r="GD103" s="105"/>
      <c r="GE103" s="105"/>
      <c r="GF103" s="105"/>
      <c r="GG103" s="105"/>
      <c r="GH103" s="105"/>
      <c r="GI103" s="105"/>
      <c r="GJ103" s="105"/>
      <c r="GK103" s="105"/>
      <c r="GL103" s="105"/>
      <c r="GM103" s="105"/>
      <c r="GN103" s="105"/>
      <c r="GO103" s="105"/>
      <c r="GP103" s="105"/>
      <c r="GQ103" s="105"/>
      <c r="GR103" s="105"/>
      <c r="GS103" s="105"/>
      <c r="GT103" s="105"/>
      <c r="GU103" s="105"/>
      <c r="GV103" s="105"/>
      <c r="GW103" s="105"/>
      <c r="GX103" s="105"/>
    </row>
    <row r="104" spans="1:206" s="106" customFormat="1" ht="18" customHeight="1">
      <c r="A104" s="362">
        <v>414</v>
      </c>
      <c r="B104" s="362"/>
      <c r="C104" s="29"/>
      <c r="D104" s="134">
        <f t="shared" si="286"/>
        <v>0</v>
      </c>
      <c r="E104" s="29"/>
      <c r="F104" s="29"/>
      <c r="G104" s="137">
        <f t="shared" si="258"/>
        <v>0</v>
      </c>
      <c r="H104" s="29"/>
      <c r="I104" s="137">
        <f t="shared" si="287"/>
        <v>0</v>
      </c>
      <c r="J104" s="29"/>
      <c r="K104" s="137">
        <f t="shared" si="260"/>
        <v>0</v>
      </c>
      <c r="L104" s="29"/>
      <c r="M104" s="137">
        <f t="shared" si="261"/>
        <v>0</v>
      </c>
      <c r="N104" s="29"/>
      <c r="O104" s="137">
        <f t="shared" si="262"/>
        <v>0</v>
      </c>
      <c r="P104" s="29"/>
      <c r="Q104" s="137">
        <f t="shared" si="263"/>
        <v>0</v>
      </c>
      <c r="R104" s="29"/>
      <c r="S104" s="137">
        <f t="shared" si="264"/>
        <v>0</v>
      </c>
      <c r="T104" s="29"/>
      <c r="U104" s="137">
        <f t="shared" si="265"/>
        <v>0</v>
      </c>
      <c r="V104" s="29"/>
      <c r="W104" s="137">
        <f t="shared" si="266"/>
        <v>0</v>
      </c>
      <c r="X104" s="29"/>
      <c r="Y104" s="137">
        <f t="shared" si="267"/>
        <v>0</v>
      </c>
      <c r="Z104" s="29"/>
      <c r="AA104" s="29"/>
      <c r="AB104" s="135">
        <f t="shared" si="244"/>
        <v>1</v>
      </c>
      <c r="AC104" s="29"/>
      <c r="AD104" s="29"/>
      <c r="AE104" s="137">
        <f t="shared" si="268"/>
        <v>0</v>
      </c>
      <c r="AF104" s="135">
        <f t="shared" si="246"/>
        <v>1</v>
      </c>
      <c r="AG104" s="29"/>
      <c r="AH104" s="137">
        <f t="shared" si="269"/>
        <v>0</v>
      </c>
      <c r="AI104" s="135">
        <f t="shared" si="247"/>
        <v>1</v>
      </c>
      <c r="AJ104" s="29"/>
      <c r="AK104" s="137">
        <f t="shared" si="270"/>
        <v>0</v>
      </c>
      <c r="AL104" s="135">
        <f t="shared" si="248"/>
        <v>1</v>
      </c>
      <c r="AM104" s="29"/>
      <c r="AN104" s="137">
        <f t="shared" si="271"/>
        <v>0</v>
      </c>
      <c r="AO104" s="135">
        <f t="shared" si="249"/>
        <v>1</v>
      </c>
      <c r="AP104" s="29"/>
      <c r="AQ104" s="137">
        <f t="shared" si="272"/>
        <v>0</v>
      </c>
      <c r="AR104" s="135">
        <f t="shared" si="250"/>
        <v>1</v>
      </c>
      <c r="AS104" s="29"/>
      <c r="AT104" s="137">
        <f t="shared" si="273"/>
        <v>0</v>
      </c>
      <c r="AU104" s="135">
        <f t="shared" si="251"/>
        <v>1</v>
      </c>
      <c r="AV104" s="29"/>
      <c r="AW104" s="137">
        <f t="shared" si="274"/>
        <v>0</v>
      </c>
      <c r="AX104" s="135">
        <f t="shared" si="252"/>
        <v>1</v>
      </c>
      <c r="AY104" s="29"/>
      <c r="AZ104" s="137">
        <f t="shared" si="275"/>
        <v>0</v>
      </c>
      <c r="BA104" s="135">
        <f t="shared" si="253"/>
        <v>1</v>
      </c>
      <c r="BB104" s="29"/>
      <c r="BC104" s="137">
        <f t="shared" si="276"/>
        <v>0</v>
      </c>
      <c r="BD104" s="135">
        <f t="shared" si="254"/>
        <v>1</v>
      </c>
      <c r="BE104" s="29"/>
      <c r="BF104" s="137">
        <f t="shared" si="277"/>
        <v>0</v>
      </c>
      <c r="BG104" s="135">
        <f t="shared" si="255"/>
        <v>1</v>
      </c>
      <c r="BH104" s="29"/>
      <c r="BI104" s="29"/>
      <c r="BJ104" s="29">
        <v>0</v>
      </c>
      <c r="BK104" s="135">
        <f>IF($AA$104=0,1,BJ104/$AA$104-1)</f>
        <v>1</v>
      </c>
      <c r="BL104" s="135">
        <f t="shared" si="257"/>
        <v>1</v>
      </c>
      <c r="BM104" s="167"/>
      <c r="BN104" s="105"/>
      <c r="BO104" s="105"/>
      <c r="BP104" s="105"/>
      <c r="BQ104" s="105"/>
      <c r="BR104" s="105"/>
      <c r="BS104" s="105"/>
      <c r="BT104" s="105"/>
      <c r="BU104" s="105"/>
      <c r="BV104" s="105"/>
      <c r="BW104" s="105"/>
      <c r="BX104" s="105"/>
      <c r="BY104" s="105"/>
      <c r="BZ104" s="105"/>
      <c r="CA104" s="105"/>
      <c r="CB104" s="105"/>
      <c r="CC104" s="105"/>
      <c r="CD104" s="105"/>
      <c r="CE104" s="105"/>
      <c r="CF104" s="105"/>
      <c r="CG104" s="105"/>
      <c r="CH104" s="105"/>
      <c r="CI104" s="105"/>
      <c r="CJ104" s="105"/>
      <c r="CK104" s="105"/>
      <c r="CL104" s="105"/>
      <c r="CM104" s="105"/>
      <c r="CN104" s="105"/>
      <c r="CO104" s="105"/>
      <c r="CP104" s="105"/>
      <c r="CQ104" s="105"/>
      <c r="CR104" s="105"/>
      <c r="CS104" s="105"/>
      <c r="CT104" s="105"/>
      <c r="CU104" s="105"/>
      <c r="CV104" s="105"/>
      <c r="CW104" s="105"/>
      <c r="CX104" s="105"/>
      <c r="CY104" s="105"/>
      <c r="CZ104" s="105"/>
      <c r="DA104" s="105"/>
      <c r="DB104" s="105"/>
      <c r="DC104" s="105"/>
      <c r="DD104" s="105"/>
      <c r="DE104" s="105"/>
      <c r="DF104" s="105"/>
      <c r="DG104" s="105"/>
      <c r="DH104" s="105"/>
      <c r="DI104" s="105"/>
      <c r="DJ104" s="105"/>
      <c r="DK104" s="105"/>
      <c r="DL104" s="105"/>
      <c r="DM104" s="105"/>
      <c r="DN104" s="105"/>
      <c r="DO104" s="105"/>
      <c r="DP104" s="105"/>
      <c r="DQ104" s="105"/>
      <c r="DR104" s="105"/>
      <c r="DS104" s="105"/>
      <c r="DT104" s="105"/>
      <c r="DU104" s="105"/>
      <c r="DV104" s="105"/>
      <c r="DW104" s="105"/>
      <c r="DX104" s="105"/>
      <c r="DY104" s="105"/>
      <c r="DZ104" s="105"/>
      <c r="EA104" s="105"/>
      <c r="EB104" s="105"/>
      <c r="EC104" s="105"/>
      <c r="ED104" s="105"/>
      <c r="EE104" s="105"/>
      <c r="EF104" s="105"/>
      <c r="EG104" s="105"/>
      <c r="EH104" s="105"/>
      <c r="EI104" s="105"/>
      <c r="EJ104" s="105"/>
      <c r="EK104" s="105"/>
      <c r="EL104" s="105"/>
      <c r="EM104" s="105"/>
      <c r="EN104" s="105"/>
      <c r="EO104" s="105"/>
      <c r="EP104" s="105"/>
      <c r="EQ104" s="105"/>
      <c r="ER104" s="105"/>
      <c r="ES104" s="105"/>
      <c r="ET104" s="105"/>
      <c r="EU104" s="105"/>
      <c r="EV104" s="105"/>
      <c r="EW104" s="105"/>
      <c r="EX104" s="105"/>
      <c r="EY104" s="105"/>
      <c r="EZ104" s="105"/>
      <c r="FA104" s="105"/>
      <c r="FB104" s="105"/>
      <c r="FC104" s="105"/>
      <c r="FD104" s="105"/>
      <c r="FE104" s="105"/>
      <c r="FF104" s="105"/>
      <c r="FG104" s="105"/>
      <c r="FH104" s="105"/>
      <c r="FI104" s="105"/>
      <c r="FJ104" s="105"/>
      <c r="FK104" s="105"/>
      <c r="FL104" s="105"/>
      <c r="FM104" s="105"/>
      <c r="FN104" s="105"/>
      <c r="FO104" s="105"/>
      <c r="FP104" s="105"/>
      <c r="FQ104" s="105"/>
      <c r="FR104" s="105"/>
      <c r="FS104" s="105"/>
      <c r="FT104" s="105"/>
      <c r="FU104" s="105"/>
      <c r="FV104" s="105"/>
      <c r="FW104" s="105"/>
      <c r="FX104" s="105"/>
      <c r="FY104" s="105"/>
      <c r="FZ104" s="105"/>
      <c r="GA104" s="105"/>
      <c r="GB104" s="105"/>
      <c r="GC104" s="105"/>
      <c r="GD104" s="105"/>
      <c r="GE104" s="105"/>
      <c r="GF104" s="105"/>
      <c r="GG104" s="105"/>
      <c r="GH104" s="105"/>
      <c r="GI104" s="105"/>
      <c r="GJ104" s="105"/>
      <c r="GK104" s="105"/>
      <c r="GL104" s="105"/>
      <c r="GM104" s="105"/>
      <c r="GN104" s="105"/>
      <c r="GO104" s="105"/>
      <c r="GP104" s="105"/>
      <c r="GQ104" s="105"/>
      <c r="GR104" s="105"/>
      <c r="GS104" s="105"/>
      <c r="GT104" s="105"/>
      <c r="GU104" s="105"/>
      <c r="GV104" s="105"/>
      <c r="GW104" s="105"/>
      <c r="GX104" s="105"/>
    </row>
    <row r="105" spans="1:206" s="106" customFormat="1" ht="18" customHeight="1">
      <c r="A105" s="362">
        <v>521</v>
      </c>
      <c r="B105" s="362"/>
      <c r="C105" s="29"/>
      <c r="D105" s="134">
        <f t="shared" si="286"/>
        <v>0</v>
      </c>
      <c r="E105" s="29"/>
      <c r="F105" s="29"/>
      <c r="G105" s="137">
        <f t="shared" si="258"/>
        <v>0</v>
      </c>
      <c r="H105" s="29"/>
      <c r="I105" s="137">
        <f t="shared" si="287"/>
        <v>0</v>
      </c>
      <c r="J105" s="29"/>
      <c r="K105" s="137">
        <f t="shared" si="260"/>
        <v>0</v>
      </c>
      <c r="L105" s="29"/>
      <c r="M105" s="137">
        <f t="shared" si="261"/>
        <v>0</v>
      </c>
      <c r="N105" s="29"/>
      <c r="O105" s="137">
        <f t="shared" si="262"/>
        <v>0</v>
      </c>
      <c r="P105" s="29"/>
      <c r="Q105" s="137">
        <f t="shared" si="263"/>
        <v>0</v>
      </c>
      <c r="R105" s="29"/>
      <c r="S105" s="137">
        <f t="shared" si="264"/>
        <v>0</v>
      </c>
      <c r="T105" s="29"/>
      <c r="U105" s="137">
        <f t="shared" si="265"/>
        <v>0</v>
      </c>
      <c r="V105" s="29"/>
      <c r="W105" s="137">
        <f t="shared" si="266"/>
        <v>0</v>
      </c>
      <c r="X105" s="29"/>
      <c r="Y105" s="137">
        <f t="shared" si="267"/>
        <v>0</v>
      </c>
      <c r="Z105" s="29"/>
      <c r="AA105" s="29"/>
      <c r="AB105" s="135">
        <f t="shared" si="244"/>
        <v>1</v>
      </c>
      <c r="AC105" s="29"/>
      <c r="AD105" s="29"/>
      <c r="AE105" s="137">
        <f t="shared" si="268"/>
        <v>0</v>
      </c>
      <c r="AF105" s="135">
        <f t="shared" si="246"/>
        <v>1</v>
      </c>
      <c r="AG105" s="29"/>
      <c r="AH105" s="137">
        <f t="shared" si="269"/>
        <v>0</v>
      </c>
      <c r="AI105" s="135">
        <f t="shared" si="247"/>
        <v>1</v>
      </c>
      <c r="AJ105" s="29"/>
      <c r="AK105" s="137">
        <f t="shared" si="270"/>
        <v>0</v>
      </c>
      <c r="AL105" s="135">
        <f t="shared" si="248"/>
        <v>1</v>
      </c>
      <c r="AM105" s="29"/>
      <c r="AN105" s="137">
        <f t="shared" si="271"/>
        <v>0</v>
      </c>
      <c r="AO105" s="135">
        <f t="shared" si="249"/>
        <v>1</v>
      </c>
      <c r="AP105" s="29"/>
      <c r="AQ105" s="137">
        <f t="shared" si="272"/>
        <v>0</v>
      </c>
      <c r="AR105" s="135">
        <f t="shared" si="250"/>
        <v>1</v>
      </c>
      <c r="AS105" s="29"/>
      <c r="AT105" s="137">
        <f t="shared" si="273"/>
        <v>0</v>
      </c>
      <c r="AU105" s="135">
        <f t="shared" si="251"/>
        <v>1</v>
      </c>
      <c r="AV105" s="29"/>
      <c r="AW105" s="137">
        <f t="shared" si="274"/>
        <v>0</v>
      </c>
      <c r="AX105" s="135">
        <f t="shared" si="252"/>
        <v>1</v>
      </c>
      <c r="AY105" s="29"/>
      <c r="AZ105" s="137">
        <f t="shared" si="275"/>
        <v>0</v>
      </c>
      <c r="BA105" s="135">
        <f t="shared" si="253"/>
        <v>1</v>
      </c>
      <c r="BB105" s="29"/>
      <c r="BC105" s="137">
        <f t="shared" si="276"/>
        <v>0</v>
      </c>
      <c r="BD105" s="135">
        <f t="shared" si="254"/>
        <v>1</v>
      </c>
      <c r="BE105" s="29"/>
      <c r="BF105" s="137">
        <f t="shared" si="277"/>
        <v>0</v>
      </c>
      <c r="BG105" s="135">
        <f t="shared" si="255"/>
        <v>1</v>
      </c>
      <c r="BH105" s="29"/>
      <c r="BI105" s="29"/>
      <c r="BJ105" s="29">
        <v>0</v>
      </c>
      <c r="BK105" s="135">
        <f>IF($AA$105=0,1,BJ105/$AA$105-1)</f>
        <v>1</v>
      </c>
      <c r="BL105" s="135">
        <f t="shared" si="257"/>
        <v>1</v>
      </c>
      <c r="BM105" s="167"/>
      <c r="BN105" s="105"/>
      <c r="BO105" s="105"/>
      <c r="BP105" s="105"/>
      <c r="BQ105" s="105"/>
      <c r="BR105" s="105"/>
      <c r="BS105" s="105"/>
      <c r="BT105" s="105"/>
      <c r="BU105" s="105"/>
      <c r="BV105" s="105"/>
      <c r="BW105" s="105"/>
      <c r="BX105" s="105"/>
      <c r="BY105" s="105"/>
      <c r="BZ105" s="105"/>
      <c r="CA105" s="105"/>
      <c r="CB105" s="105"/>
      <c r="CC105" s="105"/>
      <c r="CD105" s="105"/>
      <c r="CE105" s="105"/>
      <c r="CF105" s="105"/>
      <c r="CG105" s="105"/>
      <c r="CH105" s="105"/>
      <c r="CI105" s="105"/>
      <c r="CJ105" s="105"/>
      <c r="CK105" s="105"/>
      <c r="CL105" s="105"/>
      <c r="CM105" s="105"/>
      <c r="CN105" s="105"/>
      <c r="CO105" s="105"/>
      <c r="CP105" s="105"/>
      <c r="CQ105" s="105"/>
      <c r="CR105" s="105"/>
      <c r="CS105" s="105"/>
      <c r="CT105" s="105"/>
      <c r="CU105" s="105"/>
      <c r="CV105" s="105"/>
      <c r="CW105" s="105"/>
      <c r="CX105" s="105"/>
      <c r="CY105" s="105"/>
      <c r="CZ105" s="105"/>
      <c r="DA105" s="105"/>
      <c r="DB105" s="105"/>
      <c r="DC105" s="105"/>
      <c r="DD105" s="105"/>
      <c r="DE105" s="105"/>
      <c r="DF105" s="105"/>
      <c r="DG105" s="105"/>
      <c r="DH105" s="105"/>
      <c r="DI105" s="105"/>
      <c r="DJ105" s="105"/>
      <c r="DK105" s="105"/>
      <c r="DL105" s="105"/>
      <c r="DM105" s="105"/>
      <c r="DN105" s="105"/>
      <c r="DO105" s="105"/>
      <c r="DP105" s="105"/>
      <c r="DQ105" s="105"/>
      <c r="DR105" s="105"/>
      <c r="DS105" s="105"/>
      <c r="DT105" s="105"/>
      <c r="DU105" s="105"/>
      <c r="DV105" s="105"/>
      <c r="DW105" s="105"/>
      <c r="DX105" s="105"/>
      <c r="DY105" s="105"/>
      <c r="DZ105" s="105"/>
      <c r="EA105" s="105"/>
      <c r="EB105" s="105"/>
      <c r="EC105" s="105"/>
      <c r="ED105" s="105"/>
      <c r="EE105" s="105"/>
      <c r="EF105" s="105"/>
      <c r="EG105" s="105"/>
      <c r="EH105" s="105"/>
      <c r="EI105" s="105"/>
      <c r="EJ105" s="105"/>
      <c r="EK105" s="105"/>
      <c r="EL105" s="105"/>
      <c r="EM105" s="105"/>
      <c r="EN105" s="105"/>
      <c r="EO105" s="105"/>
      <c r="EP105" s="105"/>
      <c r="EQ105" s="105"/>
      <c r="ER105" s="105"/>
      <c r="ES105" s="105"/>
      <c r="ET105" s="105"/>
      <c r="EU105" s="105"/>
      <c r="EV105" s="105"/>
      <c r="EW105" s="105"/>
      <c r="EX105" s="105"/>
      <c r="EY105" s="105"/>
      <c r="EZ105" s="105"/>
      <c r="FA105" s="105"/>
      <c r="FB105" s="105"/>
      <c r="FC105" s="105"/>
      <c r="FD105" s="105"/>
      <c r="FE105" s="105"/>
      <c r="FF105" s="105"/>
      <c r="FG105" s="105"/>
      <c r="FH105" s="105"/>
      <c r="FI105" s="105"/>
      <c r="FJ105" s="105"/>
      <c r="FK105" s="105"/>
      <c r="FL105" s="105"/>
      <c r="FM105" s="105"/>
      <c r="FN105" s="105"/>
      <c r="FO105" s="105"/>
      <c r="FP105" s="105"/>
      <c r="FQ105" s="105"/>
      <c r="FR105" s="105"/>
      <c r="FS105" s="105"/>
      <c r="FT105" s="105"/>
      <c r="FU105" s="105"/>
      <c r="FV105" s="105"/>
      <c r="FW105" s="105"/>
      <c r="FX105" s="105"/>
      <c r="FY105" s="105"/>
      <c r="FZ105" s="105"/>
      <c r="GA105" s="105"/>
      <c r="GB105" s="105"/>
      <c r="GC105" s="105"/>
      <c r="GD105" s="105"/>
      <c r="GE105" s="105"/>
      <c r="GF105" s="105"/>
      <c r="GG105" s="105"/>
      <c r="GH105" s="105"/>
      <c r="GI105" s="105"/>
      <c r="GJ105" s="105"/>
      <c r="GK105" s="105"/>
      <c r="GL105" s="105"/>
      <c r="GM105" s="105"/>
      <c r="GN105" s="105"/>
      <c r="GO105" s="105"/>
      <c r="GP105" s="105"/>
      <c r="GQ105" s="105"/>
      <c r="GR105" s="105"/>
      <c r="GS105" s="105"/>
      <c r="GT105" s="105"/>
      <c r="GU105" s="105"/>
      <c r="GV105" s="105"/>
      <c r="GW105" s="105"/>
      <c r="GX105" s="105"/>
    </row>
    <row r="106" spans="1:206" s="106" customFormat="1" ht="18" customHeight="1">
      <c r="A106" s="362">
        <v>831</v>
      </c>
      <c r="B106" s="362"/>
      <c r="C106" s="29"/>
      <c r="D106" s="134">
        <f t="shared" si="286"/>
        <v>0</v>
      </c>
      <c r="E106" s="29"/>
      <c r="F106" s="29"/>
      <c r="G106" s="137">
        <f t="shared" si="258"/>
        <v>0</v>
      </c>
      <c r="H106" s="29"/>
      <c r="I106" s="137">
        <f t="shared" si="287"/>
        <v>0</v>
      </c>
      <c r="J106" s="29"/>
      <c r="K106" s="137">
        <f t="shared" si="260"/>
        <v>0</v>
      </c>
      <c r="L106" s="29"/>
      <c r="M106" s="137">
        <f t="shared" si="261"/>
        <v>0</v>
      </c>
      <c r="N106" s="29"/>
      <c r="O106" s="137">
        <f t="shared" si="262"/>
        <v>0</v>
      </c>
      <c r="P106" s="29"/>
      <c r="Q106" s="137">
        <f t="shared" si="263"/>
        <v>0</v>
      </c>
      <c r="R106" s="29"/>
      <c r="S106" s="137">
        <f t="shared" si="264"/>
        <v>0</v>
      </c>
      <c r="T106" s="29"/>
      <c r="U106" s="137">
        <f t="shared" si="265"/>
        <v>0</v>
      </c>
      <c r="V106" s="29"/>
      <c r="W106" s="137">
        <f t="shared" si="266"/>
        <v>0</v>
      </c>
      <c r="X106" s="29"/>
      <c r="Y106" s="137">
        <f t="shared" si="267"/>
        <v>0</v>
      </c>
      <c r="Z106" s="29"/>
      <c r="AA106" s="29"/>
      <c r="AB106" s="135">
        <f t="shared" si="244"/>
        <v>1</v>
      </c>
      <c r="AC106" s="29"/>
      <c r="AD106" s="29"/>
      <c r="AE106" s="137">
        <f t="shared" si="268"/>
        <v>0</v>
      </c>
      <c r="AF106" s="135">
        <f t="shared" si="246"/>
        <v>1</v>
      </c>
      <c r="AG106" s="29"/>
      <c r="AH106" s="137">
        <f t="shared" si="269"/>
        <v>0</v>
      </c>
      <c r="AI106" s="135">
        <f t="shared" si="247"/>
        <v>1</v>
      </c>
      <c r="AJ106" s="29"/>
      <c r="AK106" s="137">
        <f t="shared" si="270"/>
        <v>0</v>
      </c>
      <c r="AL106" s="135">
        <f t="shared" si="248"/>
        <v>1</v>
      </c>
      <c r="AM106" s="29"/>
      <c r="AN106" s="137">
        <f t="shared" si="271"/>
        <v>0</v>
      </c>
      <c r="AO106" s="135">
        <f t="shared" si="249"/>
        <v>1</v>
      </c>
      <c r="AP106" s="29"/>
      <c r="AQ106" s="137">
        <f t="shared" si="272"/>
        <v>0</v>
      </c>
      <c r="AR106" s="135">
        <f t="shared" si="250"/>
        <v>1</v>
      </c>
      <c r="AS106" s="29"/>
      <c r="AT106" s="137">
        <f t="shared" si="273"/>
        <v>0</v>
      </c>
      <c r="AU106" s="135">
        <f t="shared" si="251"/>
        <v>1</v>
      </c>
      <c r="AV106" s="29"/>
      <c r="AW106" s="137">
        <f t="shared" si="274"/>
        <v>0</v>
      </c>
      <c r="AX106" s="135">
        <f t="shared" si="252"/>
        <v>1</v>
      </c>
      <c r="AY106" s="29"/>
      <c r="AZ106" s="137">
        <f t="shared" si="275"/>
        <v>0</v>
      </c>
      <c r="BA106" s="135">
        <f t="shared" si="253"/>
        <v>1</v>
      </c>
      <c r="BB106" s="29"/>
      <c r="BC106" s="137">
        <f t="shared" si="276"/>
        <v>0</v>
      </c>
      <c r="BD106" s="135">
        <f t="shared" si="254"/>
        <v>1</v>
      </c>
      <c r="BE106" s="29"/>
      <c r="BF106" s="137">
        <f t="shared" si="277"/>
        <v>0</v>
      </c>
      <c r="BG106" s="135">
        <f t="shared" si="255"/>
        <v>1</v>
      </c>
      <c r="BH106" s="29"/>
      <c r="BI106" s="29"/>
      <c r="BJ106" s="29">
        <v>0</v>
      </c>
      <c r="BK106" s="135">
        <f t="shared" ref="BK106:BK112" si="288">IF($AA$105=0,1,BJ106/$AA$105-1)</f>
        <v>1</v>
      </c>
      <c r="BL106" s="135">
        <f t="shared" si="257"/>
        <v>1</v>
      </c>
      <c r="BM106" s="167"/>
      <c r="BN106" s="105"/>
      <c r="BO106" s="105"/>
      <c r="BP106" s="105"/>
      <c r="BQ106" s="105"/>
      <c r="BR106" s="105"/>
      <c r="BS106" s="105"/>
      <c r="BT106" s="105"/>
      <c r="BU106" s="105"/>
      <c r="BV106" s="105"/>
      <c r="BW106" s="105"/>
      <c r="BX106" s="105"/>
      <c r="BY106" s="105"/>
      <c r="BZ106" s="105"/>
      <c r="CA106" s="105"/>
      <c r="CB106" s="105"/>
      <c r="CC106" s="105"/>
      <c r="CD106" s="105"/>
      <c r="CE106" s="105"/>
      <c r="CF106" s="105"/>
      <c r="CG106" s="105"/>
      <c r="CH106" s="105"/>
      <c r="CI106" s="105"/>
      <c r="CJ106" s="105"/>
      <c r="CK106" s="105"/>
      <c r="CL106" s="105"/>
      <c r="CM106" s="105"/>
      <c r="CN106" s="105"/>
      <c r="CO106" s="105"/>
      <c r="CP106" s="105"/>
      <c r="CQ106" s="105"/>
      <c r="CR106" s="105"/>
      <c r="CS106" s="105"/>
      <c r="CT106" s="105"/>
      <c r="CU106" s="105"/>
      <c r="CV106" s="105"/>
      <c r="CW106" s="105"/>
      <c r="CX106" s="105"/>
      <c r="CY106" s="105"/>
      <c r="CZ106" s="105"/>
      <c r="DA106" s="105"/>
      <c r="DB106" s="105"/>
      <c r="DC106" s="105"/>
      <c r="DD106" s="105"/>
      <c r="DE106" s="105"/>
      <c r="DF106" s="105"/>
      <c r="DG106" s="105"/>
      <c r="DH106" s="105"/>
      <c r="DI106" s="105"/>
      <c r="DJ106" s="105"/>
      <c r="DK106" s="105"/>
      <c r="DL106" s="105"/>
      <c r="DM106" s="105"/>
      <c r="DN106" s="105"/>
      <c r="DO106" s="105"/>
      <c r="DP106" s="105"/>
      <c r="DQ106" s="105"/>
      <c r="DR106" s="105"/>
      <c r="DS106" s="105"/>
      <c r="DT106" s="105"/>
      <c r="DU106" s="105"/>
      <c r="DV106" s="105"/>
      <c r="DW106" s="105"/>
      <c r="DX106" s="105"/>
      <c r="DY106" s="105"/>
      <c r="DZ106" s="105"/>
      <c r="EA106" s="105"/>
      <c r="EB106" s="105"/>
      <c r="EC106" s="105"/>
      <c r="ED106" s="105"/>
      <c r="EE106" s="105"/>
      <c r="EF106" s="105"/>
      <c r="EG106" s="105"/>
      <c r="EH106" s="105"/>
      <c r="EI106" s="105"/>
      <c r="EJ106" s="105"/>
      <c r="EK106" s="105"/>
      <c r="EL106" s="105"/>
      <c r="EM106" s="105"/>
      <c r="EN106" s="105"/>
      <c r="EO106" s="105"/>
      <c r="EP106" s="105"/>
      <c r="EQ106" s="105"/>
      <c r="ER106" s="105"/>
      <c r="ES106" s="105"/>
      <c r="ET106" s="105"/>
      <c r="EU106" s="105"/>
      <c r="EV106" s="105"/>
      <c r="EW106" s="105"/>
      <c r="EX106" s="105"/>
      <c r="EY106" s="105"/>
      <c r="EZ106" s="105"/>
      <c r="FA106" s="105"/>
      <c r="FB106" s="105"/>
      <c r="FC106" s="105"/>
      <c r="FD106" s="105"/>
      <c r="FE106" s="105"/>
      <c r="FF106" s="105"/>
      <c r="FG106" s="105"/>
      <c r="FH106" s="105"/>
      <c r="FI106" s="105"/>
      <c r="FJ106" s="105"/>
      <c r="FK106" s="105"/>
      <c r="FL106" s="105"/>
      <c r="FM106" s="105"/>
      <c r="FN106" s="105"/>
      <c r="FO106" s="105"/>
      <c r="FP106" s="105"/>
      <c r="FQ106" s="105"/>
      <c r="FR106" s="105"/>
      <c r="FS106" s="105"/>
      <c r="FT106" s="105"/>
      <c r="FU106" s="105"/>
      <c r="FV106" s="105"/>
      <c r="FW106" s="105"/>
      <c r="FX106" s="105"/>
      <c r="FY106" s="105"/>
      <c r="FZ106" s="105"/>
      <c r="GA106" s="105"/>
      <c r="GB106" s="105"/>
      <c r="GC106" s="105"/>
      <c r="GD106" s="105"/>
      <c r="GE106" s="105"/>
      <c r="GF106" s="105"/>
      <c r="GG106" s="105"/>
      <c r="GH106" s="105"/>
      <c r="GI106" s="105"/>
      <c r="GJ106" s="105"/>
      <c r="GK106" s="105"/>
      <c r="GL106" s="105"/>
      <c r="GM106" s="105"/>
      <c r="GN106" s="105"/>
      <c r="GO106" s="105"/>
      <c r="GP106" s="105"/>
      <c r="GQ106" s="105"/>
      <c r="GR106" s="105"/>
      <c r="GS106" s="105"/>
      <c r="GT106" s="105"/>
      <c r="GU106" s="105"/>
      <c r="GV106" s="105"/>
      <c r="GW106" s="105"/>
      <c r="GX106" s="105"/>
    </row>
    <row r="107" spans="1:206" s="106" customFormat="1" ht="18" customHeight="1">
      <c r="A107" s="362">
        <v>851</v>
      </c>
      <c r="B107" s="362"/>
      <c r="C107" s="29"/>
      <c r="D107" s="134">
        <f t="shared" si="286"/>
        <v>0</v>
      </c>
      <c r="E107" s="29"/>
      <c r="F107" s="29"/>
      <c r="G107" s="137">
        <f t="shared" si="258"/>
        <v>0</v>
      </c>
      <c r="H107" s="29"/>
      <c r="I107" s="137">
        <f t="shared" si="287"/>
        <v>0</v>
      </c>
      <c r="J107" s="29"/>
      <c r="K107" s="137">
        <f t="shared" si="260"/>
        <v>0</v>
      </c>
      <c r="L107" s="29"/>
      <c r="M107" s="137">
        <f t="shared" si="261"/>
        <v>0</v>
      </c>
      <c r="N107" s="29"/>
      <c r="O107" s="137">
        <f t="shared" si="262"/>
        <v>0</v>
      </c>
      <c r="P107" s="29"/>
      <c r="Q107" s="137">
        <f t="shared" si="263"/>
        <v>0</v>
      </c>
      <c r="R107" s="29"/>
      <c r="S107" s="137">
        <f t="shared" si="264"/>
        <v>0</v>
      </c>
      <c r="T107" s="29"/>
      <c r="U107" s="137">
        <f t="shared" si="265"/>
        <v>0</v>
      </c>
      <c r="V107" s="29"/>
      <c r="W107" s="137">
        <f t="shared" si="266"/>
        <v>0</v>
      </c>
      <c r="X107" s="29"/>
      <c r="Y107" s="137">
        <f t="shared" si="267"/>
        <v>0</v>
      </c>
      <c r="Z107" s="29"/>
      <c r="AA107" s="29"/>
      <c r="AB107" s="135">
        <f t="shared" si="244"/>
        <v>1</v>
      </c>
      <c r="AC107" s="29"/>
      <c r="AD107" s="29"/>
      <c r="AE107" s="137">
        <f t="shared" si="268"/>
        <v>0</v>
      </c>
      <c r="AF107" s="135">
        <f t="shared" si="246"/>
        <v>1</v>
      </c>
      <c r="AG107" s="29"/>
      <c r="AH107" s="137">
        <f t="shared" si="269"/>
        <v>0</v>
      </c>
      <c r="AI107" s="135">
        <f t="shared" si="247"/>
        <v>1</v>
      </c>
      <c r="AJ107" s="29"/>
      <c r="AK107" s="137">
        <f t="shared" si="270"/>
        <v>0</v>
      </c>
      <c r="AL107" s="135">
        <f t="shared" si="248"/>
        <v>1</v>
      </c>
      <c r="AM107" s="29"/>
      <c r="AN107" s="137">
        <f t="shared" si="271"/>
        <v>0</v>
      </c>
      <c r="AO107" s="135">
        <f t="shared" si="249"/>
        <v>1</v>
      </c>
      <c r="AP107" s="29"/>
      <c r="AQ107" s="137">
        <f t="shared" si="272"/>
        <v>0</v>
      </c>
      <c r="AR107" s="135">
        <f t="shared" si="250"/>
        <v>1</v>
      </c>
      <c r="AS107" s="29"/>
      <c r="AT107" s="137">
        <f t="shared" si="273"/>
        <v>0</v>
      </c>
      <c r="AU107" s="135">
        <f t="shared" si="251"/>
        <v>1</v>
      </c>
      <c r="AV107" s="29"/>
      <c r="AW107" s="137">
        <f t="shared" si="274"/>
        <v>0</v>
      </c>
      <c r="AX107" s="135">
        <f t="shared" si="252"/>
        <v>1</v>
      </c>
      <c r="AY107" s="29"/>
      <c r="AZ107" s="137">
        <f t="shared" si="275"/>
        <v>0</v>
      </c>
      <c r="BA107" s="135">
        <f t="shared" si="253"/>
        <v>1</v>
      </c>
      <c r="BB107" s="29"/>
      <c r="BC107" s="137">
        <f t="shared" si="276"/>
        <v>0</v>
      </c>
      <c r="BD107" s="135">
        <f t="shared" si="254"/>
        <v>1</v>
      </c>
      <c r="BE107" s="29"/>
      <c r="BF107" s="137">
        <f t="shared" si="277"/>
        <v>0</v>
      </c>
      <c r="BG107" s="135">
        <f t="shared" si="255"/>
        <v>1</v>
      </c>
      <c r="BH107" s="29"/>
      <c r="BI107" s="29"/>
      <c r="BJ107" s="29">
        <v>0</v>
      </c>
      <c r="BK107" s="135">
        <f t="shared" si="288"/>
        <v>1</v>
      </c>
      <c r="BL107" s="135">
        <f t="shared" si="257"/>
        <v>1</v>
      </c>
      <c r="BM107" s="167"/>
      <c r="BN107" s="105"/>
      <c r="BO107" s="105"/>
      <c r="BP107" s="105"/>
      <c r="BQ107" s="105"/>
      <c r="BR107" s="105"/>
      <c r="BS107" s="105"/>
      <c r="BT107" s="105"/>
      <c r="BU107" s="105"/>
      <c r="BV107" s="105"/>
      <c r="BW107" s="105"/>
      <c r="BX107" s="105"/>
      <c r="BY107" s="105"/>
      <c r="BZ107" s="105"/>
      <c r="CA107" s="105"/>
      <c r="CB107" s="105"/>
      <c r="CC107" s="105"/>
      <c r="CD107" s="105"/>
      <c r="CE107" s="105"/>
      <c r="CF107" s="105"/>
      <c r="CG107" s="105"/>
      <c r="CH107" s="105"/>
      <c r="CI107" s="105"/>
      <c r="CJ107" s="105"/>
      <c r="CK107" s="105"/>
      <c r="CL107" s="105"/>
      <c r="CM107" s="105"/>
      <c r="CN107" s="105"/>
      <c r="CO107" s="105"/>
      <c r="CP107" s="105"/>
      <c r="CQ107" s="105"/>
      <c r="CR107" s="105"/>
      <c r="CS107" s="105"/>
      <c r="CT107" s="105"/>
      <c r="CU107" s="105"/>
      <c r="CV107" s="105"/>
      <c r="CW107" s="105"/>
      <c r="CX107" s="105"/>
      <c r="CY107" s="105"/>
      <c r="CZ107" s="105"/>
      <c r="DA107" s="105"/>
      <c r="DB107" s="105"/>
      <c r="DC107" s="105"/>
      <c r="DD107" s="105"/>
      <c r="DE107" s="105"/>
      <c r="DF107" s="105"/>
      <c r="DG107" s="105"/>
      <c r="DH107" s="105"/>
      <c r="DI107" s="105"/>
      <c r="DJ107" s="105"/>
      <c r="DK107" s="105"/>
      <c r="DL107" s="105"/>
      <c r="DM107" s="105"/>
      <c r="DN107" s="105"/>
      <c r="DO107" s="105"/>
      <c r="DP107" s="105"/>
      <c r="DQ107" s="105"/>
      <c r="DR107" s="105"/>
      <c r="DS107" s="105"/>
      <c r="DT107" s="105"/>
      <c r="DU107" s="105"/>
      <c r="DV107" s="105"/>
      <c r="DW107" s="105"/>
      <c r="DX107" s="105"/>
      <c r="DY107" s="105"/>
      <c r="DZ107" s="105"/>
      <c r="EA107" s="105"/>
      <c r="EB107" s="105"/>
      <c r="EC107" s="105"/>
      <c r="ED107" s="105"/>
      <c r="EE107" s="105"/>
      <c r="EF107" s="105"/>
      <c r="EG107" s="105"/>
      <c r="EH107" s="105"/>
      <c r="EI107" s="105"/>
      <c r="EJ107" s="105"/>
      <c r="EK107" s="105"/>
      <c r="EL107" s="105"/>
      <c r="EM107" s="105"/>
      <c r="EN107" s="105"/>
      <c r="EO107" s="105"/>
      <c r="EP107" s="105"/>
      <c r="EQ107" s="105"/>
      <c r="ER107" s="105"/>
      <c r="ES107" s="105"/>
      <c r="ET107" s="105"/>
      <c r="EU107" s="105"/>
      <c r="EV107" s="105"/>
      <c r="EW107" s="105"/>
      <c r="EX107" s="105"/>
      <c r="EY107" s="105"/>
      <c r="EZ107" s="105"/>
      <c r="FA107" s="105"/>
      <c r="FB107" s="105"/>
      <c r="FC107" s="105"/>
      <c r="FD107" s="105"/>
      <c r="FE107" s="105"/>
      <c r="FF107" s="105"/>
      <c r="FG107" s="105"/>
      <c r="FH107" s="105"/>
      <c r="FI107" s="105"/>
      <c r="FJ107" s="105"/>
      <c r="FK107" s="105"/>
      <c r="FL107" s="105"/>
      <c r="FM107" s="105"/>
      <c r="FN107" s="105"/>
      <c r="FO107" s="105"/>
      <c r="FP107" s="105"/>
      <c r="FQ107" s="105"/>
      <c r="FR107" s="105"/>
      <c r="FS107" s="105"/>
      <c r="FT107" s="105"/>
      <c r="FU107" s="105"/>
      <c r="FV107" s="105"/>
      <c r="FW107" s="105"/>
      <c r="FX107" s="105"/>
      <c r="FY107" s="105"/>
      <c r="FZ107" s="105"/>
      <c r="GA107" s="105"/>
      <c r="GB107" s="105"/>
      <c r="GC107" s="105"/>
      <c r="GD107" s="105"/>
      <c r="GE107" s="105"/>
      <c r="GF107" s="105"/>
      <c r="GG107" s="105"/>
      <c r="GH107" s="105"/>
      <c r="GI107" s="105"/>
      <c r="GJ107" s="105"/>
      <c r="GK107" s="105"/>
      <c r="GL107" s="105"/>
      <c r="GM107" s="105"/>
      <c r="GN107" s="105"/>
      <c r="GO107" s="105"/>
      <c r="GP107" s="105"/>
      <c r="GQ107" s="105"/>
      <c r="GR107" s="105"/>
      <c r="GS107" s="105"/>
      <c r="GT107" s="105"/>
      <c r="GU107" s="105"/>
      <c r="GV107" s="105"/>
      <c r="GW107" s="105"/>
      <c r="GX107" s="105"/>
    </row>
    <row r="108" spans="1:206" s="106" customFormat="1" ht="18" customHeight="1">
      <c r="A108" s="362">
        <v>853</v>
      </c>
      <c r="B108" s="362"/>
      <c r="C108" s="29"/>
      <c r="D108" s="134">
        <f t="shared" si="286"/>
        <v>0</v>
      </c>
      <c r="E108" s="29"/>
      <c r="F108" s="29"/>
      <c r="G108" s="137">
        <f t="shared" si="258"/>
        <v>0</v>
      </c>
      <c r="H108" s="29"/>
      <c r="I108" s="137">
        <f t="shared" si="287"/>
        <v>0</v>
      </c>
      <c r="J108" s="29"/>
      <c r="K108" s="137">
        <f t="shared" si="260"/>
        <v>0</v>
      </c>
      <c r="L108" s="29"/>
      <c r="M108" s="137">
        <f t="shared" si="261"/>
        <v>0</v>
      </c>
      <c r="N108" s="29"/>
      <c r="O108" s="137">
        <f t="shared" si="262"/>
        <v>0</v>
      </c>
      <c r="P108" s="29"/>
      <c r="Q108" s="137">
        <f t="shared" si="263"/>
        <v>0</v>
      </c>
      <c r="R108" s="29"/>
      <c r="S108" s="137">
        <f t="shared" si="264"/>
        <v>0</v>
      </c>
      <c r="T108" s="29"/>
      <c r="U108" s="137">
        <f t="shared" si="265"/>
        <v>0</v>
      </c>
      <c r="V108" s="29"/>
      <c r="W108" s="137">
        <f t="shared" si="266"/>
        <v>0</v>
      </c>
      <c r="X108" s="29"/>
      <c r="Y108" s="137">
        <f t="shared" si="267"/>
        <v>0</v>
      </c>
      <c r="Z108" s="29"/>
      <c r="AA108" s="29"/>
      <c r="AB108" s="135">
        <f t="shared" si="244"/>
        <v>1</v>
      </c>
      <c r="AC108" s="29"/>
      <c r="AD108" s="29"/>
      <c r="AE108" s="137">
        <f t="shared" si="268"/>
        <v>0</v>
      </c>
      <c r="AF108" s="135">
        <f t="shared" si="246"/>
        <v>1</v>
      </c>
      <c r="AG108" s="29"/>
      <c r="AH108" s="137">
        <f t="shared" si="269"/>
        <v>0</v>
      </c>
      <c r="AI108" s="135">
        <f t="shared" si="247"/>
        <v>1</v>
      </c>
      <c r="AJ108" s="29"/>
      <c r="AK108" s="137">
        <f t="shared" si="270"/>
        <v>0</v>
      </c>
      <c r="AL108" s="135">
        <f t="shared" si="248"/>
        <v>1</v>
      </c>
      <c r="AM108" s="29"/>
      <c r="AN108" s="137">
        <f t="shared" si="271"/>
        <v>0</v>
      </c>
      <c r="AO108" s="135">
        <f t="shared" si="249"/>
        <v>1</v>
      </c>
      <c r="AP108" s="29"/>
      <c r="AQ108" s="137">
        <f t="shared" si="272"/>
        <v>0</v>
      </c>
      <c r="AR108" s="135">
        <f t="shared" si="250"/>
        <v>1</v>
      </c>
      <c r="AS108" s="29"/>
      <c r="AT108" s="137">
        <f t="shared" si="273"/>
        <v>0</v>
      </c>
      <c r="AU108" s="135">
        <f t="shared" si="251"/>
        <v>1</v>
      </c>
      <c r="AV108" s="29"/>
      <c r="AW108" s="137">
        <f t="shared" si="274"/>
        <v>0</v>
      </c>
      <c r="AX108" s="135">
        <f t="shared" si="252"/>
        <v>1</v>
      </c>
      <c r="AY108" s="29"/>
      <c r="AZ108" s="137">
        <f t="shared" si="275"/>
        <v>0</v>
      </c>
      <c r="BA108" s="135">
        <f t="shared" si="253"/>
        <v>1</v>
      </c>
      <c r="BB108" s="29"/>
      <c r="BC108" s="137">
        <f t="shared" si="276"/>
        <v>0</v>
      </c>
      <c r="BD108" s="135">
        <f t="shared" si="254"/>
        <v>1</v>
      </c>
      <c r="BE108" s="29"/>
      <c r="BF108" s="137">
        <f t="shared" si="277"/>
        <v>0</v>
      </c>
      <c r="BG108" s="135">
        <f t="shared" si="255"/>
        <v>1</v>
      </c>
      <c r="BH108" s="29"/>
      <c r="BI108" s="29"/>
      <c r="BJ108" s="29">
        <v>0</v>
      </c>
      <c r="BK108" s="135">
        <f t="shared" si="288"/>
        <v>1</v>
      </c>
      <c r="BL108" s="135">
        <f t="shared" si="257"/>
        <v>1</v>
      </c>
      <c r="BM108" s="167"/>
      <c r="BN108" s="105"/>
      <c r="BO108" s="105"/>
      <c r="BP108" s="105"/>
      <c r="BQ108" s="105"/>
      <c r="BR108" s="105"/>
      <c r="BS108" s="105"/>
      <c r="BT108" s="105"/>
      <c r="BU108" s="105"/>
      <c r="BV108" s="105"/>
      <c r="BW108" s="105"/>
      <c r="BX108" s="105"/>
      <c r="BY108" s="105"/>
      <c r="BZ108" s="105"/>
      <c r="CA108" s="105"/>
      <c r="CB108" s="105"/>
      <c r="CC108" s="105"/>
      <c r="CD108" s="105"/>
      <c r="CE108" s="105"/>
      <c r="CF108" s="105"/>
      <c r="CG108" s="105"/>
      <c r="CH108" s="105"/>
      <c r="CI108" s="105"/>
      <c r="CJ108" s="105"/>
      <c r="CK108" s="105"/>
      <c r="CL108" s="105"/>
      <c r="CM108" s="105"/>
      <c r="CN108" s="105"/>
      <c r="CO108" s="105"/>
      <c r="CP108" s="105"/>
      <c r="CQ108" s="105"/>
      <c r="CR108" s="105"/>
      <c r="CS108" s="105"/>
      <c r="CT108" s="105"/>
      <c r="CU108" s="105"/>
      <c r="CV108" s="105"/>
      <c r="CW108" s="105"/>
      <c r="CX108" s="105"/>
      <c r="CY108" s="105"/>
      <c r="CZ108" s="105"/>
      <c r="DA108" s="105"/>
      <c r="DB108" s="105"/>
      <c r="DC108" s="105"/>
      <c r="DD108" s="105"/>
      <c r="DE108" s="105"/>
      <c r="DF108" s="105"/>
      <c r="DG108" s="105"/>
      <c r="DH108" s="105"/>
      <c r="DI108" s="105"/>
      <c r="DJ108" s="105"/>
      <c r="DK108" s="105"/>
      <c r="DL108" s="105"/>
      <c r="DM108" s="105"/>
      <c r="DN108" s="105"/>
      <c r="DO108" s="105"/>
      <c r="DP108" s="105"/>
      <c r="DQ108" s="105"/>
      <c r="DR108" s="105"/>
      <c r="DS108" s="105"/>
      <c r="DT108" s="105"/>
      <c r="DU108" s="105"/>
      <c r="DV108" s="105"/>
      <c r="DW108" s="105"/>
      <c r="DX108" s="105"/>
      <c r="DY108" s="105"/>
      <c r="DZ108" s="105"/>
      <c r="EA108" s="105"/>
      <c r="EB108" s="105"/>
      <c r="EC108" s="105"/>
      <c r="ED108" s="105"/>
      <c r="EE108" s="105"/>
      <c r="EF108" s="105"/>
      <c r="EG108" s="105"/>
      <c r="EH108" s="105"/>
      <c r="EI108" s="105"/>
      <c r="EJ108" s="105"/>
      <c r="EK108" s="105"/>
      <c r="EL108" s="105"/>
      <c r="EM108" s="105"/>
      <c r="EN108" s="105"/>
      <c r="EO108" s="105"/>
      <c r="EP108" s="105"/>
      <c r="EQ108" s="105"/>
      <c r="ER108" s="105"/>
      <c r="ES108" s="105"/>
      <c r="ET108" s="105"/>
      <c r="EU108" s="105"/>
      <c r="EV108" s="105"/>
      <c r="EW108" s="105"/>
      <c r="EX108" s="105"/>
      <c r="EY108" s="105"/>
      <c r="EZ108" s="105"/>
      <c r="FA108" s="105"/>
      <c r="FB108" s="105"/>
      <c r="FC108" s="105"/>
      <c r="FD108" s="105"/>
      <c r="FE108" s="105"/>
      <c r="FF108" s="105"/>
      <c r="FG108" s="105"/>
      <c r="FH108" s="105"/>
      <c r="FI108" s="105"/>
      <c r="FJ108" s="105"/>
      <c r="FK108" s="105"/>
      <c r="FL108" s="105"/>
      <c r="FM108" s="105"/>
      <c r="FN108" s="105"/>
      <c r="FO108" s="105"/>
      <c r="FP108" s="105"/>
      <c r="FQ108" s="105"/>
      <c r="FR108" s="105"/>
      <c r="FS108" s="105"/>
      <c r="FT108" s="105"/>
      <c r="FU108" s="105"/>
      <c r="FV108" s="105"/>
      <c r="FW108" s="105"/>
      <c r="FX108" s="105"/>
      <c r="FY108" s="105"/>
      <c r="FZ108" s="105"/>
      <c r="GA108" s="105"/>
      <c r="GB108" s="105"/>
      <c r="GC108" s="105"/>
      <c r="GD108" s="105"/>
      <c r="GE108" s="105"/>
      <c r="GF108" s="105"/>
      <c r="GG108" s="105"/>
      <c r="GH108" s="105"/>
      <c r="GI108" s="105"/>
      <c r="GJ108" s="105"/>
      <c r="GK108" s="105"/>
      <c r="GL108" s="105"/>
      <c r="GM108" s="105"/>
      <c r="GN108" s="105"/>
      <c r="GO108" s="105"/>
      <c r="GP108" s="105"/>
      <c r="GQ108" s="105"/>
      <c r="GR108" s="105"/>
      <c r="GS108" s="105"/>
      <c r="GT108" s="105"/>
      <c r="GU108" s="105"/>
      <c r="GV108" s="105"/>
      <c r="GW108" s="105"/>
      <c r="GX108" s="105"/>
    </row>
    <row r="109" spans="1:206" s="106" customFormat="1" ht="18" customHeight="1">
      <c r="A109" s="362"/>
      <c r="B109" s="362"/>
      <c r="C109" s="29"/>
      <c r="D109" s="134">
        <f t="shared" si="286"/>
        <v>0</v>
      </c>
      <c r="E109" s="29"/>
      <c r="F109" s="29"/>
      <c r="G109" s="137">
        <f t="shared" si="258"/>
        <v>0</v>
      </c>
      <c r="H109" s="29"/>
      <c r="I109" s="137">
        <f t="shared" si="287"/>
        <v>0</v>
      </c>
      <c r="J109" s="29"/>
      <c r="K109" s="137">
        <f t="shared" si="260"/>
        <v>0</v>
      </c>
      <c r="L109" s="29"/>
      <c r="M109" s="137">
        <f t="shared" si="261"/>
        <v>0</v>
      </c>
      <c r="N109" s="29"/>
      <c r="O109" s="137">
        <f t="shared" si="262"/>
        <v>0</v>
      </c>
      <c r="P109" s="29"/>
      <c r="Q109" s="137">
        <f t="shared" si="263"/>
        <v>0</v>
      </c>
      <c r="R109" s="29"/>
      <c r="S109" s="137">
        <f t="shared" si="264"/>
        <v>0</v>
      </c>
      <c r="T109" s="29"/>
      <c r="U109" s="137">
        <f t="shared" si="265"/>
        <v>0</v>
      </c>
      <c r="V109" s="29"/>
      <c r="W109" s="137">
        <f t="shared" si="266"/>
        <v>0</v>
      </c>
      <c r="X109" s="29"/>
      <c r="Y109" s="137">
        <f t="shared" si="267"/>
        <v>0</v>
      </c>
      <c r="Z109" s="29"/>
      <c r="AA109" s="29"/>
      <c r="AB109" s="135">
        <f t="shared" si="244"/>
        <v>1</v>
      </c>
      <c r="AC109" s="29"/>
      <c r="AD109" s="29"/>
      <c r="AE109" s="137">
        <f t="shared" si="268"/>
        <v>0</v>
      </c>
      <c r="AF109" s="135">
        <f t="shared" si="246"/>
        <v>1</v>
      </c>
      <c r="AG109" s="29"/>
      <c r="AH109" s="137">
        <f t="shared" si="269"/>
        <v>0</v>
      </c>
      <c r="AI109" s="135">
        <f t="shared" si="247"/>
        <v>1</v>
      </c>
      <c r="AJ109" s="29"/>
      <c r="AK109" s="137">
        <f t="shared" si="270"/>
        <v>0</v>
      </c>
      <c r="AL109" s="135">
        <f t="shared" si="248"/>
        <v>1</v>
      </c>
      <c r="AM109" s="29"/>
      <c r="AN109" s="137">
        <f t="shared" si="271"/>
        <v>0</v>
      </c>
      <c r="AO109" s="135">
        <f t="shared" si="249"/>
        <v>1</v>
      </c>
      <c r="AP109" s="29"/>
      <c r="AQ109" s="137">
        <f t="shared" si="272"/>
        <v>0</v>
      </c>
      <c r="AR109" s="135">
        <f t="shared" si="250"/>
        <v>1</v>
      </c>
      <c r="AS109" s="29"/>
      <c r="AT109" s="137">
        <f t="shared" si="273"/>
        <v>0</v>
      </c>
      <c r="AU109" s="135">
        <f t="shared" si="251"/>
        <v>1</v>
      </c>
      <c r="AV109" s="29"/>
      <c r="AW109" s="137">
        <f t="shared" si="274"/>
        <v>0</v>
      </c>
      <c r="AX109" s="135">
        <f t="shared" si="252"/>
        <v>1</v>
      </c>
      <c r="AY109" s="29"/>
      <c r="AZ109" s="137">
        <f t="shared" si="275"/>
        <v>0</v>
      </c>
      <c r="BA109" s="135">
        <f t="shared" si="253"/>
        <v>1</v>
      </c>
      <c r="BB109" s="29"/>
      <c r="BC109" s="137">
        <f t="shared" si="276"/>
        <v>0</v>
      </c>
      <c r="BD109" s="135">
        <f t="shared" si="254"/>
        <v>1</v>
      </c>
      <c r="BE109" s="29"/>
      <c r="BF109" s="137">
        <f t="shared" si="277"/>
        <v>0</v>
      </c>
      <c r="BG109" s="135">
        <f t="shared" si="255"/>
        <v>1</v>
      </c>
      <c r="BH109" s="29"/>
      <c r="BI109" s="29"/>
      <c r="BJ109" s="29">
        <v>0</v>
      </c>
      <c r="BK109" s="135">
        <f t="shared" si="288"/>
        <v>1</v>
      </c>
      <c r="BL109" s="135">
        <f t="shared" si="257"/>
        <v>1</v>
      </c>
      <c r="BM109" s="167"/>
      <c r="BN109" s="105"/>
      <c r="BO109" s="105"/>
      <c r="BP109" s="105"/>
      <c r="BQ109" s="105"/>
      <c r="BR109" s="105"/>
      <c r="BS109" s="105"/>
      <c r="BT109" s="105"/>
      <c r="BU109" s="105"/>
      <c r="BV109" s="105"/>
      <c r="BW109" s="105"/>
      <c r="BX109" s="105"/>
      <c r="BY109" s="105"/>
      <c r="BZ109" s="105"/>
      <c r="CA109" s="105"/>
      <c r="CB109" s="105"/>
      <c r="CC109" s="105"/>
      <c r="CD109" s="105"/>
      <c r="CE109" s="105"/>
      <c r="CF109" s="105"/>
      <c r="CG109" s="105"/>
      <c r="CH109" s="105"/>
      <c r="CI109" s="105"/>
      <c r="CJ109" s="105"/>
      <c r="CK109" s="105"/>
      <c r="CL109" s="105"/>
      <c r="CM109" s="105"/>
      <c r="CN109" s="105"/>
      <c r="CO109" s="105"/>
      <c r="CP109" s="105"/>
      <c r="CQ109" s="105"/>
      <c r="CR109" s="105"/>
      <c r="CS109" s="105"/>
      <c r="CT109" s="105"/>
      <c r="CU109" s="105"/>
      <c r="CV109" s="105"/>
      <c r="CW109" s="105"/>
      <c r="CX109" s="105"/>
      <c r="CY109" s="105"/>
      <c r="CZ109" s="105"/>
      <c r="DA109" s="105"/>
      <c r="DB109" s="105"/>
      <c r="DC109" s="105"/>
      <c r="DD109" s="105"/>
      <c r="DE109" s="105"/>
      <c r="DF109" s="105"/>
      <c r="DG109" s="105"/>
      <c r="DH109" s="105"/>
      <c r="DI109" s="105"/>
      <c r="DJ109" s="105"/>
      <c r="DK109" s="105"/>
      <c r="DL109" s="105"/>
      <c r="DM109" s="105"/>
      <c r="DN109" s="105"/>
      <c r="DO109" s="105"/>
      <c r="DP109" s="105"/>
      <c r="DQ109" s="105"/>
      <c r="DR109" s="105"/>
      <c r="DS109" s="105"/>
      <c r="DT109" s="105"/>
      <c r="DU109" s="105"/>
      <c r="DV109" s="105"/>
      <c r="DW109" s="105"/>
      <c r="DX109" s="105"/>
      <c r="DY109" s="105"/>
      <c r="DZ109" s="105"/>
      <c r="EA109" s="105"/>
      <c r="EB109" s="105"/>
      <c r="EC109" s="105"/>
      <c r="ED109" s="105"/>
      <c r="EE109" s="105"/>
      <c r="EF109" s="105"/>
      <c r="EG109" s="105"/>
      <c r="EH109" s="105"/>
      <c r="EI109" s="105"/>
      <c r="EJ109" s="105"/>
      <c r="EK109" s="105"/>
      <c r="EL109" s="105"/>
      <c r="EM109" s="105"/>
      <c r="EN109" s="105"/>
      <c r="EO109" s="105"/>
      <c r="EP109" s="105"/>
      <c r="EQ109" s="105"/>
      <c r="ER109" s="105"/>
      <c r="ES109" s="105"/>
      <c r="ET109" s="105"/>
      <c r="EU109" s="105"/>
      <c r="EV109" s="105"/>
      <c r="EW109" s="105"/>
      <c r="EX109" s="105"/>
      <c r="EY109" s="105"/>
      <c r="EZ109" s="105"/>
      <c r="FA109" s="105"/>
      <c r="FB109" s="105"/>
      <c r="FC109" s="105"/>
      <c r="FD109" s="105"/>
      <c r="FE109" s="105"/>
      <c r="FF109" s="105"/>
      <c r="FG109" s="105"/>
      <c r="FH109" s="105"/>
      <c r="FI109" s="105"/>
      <c r="FJ109" s="105"/>
      <c r="FK109" s="105"/>
      <c r="FL109" s="105"/>
      <c r="FM109" s="105"/>
      <c r="FN109" s="105"/>
      <c r="FO109" s="105"/>
      <c r="FP109" s="105"/>
      <c r="FQ109" s="105"/>
      <c r="FR109" s="105"/>
      <c r="FS109" s="105"/>
      <c r="FT109" s="105"/>
      <c r="FU109" s="105"/>
      <c r="FV109" s="105"/>
      <c r="FW109" s="105"/>
      <c r="FX109" s="105"/>
      <c r="FY109" s="105"/>
      <c r="FZ109" s="105"/>
      <c r="GA109" s="105"/>
      <c r="GB109" s="105"/>
      <c r="GC109" s="105"/>
      <c r="GD109" s="105"/>
      <c r="GE109" s="105"/>
      <c r="GF109" s="105"/>
      <c r="GG109" s="105"/>
      <c r="GH109" s="105"/>
      <c r="GI109" s="105"/>
      <c r="GJ109" s="105"/>
      <c r="GK109" s="105"/>
      <c r="GL109" s="105"/>
      <c r="GM109" s="105"/>
      <c r="GN109" s="105"/>
      <c r="GO109" s="105"/>
      <c r="GP109" s="105"/>
      <c r="GQ109" s="105"/>
      <c r="GR109" s="105"/>
      <c r="GS109" s="105"/>
      <c r="GT109" s="105"/>
      <c r="GU109" s="105"/>
      <c r="GV109" s="105"/>
      <c r="GW109" s="105"/>
      <c r="GX109" s="105"/>
    </row>
    <row r="110" spans="1:206" s="106" customFormat="1" ht="18" customHeight="1">
      <c r="A110" s="362"/>
      <c r="B110" s="362"/>
      <c r="C110" s="29"/>
      <c r="D110" s="134">
        <f t="shared" si="286"/>
        <v>0</v>
      </c>
      <c r="E110" s="29"/>
      <c r="F110" s="29"/>
      <c r="G110" s="137">
        <f t="shared" si="258"/>
        <v>0</v>
      </c>
      <c r="H110" s="29"/>
      <c r="I110" s="137">
        <f t="shared" si="287"/>
        <v>0</v>
      </c>
      <c r="J110" s="29"/>
      <c r="K110" s="137">
        <f t="shared" si="260"/>
        <v>0</v>
      </c>
      <c r="L110" s="29"/>
      <c r="M110" s="137">
        <f t="shared" si="261"/>
        <v>0</v>
      </c>
      <c r="N110" s="29"/>
      <c r="O110" s="137">
        <f t="shared" si="262"/>
        <v>0</v>
      </c>
      <c r="P110" s="29"/>
      <c r="Q110" s="137">
        <f t="shared" si="263"/>
        <v>0</v>
      </c>
      <c r="R110" s="29"/>
      <c r="S110" s="137">
        <f t="shared" si="264"/>
        <v>0</v>
      </c>
      <c r="T110" s="29"/>
      <c r="U110" s="137">
        <f t="shared" si="265"/>
        <v>0</v>
      </c>
      <c r="V110" s="29"/>
      <c r="W110" s="137">
        <f t="shared" si="266"/>
        <v>0</v>
      </c>
      <c r="X110" s="29"/>
      <c r="Y110" s="137">
        <f t="shared" si="267"/>
        <v>0</v>
      </c>
      <c r="Z110" s="29"/>
      <c r="AA110" s="29"/>
      <c r="AB110" s="135">
        <f t="shared" si="244"/>
        <v>1</v>
      </c>
      <c r="AC110" s="29"/>
      <c r="AD110" s="29"/>
      <c r="AE110" s="137">
        <f t="shared" si="268"/>
        <v>0</v>
      </c>
      <c r="AF110" s="135">
        <f t="shared" si="246"/>
        <v>1</v>
      </c>
      <c r="AG110" s="29"/>
      <c r="AH110" s="137">
        <f t="shared" si="269"/>
        <v>0</v>
      </c>
      <c r="AI110" s="135">
        <f t="shared" si="247"/>
        <v>1</v>
      </c>
      <c r="AJ110" s="29"/>
      <c r="AK110" s="137">
        <f t="shared" si="270"/>
        <v>0</v>
      </c>
      <c r="AL110" s="135">
        <f t="shared" si="248"/>
        <v>1</v>
      </c>
      <c r="AM110" s="29"/>
      <c r="AN110" s="137">
        <f t="shared" si="271"/>
        <v>0</v>
      </c>
      <c r="AO110" s="135">
        <f t="shared" si="249"/>
        <v>1</v>
      </c>
      <c r="AP110" s="29"/>
      <c r="AQ110" s="137">
        <f t="shared" si="272"/>
        <v>0</v>
      </c>
      <c r="AR110" s="135">
        <f t="shared" si="250"/>
        <v>1</v>
      </c>
      <c r="AS110" s="29"/>
      <c r="AT110" s="137">
        <f t="shared" si="273"/>
        <v>0</v>
      </c>
      <c r="AU110" s="135">
        <f t="shared" si="251"/>
        <v>1</v>
      </c>
      <c r="AV110" s="29"/>
      <c r="AW110" s="137">
        <f t="shared" si="274"/>
        <v>0</v>
      </c>
      <c r="AX110" s="135">
        <f t="shared" si="252"/>
        <v>1</v>
      </c>
      <c r="AY110" s="29"/>
      <c r="AZ110" s="137">
        <f t="shared" si="275"/>
        <v>0</v>
      </c>
      <c r="BA110" s="135">
        <f t="shared" si="253"/>
        <v>1</v>
      </c>
      <c r="BB110" s="29"/>
      <c r="BC110" s="137">
        <f t="shared" si="276"/>
        <v>0</v>
      </c>
      <c r="BD110" s="135">
        <f t="shared" si="254"/>
        <v>1</v>
      </c>
      <c r="BE110" s="29"/>
      <c r="BF110" s="137">
        <f t="shared" si="277"/>
        <v>0</v>
      </c>
      <c r="BG110" s="135">
        <f t="shared" si="255"/>
        <v>1</v>
      </c>
      <c r="BH110" s="29"/>
      <c r="BI110" s="29"/>
      <c r="BJ110" s="29">
        <v>0</v>
      </c>
      <c r="BK110" s="135">
        <f t="shared" si="288"/>
        <v>1</v>
      </c>
      <c r="BL110" s="135">
        <f t="shared" si="257"/>
        <v>1</v>
      </c>
      <c r="BM110" s="167"/>
      <c r="BN110" s="105"/>
      <c r="BO110" s="105"/>
      <c r="BP110" s="105"/>
      <c r="BQ110" s="105"/>
      <c r="BR110" s="105"/>
      <c r="BS110" s="105"/>
      <c r="BT110" s="105"/>
      <c r="BU110" s="105"/>
      <c r="BV110" s="105"/>
      <c r="BW110" s="105"/>
      <c r="BX110" s="105"/>
      <c r="BY110" s="105"/>
      <c r="BZ110" s="105"/>
      <c r="CA110" s="105"/>
      <c r="CB110" s="105"/>
      <c r="CC110" s="105"/>
      <c r="CD110" s="105"/>
      <c r="CE110" s="105"/>
      <c r="CF110" s="105"/>
      <c r="CG110" s="105"/>
      <c r="CH110" s="105"/>
      <c r="CI110" s="105"/>
      <c r="CJ110" s="105"/>
      <c r="CK110" s="105"/>
      <c r="CL110" s="105"/>
      <c r="CM110" s="105"/>
      <c r="CN110" s="105"/>
      <c r="CO110" s="105"/>
      <c r="CP110" s="105"/>
      <c r="CQ110" s="105"/>
      <c r="CR110" s="105"/>
      <c r="CS110" s="105"/>
      <c r="CT110" s="105"/>
      <c r="CU110" s="105"/>
      <c r="CV110" s="105"/>
      <c r="CW110" s="105"/>
      <c r="CX110" s="105"/>
      <c r="CY110" s="105"/>
      <c r="CZ110" s="105"/>
      <c r="DA110" s="105"/>
      <c r="DB110" s="105"/>
      <c r="DC110" s="105"/>
      <c r="DD110" s="105"/>
      <c r="DE110" s="105"/>
      <c r="DF110" s="105"/>
      <c r="DG110" s="105"/>
      <c r="DH110" s="105"/>
      <c r="DI110" s="105"/>
      <c r="DJ110" s="105"/>
      <c r="DK110" s="105"/>
      <c r="DL110" s="105"/>
      <c r="DM110" s="105"/>
      <c r="DN110" s="105"/>
      <c r="DO110" s="105"/>
      <c r="DP110" s="105"/>
      <c r="DQ110" s="105"/>
      <c r="DR110" s="105"/>
      <c r="DS110" s="105"/>
      <c r="DT110" s="105"/>
      <c r="DU110" s="105"/>
      <c r="DV110" s="105"/>
      <c r="DW110" s="105"/>
      <c r="DX110" s="105"/>
      <c r="DY110" s="105"/>
      <c r="DZ110" s="105"/>
      <c r="EA110" s="105"/>
      <c r="EB110" s="105"/>
      <c r="EC110" s="105"/>
      <c r="ED110" s="105"/>
      <c r="EE110" s="105"/>
      <c r="EF110" s="105"/>
      <c r="EG110" s="105"/>
      <c r="EH110" s="105"/>
      <c r="EI110" s="105"/>
      <c r="EJ110" s="105"/>
      <c r="EK110" s="105"/>
      <c r="EL110" s="105"/>
      <c r="EM110" s="105"/>
      <c r="EN110" s="105"/>
      <c r="EO110" s="105"/>
      <c r="EP110" s="105"/>
      <c r="EQ110" s="105"/>
      <c r="ER110" s="105"/>
      <c r="ES110" s="105"/>
      <c r="ET110" s="105"/>
      <c r="EU110" s="105"/>
      <c r="EV110" s="105"/>
      <c r="EW110" s="105"/>
      <c r="EX110" s="105"/>
      <c r="EY110" s="105"/>
      <c r="EZ110" s="105"/>
      <c r="FA110" s="105"/>
      <c r="FB110" s="105"/>
      <c r="FC110" s="105"/>
      <c r="FD110" s="105"/>
      <c r="FE110" s="105"/>
      <c r="FF110" s="105"/>
      <c r="FG110" s="105"/>
      <c r="FH110" s="105"/>
      <c r="FI110" s="105"/>
      <c r="FJ110" s="105"/>
      <c r="FK110" s="105"/>
      <c r="FL110" s="105"/>
      <c r="FM110" s="105"/>
      <c r="FN110" s="105"/>
      <c r="FO110" s="105"/>
      <c r="FP110" s="105"/>
      <c r="FQ110" s="105"/>
      <c r="FR110" s="105"/>
      <c r="FS110" s="105"/>
      <c r="FT110" s="105"/>
      <c r="FU110" s="105"/>
      <c r="FV110" s="105"/>
      <c r="FW110" s="105"/>
      <c r="FX110" s="105"/>
      <c r="FY110" s="105"/>
      <c r="FZ110" s="105"/>
      <c r="GA110" s="105"/>
      <c r="GB110" s="105"/>
      <c r="GC110" s="105"/>
      <c r="GD110" s="105"/>
      <c r="GE110" s="105"/>
      <c r="GF110" s="105"/>
      <c r="GG110" s="105"/>
      <c r="GH110" s="105"/>
      <c r="GI110" s="105"/>
      <c r="GJ110" s="105"/>
      <c r="GK110" s="105"/>
      <c r="GL110" s="105"/>
      <c r="GM110" s="105"/>
      <c r="GN110" s="105"/>
      <c r="GO110" s="105"/>
      <c r="GP110" s="105"/>
      <c r="GQ110" s="105"/>
      <c r="GR110" s="105"/>
      <c r="GS110" s="105"/>
      <c r="GT110" s="105"/>
      <c r="GU110" s="105"/>
      <c r="GV110" s="105"/>
      <c r="GW110" s="105"/>
      <c r="GX110" s="105"/>
    </row>
    <row r="111" spans="1:206" s="106" customFormat="1" ht="18" customHeight="1">
      <c r="A111" s="362"/>
      <c r="B111" s="362"/>
      <c r="C111" s="29"/>
      <c r="D111" s="134">
        <f t="shared" si="286"/>
        <v>0</v>
      </c>
      <c r="E111" s="29"/>
      <c r="F111" s="29"/>
      <c r="G111" s="137">
        <f t="shared" si="258"/>
        <v>0</v>
      </c>
      <c r="H111" s="29"/>
      <c r="I111" s="137">
        <f t="shared" si="287"/>
        <v>0</v>
      </c>
      <c r="J111" s="29"/>
      <c r="K111" s="137">
        <f t="shared" si="260"/>
        <v>0</v>
      </c>
      <c r="L111" s="29"/>
      <c r="M111" s="137">
        <f t="shared" si="261"/>
        <v>0</v>
      </c>
      <c r="N111" s="29"/>
      <c r="O111" s="137">
        <f t="shared" si="262"/>
        <v>0</v>
      </c>
      <c r="P111" s="29"/>
      <c r="Q111" s="137">
        <f t="shared" si="263"/>
        <v>0</v>
      </c>
      <c r="R111" s="29"/>
      <c r="S111" s="137">
        <f t="shared" si="264"/>
        <v>0</v>
      </c>
      <c r="T111" s="29"/>
      <c r="U111" s="137">
        <f t="shared" si="265"/>
        <v>0</v>
      </c>
      <c r="V111" s="29"/>
      <c r="W111" s="137">
        <f t="shared" si="266"/>
        <v>0</v>
      </c>
      <c r="X111" s="29"/>
      <c r="Y111" s="137">
        <f t="shared" si="267"/>
        <v>0</v>
      </c>
      <c r="Z111" s="29"/>
      <c r="AA111" s="29"/>
      <c r="AB111" s="135">
        <f t="shared" si="244"/>
        <v>1</v>
      </c>
      <c r="AC111" s="29"/>
      <c r="AD111" s="29"/>
      <c r="AE111" s="137">
        <f t="shared" si="268"/>
        <v>0</v>
      </c>
      <c r="AF111" s="135">
        <f t="shared" si="246"/>
        <v>1</v>
      </c>
      <c r="AG111" s="29"/>
      <c r="AH111" s="137">
        <f t="shared" si="269"/>
        <v>0</v>
      </c>
      <c r="AI111" s="135">
        <f t="shared" si="247"/>
        <v>1</v>
      </c>
      <c r="AJ111" s="29"/>
      <c r="AK111" s="137">
        <f t="shared" si="270"/>
        <v>0</v>
      </c>
      <c r="AL111" s="135">
        <f t="shared" si="248"/>
        <v>1</v>
      </c>
      <c r="AM111" s="29"/>
      <c r="AN111" s="137">
        <f t="shared" si="271"/>
        <v>0</v>
      </c>
      <c r="AO111" s="135">
        <f t="shared" si="249"/>
        <v>1</v>
      </c>
      <c r="AP111" s="29"/>
      <c r="AQ111" s="137">
        <f t="shared" si="272"/>
        <v>0</v>
      </c>
      <c r="AR111" s="135">
        <f t="shared" si="250"/>
        <v>1</v>
      </c>
      <c r="AS111" s="29"/>
      <c r="AT111" s="137">
        <f t="shared" si="273"/>
        <v>0</v>
      </c>
      <c r="AU111" s="135">
        <f t="shared" si="251"/>
        <v>1</v>
      </c>
      <c r="AV111" s="29"/>
      <c r="AW111" s="137">
        <f t="shared" si="274"/>
        <v>0</v>
      </c>
      <c r="AX111" s="135">
        <f t="shared" si="252"/>
        <v>1</v>
      </c>
      <c r="AY111" s="29"/>
      <c r="AZ111" s="137">
        <f t="shared" si="275"/>
        <v>0</v>
      </c>
      <c r="BA111" s="135">
        <f t="shared" si="253"/>
        <v>1</v>
      </c>
      <c r="BB111" s="29"/>
      <c r="BC111" s="137">
        <f t="shared" si="276"/>
        <v>0</v>
      </c>
      <c r="BD111" s="135">
        <f t="shared" si="254"/>
        <v>1</v>
      </c>
      <c r="BE111" s="29"/>
      <c r="BF111" s="137">
        <f t="shared" si="277"/>
        <v>0</v>
      </c>
      <c r="BG111" s="135">
        <f t="shared" si="255"/>
        <v>1</v>
      </c>
      <c r="BH111" s="29"/>
      <c r="BI111" s="29"/>
      <c r="BJ111" s="29">
        <v>0</v>
      </c>
      <c r="BK111" s="135">
        <f t="shared" si="288"/>
        <v>1</v>
      </c>
      <c r="BL111" s="135">
        <f t="shared" si="257"/>
        <v>1</v>
      </c>
      <c r="BM111" s="167"/>
      <c r="BN111" s="105"/>
      <c r="BO111" s="105"/>
      <c r="BP111" s="105"/>
      <c r="BQ111" s="105"/>
      <c r="BR111" s="105"/>
      <c r="BS111" s="105"/>
      <c r="BT111" s="105"/>
      <c r="BU111" s="105"/>
      <c r="BV111" s="105"/>
      <c r="BW111" s="105"/>
      <c r="BX111" s="105"/>
      <c r="BY111" s="105"/>
      <c r="BZ111" s="105"/>
      <c r="CA111" s="105"/>
      <c r="CB111" s="105"/>
      <c r="CC111" s="105"/>
      <c r="CD111" s="105"/>
      <c r="CE111" s="105"/>
      <c r="CF111" s="105"/>
      <c r="CG111" s="105"/>
      <c r="CH111" s="105"/>
      <c r="CI111" s="105"/>
      <c r="CJ111" s="105"/>
      <c r="CK111" s="105"/>
      <c r="CL111" s="105"/>
      <c r="CM111" s="105"/>
      <c r="CN111" s="105"/>
      <c r="CO111" s="105"/>
      <c r="CP111" s="105"/>
      <c r="CQ111" s="105"/>
      <c r="CR111" s="105"/>
      <c r="CS111" s="105"/>
      <c r="CT111" s="105"/>
      <c r="CU111" s="105"/>
      <c r="CV111" s="105"/>
      <c r="CW111" s="105"/>
      <c r="CX111" s="105"/>
      <c r="CY111" s="105"/>
      <c r="CZ111" s="105"/>
      <c r="DA111" s="105"/>
      <c r="DB111" s="105"/>
      <c r="DC111" s="105"/>
      <c r="DD111" s="105"/>
      <c r="DE111" s="105"/>
      <c r="DF111" s="105"/>
      <c r="DG111" s="105"/>
      <c r="DH111" s="105"/>
      <c r="DI111" s="105"/>
      <c r="DJ111" s="105"/>
      <c r="DK111" s="105"/>
      <c r="DL111" s="105"/>
      <c r="DM111" s="105"/>
      <c r="DN111" s="105"/>
      <c r="DO111" s="105"/>
      <c r="DP111" s="105"/>
      <c r="DQ111" s="105"/>
      <c r="DR111" s="105"/>
      <c r="DS111" s="105"/>
      <c r="DT111" s="105"/>
      <c r="DU111" s="105"/>
      <c r="DV111" s="105"/>
      <c r="DW111" s="105"/>
      <c r="DX111" s="105"/>
      <c r="DY111" s="105"/>
      <c r="DZ111" s="105"/>
      <c r="EA111" s="105"/>
      <c r="EB111" s="105"/>
      <c r="EC111" s="105"/>
      <c r="ED111" s="105"/>
      <c r="EE111" s="105"/>
      <c r="EF111" s="105"/>
      <c r="EG111" s="105"/>
      <c r="EH111" s="105"/>
      <c r="EI111" s="105"/>
      <c r="EJ111" s="105"/>
      <c r="EK111" s="105"/>
      <c r="EL111" s="105"/>
      <c r="EM111" s="105"/>
      <c r="EN111" s="105"/>
      <c r="EO111" s="105"/>
      <c r="EP111" s="105"/>
      <c r="EQ111" s="105"/>
      <c r="ER111" s="105"/>
      <c r="ES111" s="105"/>
      <c r="ET111" s="105"/>
      <c r="EU111" s="105"/>
      <c r="EV111" s="105"/>
      <c r="EW111" s="105"/>
      <c r="EX111" s="105"/>
      <c r="EY111" s="105"/>
      <c r="EZ111" s="105"/>
      <c r="FA111" s="105"/>
      <c r="FB111" s="105"/>
      <c r="FC111" s="105"/>
      <c r="FD111" s="105"/>
      <c r="FE111" s="105"/>
      <c r="FF111" s="105"/>
      <c r="FG111" s="105"/>
      <c r="FH111" s="105"/>
      <c r="FI111" s="105"/>
      <c r="FJ111" s="105"/>
      <c r="FK111" s="105"/>
      <c r="FL111" s="105"/>
      <c r="FM111" s="105"/>
      <c r="FN111" s="105"/>
      <c r="FO111" s="105"/>
      <c r="FP111" s="105"/>
      <c r="FQ111" s="105"/>
      <c r="FR111" s="105"/>
      <c r="FS111" s="105"/>
      <c r="FT111" s="105"/>
      <c r="FU111" s="105"/>
      <c r="FV111" s="105"/>
      <c r="FW111" s="105"/>
      <c r="FX111" s="105"/>
      <c r="FY111" s="105"/>
      <c r="FZ111" s="105"/>
      <c r="GA111" s="105"/>
      <c r="GB111" s="105"/>
      <c r="GC111" s="105"/>
      <c r="GD111" s="105"/>
      <c r="GE111" s="105"/>
      <c r="GF111" s="105"/>
      <c r="GG111" s="105"/>
      <c r="GH111" s="105"/>
      <c r="GI111" s="105"/>
      <c r="GJ111" s="105"/>
      <c r="GK111" s="105"/>
      <c r="GL111" s="105"/>
      <c r="GM111" s="105"/>
      <c r="GN111" s="105"/>
      <c r="GO111" s="105"/>
      <c r="GP111" s="105"/>
      <c r="GQ111" s="105"/>
      <c r="GR111" s="105"/>
      <c r="GS111" s="105"/>
      <c r="GT111" s="105"/>
      <c r="GU111" s="105"/>
      <c r="GV111" s="105"/>
      <c r="GW111" s="105"/>
      <c r="GX111" s="105"/>
    </row>
    <row r="112" spans="1:206" s="106" customFormat="1" ht="18" customHeight="1">
      <c r="A112" s="362"/>
      <c r="B112" s="362"/>
      <c r="C112" s="29"/>
      <c r="D112" s="134">
        <f t="shared" si="286"/>
        <v>0</v>
      </c>
      <c r="E112" s="29"/>
      <c r="F112" s="29"/>
      <c r="G112" s="137">
        <f t="shared" si="258"/>
        <v>0</v>
      </c>
      <c r="H112" s="29"/>
      <c r="I112" s="137">
        <f t="shared" si="287"/>
        <v>0</v>
      </c>
      <c r="J112" s="29"/>
      <c r="K112" s="137">
        <f t="shared" si="260"/>
        <v>0</v>
      </c>
      <c r="L112" s="29"/>
      <c r="M112" s="137">
        <f t="shared" si="261"/>
        <v>0</v>
      </c>
      <c r="N112" s="29"/>
      <c r="O112" s="137">
        <f t="shared" si="262"/>
        <v>0</v>
      </c>
      <c r="P112" s="29"/>
      <c r="Q112" s="137">
        <f t="shared" si="263"/>
        <v>0</v>
      </c>
      <c r="R112" s="29"/>
      <c r="S112" s="137">
        <f t="shared" si="264"/>
        <v>0</v>
      </c>
      <c r="T112" s="29"/>
      <c r="U112" s="137">
        <f t="shared" si="265"/>
        <v>0</v>
      </c>
      <c r="V112" s="29"/>
      <c r="W112" s="137">
        <f t="shared" si="266"/>
        <v>0</v>
      </c>
      <c r="X112" s="29"/>
      <c r="Y112" s="137">
        <f t="shared" si="267"/>
        <v>0</v>
      </c>
      <c r="Z112" s="29"/>
      <c r="AA112" s="29"/>
      <c r="AB112" s="135">
        <f t="shared" si="244"/>
        <v>1</v>
      </c>
      <c r="AC112" s="29"/>
      <c r="AD112" s="29"/>
      <c r="AE112" s="137">
        <f t="shared" si="268"/>
        <v>0</v>
      </c>
      <c r="AF112" s="135">
        <f t="shared" si="246"/>
        <v>1</v>
      </c>
      <c r="AG112" s="29"/>
      <c r="AH112" s="137">
        <f t="shared" si="269"/>
        <v>0</v>
      </c>
      <c r="AI112" s="135">
        <f t="shared" si="247"/>
        <v>1</v>
      </c>
      <c r="AJ112" s="29"/>
      <c r="AK112" s="137">
        <f t="shared" si="270"/>
        <v>0</v>
      </c>
      <c r="AL112" s="135">
        <f t="shared" si="248"/>
        <v>1</v>
      </c>
      <c r="AM112" s="29"/>
      <c r="AN112" s="137">
        <f t="shared" si="271"/>
        <v>0</v>
      </c>
      <c r="AO112" s="135">
        <f t="shared" si="249"/>
        <v>1</v>
      </c>
      <c r="AP112" s="29"/>
      <c r="AQ112" s="137">
        <f t="shared" si="272"/>
        <v>0</v>
      </c>
      <c r="AR112" s="135">
        <f t="shared" si="250"/>
        <v>1</v>
      </c>
      <c r="AS112" s="29"/>
      <c r="AT112" s="137">
        <f t="shared" si="273"/>
        <v>0</v>
      </c>
      <c r="AU112" s="135">
        <f t="shared" si="251"/>
        <v>1</v>
      </c>
      <c r="AV112" s="29"/>
      <c r="AW112" s="137">
        <f t="shared" si="274"/>
        <v>0</v>
      </c>
      <c r="AX112" s="135">
        <f t="shared" si="252"/>
        <v>1</v>
      </c>
      <c r="AY112" s="29"/>
      <c r="AZ112" s="137">
        <f t="shared" si="275"/>
        <v>0</v>
      </c>
      <c r="BA112" s="135">
        <f t="shared" si="253"/>
        <v>1</v>
      </c>
      <c r="BB112" s="29"/>
      <c r="BC112" s="137">
        <f t="shared" si="276"/>
        <v>0</v>
      </c>
      <c r="BD112" s="135">
        <f t="shared" si="254"/>
        <v>1</v>
      </c>
      <c r="BE112" s="29"/>
      <c r="BF112" s="137">
        <f t="shared" si="277"/>
        <v>0</v>
      </c>
      <c r="BG112" s="135">
        <f t="shared" si="255"/>
        <v>1</v>
      </c>
      <c r="BH112" s="29"/>
      <c r="BI112" s="29"/>
      <c r="BJ112" s="29">
        <v>0</v>
      </c>
      <c r="BK112" s="135">
        <f t="shared" si="288"/>
        <v>1</v>
      </c>
      <c r="BL112" s="135">
        <f t="shared" si="257"/>
        <v>1</v>
      </c>
      <c r="BM112" s="167"/>
      <c r="BN112" s="105"/>
      <c r="BO112" s="105"/>
      <c r="BP112" s="105"/>
      <c r="BQ112" s="105"/>
      <c r="BR112" s="105"/>
      <c r="BS112" s="105"/>
      <c r="BT112" s="105"/>
      <c r="BU112" s="105"/>
      <c r="BV112" s="105"/>
      <c r="BW112" s="105"/>
      <c r="BX112" s="105"/>
      <c r="BY112" s="105"/>
      <c r="BZ112" s="105"/>
      <c r="CA112" s="105"/>
      <c r="CB112" s="105"/>
      <c r="CC112" s="105"/>
      <c r="CD112" s="105"/>
      <c r="CE112" s="105"/>
      <c r="CF112" s="105"/>
      <c r="CG112" s="105"/>
      <c r="CH112" s="105"/>
      <c r="CI112" s="105"/>
      <c r="CJ112" s="105"/>
      <c r="CK112" s="105"/>
      <c r="CL112" s="105"/>
      <c r="CM112" s="105"/>
      <c r="CN112" s="105"/>
      <c r="CO112" s="105"/>
      <c r="CP112" s="105"/>
      <c r="CQ112" s="105"/>
      <c r="CR112" s="105"/>
      <c r="CS112" s="105"/>
      <c r="CT112" s="105"/>
      <c r="CU112" s="105"/>
      <c r="CV112" s="105"/>
      <c r="CW112" s="105"/>
      <c r="CX112" s="105"/>
      <c r="CY112" s="105"/>
      <c r="CZ112" s="105"/>
      <c r="DA112" s="105"/>
      <c r="DB112" s="105"/>
      <c r="DC112" s="105"/>
      <c r="DD112" s="105"/>
      <c r="DE112" s="105"/>
      <c r="DF112" s="105"/>
      <c r="DG112" s="105"/>
      <c r="DH112" s="105"/>
      <c r="DI112" s="105"/>
      <c r="DJ112" s="105"/>
      <c r="DK112" s="105"/>
      <c r="DL112" s="105"/>
      <c r="DM112" s="105"/>
      <c r="DN112" s="105"/>
      <c r="DO112" s="105"/>
      <c r="DP112" s="105"/>
      <c r="DQ112" s="105"/>
      <c r="DR112" s="105"/>
      <c r="DS112" s="105"/>
      <c r="DT112" s="105"/>
      <c r="DU112" s="105"/>
      <c r="DV112" s="105"/>
      <c r="DW112" s="105"/>
      <c r="DX112" s="105"/>
      <c r="DY112" s="105"/>
      <c r="DZ112" s="105"/>
      <c r="EA112" s="105"/>
      <c r="EB112" s="105"/>
      <c r="EC112" s="105"/>
      <c r="ED112" s="105"/>
      <c r="EE112" s="105"/>
      <c r="EF112" s="105"/>
      <c r="EG112" s="105"/>
      <c r="EH112" s="105"/>
      <c r="EI112" s="105"/>
      <c r="EJ112" s="105"/>
      <c r="EK112" s="105"/>
      <c r="EL112" s="105"/>
      <c r="EM112" s="105"/>
      <c r="EN112" s="105"/>
      <c r="EO112" s="105"/>
      <c r="EP112" s="105"/>
      <c r="EQ112" s="105"/>
      <c r="ER112" s="105"/>
      <c r="ES112" s="105"/>
      <c r="ET112" s="105"/>
      <c r="EU112" s="105"/>
      <c r="EV112" s="105"/>
      <c r="EW112" s="105"/>
      <c r="EX112" s="105"/>
      <c r="EY112" s="105"/>
      <c r="EZ112" s="105"/>
      <c r="FA112" s="105"/>
      <c r="FB112" s="105"/>
      <c r="FC112" s="105"/>
      <c r="FD112" s="105"/>
      <c r="FE112" s="105"/>
      <c r="FF112" s="105"/>
      <c r="FG112" s="105"/>
      <c r="FH112" s="105"/>
      <c r="FI112" s="105"/>
      <c r="FJ112" s="105"/>
      <c r="FK112" s="105"/>
      <c r="FL112" s="105"/>
      <c r="FM112" s="105"/>
      <c r="FN112" s="105"/>
      <c r="FO112" s="105"/>
      <c r="FP112" s="105"/>
      <c r="FQ112" s="105"/>
      <c r="FR112" s="105"/>
      <c r="FS112" s="105"/>
      <c r="FT112" s="105"/>
      <c r="FU112" s="105"/>
      <c r="FV112" s="105"/>
      <c r="FW112" s="105"/>
      <c r="FX112" s="105"/>
      <c r="FY112" s="105"/>
      <c r="FZ112" s="105"/>
      <c r="GA112" s="105"/>
      <c r="GB112" s="105"/>
      <c r="GC112" s="105"/>
      <c r="GD112" s="105"/>
      <c r="GE112" s="105"/>
      <c r="GF112" s="105"/>
      <c r="GG112" s="105"/>
      <c r="GH112" s="105"/>
      <c r="GI112" s="105"/>
      <c r="GJ112" s="105"/>
      <c r="GK112" s="105"/>
      <c r="GL112" s="105"/>
      <c r="GM112" s="105"/>
      <c r="GN112" s="105"/>
      <c r="GO112" s="105"/>
      <c r="GP112" s="105"/>
      <c r="GQ112" s="105"/>
      <c r="GR112" s="105"/>
      <c r="GS112" s="105"/>
      <c r="GT112" s="105"/>
      <c r="GU112" s="105"/>
      <c r="GV112" s="105"/>
      <c r="GW112" s="105"/>
      <c r="GX112" s="105"/>
    </row>
    <row r="113" spans="1:206" s="160" customFormat="1" ht="69" customHeight="1">
      <c r="A113" s="251"/>
      <c r="B113" s="251"/>
      <c r="C113" s="190" t="str">
        <f>BJ113</f>
        <v>на 1 января  очередного финансового года</v>
      </c>
      <c r="D113" s="190" t="str">
        <f>C113</f>
        <v>на 1 января  очередного финансового года</v>
      </c>
      <c r="E113" s="178" t="s">
        <v>69</v>
      </c>
      <c r="F113" s="178" t="s">
        <v>70</v>
      </c>
      <c r="G113" s="177" t="s">
        <v>151</v>
      </c>
      <c r="H113" s="178" t="s">
        <v>14</v>
      </c>
      <c r="I113" s="177" t="s">
        <v>151</v>
      </c>
      <c r="J113" s="178" t="s">
        <v>137</v>
      </c>
      <c r="K113" s="177" t="s">
        <v>151</v>
      </c>
      <c r="L113" s="178" t="s">
        <v>138</v>
      </c>
      <c r="M113" s="177" t="s">
        <v>151</v>
      </c>
      <c r="N113" s="178" t="s">
        <v>83</v>
      </c>
      <c r="O113" s="177" t="s">
        <v>151</v>
      </c>
      <c r="P113" s="178" t="s">
        <v>84</v>
      </c>
      <c r="Q113" s="177" t="s">
        <v>151</v>
      </c>
      <c r="R113" s="178" t="s">
        <v>85</v>
      </c>
      <c r="S113" s="177" t="s">
        <v>151</v>
      </c>
      <c r="T113" s="178" t="s">
        <v>86</v>
      </c>
      <c r="U113" s="177" t="s">
        <v>151</v>
      </c>
      <c r="V113" s="178" t="s">
        <v>87</v>
      </c>
      <c r="W113" s="177" t="s">
        <v>151</v>
      </c>
      <c r="X113" s="178" t="s">
        <v>88</v>
      </c>
      <c r="Y113" s="177" t="s">
        <v>151</v>
      </c>
      <c r="Z113" s="190" t="str">
        <f>D113</f>
        <v>на 1 января  очередного финансового года</v>
      </c>
      <c r="AA113" s="190" t="s">
        <v>71</v>
      </c>
      <c r="AB113" s="177" t="str">
        <f>AB6</f>
        <v>Темп роста (снижения) к исполнено за отчетный год, %</v>
      </c>
      <c r="AC113" s="178" t="s">
        <v>69</v>
      </c>
      <c r="AD113" s="178" t="s">
        <v>70</v>
      </c>
      <c r="AE113" s="177" t="s">
        <v>152</v>
      </c>
      <c r="AF113" s="177" t="str">
        <f>AF7</f>
        <v>Темп роста (снижения) к исполнено за отчетный год, %</v>
      </c>
      <c r="AG113" s="178" t="s">
        <v>14</v>
      </c>
      <c r="AH113" s="177" t="s">
        <v>152</v>
      </c>
      <c r="AI113" s="177" t="str">
        <f>AI7</f>
        <v>Темп роста (снижения) к исполнено за отчетный год, %</v>
      </c>
      <c r="AJ113" s="178" t="s">
        <v>81</v>
      </c>
      <c r="AK113" s="177" t="s">
        <v>152</v>
      </c>
      <c r="AL113" s="177" t="str">
        <f>AL7</f>
        <v>Темп роста (снижения) к исполнено за отчетный год, %</v>
      </c>
      <c r="AM113" s="178" t="s">
        <v>82</v>
      </c>
      <c r="AN113" s="177" t="s">
        <v>152</v>
      </c>
      <c r="AO113" s="177" t="str">
        <f>AO7</f>
        <v>Темп роста (снижения) к исполнено за отчетный год, %</v>
      </c>
      <c r="AP113" s="178" t="s">
        <v>83</v>
      </c>
      <c r="AQ113" s="177" t="s">
        <v>152</v>
      </c>
      <c r="AR113" s="177" t="str">
        <f>AR7</f>
        <v>Темп роста (снижения) к исполнено за отчетный год, %</v>
      </c>
      <c r="AS113" s="178" t="s">
        <v>84</v>
      </c>
      <c r="AT113" s="177" t="s">
        <v>152</v>
      </c>
      <c r="AU113" s="177" t="str">
        <f>AU7</f>
        <v>Темп роста (снижения) к исполнено за отчетный год, %</v>
      </c>
      <c r="AV113" s="178" t="s">
        <v>85</v>
      </c>
      <c r="AW113" s="177" t="s">
        <v>152</v>
      </c>
      <c r="AX113" s="177" t="str">
        <f>AX7</f>
        <v>Темп роста (снижения) к исполнено за отчетный год, %</v>
      </c>
      <c r="AY113" s="178" t="s">
        <v>86</v>
      </c>
      <c r="AZ113" s="177" t="s">
        <v>152</v>
      </c>
      <c r="BA113" s="177" t="str">
        <f>BA7</f>
        <v>Темп роста (снижения) к исполнено за отчетный год, %</v>
      </c>
      <c r="BB113" s="178" t="s">
        <v>87</v>
      </c>
      <c r="BC113" s="177" t="s">
        <v>152</v>
      </c>
      <c r="BD113" s="177" t="str">
        <f>BD7</f>
        <v>Темп роста (снижения) к исполнено за отчетный год, %</v>
      </c>
      <c r="BE113" s="178" t="s">
        <v>88</v>
      </c>
      <c r="BF113" s="177" t="s">
        <v>152</v>
      </c>
      <c r="BG113" s="177" t="str">
        <f>BG7</f>
        <v>Темп роста (снижения) к исполнено за отчетный год, %</v>
      </c>
      <c r="BH113" s="177" t="str">
        <f>AA113</f>
        <v>на 1 января  очередного финансового года</v>
      </c>
      <c r="BI113" s="177" t="str">
        <f>BI7</f>
        <v>Ожидаемая оценка на __________</v>
      </c>
      <c r="BJ113" s="177" t="s">
        <v>71</v>
      </c>
      <c r="BK113" s="177" t="str">
        <f>BK6</f>
        <v>Темп роста (снижения) к утверждено на текущий год, %</v>
      </c>
      <c r="BL113" s="177" t="str">
        <f>BL6</f>
        <v>Темп роста (снижения) к исполнено за отчетный год, %</v>
      </c>
      <c r="BM113" s="123"/>
      <c r="BN113" s="159"/>
      <c r="BO113" s="159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59"/>
      <c r="CJ113" s="159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59"/>
      <c r="DE113" s="159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59"/>
      <c r="EV113" s="159"/>
      <c r="EW113" s="159"/>
      <c r="EX113" s="159"/>
      <c r="EY113" s="159"/>
      <c r="EZ113" s="159"/>
      <c r="FA113" s="159"/>
      <c r="FB113" s="159"/>
      <c r="FC113" s="159"/>
      <c r="FD113" s="159"/>
      <c r="FE113" s="159"/>
      <c r="FF113" s="159"/>
      <c r="FG113" s="159"/>
      <c r="FH113" s="159"/>
      <c r="FI113" s="159"/>
      <c r="FJ113" s="159"/>
      <c r="FK113" s="159"/>
      <c r="FL113" s="159"/>
      <c r="FM113" s="159"/>
      <c r="FN113" s="159"/>
      <c r="FO113" s="159"/>
      <c r="FP113" s="159"/>
      <c r="FQ113" s="159"/>
      <c r="FR113" s="159"/>
      <c r="FS113" s="159"/>
      <c r="FT113" s="159"/>
      <c r="FU113" s="159"/>
      <c r="FV113" s="159"/>
      <c r="FW113" s="159"/>
      <c r="FX113" s="159"/>
      <c r="FY113" s="159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59"/>
      <c r="GM113" s="159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</row>
    <row r="114" spans="1:206" s="18" customFormat="1" ht="16.5">
      <c r="A114" s="357" t="s">
        <v>153</v>
      </c>
      <c r="B114" s="357"/>
      <c r="C114" s="17"/>
      <c r="D114" s="17"/>
      <c r="E114" s="17">
        <f>D114+E78+E81</f>
        <v>0</v>
      </c>
      <c r="F114" s="17">
        <f>E114+F78+F81</f>
        <v>0</v>
      </c>
      <c r="G114" s="17">
        <f>F114-$C114</f>
        <v>0</v>
      </c>
      <c r="H114" s="17">
        <f>G114+H78+H81</f>
        <v>0</v>
      </c>
      <c r="I114" s="17">
        <f>H114-$C114</f>
        <v>0</v>
      </c>
      <c r="J114" s="17">
        <f>I114+J78+J81</f>
        <v>0</v>
      </c>
      <c r="K114" s="17">
        <f>J114-$C114</f>
        <v>0</v>
      </c>
      <c r="L114" s="17">
        <f>K114+L78+L81</f>
        <v>0</v>
      </c>
      <c r="M114" s="17">
        <f>L114-$C114</f>
        <v>0</v>
      </c>
      <c r="N114" s="17">
        <f>M114+N78+N81</f>
        <v>0</v>
      </c>
      <c r="O114" s="17">
        <f>N114-$C114</f>
        <v>0</v>
      </c>
      <c r="P114" s="17">
        <f>O114+P78+P81</f>
        <v>0</v>
      </c>
      <c r="Q114" s="17">
        <f>P114-$C114</f>
        <v>0</v>
      </c>
      <c r="R114" s="17">
        <f>Q114+R78+R81</f>
        <v>0</v>
      </c>
      <c r="S114" s="17">
        <f>R114-$C114</f>
        <v>0</v>
      </c>
      <c r="T114" s="17">
        <f>S114+T78+T81</f>
        <v>0</v>
      </c>
      <c r="U114" s="17">
        <f>T114-$C114</f>
        <v>0</v>
      </c>
      <c r="V114" s="17">
        <f>U114+V78+V81</f>
        <v>0</v>
      </c>
      <c r="W114" s="17">
        <f>V114-$C114</f>
        <v>0</v>
      </c>
      <c r="X114" s="17">
        <f>W114+X78+X81</f>
        <v>0</v>
      </c>
      <c r="Y114" s="17">
        <f>X114-$C114</f>
        <v>0</v>
      </c>
      <c r="Z114" s="17">
        <f>Y114+Z78+Z81</f>
        <v>0</v>
      </c>
      <c r="AA114" s="17"/>
      <c r="AB114" s="131">
        <f>IF(D114=0,1,AA114/D114-1)</f>
        <v>1</v>
      </c>
      <c r="AC114" s="17">
        <f>D114+AC78-AC81</f>
        <v>0</v>
      </c>
      <c r="AD114" s="17">
        <f>AC114+AD78+AD81</f>
        <v>0</v>
      </c>
      <c r="AE114" s="17">
        <f>AD114-$D114</f>
        <v>0</v>
      </c>
      <c r="AF114" s="131">
        <f>IF(B114=0,1,AE114/B114-1)</f>
        <v>1</v>
      </c>
      <c r="AG114" s="17">
        <f>AE114+AG78+AG81</f>
        <v>0</v>
      </c>
      <c r="AH114" s="17">
        <f>AG114-$D114</f>
        <v>0</v>
      </c>
      <c r="AI114" s="131">
        <f>IF(E114=0,1,AH114/E114-1)</f>
        <v>1</v>
      </c>
      <c r="AJ114" s="17">
        <f>AH114+AJ78+AJ81</f>
        <v>0</v>
      </c>
      <c r="AK114" s="17">
        <f>AJ114-$D114</f>
        <v>0</v>
      </c>
      <c r="AL114" s="131">
        <f>IF(H114=0,1,AK114/H114-1)</f>
        <v>1</v>
      </c>
      <c r="AM114" s="17">
        <f>AK114+AM78+AM81</f>
        <v>0</v>
      </c>
      <c r="AN114" s="17">
        <f>AM114-$D114</f>
        <v>0</v>
      </c>
      <c r="AO114" s="131">
        <f>IF(K114=0,1,AN114/K114-1)</f>
        <v>1</v>
      </c>
      <c r="AP114" s="17">
        <f>AN114+AP78+AP81</f>
        <v>0</v>
      </c>
      <c r="AQ114" s="17">
        <f>AP114-$D114</f>
        <v>0</v>
      </c>
      <c r="AR114" s="131">
        <f>IF(N114=0,1,AQ114/N114-1)</f>
        <v>1</v>
      </c>
      <c r="AS114" s="17">
        <f>AQ114+AS78+AS81</f>
        <v>0</v>
      </c>
      <c r="AT114" s="17">
        <f>AS114-$D114</f>
        <v>0</v>
      </c>
      <c r="AU114" s="131">
        <f>IF(Q114=0,1,AT114/Q114-1)</f>
        <v>1</v>
      </c>
      <c r="AV114" s="17">
        <f>AT114+AV78+AV81</f>
        <v>0</v>
      </c>
      <c r="AW114" s="17">
        <f>AV114-$D114</f>
        <v>0</v>
      </c>
      <c r="AX114" s="131">
        <f>IF(T114=0,1,AW114/T114-1)</f>
        <v>1</v>
      </c>
      <c r="AY114" s="17">
        <f>AW114+AY78+AY81</f>
        <v>0</v>
      </c>
      <c r="AZ114" s="17">
        <f>AY114-$D114</f>
        <v>0</v>
      </c>
      <c r="BA114" s="131">
        <f>IF(W114=0,1,AZ114/W114-1)</f>
        <v>1</v>
      </c>
      <c r="BB114" s="17">
        <f>AZ114+BB78+BB81</f>
        <v>0</v>
      </c>
      <c r="BC114" s="17">
        <f>BB114-$D114</f>
        <v>0</v>
      </c>
      <c r="BD114" s="131">
        <f>IF(Z114=0,1,BC114/Z114-1)</f>
        <v>1</v>
      </c>
      <c r="BE114" s="17">
        <f>BC114+BE78+BE81</f>
        <v>0</v>
      </c>
      <c r="BF114" s="17">
        <f>BE114-$D114</f>
        <v>0</v>
      </c>
      <c r="BG114" s="131">
        <f>IF(AC114=0,1,BF114/AC114-1)</f>
        <v>1</v>
      </c>
      <c r="BH114" s="17">
        <f>BF114+BH78+BH81</f>
        <v>0</v>
      </c>
      <c r="BI114" s="17"/>
      <c r="BJ114" s="17">
        <f>D114+BJ78+BJ81</f>
        <v>0</v>
      </c>
      <c r="BK114" s="131">
        <f>IF($AA$87=0,1,BJ114/$AA$87-1)</f>
        <v>1</v>
      </c>
      <c r="BL114" s="131">
        <f>IF($D114=0,1,BJ114/$D114-1)</f>
        <v>1</v>
      </c>
      <c r="BM114" s="170"/>
      <c r="BN114" s="22"/>
      <c r="BO114" s="22"/>
      <c r="BP114" s="22"/>
      <c r="BQ114" s="22"/>
      <c r="BR114" s="22"/>
      <c r="BS114" s="22"/>
      <c r="BT114" s="22"/>
      <c r="BU114" s="22"/>
      <c r="BV114" s="22"/>
      <c r="BW114" s="22"/>
      <c r="BX114" s="22"/>
      <c r="BY114" s="22"/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  <c r="CW114" s="22"/>
      <c r="CX114" s="22"/>
      <c r="CY114" s="22"/>
      <c r="CZ114" s="22"/>
      <c r="DA114" s="22"/>
      <c r="DB114" s="22"/>
      <c r="DC114" s="22"/>
      <c r="DD114" s="22"/>
      <c r="DE114" s="22"/>
      <c r="DF114" s="22"/>
      <c r="DG114" s="22"/>
      <c r="DH114" s="22"/>
      <c r="DI114" s="22"/>
      <c r="DJ114" s="22"/>
      <c r="DK114" s="22"/>
      <c r="DL114" s="22"/>
      <c r="DM114" s="22"/>
      <c r="DN114" s="22"/>
      <c r="DO114" s="22"/>
      <c r="DP114" s="22"/>
      <c r="DQ114" s="22"/>
      <c r="DR114" s="22"/>
      <c r="DS114" s="22"/>
      <c r="DT114" s="22"/>
      <c r="DU114" s="22"/>
      <c r="DV114" s="22"/>
      <c r="DW114" s="22"/>
      <c r="DX114" s="22"/>
      <c r="DY114" s="22"/>
      <c r="DZ114" s="22"/>
      <c r="EA114" s="22"/>
      <c r="EB114" s="22"/>
      <c r="EC114" s="22"/>
      <c r="ED114" s="22"/>
      <c r="EE114" s="22"/>
      <c r="EF114" s="22"/>
      <c r="EG114" s="22"/>
      <c r="EH114" s="22"/>
      <c r="EI114" s="22"/>
      <c r="EJ114" s="22"/>
      <c r="EK114" s="22"/>
      <c r="EL114" s="22"/>
      <c r="EM114" s="22"/>
      <c r="EN114" s="22"/>
      <c r="EO114" s="22"/>
      <c r="EP114" s="22"/>
      <c r="EQ114" s="22"/>
      <c r="ER114" s="22"/>
      <c r="ES114" s="22"/>
      <c r="ET114" s="22"/>
      <c r="EU114" s="22"/>
      <c r="EV114" s="22"/>
      <c r="EW114" s="22"/>
      <c r="EX114" s="22"/>
      <c r="EY114" s="22"/>
      <c r="EZ114" s="22"/>
      <c r="FA114" s="22"/>
      <c r="FB114" s="22"/>
      <c r="FC114" s="22"/>
      <c r="FD114" s="22"/>
      <c r="FE114" s="22"/>
      <c r="FF114" s="22"/>
      <c r="FG114" s="22"/>
      <c r="FH114" s="22"/>
      <c r="FI114" s="22"/>
      <c r="FJ114" s="22"/>
      <c r="FK114" s="22"/>
      <c r="FL114" s="22"/>
      <c r="FM114" s="22"/>
      <c r="FN114" s="22"/>
      <c r="FO114" s="22"/>
      <c r="FP114" s="22"/>
      <c r="FQ114" s="22"/>
      <c r="FR114" s="22"/>
      <c r="FS114" s="22"/>
      <c r="FT114" s="22"/>
      <c r="FU114" s="22"/>
      <c r="FV114" s="22"/>
      <c r="FW114" s="22"/>
      <c r="FX114" s="22"/>
      <c r="FY114" s="22"/>
      <c r="FZ114" s="22"/>
      <c r="GA114" s="22"/>
      <c r="GB114" s="22"/>
      <c r="GC114" s="22"/>
      <c r="GD114" s="22"/>
      <c r="GE114" s="22"/>
      <c r="GF114" s="22"/>
      <c r="GG114" s="22"/>
      <c r="GH114" s="22"/>
      <c r="GI114" s="22"/>
      <c r="GJ114" s="22"/>
      <c r="GK114" s="22"/>
      <c r="GL114" s="22"/>
      <c r="GM114" s="22"/>
      <c r="GN114" s="22"/>
      <c r="GO114" s="22"/>
      <c r="GP114" s="22"/>
      <c r="GQ114" s="22"/>
      <c r="GR114" s="22"/>
      <c r="GS114" s="22"/>
      <c r="GT114" s="22"/>
      <c r="GU114" s="22"/>
      <c r="GV114" s="22"/>
      <c r="GW114" s="22"/>
      <c r="GX114" s="22"/>
    </row>
    <row r="115" spans="1:206" s="64" customFormat="1" ht="16.5">
      <c r="A115" s="255" t="s">
        <v>154</v>
      </c>
      <c r="B115" s="256"/>
      <c r="C115" s="29"/>
      <c r="D115" s="134">
        <f t="shared" ref="D115:D117" si="289">E115+F115+H115+J115+L115+N115+P115+R115+T115+V115+X115+Z115</f>
        <v>0</v>
      </c>
      <c r="E115" s="29"/>
      <c r="F115" s="29"/>
      <c r="G115" s="137">
        <f>F115-$C115</f>
        <v>0</v>
      </c>
      <c r="H115" s="29"/>
      <c r="I115" s="137">
        <f>H115-$C115</f>
        <v>0</v>
      </c>
      <c r="J115" s="29"/>
      <c r="K115" s="137">
        <f>J115-$C115</f>
        <v>0</v>
      </c>
      <c r="L115" s="29"/>
      <c r="M115" s="137">
        <f>L115-$C115</f>
        <v>0</v>
      </c>
      <c r="N115" s="29"/>
      <c r="O115" s="137">
        <f>N115-$C115</f>
        <v>0</v>
      </c>
      <c r="P115" s="29"/>
      <c r="Q115" s="137">
        <f>P115-$C115</f>
        <v>0</v>
      </c>
      <c r="R115" s="29"/>
      <c r="S115" s="137">
        <f>R115-$C115</f>
        <v>0</v>
      </c>
      <c r="T115" s="29"/>
      <c r="U115" s="137">
        <f>T115-$C115</f>
        <v>0</v>
      </c>
      <c r="V115" s="29"/>
      <c r="W115" s="137">
        <f>V115-$C115</f>
        <v>0</v>
      </c>
      <c r="X115" s="29"/>
      <c r="Y115" s="137">
        <f>X115-$C115</f>
        <v>0</v>
      </c>
      <c r="Z115" s="29"/>
      <c r="AA115" s="29"/>
      <c r="AB115" s="135">
        <f t="shared" ref="AB115:AB117" si="290">IF(D115=0,1,AA115/D115-1)</f>
        <v>1</v>
      </c>
      <c r="AC115" s="29"/>
      <c r="AD115" s="29"/>
      <c r="AE115" s="29">
        <f>AD115-$D115</f>
        <v>0</v>
      </c>
      <c r="AF115" s="135">
        <f t="shared" ref="AF115:AF117" si="291">IF(B115=0,1,AE115/B115-1)</f>
        <v>1</v>
      </c>
      <c r="AG115" s="29"/>
      <c r="AH115" s="29">
        <f>AG115-$D115</f>
        <v>0</v>
      </c>
      <c r="AI115" s="135">
        <f t="shared" ref="AI115:AI117" si="292">IF(E115=0,1,AH115/E115-1)</f>
        <v>1</v>
      </c>
      <c r="AJ115" s="29"/>
      <c r="AK115" s="29">
        <f>AJ115-$D115</f>
        <v>0</v>
      </c>
      <c r="AL115" s="135">
        <f t="shared" ref="AL115:AL117" si="293">IF(H115=0,1,AK115/H115-1)</f>
        <v>1</v>
      </c>
      <c r="AM115" s="29"/>
      <c r="AN115" s="29">
        <f>AM115-$D115</f>
        <v>0</v>
      </c>
      <c r="AO115" s="135">
        <f t="shared" ref="AO115:AO117" si="294">IF(K115=0,1,AN115/K115-1)</f>
        <v>1</v>
      </c>
      <c r="AP115" s="29"/>
      <c r="AQ115" s="29">
        <f>AP115-$D115</f>
        <v>0</v>
      </c>
      <c r="AR115" s="135">
        <f t="shared" ref="AR115:AR117" si="295">IF(N115=0,1,AQ115/N115-1)</f>
        <v>1</v>
      </c>
      <c r="AS115" s="29"/>
      <c r="AT115" s="29">
        <f>AS115-$D115</f>
        <v>0</v>
      </c>
      <c r="AU115" s="135">
        <f t="shared" ref="AU115:AU117" si="296">IF(Q115=0,1,AT115/Q115-1)</f>
        <v>1</v>
      </c>
      <c r="AV115" s="29"/>
      <c r="AW115" s="29">
        <f>AV115-$D115</f>
        <v>0</v>
      </c>
      <c r="AX115" s="135">
        <f t="shared" ref="AX115:AX117" si="297">IF(T115=0,1,AW115/T115-1)</f>
        <v>1</v>
      </c>
      <c r="AY115" s="29"/>
      <c r="AZ115" s="29">
        <f>AY115-$D115</f>
        <v>0</v>
      </c>
      <c r="BA115" s="135">
        <f t="shared" ref="BA115:BA117" si="298">IF(W115=0,1,AZ115/W115-1)</f>
        <v>1</v>
      </c>
      <c r="BB115" s="29"/>
      <c r="BC115" s="29">
        <f>BB115-$D115</f>
        <v>0</v>
      </c>
      <c r="BD115" s="135">
        <f t="shared" ref="BD115:BD117" si="299">IF(Z115=0,1,BC115/Z115-1)</f>
        <v>1</v>
      </c>
      <c r="BE115" s="29"/>
      <c r="BF115" s="29">
        <f>BE115-$D115</f>
        <v>0</v>
      </c>
      <c r="BG115" s="135">
        <f t="shared" ref="BG115:BG117" si="300">IF(AC115=0,1,BF115/AC115-1)</f>
        <v>1</v>
      </c>
      <c r="BH115" s="29"/>
      <c r="BI115" s="137"/>
      <c r="BJ115" s="137"/>
      <c r="BK115" s="135">
        <f t="shared" ref="BK115:BK117" si="301">IF($AA$80=0,1,BJ115/$AA$80-1)</f>
        <v>1</v>
      </c>
      <c r="BL115" s="135">
        <f t="shared" ref="BL115:BL117" si="302">IF($D115=0,1,BJ115/$D115-1)</f>
        <v>1</v>
      </c>
      <c r="BM115" s="176"/>
      <c r="BN115" s="63"/>
      <c r="BO115" s="63"/>
      <c r="BP115" s="63"/>
      <c r="BQ115" s="63"/>
      <c r="BR115" s="63"/>
      <c r="BS115" s="63"/>
      <c r="BT115" s="63"/>
      <c r="BU115" s="63"/>
      <c r="BV115" s="63"/>
      <c r="BW115" s="63"/>
      <c r="BX115" s="63"/>
      <c r="BY115" s="63"/>
      <c r="BZ115" s="63"/>
      <c r="CA115" s="63"/>
      <c r="CB115" s="63"/>
      <c r="CC115" s="63"/>
      <c r="CD115" s="63"/>
      <c r="CE115" s="63"/>
      <c r="CF115" s="63"/>
      <c r="CG115" s="63"/>
      <c r="CH115" s="63"/>
      <c r="CI115" s="63"/>
      <c r="CJ115" s="63"/>
      <c r="CK115" s="63"/>
      <c r="CL115" s="63"/>
      <c r="CM115" s="63"/>
      <c r="CN115" s="63"/>
      <c r="CO115" s="63"/>
      <c r="CP115" s="63"/>
      <c r="CQ115" s="63"/>
      <c r="CR115" s="63"/>
      <c r="CS115" s="63"/>
      <c r="CT115" s="63"/>
      <c r="CU115" s="63"/>
      <c r="CV115" s="63"/>
      <c r="CW115" s="63"/>
      <c r="CX115" s="63"/>
      <c r="CY115" s="63"/>
      <c r="CZ115" s="63"/>
      <c r="DA115" s="63"/>
      <c r="DB115" s="63"/>
      <c r="DC115" s="63"/>
      <c r="DD115" s="63"/>
      <c r="DE115" s="63"/>
      <c r="DF115" s="63"/>
      <c r="DG115" s="63"/>
      <c r="DH115" s="63"/>
      <c r="DI115" s="63"/>
      <c r="DJ115" s="63"/>
      <c r="DK115" s="63"/>
      <c r="DL115" s="63"/>
      <c r="DM115" s="63"/>
      <c r="DN115" s="63"/>
      <c r="DO115" s="63"/>
      <c r="DP115" s="63"/>
      <c r="DQ115" s="63"/>
      <c r="DR115" s="63"/>
      <c r="DS115" s="63"/>
      <c r="DT115" s="63"/>
      <c r="DU115" s="63"/>
      <c r="DV115" s="63"/>
      <c r="DW115" s="63"/>
      <c r="DX115" s="63"/>
      <c r="DY115" s="63"/>
      <c r="DZ115" s="63"/>
      <c r="EA115" s="63"/>
      <c r="EB115" s="63"/>
      <c r="EC115" s="63"/>
      <c r="ED115" s="63"/>
      <c r="EE115" s="63"/>
      <c r="EF115" s="63"/>
      <c r="EG115" s="63"/>
      <c r="EH115" s="63"/>
      <c r="EI115" s="63"/>
      <c r="EJ115" s="63"/>
      <c r="EK115" s="63"/>
      <c r="EL115" s="63"/>
      <c r="EM115" s="63"/>
      <c r="EN115" s="63"/>
      <c r="EO115" s="63"/>
      <c r="EP115" s="63"/>
      <c r="EQ115" s="63"/>
      <c r="ER115" s="63"/>
      <c r="ES115" s="63"/>
      <c r="ET115" s="63"/>
      <c r="EU115" s="63"/>
      <c r="EV115" s="63"/>
      <c r="EW115" s="63"/>
      <c r="EX115" s="63"/>
      <c r="EY115" s="63"/>
      <c r="EZ115" s="63"/>
      <c r="FA115" s="63"/>
      <c r="FB115" s="63"/>
      <c r="FC115" s="63"/>
      <c r="FD115" s="63"/>
      <c r="FE115" s="63"/>
      <c r="FF115" s="63"/>
      <c r="FG115" s="63"/>
      <c r="FH115" s="63"/>
      <c r="FI115" s="63"/>
      <c r="FJ115" s="63"/>
      <c r="FK115" s="63"/>
      <c r="FL115" s="63"/>
      <c r="FM115" s="63"/>
      <c r="FN115" s="63"/>
      <c r="FO115" s="63"/>
      <c r="FP115" s="63"/>
      <c r="FQ115" s="63"/>
      <c r="FR115" s="63"/>
      <c r="FS115" s="63"/>
      <c r="FT115" s="63"/>
      <c r="FU115" s="63"/>
      <c r="FV115" s="63"/>
      <c r="FW115" s="63"/>
      <c r="FX115" s="63"/>
      <c r="FY115" s="63"/>
      <c r="FZ115" s="63"/>
      <c r="GA115" s="63"/>
      <c r="GB115" s="63"/>
      <c r="GC115" s="63"/>
      <c r="GD115" s="63"/>
      <c r="GE115" s="63"/>
      <c r="GF115" s="63"/>
      <c r="GG115" s="63"/>
      <c r="GH115" s="63"/>
      <c r="GI115" s="63"/>
      <c r="GJ115" s="63"/>
      <c r="GK115" s="63"/>
      <c r="GL115" s="63"/>
      <c r="GM115" s="63"/>
      <c r="GN115" s="63"/>
      <c r="GO115" s="63"/>
      <c r="GP115" s="63"/>
      <c r="GQ115" s="63"/>
      <c r="GR115" s="63"/>
      <c r="GS115" s="63"/>
      <c r="GT115" s="63"/>
      <c r="GU115" s="63"/>
      <c r="GV115" s="63"/>
      <c r="GW115" s="63"/>
      <c r="GX115" s="63"/>
    </row>
    <row r="116" spans="1:206" s="64" customFormat="1" ht="16.5">
      <c r="A116" s="255" t="s">
        <v>155</v>
      </c>
      <c r="B116" s="256"/>
      <c r="C116" s="29"/>
      <c r="D116" s="134">
        <f t="shared" si="289"/>
        <v>0</v>
      </c>
      <c r="E116" s="29"/>
      <c r="F116" s="29"/>
      <c r="G116" s="137">
        <f t="shared" ref="G116:G117" si="303">F116-$C116</f>
        <v>0</v>
      </c>
      <c r="H116" s="29"/>
      <c r="I116" s="137">
        <f t="shared" ref="I116:K117" si="304">H116-$C116</f>
        <v>0</v>
      </c>
      <c r="J116" s="29"/>
      <c r="K116" s="137">
        <f t="shared" si="304"/>
        <v>0</v>
      </c>
      <c r="L116" s="29"/>
      <c r="M116" s="137">
        <f t="shared" ref="M116" si="305">L116-$C116</f>
        <v>0</v>
      </c>
      <c r="N116" s="29"/>
      <c r="O116" s="137">
        <f t="shared" ref="O116" si="306">N116-$C116</f>
        <v>0</v>
      </c>
      <c r="P116" s="29"/>
      <c r="Q116" s="137">
        <f t="shared" ref="Q116" si="307">P116-$C116</f>
        <v>0</v>
      </c>
      <c r="R116" s="29"/>
      <c r="S116" s="137">
        <f t="shared" ref="S116" si="308">R116-$C116</f>
        <v>0</v>
      </c>
      <c r="T116" s="29"/>
      <c r="U116" s="137">
        <f t="shared" ref="U116" si="309">T116-$C116</f>
        <v>0</v>
      </c>
      <c r="V116" s="29"/>
      <c r="W116" s="137">
        <f t="shared" ref="W116" si="310">V116-$C116</f>
        <v>0</v>
      </c>
      <c r="X116" s="29"/>
      <c r="Y116" s="137">
        <f t="shared" ref="Y116" si="311">X116-$C116</f>
        <v>0</v>
      </c>
      <c r="Z116" s="29"/>
      <c r="AA116" s="29"/>
      <c r="AB116" s="135">
        <f t="shared" si="290"/>
        <v>1</v>
      </c>
      <c r="AC116" s="29"/>
      <c r="AD116" s="29"/>
      <c r="AE116" s="29">
        <f t="shared" ref="AE116:AE117" si="312">AD116-$D116</f>
        <v>0</v>
      </c>
      <c r="AF116" s="135">
        <f t="shared" si="291"/>
        <v>1</v>
      </c>
      <c r="AG116" s="29"/>
      <c r="AH116" s="29">
        <f t="shared" ref="AH116:AH117" si="313">AG116-$D116</f>
        <v>0</v>
      </c>
      <c r="AI116" s="135">
        <f t="shared" si="292"/>
        <v>1</v>
      </c>
      <c r="AJ116" s="29"/>
      <c r="AK116" s="29">
        <f t="shared" ref="AK116:AK117" si="314">AJ116-$D116</f>
        <v>0</v>
      </c>
      <c r="AL116" s="135">
        <f t="shared" si="293"/>
        <v>1</v>
      </c>
      <c r="AM116" s="29"/>
      <c r="AN116" s="29">
        <f t="shared" ref="AN116:AN117" si="315">AM116-$D116</f>
        <v>0</v>
      </c>
      <c r="AO116" s="135">
        <f t="shared" si="294"/>
        <v>1</v>
      </c>
      <c r="AP116" s="29"/>
      <c r="AQ116" s="29">
        <f t="shared" ref="AQ116:AQ117" si="316">AP116-$D116</f>
        <v>0</v>
      </c>
      <c r="AR116" s="135">
        <f t="shared" si="295"/>
        <v>1</v>
      </c>
      <c r="AS116" s="29"/>
      <c r="AT116" s="29">
        <f t="shared" ref="AT116:AT117" si="317">AS116-$D116</f>
        <v>0</v>
      </c>
      <c r="AU116" s="135">
        <f t="shared" si="296"/>
        <v>1</v>
      </c>
      <c r="AV116" s="29"/>
      <c r="AW116" s="29">
        <f t="shared" ref="AW116:AW117" si="318">AV116-$D116</f>
        <v>0</v>
      </c>
      <c r="AX116" s="135">
        <f t="shared" si="297"/>
        <v>1</v>
      </c>
      <c r="AY116" s="29"/>
      <c r="AZ116" s="29">
        <f t="shared" ref="AZ116:AZ117" si="319">AY116-$D116</f>
        <v>0</v>
      </c>
      <c r="BA116" s="135">
        <f t="shared" si="298"/>
        <v>1</v>
      </c>
      <c r="BB116" s="29"/>
      <c r="BC116" s="29">
        <f t="shared" ref="BC116:BC117" si="320">BB116-$D116</f>
        <v>0</v>
      </c>
      <c r="BD116" s="135">
        <f t="shared" si="299"/>
        <v>1</v>
      </c>
      <c r="BE116" s="29"/>
      <c r="BF116" s="29">
        <f t="shared" ref="BF116:BF117" si="321">BE116-$D116</f>
        <v>0</v>
      </c>
      <c r="BG116" s="135">
        <f t="shared" si="300"/>
        <v>1</v>
      </c>
      <c r="BH116" s="29"/>
      <c r="BI116" s="137"/>
      <c r="BJ116" s="137"/>
      <c r="BK116" s="135">
        <f t="shared" si="301"/>
        <v>1</v>
      </c>
      <c r="BL116" s="135">
        <f t="shared" si="302"/>
        <v>1</v>
      </c>
      <c r="BM116" s="176"/>
      <c r="BN116" s="63"/>
      <c r="BO116" s="63"/>
      <c r="BP116" s="63"/>
      <c r="BQ116" s="63"/>
      <c r="BR116" s="63"/>
      <c r="BS116" s="63"/>
      <c r="BT116" s="63"/>
      <c r="BU116" s="63"/>
      <c r="BV116" s="63"/>
      <c r="BW116" s="63"/>
      <c r="BX116" s="63"/>
      <c r="BY116" s="63"/>
      <c r="BZ116" s="63"/>
      <c r="CA116" s="63"/>
      <c r="CB116" s="63"/>
      <c r="CC116" s="63"/>
      <c r="CD116" s="63"/>
      <c r="CE116" s="63"/>
      <c r="CF116" s="63"/>
      <c r="CG116" s="63"/>
      <c r="CH116" s="63"/>
      <c r="CI116" s="63"/>
      <c r="CJ116" s="63"/>
      <c r="CK116" s="63"/>
      <c r="CL116" s="63"/>
      <c r="CM116" s="63"/>
      <c r="CN116" s="63"/>
      <c r="CO116" s="63"/>
      <c r="CP116" s="63"/>
      <c r="CQ116" s="63"/>
      <c r="CR116" s="63"/>
      <c r="CS116" s="63"/>
      <c r="CT116" s="63"/>
      <c r="CU116" s="63"/>
      <c r="CV116" s="63"/>
      <c r="CW116" s="63"/>
      <c r="CX116" s="63"/>
      <c r="CY116" s="63"/>
      <c r="CZ116" s="63"/>
      <c r="DA116" s="63"/>
      <c r="DB116" s="63"/>
      <c r="DC116" s="63"/>
      <c r="DD116" s="63"/>
      <c r="DE116" s="63"/>
      <c r="DF116" s="63"/>
      <c r="DG116" s="63"/>
      <c r="DH116" s="63"/>
      <c r="DI116" s="63"/>
      <c r="DJ116" s="63"/>
      <c r="DK116" s="63"/>
      <c r="DL116" s="63"/>
      <c r="DM116" s="63"/>
      <c r="DN116" s="63"/>
      <c r="DO116" s="63"/>
      <c r="DP116" s="63"/>
      <c r="DQ116" s="63"/>
      <c r="DR116" s="63"/>
      <c r="DS116" s="63"/>
      <c r="DT116" s="63"/>
      <c r="DU116" s="63"/>
      <c r="DV116" s="63"/>
      <c r="DW116" s="63"/>
      <c r="DX116" s="63"/>
      <c r="DY116" s="63"/>
      <c r="DZ116" s="63"/>
      <c r="EA116" s="63"/>
      <c r="EB116" s="63"/>
      <c r="EC116" s="63"/>
      <c r="ED116" s="63"/>
      <c r="EE116" s="63"/>
      <c r="EF116" s="63"/>
      <c r="EG116" s="63"/>
      <c r="EH116" s="63"/>
      <c r="EI116" s="63"/>
      <c r="EJ116" s="63"/>
      <c r="EK116" s="63"/>
      <c r="EL116" s="63"/>
      <c r="EM116" s="63"/>
      <c r="EN116" s="63"/>
      <c r="EO116" s="63"/>
      <c r="EP116" s="63"/>
      <c r="EQ116" s="63"/>
      <c r="ER116" s="63"/>
      <c r="ES116" s="63"/>
      <c r="ET116" s="63"/>
      <c r="EU116" s="63"/>
      <c r="EV116" s="63"/>
      <c r="EW116" s="63"/>
      <c r="EX116" s="63"/>
      <c r="EY116" s="63"/>
      <c r="EZ116" s="63"/>
      <c r="FA116" s="63"/>
      <c r="FB116" s="63"/>
      <c r="FC116" s="63"/>
      <c r="FD116" s="63"/>
      <c r="FE116" s="63"/>
      <c r="FF116" s="63"/>
      <c r="FG116" s="63"/>
      <c r="FH116" s="63"/>
      <c r="FI116" s="63"/>
      <c r="FJ116" s="63"/>
      <c r="FK116" s="63"/>
      <c r="FL116" s="63"/>
      <c r="FM116" s="63"/>
      <c r="FN116" s="63"/>
      <c r="FO116" s="63"/>
      <c r="FP116" s="63"/>
      <c r="FQ116" s="63"/>
      <c r="FR116" s="63"/>
      <c r="FS116" s="63"/>
      <c r="FT116" s="63"/>
      <c r="FU116" s="63"/>
      <c r="FV116" s="63"/>
      <c r="FW116" s="63"/>
      <c r="FX116" s="63"/>
      <c r="FY116" s="63"/>
      <c r="FZ116" s="63"/>
      <c r="GA116" s="63"/>
      <c r="GB116" s="63"/>
      <c r="GC116" s="63"/>
      <c r="GD116" s="63"/>
      <c r="GE116" s="63"/>
      <c r="GF116" s="63"/>
      <c r="GG116" s="63"/>
      <c r="GH116" s="63"/>
      <c r="GI116" s="63"/>
      <c r="GJ116" s="63"/>
      <c r="GK116" s="63"/>
      <c r="GL116" s="63"/>
      <c r="GM116" s="63"/>
      <c r="GN116" s="63"/>
      <c r="GO116" s="63"/>
      <c r="GP116" s="63"/>
      <c r="GQ116" s="63"/>
      <c r="GR116" s="63"/>
      <c r="GS116" s="63"/>
      <c r="GT116" s="63"/>
      <c r="GU116" s="63"/>
      <c r="GV116" s="63"/>
      <c r="GW116" s="63"/>
      <c r="GX116" s="63"/>
    </row>
    <row r="117" spans="1:206" s="64" customFormat="1" ht="16.5">
      <c r="A117" s="255" t="s">
        <v>156</v>
      </c>
      <c r="B117" s="256"/>
      <c r="C117" s="29"/>
      <c r="D117" s="134">
        <f t="shared" si="289"/>
        <v>0</v>
      </c>
      <c r="E117" s="29"/>
      <c r="F117" s="29"/>
      <c r="G117" s="137">
        <f t="shared" si="303"/>
        <v>0</v>
      </c>
      <c r="H117" s="29"/>
      <c r="I117" s="137">
        <f t="shared" si="304"/>
        <v>0</v>
      </c>
      <c r="J117" s="29"/>
      <c r="K117" s="137">
        <f t="shared" si="304"/>
        <v>0</v>
      </c>
      <c r="L117" s="29"/>
      <c r="M117" s="137">
        <f t="shared" ref="M117" si="322">L117-$C117</f>
        <v>0</v>
      </c>
      <c r="N117" s="29"/>
      <c r="O117" s="137">
        <f t="shared" ref="O117" si="323">N117-$C117</f>
        <v>0</v>
      </c>
      <c r="P117" s="29"/>
      <c r="Q117" s="137">
        <f t="shared" ref="Q117" si="324">P117-$C117</f>
        <v>0</v>
      </c>
      <c r="R117" s="29"/>
      <c r="S117" s="137">
        <f t="shared" ref="S117" si="325">R117-$C117</f>
        <v>0</v>
      </c>
      <c r="T117" s="29"/>
      <c r="U117" s="137">
        <f t="shared" ref="U117" si="326">T117-$C117</f>
        <v>0</v>
      </c>
      <c r="V117" s="29"/>
      <c r="W117" s="137">
        <f t="shared" ref="W117" si="327">V117-$C117</f>
        <v>0</v>
      </c>
      <c r="X117" s="29"/>
      <c r="Y117" s="137">
        <f t="shared" ref="Y117" si="328">X117-$C117</f>
        <v>0</v>
      </c>
      <c r="Z117" s="29"/>
      <c r="AA117" s="29"/>
      <c r="AB117" s="135">
        <f t="shared" si="290"/>
        <v>1</v>
      </c>
      <c r="AC117" s="29"/>
      <c r="AD117" s="29"/>
      <c r="AE117" s="29">
        <f t="shared" si="312"/>
        <v>0</v>
      </c>
      <c r="AF117" s="135">
        <f t="shared" si="291"/>
        <v>1</v>
      </c>
      <c r="AG117" s="29"/>
      <c r="AH117" s="29">
        <f t="shared" si="313"/>
        <v>0</v>
      </c>
      <c r="AI117" s="135">
        <f t="shared" si="292"/>
        <v>1</v>
      </c>
      <c r="AJ117" s="29"/>
      <c r="AK117" s="29">
        <f t="shared" si="314"/>
        <v>0</v>
      </c>
      <c r="AL117" s="135">
        <f t="shared" si="293"/>
        <v>1</v>
      </c>
      <c r="AM117" s="29"/>
      <c r="AN117" s="29">
        <f t="shared" si="315"/>
        <v>0</v>
      </c>
      <c r="AO117" s="135">
        <f t="shared" si="294"/>
        <v>1</v>
      </c>
      <c r="AP117" s="29"/>
      <c r="AQ117" s="29">
        <f t="shared" si="316"/>
        <v>0</v>
      </c>
      <c r="AR117" s="135">
        <f t="shared" si="295"/>
        <v>1</v>
      </c>
      <c r="AS117" s="29"/>
      <c r="AT117" s="29">
        <f t="shared" si="317"/>
        <v>0</v>
      </c>
      <c r="AU117" s="135">
        <f t="shared" si="296"/>
        <v>1</v>
      </c>
      <c r="AV117" s="29"/>
      <c r="AW117" s="29">
        <f t="shared" si="318"/>
        <v>0</v>
      </c>
      <c r="AX117" s="135">
        <f t="shared" si="297"/>
        <v>1</v>
      </c>
      <c r="AY117" s="29"/>
      <c r="AZ117" s="29">
        <f t="shared" si="319"/>
        <v>0</v>
      </c>
      <c r="BA117" s="135">
        <f t="shared" si="298"/>
        <v>1</v>
      </c>
      <c r="BB117" s="29"/>
      <c r="BC117" s="29">
        <f t="shared" si="320"/>
        <v>0</v>
      </c>
      <c r="BD117" s="135">
        <f t="shared" si="299"/>
        <v>1</v>
      </c>
      <c r="BE117" s="29"/>
      <c r="BF117" s="29">
        <f t="shared" si="321"/>
        <v>0</v>
      </c>
      <c r="BG117" s="135">
        <f t="shared" si="300"/>
        <v>1</v>
      </c>
      <c r="BH117" s="29"/>
      <c r="BI117" s="137"/>
      <c r="BJ117" s="137"/>
      <c r="BK117" s="135">
        <f t="shared" si="301"/>
        <v>1</v>
      </c>
      <c r="BL117" s="135">
        <f t="shared" si="302"/>
        <v>1</v>
      </c>
      <c r="BM117" s="176"/>
      <c r="BN117" s="63"/>
      <c r="BO117" s="63"/>
      <c r="BP117" s="63"/>
      <c r="BQ117" s="63"/>
      <c r="BR117" s="63"/>
      <c r="BS117" s="63"/>
      <c r="BT117" s="63"/>
      <c r="BU117" s="63"/>
      <c r="BV117" s="63"/>
      <c r="BW117" s="63"/>
      <c r="BX117" s="63"/>
      <c r="BY117" s="63"/>
      <c r="BZ117" s="63"/>
      <c r="CA117" s="63"/>
      <c r="CB117" s="63"/>
      <c r="CC117" s="63"/>
      <c r="CD117" s="63"/>
      <c r="CE117" s="63"/>
      <c r="CF117" s="63"/>
      <c r="CG117" s="63"/>
      <c r="CH117" s="63"/>
      <c r="CI117" s="63"/>
      <c r="CJ117" s="63"/>
      <c r="CK117" s="63"/>
      <c r="CL117" s="63"/>
      <c r="CM117" s="63"/>
      <c r="CN117" s="63"/>
      <c r="CO117" s="63"/>
      <c r="CP117" s="63"/>
      <c r="CQ117" s="63"/>
      <c r="CR117" s="63"/>
      <c r="CS117" s="63"/>
      <c r="CT117" s="63"/>
      <c r="CU117" s="63"/>
      <c r="CV117" s="63"/>
      <c r="CW117" s="63"/>
      <c r="CX117" s="63"/>
      <c r="CY117" s="63"/>
      <c r="CZ117" s="63"/>
      <c r="DA117" s="63"/>
      <c r="DB117" s="63"/>
      <c r="DC117" s="63"/>
      <c r="DD117" s="63"/>
      <c r="DE117" s="63"/>
      <c r="DF117" s="63"/>
      <c r="DG117" s="63"/>
      <c r="DH117" s="63"/>
      <c r="DI117" s="63"/>
      <c r="DJ117" s="63"/>
      <c r="DK117" s="63"/>
      <c r="DL117" s="63"/>
      <c r="DM117" s="63"/>
      <c r="DN117" s="63"/>
      <c r="DO117" s="63"/>
      <c r="DP117" s="63"/>
      <c r="DQ117" s="63"/>
      <c r="DR117" s="63"/>
      <c r="DS117" s="63"/>
      <c r="DT117" s="63"/>
      <c r="DU117" s="63"/>
      <c r="DV117" s="63"/>
      <c r="DW117" s="63"/>
      <c r="DX117" s="63"/>
      <c r="DY117" s="63"/>
      <c r="DZ117" s="63"/>
      <c r="EA117" s="63"/>
      <c r="EB117" s="63"/>
      <c r="EC117" s="63"/>
      <c r="ED117" s="63"/>
      <c r="EE117" s="63"/>
      <c r="EF117" s="63"/>
      <c r="EG117" s="63"/>
      <c r="EH117" s="63"/>
      <c r="EI117" s="63"/>
      <c r="EJ117" s="63"/>
      <c r="EK117" s="63"/>
      <c r="EL117" s="63"/>
      <c r="EM117" s="63"/>
      <c r="EN117" s="63"/>
      <c r="EO117" s="63"/>
      <c r="EP117" s="63"/>
      <c r="EQ117" s="63"/>
      <c r="ER117" s="63"/>
      <c r="ES117" s="63"/>
      <c r="ET117" s="63"/>
      <c r="EU117" s="63"/>
      <c r="EV117" s="63"/>
      <c r="EW117" s="63"/>
      <c r="EX117" s="63"/>
      <c r="EY117" s="63"/>
      <c r="EZ117" s="63"/>
      <c r="FA117" s="63"/>
      <c r="FB117" s="63"/>
      <c r="FC117" s="63"/>
      <c r="FD117" s="63"/>
      <c r="FE117" s="63"/>
      <c r="FF117" s="63"/>
      <c r="FG117" s="63"/>
      <c r="FH117" s="63"/>
      <c r="FI117" s="63"/>
      <c r="FJ117" s="63"/>
      <c r="FK117" s="63"/>
      <c r="FL117" s="63"/>
      <c r="FM117" s="63"/>
      <c r="FN117" s="63"/>
      <c r="FO117" s="63"/>
      <c r="FP117" s="63"/>
      <c r="FQ117" s="63"/>
      <c r="FR117" s="63"/>
      <c r="FS117" s="63"/>
      <c r="FT117" s="63"/>
      <c r="FU117" s="63"/>
      <c r="FV117" s="63"/>
      <c r="FW117" s="63"/>
      <c r="FX117" s="63"/>
      <c r="FY117" s="63"/>
      <c r="FZ117" s="63"/>
      <c r="GA117" s="63"/>
      <c r="GB117" s="63"/>
      <c r="GC117" s="63"/>
      <c r="GD117" s="63"/>
      <c r="GE117" s="63"/>
      <c r="GF117" s="63"/>
      <c r="GG117" s="63"/>
      <c r="GH117" s="63"/>
      <c r="GI117" s="63"/>
      <c r="GJ117" s="63"/>
      <c r="GK117" s="63"/>
      <c r="GL117" s="63"/>
      <c r="GM117" s="63"/>
      <c r="GN117" s="63"/>
      <c r="GO117" s="63"/>
      <c r="GP117" s="63"/>
      <c r="GQ117" s="63"/>
      <c r="GR117" s="63"/>
      <c r="GS117" s="63"/>
      <c r="GT117" s="63"/>
      <c r="GU117" s="63"/>
      <c r="GV117" s="63"/>
      <c r="GW117" s="63"/>
      <c r="GX117" s="63"/>
    </row>
    <row r="118" spans="1:206" s="150" customFormat="1" ht="15.75" customHeight="1">
      <c r="A118" s="361" t="s">
        <v>73</v>
      </c>
      <c r="B118" s="361"/>
      <c r="C118" s="133" t="e">
        <f>C114/(C10-C12)</f>
        <v>#DIV/0!</v>
      </c>
      <c r="D118" s="133" t="e">
        <f>D114/(D10-D12)</f>
        <v>#DIV/0!</v>
      </c>
      <c r="E118" s="133" t="s">
        <v>51</v>
      </c>
      <c r="F118" s="133" t="s">
        <v>51</v>
      </c>
      <c r="G118" s="133" t="s">
        <v>51</v>
      </c>
      <c r="H118" s="133" t="s">
        <v>51</v>
      </c>
      <c r="I118" s="133" t="s">
        <v>51</v>
      </c>
      <c r="J118" s="133" t="s">
        <v>51</v>
      </c>
      <c r="K118" s="133" t="s">
        <v>51</v>
      </c>
      <c r="L118" s="133" t="s">
        <v>51</v>
      </c>
      <c r="M118" s="133" t="s">
        <v>51</v>
      </c>
      <c r="N118" s="133" t="s">
        <v>51</v>
      </c>
      <c r="O118" s="133" t="s">
        <v>51</v>
      </c>
      <c r="P118" s="133" t="s">
        <v>51</v>
      </c>
      <c r="Q118" s="133" t="s">
        <v>51</v>
      </c>
      <c r="R118" s="133" t="s">
        <v>51</v>
      </c>
      <c r="S118" s="133" t="s">
        <v>51</v>
      </c>
      <c r="T118" s="133" t="s">
        <v>51</v>
      </c>
      <c r="U118" s="133" t="s">
        <v>51</v>
      </c>
      <c r="V118" s="133" t="s">
        <v>51</v>
      </c>
      <c r="W118" s="133" t="s">
        <v>51</v>
      </c>
      <c r="X118" s="133" t="s">
        <v>51</v>
      </c>
      <c r="Y118" s="133" t="s">
        <v>51</v>
      </c>
      <c r="Z118" s="133" t="s">
        <v>51</v>
      </c>
      <c r="AA118" s="133" t="e">
        <f>AA114/(AA9-AA12-AA27)</f>
        <v>#DIV/0!</v>
      </c>
      <c r="AB118" s="133" t="s">
        <v>51</v>
      </c>
      <c r="AC118" s="133" t="e">
        <f>AC114/($AA$10-$AA$12)</f>
        <v>#DIV/0!</v>
      </c>
      <c r="AD118" s="133" t="e">
        <f>AD114/($AA$10-$AA$12)</f>
        <v>#DIV/0!</v>
      </c>
      <c r="AE118" s="133" t="e">
        <f>AD118</f>
        <v>#DIV/0!</v>
      </c>
      <c r="AF118" s="133" t="s">
        <v>51</v>
      </c>
      <c r="AG118" s="133" t="e">
        <f>AG114/($AA$10-$AA$12)</f>
        <v>#DIV/0!</v>
      </c>
      <c r="AH118" s="133" t="e">
        <f>AG118</f>
        <v>#DIV/0!</v>
      </c>
      <c r="AI118" s="133" t="s">
        <v>51</v>
      </c>
      <c r="AJ118" s="133" t="e">
        <f>AJ114/($AA$10-$AA$12)</f>
        <v>#DIV/0!</v>
      </c>
      <c r="AK118" s="133" t="e">
        <f>AJ118</f>
        <v>#DIV/0!</v>
      </c>
      <c r="AL118" s="133" t="s">
        <v>51</v>
      </c>
      <c r="AM118" s="133" t="e">
        <f>AM114/($AA$10-$AA$12)</f>
        <v>#DIV/0!</v>
      </c>
      <c r="AN118" s="133" t="e">
        <f>AM118</f>
        <v>#DIV/0!</v>
      </c>
      <c r="AO118" s="133" t="s">
        <v>51</v>
      </c>
      <c r="AP118" s="133" t="e">
        <f>AP114/($AA$10-$AA$12)</f>
        <v>#DIV/0!</v>
      </c>
      <c r="AQ118" s="133" t="e">
        <f>AP118</f>
        <v>#DIV/0!</v>
      </c>
      <c r="AR118" s="133" t="s">
        <v>51</v>
      </c>
      <c r="AS118" s="133" t="e">
        <f>AS114/($AA$10-$AA$12)</f>
        <v>#DIV/0!</v>
      </c>
      <c r="AT118" s="133" t="e">
        <f>AS118</f>
        <v>#DIV/0!</v>
      </c>
      <c r="AU118" s="133" t="s">
        <v>51</v>
      </c>
      <c r="AV118" s="133" t="e">
        <f>AV114/($AA$10-$AA$12)</f>
        <v>#DIV/0!</v>
      </c>
      <c r="AW118" s="133" t="e">
        <f>AV118</f>
        <v>#DIV/0!</v>
      </c>
      <c r="AX118" s="133" t="s">
        <v>51</v>
      </c>
      <c r="AY118" s="133" t="e">
        <f>AY114/($AA$10-$AA$12)</f>
        <v>#DIV/0!</v>
      </c>
      <c r="AZ118" s="133" t="e">
        <f>AY118</f>
        <v>#DIV/0!</v>
      </c>
      <c r="BA118" s="133" t="s">
        <v>51</v>
      </c>
      <c r="BB118" s="133" t="e">
        <f>BB114/($AA$10-$AA$12)</f>
        <v>#DIV/0!</v>
      </c>
      <c r="BC118" s="133" t="e">
        <f>BB118</f>
        <v>#DIV/0!</v>
      </c>
      <c r="BD118" s="133" t="s">
        <v>51</v>
      </c>
      <c r="BE118" s="133" t="e">
        <f>BE114/($AA$10-$AA$12)</f>
        <v>#DIV/0!</v>
      </c>
      <c r="BF118" s="133" t="e">
        <f>BE118</f>
        <v>#DIV/0!</v>
      </c>
      <c r="BG118" s="133" t="s">
        <v>51</v>
      </c>
      <c r="BH118" s="133" t="e">
        <f>BH114/($AA$10-$AA$12)</f>
        <v>#DIV/0!</v>
      </c>
      <c r="BI118" s="133" t="e">
        <f>BI114/($AA$10-$AA$12)</f>
        <v>#DIV/0!</v>
      </c>
      <c r="BJ118" s="133" t="e">
        <f>BJ114/(BJ10-BJ12)</f>
        <v>#DIV/0!</v>
      </c>
      <c r="BK118" s="133" t="s">
        <v>51</v>
      </c>
      <c r="BL118" s="133" t="e">
        <f t="shared" ref="BL118:BL131" si="329">IF($D118=0,1,BJ118/$D118-1)</f>
        <v>#DIV/0!</v>
      </c>
      <c r="BM118" s="121"/>
      <c r="BN118" s="149"/>
      <c r="BO118" s="149"/>
      <c r="BP118" s="149"/>
      <c r="BQ118" s="149"/>
      <c r="BR118" s="149"/>
      <c r="BS118" s="149"/>
      <c r="BT118" s="149"/>
      <c r="BU118" s="149"/>
      <c r="BV118" s="149"/>
      <c r="BW118" s="149"/>
      <c r="BX118" s="149"/>
      <c r="BY118" s="149"/>
      <c r="BZ118" s="149"/>
      <c r="CA118" s="149"/>
      <c r="CB118" s="149"/>
      <c r="CC118" s="149"/>
      <c r="CD118" s="149"/>
      <c r="CE118" s="149"/>
      <c r="CF118" s="149"/>
      <c r="CG118" s="149"/>
      <c r="CH118" s="149"/>
      <c r="CI118" s="149"/>
      <c r="CJ118" s="149"/>
      <c r="CK118" s="149"/>
      <c r="CL118" s="149"/>
      <c r="CM118" s="149"/>
      <c r="CN118" s="149"/>
      <c r="CO118" s="149"/>
      <c r="CP118" s="149"/>
      <c r="CQ118" s="149"/>
      <c r="CR118" s="149"/>
      <c r="CS118" s="149"/>
      <c r="CT118" s="149"/>
      <c r="CU118" s="149"/>
      <c r="CV118" s="149"/>
      <c r="CW118" s="149"/>
      <c r="CX118" s="149"/>
      <c r="CY118" s="149"/>
      <c r="CZ118" s="149"/>
      <c r="DA118" s="149"/>
      <c r="DB118" s="149"/>
      <c r="DC118" s="149"/>
      <c r="DD118" s="149"/>
      <c r="DE118" s="149"/>
      <c r="DF118" s="149"/>
      <c r="DG118" s="149"/>
      <c r="DH118" s="149"/>
      <c r="DI118" s="149"/>
      <c r="DJ118" s="149"/>
      <c r="DK118" s="149"/>
      <c r="DL118" s="149"/>
      <c r="DM118" s="149"/>
      <c r="DN118" s="149"/>
      <c r="DO118" s="149"/>
      <c r="DP118" s="149"/>
      <c r="DQ118" s="149"/>
      <c r="DR118" s="149"/>
      <c r="DS118" s="149"/>
      <c r="DT118" s="149"/>
      <c r="DU118" s="149"/>
      <c r="DV118" s="149"/>
      <c r="DW118" s="149"/>
      <c r="DX118" s="149"/>
      <c r="DY118" s="149"/>
      <c r="DZ118" s="149"/>
      <c r="EA118" s="149"/>
      <c r="EB118" s="149"/>
      <c r="EC118" s="149"/>
      <c r="ED118" s="149"/>
      <c r="EE118" s="149"/>
      <c r="EF118" s="149"/>
      <c r="EG118" s="149"/>
      <c r="EH118" s="149"/>
      <c r="EI118" s="149"/>
      <c r="EJ118" s="149"/>
      <c r="EK118" s="149"/>
      <c r="EL118" s="149"/>
      <c r="EM118" s="149"/>
      <c r="EN118" s="149"/>
      <c r="EO118" s="149"/>
      <c r="EP118" s="149"/>
      <c r="EQ118" s="149"/>
      <c r="ER118" s="149"/>
      <c r="ES118" s="149"/>
      <c r="ET118" s="149"/>
      <c r="EU118" s="149"/>
      <c r="EV118" s="149"/>
      <c r="EW118" s="149"/>
      <c r="EX118" s="149"/>
      <c r="EY118" s="149"/>
      <c r="EZ118" s="149"/>
      <c r="FA118" s="149"/>
      <c r="FB118" s="149"/>
      <c r="FC118" s="149"/>
      <c r="FD118" s="149"/>
      <c r="FE118" s="149"/>
      <c r="FF118" s="149"/>
      <c r="FG118" s="149"/>
      <c r="FH118" s="149"/>
      <c r="FI118" s="149"/>
      <c r="FJ118" s="149"/>
      <c r="FK118" s="149"/>
      <c r="FL118" s="149"/>
      <c r="FM118" s="149"/>
      <c r="FN118" s="149"/>
      <c r="FO118" s="149"/>
      <c r="FP118" s="149"/>
      <c r="FQ118" s="149"/>
      <c r="FR118" s="149"/>
      <c r="FS118" s="149"/>
      <c r="FT118" s="149"/>
      <c r="FU118" s="149"/>
      <c r="FV118" s="149"/>
      <c r="FW118" s="149"/>
      <c r="FX118" s="149"/>
      <c r="FY118" s="149"/>
      <c r="FZ118" s="149"/>
      <c r="GA118" s="149"/>
      <c r="GB118" s="149"/>
      <c r="GC118" s="149"/>
      <c r="GD118" s="149"/>
      <c r="GE118" s="149"/>
      <c r="GF118" s="149"/>
      <c r="GG118" s="149"/>
      <c r="GH118" s="149"/>
      <c r="GI118" s="149"/>
      <c r="GJ118" s="149"/>
      <c r="GK118" s="149"/>
      <c r="GL118" s="149"/>
      <c r="GM118" s="149"/>
      <c r="GN118" s="149"/>
      <c r="GO118" s="149"/>
      <c r="GP118" s="149"/>
      <c r="GQ118" s="149"/>
      <c r="GR118" s="149"/>
      <c r="GS118" s="149"/>
      <c r="GT118" s="149"/>
      <c r="GU118" s="149"/>
      <c r="GV118" s="149"/>
      <c r="GW118" s="149"/>
      <c r="GX118" s="149"/>
    </row>
    <row r="119" spans="1:206" s="150" customFormat="1" ht="33.75" customHeight="1">
      <c r="A119" s="242" t="s">
        <v>165</v>
      </c>
      <c r="B119" s="243"/>
      <c r="C119" s="19"/>
      <c r="D119" s="19"/>
      <c r="E119" s="131" t="s">
        <v>51</v>
      </c>
      <c r="F119" s="131" t="s">
        <v>51</v>
      </c>
      <c r="G119" s="131" t="s">
        <v>51</v>
      </c>
      <c r="H119" s="131" t="s">
        <v>51</v>
      </c>
      <c r="I119" s="131" t="s">
        <v>51</v>
      </c>
      <c r="J119" s="131" t="s">
        <v>51</v>
      </c>
      <c r="K119" s="131" t="s">
        <v>51</v>
      </c>
      <c r="L119" s="131" t="s">
        <v>51</v>
      </c>
      <c r="M119" s="131" t="s">
        <v>51</v>
      </c>
      <c r="N119" s="131" t="s">
        <v>51</v>
      </c>
      <c r="O119" s="131" t="s">
        <v>51</v>
      </c>
      <c r="P119" s="131" t="s">
        <v>51</v>
      </c>
      <c r="Q119" s="131" t="s">
        <v>51</v>
      </c>
      <c r="R119" s="131" t="s">
        <v>51</v>
      </c>
      <c r="S119" s="131" t="s">
        <v>51</v>
      </c>
      <c r="T119" s="131" t="s">
        <v>51</v>
      </c>
      <c r="U119" s="131" t="s">
        <v>51</v>
      </c>
      <c r="V119" s="131" t="s">
        <v>51</v>
      </c>
      <c r="W119" s="131" t="s">
        <v>51</v>
      </c>
      <c r="X119" s="131" t="s">
        <v>51</v>
      </c>
      <c r="Y119" s="131" t="s">
        <v>51</v>
      </c>
      <c r="Z119" s="131" t="s">
        <v>51</v>
      </c>
      <c r="AA119" s="19"/>
      <c r="AB119" s="131" t="s">
        <v>51</v>
      </c>
      <c r="AC119" s="131" t="s">
        <v>51</v>
      </c>
      <c r="AD119" s="131" t="s">
        <v>51</v>
      </c>
      <c r="AE119" s="131" t="s">
        <v>51</v>
      </c>
      <c r="AF119" s="131" t="s">
        <v>51</v>
      </c>
      <c r="AG119" s="131" t="s">
        <v>51</v>
      </c>
      <c r="AH119" s="131" t="s">
        <v>51</v>
      </c>
      <c r="AI119" s="131" t="s">
        <v>51</v>
      </c>
      <c r="AJ119" s="131" t="s">
        <v>51</v>
      </c>
      <c r="AK119" s="131" t="s">
        <v>51</v>
      </c>
      <c r="AL119" s="131" t="s">
        <v>51</v>
      </c>
      <c r="AM119" s="131" t="s">
        <v>51</v>
      </c>
      <c r="AN119" s="131" t="s">
        <v>51</v>
      </c>
      <c r="AO119" s="131" t="s">
        <v>51</v>
      </c>
      <c r="AP119" s="131" t="s">
        <v>51</v>
      </c>
      <c r="AQ119" s="131" t="s">
        <v>51</v>
      </c>
      <c r="AR119" s="131" t="s">
        <v>51</v>
      </c>
      <c r="AS119" s="131" t="s">
        <v>51</v>
      </c>
      <c r="AT119" s="131" t="s">
        <v>51</v>
      </c>
      <c r="AU119" s="131" t="s">
        <v>51</v>
      </c>
      <c r="AV119" s="131" t="s">
        <v>51</v>
      </c>
      <c r="AW119" s="131" t="s">
        <v>51</v>
      </c>
      <c r="AX119" s="131" t="s">
        <v>51</v>
      </c>
      <c r="AY119" s="131" t="s">
        <v>51</v>
      </c>
      <c r="AZ119" s="131" t="s">
        <v>51</v>
      </c>
      <c r="BA119" s="131" t="s">
        <v>51</v>
      </c>
      <c r="BB119" s="131" t="s">
        <v>51</v>
      </c>
      <c r="BC119" s="131" t="s">
        <v>51</v>
      </c>
      <c r="BD119" s="131" t="s">
        <v>51</v>
      </c>
      <c r="BE119" s="131" t="s">
        <v>51</v>
      </c>
      <c r="BF119" s="131" t="s">
        <v>51</v>
      </c>
      <c r="BG119" s="131" t="s">
        <v>51</v>
      </c>
      <c r="BH119" s="131" t="s">
        <v>51</v>
      </c>
      <c r="BI119" s="131" t="s">
        <v>51</v>
      </c>
      <c r="BJ119" s="19"/>
      <c r="BK119" s="131" t="s">
        <v>51</v>
      </c>
      <c r="BL119" s="131" t="s">
        <v>51</v>
      </c>
      <c r="BM119" s="121"/>
      <c r="BN119" s="149"/>
      <c r="BO119" s="149"/>
      <c r="BP119" s="149"/>
      <c r="BQ119" s="149"/>
      <c r="BR119" s="149"/>
      <c r="BS119" s="149"/>
      <c r="BT119" s="149"/>
      <c r="BU119" s="149"/>
      <c r="BV119" s="149"/>
      <c r="BW119" s="149"/>
      <c r="BX119" s="149"/>
      <c r="BY119" s="149"/>
      <c r="BZ119" s="149"/>
      <c r="CA119" s="149"/>
      <c r="CB119" s="149"/>
      <c r="CC119" s="149"/>
      <c r="CD119" s="149"/>
      <c r="CE119" s="149"/>
      <c r="CF119" s="149"/>
      <c r="CG119" s="149"/>
      <c r="CH119" s="149"/>
      <c r="CI119" s="149"/>
      <c r="CJ119" s="149"/>
      <c r="CK119" s="149"/>
      <c r="CL119" s="149"/>
      <c r="CM119" s="149"/>
      <c r="CN119" s="149"/>
      <c r="CO119" s="149"/>
      <c r="CP119" s="149"/>
      <c r="CQ119" s="149"/>
      <c r="CR119" s="149"/>
      <c r="CS119" s="149"/>
      <c r="CT119" s="149"/>
      <c r="CU119" s="149"/>
      <c r="CV119" s="149"/>
      <c r="CW119" s="149"/>
      <c r="CX119" s="149"/>
      <c r="CY119" s="149"/>
      <c r="CZ119" s="149"/>
      <c r="DA119" s="149"/>
      <c r="DB119" s="149"/>
      <c r="DC119" s="149"/>
      <c r="DD119" s="149"/>
      <c r="DE119" s="149"/>
      <c r="DF119" s="149"/>
      <c r="DG119" s="149"/>
      <c r="DH119" s="149"/>
      <c r="DI119" s="149"/>
      <c r="DJ119" s="149"/>
      <c r="DK119" s="149"/>
      <c r="DL119" s="149"/>
      <c r="DM119" s="149"/>
      <c r="DN119" s="149"/>
      <c r="DO119" s="149"/>
      <c r="DP119" s="149"/>
      <c r="DQ119" s="149"/>
      <c r="DR119" s="149"/>
      <c r="DS119" s="149"/>
      <c r="DT119" s="149"/>
      <c r="DU119" s="149"/>
      <c r="DV119" s="149"/>
      <c r="DW119" s="149"/>
      <c r="DX119" s="149"/>
      <c r="DY119" s="149"/>
      <c r="DZ119" s="149"/>
      <c r="EA119" s="149"/>
      <c r="EB119" s="149"/>
      <c r="EC119" s="149"/>
      <c r="ED119" s="149"/>
      <c r="EE119" s="149"/>
      <c r="EF119" s="149"/>
      <c r="EG119" s="149"/>
      <c r="EH119" s="149"/>
      <c r="EI119" s="149"/>
      <c r="EJ119" s="149"/>
      <c r="EK119" s="149"/>
      <c r="EL119" s="149"/>
      <c r="EM119" s="149"/>
      <c r="EN119" s="149"/>
      <c r="EO119" s="149"/>
      <c r="EP119" s="149"/>
      <c r="EQ119" s="149"/>
      <c r="ER119" s="149"/>
      <c r="ES119" s="149"/>
      <c r="ET119" s="149"/>
      <c r="EU119" s="149"/>
      <c r="EV119" s="149"/>
      <c r="EW119" s="149"/>
      <c r="EX119" s="149"/>
      <c r="EY119" s="149"/>
      <c r="EZ119" s="149"/>
      <c r="FA119" s="149"/>
      <c r="FB119" s="149"/>
      <c r="FC119" s="149"/>
      <c r="FD119" s="149"/>
      <c r="FE119" s="149"/>
      <c r="FF119" s="149"/>
      <c r="FG119" s="149"/>
      <c r="FH119" s="149"/>
      <c r="FI119" s="149"/>
      <c r="FJ119" s="149"/>
      <c r="FK119" s="149"/>
      <c r="FL119" s="149"/>
      <c r="FM119" s="149"/>
      <c r="FN119" s="149"/>
      <c r="FO119" s="149"/>
      <c r="FP119" s="149"/>
      <c r="FQ119" s="149"/>
      <c r="FR119" s="149"/>
      <c r="FS119" s="149"/>
      <c r="FT119" s="149"/>
      <c r="FU119" s="149"/>
      <c r="FV119" s="149"/>
      <c r="FW119" s="149"/>
      <c r="FX119" s="149"/>
      <c r="FY119" s="149"/>
      <c r="FZ119" s="149"/>
      <c r="GA119" s="149"/>
      <c r="GB119" s="149"/>
      <c r="GC119" s="149"/>
      <c r="GD119" s="149"/>
      <c r="GE119" s="149"/>
      <c r="GF119" s="149"/>
      <c r="GG119" s="149"/>
      <c r="GH119" s="149"/>
      <c r="GI119" s="149"/>
      <c r="GJ119" s="149"/>
      <c r="GK119" s="149"/>
      <c r="GL119" s="149"/>
      <c r="GM119" s="149"/>
      <c r="GN119" s="149"/>
      <c r="GO119" s="149"/>
      <c r="GP119" s="149"/>
      <c r="GQ119" s="149"/>
      <c r="GR119" s="149"/>
      <c r="GS119" s="149"/>
      <c r="GT119" s="149"/>
      <c r="GU119" s="149"/>
      <c r="GV119" s="149"/>
      <c r="GW119" s="149"/>
      <c r="GX119" s="149"/>
    </row>
    <row r="120" spans="1:206" s="85" customFormat="1" ht="36.75" customHeight="1">
      <c r="A120" s="358" t="s">
        <v>160</v>
      </c>
      <c r="B120" s="358"/>
      <c r="C120" s="17"/>
      <c r="D120" s="130">
        <f>Z120</f>
        <v>0</v>
      </c>
      <c r="E120" s="17"/>
      <c r="F120" s="17"/>
      <c r="G120" s="17">
        <f t="shared" ref="G120:G131" si="330">F120-$C120</f>
        <v>0</v>
      </c>
      <c r="H120" s="17"/>
      <c r="I120" s="17">
        <f t="shared" ref="I120:I131" si="331">H120-$C120</f>
        <v>0</v>
      </c>
      <c r="J120" s="17"/>
      <c r="K120" s="17">
        <f t="shared" ref="K120:K131" si="332">J120-$C120</f>
        <v>0</v>
      </c>
      <c r="L120" s="17"/>
      <c r="M120" s="17">
        <f t="shared" ref="M120:M131" si="333">L120-$C120</f>
        <v>0</v>
      </c>
      <c r="N120" s="17"/>
      <c r="O120" s="17">
        <f t="shared" ref="O120:O131" si="334">N120-$C120</f>
        <v>0</v>
      </c>
      <c r="P120" s="17"/>
      <c r="Q120" s="17">
        <f t="shared" ref="Q120:Q131" si="335">P120-$C120</f>
        <v>0</v>
      </c>
      <c r="R120" s="17"/>
      <c r="S120" s="17">
        <f t="shared" ref="S120:S131" si="336">R120-$C120</f>
        <v>0</v>
      </c>
      <c r="T120" s="17"/>
      <c r="U120" s="17">
        <f t="shared" ref="U120:U131" si="337">T120-$C120</f>
        <v>0</v>
      </c>
      <c r="V120" s="17"/>
      <c r="W120" s="17">
        <f t="shared" ref="W120:W131" si="338">V120-$C120</f>
        <v>0</v>
      </c>
      <c r="X120" s="17"/>
      <c r="Y120" s="17">
        <f t="shared" ref="Y120:Y131" si="339">X120-$C120</f>
        <v>0</v>
      </c>
      <c r="Z120" s="17"/>
      <c r="AA120" s="17" t="s">
        <v>51</v>
      </c>
      <c r="AB120" s="131" t="s">
        <v>51</v>
      </c>
      <c r="AC120" s="17"/>
      <c r="AD120" s="17"/>
      <c r="AE120" s="17">
        <f t="shared" ref="AE120:AE131" si="340">AD120-$D120</f>
        <v>0</v>
      </c>
      <c r="AF120" s="131" t="s">
        <v>51</v>
      </c>
      <c r="AG120" s="17"/>
      <c r="AH120" s="17">
        <f t="shared" ref="AH120:AH131" si="341">AG120-$D120</f>
        <v>0</v>
      </c>
      <c r="AI120" s="131" t="s">
        <v>51</v>
      </c>
      <c r="AJ120" s="17"/>
      <c r="AK120" s="17">
        <f t="shared" ref="AK120:AK131" si="342">AJ120-$D120</f>
        <v>0</v>
      </c>
      <c r="AL120" s="131" t="s">
        <v>51</v>
      </c>
      <c r="AM120" s="17"/>
      <c r="AN120" s="17">
        <f t="shared" ref="AN120:AN131" si="343">AM120-$D120</f>
        <v>0</v>
      </c>
      <c r="AO120" s="131" t="s">
        <v>51</v>
      </c>
      <c r="AP120" s="17"/>
      <c r="AQ120" s="17">
        <f t="shared" ref="AQ120:AQ131" si="344">AP120-$D120</f>
        <v>0</v>
      </c>
      <c r="AR120" s="131" t="s">
        <v>51</v>
      </c>
      <c r="AS120" s="17"/>
      <c r="AT120" s="17">
        <f t="shared" ref="AT120:AT131" si="345">AS120-$D120</f>
        <v>0</v>
      </c>
      <c r="AU120" s="131" t="s">
        <v>51</v>
      </c>
      <c r="AV120" s="17"/>
      <c r="AW120" s="17">
        <f t="shared" ref="AW120:AW131" si="346">AV120-$D120</f>
        <v>0</v>
      </c>
      <c r="AX120" s="131" t="s">
        <v>51</v>
      </c>
      <c r="AY120" s="17"/>
      <c r="AZ120" s="17">
        <f t="shared" ref="AZ120:AZ131" si="347">AY120-$D120</f>
        <v>0</v>
      </c>
      <c r="BA120" s="131" t="s">
        <v>51</v>
      </c>
      <c r="BB120" s="17"/>
      <c r="BC120" s="17">
        <f t="shared" ref="BC120:BC131" si="348">BB120-$D120</f>
        <v>0</v>
      </c>
      <c r="BD120" s="131" t="s">
        <v>51</v>
      </c>
      <c r="BE120" s="17"/>
      <c r="BF120" s="17">
        <f t="shared" ref="BF120:BF131" si="349">BE120-$D120</f>
        <v>0</v>
      </c>
      <c r="BG120" s="131" t="s">
        <v>51</v>
      </c>
      <c r="BH120" s="17"/>
      <c r="BI120" s="17"/>
      <c r="BJ120" s="17"/>
      <c r="BK120" s="131" t="s">
        <v>51</v>
      </c>
      <c r="BL120" s="131">
        <f t="shared" si="329"/>
        <v>1</v>
      </c>
      <c r="BM120" s="168"/>
      <c r="BN120" s="86"/>
      <c r="BO120" s="86"/>
      <c r="BP120" s="86"/>
      <c r="BQ120" s="86"/>
      <c r="BR120" s="86"/>
      <c r="BS120" s="86"/>
      <c r="BT120" s="86"/>
      <c r="BU120" s="86"/>
      <c r="BV120" s="86"/>
      <c r="BW120" s="86"/>
      <c r="BX120" s="86"/>
      <c r="BY120" s="86"/>
      <c r="BZ120" s="86"/>
      <c r="CA120" s="86"/>
      <c r="CB120" s="86"/>
      <c r="CC120" s="86"/>
      <c r="CD120" s="86"/>
      <c r="CE120" s="86"/>
      <c r="CF120" s="86"/>
      <c r="CG120" s="86"/>
      <c r="CH120" s="86"/>
      <c r="CI120" s="86"/>
      <c r="CJ120" s="86"/>
      <c r="CK120" s="86"/>
      <c r="CL120" s="86"/>
      <c r="CM120" s="86"/>
      <c r="CN120" s="86"/>
      <c r="CO120" s="86"/>
      <c r="CP120" s="86"/>
      <c r="CQ120" s="86"/>
      <c r="CR120" s="86"/>
      <c r="CS120" s="86"/>
      <c r="CT120" s="86"/>
      <c r="CU120" s="86"/>
      <c r="CV120" s="86"/>
      <c r="CW120" s="86"/>
      <c r="CX120" s="86"/>
      <c r="CY120" s="86"/>
      <c r="CZ120" s="86"/>
      <c r="DA120" s="86"/>
      <c r="DB120" s="86"/>
      <c r="DC120" s="86"/>
      <c r="DD120" s="86"/>
      <c r="DE120" s="86"/>
      <c r="DF120" s="86"/>
      <c r="DG120" s="86"/>
      <c r="DH120" s="86"/>
      <c r="DI120" s="86"/>
      <c r="DJ120" s="86"/>
      <c r="DK120" s="86"/>
      <c r="DL120" s="86"/>
      <c r="DM120" s="86"/>
      <c r="DN120" s="86"/>
      <c r="DO120" s="86"/>
      <c r="DP120" s="86"/>
      <c r="DQ120" s="86"/>
      <c r="DR120" s="86"/>
      <c r="DS120" s="86"/>
      <c r="DT120" s="86"/>
      <c r="DU120" s="86"/>
      <c r="DV120" s="86"/>
      <c r="DW120" s="86"/>
      <c r="DX120" s="86"/>
      <c r="DY120" s="86"/>
      <c r="DZ120" s="86"/>
      <c r="EA120" s="86"/>
      <c r="EB120" s="86"/>
      <c r="EC120" s="86"/>
      <c r="ED120" s="86"/>
      <c r="EE120" s="86"/>
      <c r="EF120" s="86"/>
      <c r="EG120" s="86"/>
      <c r="EH120" s="86"/>
      <c r="EI120" s="86"/>
      <c r="EJ120" s="86"/>
      <c r="EK120" s="86"/>
      <c r="EL120" s="86"/>
      <c r="EM120" s="86"/>
      <c r="EN120" s="86"/>
      <c r="EO120" s="86"/>
      <c r="EP120" s="86"/>
      <c r="EQ120" s="86"/>
      <c r="ER120" s="86"/>
      <c r="ES120" s="86"/>
      <c r="ET120" s="86"/>
      <c r="EU120" s="86"/>
      <c r="EV120" s="86"/>
      <c r="EW120" s="86"/>
      <c r="EX120" s="86"/>
      <c r="EY120" s="86"/>
      <c r="EZ120" s="86"/>
      <c r="FA120" s="86"/>
      <c r="FB120" s="86"/>
      <c r="FC120" s="86"/>
      <c r="FD120" s="86"/>
      <c r="FE120" s="86"/>
      <c r="FF120" s="86"/>
      <c r="FG120" s="86"/>
      <c r="FH120" s="86"/>
      <c r="FI120" s="86"/>
      <c r="FJ120" s="86"/>
      <c r="FK120" s="86"/>
      <c r="FL120" s="86"/>
      <c r="FM120" s="86"/>
      <c r="FN120" s="86"/>
      <c r="FO120" s="86"/>
      <c r="FP120" s="86"/>
      <c r="FQ120" s="86"/>
      <c r="FR120" s="86"/>
      <c r="FS120" s="86"/>
      <c r="FT120" s="86"/>
      <c r="FU120" s="86"/>
      <c r="FV120" s="86"/>
      <c r="FW120" s="86"/>
      <c r="FX120" s="86"/>
      <c r="FY120" s="86"/>
      <c r="FZ120" s="86"/>
      <c r="GA120" s="86"/>
      <c r="GB120" s="86"/>
      <c r="GC120" s="86"/>
      <c r="GD120" s="86"/>
      <c r="GE120" s="86"/>
      <c r="GF120" s="86"/>
      <c r="GG120" s="86"/>
      <c r="GH120" s="86"/>
      <c r="GI120" s="86"/>
      <c r="GJ120" s="86"/>
      <c r="GK120" s="86"/>
      <c r="GL120" s="86"/>
      <c r="GM120" s="86"/>
      <c r="GN120" s="86"/>
      <c r="GO120" s="86"/>
      <c r="GP120" s="86"/>
      <c r="GQ120" s="86"/>
      <c r="GR120" s="86"/>
      <c r="GS120" s="86"/>
      <c r="GT120" s="86"/>
      <c r="GU120" s="86"/>
      <c r="GV120" s="86"/>
      <c r="GW120" s="86"/>
      <c r="GX120" s="86"/>
    </row>
    <row r="121" spans="1:206" s="66" customFormat="1" ht="16.5">
      <c r="A121" s="359" t="s">
        <v>75</v>
      </c>
      <c r="B121" s="359"/>
      <c r="C121" s="42"/>
      <c r="D121" s="161">
        <f t="shared" ref="D121:D131" si="350">Z121</f>
        <v>0</v>
      </c>
      <c r="E121" s="40"/>
      <c r="F121" s="40"/>
      <c r="G121" s="40">
        <f t="shared" si="330"/>
        <v>0</v>
      </c>
      <c r="H121" s="40"/>
      <c r="I121" s="40">
        <f t="shared" si="331"/>
        <v>0</v>
      </c>
      <c r="J121" s="40"/>
      <c r="K121" s="40">
        <f t="shared" si="332"/>
        <v>0</v>
      </c>
      <c r="L121" s="40"/>
      <c r="M121" s="40">
        <f t="shared" si="333"/>
        <v>0</v>
      </c>
      <c r="N121" s="40"/>
      <c r="O121" s="40">
        <f t="shared" si="334"/>
        <v>0</v>
      </c>
      <c r="P121" s="40"/>
      <c r="Q121" s="40">
        <f t="shared" si="335"/>
        <v>0</v>
      </c>
      <c r="R121" s="40"/>
      <c r="S121" s="40">
        <f t="shared" si="336"/>
        <v>0</v>
      </c>
      <c r="T121" s="40"/>
      <c r="U121" s="40">
        <f t="shared" si="337"/>
        <v>0</v>
      </c>
      <c r="V121" s="40"/>
      <c r="W121" s="40">
        <f t="shared" si="338"/>
        <v>0</v>
      </c>
      <c r="X121" s="40"/>
      <c r="Y121" s="40">
        <f t="shared" si="339"/>
        <v>0</v>
      </c>
      <c r="Z121" s="40"/>
      <c r="AA121" s="42" t="s">
        <v>51</v>
      </c>
      <c r="AB121" s="162" t="s">
        <v>51</v>
      </c>
      <c r="AC121" s="42"/>
      <c r="AD121" s="42"/>
      <c r="AE121" s="42">
        <f t="shared" si="340"/>
        <v>0</v>
      </c>
      <c r="AF121" s="162" t="s">
        <v>51</v>
      </c>
      <c r="AG121" s="42"/>
      <c r="AH121" s="42">
        <f t="shared" si="341"/>
        <v>0</v>
      </c>
      <c r="AI121" s="162" t="s">
        <v>51</v>
      </c>
      <c r="AJ121" s="42"/>
      <c r="AK121" s="42">
        <f t="shared" si="342"/>
        <v>0</v>
      </c>
      <c r="AL121" s="162" t="s">
        <v>51</v>
      </c>
      <c r="AM121" s="42"/>
      <c r="AN121" s="42">
        <f t="shared" si="343"/>
        <v>0</v>
      </c>
      <c r="AO121" s="162" t="s">
        <v>51</v>
      </c>
      <c r="AP121" s="42"/>
      <c r="AQ121" s="42">
        <f t="shared" si="344"/>
        <v>0</v>
      </c>
      <c r="AR121" s="162" t="s">
        <v>51</v>
      </c>
      <c r="AS121" s="42"/>
      <c r="AT121" s="42">
        <f t="shared" si="345"/>
        <v>0</v>
      </c>
      <c r="AU121" s="162" t="s">
        <v>51</v>
      </c>
      <c r="AV121" s="42"/>
      <c r="AW121" s="42">
        <f t="shared" si="346"/>
        <v>0</v>
      </c>
      <c r="AX121" s="162" t="s">
        <v>51</v>
      </c>
      <c r="AY121" s="42"/>
      <c r="AZ121" s="42">
        <f t="shared" si="347"/>
        <v>0</v>
      </c>
      <c r="BA121" s="162" t="s">
        <v>51</v>
      </c>
      <c r="BB121" s="42"/>
      <c r="BC121" s="42">
        <f t="shared" si="348"/>
        <v>0</v>
      </c>
      <c r="BD121" s="162" t="s">
        <v>51</v>
      </c>
      <c r="BE121" s="42"/>
      <c r="BF121" s="42">
        <f t="shared" si="349"/>
        <v>0</v>
      </c>
      <c r="BG121" s="162" t="s">
        <v>51</v>
      </c>
      <c r="BH121" s="42"/>
      <c r="BI121" s="42"/>
      <c r="BJ121" s="42"/>
      <c r="BK121" s="162" t="s">
        <v>51</v>
      </c>
      <c r="BL121" s="162">
        <f t="shared" si="329"/>
        <v>1</v>
      </c>
      <c r="BM121" s="171"/>
      <c r="BN121" s="65"/>
      <c r="BO121" s="65"/>
      <c r="BP121" s="65"/>
      <c r="BQ121" s="65"/>
      <c r="BR121" s="65"/>
      <c r="BS121" s="65"/>
      <c r="BT121" s="65"/>
      <c r="BU121" s="65"/>
      <c r="BV121" s="65"/>
      <c r="BW121" s="65"/>
      <c r="BX121" s="65"/>
      <c r="BY121" s="65"/>
      <c r="BZ121" s="65"/>
      <c r="CA121" s="65"/>
      <c r="CB121" s="65"/>
      <c r="CC121" s="65"/>
      <c r="CD121" s="65"/>
      <c r="CE121" s="65"/>
      <c r="CF121" s="65"/>
      <c r="CG121" s="65"/>
      <c r="CH121" s="65"/>
      <c r="CI121" s="65"/>
      <c r="CJ121" s="65"/>
      <c r="CK121" s="65"/>
      <c r="CL121" s="65"/>
      <c r="CM121" s="65"/>
      <c r="CN121" s="65"/>
      <c r="CO121" s="65"/>
      <c r="CP121" s="65"/>
      <c r="CQ121" s="65"/>
      <c r="CR121" s="65"/>
      <c r="CS121" s="65"/>
      <c r="CT121" s="65"/>
      <c r="CU121" s="65"/>
      <c r="CV121" s="65"/>
      <c r="CW121" s="65"/>
      <c r="CX121" s="65"/>
      <c r="CY121" s="65"/>
      <c r="CZ121" s="65"/>
      <c r="DA121" s="65"/>
      <c r="DB121" s="65"/>
      <c r="DC121" s="65"/>
      <c r="DD121" s="65"/>
      <c r="DE121" s="65"/>
      <c r="DF121" s="65"/>
      <c r="DG121" s="65"/>
      <c r="DH121" s="65"/>
      <c r="DI121" s="65"/>
      <c r="DJ121" s="65"/>
      <c r="DK121" s="65"/>
      <c r="DL121" s="65"/>
      <c r="DM121" s="65"/>
      <c r="DN121" s="65"/>
      <c r="DO121" s="65"/>
      <c r="DP121" s="65"/>
      <c r="DQ121" s="65"/>
      <c r="DR121" s="65"/>
      <c r="DS121" s="65"/>
      <c r="DT121" s="65"/>
      <c r="DU121" s="65"/>
      <c r="DV121" s="65"/>
      <c r="DW121" s="65"/>
      <c r="DX121" s="65"/>
      <c r="DY121" s="65"/>
      <c r="DZ121" s="65"/>
      <c r="EA121" s="65"/>
      <c r="EB121" s="65"/>
      <c r="EC121" s="65"/>
      <c r="ED121" s="65"/>
      <c r="EE121" s="65"/>
      <c r="EF121" s="65"/>
      <c r="EG121" s="65"/>
      <c r="EH121" s="65"/>
      <c r="EI121" s="65"/>
      <c r="EJ121" s="65"/>
      <c r="EK121" s="65"/>
      <c r="EL121" s="65"/>
      <c r="EM121" s="65"/>
      <c r="EN121" s="65"/>
      <c r="EO121" s="65"/>
      <c r="EP121" s="65"/>
      <c r="EQ121" s="65"/>
      <c r="ER121" s="65"/>
      <c r="ES121" s="65"/>
      <c r="ET121" s="65"/>
      <c r="EU121" s="65"/>
      <c r="EV121" s="65"/>
      <c r="EW121" s="65"/>
      <c r="EX121" s="65"/>
      <c r="EY121" s="65"/>
      <c r="EZ121" s="65"/>
      <c r="FA121" s="65"/>
      <c r="FB121" s="65"/>
      <c r="FC121" s="65"/>
      <c r="FD121" s="65"/>
      <c r="FE121" s="65"/>
      <c r="FF121" s="65"/>
      <c r="FG121" s="65"/>
      <c r="FH121" s="65"/>
      <c r="FI121" s="65"/>
      <c r="FJ121" s="65"/>
      <c r="FK121" s="65"/>
      <c r="FL121" s="65"/>
      <c r="FM121" s="65"/>
      <c r="FN121" s="65"/>
      <c r="FO121" s="65"/>
      <c r="FP121" s="65"/>
      <c r="FQ121" s="65"/>
      <c r="FR121" s="65"/>
      <c r="FS121" s="65"/>
      <c r="FT121" s="65"/>
      <c r="FU121" s="65"/>
      <c r="FV121" s="65"/>
      <c r="FW121" s="65"/>
      <c r="FX121" s="65"/>
      <c r="FY121" s="65"/>
      <c r="FZ121" s="65"/>
      <c r="GA121" s="65"/>
      <c r="GB121" s="65"/>
      <c r="GC121" s="65"/>
      <c r="GD121" s="65"/>
      <c r="GE121" s="65"/>
      <c r="GF121" s="65"/>
      <c r="GG121" s="65"/>
      <c r="GH121" s="65"/>
      <c r="GI121" s="65"/>
      <c r="GJ121" s="65"/>
      <c r="GK121" s="65"/>
      <c r="GL121" s="65"/>
      <c r="GM121" s="65"/>
      <c r="GN121" s="65"/>
      <c r="GO121" s="65"/>
      <c r="GP121" s="65"/>
      <c r="GQ121" s="65"/>
      <c r="GR121" s="65"/>
      <c r="GS121" s="65"/>
      <c r="GT121" s="65"/>
      <c r="GU121" s="65"/>
      <c r="GV121" s="65"/>
      <c r="GW121" s="65"/>
      <c r="GX121" s="65"/>
    </row>
    <row r="122" spans="1:206" s="66" customFormat="1" ht="18.75" customHeight="1">
      <c r="A122" s="359" t="s">
        <v>76</v>
      </c>
      <c r="B122" s="359"/>
      <c r="C122" s="42"/>
      <c r="D122" s="161">
        <f t="shared" si="350"/>
        <v>0</v>
      </c>
      <c r="E122" s="40"/>
      <c r="F122" s="40"/>
      <c r="G122" s="40">
        <f t="shared" si="330"/>
        <v>0</v>
      </c>
      <c r="H122" s="40"/>
      <c r="I122" s="40">
        <f t="shared" si="331"/>
        <v>0</v>
      </c>
      <c r="J122" s="40"/>
      <c r="K122" s="40">
        <f t="shared" si="332"/>
        <v>0</v>
      </c>
      <c r="L122" s="40"/>
      <c r="M122" s="40">
        <f t="shared" si="333"/>
        <v>0</v>
      </c>
      <c r="N122" s="40"/>
      <c r="O122" s="40">
        <f t="shared" si="334"/>
        <v>0</v>
      </c>
      <c r="P122" s="40"/>
      <c r="Q122" s="40">
        <f t="shared" si="335"/>
        <v>0</v>
      </c>
      <c r="R122" s="40"/>
      <c r="S122" s="40">
        <f t="shared" si="336"/>
        <v>0</v>
      </c>
      <c r="T122" s="40"/>
      <c r="U122" s="40">
        <f t="shared" si="337"/>
        <v>0</v>
      </c>
      <c r="V122" s="40"/>
      <c r="W122" s="40">
        <f t="shared" si="338"/>
        <v>0</v>
      </c>
      <c r="X122" s="40"/>
      <c r="Y122" s="40">
        <f t="shared" si="339"/>
        <v>0</v>
      </c>
      <c r="Z122" s="40"/>
      <c r="AA122" s="42" t="s">
        <v>51</v>
      </c>
      <c r="AB122" s="162" t="s">
        <v>51</v>
      </c>
      <c r="AC122" s="42"/>
      <c r="AD122" s="42"/>
      <c r="AE122" s="42">
        <f t="shared" si="340"/>
        <v>0</v>
      </c>
      <c r="AF122" s="162" t="s">
        <v>51</v>
      </c>
      <c r="AG122" s="42"/>
      <c r="AH122" s="42">
        <f t="shared" si="341"/>
        <v>0</v>
      </c>
      <c r="AI122" s="162" t="s">
        <v>51</v>
      </c>
      <c r="AJ122" s="42"/>
      <c r="AK122" s="42">
        <f t="shared" si="342"/>
        <v>0</v>
      </c>
      <c r="AL122" s="162" t="s">
        <v>51</v>
      </c>
      <c r="AM122" s="42"/>
      <c r="AN122" s="42">
        <f t="shared" si="343"/>
        <v>0</v>
      </c>
      <c r="AO122" s="162" t="s">
        <v>51</v>
      </c>
      <c r="AP122" s="42"/>
      <c r="AQ122" s="42">
        <f t="shared" si="344"/>
        <v>0</v>
      </c>
      <c r="AR122" s="162" t="s">
        <v>51</v>
      </c>
      <c r="AS122" s="42"/>
      <c r="AT122" s="42">
        <f t="shared" si="345"/>
        <v>0</v>
      </c>
      <c r="AU122" s="162" t="s">
        <v>51</v>
      </c>
      <c r="AV122" s="42"/>
      <c r="AW122" s="42">
        <f t="shared" si="346"/>
        <v>0</v>
      </c>
      <c r="AX122" s="162" t="s">
        <v>51</v>
      </c>
      <c r="AY122" s="42"/>
      <c r="AZ122" s="42">
        <f t="shared" si="347"/>
        <v>0</v>
      </c>
      <c r="BA122" s="162" t="s">
        <v>51</v>
      </c>
      <c r="BB122" s="42"/>
      <c r="BC122" s="42">
        <f t="shared" si="348"/>
        <v>0</v>
      </c>
      <c r="BD122" s="162" t="s">
        <v>51</v>
      </c>
      <c r="BE122" s="42"/>
      <c r="BF122" s="42">
        <f t="shared" si="349"/>
        <v>0</v>
      </c>
      <c r="BG122" s="162" t="s">
        <v>51</v>
      </c>
      <c r="BH122" s="42"/>
      <c r="BI122" s="42"/>
      <c r="BJ122" s="42"/>
      <c r="BK122" s="162" t="s">
        <v>51</v>
      </c>
      <c r="BL122" s="162">
        <f t="shared" si="329"/>
        <v>1</v>
      </c>
      <c r="BM122" s="171"/>
      <c r="BN122" s="65"/>
      <c r="BO122" s="65"/>
      <c r="BP122" s="65"/>
      <c r="BQ122" s="65"/>
      <c r="BR122" s="65"/>
      <c r="BS122" s="65"/>
      <c r="BT122" s="65"/>
      <c r="BU122" s="65"/>
      <c r="BV122" s="65"/>
      <c r="BW122" s="65"/>
      <c r="BX122" s="65"/>
      <c r="BY122" s="65"/>
      <c r="BZ122" s="65"/>
      <c r="CA122" s="65"/>
      <c r="CB122" s="65"/>
      <c r="CC122" s="65"/>
      <c r="CD122" s="65"/>
      <c r="CE122" s="65"/>
      <c r="CF122" s="65"/>
      <c r="CG122" s="65"/>
      <c r="CH122" s="65"/>
      <c r="CI122" s="65"/>
      <c r="CJ122" s="65"/>
      <c r="CK122" s="65"/>
      <c r="CL122" s="65"/>
      <c r="CM122" s="65"/>
      <c r="CN122" s="65"/>
      <c r="CO122" s="65"/>
      <c r="CP122" s="65"/>
      <c r="CQ122" s="65"/>
      <c r="CR122" s="65"/>
      <c r="CS122" s="65"/>
      <c r="CT122" s="65"/>
      <c r="CU122" s="65"/>
      <c r="CV122" s="65"/>
      <c r="CW122" s="65"/>
      <c r="CX122" s="65"/>
      <c r="CY122" s="65"/>
      <c r="CZ122" s="65"/>
      <c r="DA122" s="65"/>
      <c r="DB122" s="65"/>
      <c r="DC122" s="65"/>
      <c r="DD122" s="65"/>
      <c r="DE122" s="65"/>
      <c r="DF122" s="65"/>
      <c r="DG122" s="65"/>
      <c r="DH122" s="65"/>
      <c r="DI122" s="65"/>
      <c r="DJ122" s="65"/>
      <c r="DK122" s="65"/>
      <c r="DL122" s="65"/>
      <c r="DM122" s="65"/>
      <c r="DN122" s="65"/>
      <c r="DO122" s="65"/>
      <c r="DP122" s="65"/>
      <c r="DQ122" s="65"/>
      <c r="DR122" s="65"/>
      <c r="DS122" s="65"/>
      <c r="DT122" s="65"/>
      <c r="DU122" s="65"/>
      <c r="DV122" s="65"/>
      <c r="DW122" s="65"/>
      <c r="DX122" s="65"/>
      <c r="DY122" s="65"/>
      <c r="DZ122" s="65"/>
      <c r="EA122" s="65"/>
      <c r="EB122" s="65"/>
      <c r="EC122" s="65"/>
      <c r="ED122" s="65"/>
      <c r="EE122" s="65"/>
      <c r="EF122" s="65"/>
      <c r="EG122" s="65"/>
      <c r="EH122" s="65"/>
      <c r="EI122" s="65"/>
      <c r="EJ122" s="65"/>
      <c r="EK122" s="65"/>
      <c r="EL122" s="65"/>
      <c r="EM122" s="65"/>
      <c r="EN122" s="65"/>
      <c r="EO122" s="65"/>
      <c r="EP122" s="65"/>
      <c r="EQ122" s="65"/>
      <c r="ER122" s="65"/>
      <c r="ES122" s="65"/>
      <c r="ET122" s="65"/>
      <c r="EU122" s="65"/>
      <c r="EV122" s="65"/>
      <c r="EW122" s="65"/>
      <c r="EX122" s="65"/>
      <c r="EY122" s="65"/>
      <c r="EZ122" s="65"/>
      <c r="FA122" s="65"/>
      <c r="FB122" s="65"/>
      <c r="FC122" s="65"/>
      <c r="FD122" s="65"/>
      <c r="FE122" s="65"/>
      <c r="FF122" s="65"/>
      <c r="FG122" s="65"/>
      <c r="FH122" s="65"/>
      <c r="FI122" s="65"/>
      <c r="FJ122" s="65"/>
      <c r="FK122" s="65"/>
      <c r="FL122" s="65"/>
      <c r="FM122" s="65"/>
      <c r="FN122" s="65"/>
      <c r="FO122" s="65"/>
      <c r="FP122" s="65"/>
      <c r="FQ122" s="65"/>
      <c r="FR122" s="65"/>
      <c r="FS122" s="65"/>
      <c r="FT122" s="65"/>
      <c r="FU122" s="65"/>
      <c r="FV122" s="65"/>
      <c r="FW122" s="65"/>
      <c r="FX122" s="65"/>
      <c r="FY122" s="65"/>
      <c r="FZ122" s="65"/>
      <c r="GA122" s="65"/>
      <c r="GB122" s="65"/>
      <c r="GC122" s="65"/>
      <c r="GD122" s="65"/>
      <c r="GE122" s="65"/>
      <c r="GF122" s="65"/>
      <c r="GG122" s="65"/>
      <c r="GH122" s="65"/>
      <c r="GI122" s="65"/>
      <c r="GJ122" s="65"/>
      <c r="GK122" s="65"/>
      <c r="GL122" s="65"/>
      <c r="GM122" s="65"/>
      <c r="GN122" s="65"/>
      <c r="GO122" s="65"/>
      <c r="GP122" s="65"/>
      <c r="GQ122" s="65"/>
      <c r="GR122" s="65"/>
      <c r="GS122" s="65"/>
      <c r="GT122" s="65"/>
      <c r="GU122" s="65"/>
      <c r="GV122" s="65"/>
      <c r="GW122" s="65"/>
      <c r="GX122" s="65"/>
    </row>
    <row r="123" spans="1:206" s="66" customFormat="1" ht="18.75" customHeight="1">
      <c r="A123" s="359" t="s">
        <v>129</v>
      </c>
      <c r="B123" s="359"/>
      <c r="C123" s="42"/>
      <c r="D123" s="138">
        <f t="shared" si="350"/>
        <v>0</v>
      </c>
      <c r="E123" s="30"/>
      <c r="F123" s="30"/>
      <c r="G123" s="30">
        <f t="shared" si="330"/>
        <v>0</v>
      </c>
      <c r="H123" s="30"/>
      <c r="I123" s="30">
        <f t="shared" si="331"/>
        <v>0</v>
      </c>
      <c r="J123" s="30"/>
      <c r="K123" s="30">
        <f t="shared" si="332"/>
        <v>0</v>
      </c>
      <c r="L123" s="30"/>
      <c r="M123" s="30">
        <f t="shared" si="333"/>
        <v>0</v>
      </c>
      <c r="N123" s="30"/>
      <c r="O123" s="30">
        <f t="shared" si="334"/>
        <v>0</v>
      </c>
      <c r="P123" s="30"/>
      <c r="Q123" s="30">
        <f t="shared" si="335"/>
        <v>0</v>
      </c>
      <c r="R123" s="30"/>
      <c r="S123" s="30">
        <f t="shared" si="336"/>
        <v>0</v>
      </c>
      <c r="T123" s="30"/>
      <c r="U123" s="30">
        <f t="shared" si="337"/>
        <v>0</v>
      </c>
      <c r="V123" s="30"/>
      <c r="W123" s="30">
        <f t="shared" si="338"/>
        <v>0</v>
      </c>
      <c r="X123" s="40"/>
      <c r="Y123" s="30">
        <f t="shared" si="339"/>
        <v>0</v>
      </c>
      <c r="Z123" s="40"/>
      <c r="AA123" s="42" t="s">
        <v>51</v>
      </c>
      <c r="AB123" s="162" t="s">
        <v>51</v>
      </c>
      <c r="AC123" s="29"/>
      <c r="AD123" s="29"/>
      <c r="AE123" s="29">
        <f t="shared" si="340"/>
        <v>0</v>
      </c>
      <c r="AF123" s="162" t="s">
        <v>51</v>
      </c>
      <c r="AG123" s="29"/>
      <c r="AH123" s="29">
        <f t="shared" si="341"/>
        <v>0</v>
      </c>
      <c r="AI123" s="162" t="s">
        <v>51</v>
      </c>
      <c r="AJ123" s="29"/>
      <c r="AK123" s="29">
        <f t="shared" si="342"/>
        <v>0</v>
      </c>
      <c r="AL123" s="162" t="s">
        <v>51</v>
      </c>
      <c r="AM123" s="29"/>
      <c r="AN123" s="29">
        <f t="shared" si="343"/>
        <v>0</v>
      </c>
      <c r="AO123" s="162" t="s">
        <v>51</v>
      </c>
      <c r="AP123" s="29"/>
      <c r="AQ123" s="29">
        <f t="shared" si="344"/>
        <v>0</v>
      </c>
      <c r="AR123" s="162" t="s">
        <v>51</v>
      </c>
      <c r="AS123" s="29"/>
      <c r="AT123" s="29">
        <f t="shared" si="345"/>
        <v>0</v>
      </c>
      <c r="AU123" s="162" t="s">
        <v>51</v>
      </c>
      <c r="AV123" s="29"/>
      <c r="AW123" s="29">
        <f t="shared" si="346"/>
        <v>0</v>
      </c>
      <c r="AX123" s="162" t="s">
        <v>51</v>
      </c>
      <c r="AY123" s="29"/>
      <c r="AZ123" s="29">
        <f t="shared" si="347"/>
        <v>0</v>
      </c>
      <c r="BA123" s="162" t="s">
        <v>51</v>
      </c>
      <c r="BB123" s="29"/>
      <c r="BC123" s="29">
        <f t="shared" si="348"/>
        <v>0</v>
      </c>
      <c r="BD123" s="162" t="s">
        <v>51</v>
      </c>
      <c r="BE123" s="29"/>
      <c r="BF123" s="29">
        <f t="shared" si="349"/>
        <v>0</v>
      </c>
      <c r="BG123" s="162" t="s">
        <v>51</v>
      </c>
      <c r="BH123" s="29"/>
      <c r="BI123" s="29"/>
      <c r="BJ123" s="29"/>
      <c r="BK123" s="162" t="s">
        <v>51</v>
      </c>
      <c r="BL123" s="162">
        <f t="shared" si="329"/>
        <v>1</v>
      </c>
      <c r="BM123" s="171"/>
      <c r="BN123" s="65"/>
      <c r="BO123" s="65"/>
      <c r="BP123" s="65"/>
      <c r="BQ123" s="65"/>
      <c r="BR123" s="65"/>
      <c r="BS123" s="65"/>
      <c r="BT123" s="65"/>
      <c r="BU123" s="65"/>
      <c r="BV123" s="65"/>
      <c r="BW123" s="65"/>
      <c r="BX123" s="65"/>
      <c r="BY123" s="65"/>
      <c r="BZ123" s="65"/>
      <c r="CA123" s="65"/>
      <c r="CB123" s="65"/>
      <c r="CC123" s="65"/>
      <c r="CD123" s="65"/>
      <c r="CE123" s="65"/>
      <c r="CF123" s="65"/>
      <c r="CG123" s="65"/>
      <c r="CH123" s="65"/>
      <c r="CI123" s="65"/>
      <c r="CJ123" s="65"/>
      <c r="CK123" s="65"/>
      <c r="CL123" s="65"/>
      <c r="CM123" s="65"/>
      <c r="CN123" s="65"/>
      <c r="CO123" s="65"/>
      <c r="CP123" s="65"/>
      <c r="CQ123" s="65"/>
      <c r="CR123" s="65"/>
      <c r="CS123" s="65"/>
      <c r="CT123" s="65"/>
      <c r="CU123" s="65"/>
      <c r="CV123" s="65"/>
      <c r="CW123" s="65"/>
      <c r="CX123" s="65"/>
      <c r="CY123" s="65"/>
      <c r="CZ123" s="65"/>
      <c r="DA123" s="65"/>
      <c r="DB123" s="65"/>
      <c r="DC123" s="65"/>
      <c r="DD123" s="65"/>
      <c r="DE123" s="65"/>
      <c r="DF123" s="65"/>
      <c r="DG123" s="65"/>
      <c r="DH123" s="65"/>
      <c r="DI123" s="65"/>
      <c r="DJ123" s="65"/>
      <c r="DK123" s="65"/>
      <c r="DL123" s="65"/>
      <c r="DM123" s="65"/>
      <c r="DN123" s="65"/>
      <c r="DO123" s="65"/>
      <c r="DP123" s="65"/>
      <c r="DQ123" s="65"/>
      <c r="DR123" s="65"/>
      <c r="DS123" s="65"/>
      <c r="DT123" s="65"/>
      <c r="DU123" s="65"/>
      <c r="DV123" s="65"/>
      <c r="DW123" s="65"/>
      <c r="DX123" s="65"/>
      <c r="DY123" s="65"/>
      <c r="DZ123" s="65"/>
      <c r="EA123" s="65"/>
      <c r="EB123" s="65"/>
      <c r="EC123" s="65"/>
      <c r="ED123" s="65"/>
      <c r="EE123" s="65"/>
      <c r="EF123" s="65"/>
      <c r="EG123" s="65"/>
      <c r="EH123" s="65"/>
      <c r="EI123" s="65"/>
      <c r="EJ123" s="65"/>
      <c r="EK123" s="65"/>
      <c r="EL123" s="65"/>
      <c r="EM123" s="65"/>
      <c r="EN123" s="65"/>
      <c r="EO123" s="65"/>
      <c r="EP123" s="65"/>
      <c r="EQ123" s="65"/>
      <c r="ER123" s="65"/>
      <c r="ES123" s="65"/>
      <c r="ET123" s="65"/>
      <c r="EU123" s="65"/>
      <c r="EV123" s="65"/>
      <c r="EW123" s="65"/>
      <c r="EX123" s="65"/>
      <c r="EY123" s="65"/>
      <c r="EZ123" s="65"/>
      <c r="FA123" s="65"/>
      <c r="FB123" s="65"/>
      <c r="FC123" s="65"/>
      <c r="FD123" s="65"/>
      <c r="FE123" s="65"/>
      <c r="FF123" s="65"/>
      <c r="FG123" s="65"/>
      <c r="FH123" s="65"/>
      <c r="FI123" s="65"/>
      <c r="FJ123" s="65"/>
      <c r="FK123" s="65"/>
      <c r="FL123" s="65"/>
      <c r="FM123" s="65"/>
      <c r="FN123" s="65"/>
      <c r="FO123" s="65"/>
      <c r="FP123" s="65"/>
      <c r="FQ123" s="65"/>
      <c r="FR123" s="65"/>
      <c r="FS123" s="65"/>
      <c r="FT123" s="65"/>
      <c r="FU123" s="65"/>
      <c r="FV123" s="65"/>
      <c r="FW123" s="65"/>
      <c r="FX123" s="65"/>
      <c r="FY123" s="65"/>
      <c r="FZ123" s="65"/>
      <c r="GA123" s="65"/>
      <c r="GB123" s="65"/>
      <c r="GC123" s="65"/>
      <c r="GD123" s="65"/>
      <c r="GE123" s="65"/>
      <c r="GF123" s="65"/>
      <c r="GG123" s="65"/>
      <c r="GH123" s="65"/>
      <c r="GI123" s="65"/>
      <c r="GJ123" s="65"/>
      <c r="GK123" s="65"/>
      <c r="GL123" s="65"/>
      <c r="GM123" s="65"/>
      <c r="GN123" s="65"/>
      <c r="GO123" s="65"/>
      <c r="GP123" s="65"/>
      <c r="GQ123" s="65"/>
      <c r="GR123" s="65"/>
      <c r="GS123" s="65"/>
      <c r="GT123" s="65"/>
      <c r="GU123" s="65"/>
      <c r="GV123" s="65"/>
      <c r="GW123" s="65"/>
      <c r="GX123" s="65"/>
    </row>
    <row r="124" spans="1:206" s="87" customFormat="1" ht="35.25" customHeight="1">
      <c r="A124" s="358" t="s">
        <v>161</v>
      </c>
      <c r="B124" s="358"/>
      <c r="C124" s="17"/>
      <c r="D124" s="130">
        <f t="shared" si="350"/>
        <v>0</v>
      </c>
      <c r="E124" s="17"/>
      <c r="F124" s="17"/>
      <c r="G124" s="17">
        <f t="shared" si="330"/>
        <v>0</v>
      </c>
      <c r="H124" s="17"/>
      <c r="I124" s="17">
        <f t="shared" si="331"/>
        <v>0</v>
      </c>
      <c r="J124" s="17"/>
      <c r="K124" s="17">
        <f t="shared" si="332"/>
        <v>0</v>
      </c>
      <c r="L124" s="17"/>
      <c r="M124" s="17">
        <f t="shared" si="333"/>
        <v>0</v>
      </c>
      <c r="N124" s="17"/>
      <c r="O124" s="17">
        <f t="shared" si="334"/>
        <v>0</v>
      </c>
      <c r="P124" s="17"/>
      <c r="Q124" s="17">
        <f t="shared" si="335"/>
        <v>0</v>
      </c>
      <c r="R124" s="17"/>
      <c r="S124" s="17">
        <f t="shared" si="336"/>
        <v>0</v>
      </c>
      <c r="T124" s="17"/>
      <c r="U124" s="17">
        <f t="shared" si="337"/>
        <v>0</v>
      </c>
      <c r="V124" s="17"/>
      <c r="W124" s="17">
        <f t="shared" si="338"/>
        <v>0</v>
      </c>
      <c r="X124" s="17"/>
      <c r="Y124" s="17">
        <f t="shared" si="339"/>
        <v>0</v>
      </c>
      <c r="Z124" s="17"/>
      <c r="AA124" s="17" t="s">
        <v>51</v>
      </c>
      <c r="AB124" s="143" t="s">
        <v>51</v>
      </c>
      <c r="AC124" s="17"/>
      <c r="AD124" s="17"/>
      <c r="AE124" s="17">
        <f t="shared" si="340"/>
        <v>0</v>
      </c>
      <c r="AF124" s="143" t="s">
        <v>51</v>
      </c>
      <c r="AG124" s="17"/>
      <c r="AH124" s="17">
        <f t="shared" si="341"/>
        <v>0</v>
      </c>
      <c r="AI124" s="143" t="s">
        <v>51</v>
      </c>
      <c r="AJ124" s="17"/>
      <c r="AK124" s="17">
        <f t="shared" si="342"/>
        <v>0</v>
      </c>
      <c r="AL124" s="143" t="s">
        <v>51</v>
      </c>
      <c r="AM124" s="17"/>
      <c r="AN124" s="17">
        <f t="shared" si="343"/>
        <v>0</v>
      </c>
      <c r="AO124" s="143" t="s">
        <v>51</v>
      </c>
      <c r="AP124" s="17"/>
      <c r="AQ124" s="17">
        <f t="shared" si="344"/>
        <v>0</v>
      </c>
      <c r="AR124" s="143" t="s">
        <v>51</v>
      </c>
      <c r="AS124" s="17"/>
      <c r="AT124" s="17">
        <f t="shared" si="345"/>
        <v>0</v>
      </c>
      <c r="AU124" s="143" t="s">
        <v>51</v>
      </c>
      <c r="AV124" s="17"/>
      <c r="AW124" s="17">
        <f t="shared" si="346"/>
        <v>0</v>
      </c>
      <c r="AX124" s="143" t="s">
        <v>51</v>
      </c>
      <c r="AY124" s="17"/>
      <c r="AZ124" s="17">
        <f t="shared" si="347"/>
        <v>0</v>
      </c>
      <c r="BA124" s="143" t="s">
        <v>51</v>
      </c>
      <c r="BB124" s="17"/>
      <c r="BC124" s="17">
        <f t="shared" si="348"/>
        <v>0</v>
      </c>
      <c r="BD124" s="143" t="s">
        <v>51</v>
      </c>
      <c r="BE124" s="17"/>
      <c r="BF124" s="17">
        <f t="shared" si="349"/>
        <v>0</v>
      </c>
      <c r="BG124" s="143" t="s">
        <v>51</v>
      </c>
      <c r="BH124" s="17"/>
      <c r="BI124" s="17"/>
      <c r="BJ124" s="17"/>
      <c r="BK124" s="143" t="s">
        <v>51</v>
      </c>
      <c r="BL124" s="143">
        <f t="shared" si="329"/>
        <v>1</v>
      </c>
      <c r="BM124" s="172"/>
      <c r="BN124" s="88"/>
      <c r="BO124" s="88"/>
      <c r="BP124" s="88"/>
      <c r="BQ124" s="88"/>
      <c r="BR124" s="88"/>
      <c r="BS124" s="88"/>
      <c r="BT124" s="88"/>
      <c r="BU124" s="88"/>
      <c r="BV124" s="88"/>
      <c r="BW124" s="88"/>
      <c r="BX124" s="88"/>
      <c r="BY124" s="88"/>
      <c r="BZ124" s="88"/>
      <c r="CA124" s="88"/>
      <c r="CB124" s="88"/>
      <c r="CC124" s="88"/>
      <c r="CD124" s="88"/>
      <c r="CE124" s="88"/>
      <c r="CF124" s="88"/>
      <c r="CG124" s="88"/>
      <c r="CH124" s="88"/>
      <c r="CI124" s="88"/>
      <c r="CJ124" s="88"/>
      <c r="CK124" s="88"/>
      <c r="CL124" s="88"/>
      <c r="CM124" s="88"/>
      <c r="CN124" s="88"/>
      <c r="CO124" s="88"/>
      <c r="CP124" s="88"/>
      <c r="CQ124" s="88"/>
      <c r="CR124" s="88"/>
      <c r="CS124" s="88"/>
      <c r="CT124" s="88"/>
      <c r="CU124" s="88"/>
      <c r="CV124" s="88"/>
      <c r="CW124" s="88"/>
      <c r="CX124" s="88"/>
      <c r="CY124" s="88"/>
      <c r="CZ124" s="88"/>
      <c r="DA124" s="88"/>
      <c r="DB124" s="88"/>
      <c r="DC124" s="88"/>
      <c r="DD124" s="88"/>
      <c r="DE124" s="88"/>
      <c r="DF124" s="88"/>
      <c r="DG124" s="88"/>
      <c r="DH124" s="88"/>
      <c r="DI124" s="88"/>
      <c r="DJ124" s="88"/>
      <c r="DK124" s="88"/>
      <c r="DL124" s="88"/>
      <c r="DM124" s="88"/>
      <c r="DN124" s="88"/>
      <c r="DO124" s="88"/>
      <c r="DP124" s="88"/>
      <c r="DQ124" s="88"/>
      <c r="DR124" s="88"/>
      <c r="DS124" s="88"/>
      <c r="DT124" s="88"/>
      <c r="DU124" s="88"/>
      <c r="DV124" s="88"/>
      <c r="DW124" s="88"/>
      <c r="DX124" s="88"/>
      <c r="DY124" s="88"/>
      <c r="DZ124" s="88"/>
      <c r="EA124" s="88"/>
      <c r="EB124" s="88"/>
      <c r="EC124" s="88"/>
      <c r="ED124" s="88"/>
      <c r="EE124" s="88"/>
      <c r="EF124" s="88"/>
      <c r="EG124" s="88"/>
      <c r="EH124" s="88"/>
      <c r="EI124" s="88"/>
      <c r="EJ124" s="88"/>
      <c r="EK124" s="88"/>
      <c r="EL124" s="88"/>
      <c r="EM124" s="88"/>
      <c r="EN124" s="88"/>
      <c r="EO124" s="88"/>
      <c r="EP124" s="88"/>
      <c r="EQ124" s="88"/>
      <c r="ER124" s="88"/>
      <c r="ES124" s="88"/>
      <c r="ET124" s="88"/>
      <c r="EU124" s="88"/>
      <c r="EV124" s="88"/>
      <c r="EW124" s="88"/>
      <c r="EX124" s="88"/>
      <c r="EY124" s="88"/>
      <c r="EZ124" s="88"/>
      <c r="FA124" s="88"/>
      <c r="FB124" s="88"/>
      <c r="FC124" s="88"/>
      <c r="FD124" s="88"/>
      <c r="FE124" s="88"/>
      <c r="FF124" s="88"/>
      <c r="FG124" s="88"/>
      <c r="FH124" s="88"/>
      <c r="FI124" s="88"/>
      <c r="FJ124" s="88"/>
      <c r="FK124" s="88"/>
      <c r="FL124" s="88"/>
      <c r="FM124" s="88"/>
      <c r="FN124" s="88"/>
      <c r="FO124" s="88"/>
      <c r="FP124" s="88"/>
      <c r="FQ124" s="88"/>
      <c r="FR124" s="88"/>
      <c r="FS124" s="88"/>
      <c r="FT124" s="88"/>
      <c r="FU124" s="88"/>
      <c r="FV124" s="88"/>
      <c r="FW124" s="88"/>
      <c r="FX124" s="88"/>
      <c r="FY124" s="88"/>
      <c r="FZ124" s="88"/>
      <c r="GA124" s="88"/>
      <c r="GB124" s="88"/>
      <c r="GC124" s="88"/>
      <c r="GD124" s="88"/>
      <c r="GE124" s="88"/>
      <c r="GF124" s="88"/>
      <c r="GG124" s="88"/>
      <c r="GH124" s="88"/>
      <c r="GI124" s="88"/>
      <c r="GJ124" s="88"/>
      <c r="GK124" s="88"/>
      <c r="GL124" s="88"/>
      <c r="GM124" s="88"/>
      <c r="GN124" s="88"/>
      <c r="GO124" s="88"/>
      <c r="GP124" s="88"/>
      <c r="GQ124" s="88"/>
      <c r="GR124" s="88"/>
      <c r="GS124" s="88"/>
      <c r="GT124" s="88"/>
      <c r="GU124" s="88"/>
      <c r="GV124" s="88"/>
      <c r="GW124" s="88"/>
      <c r="GX124" s="88"/>
    </row>
    <row r="125" spans="1:206" s="66" customFormat="1" ht="16.5">
      <c r="A125" s="359" t="s">
        <v>75</v>
      </c>
      <c r="B125" s="359"/>
      <c r="C125" s="42"/>
      <c r="D125" s="161">
        <f t="shared" si="350"/>
        <v>0</v>
      </c>
      <c r="E125" s="40"/>
      <c r="F125" s="40"/>
      <c r="G125" s="40">
        <f t="shared" si="330"/>
        <v>0</v>
      </c>
      <c r="H125" s="40"/>
      <c r="I125" s="40">
        <f t="shared" si="331"/>
        <v>0</v>
      </c>
      <c r="J125" s="40"/>
      <c r="K125" s="40">
        <f t="shared" si="332"/>
        <v>0</v>
      </c>
      <c r="L125" s="40"/>
      <c r="M125" s="40">
        <f t="shared" si="333"/>
        <v>0</v>
      </c>
      <c r="N125" s="40"/>
      <c r="O125" s="40">
        <f t="shared" si="334"/>
        <v>0</v>
      </c>
      <c r="P125" s="40"/>
      <c r="Q125" s="40">
        <f t="shared" si="335"/>
        <v>0</v>
      </c>
      <c r="R125" s="40"/>
      <c r="S125" s="40">
        <f t="shared" si="336"/>
        <v>0</v>
      </c>
      <c r="T125" s="40"/>
      <c r="U125" s="40">
        <f t="shared" si="337"/>
        <v>0</v>
      </c>
      <c r="V125" s="40"/>
      <c r="W125" s="40">
        <f t="shared" si="338"/>
        <v>0</v>
      </c>
      <c r="X125" s="40"/>
      <c r="Y125" s="40">
        <f t="shared" si="339"/>
        <v>0</v>
      </c>
      <c r="Z125" s="40"/>
      <c r="AA125" s="42" t="s">
        <v>51</v>
      </c>
      <c r="AB125" s="162" t="s">
        <v>51</v>
      </c>
      <c r="AC125" s="40"/>
      <c r="AD125" s="40"/>
      <c r="AE125" s="40">
        <f t="shared" si="340"/>
        <v>0</v>
      </c>
      <c r="AF125" s="162" t="s">
        <v>51</v>
      </c>
      <c r="AG125" s="40"/>
      <c r="AH125" s="40">
        <f t="shared" si="341"/>
        <v>0</v>
      </c>
      <c r="AI125" s="162" t="s">
        <v>51</v>
      </c>
      <c r="AJ125" s="40"/>
      <c r="AK125" s="40">
        <f t="shared" si="342"/>
        <v>0</v>
      </c>
      <c r="AL125" s="162" t="s">
        <v>51</v>
      </c>
      <c r="AM125" s="40"/>
      <c r="AN125" s="40">
        <f t="shared" si="343"/>
        <v>0</v>
      </c>
      <c r="AO125" s="162" t="s">
        <v>51</v>
      </c>
      <c r="AP125" s="40"/>
      <c r="AQ125" s="40">
        <f t="shared" si="344"/>
        <v>0</v>
      </c>
      <c r="AR125" s="162" t="s">
        <v>51</v>
      </c>
      <c r="AS125" s="40"/>
      <c r="AT125" s="40">
        <f t="shared" si="345"/>
        <v>0</v>
      </c>
      <c r="AU125" s="162" t="s">
        <v>51</v>
      </c>
      <c r="AV125" s="40"/>
      <c r="AW125" s="40">
        <f t="shared" si="346"/>
        <v>0</v>
      </c>
      <c r="AX125" s="162" t="s">
        <v>51</v>
      </c>
      <c r="AY125" s="40"/>
      <c r="AZ125" s="40">
        <f t="shared" si="347"/>
        <v>0</v>
      </c>
      <c r="BA125" s="162" t="s">
        <v>51</v>
      </c>
      <c r="BB125" s="40"/>
      <c r="BC125" s="40">
        <f t="shared" si="348"/>
        <v>0</v>
      </c>
      <c r="BD125" s="162" t="s">
        <v>51</v>
      </c>
      <c r="BE125" s="40"/>
      <c r="BF125" s="40">
        <f t="shared" si="349"/>
        <v>0</v>
      </c>
      <c r="BG125" s="162" t="s">
        <v>51</v>
      </c>
      <c r="BH125" s="40"/>
      <c r="BI125" s="40"/>
      <c r="BJ125" s="40"/>
      <c r="BK125" s="162" t="s">
        <v>51</v>
      </c>
      <c r="BL125" s="162">
        <f t="shared" si="329"/>
        <v>1</v>
      </c>
      <c r="BM125" s="171"/>
      <c r="BN125" s="65"/>
      <c r="BO125" s="65"/>
      <c r="BP125" s="65"/>
      <c r="BQ125" s="65"/>
      <c r="BR125" s="65"/>
      <c r="BS125" s="65"/>
      <c r="BT125" s="65"/>
      <c r="BU125" s="65"/>
      <c r="BV125" s="65"/>
      <c r="BW125" s="65"/>
      <c r="BX125" s="65"/>
      <c r="BY125" s="65"/>
      <c r="BZ125" s="65"/>
      <c r="CA125" s="65"/>
      <c r="CB125" s="65"/>
      <c r="CC125" s="65"/>
      <c r="CD125" s="65"/>
      <c r="CE125" s="65"/>
      <c r="CF125" s="65"/>
      <c r="CG125" s="65"/>
      <c r="CH125" s="65"/>
      <c r="CI125" s="65"/>
      <c r="CJ125" s="65"/>
      <c r="CK125" s="65"/>
      <c r="CL125" s="65"/>
      <c r="CM125" s="65"/>
      <c r="CN125" s="65"/>
      <c r="CO125" s="65"/>
      <c r="CP125" s="65"/>
      <c r="CQ125" s="65"/>
      <c r="CR125" s="65"/>
      <c r="CS125" s="65"/>
      <c r="CT125" s="65"/>
      <c r="CU125" s="65"/>
      <c r="CV125" s="65"/>
      <c r="CW125" s="65"/>
      <c r="CX125" s="65"/>
      <c r="CY125" s="65"/>
      <c r="CZ125" s="65"/>
      <c r="DA125" s="65"/>
      <c r="DB125" s="65"/>
      <c r="DC125" s="65"/>
      <c r="DD125" s="65"/>
      <c r="DE125" s="65"/>
      <c r="DF125" s="65"/>
      <c r="DG125" s="65"/>
      <c r="DH125" s="65"/>
      <c r="DI125" s="65"/>
      <c r="DJ125" s="65"/>
      <c r="DK125" s="65"/>
      <c r="DL125" s="65"/>
      <c r="DM125" s="65"/>
      <c r="DN125" s="65"/>
      <c r="DO125" s="65"/>
      <c r="DP125" s="65"/>
      <c r="DQ125" s="65"/>
      <c r="DR125" s="65"/>
      <c r="DS125" s="65"/>
      <c r="DT125" s="65"/>
      <c r="DU125" s="65"/>
      <c r="DV125" s="65"/>
      <c r="DW125" s="65"/>
      <c r="DX125" s="65"/>
      <c r="DY125" s="65"/>
      <c r="DZ125" s="65"/>
      <c r="EA125" s="65"/>
      <c r="EB125" s="65"/>
      <c r="EC125" s="65"/>
      <c r="ED125" s="65"/>
      <c r="EE125" s="65"/>
      <c r="EF125" s="65"/>
      <c r="EG125" s="65"/>
      <c r="EH125" s="65"/>
      <c r="EI125" s="65"/>
      <c r="EJ125" s="65"/>
      <c r="EK125" s="65"/>
      <c r="EL125" s="65"/>
      <c r="EM125" s="65"/>
      <c r="EN125" s="65"/>
      <c r="EO125" s="65"/>
      <c r="EP125" s="65"/>
      <c r="EQ125" s="65"/>
      <c r="ER125" s="65"/>
      <c r="ES125" s="65"/>
      <c r="ET125" s="65"/>
      <c r="EU125" s="65"/>
      <c r="EV125" s="65"/>
      <c r="EW125" s="65"/>
      <c r="EX125" s="65"/>
      <c r="EY125" s="65"/>
      <c r="EZ125" s="65"/>
      <c r="FA125" s="65"/>
      <c r="FB125" s="65"/>
      <c r="FC125" s="65"/>
      <c r="FD125" s="65"/>
      <c r="FE125" s="65"/>
      <c r="FF125" s="65"/>
      <c r="FG125" s="65"/>
      <c r="FH125" s="65"/>
      <c r="FI125" s="65"/>
      <c r="FJ125" s="65"/>
      <c r="FK125" s="65"/>
      <c r="FL125" s="65"/>
      <c r="FM125" s="65"/>
      <c r="FN125" s="65"/>
      <c r="FO125" s="65"/>
      <c r="FP125" s="65"/>
      <c r="FQ125" s="65"/>
      <c r="FR125" s="65"/>
      <c r="FS125" s="65"/>
      <c r="FT125" s="65"/>
      <c r="FU125" s="65"/>
      <c r="FV125" s="65"/>
      <c r="FW125" s="65"/>
      <c r="FX125" s="65"/>
      <c r="FY125" s="65"/>
      <c r="FZ125" s="65"/>
      <c r="GA125" s="65"/>
      <c r="GB125" s="65"/>
      <c r="GC125" s="65"/>
      <c r="GD125" s="65"/>
      <c r="GE125" s="65"/>
      <c r="GF125" s="65"/>
      <c r="GG125" s="65"/>
      <c r="GH125" s="65"/>
      <c r="GI125" s="65"/>
      <c r="GJ125" s="65"/>
      <c r="GK125" s="65"/>
      <c r="GL125" s="65"/>
      <c r="GM125" s="65"/>
      <c r="GN125" s="65"/>
      <c r="GO125" s="65"/>
      <c r="GP125" s="65"/>
      <c r="GQ125" s="65"/>
      <c r="GR125" s="65"/>
      <c r="GS125" s="65"/>
      <c r="GT125" s="65"/>
      <c r="GU125" s="65"/>
      <c r="GV125" s="65"/>
      <c r="GW125" s="65"/>
      <c r="GX125" s="65"/>
    </row>
    <row r="126" spans="1:206" s="66" customFormat="1" ht="18.75" customHeight="1">
      <c r="A126" s="359" t="s">
        <v>76</v>
      </c>
      <c r="B126" s="359"/>
      <c r="C126" s="42"/>
      <c r="D126" s="161">
        <f t="shared" si="350"/>
        <v>0</v>
      </c>
      <c r="E126" s="40"/>
      <c r="F126" s="40"/>
      <c r="G126" s="40">
        <f t="shared" si="330"/>
        <v>0</v>
      </c>
      <c r="H126" s="40"/>
      <c r="I126" s="40">
        <f t="shared" si="331"/>
        <v>0</v>
      </c>
      <c r="J126" s="40"/>
      <c r="K126" s="40">
        <f t="shared" si="332"/>
        <v>0</v>
      </c>
      <c r="L126" s="40"/>
      <c r="M126" s="40">
        <f t="shared" si="333"/>
        <v>0</v>
      </c>
      <c r="N126" s="40"/>
      <c r="O126" s="40">
        <f t="shared" si="334"/>
        <v>0</v>
      </c>
      <c r="P126" s="40"/>
      <c r="Q126" s="40">
        <f t="shared" si="335"/>
        <v>0</v>
      </c>
      <c r="R126" s="40"/>
      <c r="S126" s="40">
        <f t="shared" si="336"/>
        <v>0</v>
      </c>
      <c r="T126" s="40"/>
      <c r="U126" s="40">
        <f t="shared" si="337"/>
        <v>0</v>
      </c>
      <c r="V126" s="40"/>
      <c r="W126" s="40">
        <f t="shared" si="338"/>
        <v>0</v>
      </c>
      <c r="X126" s="40"/>
      <c r="Y126" s="40">
        <f t="shared" si="339"/>
        <v>0</v>
      </c>
      <c r="Z126" s="40"/>
      <c r="AA126" s="42" t="s">
        <v>51</v>
      </c>
      <c r="AB126" s="162" t="s">
        <v>51</v>
      </c>
      <c r="AC126" s="40"/>
      <c r="AD126" s="40"/>
      <c r="AE126" s="40">
        <f t="shared" si="340"/>
        <v>0</v>
      </c>
      <c r="AF126" s="162" t="s">
        <v>51</v>
      </c>
      <c r="AG126" s="40"/>
      <c r="AH126" s="40">
        <f t="shared" si="341"/>
        <v>0</v>
      </c>
      <c r="AI126" s="162" t="s">
        <v>51</v>
      </c>
      <c r="AJ126" s="40"/>
      <c r="AK126" s="40">
        <f t="shared" si="342"/>
        <v>0</v>
      </c>
      <c r="AL126" s="162" t="s">
        <v>51</v>
      </c>
      <c r="AM126" s="40"/>
      <c r="AN126" s="40">
        <f t="shared" si="343"/>
        <v>0</v>
      </c>
      <c r="AO126" s="162" t="s">
        <v>51</v>
      </c>
      <c r="AP126" s="40"/>
      <c r="AQ126" s="40">
        <f t="shared" si="344"/>
        <v>0</v>
      </c>
      <c r="AR126" s="162" t="s">
        <v>51</v>
      </c>
      <c r="AS126" s="40"/>
      <c r="AT126" s="40">
        <f t="shared" si="345"/>
        <v>0</v>
      </c>
      <c r="AU126" s="162" t="s">
        <v>51</v>
      </c>
      <c r="AV126" s="40"/>
      <c r="AW126" s="40">
        <f t="shared" si="346"/>
        <v>0</v>
      </c>
      <c r="AX126" s="162" t="s">
        <v>51</v>
      </c>
      <c r="AY126" s="40"/>
      <c r="AZ126" s="40">
        <f t="shared" si="347"/>
        <v>0</v>
      </c>
      <c r="BA126" s="162" t="s">
        <v>51</v>
      </c>
      <c r="BB126" s="40"/>
      <c r="BC126" s="40">
        <f t="shared" si="348"/>
        <v>0</v>
      </c>
      <c r="BD126" s="162" t="s">
        <v>51</v>
      </c>
      <c r="BE126" s="40"/>
      <c r="BF126" s="40">
        <f t="shared" si="349"/>
        <v>0</v>
      </c>
      <c r="BG126" s="162" t="s">
        <v>51</v>
      </c>
      <c r="BH126" s="40"/>
      <c r="BI126" s="40"/>
      <c r="BJ126" s="40"/>
      <c r="BK126" s="162" t="s">
        <v>51</v>
      </c>
      <c r="BL126" s="162">
        <f t="shared" si="329"/>
        <v>1</v>
      </c>
      <c r="BM126" s="171"/>
      <c r="BN126" s="65"/>
      <c r="BO126" s="65"/>
      <c r="BP126" s="65"/>
      <c r="BQ126" s="65"/>
      <c r="BR126" s="65"/>
      <c r="BS126" s="65"/>
      <c r="BT126" s="65"/>
      <c r="BU126" s="65"/>
      <c r="BV126" s="65"/>
      <c r="BW126" s="65"/>
      <c r="BX126" s="65"/>
      <c r="BY126" s="65"/>
      <c r="BZ126" s="65"/>
      <c r="CA126" s="65"/>
      <c r="CB126" s="65"/>
      <c r="CC126" s="65"/>
      <c r="CD126" s="65"/>
      <c r="CE126" s="65"/>
      <c r="CF126" s="65"/>
      <c r="CG126" s="65"/>
      <c r="CH126" s="65"/>
      <c r="CI126" s="65"/>
      <c r="CJ126" s="65"/>
      <c r="CK126" s="65"/>
      <c r="CL126" s="65"/>
      <c r="CM126" s="65"/>
      <c r="CN126" s="65"/>
      <c r="CO126" s="65"/>
      <c r="CP126" s="65"/>
      <c r="CQ126" s="65"/>
      <c r="CR126" s="65"/>
      <c r="CS126" s="65"/>
      <c r="CT126" s="65"/>
      <c r="CU126" s="65"/>
      <c r="CV126" s="65"/>
      <c r="CW126" s="65"/>
      <c r="CX126" s="65"/>
      <c r="CY126" s="65"/>
      <c r="CZ126" s="65"/>
      <c r="DA126" s="65"/>
      <c r="DB126" s="65"/>
      <c r="DC126" s="65"/>
      <c r="DD126" s="65"/>
      <c r="DE126" s="65"/>
      <c r="DF126" s="65"/>
      <c r="DG126" s="65"/>
      <c r="DH126" s="65"/>
      <c r="DI126" s="65"/>
      <c r="DJ126" s="65"/>
      <c r="DK126" s="65"/>
      <c r="DL126" s="65"/>
      <c r="DM126" s="65"/>
      <c r="DN126" s="65"/>
      <c r="DO126" s="65"/>
      <c r="DP126" s="65"/>
      <c r="DQ126" s="65"/>
      <c r="DR126" s="65"/>
      <c r="DS126" s="65"/>
      <c r="DT126" s="65"/>
      <c r="DU126" s="65"/>
      <c r="DV126" s="65"/>
      <c r="DW126" s="65"/>
      <c r="DX126" s="65"/>
      <c r="DY126" s="65"/>
      <c r="DZ126" s="65"/>
      <c r="EA126" s="65"/>
      <c r="EB126" s="65"/>
      <c r="EC126" s="65"/>
      <c r="ED126" s="65"/>
      <c r="EE126" s="65"/>
      <c r="EF126" s="65"/>
      <c r="EG126" s="65"/>
      <c r="EH126" s="65"/>
      <c r="EI126" s="65"/>
      <c r="EJ126" s="65"/>
      <c r="EK126" s="65"/>
      <c r="EL126" s="65"/>
      <c r="EM126" s="65"/>
      <c r="EN126" s="65"/>
      <c r="EO126" s="65"/>
      <c r="EP126" s="65"/>
      <c r="EQ126" s="65"/>
      <c r="ER126" s="65"/>
      <c r="ES126" s="65"/>
      <c r="ET126" s="65"/>
      <c r="EU126" s="65"/>
      <c r="EV126" s="65"/>
      <c r="EW126" s="65"/>
      <c r="EX126" s="65"/>
      <c r="EY126" s="65"/>
      <c r="EZ126" s="65"/>
      <c r="FA126" s="65"/>
      <c r="FB126" s="65"/>
      <c r="FC126" s="65"/>
      <c r="FD126" s="65"/>
      <c r="FE126" s="65"/>
      <c r="FF126" s="65"/>
      <c r="FG126" s="65"/>
      <c r="FH126" s="65"/>
      <c r="FI126" s="65"/>
      <c r="FJ126" s="65"/>
      <c r="FK126" s="65"/>
      <c r="FL126" s="65"/>
      <c r="FM126" s="65"/>
      <c r="FN126" s="65"/>
      <c r="FO126" s="65"/>
      <c r="FP126" s="65"/>
      <c r="FQ126" s="65"/>
      <c r="FR126" s="65"/>
      <c r="FS126" s="65"/>
      <c r="FT126" s="65"/>
      <c r="FU126" s="65"/>
      <c r="FV126" s="65"/>
      <c r="FW126" s="65"/>
      <c r="FX126" s="65"/>
      <c r="FY126" s="65"/>
      <c r="FZ126" s="65"/>
      <c r="GA126" s="65"/>
      <c r="GB126" s="65"/>
      <c r="GC126" s="65"/>
      <c r="GD126" s="65"/>
      <c r="GE126" s="65"/>
      <c r="GF126" s="65"/>
      <c r="GG126" s="65"/>
      <c r="GH126" s="65"/>
      <c r="GI126" s="65"/>
      <c r="GJ126" s="65"/>
      <c r="GK126" s="65"/>
      <c r="GL126" s="65"/>
      <c r="GM126" s="65"/>
      <c r="GN126" s="65"/>
      <c r="GO126" s="65"/>
      <c r="GP126" s="65"/>
      <c r="GQ126" s="65"/>
      <c r="GR126" s="65"/>
      <c r="GS126" s="65"/>
      <c r="GT126" s="65"/>
      <c r="GU126" s="65"/>
      <c r="GV126" s="65"/>
      <c r="GW126" s="65"/>
      <c r="GX126" s="65"/>
    </row>
    <row r="127" spans="1:206" s="66" customFormat="1" ht="21.75" customHeight="1">
      <c r="A127" s="359" t="s">
        <v>129</v>
      </c>
      <c r="B127" s="359"/>
      <c r="C127" s="42"/>
      <c r="D127" s="138">
        <f t="shared" si="350"/>
        <v>0</v>
      </c>
      <c r="E127" s="30"/>
      <c r="F127" s="30"/>
      <c r="G127" s="30">
        <f t="shared" si="330"/>
        <v>0</v>
      </c>
      <c r="H127" s="30"/>
      <c r="I127" s="30">
        <f t="shared" si="331"/>
        <v>0</v>
      </c>
      <c r="J127" s="30"/>
      <c r="K127" s="30">
        <f t="shared" si="332"/>
        <v>0</v>
      </c>
      <c r="L127" s="30"/>
      <c r="M127" s="30">
        <f t="shared" si="333"/>
        <v>0</v>
      </c>
      <c r="N127" s="30"/>
      <c r="O127" s="30">
        <f t="shared" si="334"/>
        <v>0</v>
      </c>
      <c r="P127" s="30"/>
      <c r="Q127" s="30">
        <f t="shared" si="335"/>
        <v>0</v>
      </c>
      <c r="R127" s="30"/>
      <c r="S127" s="30">
        <f t="shared" si="336"/>
        <v>0</v>
      </c>
      <c r="T127" s="30"/>
      <c r="U127" s="30">
        <f t="shared" si="337"/>
        <v>0</v>
      </c>
      <c r="V127" s="30"/>
      <c r="W127" s="30">
        <f t="shared" si="338"/>
        <v>0</v>
      </c>
      <c r="X127" s="30"/>
      <c r="Y127" s="30">
        <f t="shared" si="339"/>
        <v>0</v>
      </c>
      <c r="Z127" s="40"/>
      <c r="AA127" s="42" t="s">
        <v>51</v>
      </c>
      <c r="AB127" s="162" t="s">
        <v>51</v>
      </c>
      <c r="AC127" s="30"/>
      <c r="AD127" s="30"/>
      <c r="AE127" s="30">
        <f t="shared" si="340"/>
        <v>0</v>
      </c>
      <c r="AF127" s="162" t="s">
        <v>51</v>
      </c>
      <c r="AG127" s="30"/>
      <c r="AH127" s="30">
        <f t="shared" si="341"/>
        <v>0</v>
      </c>
      <c r="AI127" s="162" t="s">
        <v>51</v>
      </c>
      <c r="AJ127" s="30"/>
      <c r="AK127" s="30">
        <f t="shared" si="342"/>
        <v>0</v>
      </c>
      <c r="AL127" s="162" t="s">
        <v>51</v>
      </c>
      <c r="AM127" s="30"/>
      <c r="AN127" s="30">
        <f t="shared" si="343"/>
        <v>0</v>
      </c>
      <c r="AO127" s="162" t="s">
        <v>51</v>
      </c>
      <c r="AP127" s="30"/>
      <c r="AQ127" s="30">
        <f t="shared" si="344"/>
        <v>0</v>
      </c>
      <c r="AR127" s="162" t="s">
        <v>51</v>
      </c>
      <c r="AS127" s="30"/>
      <c r="AT127" s="30">
        <f t="shared" si="345"/>
        <v>0</v>
      </c>
      <c r="AU127" s="162" t="s">
        <v>51</v>
      </c>
      <c r="AV127" s="30"/>
      <c r="AW127" s="30">
        <f t="shared" si="346"/>
        <v>0</v>
      </c>
      <c r="AX127" s="162" t="s">
        <v>51</v>
      </c>
      <c r="AY127" s="30"/>
      <c r="AZ127" s="30">
        <f t="shared" si="347"/>
        <v>0</v>
      </c>
      <c r="BA127" s="162" t="s">
        <v>51</v>
      </c>
      <c r="BB127" s="30"/>
      <c r="BC127" s="30">
        <f t="shared" si="348"/>
        <v>0</v>
      </c>
      <c r="BD127" s="162" t="s">
        <v>51</v>
      </c>
      <c r="BE127" s="30"/>
      <c r="BF127" s="30">
        <f t="shared" si="349"/>
        <v>0</v>
      </c>
      <c r="BG127" s="162" t="s">
        <v>51</v>
      </c>
      <c r="BH127" s="30"/>
      <c r="BI127" s="30"/>
      <c r="BJ127" s="30"/>
      <c r="BK127" s="162" t="s">
        <v>51</v>
      </c>
      <c r="BL127" s="162">
        <f t="shared" si="329"/>
        <v>1</v>
      </c>
      <c r="BM127" s="171"/>
      <c r="BN127" s="65"/>
      <c r="BO127" s="65"/>
      <c r="BP127" s="65"/>
      <c r="BQ127" s="65"/>
      <c r="BR127" s="65"/>
      <c r="BS127" s="65"/>
      <c r="BT127" s="65"/>
      <c r="BU127" s="65"/>
      <c r="BV127" s="65"/>
      <c r="BW127" s="65"/>
      <c r="BX127" s="65"/>
      <c r="BY127" s="65"/>
      <c r="BZ127" s="65"/>
      <c r="CA127" s="65"/>
      <c r="CB127" s="65"/>
      <c r="CC127" s="65"/>
      <c r="CD127" s="65"/>
      <c r="CE127" s="65"/>
      <c r="CF127" s="65"/>
      <c r="CG127" s="65"/>
      <c r="CH127" s="65"/>
      <c r="CI127" s="65"/>
      <c r="CJ127" s="65"/>
      <c r="CK127" s="65"/>
      <c r="CL127" s="65"/>
      <c r="CM127" s="65"/>
      <c r="CN127" s="65"/>
      <c r="CO127" s="65"/>
      <c r="CP127" s="65"/>
      <c r="CQ127" s="65"/>
      <c r="CR127" s="65"/>
      <c r="CS127" s="65"/>
      <c r="CT127" s="65"/>
      <c r="CU127" s="65"/>
      <c r="CV127" s="65"/>
      <c r="CW127" s="65"/>
      <c r="CX127" s="65"/>
      <c r="CY127" s="65"/>
      <c r="CZ127" s="65"/>
      <c r="DA127" s="65"/>
      <c r="DB127" s="65"/>
      <c r="DC127" s="65"/>
      <c r="DD127" s="65"/>
      <c r="DE127" s="65"/>
      <c r="DF127" s="65"/>
      <c r="DG127" s="65"/>
      <c r="DH127" s="65"/>
      <c r="DI127" s="65"/>
      <c r="DJ127" s="65"/>
      <c r="DK127" s="65"/>
      <c r="DL127" s="65"/>
      <c r="DM127" s="65"/>
      <c r="DN127" s="65"/>
      <c r="DO127" s="65"/>
      <c r="DP127" s="65"/>
      <c r="DQ127" s="65"/>
      <c r="DR127" s="65"/>
      <c r="DS127" s="65"/>
      <c r="DT127" s="65"/>
      <c r="DU127" s="65"/>
      <c r="DV127" s="65"/>
      <c r="DW127" s="65"/>
      <c r="DX127" s="65"/>
      <c r="DY127" s="65"/>
      <c r="DZ127" s="65"/>
      <c r="EA127" s="65"/>
      <c r="EB127" s="65"/>
      <c r="EC127" s="65"/>
      <c r="ED127" s="65"/>
      <c r="EE127" s="65"/>
      <c r="EF127" s="65"/>
      <c r="EG127" s="65"/>
      <c r="EH127" s="65"/>
      <c r="EI127" s="65"/>
      <c r="EJ127" s="65"/>
      <c r="EK127" s="65"/>
      <c r="EL127" s="65"/>
      <c r="EM127" s="65"/>
      <c r="EN127" s="65"/>
      <c r="EO127" s="65"/>
      <c r="EP127" s="65"/>
      <c r="EQ127" s="65"/>
      <c r="ER127" s="65"/>
      <c r="ES127" s="65"/>
      <c r="ET127" s="65"/>
      <c r="EU127" s="65"/>
      <c r="EV127" s="65"/>
      <c r="EW127" s="65"/>
      <c r="EX127" s="65"/>
      <c r="EY127" s="65"/>
      <c r="EZ127" s="65"/>
      <c r="FA127" s="65"/>
      <c r="FB127" s="65"/>
      <c r="FC127" s="65"/>
      <c r="FD127" s="65"/>
      <c r="FE127" s="65"/>
      <c r="FF127" s="65"/>
      <c r="FG127" s="65"/>
      <c r="FH127" s="65"/>
      <c r="FI127" s="65"/>
      <c r="FJ127" s="65"/>
      <c r="FK127" s="65"/>
      <c r="FL127" s="65"/>
      <c r="FM127" s="65"/>
      <c r="FN127" s="65"/>
      <c r="FO127" s="65"/>
      <c r="FP127" s="65"/>
      <c r="FQ127" s="65"/>
      <c r="FR127" s="65"/>
      <c r="FS127" s="65"/>
      <c r="FT127" s="65"/>
      <c r="FU127" s="65"/>
      <c r="FV127" s="65"/>
      <c r="FW127" s="65"/>
      <c r="FX127" s="65"/>
      <c r="FY127" s="65"/>
      <c r="FZ127" s="65"/>
      <c r="GA127" s="65"/>
      <c r="GB127" s="65"/>
      <c r="GC127" s="65"/>
      <c r="GD127" s="65"/>
      <c r="GE127" s="65"/>
      <c r="GF127" s="65"/>
      <c r="GG127" s="65"/>
      <c r="GH127" s="65"/>
      <c r="GI127" s="65"/>
      <c r="GJ127" s="65"/>
      <c r="GK127" s="65"/>
      <c r="GL127" s="65"/>
      <c r="GM127" s="65"/>
      <c r="GN127" s="65"/>
      <c r="GO127" s="65"/>
      <c r="GP127" s="65"/>
      <c r="GQ127" s="65"/>
      <c r="GR127" s="65"/>
      <c r="GS127" s="65"/>
      <c r="GT127" s="65"/>
      <c r="GU127" s="65"/>
      <c r="GV127" s="65"/>
      <c r="GW127" s="65"/>
      <c r="GX127" s="65"/>
    </row>
    <row r="128" spans="1:206" s="87" customFormat="1" ht="35.25" customHeight="1">
      <c r="A128" s="358" t="s">
        <v>162</v>
      </c>
      <c r="B128" s="358"/>
      <c r="C128" s="17"/>
      <c r="D128" s="130">
        <f t="shared" si="350"/>
        <v>0</v>
      </c>
      <c r="E128" s="17"/>
      <c r="F128" s="17"/>
      <c r="G128" s="17">
        <f t="shared" si="330"/>
        <v>0</v>
      </c>
      <c r="H128" s="17"/>
      <c r="I128" s="17">
        <f t="shared" si="331"/>
        <v>0</v>
      </c>
      <c r="J128" s="17"/>
      <c r="K128" s="17">
        <f t="shared" si="332"/>
        <v>0</v>
      </c>
      <c r="L128" s="17"/>
      <c r="M128" s="17">
        <f t="shared" si="333"/>
        <v>0</v>
      </c>
      <c r="N128" s="17"/>
      <c r="O128" s="17">
        <f t="shared" si="334"/>
        <v>0</v>
      </c>
      <c r="P128" s="17"/>
      <c r="Q128" s="17">
        <f t="shared" si="335"/>
        <v>0</v>
      </c>
      <c r="R128" s="17"/>
      <c r="S128" s="17">
        <f t="shared" si="336"/>
        <v>0</v>
      </c>
      <c r="T128" s="17"/>
      <c r="U128" s="17">
        <f t="shared" si="337"/>
        <v>0</v>
      </c>
      <c r="V128" s="17"/>
      <c r="W128" s="17">
        <f t="shared" si="338"/>
        <v>0</v>
      </c>
      <c r="X128" s="17"/>
      <c r="Y128" s="17">
        <f t="shared" si="339"/>
        <v>0</v>
      </c>
      <c r="Z128" s="17"/>
      <c r="AA128" s="17" t="s">
        <v>51</v>
      </c>
      <c r="AB128" s="143" t="s">
        <v>51</v>
      </c>
      <c r="AC128" s="17"/>
      <c r="AD128" s="17"/>
      <c r="AE128" s="17">
        <f t="shared" si="340"/>
        <v>0</v>
      </c>
      <c r="AF128" s="143" t="s">
        <v>51</v>
      </c>
      <c r="AG128" s="17"/>
      <c r="AH128" s="17">
        <f t="shared" si="341"/>
        <v>0</v>
      </c>
      <c r="AI128" s="143" t="s">
        <v>51</v>
      </c>
      <c r="AJ128" s="17"/>
      <c r="AK128" s="17">
        <f t="shared" si="342"/>
        <v>0</v>
      </c>
      <c r="AL128" s="143" t="s">
        <v>51</v>
      </c>
      <c r="AM128" s="17"/>
      <c r="AN128" s="17">
        <f t="shared" si="343"/>
        <v>0</v>
      </c>
      <c r="AO128" s="143" t="s">
        <v>51</v>
      </c>
      <c r="AP128" s="17"/>
      <c r="AQ128" s="17">
        <f t="shared" si="344"/>
        <v>0</v>
      </c>
      <c r="AR128" s="143" t="s">
        <v>51</v>
      </c>
      <c r="AS128" s="17"/>
      <c r="AT128" s="17">
        <f t="shared" si="345"/>
        <v>0</v>
      </c>
      <c r="AU128" s="143" t="s">
        <v>51</v>
      </c>
      <c r="AV128" s="17"/>
      <c r="AW128" s="17">
        <f t="shared" si="346"/>
        <v>0</v>
      </c>
      <c r="AX128" s="143" t="s">
        <v>51</v>
      </c>
      <c r="AY128" s="17"/>
      <c r="AZ128" s="17">
        <f t="shared" si="347"/>
        <v>0</v>
      </c>
      <c r="BA128" s="143" t="s">
        <v>51</v>
      </c>
      <c r="BB128" s="17"/>
      <c r="BC128" s="17">
        <f t="shared" si="348"/>
        <v>0</v>
      </c>
      <c r="BD128" s="143" t="s">
        <v>51</v>
      </c>
      <c r="BE128" s="17"/>
      <c r="BF128" s="17">
        <f t="shared" si="349"/>
        <v>0</v>
      </c>
      <c r="BG128" s="143" t="s">
        <v>51</v>
      </c>
      <c r="BH128" s="17"/>
      <c r="BI128" s="17"/>
      <c r="BJ128" s="17"/>
      <c r="BK128" s="143" t="s">
        <v>51</v>
      </c>
      <c r="BL128" s="143">
        <f t="shared" si="329"/>
        <v>1</v>
      </c>
      <c r="BM128" s="172"/>
      <c r="BN128" s="88"/>
      <c r="BO128" s="88"/>
      <c r="BP128" s="88"/>
      <c r="BQ128" s="88"/>
      <c r="BR128" s="88"/>
      <c r="BS128" s="88"/>
      <c r="BT128" s="88"/>
      <c r="BU128" s="88"/>
      <c r="BV128" s="88"/>
      <c r="BW128" s="88"/>
      <c r="BX128" s="88"/>
      <c r="BY128" s="88"/>
      <c r="BZ128" s="88"/>
      <c r="CA128" s="88"/>
      <c r="CB128" s="88"/>
      <c r="CC128" s="88"/>
      <c r="CD128" s="88"/>
      <c r="CE128" s="88"/>
      <c r="CF128" s="88"/>
      <c r="CG128" s="88"/>
      <c r="CH128" s="88"/>
      <c r="CI128" s="88"/>
      <c r="CJ128" s="88"/>
      <c r="CK128" s="88"/>
      <c r="CL128" s="88"/>
      <c r="CM128" s="88"/>
      <c r="CN128" s="88"/>
      <c r="CO128" s="88"/>
      <c r="CP128" s="88"/>
      <c r="CQ128" s="88"/>
      <c r="CR128" s="88"/>
      <c r="CS128" s="88"/>
      <c r="CT128" s="88"/>
      <c r="CU128" s="88"/>
      <c r="CV128" s="88"/>
      <c r="CW128" s="88"/>
      <c r="CX128" s="88"/>
      <c r="CY128" s="88"/>
      <c r="CZ128" s="88"/>
      <c r="DA128" s="88"/>
      <c r="DB128" s="88"/>
      <c r="DC128" s="88"/>
      <c r="DD128" s="88"/>
      <c r="DE128" s="88"/>
      <c r="DF128" s="88"/>
      <c r="DG128" s="88"/>
      <c r="DH128" s="88"/>
      <c r="DI128" s="88"/>
      <c r="DJ128" s="88"/>
      <c r="DK128" s="88"/>
      <c r="DL128" s="88"/>
      <c r="DM128" s="88"/>
      <c r="DN128" s="88"/>
      <c r="DO128" s="88"/>
      <c r="DP128" s="88"/>
      <c r="DQ128" s="88"/>
      <c r="DR128" s="88"/>
      <c r="DS128" s="88"/>
      <c r="DT128" s="88"/>
      <c r="DU128" s="88"/>
      <c r="DV128" s="88"/>
      <c r="DW128" s="88"/>
      <c r="DX128" s="88"/>
      <c r="DY128" s="88"/>
      <c r="DZ128" s="88"/>
      <c r="EA128" s="88"/>
      <c r="EB128" s="88"/>
      <c r="EC128" s="88"/>
      <c r="ED128" s="88"/>
      <c r="EE128" s="88"/>
      <c r="EF128" s="88"/>
      <c r="EG128" s="88"/>
      <c r="EH128" s="88"/>
      <c r="EI128" s="88"/>
      <c r="EJ128" s="88"/>
      <c r="EK128" s="88"/>
      <c r="EL128" s="88"/>
      <c r="EM128" s="88"/>
      <c r="EN128" s="88"/>
      <c r="EO128" s="88"/>
      <c r="EP128" s="88"/>
      <c r="EQ128" s="88"/>
      <c r="ER128" s="88"/>
      <c r="ES128" s="88"/>
      <c r="ET128" s="88"/>
      <c r="EU128" s="88"/>
      <c r="EV128" s="88"/>
      <c r="EW128" s="88"/>
      <c r="EX128" s="88"/>
      <c r="EY128" s="88"/>
      <c r="EZ128" s="88"/>
      <c r="FA128" s="88"/>
      <c r="FB128" s="88"/>
      <c r="FC128" s="88"/>
      <c r="FD128" s="88"/>
      <c r="FE128" s="88"/>
      <c r="FF128" s="88"/>
      <c r="FG128" s="88"/>
      <c r="FH128" s="88"/>
      <c r="FI128" s="88"/>
      <c r="FJ128" s="88"/>
      <c r="FK128" s="88"/>
      <c r="FL128" s="88"/>
      <c r="FM128" s="88"/>
      <c r="FN128" s="88"/>
      <c r="FO128" s="88"/>
      <c r="FP128" s="88"/>
      <c r="FQ128" s="88"/>
      <c r="FR128" s="88"/>
      <c r="FS128" s="88"/>
      <c r="FT128" s="88"/>
      <c r="FU128" s="88"/>
      <c r="FV128" s="88"/>
      <c r="FW128" s="88"/>
      <c r="FX128" s="88"/>
      <c r="FY128" s="88"/>
      <c r="FZ128" s="88"/>
      <c r="GA128" s="88"/>
      <c r="GB128" s="88"/>
      <c r="GC128" s="88"/>
      <c r="GD128" s="88"/>
      <c r="GE128" s="88"/>
      <c r="GF128" s="88"/>
      <c r="GG128" s="88"/>
      <c r="GH128" s="88"/>
      <c r="GI128" s="88"/>
      <c r="GJ128" s="88"/>
      <c r="GK128" s="88"/>
      <c r="GL128" s="88"/>
      <c r="GM128" s="88"/>
      <c r="GN128" s="88"/>
      <c r="GO128" s="88"/>
      <c r="GP128" s="88"/>
      <c r="GQ128" s="88"/>
      <c r="GR128" s="88"/>
      <c r="GS128" s="88"/>
      <c r="GT128" s="88"/>
      <c r="GU128" s="88"/>
      <c r="GV128" s="88"/>
      <c r="GW128" s="88"/>
      <c r="GX128" s="88"/>
    </row>
    <row r="129" spans="1:206" s="66" customFormat="1" ht="16.5">
      <c r="A129" s="360" t="s">
        <v>78</v>
      </c>
      <c r="B129" s="360"/>
      <c r="C129" s="30"/>
      <c r="D129" s="137">
        <f t="shared" si="350"/>
        <v>0</v>
      </c>
      <c r="E129" s="29"/>
      <c r="F129" s="29"/>
      <c r="G129" s="29">
        <f t="shared" si="330"/>
        <v>0</v>
      </c>
      <c r="H129" s="29"/>
      <c r="I129" s="29">
        <f t="shared" si="331"/>
        <v>0</v>
      </c>
      <c r="J129" s="29"/>
      <c r="K129" s="29">
        <f t="shared" si="332"/>
        <v>0</v>
      </c>
      <c r="L129" s="29"/>
      <c r="M129" s="29">
        <f t="shared" si="333"/>
        <v>0</v>
      </c>
      <c r="N129" s="29"/>
      <c r="O129" s="29">
        <f t="shared" si="334"/>
        <v>0</v>
      </c>
      <c r="P129" s="29"/>
      <c r="Q129" s="29">
        <f t="shared" si="335"/>
        <v>0</v>
      </c>
      <c r="R129" s="29"/>
      <c r="S129" s="29">
        <f t="shared" si="336"/>
        <v>0</v>
      </c>
      <c r="T129" s="29"/>
      <c r="U129" s="29">
        <f t="shared" si="337"/>
        <v>0</v>
      </c>
      <c r="V129" s="29"/>
      <c r="W129" s="29">
        <f t="shared" si="338"/>
        <v>0</v>
      </c>
      <c r="X129" s="29"/>
      <c r="Y129" s="29">
        <f t="shared" si="339"/>
        <v>0</v>
      </c>
      <c r="Z129" s="30"/>
      <c r="AA129" s="42" t="s">
        <v>51</v>
      </c>
      <c r="AB129" s="162" t="s">
        <v>51</v>
      </c>
      <c r="AC129" s="30"/>
      <c r="AD129" s="29"/>
      <c r="AE129" s="29">
        <f t="shared" si="340"/>
        <v>0</v>
      </c>
      <c r="AF129" s="162" t="s">
        <v>51</v>
      </c>
      <c r="AG129" s="29"/>
      <c r="AH129" s="29">
        <f t="shared" si="341"/>
        <v>0</v>
      </c>
      <c r="AI129" s="162" t="s">
        <v>51</v>
      </c>
      <c r="AJ129" s="29"/>
      <c r="AK129" s="29">
        <f t="shared" si="342"/>
        <v>0</v>
      </c>
      <c r="AL129" s="162" t="s">
        <v>51</v>
      </c>
      <c r="AM129" s="29"/>
      <c r="AN129" s="29">
        <f t="shared" si="343"/>
        <v>0</v>
      </c>
      <c r="AO129" s="162" t="s">
        <v>51</v>
      </c>
      <c r="AP129" s="29"/>
      <c r="AQ129" s="29">
        <f t="shared" si="344"/>
        <v>0</v>
      </c>
      <c r="AR129" s="162" t="s">
        <v>51</v>
      </c>
      <c r="AS129" s="29"/>
      <c r="AT129" s="29">
        <f t="shared" si="345"/>
        <v>0</v>
      </c>
      <c r="AU129" s="162" t="s">
        <v>51</v>
      </c>
      <c r="AV129" s="29"/>
      <c r="AW129" s="29">
        <f t="shared" si="346"/>
        <v>0</v>
      </c>
      <c r="AX129" s="162" t="s">
        <v>51</v>
      </c>
      <c r="AY129" s="29"/>
      <c r="AZ129" s="29">
        <f t="shared" si="347"/>
        <v>0</v>
      </c>
      <c r="BA129" s="162" t="s">
        <v>51</v>
      </c>
      <c r="BB129" s="29"/>
      <c r="BC129" s="29">
        <f t="shared" si="348"/>
        <v>0</v>
      </c>
      <c r="BD129" s="162" t="s">
        <v>51</v>
      </c>
      <c r="BE129" s="29"/>
      <c r="BF129" s="29">
        <f t="shared" si="349"/>
        <v>0</v>
      </c>
      <c r="BG129" s="162" t="s">
        <v>51</v>
      </c>
      <c r="BH129" s="29"/>
      <c r="BI129" s="29"/>
      <c r="BJ129" s="29"/>
      <c r="BK129" s="162" t="s">
        <v>51</v>
      </c>
      <c r="BL129" s="162">
        <f t="shared" si="329"/>
        <v>1</v>
      </c>
      <c r="BM129" s="171"/>
      <c r="BN129" s="65"/>
      <c r="BO129" s="65"/>
      <c r="BP129" s="65"/>
      <c r="BQ129" s="65"/>
      <c r="BR129" s="65"/>
      <c r="BS129" s="65"/>
      <c r="BT129" s="65"/>
      <c r="BU129" s="65"/>
      <c r="BV129" s="65"/>
      <c r="BW129" s="65"/>
      <c r="BX129" s="65"/>
      <c r="BY129" s="65"/>
      <c r="BZ129" s="65"/>
      <c r="CA129" s="65"/>
      <c r="CB129" s="65"/>
      <c r="CC129" s="65"/>
      <c r="CD129" s="65"/>
      <c r="CE129" s="65"/>
      <c r="CF129" s="65"/>
      <c r="CG129" s="65"/>
      <c r="CH129" s="65"/>
      <c r="CI129" s="65"/>
      <c r="CJ129" s="65"/>
      <c r="CK129" s="65"/>
      <c r="CL129" s="65"/>
      <c r="CM129" s="65"/>
      <c r="CN129" s="65"/>
      <c r="CO129" s="65"/>
      <c r="CP129" s="65"/>
      <c r="CQ129" s="65"/>
      <c r="CR129" s="65"/>
      <c r="CS129" s="65"/>
      <c r="CT129" s="65"/>
      <c r="CU129" s="65"/>
      <c r="CV129" s="65"/>
      <c r="CW129" s="65"/>
      <c r="CX129" s="65"/>
      <c r="CY129" s="65"/>
      <c r="CZ129" s="65"/>
      <c r="DA129" s="65"/>
      <c r="DB129" s="65"/>
      <c r="DC129" s="65"/>
      <c r="DD129" s="65"/>
      <c r="DE129" s="65"/>
      <c r="DF129" s="65"/>
      <c r="DG129" s="65"/>
      <c r="DH129" s="65"/>
      <c r="DI129" s="65"/>
      <c r="DJ129" s="65"/>
      <c r="DK129" s="65"/>
      <c r="DL129" s="65"/>
      <c r="DM129" s="65"/>
      <c r="DN129" s="65"/>
      <c r="DO129" s="65"/>
      <c r="DP129" s="65"/>
      <c r="DQ129" s="65"/>
      <c r="DR129" s="65"/>
      <c r="DS129" s="65"/>
      <c r="DT129" s="65"/>
      <c r="DU129" s="65"/>
      <c r="DV129" s="65"/>
      <c r="DW129" s="65"/>
      <c r="DX129" s="65"/>
      <c r="DY129" s="65"/>
      <c r="DZ129" s="65"/>
      <c r="EA129" s="65"/>
      <c r="EB129" s="65"/>
      <c r="EC129" s="65"/>
      <c r="ED129" s="65"/>
      <c r="EE129" s="65"/>
      <c r="EF129" s="65"/>
      <c r="EG129" s="65"/>
      <c r="EH129" s="65"/>
      <c r="EI129" s="65"/>
      <c r="EJ129" s="65"/>
      <c r="EK129" s="65"/>
      <c r="EL129" s="65"/>
      <c r="EM129" s="65"/>
      <c r="EN129" s="65"/>
      <c r="EO129" s="65"/>
      <c r="EP129" s="65"/>
      <c r="EQ129" s="65"/>
      <c r="ER129" s="65"/>
      <c r="ES129" s="65"/>
      <c r="ET129" s="65"/>
      <c r="EU129" s="65"/>
      <c r="EV129" s="65"/>
      <c r="EW129" s="65"/>
      <c r="EX129" s="65"/>
      <c r="EY129" s="65"/>
      <c r="EZ129" s="65"/>
      <c r="FA129" s="65"/>
      <c r="FB129" s="65"/>
      <c r="FC129" s="65"/>
      <c r="FD129" s="65"/>
      <c r="FE129" s="65"/>
      <c r="FF129" s="65"/>
      <c r="FG129" s="65"/>
      <c r="FH129" s="65"/>
      <c r="FI129" s="65"/>
      <c r="FJ129" s="65"/>
      <c r="FK129" s="65"/>
      <c r="FL129" s="65"/>
      <c r="FM129" s="65"/>
      <c r="FN129" s="65"/>
      <c r="FO129" s="65"/>
      <c r="FP129" s="65"/>
      <c r="FQ129" s="65"/>
      <c r="FR129" s="65"/>
      <c r="FS129" s="65"/>
      <c r="FT129" s="65"/>
      <c r="FU129" s="65"/>
      <c r="FV129" s="65"/>
      <c r="FW129" s="65"/>
      <c r="FX129" s="65"/>
      <c r="FY129" s="65"/>
      <c r="FZ129" s="65"/>
      <c r="GA129" s="65"/>
      <c r="GB129" s="65"/>
      <c r="GC129" s="65"/>
      <c r="GD129" s="65"/>
      <c r="GE129" s="65"/>
      <c r="GF129" s="65"/>
      <c r="GG129" s="65"/>
      <c r="GH129" s="65"/>
      <c r="GI129" s="65"/>
      <c r="GJ129" s="65"/>
      <c r="GK129" s="65"/>
      <c r="GL129" s="65"/>
      <c r="GM129" s="65"/>
      <c r="GN129" s="65"/>
      <c r="GO129" s="65"/>
      <c r="GP129" s="65"/>
      <c r="GQ129" s="65"/>
      <c r="GR129" s="65"/>
      <c r="GS129" s="65"/>
      <c r="GT129" s="65"/>
      <c r="GU129" s="65"/>
      <c r="GV129" s="65"/>
      <c r="GW129" s="65"/>
      <c r="GX129" s="65"/>
    </row>
    <row r="130" spans="1:206" s="87" customFormat="1" ht="15.75" customHeight="1">
      <c r="A130" s="358" t="s">
        <v>163</v>
      </c>
      <c r="B130" s="358"/>
      <c r="C130" s="17"/>
      <c r="D130" s="130">
        <f t="shared" si="350"/>
        <v>0</v>
      </c>
      <c r="E130" s="17"/>
      <c r="F130" s="17"/>
      <c r="G130" s="17">
        <f t="shared" si="330"/>
        <v>0</v>
      </c>
      <c r="H130" s="17"/>
      <c r="I130" s="17">
        <f t="shared" si="331"/>
        <v>0</v>
      </c>
      <c r="J130" s="17"/>
      <c r="K130" s="17">
        <f t="shared" si="332"/>
        <v>0</v>
      </c>
      <c r="L130" s="17"/>
      <c r="M130" s="17">
        <f t="shared" si="333"/>
        <v>0</v>
      </c>
      <c r="N130" s="17"/>
      <c r="O130" s="17">
        <f t="shared" si="334"/>
        <v>0</v>
      </c>
      <c r="P130" s="17"/>
      <c r="Q130" s="17">
        <f t="shared" si="335"/>
        <v>0</v>
      </c>
      <c r="R130" s="17"/>
      <c r="S130" s="17">
        <f t="shared" si="336"/>
        <v>0</v>
      </c>
      <c r="T130" s="17"/>
      <c r="U130" s="17">
        <f t="shared" si="337"/>
        <v>0</v>
      </c>
      <c r="V130" s="17"/>
      <c r="W130" s="17">
        <f t="shared" si="338"/>
        <v>0</v>
      </c>
      <c r="X130" s="17"/>
      <c r="Y130" s="17">
        <f t="shared" si="339"/>
        <v>0</v>
      </c>
      <c r="Z130" s="17"/>
      <c r="AA130" s="17" t="s">
        <v>51</v>
      </c>
      <c r="AB130" s="143" t="s">
        <v>51</v>
      </c>
      <c r="AC130" s="17"/>
      <c r="AD130" s="17"/>
      <c r="AE130" s="17">
        <f t="shared" si="340"/>
        <v>0</v>
      </c>
      <c r="AF130" s="143" t="s">
        <v>51</v>
      </c>
      <c r="AG130" s="17"/>
      <c r="AH130" s="17">
        <f t="shared" si="341"/>
        <v>0</v>
      </c>
      <c r="AI130" s="143" t="s">
        <v>51</v>
      </c>
      <c r="AJ130" s="17"/>
      <c r="AK130" s="17">
        <f t="shared" si="342"/>
        <v>0</v>
      </c>
      <c r="AL130" s="143" t="s">
        <v>51</v>
      </c>
      <c r="AM130" s="17"/>
      <c r="AN130" s="17">
        <f t="shared" si="343"/>
        <v>0</v>
      </c>
      <c r="AO130" s="143" t="s">
        <v>51</v>
      </c>
      <c r="AP130" s="17"/>
      <c r="AQ130" s="17">
        <f t="shared" si="344"/>
        <v>0</v>
      </c>
      <c r="AR130" s="143" t="s">
        <v>51</v>
      </c>
      <c r="AS130" s="17"/>
      <c r="AT130" s="17">
        <f t="shared" si="345"/>
        <v>0</v>
      </c>
      <c r="AU130" s="143" t="s">
        <v>51</v>
      </c>
      <c r="AV130" s="17"/>
      <c r="AW130" s="17">
        <f t="shared" si="346"/>
        <v>0</v>
      </c>
      <c r="AX130" s="143" t="s">
        <v>51</v>
      </c>
      <c r="AY130" s="17"/>
      <c r="AZ130" s="17">
        <f t="shared" si="347"/>
        <v>0</v>
      </c>
      <c r="BA130" s="143" t="s">
        <v>51</v>
      </c>
      <c r="BB130" s="17"/>
      <c r="BC130" s="17">
        <f t="shared" si="348"/>
        <v>0</v>
      </c>
      <c r="BD130" s="143" t="s">
        <v>51</v>
      </c>
      <c r="BE130" s="17"/>
      <c r="BF130" s="17">
        <f t="shared" si="349"/>
        <v>0</v>
      </c>
      <c r="BG130" s="143" t="s">
        <v>51</v>
      </c>
      <c r="BH130" s="17"/>
      <c r="BI130" s="17"/>
      <c r="BJ130" s="17"/>
      <c r="BK130" s="143" t="s">
        <v>51</v>
      </c>
      <c r="BL130" s="143">
        <f t="shared" si="329"/>
        <v>1</v>
      </c>
      <c r="BM130" s="172"/>
      <c r="BN130" s="88"/>
      <c r="BO130" s="88"/>
      <c r="BP130" s="88"/>
      <c r="BQ130" s="88"/>
      <c r="BR130" s="88"/>
      <c r="BS130" s="88"/>
      <c r="BT130" s="88"/>
      <c r="BU130" s="88"/>
      <c r="BV130" s="88"/>
      <c r="BW130" s="88"/>
      <c r="BX130" s="88"/>
      <c r="BY130" s="88"/>
      <c r="BZ130" s="88"/>
      <c r="CA130" s="88"/>
      <c r="CB130" s="88"/>
      <c r="CC130" s="88"/>
      <c r="CD130" s="88"/>
      <c r="CE130" s="88"/>
      <c r="CF130" s="88"/>
      <c r="CG130" s="88"/>
      <c r="CH130" s="88"/>
      <c r="CI130" s="88"/>
      <c r="CJ130" s="88"/>
      <c r="CK130" s="88"/>
      <c r="CL130" s="88"/>
      <c r="CM130" s="88"/>
      <c r="CN130" s="88"/>
      <c r="CO130" s="88"/>
      <c r="CP130" s="88"/>
      <c r="CQ130" s="88"/>
      <c r="CR130" s="88"/>
      <c r="CS130" s="88"/>
      <c r="CT130" s="88"/>
      <c r="CU130" s="88"/>
      <c r="CV130" s="88"/>
      <c r="CW130" s="88"/>
      <c r="CX130" s="88"/>
      <c r="CY130" s="88"/>
      <c r="CZ130" s="88"/>
      <c r="DA130" s="88"/>
      <c r="DB130" s="88"/>
      <c r="DC130" s="88"/>
      <c r="DD130" s="88"/>
      <c r="DE130" s="88"/>
      <c r="DF130" s="88"/>
      <c r="DG130" s="88"/>
      <c r="DH130" s="88"/>
      <c r="DI130" s="88"/>
      <c r="DJ130" s="88"/>
      <c r="DK130" s="88"/>
      <c r="DL130" s="88"/>
      <c r="DM130" s="88"/>
      <c r="DN130" s="88"/>
      <c r="DO130" s="88"/>
      <c r="DP130" s="88"/>
      <c r="DQ130" s="88"/>
      <c r="DR130" s="88"/>
      <c r="DS130" s="88"/>
      <c r="DT130" s="88"/>
      <c r="DU130" s="88"/>
      <c r="DV130" s="88"/>
      <c r="DW130" s="88"/>
      <c r="DX130" s="88"/>
      <c r="DY130" s="88"/>
      <c r="DZ130" s="88"/>
      <c r="EA130" s="88"/>
      <c r="EB130" s="88"/>
      <c r="EC130" s="88"/>
      <c r="ED130" s="88"/>
      <c r="EE130" s="88"/>
      <c r="EF130" s="88"/>
      <c r="EG130" s="88"/>
      <c r="EH130" s="88"/>
      <c r="EI130" s="88"/>
      <c r="EJ130" s="88"/>
      <c r="EK130" s="88"/>
      <c r="EL130" s="88"/>
      <c r="EM130" s="88"/>
      <c r="EN130" s="88"/>
      <c r="EO130" s="88"/>
      <c r="EP130" s="88"/>
      <c r="EQ130" s="88"/>
      <c r="ER130" s="88"/>
      <c r="ES130" s="88"/>
      <c r="ET130" s="88"/>
      <c r="EU130" s="88"/>
      <c r="EV130" s="88"/>
      <c r="EW130" s="88"/>
      <c r="EX130" s="88"/>
      <c r="EY130" s="88"/>
      <c r="EZ130" s="88"/>
      <c r="FA130" s="88"/>
      <c r="FB130" s="88"/>
      <c r="FC130" s="88"/>
      <c r="FD130" s="88"/>
      <c r="FE130" s="88"/>
      <c r="FF130" s="88"/>
      <c r="FG130" s="88"/>
      <c r="FH130" s="88"/>
      <c r="FI130" s="88"/>
      <c r="FJ130" s="88"/>
      <c r="FK130" s="88"/>
      <c r="FL130" s="88"/>
      <c r="FM130" s="88"/>
      <c r="FN130" s="88"/>
      <c r="FO130" s="88"/>
      <c r="FP130" s="88"/>
      <c r="FQ130" s="88"/>
      <c r="FR130" s="88"/>
      <c r="FS130" s="88"/>
      <c r="FT130" s="88"/>
      <c r="FU130" s="88"/>
      <c r="FV130" s="88"/>
      <c r="FW130" s="88"/>
      <c r="FX130" s="88"/>
      <c r="FY130" s="88"/>
      <c r="FZ130" s="88"/>
      <c r="GA130" s="88"/>
      <c r="GB130" s="88"/>
      <c r="GC130" s="88"/>
      <c r="GD130" s="88"/>
      <c r="GE130" s="88"/>
      <c r="GF130" s="88"/>
      <c r="GG130" s="88"/>
      <c r="GH130" s="88"/>
      <c r="GI130" s="88"/>
      <c r="GJ130" s="88"/>
      <c r="GK130" s="88"/>
      <c r="GL130" s="88"/>
      <c r="GM130" s="88"/>
      <c r="GN130" s="88"/>
      <c r="GO130" s="88"/>
      <c r="GP130" s="88"/>
      <c r="GQ130" s="88"/>
      <c r="GR130" s="88"/>
      <c r="GS130" s="88"/>
      <c r="GT130" s="88"/>
      <c r="GU130" s="88"/>
      <c r="GV130" s="88"/>
      <c r="GW130" s="88"/>
      <c r="GX130" s="88"/>
    </row>
    <row r="131" spans="1:206" s="82" customFormat="1" ht="16.5">
      <c r="A131" s="358" t="s">
        <v>164</v>
      </c>
      <c r="B131" s="358"/>
      <c r="C131" s="17"/>
      <c r="D131" s="130">
        <f t="shared" si="350"/>
        <v>0</v>
      </c>
      <c r="E131" s="17"/>
      <c r="F131" s="17"/>
      <c r="G131" s="17">
        <f t="shared" si="330"/>
        <v>0</v>
      </c>
      <c r="H131" s="17"/>
      <c r="I131" s="17">
        <f t="shared" si="331"/>
        <v>0</v>
      </c>
      <c r="J131" s="17"/>
      <c r="K131" s="17">
        <f t="shared" si="332"/>
        <v>0</v>
      </c>
      <c r="L131" s="17"/>
      <c r="M131" s="17">
        <f t="shared" si="333"/>
        <v>0</v>
      </c>
      <c r="N131" s="17"/>
      <c r="O131" s="17">
        <f t="shared" si="334"/>
        <v>0</v>
      </c>
      <c r="P131" s="17"/>
      <c r="Q131" s="17">
        <f t="shared" si="335"/>
        <v>0</v>
      </c>
      <c r="R131" s="17"/>
      <c r="S131" s="17">
        <f t="shared" si="336"/>
        <v>0</v>
      </c>
      <c r="T131" s="17"/>
      <c r="U131" s="17">
        <f t="shared" si="337"/>
        <v>0</v>
      </c>
      <c r="V131" s="17"/>
      <c r="W131" s="17">
        <f t="shared" si="338"/>
        <v>0</v>
      </c>
      <c r="X131" s="17"/>
      <c r="Y131" s="17">
        <f t="shared" si="339"/>
        <v>0</v>
      </c>
      <c r="Z131" s="17"/>
      <c r="AA131" s="17" t="s">
        <v>51</v>
      </c>
      <c r="AB131" s="143" t="s">
        <v>51</v>
      </c>
      <c r="AC131" s="17"/>
      <c r="AD131" s="17"/>
      <c r="AE131" s="17">
        <f t="shared" si="340"/>
        <v>0</v>
      </c>
      <c r="AF131" s="143">
        <f>IF(G131=0,1,AE131/G131-1)</f>
        <v>1</v>
      </c>
      <c r="AG131" s="17"/>
      <c r="AH131" s="17">
        <f t="shared" si="341"/>
        <v>0</v>
      </c>
      <c r="AI131" s="143">
        <f>IF(I131=0,1,AH131/I131-1)</f>
        <v>1</v>
      </c>
      <c r="AJ131" s="17"/>
      <c r="AK131" s="17">
        <f t="shared" si="342"/>
        <v>0</v>
      </c>
      <c r="AL131" s="143">
        <f>IF(K131=0,1,AK131/K131-1)</f>
        <v>1</v>
      </c>
      <c r="AM131" s="17"/>
      <c r="AN131" s="17">
        <f t="shared" si="343"/>
        <v>0</v>
      </c>
      <c r="AO131" s="143">
        <f>IF(M131=0,1,AN131/M131-1)</f>
        <v>1</v>
      </c>
      <c r="AP131" s="17"/>
      <c r="AQ131" s="17">
        <f t="shared" si="344"/>
        <v>0</v>
      </c>
      <c r="AR131" s="143">
        <f>IF(O131=0,1,AQ131/O131-1)</f>
        <v>1</v>
      </c>
      <c r="AS131" s="17"/>
      <c r="AT131" s="17">
        <f t="shared" si="345"/>
        <v>0</v>
      </c>
      <c r="AU131" s="143">
        <f>IF(Q131=0,1,AT131/Q131-1)</f>
        <v>1</v>
      </c>
      <c r="AV131" s="17"/>
      <c r="AW131" s="17">
        <f t="shared" si="346"/>
        <v>0</v>
      </c>
      <c r="AX131" s="143">
        <f>IF(S131=0,1,AW131/S131-1)</f>
        <v>1</v>
      </c>
      <c r="AY131" s="17"/>
      <c r="AZ131" s="17">
        <f t="shared" si="347"/>
        <v>0</v>
      </c>
      <c r="BA131" s="143">
        <f>IF(U131=0,1,AZ131/U131-1)</f>
        <v>1</v>
      </c>
      <c r="BB131" s="17"/>
      <c r="BC131" s="17">
        <f t="shared" si="348"/>
        <v>0</v>
      </c>
      <c r="BD131" s="143">
        <f>IF(W131=0,1,BC131/W131-1)</f>
        <v>1</v>
      </c>
      <c r="BE131" s="17"/>
      <c r="BF131" s="17">
        <f t="shared" si="349"/>
        <v>0</v>
      </c>
      <c r="BG131" s="143">
        <f>IF(Y131=0,1,BF131/Y131-1)</f>
        <v>1</v>
      </c>
      <c r="BH131" s="17"/>
      <c r="BI131" s="17"/>
      <c r="BJ131" s="17"/>
      <c r="BK131" s="143">
        <f>IF($AA$24=0,1,BJ131/$AA$24-1)</f>
        <v>1</v>
      </c>
      <c r="BL131" s="143">
        <f t="shared" si="329"/>
        <v>1</v>
      </c>
      <c r="BM131" s="83"/>
      <c r="BN131" s="83"/>
      <c r="BO131" s="83"/>
      <c r="BP131" s="83"/>
      <c r="BQ131" s="83"/>
      <c r="BR131" s="83"/>
      <c r="BS131" s="83"/>
      <c r="BT131" s="83"/>
      <c r="BU131" s="83"/>
      <c r="BV131" s="83"/>
      <c r="BW131" s="83"/>
      <c r="BX131" s="83"/>
      <c r="BY131" s="83"/>
      <c r="BZ131" s="83"/>
      <c r="CA131" s="83"/>
      <c r="CB131" s="83"/>
      <c r="CC131" s="83"/>
      <c r="CD131" s="83"/>
      <c r="CE131" s="83"/>
      <c r="CF131" s="83"/>
      <c r="CG131" s="83"/>
      <c r="CH131" s="83"/>
      <c r="CI131" s="83"/>
      <c r="CJ131" s="83"/>
      <c r="CK131" s="83"/>
      <c r="CL131" s="83"/>
      <c r="CM131" s="83"/>
      <c r="CN131" s="83"/>
      <c r="CO131" s="83"/>
      <c r="CP131" s="83"/>
      <c r="CQ131" s="83"/>
      <c r="CR131" s="83"/>
      <c r="CS131" s="83"/>
      <c r="CT131" s="83"/>
      <c r="CU131" s="83"/>
      <c r="CV131" s="83"/>
      <c r="CW131" s="83"/>
      <c r="CX131" s="83"/>
      <c r="CY131" s="83"/>
      <c r="CZ131" s="83"/>
      <c r="DA131" s="83"/>
      <c r="DB131" s="83"/>
      <c r="DC131" s="83"/>
      <c r="DD131" s="83"/>
      <c r="DE131" s="83"/>
      <c r="DF131" s="83"/>
      <c r="DG131" s="83"/>
      <c r="DH131" s="83"/>
      <c r="DI131" s="83"/>
      <c r="DJ131" s="83"/>
      <c r="DK131" s="83"/>
      <c r="DL131" s="83"/>
      <c r="DM131" s="83"/>
      <c r="DN131" s="83"/>
      <c r="DO131" s="83"/>
      <c r="DP131" s="83"/>
      <c r="DQ131" s="83"/>
      <c r="DR131" s="83"/>
      <c r="DS131" s="83"/>
      <c r="DT131" s="83"/>
      <c r="DU131" s="83"/>
      <c r="DV131" s="83"/>
      <c r="DW131" s="83"/>
      <c r="DX131" s="83"/>
      <c r="DY131" s="83"/>
      <c r="DZ131" s="83"/>
      <c r="EA131" s="83"/>
      <c r="EB131" s="83"/>
      <c r="EC131" s="83"/>
      <c r="ED131" s="83"/>
      <c r="EE131" s="83"/>
      <c r="EF131" s="83"/>
      <c r="EG131" s="83"/>
      <c r="EH131" s="83"/>
      <c r="EI131" s="83"/>
      <c r="EJ131" s="83"/>
      <c r="EK131" s="83"/>
      <c r="EL131" s="83"/>
      <c r="EM131" s="83"/>
      <c r="EN131" s="83"/>
      <c r="EO131" s="83"/>
      <c r="EP131" s="83"/>
      <c r="EQ131" s="83"/>
      <c r="ER131" s="83"/>
      <c r="ES131" s="83"/>
      <c r="ET131" s="83"/>
      <c r="EU131" s="83"/>
      <c r="EV131" s="83"/>
      <c r="EW131" s="83"/>
      <c r="EX131" s="83"/>
      <c r="EY131" s="83"/>
      <c r="EZ131" s="83"/>
      <c r="FA131" s="83"/>
      <c r="FB131" s="83"/>
      <c r="FC131" s="83"/>
      <c r="FD131" s="83"/>
      <c r="FE131" s="83"/>
      <c r="FF131" s="83"/>
      <c r="FG131" s="83"/>
      <c r="FH131" s="83"/>
      <c r="FI131" s="83"/>
      <c r="FJ131" s="83"/>
      <c r="FK131" s="83"/>
      <c r="FL131" s="83"/>
      <c r="FM131" s="83"/>
      <c r="FN131" s="83"/>
      <c r="FO131" s="83"/>
      <c r="FP131" s="83"/>
      <c r="FQ131" s="83"/>
      <c r="FR131" s="83"/>
      <c r="FS131" s="83"/>
      <c r="FT131" s="83"/>
      <c r="FU131" s="83"/>
      <c r="FV131" s="83"/>
      <c r="FW131" s="83"/>
      <c r="FX131" s="83"/>
      <c r="FY131" s="83"/>
      <c r="FZ131" s="83"/>
      <c r="GA131" s="83"/>
      <c r="GB131" s="83"/>
      <c r="GC131" s="83"/>
      <c r="GD131" s="83"/>
      <c r="GE131" s="83"/>
      <c r="GF131" s="83"/>
      <c r="GG131" s="83"/>
      <c r="GH131" s="83"/>
      <c r="GI131" s="83"/>
      <c r="GJ131" s="83"/>
      <c r="GK131" s="83"/>
      <c r="GL131" s="83"/>
      <c r="GM131" s="83"/>
      <c r="GN131" s="83"/>
      <c r="GO131" s="83"/>
      <c r="GP131" s="83"/>
      <c r="GQ131" s="83"/>
      <c r="GR131" s="83"/>
      <c r="GS131" s="83"/>
      <c r="GT131" s="83"/>
      <c r="GU131" s="83"/>
      <c r="GV131" s="83"/>
      <c r="GW131" s="83"/>
      <c r="GX131" s="83"/>
    </row>
    <row r="132" spans="1:206" s="66" customFormat="1">
      <c r="A132" s="89"/>
      <c r="B132" s="89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91"/>
      <c r="BN132" s="91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  <c r="CA132" s="65"/>
      <c r="CB132" s="65"/>
      <c r="CC132" s="65"/>
      <c r="CD132" s="65"/>
      <c r="CE132" s="65"/>
      <c r="CF132" s="65"/>
      <c r="CG132" s="65"/>
      <c r="CH132" s="65"/>
      <c r="CI132" s="65"/>
      <c r="CJ132" s="65"/>
      <c r="CK132" s="65"/>
      <c r="CL132" s="65"/>
      <c r="CM132" s="65"/>
      <c r="CN132" s="65"/>
      <c r="CO132" s="65"/>
      <c r="CP132" s="65"/>
      <c r="CQ132" s="65"/>
      <c r="CR132" s="65"/>
      <c r="CS132" s="65"/>
      <c r="CT132" s="65"/>
      <c r="CU132" s="65"/>
      <c r="CV132" s="65"/>
      <c r="CW132" s="65"/>
      <c r="CX132" s="65"/>
      <c r="CY132" s="65"/>
      <c r="CZ132" s="65"/>
      <c r="DA132" s="65"/>
      <c r="DB132" s="65"/>
      <c r="DC132" s="65"/>
      <c r="DD132" s="65"/>
      <c r="DE132" s="65"/>
      <c r="DF132" s="65"/>
      <c r="DG132" s="65"/>
      <c r="DH132" s="65"/>
      <c r="DI132" s="65"/>
      <c r="DJ132" s="65"/>
      <c r="DK132" s="65"/>
      <c r="DL132" s="65"/>
      <c r="DM132" s="65"/>
      <c r="DN132" s="65"/>
      <c r="DO132" s="65"/>
      <c r="DP132" s="65"/>
      <c r="DQ132" s="65"/>
      <c r="DR132" s="65"/>
      <c r="DS132" s="65"/>
      <c r="DT132" s="65"/>
      <c r="DU132" s="65"/>
      <c r="DV132" s="65"/>
      <c r="DW132" s="65"/>
      <c r="DX132" s="65"/>
      <c r="DY132" s="65"/>
      <c r="DZ132" s="65"/>
      <c r="EA132" s="65"/>
      <c r="EB132" s="65"/>
      <c r="EC132" s="65"/>
      <c r="ED132" s="65"/>
      <c r="EE132" s="65"/>
      <c r="EF132" s="65"/>
      <c r="EG132" s="65"/>
      <c r="EH132" s="65"/>
      <c r="EI132" s="65"/>
      <c r="EJ132" s="65"/>
      <c r="EK132" s="65"/>
      <c r="EL132" s="65"/>
      <c r="EM132" s="65"/>
      <c r="EN132" s="65"/>
      <c r="EO132" s="65"/>
      <c r="EP132" s="65"/>
      <c r="EQ132" s="65"/>
      <c r="ER132" s="65"/>
      <c r="ES132" s="65"/>
      <c r="ET132" s="65"/>
      <c r="EU132" s="65"/>
      <c r="EV132" s="65"/>
      <c r="EW132" s="65"/>
      <c r="EX132" s="65"/>
      <c r="EY132" s="65"/>
      <c r="EZ132" s="65"/>
      <c r="FA132" s="65"/>
      <c r="FB132" s="65"/>
      <c r="FC132" s="65"/>
      <c r="FD132" s="65"/>
      <c r="FE132" s="65"/>
      <c r="FF132" s="65"/>
      <c r="FG132" s="65"/>
      <c r="FH132" s="65"/>
      <c r="FI132" s="65"/>
      <c r="FJ132" s="65"/>
      <c r="FK132" s="65"/>
      <c r="FL132" s="65"/>
      <c r="FM132" s="65"/>
      <c r="FN132" s="65"/>
      <c r="FO132" s="65"/>
      <c r="FP132" s="65"/>
      <c r="FQ132" s="65"/>
      <c r="FR132" s="65"/>
      <c r="FS132" s="65"/>
      <c r="FT132" s="65"/>
      <c r="FU132" s="65"/>
      <c r="FV132" s="65"/>
      <c r="FW132" s="65"/>
      <c r="FX132" s="65"/>
      <c r="FY132" s="65"/>
      <c r="FZ132" s="65"/>
      <c r="GA132" s="65"/>
      <c r="GB132" s="65"/>
      <c r="GC132" s="65"/>
      <c r="GD132" s="65"/>
      <c r="GE132" s="65"/>
      <c r="GF132" s="65"/>
      <c r="GG132" s="65"/>
      <c r="GH132" s="65"/>
      <c r="GI132" s="65"/>
      <c r="GJ132" s="65"/>
      <c r="GK132" s="65"/>
      <c r="GL132" s="65"/>
      <c r="GM132" s="65"/>
      <c r="GN132" s="65"/>
      <c r="GO132" s="65"/>
      <c r="GP132" s="65"/>
      <c r="GQ132" s="65"/>
      <c r="GR132" s="65"/>
      <c r="GS132" s="65"/>
      <c r="GT132" s="65"/>
      <c r="GU132" s="65"/>
      <c r="GV132" s="65"/>
      <c r="GW132" s="65"/>
      <c r="GX132" s="65"/>
    </row>
    <row r="133" spans="1:206" s="66" customFormat="1">
      <c r="A133" s="89"/>
      <c r="B133" s="89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91"/>
      <c r="BN133" s="91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  <c r="CA133" s="65"/>
      <c r="CB133" s="65"/>
      <c r="CC133" s="65"/>
      <c r="CD133" s="65"/>
      <c r="CE133" s="65"/>
      <c r="CF133" s="65"/>
      <c r="CG133" s="65"/>
      <c r="CH133" s="65"/>
      <c r="CI133" s="65"/>
      <c r="CJ133" s="65"/>
      <c r="CK133" s="65"/>
      <c r="CL133" s="65"/>
      <c r="CM133" s="65"/>
      <c r="CN133" s="65"/>
      <c r="CO133" s="65"/>
      <c r="CP133" s="65"/>
      <c r="CQ133" s="65"/>
      <c r="CR133" s="65"/>
      <c r="CS133" s="65"/>
      <c r="CT133" s="65"/>
      <c r="CU133" s="65"/>
      <c r="CV133" s="65"/>
      <c r="CW133" s="65"/>
      <c r="CX133" s="65"/>
      <c r="CY133" s="65"/>
      <c r="CZ133" s="65"/>
      <c r="DA133" s="65"/>
      <c r="DB133" s="65"/>
      <c r="DC133" s="65"/>
      <c r="DD133" s="65"/>
      <c r="DE133" s="65"/>
      <c r="DF133" s="65"/>
      <c r="DG133" s="65"/>
      <c r="DH133" s="65"/>
      <c r="DI133" s="65"/>
      <c r="DJ133" s="65"/>
      <c r="DK133" s="65"/>
      <c r="DL133" s="65"/>
      <c r="DM133" s="65"/>
      <c r="DN133" s="65"/>
      <c r="DO133" s="65"/>
      <c r="DP133" s="65"/>
      <c r="DQ133" s="65"/>
      <c r="DR133" s="65"/>
      <c r="DS133" s="65"/>
      <c r="DT133" s="65"/>
      <c r="DU133" s="65"/>
      <c r="DV133" s="65"/>
      <c r="DW133" s="65"/>
      <c r="DX133" s="65"/>
      <c r="DY133" s="65"/>
      <c r="DZ133" s="65"/>
      <c r="EA133" s="65"/>
      <c r="EB133" s="65"/>
      <c r="EC133" s="65"/>
      <c r="ED133" s="65"/>
      <c r="EE133" s="65"/>
      <c r="EF133" s="65"/>
      <c r="EG133" s="65"/>
      <c r="EH133" s="65"/>
      <c r="EI133" s="65"/>
      <c r="EJ133" s="65"/>
      <c r="EK133" s="65"/>
      <c r="EL133" s="65"/>
      <c r="EM133" s="65"/>
      <c r="EN133" s="65"/>
      <c r="EO133" s="65"/>
      <c r="EP133" s="65"/>
      <c r="EQ133" s="65"/>
      <c r="ER133" s="65"/>
      <c r="ES133" s="65"/>
      <c r="ET133" s="65"/>
      <c r="EU133" s="65"/>
      <c r="EV133" s="65"/>
      <c r="EW133" s="65"/>
      <c r="EX133" s="65"/>
      <c r="EY133" s="65"/>
      <c r="EZ133" s="65"/>
      <c r="FA133" s="65"/>
      <c r="FB133" s="65"/>
      <c r="FC133" s="65"/>
      <c r="FD133" s="65"/>
      <c r="FE133" s="65"/>
      <c r="FF133" s="65"/>
      <c r="FG133" s="65"/>
      <c r="FH133" s="65"/>
      <c r="FI133" s="65"/>
      <c r="FJ133" s="65"/>
      <c r="FK133" s="65"/>
      <c r="FL133" s="65"/>
      <c r="FM133" s="65"/>
      <c r="FN133" s="65"/>
      <c r="FO133" s="65"/>
      <c r="FP133" s="65"/>
      <c r="FQ133" s="65"/>
      <c r="FR133" s="65"/>
      <c r="FS133" s="65"/>
      <c r="FT133" s="65"/>
      <c r="FU133" s="65"/>
      <c r="FV133" s="65"/>
      <c r="FW133" s="65"/>
      <c r="FX133" s="65"/>
      <c r="FY133" s="65"/>
      <c r="FZ133" s="65"/>
      <c r="GA133" s="65"/>
      <c r="GB133" s="65"/>
      <c r="GC133" s="65"/>
      <c r="GD133" s="65"/>
      <c r="GE133" s="65"/>
      <c r="GF133" s="65"/>
      <c r="GG133" s="65"/>
      <c r="GH133" s="65"/>
      <c r="GI133" s="65"/>
      <c r="GJ133" s="65"/>
      <c r="GK133" s="65"/>
      <c r="GL133" s="65"/>
      <c r="GM133" s="65"/>
      <c r="GN133" s="65"/>
      <c r="GO133" s="65"/>
      <c r="GP133" s="65"/>
      <c r="GQ133" s="65"/>
      <c r="GR133" s="65"/>
      <c r="GS133" s="65"/>
      <c r="GT133" s="65"/>
      <c r="GU133" s="65"/>
      <c r="GV133" s="65"/>
      <c r="GW133" s="65"/>
      <c r="GX133" s="65"/>
    </row>
    <row r="134" spans="1:206" s="66" customFormat="1">
      <c r="A134" s="89"/>
      <c r="B134" s="89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91"/>
      <c r="BN134" s="91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  <c r="CA134" s="65"/>
      <c r="CB134" s="65"/>
      <c r="CC134" s="65"/>
      <c r="CD134" s="65"/>
      <c r="CE134" s="65"/>
      <c r="CF134" s="65"/>
      <c r="CG134" s="65"/>
      <c r="CH134" s="65"/>
      <c r="CI134" s="65"/>
      <c r="CJ134" s="65"/>
      <c r="CK134" s="65"/>
      <c r="CL134" s="65"/>
      <c r="CM134" s="65"/>
      <c r="CN134" s="65"/>
      <c r="CO134" s="65"/>
      <c r="CP134" s="65"/>
      <c r="CQ134" s="65"/>
      <c r="CR134" s="65"/>
      <c r="CS134" s="65"/>
      <c r="CT134" s="65"/>
      <c r="CU134" s="65"/>
      <c r="CV134" s="65"/>
      <c r="CW134" s="65"/>
      <c r="CX134" s="65"/>
      <c r="CY134" s="65"/>
      <c r="CZ134" s="65"/>
      <c r="DA134" s="65"/>
      <c r="DB134" s="65"/>
      <c r="DC134" s="65"/>
      <c r="DD134" s="65"/>
      <c r="DE134" s="65"/>
      <c r="DF134" s="65"/>
      <c r="DG134" s="65"/>
      <c r="DH134" s="65"/>
      <c r="DI134" s="65"/>
      <c r="DJ134" s="65"/>
      <c r="DK134" s="65"/>
      <c r="DL134" s="65"/>
      <c r="DM134" s="65"/>
      <c r="DN134" s="65"/>
      <c r="DO134" s="65"/>
      <c r="DP134" s="65"/>
      <c r="DQ134" s="65"/>
      <c r="DR134" s="65"/>
      <c r="DS134" s="65"/>
      <c r="DT134" s="65"/>
      <c r="DU134" s="65"/>
      <c r="DV134" s="65"/>
      <c r="DW134" s="65"/>
      <c r="DX134" s="65"/>
      <c r="DY134" s="65"/>
      <c r="DZ134" s="65"/>
      <c r="EA134" s="65"/>
      <c r="EB134" s="65"/>
      <c r="EC134" s="65"/>
      <c r="ED134" s="65"/>
      <c r="EE134" s="65"/>
      <c r="EF134" s="65"/>
      <c r="EG134" s="65"/>
      <c r="EH134" s="65"/>
      <c r="EI134" s="65"/>
      <c r="EJ134" s="65"/>
      <c r="EK134" s="65"/>
      <c r="EL134" s="65"/>
      <c r="EM134" s="65"/>
      <c r="EN134" s="65"/>
      <c r="EO134" s="65"/>
      <c r="EP134" s="65"/>
      <c r="EQ134" s="65"/>
      <c r="ER134" s="65"/>
      <c r="ES134" s="65"/>
      <c r="ET134" s="65"/>
      <c r="EU134" s="65"/>
      <c r="EV134" s="65"/>
      <c r="EW134" s="65"/>
      <c r="EX134" s="65"/>
      <c r="EY134" s="65"/>
      <c r="EZ134" s="65"/>
      <c r="FA134" s="65"/>
      <c r="FB134" s="65"/>
      <c r="FC134" s="65"/>
      <c r="FD134" s="65"/>
      <c r="FE134" s="65"/>
      <c r="FF134" s="65"/>
      <c r="FG134" s="65"/>
      <c r="FH134" s="65"/>
      <c r="FI134" s="65"/>
      <c r="FJ134" s="65"/>
      <c r="FK134" s="65"/>
      <c r="FL134" s="65"/>
      <c r="FM134" s="65"/>
      <c r="FN134" s="65"/>
      <c r="FO134" s="65"/>
      <c r="FP134" s="65"/>
      <c r="FQ134" s="65"/>
      <c r="FR134" s="65"/>
      <c r="FS134" s="65"/>
      <c r="FT134" s="65"/>
      <c r="FU134" s="65"/>
      <c r="FV134" s="65"/>
      <c r="FW134" s="65"/>
      <c r="FX134" s="65"/>
      <c r="FY134" s="65"/>
      <c r="FZ134" s="65"/>
      <c r="GA134" s="65"/>
      <c r="GB134" s="65"/>
      <c r="GC134" s="65"/>
      <c r="GD134" s="65"/>
      <c r="GE134" s="65"/>
      <c r="GF134" s="65"/>
      <c r="GG134" s="65"/>
      <c r="GH134" s="65"/>
      <c r="GI134" s="65"/>
      <c r="GJ134" s="65"/>
      <c r="GK134" s="65"/>
      <c r="GL134" s="65"/>
      <c r="GM134" s="65"/>
      <c r="GN134" s="65"/>
      <c r="GO134" s="65"/>
      <c r="GP134" s="65"/>
      <c r="GQ134" s="65"/>
      <c r="GR134" s="65"/>
      <c r="GS134" s="65"/>
      <c r="GT134" s="65"/>
      <c r="GU134" s="65"/>
      <c r="GV134" s="65"/>
      <c r="GW134" s="65"/>
      <c r="GX134" s="65"/>
    </row>
    <row r="135" spans="1:206" s="66" customFormat="1">
      <c r="A135" s="89"/>
      <c r="B135" s="89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91"/>
      <c r="BN135" s="91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  <c r="CA135" s="65"/>
      <c r="CB135" s="65"/>
      <c r="CC135" s="65"/>
      <c r="CD135" s="65"/>
      <c r="CE135" s="65"/>
      <c r="CF135" s="65"/>
      <c r="CG135" s="65"/>
      <c r="CH135" s="65"/>
      <c r="CI135" s="65"/>
      <c r="CJ135" s="65"/>
      <c r="CK135" s="65"/>
      <c r="CL135" s="65"/>
      <c r="CM135" s="65"/>
      <c r="CN135" s="65"/>
      <c r="CO135" s="65"/>
      <c r="CP135" s="65"/>
      <c r="CQ135" s="65"/>
      <c r="CR135" s="65"/>
      <c r="CS135" s="65"/>
      <c r="CT135" s="65"/>
      <c r="CU135" s="65"/>
      <c r="CV135" s="65"/>
      <c r="CW135" s="65"/>
      <c r="CX135" s="65"/>
      <c r="CY135" s="65"/>
      <c r="CZ135" s="65"/>
      <c r="DA135" s="65"/>
      <c r="DB135" s="65"/>
      <c r="DC135" s="65"/>
      <c r="DD135" s="65"/>
      <c r="DE135" s="65"/>
      <c r="DF135" s="65"/>
      <c r="DG135" s="65"/>
      <c r="DH135" s="65"/>
      <c r="DI135" s="65"/>
      <c r="DJ135" s="65"/>
      <c r="DK135" s="65"/>
      <c r="DL135" s="65"/>
      <c r="DM135" s="65"/>
      <c r="DN135" s="65"/>
      <c r="DO135" s="65"/>
      <c r="DP135" s="65"/>
      <c r="DQ135" s="65"/>
      <c r="DR135" s="65"/>
      <c r="DS135" s="65"/>
      <c r="DT135" s="65"/>
      <c r="DU135" s="65"/>
      <c r="DV135" s="65"/>
      <c r="DW135" s="65"/>
      <c r="DX135" s="65"/>
      <c r="DY135" s="65"/>
      <c r="DZ135" s="65"/>
      <c r="EA135" s="65"/>
      <c r="EB135" s="65"/>
      <c r="EC135" s="65"/>
      <c r="ED135" s="65"/>
      <c r="EE135" s="65"/>
      <c r="EF135" s="65"/>
      <c r="EG135" s="65"/>
      <c r="EH135" s="65"/>
      <c r="EI135" s="65"/>
      <c r="EJ135" s="65"/>
      <c r="EK135" s="65"/>
      <c r="EL135" s="65"/>
      <c r="EM135" s="65"/>
      <c r="EN135" s="65"/>
      <c r="EO135" s="65"/>
      <c r="EP135" s="65"/>
      <c r="EQ135" s="65"/>
      <c r="ER135" s="65"/>
      <c r="ES135" s="65"/>
      <c r="ET135" s="65"/>
      <c r="EU135" s="65"/>
      <c r="EV135" s="65"/>
      <c r="EW135" s="65"/>
      <c r="EX135" s="65"/>
      <c r="EY135" s="65"/>
      <c r="EZ135" s="65"/>
      <c r="FA135" s="65"/>
      <c r="FB135" s="65"/>
      <c r="FC135" s="65"/>
      <c r="FD135" s="65"/>
      <c r="FE135" s="65"/>
      <c r="FF135" s="65"/>
      <c r="FG135" s="65"/>
      <c r="FH135" s="65"/>
      <c r="FI135" s="65"/>
      <c r="FJ135" s="65"/>
      <c r="FK135" s="65"/>
      <c r="FL135" s="65"/>
      <c r="FM135" s="65"/>
      <c r="FN135" s="65"/>
      <c r="FO135" s="65"/>
      <c r="FP135" s="65"/>
      <c r="FQ135" s="65"/>
      <c r="FR135" s="65"/>
      <c r="FS135" s="65"/>
      <c r="FT135" s="65"/>
      <c r="FU135" s="65"/>
      <c r="FV135" s="65"/>
      <c r="FW135" s="65"/>
      <c r="FX135" s="65"/>
      <c r="FY135" s="65"/>
      <c r="FZ135" s="65"/>
      <c r="GA135" s="65"/>
      <c r="GB135" s="65"/>
      <c r="GC135" s="65"/>
      <c r="GD135" s="65"/>
      <c r="GE135" s="65"/>
      <c r="GF135" s="65"/>
      <c r="GG135" s="65"/>
      <c r="GH135" s="65"/>
      <c r="GI135" s="65"/>
      <c r="GJ135" s="65"/>
      <c r="GK135" s="65"/>
      <c r="GL135" s="65"/>
      <c r="GM135" s="65"/>
      <c r="GN135" s="65"/>
      <c r="GO135" s="65"/>
      <c r="GP135" s="65"/>
      <c r="GQ135" s="65"/>
      <c r="GR135" s="65"/>
      <c r="GS135" s="65"/>
      <c r="GT135" s="65"/>
      <c r="GU135" s="65"/>
      <c r="GV135" s="65"/>
      <c r="GW135" s="65"/>
      <c r="GX135" s="65"/>
    </row>
    <row r="136" spans="1:206" s="66" customFormat="1">
      <c r="A136" s="89"/>
      <c r="B136" s="89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91"/>
      <c r="BN136" s="91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  <c r="CA136" s="65"/>
      <c r="CB136" s="65"/>
      <c r="CC136" s="65"/>
      <c r="CD136" s="65"/>
      <c r="CE136" s="65"/>
      <c r="CF136" s="65"/>
      <c r="CG136" s="65"/>
      <c r="CH136" s="65"/>
      <c r="CI136" s="65"/>
      <c r="CJ136" s="65"/>
      <c r="CK136" s="65"/>
      <c r="CL136" s="65"/>
      <c r="CM136" s="65"/>
      <c r="CN136" s="65"/>
      <c r="CO136" s="65"/>
      <c r="CP136" s="65"/>
      <c r="CQ136" s="65"/>
      <c r="CR136" s="65"/>
      <c r="CS136" s="65"/>
      <c r="CT136" s="65"/>
      <c r="CU136" s="65"/>
      <c r="CV136" s="65"/>
      <c r="CW136" s="65"/>
      <c r="CX136" s="65"/>
      <c r="CY136" s="65"/>
      <c r="CZ136" s="65"/>
      <c r="DA136" s="65"/>
      <c r="DB136" s="65"/>
      <c r="DC136" s="65"/>
      <c r="DD136" s="65"/>
      <c r="DE136" s="65"/>
      <c r="DF136" s="65"/>
      <c r="DG136" s="65"/>
      <c r="DH136" s="65"/>
      <c r="DI136" s="65"/>
      <c r="DJ136" s="65"/>
      <c r="DK136" s="65"/>
      <c r="DL136" s="65"/>
      <c r="DM136" s="65"/>
      <c r="DN136" s="65"/>
      <c r="DO136" s="65"/>
      <c r="DP136" s="65"/>
      <c r="DQ136" s="65"/>
      <c r="DR136" s="65"/>
      <c r="DS136" s="65"/>
      <c r="DT136" s="65"/>
      <c r="DU136" s="65"/>
      <c r="DV136" s="65"/>
      <c r="DW136" s="65"/>
      <c r="DX136" s="65"/>
      <c r="DY136" s="65"/>
      <c r="DZ136" s="65"/>
      <c r="EA136" s="65"/>
      <c r="EB136" s="65"/>
      <c r="EC136" s="65"/>
      <c r="ED136" s="65"/>
      <c r="EE136" s="65"/>
      <c r="EF136" s="65"/>
      <c r="EG136" s="65"/>
      <c r="EH136" s="65"/>
      <c r="EI136" s="65"/>
      <c r="EJ136" s="65"/>
      <c r="EK136" s="65"/>
      <c r="EL136" s="65"/>
      <c r="EM136" s="65"/>
      <c r="EN136" s="65"/>
      <c r="EO136" s="65"/>
      <c r="EP136" s="65"/>
      <c r="EQ136" s="65"/>
      <c r="ER136" s="65"/>
      <c r="ES136" s="65"/>
      <c r="ET136" s="65"/>
      <c r="EU136" s="65"/>
      <c r="EV136" s="65"/>
      <c r="EW136" s="65"/>
      <c r="EX136" s="65"/>
      <c r="EY136" s="65"/>
      <c r="EZ136" s="65"/>
      <c r="FA136" s="65"/>
      <c r="FB136" s="65"/>
      <c r="FC136" s="65"/>
      <c r="FD136" s="65"/>
      <c r="FE136" s="65"/>
      <c r="FF136" s="65"/>
      <c r="FG136" s="65"/>
      <c r="FH136" s="65"/>
      <c r="FI136" s="65"/>
      <c r="FJ136" s="65"/>
      <c r="FK136" s="65"/>
      <c r="FL136" s="65"/>
      <c r="FM136" s="65"/>
      <c r="FN136" s="65"/>
      <c r="FO136" s="65"/>
      <c r="FP136" s="65"/>
      <c r="FQ136" s="65"/>
      <c r="FR136" s="65"/>
      <c r="FS136" s="65"/>
      <c r="FT136" s="65"/>
      <c r="FU136" s="65"/>
      <c r="FV136" s="65"/>
      <c r="FW136" s="65"/>
      <c r="FX136" s="65"/>
      <c r="FY136" s="65"/>
      <c r="FZ136" s="65"/>
      <c r="GA136" s="65"/>
      <c r="GB136" s="65"/>
      <c r="GC136" s="65"/>
      <c r="GD136" s="65"/>
      <c r="GE136" s="65"/>
      <c r="GF136" s="65"/>
      <c r="GG136" s="65"/>
      <c r="GH136" s="65"/>
      <c r="GI136" s="65"/>
      <c r="GJ136" s="65"/>
      <c r="GK136" s="65"/>
      <c r="GL136" s="65"/>
      <c r="GM136" s="65"/>
      <c r="GN136" s="65"/>
      <c r="GO136" s="65"/>
      <c r="GP136" s="65"/>
      <c r="GQ136" s="65"/>
      <c r="GR136" s="65"/>
      <c r="GS136" s="65"/>
      <c r="GT136" s="65"/>
      <c r="GU136" s="65"/>
      <c r="GV136" s="65"/>
      <c r="GW136" s="65"/>
      <c r="GX136" s="65"/>
    </row>
    <row r="137" spans="1:206" s="66" customFormat="1">
      <c r="A137" s="89"/>
      <c r="B137" s="89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91"/>
      <c r="BN137" s="91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  <c r="CA137" s="65"/>
      <c r="CB137" s="65"/>
      <c r="CC137" s="65"/>
      <c r="CD137" s="65"/>
      <c r="CE137" s="65"/>
      <c r="CF137" s="65"/>
      <c r="CG137" s="65"/>
      <c r="CH137" s="65"/>
      <c r="CI137" s="65"/>
      <c r="CJ137" s="65"/>
      <c r="CK137" s="65"/>
      <c r="CL137" s="65"/>
      <c r="CM137" s="65"/>
      <c r="CN137" s="65"/>
      <c r="CO137" s="65"/>
      <c r="CP137" s="65"/>
      <c r="CQ137" s="65"/>
      <c r="CR137" s="65"/>
      <c r="CS137" s="65"/>
      <c r="CT137" s="65"/>
      <c r="CU137" s="65"/>
      <c r="CV137" s="65"/>
      <c r="CW137" s="65"/>
      <c r="CX137" s="65"/>
      <c r="CY137" s="65"/>
      <c r="CZ137" s="65"/>
      <c r="DA137" s="65"/>
      <c r="DB137" s="65"/>
      <c r="DC137" s="65"/>
      <c r="DD137" s="65"/>
      <c r="DE137" s="65"/>
      <c r="DF137" s="65"/>
      <c r="DG137" s="65"/>
      <c r="DH137" s="65"/>
      <c r="DI137" s="65"/>
      <c r="DJ137" s="65"/>
      <c r="DK137" s="65"/>
      <c r="DL137" s="65"/>
      <c r="DM137" s="65"/>
      <c r="DN137" s="65"/>
      <c r="DO137" s="65"/>
      <c r="DP137" s="65"/>
      <c r="DQ137" s="65"/>
      <c r="DR137" s="65"/>
      <c r="DS137" s="65"/>
      <c r="DT137" s="65"/>
      <c r="DU137" s="65"/>
      <c r="DV137" s="65"/>
      <c r="DW137" s="65"/>
      <c r="DX137" s="65"/>
      <c r="DY137" s="65"/>
      <c r="DZ137" s="65"/>
      <c r="EA137" s="65"/>
      <c r="EB137" s="65"/>
      <c r="EC137" s="65"/>
      <c r="ED137" s="65"/>
      <c r="EE137" s="65"/>
      <c r="EF137" s="65"/>
      <c r="EG137" s="65"/>
      <c r="EH137" s="65"/>
      <c r="EI137" s="65"/>
      <c r="EJ137" s="65"/>
      <c r="EK137" s="65"/>
      <c r="EL137" s="65"/>
      <c r="EM137" s="65"/>
      <c r="EN137" s="65"/>
      <c r="EO137" s="65"/>
      <c r="EP137" s="65"/>
      <c r="EQ137" s="65"/>
      <c r="ER137" s="65"/>
      <c r="ES137" s="65"/>
      <c r="ET137" s="65"/>
      <c r="EU137" s="65"/>
      <c r="EV137" s="65"/>
      <c r="EW137" s="65"/>
      <c r="EX137" s="65"/>
      <c r="EY137" s="65"/>
      <c r="EZ137" s="65"/>
      <c r="FA137" s="65"/>
      <c r="FB137" s="65"/>
      <c r="FC137" s="65"/>
      <c r="FD137" s="65"/>
      <c r="FE137" s="65"/>
      <c r="FF137" s="65"/>
      <c r="FG137" s="65"/>
      <c r="FH137" s="65"/>
      <c r="FI137" s="65"/>
      <c r="FJ137" s="65"/>
      <c r="FK137" s="65"/>
      <c r="FL137" s="65"/>
      <c r="FM137" s="65"/>
      <c r="FN137" s="65"/>
      <c r="FO137" s="65"/>
      <c r="FP137" s="65"/>
      <c r="FQ137" s="65"/>
      <c r="FR137" s="65"/>
      <c r="FS137" s="65"/>
      <c r="FT137" s="65"/>
      <c r="FU137" s="65"/>
      <c r="FV137" s="65"/>
      <c r="FW137" s="65"/>
      <c r="FX137" s="65"/>
      <c r="FY137" s="65"/>
      <c r="FZ137" s="65"/>
      <c r="GA137" s="65"/>
      <c r="GB137" s="65"/>
      <c r="GC137" s="65"/>
      <c r="GD137" s="65"/>
      <c r="GE137" s="65"/>
      <c r="GF137" s="65"/>
      <c r="GG137" s="65"/>
      <c r="GH137" s="65"/>
      <c r="GI137" s="65"/>
      <c r="GJ137" s="65"/>
      <c r="GK137" s="65"/>
      <c r="GL137" s="65"/>
      <c r="GM137" s="65"/>
      <c r="GN137" s="65"/>
      <c r="GO137" s="65"/>
      <c r="GP137" s="65"/>
      <c r="GQ137" s="65"/>
      <c r="GR137" s="65"/>
      <c r="GS137" s="65"/>
      <c r="GT137" s="65"/>
      <c r="GU137" s="65"/>
      <c r="GV137" s="65"/>
      <c r="GW137" s="65"/>
      <c r="GX137" s="65"/>
    </row>
    <row r="138" spans="1:206" s="66" customFormat="1">
      <c r="A138" s="89"/>
      <c r="B138" s="89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91"/>
      <c r="BN138" s="91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  <c r="CA138" s="65"/>
      <c r="CB138" s="65"/>
      <c r="CC138" s="65"/>
      <c r="CD138" s="65"/>
      <c r="CE138" s="65"/>
      <c r="CF138" s="65"/>
      <c r="CG138" s="65"/>
      <c r="CH138" s="65"/>
      <c r="CI138" s="65"/>
      <c r="CJ138" s="65"/>
      <c r="CK138" s="65"/>
      <c r="CL138" s="65"/>
      <c r="CM138" s="65"/>
      <c r="CN138" s="65"/>
      <c r="CO138" s="65"/>
      <c r="CP138" s="65"/>
      <c r="CQ138" s="65"/>
      <c r="CR138" s="65"/>
      <c r="CS138" s="65"/>
      <c r="CT138" s="65"/>
      <c r="CU138" s="65"/>
      <c r="CV138" s="65"/>
      <c r="CW138" s="65"/>
      <c r="CX138" s="65"/>
      <c r="CY138" s="65"/>
      <c r="CZ138" s="65"/>
      <c r="DA138" s="65"/>
      <c r="DB138" s="65"/>
      <c r="DC138" s="65"/>
      <c r="DD138" s="65"/>
      <c r="DE138" s="65"/>
      <c r="DF138" s="65"/>
      <c r="DG138" s="65"/>
      <c r="DH138" s="65"/>
      <c r="DI138" s="65"/>
      <c r="DJ138" s="65"/>
      <c r="DK138" s="65"/>
      <c r="DL138" s="65"/>
      <c r="DM138" s="65"/>
      <c r="DN138" s="65"/>
      <c r="DO138" s="65"/>
      <c r="DP138" s="65"/>
      <c r="DQ138" s="65"/>
      <c r="DR138" s="65"/>
      <c r="DS138" s="65"/>
      <c r="DT138" s="65"/>
      <c r="DU138" s="65"/>
      <c r="DV138" s="65"/>
      <c r="DW138" s="65"/>
      <c r="DX138" s="65"/>
      <c r="DY138" s="65"/>
      <c r="DZ138" s="65"/>
      <c r="EA138" s="65"/>
      <c r="EB138" s="65"/>
      <c r="EC138" s="65"/>
      <c r="ED138" s="65"/>
      <c r="EE138" s="65"/>
      <c r="EF138" s="65"/>
      <c r="EG138" s="65"/>
      <c r="EH138" s="65"/>
      <c r="EI138" s="65"/>
      <c r="EJ138" s="65"/>
      <c r="EK138" s="65"/>
      <c r="EL138" s="65"/>
      <c r="EM138" s="65"/>
      <c r="EN138" s="65"/>
      <c r="EO138" s="65"/>
      <c r="EP138" s="65"/>
      <c r="EQ138" s="65"/>
      <c r="ER138" s="65"/>
      <c r="ES138" s="65"/>
      <c r="ET138" s="65"/>
      <c r="EU138" s="65"/>
      <c r="EV138" s="65"/>
      <c r="EW138" s="65"/>
      <c r="EX138" s="65"/>
      <c r="EY138" s="65"/>
      <c r="EZ138" s="65"/>
      <c r="FA138" s="65"/>
      <c r="FB138" s="65"/>
      <c r="FC138" s="65"/>
      <c r="FD138" s="65"/>
      <c r="FE138" s="65"/>
      <c r="FF138" s="65"/>
      <c r="FG138" s="65"/>
      <c r="FH138" s="65"/>
      <c r="FI138" s="65"/>
      <c r="FJ138" s="65"/>
      <c r="FK138" s="65"/>
      <c r="FL138" s="65"/>
      <c r="FM138" s="65"/>
      <c r="FN138" s="65"/>
      <c r="FO138" s="65"/>
      <c r="FP138" s="65"/>
      <c r="FQ138" s="65"/>
      <c r="FR138" s="65"/>
      <c r="FS138" s="65"/>
      <c r="FT138" s="65"/>
      <c r="FU138" s="65"/>
      <c r="FV138" s="65"/>
      <c r="FW138" s="65"/>
      <c r="FX138" s="65"/>
      <c r="FY138" s="65"/>
      <c r="FZ138" s="65"/>
      <c r="GA138" s="65"/>
      <c r="GB138" s="65"/>
      <c r="GC138" s="65"/>
      <c r="GD138" s="65"/>
      <c r="GE138" s="65"/>
      <c r="GF138" s="65"/>
      <c r="GG138" s="65"/>
      <c r="GH138" s="65"/>
      <c r="GI138" s="65"/>
      <c r="GJ138" s="65"/>
      <c r="GK138" s="65"/>
      <c r="GL138" s="65"/>
      <c r="GM138" s="65"/>
      <c r="GN138" s="65"/>
      <c r="GO138" s="65"/>
      <c r="GP138" s="65"/>
      <c r="GQ138" s="65"/>
      <c r="GR138" s="65"/>
      <c r="GS138" s="65"/>
      <c r="GT138" s="65"/>
      <c r="GU138" s="65"/>
      <c r="GV138" s="65"/>
      <c r="GW138" s="65"/>
      <c r="GX138" s="65"/>
    </row>
    <row r="139" spans="1:206" s="66" customFormat="1">
      <c r="A139" s="89"/>
      <c r="B139" s="89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91"/>
      <c r="BN139" s="91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  <c r="CA139" s="65"/>
      <c r="CB139" s="65"/>
      <c r="CC139" s="65"/>
      <c r="CD139" s="65"/>
      <c r="CE139" s="65"/>
      <c r="CF139" s="65"/>
      <c r="CG139" s="65"/>
      <c r="CH139" s="65"/>
      <c r="CI139" s="65"/>
      <c r="CJ139" s="65"/>
      <c r="CK139" s="65"/>
      <c r="CL139" s="65"/>
      <c r="CM139" s="65"/>
      <c r="CN139" s="65"/>
      <c r="CO139" s="65"/>
      <c r="CP139" s="65"/>
      <c r="CQ139" s="65"/>
      <c r="CR139" s="65"/>
      <c r="CS139" s="65"/>
      <c r="CT139" s="65"/>
      <c r="CU139" s="65"/>
      <c r="CV139" s="65"/>
      <c r="CW139" s="65"/>
      <c r="CX139" s="65"/>
      <c r="CY139" s="65"/>
      <c r="CZ139" s="65"/>
      <c r="DA139" s="65"/>
      <c r="DB139" s="65"/>
      <c r="DC139" s="65"/>
      <c r="DD139" s="65"/>
      <c r="DE139" s="65"/>
      <c r="DF139" s="65"/>
      <c r="DG139" s="65"/>
      <c r="DH139" s="65"/>
      <c r="DI139" s="65"/>
      <c r="DJ139" s="65"/>
      <c r="DK139" s="65"/>
      <c r="DL139" s="65"/>
      <c r="DM139" s="65"/>
      <c r="DN139" s="65"/>
      <c r="DO139" s="65"/>
      <c r="DP139" s="65"/>
      <c r="DQ139" s="65"/>
      <c r="DR139" s="65"/>
      <c r="DS139" s="65"/>
      <c r="DT139" s="65"/>
      <c r="DU139" s="65"/>
      <c r="DV139" s="65"/>
      <c r="DW139" s="65"/>
      <c r="DX139" s="65"/>
      <c r="DY139" s="65"/>
      <c r="DZ139" s="65"/>
      <c r="EA139" s="65"/>
      <c r="EB139" s="65"/>
      <c r="EC139" s="65"/>
      <c r="ED139" s="65"/>
      <c r="EE139" s="65"/>
      <c r="EF139" s="65"/>
      <c r="EG139" s="65"/>
      <c r="EH139" s="65"/>
      <c r="EI139" s="65"/>
      <c r="EJ139" s="65"/>
      <c r="EK139" s="65"/>
      <c r="EL139" s="65"/>
      <c r="EM139" s="65"/>
      <c r="EN139" s="65"/>
      <c r="EO139" s="65"/>
      <c r="EP139" s="65"/>
      <c r="EQ139" s="65"/>
      <c r="ER139" s="65"/>
      <c r="ES139" s="65"/>
      <c r="ET139" s="65"/>
      <c r="EU139" s="65"/>
      <c r="EV139" s="65"/>
      <c r="EW139" s="65"/>
      <c r="EX139" s="65"/>
      <c r="EY139" s="65"/>
      <c r="EZ139" s="65"/>
      <c r="FA139" s="65"/>
      <c r="FB139" s="65"/>
      <c r="FC139" s="65"/>
      <c r="FD139" s="65"/>
      <c r="FE139" s="65"/>
      <c r="FF139" s="65"/>
      <c r="FG139" s="65"/>
      <c r="FH139" s="65"/>
      <c r="FI139" s="65"/>
      <c r="FJ139" s="65"/>
      <c r="FK139" s="65"/>
      <c r="FL139" s="65"/>
      <c r="FM139" s="65"/>
      <c r="FN139" s="65"/>
      <c r="FO139" s="65"/>
      <c r="FP139" s="65"/>
      <c r="FQ139" s="65"/>
      <c r="FR139" s="65"/>
      <c r="FS139" s="65"/>
      <c r="FT139" s="65"/>
      <c r="FU139" s="65"/>
      <c r="FV139" s="65"/>
      <c r="FW139" s="65"/>
      <c r="FX139" s="65"/>
      <c r="FY139" s="65"/>
      <c r="FZ139" s="65"/>
      <c r="GA139" s="65"/>
      <c r="GB139" s="65"/>
      <c r="GC139" s="65"/>
      <c r="GD139" s="65"/>
      <c r="GE139" s="65"/>
      <c r="GF139" s="65"/>
      <c r="GG139" s="65"/>
      <c r="GH139" s="65"/>
      <c r="GI139" s="65"/>
      <c r="GJ139" s="65"/>
      <c r="GK139" s="65"/>
      <c r="GL139" s="65"/>
      <c r="GM139" s="65"/>
      <c r="GN139" s="65"/>
      <c r="GO139" s="65"/>
      <c r="GP139" s="65"/>
      <c r="GQ139" s="65"/>
      <c r="GR139" s="65"/>
      <c r="GS139" s="65"/>
      <c r="GT139" s="65"/>
      <c r="GU139" s="65"/>
      <c r="GV139" s="65"/>
      <c r="GW139" s="65"/>
      <c r="GX139" s="65"/>
    </row>
    <row r="140" spans="1:206" s="66" customFormat="1">
      <c r="A140" s="89"/>
      <c r="B140" s="89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91"/>
      <c r="BN140" s="91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  <c r="CA140" s="65"/>
      <c r="CB140" s="65"/>
      <c r="CC140" s="65"/>
      <c r="CD140" s="65"/>
      <c r="CE140" s="65"/>
      <c r="CF140" s="65"/>
      <c r="CG140" s="65"/>
      <c r="CH140" s="65"/>
      <c r="CI140" s="65"/>
      <c r="CJ140" s="65"/>
      <c r="CK140" s="65"/>
      <c r="CL140" s="65"/>
      <c r="CM140" s="65"/>
      <c r="CN140" s="65"/>
      <c r="CO140" s="65"/>
      <c r="CP140" s="65"/>
      <c r="CQ140" s="65"/>
      <c r="CR140" s="65"/>
      <c r="CS140" s="65"/>
      <c r="CT140" s="65"/>
      <c r="CU140" s="65"/>
      <c r="CV140" s="65"/>
      <c r="CW140" s="65"/>
      <c r="CX140" s="65"/>
      <c r="CY140" s="65"/>
      <c r="CZ140" s="65"/>
      <c r="DA140" s="65"/>
      <c r="DB140" s="65"/>
      <c r="DC140" s="65"/>
      <c r="DD140" s="65"/>
      <c r="DE140" s="65"/>
      <c r="DF140" s="65"/>
      <c r="DG140" s="65"/>
      <c r="DH140" s="65"/>
      <c r="DI140" s="65"/>
      <c r="DJ140" s="65"/>
      <c r="DK140" s="65"/>
      <c r="DL140" s="65"/>
      <c r="DM140" s="65"/>
      <c r="DN140" s="65"/>
      <c r="DO140" s="65"/>
      <c r="DP140" s="65"/>
      <c r="DQ140" s="65"/>
      <c r="DR140" s="65"/>
      <c r="DS140" s="65"/>
      <c r="DT140" s="65"/>
      <c r="DU140" s="65"/>
      <c r="DV140" s="65"/>
      <c r="DW140" s="65"/>
      <c r="DX140" s="65"/>
      <c r="DY140" s="65"/>
      <c r="DZ140" s="65"/>
      <c r="EA140" s="65"/>
      <c r="EB140" s="65"/>
      <c r="EC140" s="65"/>
      <c r="ED140" s="65"/>
      <c r="EE140" s="65"/>
      <c r="EF140" s="65"/>
      <c r="EG140" s="65"/>
      <c r="EH140" s="65"/>
      <c r="EI140" s="65"/>
      <c r="EJ140" s="65"/>
      <c r="EK140" s="65"/>
      <c r="EL140" s="65"/>
      <c r="EM140" s="65"/>
      <c r="EN140" s="65"/>
      <c r="EO140" s="65"/>
      <c r="EP140" s="65"/>
      <c r="EQ140" s="65"/>
      <c r="ER140" s="65"/>
      <c r="ES140" s="65"/>
      <c r="ET140" s="65"/>
      <c r="EU140" s="65"/>
      <c r="EV140" s="65"/>
      <c r="EW140" s="65"/>
      <c r="EX140" s="65"/>
      <c r="EY140" s="65"/>
      <c r="EZ140" s="65"/>
      <c r="FA140" s="65"/>
      <c r="FB140" s="65"/>
      <c r="FC140" s="65"/>
      <c r="FD140" s="65"/>
      <c r="FE140" s="65"/>
      <c r="FF140" s="65"/>
      <c r="FG140" s="65"/>
      <c r="FH140" s="65"/>
      <c r="FI140" s="65"/>
      <c r="FJ140" s="65"/>
      <c r="FK140" s="65"/>
      <c r="FL140" s="65"/>
      <c r="FM140" s="65"/>
      <c r="FN140" s="65"/>
      <c r="FO140" s="65"/>
      <c r="FP140" s="65"/>
      <c r="FQ140" s="65"/>
      <c r="FR140" s="65"/>
      <c r="FS140" s="65"/>
      <c r="FT140" s="65"/>
      <c r="FU140" s="65"/>
      <c r="FV140" s="65"/>
      <c r="FW140" s="65"/>
      <c r="FX140" s="65"/>
      <c r="FY140" s="65"/>
      <c r="FZ140" s="65"/>
      <c r="GA140" s="65"/>
      <c r="GB140" s="65"/>
      <c r="GC140" s="65"/>
      <c r="GD140" s="65"/>
      <c r="GE140" s="65"/>
      <c r="GF140" s="65"/>
      <c r="GG140" s="65"/>
      <c r="GH140" s="65"/>
      <c r="GI140" s="65"/>
      <c r="GJ140" s="65"/>
      <c r="GK140" s="65"/>
      <c r="GL140" s="65"/>
      <c r="GM140" s="65"/>
      <c r="GN140" s="65"/>
      <c r="GO140" s="65"/>
      <c r="GP140" s="65"/>
      <c r="GQ140" s="65"/>
      <c r="GR140" s="65"/>
      <c r="GS140" s="65"/>
      <c r="GT140" s="65"/>
      <c r="GU140" s="65"/>
      <c r="GV140" s="65"/>
      <c r="GW140" s="65"/>
      <c r="GX140" s="65"/>
    </row>
    <row r="141" spans="1:206" s="66" customFormat="1">
      <c r="A141" s="89"/>
      <c r="B141" s="89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65"/>
      <c r="AB141" s="65"/>
      <c r="AC141" s="65"/>
      <c r="AD141" s="65"/>
      <c r="AE141" s="65"/>
      <c r="AF141" s="65"/>
      <c r="AG141" s="65"/>
      <c r="AH141" s="65"/>
      <c r="AI141" s="65"/>
      <c r="AJ141" s="65"/>
      <c r="AK141" s="65"/>
      <c r="AL141" s="65"/>
      <c r="AM141" s="65"/>
      <c r="AN141" s="65"/>
      <c r="AO141" s="65"/>
      <c r="AP141" s="65"/>
      <c r="AQ141" s="65"/>
      <c r="AR141" s="65"/>
      <c r="AS141" s="65"/>
      <c r="AT141" s="65"/>
      <c r="AU141" s="65"/>
      <c r="AV141" s="65"/>
      <c r="AW141" s="65"/>
      <c r="AX141" s="65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91"/>
      <c r="BN141" s="91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  <c r="CA141" s="65"/>
      <c r="CB141" s="65"/>
      <c r="CC141" s="65"/>
      <c r="CD141" s="65"/>
      <c r="CE141" s="65"/>
      <c r="CF141" s="65"/>
      <c r="CG141" s="65"/>
      <c r="CH141" s="65"/>
      <c r="CI141" s="65"/>
      <c r="CJ141" s="65"/>
      <c r="CK141" s="65"/>
      <c r="CL141" s="65"/>
      <c r="CM141" s="65"/>
      <c r="CN141" s="65"/>
      <c r="CO141" s="65"/>
      <c r="CP141" s="65"/>
      <c r="CQ141" s="65"/>
      <c r="CR141" s="65"/>
      <c r="CS141" s="65"/>
      <c r="CT141" s="65"/>
      <c r="CU141" s="65"/>
      <c r="CV141" s="65"/>
      <c r="CW141" s="65"/>
      <c r="CX141" s="65"/>
      <c r="CY141" s="65"/>
      <c r="CZ141" s="65"/>
      <c r="DA141" s="65"/>
      <c r="DB141" s="65"/>
      <c r="DC141" s="65"/>
      <c r="DD141" s="65"/>
      <c r="DE141" s="65"/>
      <c r="DF141" s="65"/>
      <c r="DG141" s="65"/>
      <c r="DH141" s="65"/>
      <c r="DI141" s="65"/>
      <c r="DJ141" s="65"/>
      <c r="DK141" s="65"/>
      <c r="DL141" s="65"/>
      <c r="DM141" s="65"/>
      <c r="DN141" s="65"/>
      <c r="DO141" s="65"/>
      <c r="DP141" s="65"/>
      <c r="DQ141" s="65"/>
      <c r="DR141" s="65"/>
      <c r="DS141" s="65"/>
      <c r="DT141" s="65"/>
      <c r="DU141" s="65"/>
      <c r="DV141" s="65"/>
      <c r="DW141" s="65"/>
      <c r="DX141" s="65"/>
      <c r="DY141" s="65"/>
      <c r="DZ141" s="65"/>
      <c r="EA141" s="65"/>
      <c r="EB141" s="65"/>
      <c r="EC141" s="65"/>
      <c r="ED141" s="65"/>
      <c r="EE141" s="65"/>
      <c r="EF141" s="65"/>
      <c r="EG141" s="65"/>
      <c r="EH141" s="65"/>
      <c r="EI141" s="65"/>
      <c r="EJ141" s="65"/>
      <c r="EK141" s="65"/>
      <c r="EL141" s="65"/>
      <c r="EM141" s="65"/>
      <c r="EN141" s="65"/>
      <c r="EO141" s="65"/>
      <c r="EP141" s="65"/>
      <c r="EQ141" s="65"/>
      <c r="ER141" s="65"/>
      <c r="ES141" s="65"/>
      <c r="ET141" s="65"/>
      <c r="EU141" s="65"/>
      <c r="EV141" s="65"/>
      <c r="EW141" s="65"/>
      <c r="EX141" s="65"/>
      <c r="EY141" s="65"/>
      <c r="EZ141" s="65"/>
      <c r="FA141" s="65"/>
      <c r="FB141" s="65"/>
      <c r="FC141" s="65"/>
      <c r="FD141" s="65"/>
      <c r="FE141" s="65"/>
      <c r="FF141" s="65"/>
      <c r="FG141" s="65"/>
      <c r="FH141" s="65"/>
      <c r="FI141" s="65"/>
      <c r="FJ141" s="65"/>
      <c r="FK141" s="65"/>
      <c r="FL141" s="65"/>
      <c r="FM141" s="65"/>
      <c r="FN141" s="65"/>
      <c r="FO141" s="65"/>
      <c r="FP141" s="65"/>
      <c r="FQ141" s="65"/>
      <c r="FR141" s="65"/>
      <c r="FS141" s="65"/>
      <c r="FT141" s="65"/>
      <c r="FU141" s="65"/>
      <c r="FV141" s="65"/>
      <c r="FW141" s="65"/>
      <c r="FX141" s="65"/>
      <c r="FY141" s="65"/>
      <c r="FZ141" s="65"/>
      <c r="GA141" s="65"/>
      <c r="GB141" s="65"/>
      <c r="GC141" s="65"/>
      <c r="GD141" s="65"/>
      <c r="GE141" s="65"/>
      <c r="GF141" s="65"/>
      <c r="GG141" s="65"/>
      <c r="GH141" s="65"/>
      <c r="GI141" s="65"/>
      <c r="GJ141" s="65"/>
      <c r="GK141" s="65"/>
      <c r="GL141" s="65"/>
      <c r="GM141" s="65"/>
      <c r="GN141" s="65"/>
      <c r="GO141" s="65"/>
      <c r="GP141" s="65"/>
      <c r="GQ141" s="65"/>
      <c r="GR141" s="65"/>
      <c r="GS141" s="65"/>
      <c r="GT141" s="65"/>
      <c r="GU141" s="65"/>
      <c r="GV141" s="65"/>
      <c r="GW141" s="65"/>
      <c r="GX141" s="65"/>
    </row>
    <row r="142" spans="1:206" s="66" customFormat="1">
      <c r="A142" s="89"/>
      <c r="B142" s="89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65"/>
      <c r="AB142" s="65"/>
      <c r="AC142" s="65"/>
      <c r="AD142" s="65"/>
      <c r="AE142" s="65"/>
      <c r="AF142" s="65"/>
      <c r="AG142" s="65"/>
      <c r="AH142" s="65"/>
      <c r="AI142" s="65"/>
      <c r="AJ142" s="65"/>
      <c r="AK142" s="65"/>
      <c r="AL142" s="65"/>
      <c r="AM142" s="65"/>
      <c r="AN142" s="65"/>
      <c r="AO142" s="65"/>
      <c r="AP142" s="65"/>
      <c r="AQ142" s="65"/>
      <c r="AR142" s="65"/>
      <c r="AS142" s="65"/>
      <c r="AT142" s="65"/>
      <c r="AU142" s="65"/>
      <c r="AV142" s="65"/>
      <c r="AW142" s="65"/>
      <c r="AX142" s="65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91"/>
      <c r="BN142" s="91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  <c r="CA142" s="65"/>
      <c r="CB142" s="65"/>
      <c r="CC142" s="65"/>
      <c r="CD142" s="65"/>
      <c r="CE142" s="65"/>
      <c r="CF142" s="65"/>
      <c r="CG142" s="65"/>
      <c r="CH142" s="65"/>
      <c r="CI142" s="65"/>
      <c r="CJ142" s="65"/>
      <c r="CK142" s="65"/>
      <c r="CL142" s="65"/>
      <c r="CM142" s="65"/>
      <c r="CN142" s="65"/>
      <c r="CO142" s="65"/>
      <c r="CP142" s="65"/>
      <c r="CQ142" s="65"/>
      <c r="CR142" s="65"/>
      <c r="CS142" s="65"/>
      <c r="CT142" s="65"/>
      <c r="CU142" s="65"/>
      <c r="CV142" s="65"/>
      <c r="CW142" s="65"/>
      <c r="CX142" s="65"/>
      <c r="CY142" s="65"/>
      <c r="CZ142" s="65"/>
      <c r="DA142" s="65"/>
      <c r="DB142" s="65"/>
      <c r="DC142" s="65"/>
      <c r="DD142" s="65"/>
      <c r="DE142" s="65"/>
      <c r="DF142" s="65"/>
      <c r="DG142" s="65"/>
      <c r="DH142" s="65"/>
      <c r="DI142" s="65"/>
      <c r="DJ142" s="65"/>
      <c r="DK142" s="65"/>
      <c r="DL142" s="65"/>
      <c r="DM142" s="65"/>
      <c r="DN142" s="65"/>
      <c r="DO142" s="65"/>
      <c r="DP142" s="65"/>
      <c r="DQ142" s="65"/>
      <c r="DR142" s="65"/>
      <c r="DS142" s="65"/>
      <c r="DT142" s="65"/>
      <c r="DU142" s="65"/>
      <c r="DV142" s="65"/>
      <c r="DW142" s="65"/>
      <c r="DX142" s="65"/>
      <c r="DY142" s="65"/>
      <c r="DZ142" s="65"/>
      <c r="EA142" s="65"/>
      <c r="EB142" s="65"/>
      <c r="EC142" s="65"/>
      <c r="ED142" s="65"/>
      <c r="EE142" s="65"/>
      <c r="EF142" s="65"/>
      <c r="EG142" s="65"/>
      <c r="EH142" s="65"/>
      <c r="EI142" s="65"/>
      <c r="EJ142" s="65"/>
      <c r="EK142" s="65"/>
      <c r="EL142" s="65"/>
      <c r="EM142" s="65"/>
      <c r="EN142" s="65"/>
      <c r="EO142" s="65"/>
      <c r="EP142" s="65"/>
      <c r="EQ142" s="65"/>
      <c r="ER142" s="65"/>
      <c r="ES142" s="65"/>
      <c r="ET142" s="65"/>
      <c r="EU142" s="65"/>
      <c r="EV142" s="65"/>
      <c r="EW142" s="65"/>
      <c r="EX142" s="65"/>
      <c r="EY142" s="65"/>
      <c r="EZ142" s="65"/>
      <c r="FA142" s="65"/>
      <c r="FB142" s="65"/>
      <c r="FC142" s="65"/>
      <c r="FD142" s="65"/>
      <c r="FE142" s="65"/>
      <c r="FF142" s="65"/>
      <c r="FG142" s="65"/>
      <c r="FH142" s="65"/>
      <c r="FI142" s="65"/>
      <c r="FJ142" s="65"/>
      <c r="FK142" s="65"/>
      <c r="FL142" s="65"/>
      <c r="FM142" s="65"/>
      <c r="FN142" s="65"/>
      <c r="FO142" s="65"/>
      <c r="FP142" s="65"/>
      <c r="FQ142" s="65"/>
      <c r="FR142" s="65"/>
      <c r="FS142" s="65"/>
      <c r="FT142" s="65"/>
      <c r="FU142" s="65"/>
      <c r="FV142" s="65"/>
      <c r="FW142" s="65"/>
      <c r="FX142" s="65"/>
      <c r="FY142" s="65"/>
      <c r="FZ142" s="65"/>
      <c r="GA142" s="65"/>
      <c r="GB142" s="65"/>
      <c r="GC142" s="65"/>
      <c r="GD142" s="65"/>
      <c r="GE142" s="65"/>
      <c r="GF142" s="65"/>
      <c r="GG142" s="65"/>
      <c r="GH142" s="65"/>
      <c r="GI142" s="65"/>
      <c r="GJ142" s="65"/>
      <c r="GK142" s="65"/>
      <c r="GL142" s="65"/>
      <c r="GM142" s="65"/>
      <c r="GN142" s="65"/>
      <c r="GO142" s="65"/>
      <c r="GP142" s="65"/>
      <c r="GQ142" s="65"/>
      <c r="GR142" s="65"/>
      <c r="GS142" s="65"/>
      <c r="GT142" s="65"/>
      <c r="GU142" s="65"/>
      <c r="GV142" s="65"/>
      <c r="GW142" s="65"/>
      <c r="GX142" s="65"/>
    </row>
    <row r="143" spans="1:206" s="66" customFormat="1">
      <c r="A143" s="89"/>
      <c r="B143" s="89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65"/>
      <c r="AB143" s="65"/>
      <c r="AC143" s="65"/>
      <c r="AD143" s="65"/>
      <c r="AE143" s="65"/>
      <c r="AF143" s="65"/>
      <c r="AG143" s="65"/>
      <c r="AH143" s="65"/>
      <c r="AI143" s="65"/>
      <c r="AJ143" s="65"/>
      <c r="AK143" s="65"/>
      <c r="AL143" s="65"/>
      <c r="AM143" s="65"/>
      <c r="AN143" s="65"/>
      <c r="AO143" s="65"/>
      <c r="AP143" s="65"/>
      <c r="AQ143" s="65"/>
      <c r="AR143" s="65"/>
      <c r="AS143" s="65"/>
      <c r="AT143" s="65"/>
      <c r="AU143" s="65"/>
      <c r="AV143" s="65"/>
      <c r="AW143" s="65"/>
      <c r="AX143" s="65"/>
      <c r="AY143" s="65"/>
      <c r="AZ143" s="65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91"/>
      <c r="BN143" s="91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  <c r="CA143" s="65"/>
      <c r="CB143" s="65"/>
      <c r="CC143" s="65"/>
      <c r="CD143" s="65"/>
      <c r="CE143" s="65"/>
      <c r="CF143" s="65"/>
      <c r="CG143" s="65"/>
      <c r="CH143" s="65"/>
      <c r="CI143" s="65"/>
      <c r="CJ143" s="65"/>
      <c r="CK143" s="65"/>
      <c r="CL143" s="65"/>
      <c r="CM143" s="65"/>
      <c r="CN143" s="65"/>
      <c r="CO143" s="65"/>
      <c r="CP143" s="65"/>
      <c r="CQ143" s="65"/>
      <c r="CR143" s="65"/>
      <c r="CS143" s="65"/>
      <c r="CT143" s="65"/>
      <c r="CU143" s="65"/>
      <c r="CV143" s="65"/>
      <c r="CW143" s="65"/>
      <c r="CX143" s="65"/>
      <c r="CY143" s="65"/>
      <c r="CZ143" s="65"/>
      <c r="DA143" s="65"/>
      <c r="DB143" s="65"/>
      <c r="DC143" s="65"/>
      <c r="DD143" s="65"/>
      <c r="DE143" s="65"/>
      <c r="DF143" s="65"/>
      <c r="DG143" s="65"/>
      <c r="DH143" s="65"/>
      <c r="DI143" s="65"/>
      <c r="DJ143" s="65"/>
      <c r="DK143" s="65"/>
      <c r="DL143" s="65"/>
      <c r="DM143" s="65"/>
      <c r="DN143" s="65"/>
      <c r="DO143" s="65"/>
      <c r="DP143" s="65"/>
      <c r="DQ143" s="65"/>
      <c r="DR143" s="65"/>
      <c r="DS143" s="65"/>
      <c r="DT143" s="65"/>
      <c r="DU143" s="65"/>
      <c r="DV143" s="65"/>
      <c r="DW143" s="65"/>
      <c r="DX143" s="65"/>
      <c r="DY143" s="65"/>
      <c r="DZ143" s="65"/>
      <c r="EA143" s="65"/>
      <c r="EB143" s="65"/>
      <c r="EC143" s="65"/>
      <c r="ED143" s="65"/>
      <c r="EE143" s="65"/>
      <c r="EF143" s="65"/>
      <c r="EG143" s="65"/>
      <c r="EH143" s="65"/>
      <c r="EI143" s="65"/>
      <c r="EJ143" s="65"/>
      <c r="EK143" s="65"/>
      <c r="EL143" s="65"/>
      <c r="EM143" s="65"/>
      <c r="EN143" s="65"/>
      <c r="EO143" s="65"/>
      <c r="EP143" s="65"/>
      <c r="EQ143" s="65"/>
      <c r="ER143" s="65"/>
      <c r="ES143" s="65"/>
      <c r="ET143" s="65"/>
      <c r="EU143" s="65"/>
      <c r="EV143" s="65"/>
      <c r="EW143" s="65"/>
      <c r="EX143" s="65"/>
      <c r="EY143" s="65"/>
      <c r="EZ143" s="65"/>
      <c r="FA143" s="65"/>
      <c r="FB143" s="65"/>
      <c r="FC143" s="65"/>
      <c r="FD143" s="65"/>
      <c r="FE143" s="65"/>
      <c r="FF143" s="65"/>
      <c r="FG143" s="65"/>
      <c r="FH143" s="65"/>
      <c r="FI143" s="65"/>
      <c r="FJ143" s="65"/>
      <c r="FK143" s="65"/>
      <c r="FL143" s="65"/>
      <c r="FM143" s="65"/>
      <c r="FN143" s="65"/>
      <c r="FO143" s="65"/>
      <c r="FP143" s="65"/>
      <c r="FQ143" s="65"/>
      <c r="FR143" s="65"/>
      <c r="FS143" s="65"/>
      <c r="FT143" s="65"/>
      <c r="FU143" s="65"/>
      <c r="FV143" s="65"/>
      <c r="FW143" s="65"/>
      <c r="FX143" s="65"/>
      <c r="FY143" s="65"/>
      <c r="FZ143" s="65"/>
      <c r="GA143" s="65"/>
      <c r="GB143" s="65"/>
      <c r="GC143" s="65"/>
      <c r="GD143" s="65"/>
      <c r="GE143" s="65"/>
      <c r="GF143" s="65"/>
      <c r="GG143" s="65"/>
      <c r="GH143" s="65"/>
      <c r="GI143" s="65"/>
      <c r="GJ143" s="65"/>
      <c r="GK143" s="65"/>
      <c r="GL143" s="65"/>
      <c r="GM143" s="65"/>
      <c r="GN143" s="65"/>
      <c r="GO143" s="65"/>
      <c r="GP143" s="65"/>
      <c r="GQ143" s="65"/>
      <c r="GR143" s="65"/>
      <c r="GS143" s="65"/>
      <c r="GT143" s="65"/>
      <c r="GU143" s="65"/>
      <c r="GV143" s="65"/>
      <c r="GW143" s="65"/>
      <c r="GX143" s="65"/>
    </row>
    <row r="144" spans="1:206" s="66" customFormat="1">
      <c r="A144" s="89"/>
      <c r="B144" s="89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65"/>
      <c r="AM144" s="65"/>
      <c r="AN144" s="65"/>
      <c r="AO144" s="65"/>
      <c r="AP144" s="65"/>
      <c r="AQ144" s="65"/>
      <c r="AR144" s="65"/>
      <c r="AS144" s="65"/>
      <c r="AT144" s="65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91"/>
      <c r="BN144" s="91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  <c r="CA144" s="65"/>
      <c r="CB144" s="65"/>
      <c r="CC144" s="65"/>
      <c r="CD144" s="65"/>
      <c r="CE144" s="65"/>
      <c r="CF144" s="65"/>
      <c r="CG144" s="65"/>
      <c r="CH144" s="65"/>
      <c r="CI144" s="65"/>
      <c r="CJ144" s="65"/>
      <c r="CK144" s="65"/>
      <c r="CL144" s="65"/>
      <c r="CM144" s="65"/>
      <c r="CN144" s="65"/>
      <c r="CO144" s="65"/>
      <c r="CP144" s="65"/>
      <c r="CQ144" s="65"/>
      <c r="CR144" s="65"/>
      <c r="CS144" s="65"/>
      <c r="CT144" s="65"/>
      <c r="CU144" s="65"/>
      <c r="CV144" s="65"/>
      <c r="CW144" s="65"/>
      <c r="CX144" s="65"/>
      <c r="CY144" s="65"/>
      <c r="CZ144" s="65"/>
      <c r="DA144" s="65"/>
      <c r="DB144" s="65"/>
      <c r="DC144" s="65"/>
      <c r="DD144" s="65"/>
      <c r="DE144" s="65"/>
      <c r="DF144" s="65"/>
      <c r="DG144" s="65"/>
      <c r="DH144" s="65"/>
      <c r="DI144" s="65"/>
      <c r="DJ144" s="65"/>
      <c r="DK144" s="65"/>
      <c r="DL144" s="65"/>
      <c r="DM144" s="65"/>
      <c r="DN144" s="65"/>
      <c r="DO144" s="65"/>
      <c r="DP144" s="65"/>
      <c r="DQ144" s="65"/>
      <c r="DR144" s="65"/>
      <c r="DS144" s="65"/>
      <c r="DT144" s="65"/>
      <c r="DU144" s="65"/>
      <c r="DV144" s="65"/>
      <c r="DW144" s="65"/>
      <c r="DX144" s="65"/>
      <c r="DY144" s="65"/>
      <c r="DZ144" s="65"/>
      <c r="EA144" s="65"/>
      <c r="EB144" s="65"/>
      <c r="EC144" s="65"/>
      <c r="ED144" s="65"/>
      <c r="EE144" s="65"/>
      <c r="EF144" s="65"/>
      <c r="EG144" s="65"/>
      <c r="EH144" s="65"/>
      <c r="EI144" s="65"/>
      <c r="EJ144" s="65"/>
      <c r="EK144" s="65"/>
      <c r="EL144" s="65"/>
      <c r="EM144" s="65"/>
      <c r="EN144" s="65"/>
      <c r="EO144" s="65"/>
      <c r="EP144" s="65"/>
      <c r="EQ144" s="65"/>
      <c r="ER144" s="65"/>
      <c r="ES144" s="65"/>
      <c r="ET144" s="65"/>
      <c r="EU144" s="65"/>
      <c r="EV144" s="65"/>
      <c r="EW144" s="65"/>
      <c r="EX144" s="65"/>
      <c r="EY144" s="65"/>
      <c r="EZ144" s="65"/>
      <c r="FA144" s="65"/>
      <c r="FB144" s="65"/>
      <c r="FC144" s="65"/>
      <c r="FD144" s="65"/>
      <c r="FE144" s="65"/>
      <c r="FF144" s="65"/>
      <c r="FG144" s="65"/>
      <c r="FH144" s="65"/>
      <c r="FI144" s="65"/>
      <c r="FJ144" s="65"/>
      <c r="FK144" s="65"/>
      <c r="FL144" s="65"/>
      <c r="FM144" s="65"/>
      <c r="FN144" s="65"/>
      <c r="FO144" s="65"/>
      <c r="FP144" s="65"/>
      <c r="FQ144" s="65"/>
      <c r="FR144" s="65"/>
      <c r="FS144" s="65"/>
      <c r="FT144" s="65"/>
      <c r="FU144" s="65"/>
      <c r="FV144" s="65"/>
      <c r="FW144" s="65"/>
      <c r="FX144" s="65"/>
      <c r="FY144" s="65"/>
      <c r="FZ144" s="65"/>
      <c r="GA144" s="65"/>
      <c r="GB144" s="65"/>
      <c r="GC144" s="65"/>
      <c r="GD144" s="65"/>
      <c r="GE144" s="65"/>
      <c r="GF144" s="65"/>
      <c r="GG144" s="65"/>
      <c r="GH144" s="65"/>
      <c r="GI144" s="65"/>
      <c r="GJ144" s="65"/>
      <c r="GK144" s="65"/>
      <c r="GL144" s="65"/>
      <c r="GM144" s="65"/>
      <c r="GN144" s="65"/>
      <c r="GO144" s="65"/>
      <c r="GP144" s="65"/>
      <c r="GQ144" s="65"/>
      <c r="GR144" s="65"/>
      <c r="GS144" s="65"/>
      <c r="GT144" s="65"/>
      <c r="GU144" s="65"/>
      <c r="GV144" s="65"/>
      <c r="GW144" s="65"/>
      <c r="GX144" s="65"/>
    </row>
    <row r="145" spans="1:206" s="66" customFormat="1">
      <c r="A145" s="89"/>
      <c r="B145" s="89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65"/>
      <c r="AB145" s="65"/>
      <c r="AC145" s="65"/>
      <c r="AD145" s="65"/>
      <c r="AE145" s="65"/>
      <c r="AF145" s="65"/>
      <c r="AG145" s="65"/>
      <c r="AH145" s="65"/>
      <c r="AI145" s="65"/>
      <c r="AJ145" s="65"/>
      <c r="AK145" s="65"/>
      <c r="AL145" s="65"/>
      <c r="AM145" s="65"/>
      <c r="AN145" s="65"/>
      <c r="AO145" s="65"/>
      <c r="AP145" s="65"/>
      <c r="AQ145" s="65"/>
      <c r="AR145" s="65"/>
      <c r="AS145" s="65"/>
      <c r="AT145" s="65"/>
      <c r="AU145" s="65"/>
      <c r="AV145" s="65"/>
      <c r="AW145" s="65"/>
      <c r="AX145" s="65"/>
      <c r="AY145" s="65"/>
      <c r="AZ145" s="65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  <c r="BM145" s="91"/>
      <c r="BN145" s="91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  <c r="CA145" s="65"/>
      <c r="CB145" s="65"/>
      <c r="CC145" s="65"/>
      <c r="CD145" s="65"/>
      <c r="CE145" s="65"/>
      <c r="CF145" s="65"/>
      <c r="CG145" s="65"/>
      <c r="CH145" s="65"/>
      <c r="CI145" s="65"/>
      <c r="CJ145" s="65"/>
      <c r="CK145" s="65"/>
      <c r="CL145" s="65"/>
      <c r="CM145" s="65"/>
      <c r="CN145" s="65"/>
      <c r="CO145" s="65"/>
      <c r="CP145" s="65"/>
      <c r="CQ145" s="65"/>
      <c r="CR145" s="65"/>
      <c r="CS145" s="65"/>
      <c r="CT145" s="65"/>
      <c r="CU145" s="65"/>
      <c r="CV145" s="65"/>
      <c r="CW145" s="65"/>
      <c r="CX145" s="65"/>
      <c r="CY145" s="65"/>
      <c r="CZ145" s="65"/>
      <c r="DA145" s="65"/>
      <c r="DB145" s="65"/>
      <c r="DC145" s="65"/>
      <c r="DD145" s="65"/>
      <c r="DE145" s="65"/>
      <c r="DF145" s="65"/>
      <c r="DG145" s="65"/>
      <c r="DH145" s="65"/>
      <c r="DI145" s="65"/>
      <c r="DJ145" s="65"/>
      <c r="DK145" s="65"/>
      <c r="DL145" s="65"/>
      <c r="DM145" s="65"/>
      <c r="DN145" s="65"/>
      <c r="DO145" s="65"/>
      <c r="DP145" s="65"/>
      <c r="DQ145" s="65"/>
      <c r="DR145" s="65"/>
      <c r="DS145" s="65"/>
      <c r="DT145" s="65"/>
      <c r="DU145" s="65"/>
      <c r="DV145" s="65"/>
      <c r="DW145" s="65"/>
      <c r="DX145" s="65"/>
      <c r="DY145" s="65"/>
      <c r="DZ145" s="65"/>
      <c r="EA145" s="65"/>
      <c r="EB145" s="65"/>
      <c r="EC145" s="65"/>
      <c r="ED145" s="65"/>
      <c r="EE145" s="65"/>
      <c r="EF145" s="65"/>
      <c r="EG145" s="65"/>
      <c r="EH145" s="65"/>
      <c r="EI145" s="65"/>
      <c r="EJ145" s="65"/>
      <c r="EK145" s="65"/>
      <c r="EL145" s="65"/>
      <c r="EM145" s="65"/>
      <c r="EN145" s="65"/>
      <c r="EO145" s="65"/>
      <c r="EP145" s="65"/>
      <c r="EQ145" s="65"/>
      <c r="ER145" s="65"/>
      <c r="ES145" s="65"/>
      <c r="ET145" s="65"/>
      <c r="EU145" s="65"/>
      <c r="EV145" s="65"/>
      <c r="EW145" s="65"/>
      <c r="EX145" s="65"/>
      <c r="EY145" s="65"/>
      <c r="EZ145" s="65"/>
      <c r="FA145" s="65"/>
      <c r="FB145" s="65"/>
      <c r="FC145" s="65"/>
      <c r="FD145" s="65"/>
      <c r="FE145" s="65"/>
      <c r="FF145" s="65"/>
      <c r="FG145" s="65"/>
      <c r="FH145" s="65"/>
      <c r="FI145" s="65"/>
      <c r="FJ145" s="65"/>
      <c r="FK145" s="65"/>
      <c r="FL145" s="65"/>
      <c r="FM145" s="65"/>
      <c r="FN145" s="65"/>
      <c r="FO145" s="65"/>
      <c r="FP145" s="65"/>
      <c r="FQ145" s="65"/>
      <c r="FR145" s="65"/>
      <c r="FS145" s="65"/>
      <c r="FT145" s="65"/>
      <c r="FU145" s="65"/>
      <c r="FV145" s="65"/>
      <c r="FW145" s="65"/>
      <c r="FX145" s="65"/>
      <c r="FY145" s="65"/>
      <c r="FZ145" s="65"/>
      <c r="GA145" s="65"/>
      <c r="GB145" s="65"/>
      <c r="GC145" s="65"/>
      <c r="GD145" s="65"/>
      <c r="GE145" s="65"/>
      <c r="GF145" s="65"/>
      <c r="GG145" s="65"/>
      <c r="GH145" s="65"/>
      <c r="GI145" s="65"/>
      <c r="GJ145" s="65"/>
      <c r="GK145" s="65"/>
      <c r="GL145" s="65"/>
      <c r="GM145" s="65"/>
      <c r="GN145" s="65"/>
      <c r="GO145" s="65"/>
      <c r="GP145" s="65"/>
      <c r="GQ145" s="65"/>
      <c r="GR145" s="65"/>
      <c r="GS145" s="65"/>
      <c r="GT145" s="65"/>
      <c r="GU145" s="65"/>
      <c r="GV145" s="65"/>
      <c r="GW145" s="65"/>
      <c r="GX145" s="65"/>
    </row>
    <row r="146" spans="1:206" s="66" customFormat="1">
      <c r="A146" s="89"/>
      <c r="B146" s="89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65"/>
      <c r="AB146" s="65"/>
      <c r="AC146" s="65"/>
      <c r="AD146" s="65"/>
      <c r="AE146" s="65"/>
      <c r="AF146" s="65"/>
      <c r="AG146" s="65"/>
      <c r="AH146" s="65"/>
      <c r="AI146" s="65"/>
      <c r="AJ146" s="65"/>
      <c r="AK146" s="65"/>
      <c r="AL146" s="65"/>
      <c r="AM146" s="65"/>
      <c r="AN146" s="65"/>
      <c r="AO146" s="65"/>
      <c r="AP146" s="65"/>
      <c r="AQ146" s="65"/>
      <c r="AR146" s="65"/>
      <c r="AS146" s="65"/>
      <c r="AT146" s="65"/>
      <c r="AU146" s="65"/>
      <c r="AV146" s="65"/>
      <c r="AW146" s="65"/>
      <c r="AX146" s="65"/>
      <c r="AY146" s="65"/>
      <c r="AZ146" s="65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  <c r="BM146" s="91"/>
      <c r="BN146" s="91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  <c r="CA146" s="65"/>
      <c r="CB146" s="65"/>
      <c r="CC146" s="65"/>
      <c r="CD146" s="65"/>
      <c r="CE146" s="65"/>
      <c r="CF146" s="65"/>
      <c r="CG146" s="65"/>
      <c r="CH146" s="65"/>
      <c r="CI146" s="65"/>
      <c r="CJ146" s="65"/>
      <c r="CK146" s="65"/>
      <c r="CL146" s="65"/>
      <c r="CM146" s="65"/>
      <c r="CN146" s="65"/>
      <c r="CO146" s="65"/>
      <c r="CP146" s="65"/>
      <c r="CQ146" s="65"/>
      <c r="CR146" s="65"/>
      <c r="CS146" s="65"/>
      <c r="CT146" s="65"/>
      <c r="CU146" s="65"/>
      <c r="CV146" s="65"/>
      <c r="CW146" s="65"/>
      <c r="CX146" s="65"/>
      <c r="CY146" s="65"/>
      <c r="CZ146" s="65"/>
      <c r="DA146" s="65"/>
      <c r="DB146" s="65"/>
      <c r="DC146" s="65"/>
      <c r="DD146" s="65"/>
      <c r="DE146" s="65"/>
      <c r="DF146" s="65"/>
      <c r="DG146" s="65"/>
      <c r="DH146" s="65"/>
      <c r="DI146" s="65"/>
      <c r="DJ146" s="65"/>
      <c r="DK146" s="65"/>
      <c r="DL146" s="65"/>
      <c r="DM146" s="65"/>
      <c r="DN146" s="65"/>
      <c r="DO146" s="65"/>
      <c r="DP146" s="65"/>
      <c r="DQ146" s="65"/>
      <c r="DR146" s="65"/>
      <c r="DS146" s="65"/>
      <c r="DT146" s="65"/>
      <c r="DU146" s="65"/>
      <c r="DV146" s="65"/>
      <c r="DW146" s="65"/>
      <c r="DX146" s="65"/>
      <c r="DY146" s="65"/>
      <c r="DZ146" s="65"/>
      <c r="EA146" s="65"/>
      <c r="EB146" s="65"/>
      <c r="EC146" s="65"/>
      <c r="ED146" s="65"/>
      <c r="EE146" s="65"/>
      <c r="EF146" s="65"/>
      <c r="EG146" s="65"/>
      <c r="EH146" s="65"/>
      <c r="EI146" s="65"/>
      <c r="EJ146" s="65"/>
      <c r="EK146" s="65"/>
      <c r="EL146" s="65"/>
      <c r="EM146" s="65"/>
      <c r="EN146" s="65"/>
      <c r="EO146" s="65"/>
      <c r="EP146" s="65"/>
      <c r="EQ146" s="65"/>
      <c r="ER146" s="65"/>
      <c r="ES146" s="65"/>
      <c r="ET146" s="65"/>
      <c r="EU146" s="65"/>
      <c r="EV146" s="65"/>
      <c r="EW146" s="65"/>
      <c r="EX146" s="65"/>
      <c r="EY146" s="65"/>
      <c r="EZ146" s="65"/>
      <c r="FA146" s="65"/>
      <c r="FB146" s="65"/>
      <c r="FC146" s="65"/>
      <c r="FD146" s="65"/>
      <c r="FE146" s="65"/>
      <c r="FF146" s="65"/>
      <c r="FG146" s="65"/>
      <c r="FH146" s="65"/>
      <c r="FI146" s="65"/>
      <c r="FJ146" s="65"/>
      <c r="FK146" s="65"/>
      <c r="FL146" s="65"/>
      <c r="FM146" s="65"/>
      <c r="FN146" s="65"/>
      <c r="FO146" s="65"/>
      <c r="FP146" s="65"/>
      <c r="FQ146" s="65"/>
      <c r="FR146" s="65"/>
      <c r="FS146" s="65"/>
      <c r="FT146" s="65"/>
      <c r="FU146" s="65"/>
      <c r="FV146" s="65"/>
      <c r="FW146" s="65"/>
      <c r="FX146" s="65"/>
      <c r="FY146" s="65"/>
      <c r="FZ146" s="65"/>
      <c r="GA146" s="65"/>
      <c r="GB146" s="65"/>
      <c r="GC146" s="65"/>
      <c r="GD146" s="65"/>
      <c r="GE146" s="65"/>
      <c r="GF146" s="65"/>
      <c r="GG146" s="65"/>
      <c r="GH146" s="65"/>
      <c r="GI146" s="65"/>
      <c r="GJ146" s="65"/>
      <c r="GK146" s="65"/>
      <c r="GL146" s="65"/>
      <c r="GM146" s="65"/>
      <c r="GN146" s="65"/>
      <c r="GO146" s="65"/>
      <c r="GP146" s="65"/>
      <c r="GQ146" s="65"/>
      <c r="GR146" s="65"/>
      <c r="GS146" s="65"/>
      <c r="GT146" s="65"/>
      <c r="GU146" s="65"/>
      <c r="GV146" s="65"/>
      <c r="GW146" s="65"/>
      <c r="GX146" s="65"/>
    </row>
    <row r="147" spans="1:206" s="66" customFormat="1">
      <c r="A147" s="89"/>
      <c r="B147" s="89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65"/>
      <c r="AB147" s="65"/>
      <c r="AC147" s="65"/>
      <c r="AD147" s="65"/>
      <c r="AE147" s="65"/>
      <c r="AF147" s="65"/>
      <c r="AG147" s="65"/>
      <c r="AH147" s="65"/>
      <c r="AI147" s="65"/>
      <c r="AJ147" s="65"/>
      <c r="AK147" s="65"/>
      <c r="AL147" s="65"/>
      <c r="AM147" s="65"/>
      <c r="AN147" s="65"/>
      <c r="AO147" s="65"/>
      <c r="AP147" s="65"/>
      <c r="AQ147" s="65"/>
      <c r="AR147" s="65"/>
      <c r="AS147" s="65"/>
      <c r="AT147" s="65"/>
      <c r="AU147" s="65"/>
      <c r="AV147" s="65"/>
      <c r="AW147" s="65"/>
      <c r="AX147" s="65"/>
      <c r="AY147" s="65"/>
      <c r="AZ147" s="65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  <c r="BM147" s="91"/>
      <c r="BN147" s="91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  <c r="CA147" s="65"/>
      <c r="CB147" s="65"/>
      <c r="CC147" s="65"/>
      <c r="CD147" s="65"/>
      <c r="CE147" s="65"/>
      <c r="CF147" s="65"/>
      <c r="CG147" s="65"/>
      <c r="CH147" s="65"/>
      <c r="CI147" s="65"/>
      <c r="CJ147" s="65"/>
      <c r="CK147" s="65"/>
      <c r="CL147" s="65"/>
      <c r="CM147" s="65"/>
      <c r="CN147" s="65"/>
      <c r="CO147" s="65"/>
      <c r="CP147" s="65"/>
      <c r="CQ147" s="65"/>
      <c r="CR147" s="65"/>
      <c r="CS147" s="65"/>
      <c r="CT147" s="65"/>
      <c r="CU147" s="65"/>
      <c r="CV147" s="65"/>
      <c r="CW147" s="65"/>
      <c r="CX147" s="65"/>
      <c r="CY147" s="65"/>
      <c r="CZ147" s="65"/>
      <c r="DA147" s="65"/>
      <c r="DB147" s="65"/>
      <c r="DC147" s="65"/>
      <c r="DD147" s="65"/>
      <c r="DE147" s="65"/>
      <c r="DF147" s="65"/>
      <c r="DG147" s="65"/>
      <c r="DH147" s="65"/>
      <c r="DI147" s="65"/>
      <c r="DJ147" s="65"/>
      <c r="DK147" s="65"/>
      <c r="DL147" s="65"/>
      <c r="DM147" s="65"/>
      <c r="DN147" s="65"/>
      <c r="DO147" s="65"/>
      <c r="DP147" s="65"/>
      <c r="DQ147" s="65"/>
      <c r="DR147" s="65"/>
      <c r="DS147" s="65"/>
      <c r="DT147" s="65"/>
      <c r="DU147" s="65"/>
      <c r="DV147" s="65"/>
      <c r="DW147" s="65"/>
      <c r="DX147" s="65"/>
      <c r="DY147" s="65"/>
      <c r="DZ147" s="65"/>
      <c r="EA147" s="65"/>
      <c r="EB147" s="65"/>
      <c r="EC147" s="65"/>
      <c r="ED147" s="65"/>
      <c r="EE147" s="65"/>
      <c r="EF147" s="65"/>
      <c r="EG147" s="65"/>
      <c r="EH147" s="65"/>
      <c r="EI147" s="65"/>
      <c r="EJ147" s="65"/>
      <c r="EK147" s="65"/>
      <c r="EL147" s="65"/>
      <c r="EM147" s="65"/>
      <c r="EN147" s="65"/>
      <c r="EO147" s="65"/>
      <c r="EP147" s="65"/>
      <c r="EQ147" s="65"/>
      <c r="ER147" s="65"/>
      <c r="ES147" s="65"/>
      <c r="ET147" s="65"/>
      <c r="EU147" s="65"/>
      <c r="EV147" s="65"/>
      <c r="EW147" s="65"/>
      <c r="EX147" s="65"/>
      <c r="EY147" s="65"/>
      <c r="EZ147" s="65"/>
      <c r="FA147" s="65"/>
      <c r="FB147" s="65"/>
      <c r="FC147" s="65"/>
      <c r="FD147" s="65"/>
      <c r="FE147" s="65"/>
      <c r="FF147" s="65"/>
      <c r="FG147" s="65"/>
      <c r="FH147" s="65"/>
      <c r="FI147" s="65"/>
      <c r="FJ147" s="65"/>
      <c r="FK147" s="65"/>
      <c r="FL147" s="65"/>
      <c r="FM147" s="65"/>
      <c r="FN147" s="65"/>
      <c r="FO147" s="65"/>
      <c r="FP147" s="65"/>
      <c r="FQ147" s="65"/>
      <c r="FR147" s="65"/>
      <c r="FS147" s="65"/>
      <c r="FT147" s="65"/>
      <c r="FU147" s="65"/>
      <c r="FV147" s="65"/>
      <c r="FW147" s="65"/>
      <c r="FX147" s="65"/>
      <c r="FY147" s="65"/>
      <c r="FZ147" s="65"/>
      <c r="GA147" s="65"/>
      <c r="GB147" s="65"/>
      <c r="GC147" s="65"/>
      <c r="GD147" s="65"/>
      <c r="GE147" s="65"/>
      <c r="GF147" s="65"/>
      <c r="GG147" s="65"/>
      <c r="GH147" s="65"/>
      <c r="GI147" s="65"/>
      <c r="GJ147" s="65"/>
      <c r="GK147" s="65"/>
      <c r="GL147" s="65"/>
      <c r="GM147" s="65"/>
      <c r="GN147" s="65"/>
      <c r="GO147" s="65"/>
      <c r="GP147" s="65"/>
      <c r="GQ147" s="65"/>
      <c r="GR147" s="65"/>
      <c r="GS147" s="65"/>
      <c r="GT147" s="65"/>
      <c r="GU147" s="65"/>
      <c r="GV147" s="65"/>
      <c r="GW147" s="65"/>
      <c r="GX147" s="65"/>
    </row>
    <row r="148" spans="1:206" s="66" customFormat="1">
      <c r="A148" s="89"/>
      <c r="B148" s="89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65"/>
      <c r="AB148" s="65"/>
      <c r="AC148" s="65"/>
      <c r="AD148" s="65"/>
      <c r="AE148" s="65"/>
      <c r="AF148" s="65"/>
      <c r="AG148" s="65"/>
      <c r="AH148" s="65"/>
      <c r="AI148" s="65"/>
      <c r="AJ148" s="65"/>
      <c r="AK148" s="65"/>
      <c r="AL148" s="65"/>
      <c r="AM148" s="65"/>
      <c r="AN148" s="65"/>
      <c r="AO148" s="65"/>
      <c r="AP148" s="65"/>
      <c r="AQ148" s="65"/>
      <c r="AR148" s="65"/>
      <c r="AS148" s="65"/>
      <c r="AT148" s="65"/>
      <c r="AU148" s="65"/>
      <c r="AV148" s="65"/>
      <c r="AW148" s="65"/>
      <c r="AX148" s="65"/>
      <c r="AY148" s="65"/>
      <c r="AZ148" s="65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91"/>
      <c r="BN148" s="91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  <c r="CA148" s="65"/>
      <c r="CB148" s="65"/>
      <c r="CC148" s="65"/>
      <c r="CD148" s="65"/>
      <c r="CE148" s="65"/>
      <c r="CF148" s="65"/>
      <c r="CG148" s="65"/>
      <c r="CH148" s="65"/>
      <c r="CI148" s="65"/>
      <c r="CJ148" s="65"/>
      <c r="CK148" s="65"/>
      <c r="CL148" s="65"/>
      <c r="CM148" s="65"/>
      <c r="CN148" s="65"/>
      <c r="CO148" s="65"/>
      <c r="CP148" s="65"/>
      <c r="CQ148" s="65"/>
      <c r="CR148" s="65"/>
      <c r="CS148" s="65"/>
      <c r="CT148" s="65"/>
      <c r="CU148" s="65"/>
      <c r="CV148" s="65"/>
      <c r="CW148" s="65"/>
      <c r="CX148" s="65"/>
      <c r="CY148" s="65"/>
      <c r="CZ148" s="65"/>
      <c r="DA148" s="65"/>
      <c r="DB148" s="65"/>
      <c r="DC148" s="65"/>
      <c r="DD148" s="65"/>
      <c r="DE148" s="65"/>
      <c r="DF148" s="65"/>
      <c r="DG148" s="65"/>
      <c r="DH148" s="65"/>
      <c r="DI148" s="65"/>
      <c r="DJ148" s="65"/>
      <c r="DK148" s="65"/>
      <c r="DL148" s="65"/>
      <c r="DM148" s="65"/>
      <c r="DN148" s="65"/>
      <c r="DO148" s="65"/>
      <c r="DP148" s="65"/>
      <c r="DQ148" s="65"/>
      <c r="DR148" s="65"/>
      <c r="DS148" s="65"/>
      <c r="DT148" s="65"/>
      <c r="DU148" s="65"/>
      <c r="DV148" s="65"/>
      <c r="DW148" s="65"/>
      <c r="DX148" s="65"/>
      <c r="DY148" s="65"/>
      <c r="DZ148" s="65"/>
      <c r="EA148" s="65"/>
      <c r="EB148" s="65"/>
      <c r="EC148" s="65"/>
      <c r="ED148" s="65"/>
      <c r="EE148" s="65"/>
      <c r="EF148" s="65"/>
      <c r="EG148" s="65"/>
      <c r="EH148" s="65"/>
      <c r="EI148" s="65"/>
      <c r="EJ148" s="65"/>
      <c r="EK148" s="65"/>
      <c r="EL148" s="65"/>
      <c r="EM148" s="65"/>
      <c r="EN148" s="65"/>
      <c r="EO148" s="65"/>
      <c r="EP148" s="65"/>
      <c r="EQ148" s="65"/>
      <c r="ER148" s="65"/>
      <c r="ES148" s="65"/>
      <c r="ET148" s="65"/>
      <c r="EU148" s="65"/>
      <c r="EV148" s="65"/>
      <c r="EW148" s="65"/>
      <c r="EX148" s="65"/>
      <c r="EY148" s="65"/>
      <c r="EZ148" s="65"/>
      <c r="FA148" s="65"/>
      <c r="FB148" s="65"/>
      <c r="FC148" s="65"/>
      <c r="FD148" s="65"/>
      <c r="FE148" s="65"/>
      <c r="FF148" s="65"/>
      <c r="FG148" s="65"/>
      <c r="FH148" s="65"/>
      <c r="FI148" s="65"/>
      <c r="FJ148" s="65"/>
      <c r="FK148" s="65"/>
      <c r="FL148" s="65"/>
      <c r="FM148" s="65"/>
      <c r="FN148" s="65"/>
      <c r="FO148" s="65"/>
      <c r="FP148" s="65"/>
      <c r="FQ148" s="65"/>
      <c r="FR148" s="65"/>
      <c r="FS148" s="65"/>
      <c r="FT148" s="65"/>
      <c r="FU148" s="65"/>
      <c r="FV148" s="65"/>
      <c r="FW148" s="65"/>
      <c r="FX148" s="65"/>
      <c r="FY148" s="65"/>
      <c r="FZ148" s="65"/>
      <c r="GA148" s="65"/>
      <c r="GB148" s="65"/>
      <c r="GC148" s="65"/>
      <c r="GD148" s="65"/>
      <c r="GE148" s="65"/>
      <c r="GF148" s="65"/>
      <c r="GG148" s="65"/>
      <c r="GH148" s="65"/>
      <c r="GI148" s="65"/>
      <c r="GJ148" s="65"/>
      <c r="GK148" s="65"/>
      <c r="GL148" s="65"/>
      <c r="GM148" s="65"/>
      <c r="GN148" s="65"/>
      <c r="GO148" s="65"/>
      <c r="GP148" s="65"/>
      <c r="GQ148" s="65"/>
      <c r="GR148" s="65"/>
      <c r="GS148" s="65"/>
      <c r="GT148" s="65"/>
      <c r="GU148" s="65"/>
      <c r="GV148" s="65"/>
      <c r="GW148" s="65"/>
      <c r="GX148" s="65"/>
    </row>
    <row r="149" spans="1:206" s="66" customFormat="1">
      <c r="A149" s="89"/>
      <c r="B149" s="89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65"/>
      <c r="AB149" s="65"/>
      <c r="AC149" s="65"/>
      <c r="AD149" s="65"/>
      <c r="AE149" s="65"/>
      <c r="AF149" s="65"/>
      <c r="AG149" s="65"/>
      <c r="AH149" s="65"/>
      <c r="AI149" s="65"/>
      <c r="AJ149" s="65"/>
      <c r="AK149" s="65"/>
      <c r="AL149" s="65"/>
      <c r="AM149" s="65"/>
      <c r="AN149" s="65"/>
      <c r="AO149" s="65"/>
      <c r="AP149" s="65"/>
      <c r="AQ149" s="65"/>
      <c r="AR149" s="65"/>
      <c r="AS149" s="65"/>
      <c r="AT149" s="65"/>
      <c r="AU149" s="65"/>
      <c r="AV149" s="65"/>
      <c r="AW149" s="65"/>
      <c r="AX149" s="65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91"/>
      <c r="BN149" s="91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  <c r="CA149" s="65"/>
      <c r="CB149" s="65"/>
      <c r="CC149" s="65"/>
      <c r="CD149" s="65"/>
      <c r="CE149" s="65"/>
      <c r="CF149" s="65"/>
      <c r="CG149" s="65"/>
      <c r="CH149" s="65"/>
      <c r="CI149" s="65"/>
      <c r="CJ149" s="65"/>
      <c r="CK149" s="65"/>
      <c r="CL149" s="65"/>
      <c r="CM149" s="65"/>
      <c r="CN149" s="65"/>
      <c r="CO149" s="65"/>
      <c r="CP149" s="65"/>
      <c r="CQ149" s="65"/>
      <c r="CR149" s="65"/>
      <c r="CS149" s="65"/>
      <c r="CT149" s="65"/>
      <c r="CU149" s="65"/>
      <c r="CV149" s="65"/>
      <c r="CW149" s="65"/>
      <c r="CX149" s="65"/>
      <c r="CY149" s="65"/>
      <c r="CZ149" s="65"/>
      <c r="DA149" s="65"/>
      <c r="DB149" s="65"/>
      <c r="DC149" s="65"/>
      <c r="DD149" s="65"/>
      <c r="DE149" s="65"/>
      <c r="DF149" s="65"/>
      <c r="DG149" s="65"/>
      <c r="DH149" s="65"/>
      <c r="DI149" s="65"/>
      <c r="DJ149" s="65"/>
      <c r="DK149" s="65"/>
      <c r="DL149" s="65"/>
      <c r="DM149" s="65"/>
      <c r="DN149" s="65"/>
      <c r="DO149" s="65"/>
      <c r="DP149" s="65"/>
      <c r="DQ149" s="65"/>
      <c r="DR149" s="65"/>
      <c r="DS149" s="65"/>
      <c r="DT149" s="65"/>
      <c r="DU149" s="65"/>
      <c r="DV149" s="65"/>
      <c r="DW149" s="65"/>
      <c r="DX149" s="65"/>
      <c r="DY149" s="65"/>
      <c r="DZ149" s="65"/>
      <c r="EA149" s="65"/>
      <c r="EB149" s="65"/>
      <c r="EC149" s="65"/>
      <c r="ED149" s="65"/>
      <c r="EE149" s="65"/>
      <c r="EF149" s="65"/>
      <c r="EG149" s="65"/>
      <c r="EH149" s="65"/>
      <c r="EI149" s="65"/>
      <c r="EJ149" s="65"/>
      <c r="EK149" s="65"/>
      <c r="EL149" s="65"/>
      <c r="EM149" s="65"/>
      <c r="EN149" s="65"/>
      <c r="EO149" s="65"/>
      <c r="EP149" s="65"/>
      <c r="EQ149" s="65"/>
      <c r="ER149" s="65"/>
      <c r="ES149" s="65"/>
      <c r="ET149" s="65"/>
      <c r="EU149" s="65"/>
      <c r="EV149" s="65"/>
      <c r="EW149" s="65"/>
      <c r="EX149" s="65"/>
      <c r="EY149" s="65"/>
      <c r="EZ149" s="65"/>
      <c r="FA149" s="65"/>
      <c r="FB149" s="65"/>
      <c r="FC149" s="65"/>
      <c r="FD149" s="65"/>
      <c r="FE149" s="65"/>
      <c r="FF149" s="65"/>
      <c r="FG149" s="65"/>
      <c r="FH149" s="65"/>
      <c r="FI149" s="65"/>
      <c r="FJ149" s="65"/>
      <c r="FK149" s="65"/>
      <c r="FL149" s="65"/>
      <c r="FM149" s="65"/>
      <c r="FN149" s="65"/>
      <c r="FO149" s="65"/>
      <c r="FP149" s="65"/>
      <c r="FQ149" s="65"/>
      <c r="FR149" s="65"/>
      <c r="FS149" s="65"/>
      <c r="FT149" s="65"/>
      <c r="FU149" s="65"/>
      <c r="FV149" s="65"/>
      <c r="FW149" s="65"/>
      <c r="FX149" s="65"/>
      <c r="FY149" s="65"/>
      <c r="FZ149" s="65"/>
      <c r="GA149" s="65"/>
      <c r="GB149" s="65"/>
      <c r="GC149" s="65"/>
      <c r="GD149" s="65"/>
      <c r="GE149" s="65"/>
      <c r="GF149" s="65"/>
      <c r="GG149" s="65"/>
      <c r="GH149" s="65"/>
      <c r="GI149" s="65"/>
      <c r="GJ149" s="65"/>
      <c r="GK149" s="65"/>
      <c r="GL149" s="65"/>
      <c r="GM149" s="65"/>
      <c r="GN149" s="65"/>
      <c r="GO149" s="65"/>
      <c r="GP149" s="65"/>
      <c r="GQ149" s="65"/>
      <c r="GR149" s="65"/>
      <c r="GS149" s="65"/>
      <c r="GT149" s="65"/>
      <c r="GU149" s="65"/>
      <c r="GV149" s="65"/>
      <c r="GW149" s="65"/>
      <c r="GX149" s="65"/>
    </row>
    <row r="150" spans="1:206" s="66" customFormat="1">
      <c r="A150" s="89"/>
      <c r="B150" s="89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65"/>
      <c r="AB150" s="65"/>
      <c r="AC150" s="65"/>
      <c r="AD150" s="65"/>
      <c r="AE150" s="65"/>
      <c r="AF150" s="65"/>
      <c r="AG150" s="65"/>
      <c r="AH150" s="65"/>
      <c r="AI150" s="65"/>
      <c r="AJ150" s="65"/>
      <c r="AK150" s="65"/>
      <c r="AL150" s="65"/>
      <c r="AM150" s="65"/>
      <c r="AN150" s="65"/>
      <c r="AO150" s="65"/>
      <c r="AP150" s="65"/>
      <c r="AQ150" s="65"/>
      <c r="AR150" s="65"/>
      <c r="AS150" s="65"/>
      <c r="AT150" s="65"/>
      <c r="AU150" s="65"/>
      <c r="AV150" s="65"/>
      <c r="AW150" s="65"/>
      <c r="AX150" s="65"/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91"/>
      <c r="BN150" s="91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  <c r="CA150" s="65"/>
      <c r="CB150" s="65"/>
      <c r="CC150" s="65"/>
      <c r="CD150" s="65"/>
      <c r="CE150" s="65"/>
      <c r="CF150" s="65"/>
      <c r="CG150" s="65"/>
      <c r="CH150" s="65"/>
      <c r="CI150" s="65"/>
      <c r="CJ150" s="65"/>
      <c r="CK150" s="65"/>
      <c r="CL150" s="65"/>
      <c r="CM150" s="65"/>
      <c r="CN150" s="65"/>
      <c r="CO150" s="65"/>
      <c r="CP150" s="65"/>
      <c r="CQ150" s="65"/>
      <c r="CR150" s="65"/>
      <c r="CS150" s="65"/>
      <c r="CT150" s="65"/>
      <c r="CU150" s="65"/>
      <c r="CV150" s="65"/>
      <c r="CW150" s="65"/>
      <c r="CX150" s="65"/>
      <c r="CY150" s="65"/>
      <c r="CZ150" s="65"/>
      <c r="DA150" s="65"/>
      <c r="DB150" s="65"/>
      <c r="DC150" s="65"/>
      <c r="DD150" s="65"/>
      <c r="DE150" s="65"/>
      <c r="DF150" s="65"/>
      <c r="DG150" s="65"/>
      <c r="DH150" s="65"/>
      <c r="DI150" s="65"/>
      <c r="DJ150" s="65"/>
      <c r="DK150" s="65"/>
      <c r="DL150" s="65"/>
      <c r="DM150" s="65"/>
      <c r="DN150" s="65"/>
      <c r="DO150" s="65"/>
      <c r="DP150" s="65"/>
      <c r="DQ150" s="65"/>
      <c r="DR150" s="65"/>
      <c r="DS150" s="65"/>
      <c r="DT150" s="65"/>
      <c r="DU150" s="65"/>
      <c r="DV150" s="65"/>
      <c r="DW150" s="65"/>
      <c r="DX150" s="65"/>
      <c r="DY150" s="65"/>
      <c r="DZ150" s="65"/>
      <c r="EA150" s="65"/>
      <c r="EB150" s="65"/>
      <c r="EC150" s="65"/>
      <c r="ED150" s="65"/>
      <c r="EE150" s="65"/>
      <c r="EF150" s="65"/>
      <c r="EG150" s="65"/>
      <c r="EH150" s="65"/>
      <c r="EI150" s="65"/>
      <c r="EJ150" s="65"/>
      <c r="EK150" s="65"/>
      <c r="EL150" s="65"/>
      <c r="EM150" s="65"/>
      <c r="EN150" s="65"/>
      <c r="EO150" s="65"/>
      <c r="EP150" s="65"/>
      <c r="EQ150" s="65"/>
      <c r="ER150" s="65"/>
      <c r="ES150" s="65"/>
      <c r="ET150" s="65"/>
      <c r="EU150" s="65"/>
      <c r="EV150" s="65"/>
      <c r="EW150" s="65"/>
      <c r="EX150" s="65"/>
      <c r="EY150" s="65"/>
      <c r="EZ150" s="65"/>
      <c r="FA150" s="65"/>
      <c r="FB150" s="65"/>
      <c r="FC150" s="65"/>
      <c r="FD150" s="65"/>
      <c r="FE150" s="65"/>
      <c r="FF150" s="65"/>
      <c r="FG150" s="65"/>
      <c r="FH150" s="65"/>
      <c r="FI150" s="65"/>
      <c r="FJ150" s="65"/>
      <c r="FK150" s="65"/>
      <c r="FL150" s="65"/>
      <c r="FM150" s="65"/>
      <c r="FN150" s="65"/>
      <c r="FO150" s="65"/>
      <c r="FP150" s="65"/>
      <c r="FQ150" s="65"/>
      <c r="FR150" s="65"/>
      <c r="FS150" s="65"/>
      <c r="FT150" s="65"/>
      <c r="FU150" s="65"/>
      <c r="FV150" s="65"/>
      <c r="FW150" s="65"/>
      <c r="FX150" s="65"/>
      <c r="FY150" s="65"/>
      <c r="FZ150" s="65"/>
      <c r="GA150" s="65"/>
      <c r="GB150" s="65"/>
      <c r="GC150" s="65"/>
      <c r="GD150" s="65"/>
      <c r="GE150" s="65"/>
      <c r="GF150" s="65"/>
      <c r="GG150" s="65"/>
      <c r="GH150" s="65"/>
      <c r="GI150" s="65"/>
      <c r="GJ150" s="65"/>
      <c r="GK150" s="65"/>
      <c r="GL150" s="65"/>
      <c r="GM150" s="65"/>
      <c r="GN150" s="65"/>
      <c r="GO150" s="65"/>
      <c r="GP150" s="65"/>
      <c r="GQ150" s="65"/>
      <c r="GR150" s="65"/>
      <c r="GS150" s="65"/>
      <c r="GT150" s="65"/>
      <c r="GU150" s="65"/>
      <c r="GV150" s="65"/>
      <c r="GW150" s="65"/>
      <c r="GX150" s="65"/>
    </row>
    <row r="151" spans="1:206" s="66" customFormat="1">
      <c r="A151" s="89"/>
      <c r="B151" s="89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65"/>
      <c r="AB151" s="65"/>
      <c r="AC151" s="65"/>
      <c r="AD151" s="65"/>
      <c r="AE151" s="65"/>
      <c r="AF151" s="65"/>
      <c r="AG151" s="65"/>
      <c r="AH151" s="65"/>
      <c r="AI151" s="65"/>
      <c r="AJ151" s="65"/>
      <c r="AK151" s="65"/>
      <c r="AL151" s="65"/>
      <c r="AM151" s="65"/>
      <c r="AN151" s="65"/>
      <c r="AO151" s="65"/>
      <c r="AP151" s="65"/>
      <c r="AQ151" s="65"/>
      <c r="AR151" s="65"/>
      <c r="AS151" s="65"/>
      <c r="AT151" s="65"/>
      <c r="AU151" s="65"/>
      <c r="AV151" s="65"/>
      <c r="AW151" s="65"/>
      <c r="AX151" s="65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91"/>
      <c r="BN151" s="91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  <c r="CA151" s="65"/>
      <c r="CB151" s="65"/>
      <c r="CC151" s="65"/>
      <c r="CD151" s="65"/>
      <c r="CE151" s="65"/>
      <c r="CF151" s="65"/>
      <c r="CG151" s="65"/>
      <c r="CH151" s="65"/>
      <c r="CI151" s="65"/>
      <c r="CJ151" s="65"/>
      <c r="CK151" s="65"/>
      <c r="CL151" s="65"/>
      <c r="CM151" s="65"/>
      <c r="CN151" s="65"/>
      <c r="CO151" s="65"/>
      <c r="CP151" s="65"/>
      <c r="CQ151" s="65"/>
      <c r="CR151" s="65"/>
      <c r="CS151" s="65"/>
      <c r="CT151" s="65"/>
      <c r="CU151" s="65"/>
      <c r="CV151" s="65"/>
      <c r="CW151" s="65"/>
      <c r="CX151" s="65"/>
      <c r="CY151" s="65"/>
      <c r="CZ151" s="65"/>
      <c r="DA151" s="65"/>
      <c r="DB151" s="65"/>
      <c r="DC151" s="65"/>
      <c r="DD151" s="65"/>
      <c r="DE151" s="65"/>
      <c r="DF151" s="65"/>
      <c r="DG151" s="65"/>
      <c r="DH151" s="65"/>
      <c r="DI151" s="65"/>
      <c r="DJ151" s="65"/>
      <c r="DK151" s="65"/>
      <c r="DL151" s="65"/>
      <c r="DM151" s="65"/>
      <c r="DN151" s="65"/>
      <c r="DO151" s="65"/>
      <c r="DP151" s="65"/>
      <c r="DQ151" s="65"/>
      <c r="DR151" s="65"/>
      <c r="DS151" s="65"/>
      <c r="DT151" s="65"/>
      <c r="DU151" s="65"/>
      <c r="DV151" s="65"/>
      <c r="DW151" s="65"/>
      <c r="DX151" s="65"/>
      <c r="DY151" s="65"/>
      <c r="DZ151" s="65"/>
      <c r="EA151" s="65"/>
      <c r="EB151" s="65"/>
      <c r="EC151" s="65"/>
      <c r="ED151" s="65"/>
      <c r="EE151" s="65"/>
      <c r="EF151" s="65"/>
      <c r="EG151" s="65"/>
      <c r="EH151" s="65"/>
      <c r="EI151" s="65"/>
      <c r="EJ151" s="65"/>
      <c r="EK151" s="65"/>
      <c r="EL151" s="65"/>
      <c r="EM151" s="65"/>
      <c r="EN151" s="65"/>
      <c r="EO151" s="65"/>
      <c r="EP151" s="65"/>
      <c r="EQ151" s="65"/>
      <c r="ER151" s="65"/>
      <c r="ES151" s="65"/>
      <c r="ET151" s="65"/>
      <c r="EU151" s="65"/>
      <c r="EV151" s="65"/>
      <c r="EW151" s="65"/>
      <c r="EX151" s="65"/>
      <c r="EY151" s="65"/>
      <c r="EZ151" s="65"/>
      <c r="FA151" s="65"/>
      <c r="FB151" s="65"/>
      <c r="FC151" s="65"/>
      <c r="FD151" s="65"/>
      <c r="FE151" s="65"/>
      <c r="FF151" s="65"/>
      <c r="FG151" s="65"/>
      <c r="FH151" s="65"/>
      <c r="FI151" s="65"/>
      <c r="FJ151" s="65"/>
      <c r="FK151" s="65"/>
      <c r="FL151" s="65"/>
      <c r="FM151" s="65"/>
      <c r="FN151" s="65"/>
      <c r="FO151" s="65"/>
      <c r="FP151" s="65"/>
      <c r="FQ151" s="65"/>
      <c r="FR151" s="65"/>
      <c r="FS151" s="65"/>
      <c r="FT151" s="65"/>
      <c r="FU151" s="65"/>
      <c r="FV151" s="65"/>
      <c r="FW151" s="65"/>
      <c r="FX151" s="65"/>
      <c r="FY151" s="65"/>
      <c r="FZ151" s="65"/>
      <c r="GA151" s="65"/>
      <c r="GB151" s="65"/>
      <c r="GC151" s="65"/>
      <c r="GD151" s="65"/>
      <c r="GE151" s="65"/>
      <c r="GF151" s="65"/>
      <c r="GG151" s="65"/>
      <c r="GH151" s="65"/>
      <c r="GI151" s="65"/>
      <c r="GJ151" s="65"/>
      <c r="GK151" s="65"/>
      <c r="GL151" s="65"/>
      <c r="GM151" s="65"/>
      <c r="GN151" s="65"/>
      <c r="GO151" s="65"/>
      <c r="GP151" s="65"/>
      <c r="GQ151" s="65"/>
      <c r="GR151" s="65"/>
      <c r="GS151" s="65"/>
      <c r="GT151" s="65"/>
      <c r="GU151" s="65"/>
      <c r="GV151" s="65"/>
      <c r="GW151" s="65"/>
      <c r="GX151" s="65"/>
    </row>
    <row r="152" spans="1:206" s="66" customFormat="1">
      <c r="A152" s="89"/>
      <c r="B152" s="89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65"/>
      <c r="AB152" s="65"/>
      <c r="AC152" s="65"/>
      <c r="AD152" s="65"/>
      <c r="AE152" s="65"/>
      <c r="AF152" s="65"/>
      <c r="AG152" s="65"/>
      <c r="AH152" s="65"/>
      <c r="AI152" s="65"/>
      <c r="AJ152" s="65"/>
      <c r="AK152" s="65"/>
      <c r="AL152" s="65"/>
      <c r="AM152" s="65"/>
      <c r="AN152" s="65"/>
      <c r="AO152" s="65"/>
      <c r="AP152" s="65"/>
      <c r="AQ152" s="65"/>
      <c r="AR152" s="65"/>
      <c r="AS152" s="65"/>
      <c r="AT152" s="65"/>
      <c r="AU152" s="65"/>
      <c r="AV152" s="65"/>
      <c r="AW152" s="65"/>
      <c r="AX152" s="65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91"/>
      <c r="BN152" s="91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  <c r="CA152" s="65"/>
      <c r="CB152" s="65"/>
      <c r="CC152" s="65"/>
      <c r="CD152" s="65"/>
      <c r="CE152" s="65"/>
      <c r="CF152" s="65"/>
      <c r="CG152" s="65"/>
      <c r="CH152" s="65"/>
      <c r="CI152" s="65"/>
      <c r="CJ152" s="65"/>
      <c r="CK152" s="65"/>
      <c r="CL152" s="65"/>
      <c r="CM152" s="65"/>
      <c r="CN152" s="65"/>
      <c r="CO152" s="65"/>
      <c r="CP152" s="65"/>
      <c r="CQ152" s="65"/>
      <c r="CR152" s="65"/>
      <c r="CS152" s="65"/>
      <c r="CT152" s="65"/>
      <c r="CU152" s="65"/>
      <c r="CV152" s="65"/>
      <c r="CW152" s="65"/>
      <c r="CX152" s="65"/>
      <c r="CY152" s="65"/>
      <c r="CZ152" s="65"/>
      <c r="DA152" s="65"/>
      <c r="DB152" s="65"/>
      <c r="DC152" s="65"/>
      <c r="DD152" s="65"/>
      <c r="DE152" s="65"/>
      <c r="DF152" s="65"/>
      <c r="DG152" s="65"/>
      <c r="DH152" s="65"/>
      <c r="DI152" s="65"/>
      <c r="DJ152" s="65"/>
      <c r="DK152" s="65"/>
      <c r="DL152" s="65"/>
      <c r="DM152" s="65"/>
      <c r="DN152" s="65"/>
      <c r="DO152" s="65"/>
      <c r="DP152" s="65"/>
      <c r="DQ152" s="65"/>
      <c r="DR152" s="65"/>
      <c r="DS152" s="65"/>
      <c r="DT152" s="65"/>
      <c r="DU152" s="65"/>
      <c r="DV152" s="65"/>
      <c r="DW152" s="65"/>
      <c r="DX152" s="65"/>
      <c r="DY152" s="65"/>
      <c r="DZ152" s="65"/>
      <c r="EA152" s="65"/>
      <c r="EB152" s="65"/>
      <c r="EC152" s="65"/>
      <c r="ED152" s="65"/>
      <c r="EE152" s="65"/>
      <c r="EF152" s="65"/>
      <c r="EG152" s="65"/>
      <c r="EH152" s="65"/>
      <c r="EI152" s="65"/>
      <c r="EJ152" s="65"/>
      <c r="EK152" s="65"/>
      <c r="EL152" s="65"/>
      <c r="EM152" s="65"/>
      <c r="EN152" s="65"/>
      <c r="EO152" s="65"/>
      <c r="EP152" s="65"/>
      <c r="EQ152" s="65"/>
      <c r="ER152" s="65"/>
      <c r="ES152" s="65"/>
      <c r="ET152" s="65"/>
      <c r="EU152" s="65"/>
      <c r="EV152" s="65"/>
      <c r="EW152" s="65"/>
      <c r="EX152" s="65"/>
      <c r="EY152" s="65"/>
      <c r="EZ152" s="65"/>
      <c r="FA152" s="65"/>
      <c r="FB152" s="65"/>
      <c r="FC152" s="65"/>
      <c r="FD152" s="65"/>
      <c r="FE152" s="65"/>
      <c r="FF152" s="65"/>
      <c r="FG152" s="65"/>
      <c r="FH152" s="65"/>
      <c r="FI152" s="65"/>
      <c r="FJ152" s="65"/>
      <c r="FK152" s="65"/>
      <c r="FL152" s="65"/>
      <c r="FM152" s="65"/>
      <c r="FN152" s="65"/>
      <c r="FO152" s="65"/>
      <c r="FP152" s="65"/>
      <c r="FQ152" s="65"/>
      <c r="FR152" s="65"/>
      <c r="FS152" s="65"/>
      <c r="FT152" s="65"/>
      <c r="FU152" s="65"/>
      <c r="FV152" s="65"/>
      <c r="FW152" s="65"/>
      <c r="FX152" s="65"/>
      <c r="FY152" s="65"/>
      <c r="FZ152" s="65"/>
      <c r="GA152" s="65"/>
      <c r="GB152" s="65"/>
      <c r="GC152" s="65"/>
      <c r="GD152" s="65"/>
      <c r="GE152" s="65"/>
      <c r="GF152" s="65"/>
      <c r="GG152" s="65"/>
      <c r="GH152" s="65"/>
      <c r="GI152" s="65"/>
      <c r="GJ152" s="65"/>
      <c r="GK152" s="65"/>
      <c r="GL152" s="65"/>
      <c r="GM152" s="65"/>
      <c r="GN152" s="65"/>
      <c r="GO152" s="65"/>
      <c r="GP152" s="65"/>
      <c r="GQ152" s="65"/>
      <c r="GR152" s="65"/>
      <c r="GS152" s="65"/>
      <c r="GT152" s="65"/>
      <c r="GU152" s="65"/>
      <c r="GV152" s="65"/>
      <c r="GW152" s="65"/>
      <c r="GX152" s="65"/>
    </row>
    <row r="153" spans="1:206" s="66" customFormat="1">
      <c r="A153" s="89"/>
      <c r="B153" s="89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65"/>
      <c r="AB153" s="65"/>
      <c r="AC153" s="65"/>
      <c r="AD153" s="65"/>
      <c r="AE153" s="65"/>
      <c r="AF153" s="65"/>
      <c r="AG153" s="65"/>
      <c r="AH153" s="65"/>
      <c r="AI153" s="65"/>
      <c r="AJ153" s="65"/>
      <c r="AK153" s="65"/>
      <c r="AL153" s="65"/>
      <c r="AM153" s="65"/>
      <c r="AN153" s="65"/>
      <c r="AO153" s="65"/>
      <c r="AP153" s="65"/>
      <c r="AQ153" s="65"/>
      <c r="AR153" s="65"/>
      <c r="AS153" s="65"/>
      <c r="AT153" s="65"/>
      <c r="AU153" s="65"/>
      <c r="AV153" s="65"/>
      <c r="AW153" s="65"/>
      <c r="AX153" s="65"/>
      <c r="AY153" s="65"/>
      <c r="AZ153" s="65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91"/>
      <c r="BN153" s="91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  <c r="CA153" s="65"/>
      <c r="CB153" s="65"/>
      <c r="CC153" s="65"/>
      <c r="CD153" s="65"/>
      <c r="CE153" s="65"/>
      <c r="CF153" s="65"/>
      <c r="CG153" s="65"/>
      <c r="CH153" s="65"/>
      <c r="CI153" s="65"/>
      <c r="CJ153" s="65"/>
      <c r="CK153" s="65"/>
      <c r="CL153" s="65"/>
      <c r="CM153" s="65"/>
      <c r="CN153" s="65"/>
      <c r="CO153" s="65"/>
      <c r="CP153" s="65"/>
      <c r="CQ153" s="65"/>
      <c r="CR153" s="65"/>
      <c r="CS153" s="65"/>
      <c r="CT153" s="65"/>
      <c r="CU153" s="65"/>
      <c r="CV153" s="65"/>
      <c r="CW153" s="65"/>
      <c r="CX153" s="65"/>
      <c r="CY153" s="65"/>
      <c r="CZ153" s="65"/>
      <c r="DA153" s="65"/>
      <c r="DB153" s="65"/>
      <c r="DC153" s="65"/>
      <c r="DD153" s="65"/>
      <c r="DE153" s="65"/>
      <c r="DF153" s="65"/>
      <c r="DG153" s="65"/>
      <c r="DH153" s="65"/>
      <c r="DI153" s="65"/>
      <c r="DJ153" s="65"/>
      <c r="DK153" s="65"/>
      <c r="DL153" s="65"/>
      <c r="DM153" s="65"/>
      <c r="DN153" s="65"/>
      <c r="DO153" s="65"/>
      <c r="DP153" s="65"/>
      <c r="DQ153" s="65"/>
      <c r="DR153" s="65"/>
      <c r="DS153" s="65"/>
      <c r="DT153" s="65"/>
      <c r="DU153" s="65"/>
      <c r="DV153" s="65"/>
      <c r="DW153" s="65"/>
      <c r="DX153" s="65"/>
      <c r="DY153" s="65"/>
      <c r="DZ153" s="65"/>
      <c r="EA153" s="65"/>
      <c r="EB153" s="65"/>
      <c r="EC153" s="65"/>
      <c r="ED153" s="65"/>
      <c r="EE153" s="65"/>
      <c r="EF153" s="65"/>
      <c r="EG153" s="65"/>
      <c r="EH153" s="65"/>
      <c r="EI153" s="65"/>
      <c r="EJ153" s="65"/>
      <c r="EK153" s="65"/>
      <c r="EL153" s="65"/>
      <c r="EM153" s="65"/>
      <c r="EN153" s="65"/>
      <c r="EO153" s="65"/>
      <c r="EP153" s="65"/>
      <c r="EQ153" s="65"/>
      <c r="ER153" s="65"/>
      <c r="ES153" s="65"/>
      <c r="ET153" s="65"/>
      <c r="EU153" s="65"/>
      <c r="EV153" s="65"/>
      <c r="EW153" s="65"/>
      <c r="EX153" s="65"/>
      <c r="EY153" s="65"/>
      <c r="EZ153" s="65"/>
      <c r="FA153" s="65"/>
      <c r="FB153" s="65"/>
      <c r="FC153" s="65"/>
      <c r="FD153" s="65"/>
      <c r="FE153" s="65"/>
      <c r="FF153" s="65"/>
      <c r="FG153" s="65"/>
      <c r="FH153" s="65"/>
      <c r="FI153" s="65"/>
      <c r="FJ153" s="65"/>
      <c r="FK153" s="65"/>
      <c r="FL153" s="65"/>
      <c r="FM153" s="65"/>
      <c r="FN153" s="65"/>
      <c r="FO153" s="65"/>
      <c r="FP153" s="65"/>
      <c r="FQ153" s="65"/>
      <c r="FR153" s="65"/>
      <c r="FS153" s="65"/>
      <c r="FT153" s="65"/>
      <c r="FU153" s="65"/>
      <c r="FV153" s="65"/>
      <c r="FW153" s="65"/>
      <c r="FX153" s="65"/>
      <c r="FY153" s="65"/>
      <c r="FZ153" s="65"/>
      <c r="GA153" s="65"/>
      <c r="GB153" s="65"/>
      <c r="GC153" s="65"/>
      <c r="GD153" s="65"/>
      <c r="GE153" s="65"/>
      <c r="GF153" s="65"/>
      <c r="GG153" s="65"/>
      <c r="GH153" s="65"/>
      <c r="GI153" s="65"/>
      <c r="GJ153" s="65"/>
      <c r="GK153" s="65"/>
      <c r="GL153" s="65"/>
      <c r="GM153" s="65"/>
      <c r="GN153" s="65"/>
      <c r="GO153" s="65"/>
      <c r="GP153" s="65"/>
      <c r="GQ153" s="65"/>
      <c r="GR153" s="65"/>
      <c r="GS153" s="65"/>
      <c r="GT153" s="65"/>
      <c r="GU153" s="65"/>
      <c r="GV153" s="65"/>
      <c r="GW153" s="65"/>
      <c r="GX153" s="65"/>
    </row>
    <row r="154" spans="1:206" s="66" customFormat="1">
      <c r="A154" s="89"/>
      <c r="B154" s="89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65"/>
      <c r="AB154" s="65"/>
      <c r="AC154" s="65"/>
      <c r="AD154" s="65"/>
      <c r="AE154" s="65"/>
      <c r="AF154" s="65"/>
      <c r="AG154" s="65"/>
      <c r="AH154" s="65"/>
      <c r="AI154" s="65"/>
      <c r="AJ154" s="65"/>
      <c r="AK154" s="65"/>
      <c r="AL154" s="65"/>
      <c r="AM154" s="65"/>
      <c r="AN154" s="65"/>
      <c r="AO154" s="65"/>
      <c r="AP154" s="65"/>
      <c r="AQ154" s="65"/>
      <c r="AR154" s="65"/>
      <c r="AS154" s="65"/>
      <c r="AT154" s="65"/>
      <c r="AU154" s="65"/>
      <c r="AV154" s="65"/>
      <c r="AW154" s="65"/>
      <c r="AX154" s="65"/>
      <c r="AY154" s="65"/>
      <c r="AZ154" s="65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  <c r="BM154" s="91"/>
      <c r="BN154" s="91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  <c r="CA154" s="65"/>
      <c r="CB154" s="65"/>
      <c r="CC154" s="65"/>
      <c r="CD154" s="65"/>
      <c r="CE154" s="65"/>
      <c r="CF154" s="65"/>
      <c r="CG154" s="65"/>
      <c r="CH154" s="65"/>
      <c r="CI154" s="65"/>
      <c r="CJ154" s="65"/>
      <c r="CK154" s="65"/>
      <c r="CL154" s="65"/>
      <c r="CM154" s="65"/>
      <c r="CN154" s="65"/>
      <c r="CO154" s="65"/>
      <c r="CP154" s="65"/>
      <c r="CQ154" s="65"/>
      <c r="CR154" s="65"/>
      <c r="CS154" s="65"/>
      <c r="CT154" s="65"/>
      <c r="CU154" s="65"/>
      <c r="CV154" s="65"/>
      <c r="CW154" s="65"/>
      <c r="CX154" s="65"/>
      <c r="CY154" s="65"/>
      <c r="CZ154" s="65"/>
      <c r="DA154" s="65"/>
      <c r="DB154" s="65"/>
      <c r="DC154" s="65"/>
      <c r="DD154" s="65"/>
      <c r="DE154" s="65"/>
      <c r="DF154" s="65"/>
      <c r="DG154" s="65"/>
      <c r="DH154" s="65"/>
      <c r="DI154" s="65"/>
      <c r="DJ154" s="65"/>
      <c r="DK154" s="65"/>
      <c r="DL154" s="65"/>
      <c r="DM154" s="65"/>
      <c r="DN154" s="65"/>
      <c r="DO154" s="65"/>
      <c r="DP154" s="65"/>
      <c r="DQ154" s="65"/>
      <c r="DR154" s="65"/>
      <c r="DS154" s="65"/>
      <c r="DT154" s="65"/>
      <c r="DU154" s="65"/>
      <c r="DV154" s="65"/>
      <c r="DW154" s="65"/>
      <c r="DX154" s="65"/>
      <c r="DY154" s="65"/>
      <c r="DZ154" s="65"/>
      <c r="EA154" s="65"/>
      <c r="EB154" s="65"/>
      <c r="EC154" s="65"/>
      <c r="ED154" s="65"/>
      <c r="EE154" s="65"/>
      <c r="EF154" s="65"/>
      <c r="EG154" s="65"/>
      <c r="EH154" s="65"/>
      <c r="EI154" s="65"/>
      <c r="EJ154" s="65"/>
      <c r="EK154" s="65"/>
      <c r="EL154" s="65"/>
      <c r="EM154" s="65"/>
      <c r="EN154" s="65"/>
      <c r="EO154" s="65"/>
      <c r="EP154" s="65"/>
      <c r="EQ154" s="65"/>
      <c r="ER154" s="65"/>
      <c r="ES154" s="65"/>
      <c r="ET154" s="65"/>
      <c r="EU154" s="65"/>
      <c r="EV154" s="65"/>
      <c r="EW154" s="65"/>
      <c r="EX154" s="65"/>
      <c r="EY154" s="65"/>
      <c r="EZ154" s="65"/>
      <c r="FA154" s="65"/>
      <c r="FB154" s="65"/>
      <c r="FC154" s="65"/>
      <c r="FD154" s="65"/>
      <c r="FE154" s="65"/>
      <c r="FF154" s="65"/>
      <c r="FG154" s="65"/>
      <c r="FH154" s="65"/>
      <c r="FI154" s="65"/>
      <c r="FJ154" s="65"/>
      <c r="FK154" s="65"/>
      <c r="FL154" s="65"/>
      <c r="FM154" s="65"/>
      <c r="FN154" s="65"/>
      <c r="FO154" s="65"/>
      <c r="FP154" s="65"/>
      <c r="FQ154" s="65"/>
      <c r="FR154" s="65"/>
      <c r="FS154" s="65"/>
      <c r="FT154" s="65"/>
      <c r="FU154" s="65"/>
      <c r="FV154" s="65"/>
      <c r="FW154" s="65"/>
      <c r="FX154" s="65"/>
      <c r="FY154" s="65"/>
      <c r="FZ154" s="65"/>
      <c r="GA154" s="65"/>
      <c r="GB154" s="65"/>
      <c r="GC154" s="65"/>
      <c r="GD154" s="65"/>
      <c r="GE154" s="65"/>
      <c r="GF154" s="65"/>
      <c r="GG154" s="65"/>
      <c r="GH154" s="65"/>
      <c r="GI154" s="65"/>
      <c r="GJ154" s="65"/>
      <c r="GK154" s="65"/>
      <c r="GL154" s="65"/>
      <c r="GM154" s="65"/>
      <c r="GN154" s="65"/>
      <c r="GO154" s="65"/>
      <c r="GP154" s="65"/>
      <c r="GQ154" s="65"/>
      <c r="GR154" s="65"/>
      <c r="GS154" s="65"/>
      <c r="GT154" s="65"/>
      <c r="GU154" s="65"/>
      <c r="GV154" s="65"/>
      <c r="GW154" s="65"/>
      <c r="GX154" s="65"/>
    </row>
    <row r="155" spans="1:206" s="66" customFormat="1">
      <c r="A155" s="89"/>
      <c r="B155" s="89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65"/>
      <c r="AB155" s="65"/>
      <c r="AC155" s="65"/>
      <c r="AD155" s="65"/>
      <c r="AE155" s="65"/>
      <c r="AF155" s="65"/>
      <c r="AG155" s="65"/>
      <c r="AH155" s="65"/>
      <c r="AI155" s="65"/>
      <c r="AJ155" s="65"/>
      <c r="AK155" s="65"/>
      <c r="AL155" s="65"/>
      <c r="AM155" s="65"/>
      <c r="AN155" s="65"/>
      <c r="AO155" s="65"/>
      <c r="AP155" s="65"/>
      <c r="AQ155" s="65"/>
      <c r="AR155" s="65"/>
      <c r="AS155" s="65"/>
      <c r="AT155" s="65"/>
      <c r="AU155" s="65"/>
      <c r="AV155" s="65"/>
      <c r="AW155" s="65"/>
      <c r="AX155" s="65"/>
      <c r="AY155" s="65"/>
      <c r="AZ155" s="65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91"/>
      <c r="BN155" s="91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  <c r="CA155" s="65"/>
      <c r="CB155" s="65"/>
      <c r="CC155" s="65"/>
      <c r="CD155" s="65"/>
      <c r="CE155" s="65"/>
      <c r="CF155" s="65"/>
      <c r="CG155" s="65"/>
      <c r="CH155" s="65"/>
      <c r="CI155" s="65"/>
      <c r="CJ155" s="65"/>
      <c r="CK155" s="65"/>
      <c r="CL155" s="65"/>
      <c r="CM155" s="65"/>
      <c r="CN155" s="65"/>
      <c r="CO155" s="65"/>
      <c r="CP155" s="65"/>
      <c r="CQ155" s="65"/>
      <c r="CR155" s="65"/>
      <c r="CS155" s="65"/>
      <c r="CT155" s="65"/>
      <c r="CU155" s="65"/>
      <c r="CV155" s="65"/>
      <c r="CW155" s="65"/>
      <c r="CX155" s="65"/>
      <c r="CY155" s="65"/>
      <c r="CZ155" s="65"/>
      <c r="DA155" s="65"/>
      <c r="DB155" s="65"/>
      <c r="DC155" s="65"/>
      <c r="DD155" s="65"/>
      <c r="DE155" s="65"/>
      <c r="DF155" s="65"/>
      <c r="DG155" s="65"/>
      <c r="DH155" s="65"/>
      <c r="DI155" s="65"/>
      <c r="DJ155" s="65"/>
      <c r="DK155" s="65"/>
      <c r="DL155" s="65"/>
      <c r="DM155" s="65"/>
      <c r="DN155" s="65"/>
      <c r="DO155" s="65"/>
      <c r="DP155" s="65"/>
      <c r="DQ155" s="65"/>
      <c r="DR155" s="65"/>
      <c r="DS155" s="65"/>
      <c r="DT155" s="65"/>
      <c r="DU155" s="65"/>
      <c r="DV155" s="65"/>
      <c r="DW155" s="65"/>
      <c r="DX155" s="65"/>
      <c r="DY155" s="65"/>
      <c r="DZ155" s="65"/>
      <c r="EA155" s="65"/>
      <c r="EB155" s="65"/>
      <c r="EC155" s="65"/>
      <c r="ED155" s="65"/>
      <c r="EE155" s="65"/>
      <c r="EF155" s="65"/>
      <c r="EG155" s="65"/>
      <c r="EH155" s="65"/>
      <c r="EI155" s="65"/>
      <c r="EJ155" s="65"/>
      <c r="EK155" s="65"/>
      <c r="EL155" s="65"/>
      <c r="EM155" s="65"/>
      <c r="EN155" s="65"/>
      <c r="EO155" s="65"/>
      <c r="EP155" s="65"/>
      <c r="EQ155" s="65"/>
      <c r="ER155" s="65"/>
      <c r="ES155" s="65"/>
      <c r="ET155" s="65"/>
      <c r="EU155" s="65"/>
      <c r="EV155" s="65"/>
      <c r="EW155" s="65"/>
      <c r="EX155" s="65"/>
      <c r="EY155" s="65"/>
      <c r="EZ155" s="65"/>
      <c r="FA155" s="65"/>
      <c r="FB155" s="65"/>
      <c r="FC155" s="65"/>
      <c r="FD155" s="65"/>
      <c r="FE155" s="65"/>
      <c r="FF155" s="65"/>
      <c r="FG155" s="65"/>
      <c r="FH155" s="65"/>
      <c r="FI155" s="65"/>
      <c r="FJ155" s="65"/>
      <c r="FK155" s="65"/>
      <c r="FL155" s="65"/>
      <c r="FM155" s="65"/>
      <c r="FN155" s="65"/>
      <c r="FO155" s="65"/>
      <c r="FP155" s="65"/>
      <c r="FQ155" s="65"/>
      <c r="FR155" s="65"/>
      <c r="FS155" s="65"/>
      <c r="FT155" s="65"/>
      <c r="FU155" s="65"/>
      <c r="FV155" s="65"/>
      <c r="FW155" s="65"/>
      <c r="FX155" s="65"/>
      <c r="FY155" s="65"/>
      <c r="FZ155" s="65"/>
      <c r="GA155" s="65"/>
      <c r="GB155" s="65"/>
      <c r="GC155" s="65"/>
      <c r="GD155" s="65"/>
      <c r="GE155" s="65"/>
      <c r="GF155" s="65"/>
      <c r="GG155" s="65"/>
      <c r="GH155" s="65"/>
      <c r="GI155" s="65"/>
      <c r="GJ155" s="65"/>
      <c r="GK155" s="65"/>
      <c r="GL155" s="65"/>
      <c r="GM155" s="65"/>
      <c r="GN155" s="65"/>
      <c r="GO155" s="65"/>
      <c r="GP155" s="65"/>
      <c r="GQ155" s="65"/>
      <c r="GR155" s="65"/>
      <c r="GS155" s="65"/>
      <c r="GT155" s="65"/>
      <c r="GU155" s="65"/>
      <c r="GV155" s="65"/>
      <c r="GW155" s="65"/>
      <c r="GX155" s="65"/>
    </row>
    <row r="156" spans="1:206" s="66" customFormat="1">
      <c r="A156" s="89"/>
      <c r="B156" s="89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65"/>
      <c r="AB156" s="65"/>
      <c r="AC156" s="65"/>
      <c r="AD156" s="65"/>
      <c r="AE156" s="65"/>
      <c r="AF156" s="65"/>
      <c r="AG156" s="65"/>
      <c r="AH156" s="65"/>
      <c r="AI156" s="65"/>
      <c r="AJ156" s="65"/>
      <c r="AK156" s="65"/>
      <c r="AL156" s="65"/>
      <c r="AM156" s="65"/>
      <c r="AN156" s="65"/>
      <c r="AO156" s="65"/>
      <c r="AP156" s="65"/>
      <c r="AQ156" s="65"/>
      <c r="AR156" s="65"/>
      <c r="AS156" s="65"/>
      <c r="AT156" s="65"/>
      <c r="AU156" s="65"/>
      <c r="AV156" s="65"/>
      <c r="AW156" s="65"/>
      <c r="AX156" s="65"/>
      <c r="AY156" s="65"/>
      <c r="AZ156" s="65"/>
      <c r="BA156" s="65"/>
      <c r="BB156" s="65"/>
      <c r="BC156" s="65"/>
      <c r="BD156" s="65"/>
      <c r="BE156" s="65"/>
      <c r="BF156" s="65"/>
      <c r="BG156" s="65"/>
      <c r="BH156" s="65"/>
      <c r="BI156" s="65"/>
      <c r="BJ156" s="65"/>
      <c r="BK156" s="65"/>
      <c r="BL156" s="65"/>
      <c r="BM156" s="91"/>
      <c r="BN156" s="91"/>
      <c r="BO156" s="65"/>
      <c r="BP156" s="65"/>
      <c r="BQ156" s="65"/>
      <c r="BR156" s="65"/>
      <c r="BS156" s="65"/>
      <c r="BT156" s="65"/>
      <c r="BU156" s="65"/>
      <c r="BV156" s="65"/>
      <c r="BW156" s="65"/>
      <c r="BX156" s="65"/>
      <c r="BY156" s="65"/>
      <c r="BZ156" s="65"/>
      <c r="CA156" s="65"/>
      <c r="CB156" s="65"/>
      <c r="CC156" s="65"/>
      <c r="CD156" s="65"/>
      <c r="CE156" s="65"/>
      <c r="CF156" s="65"/>
      <c r="CG156" s="65"/>
      <c r="CH156" s="65"/>
      <c r="CI156" s="65"/>
      <c r="CJ156" s="65"/>
      <c r="CK156" s="65"/>
      <c r="CL156" s="65"/>
      <c r="CM156" s="65"/>
      <c r="CN156" s="65"/>
      <c r="CO156" s="65"/>
      <c r="CP156" s="65"/>
      <c r="CQ156" s="65"/>
      <c r="CR156" s="65"/>
      <c r="CS156" s="65"/>
      <c r="CT156" s="65"/>
      <c r="CU156" s="65"/>
      <c r="CV156" s="65"/>
      <c r="CW156" s="65"/>
      <c r="CX156" s="65"/>
      <c r="CY156" s="65"/>
      <c r="CZ156" s="65"/>
      <c r="DA156" s="65"/>
      <c r="DB156" s="65"/>
      <c r="DC156" s="65"/>
      <c r="DD156" s="65"/>
      <c r="DE156" s="65"/>
      <c r="DF156" s="65"/>
      <c r="DG156" s="65"/>
      <c r="DH156" s="65"/>
      <c r="DI156" s="65"/>
      <c r="DJ156" s="65"/>
      <c r="DK156" s="65"/>
      <c r="DL156" s="65"/>
      <c r="DM156" s="65"/>
      <c r="DN156" s="65"/>
      <c r="DO156" s="65"/>
      <c r="DP156" s="65"/>
      <c r="DQ156" s="65"/>
      <c r="DR156" s="65"/>
      <c r="DS156" s="65"/>
      <c r="DT156" s="65"/>
      <c r="DU156" s="65"/>
      <c r="DV156" s="65"/>
      <c r="DW156" s="65"/>
      <c r="DX156" s="65"/>
      <c r="DY156" s="65"/>
      <c r="DZ156" s="65"/>
      <c r="EA156" s="65"/>
      <c r="EB156" s="65"/>
      <c r="EC156" s="65"/>
      <c r="ED156" s="65"/>
      <c r="EE156" s="65"/>
      <c r="EF156" s="65"/>
      <c r="EG156" s="65"/>
      <c r="EH156" s="65"/>
      <c r="EI156" s="65"/>
      <c r="EJ156" s="65"/>
      <c r="EK156" s="65"/>
      <c r="EL156" s="65"/>
      <c r="EM156" s="65"/>
      <c r="EN156" s="65"/>
      <c r="EO156" s="65"/>
      <c r="EP156" s="65"/>
      <c r="EQ156" s="65"/>
      <c r="ER156" s="65"/>
      <c r="ES156" s="65"/>
      <c r="ET156" s="65"/>
      <c r="EU156" s="65"/>
      <c r="EV156" s="65"/>
      <c r="EW156" s="65"/>
      <c r="EX156" s="65"/>
      <c r="EY156" s="65"/>
      <c r="EZ156" s="65"/>
      <c r="FA156" s="65"/>
      <c r="FB156" s="65"/>
      <c r="FC156" s="65"/>
      <c r="FD156" s="65"/>
      <c r="FE156" s="65"/>
      <c r="FF156" s="65"/>
      <c r="FG156" s="65"/>
      <c r="FH156" s="65"/>
      <c r="FI156" s="65"/>
      <c r="FJ156" s="65"/>
      <c r="FK156" s="65"/>
      <c r="FL156" s="65"/>
      <c r="FM156" s="65"/>
      <c r="FN156" s="65"/>
      <c r="FO156" s="65"/>
      <c r="FP156" s="65"/>
      <c r="FQ156" s="65"/>
      <c r="FR156" s="65"/>
      <c r="FS156" s="65"/>
      <c r="FT156" s="65"/>
      <c r="FU156" s="65"/>
      <c r="FV156" s="65"/>
      <c r="FW156" s="65"/>
      <c r="FX156" s="65"/>
      <c r="FY156" s="65"/>
      <c r="FZ156" s="65"/>
      <c r="GA156" s="65"/>
      <c r="GB156" s="65"/>
      <c r="GC156" s="65"/>
      <c r="GD156" s="65"/>
      <c r="GE156" s="65"/>
      <c r="GF156" s="65"/>
      <c r="GG156" s="65"/>
      <c r="GH156" s="65"/>
      <c r="GI156" s="65"/>
      <c r="GJ156" s="65"/>
      <c r="GK156" s="65"/>
      <c r="GL156" s="65"/>
      <c r="GM156" s="65"/>
      <c r="GN156" s="65"/>
      <c r="GO156" s="65"/>
      <c r="GP156" s="65"/>
      <c r="GQ156" s="65"/>
      <c r="GR156" s="65"/>
      <c r="GS156" s="65"/>
      <c r="GT156" s="65"/>
      <c r="GU156" s="65"/>
      <c r="GV156" s="65"/>
      <c r="GW156" s="65"/>
      <c r="GX156" s="65"/>
    </row>
    <row r="157" spans="1:206" s="66" customFormat="1">
      <c r="A157" s="89"/>
      <c r="B157" s="89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65"/>
      <c r="AB157" s="65"/>
      <c r="AC157" s="65"/>
      <c r="AD157" s="65"/>
      <c r="AE157" s="65"/>
      <c r="AF157" s="65"/>
      <c r="AG157" s="65"/>
      <c r="AH157" s="65"/>
      <c r="AI157" s="65"/>
      <c r="AJ157" s="65"/>
      <c r="AK157" s="65"/>
      <c r="AL157" s="65"/>
      <c r="AM157" s="65"/>
      <c r="AN157" s="65"/>
      <c r="AO157" s="65"/>
      <c r="AP157" s="65"/>
      <c r="AQ157" s="65"/>
      <c r="AR157" s="65"/>
      <c r="AS157" s="65"/>
      <c r="AT157" s="65"/>
      <c r="AU157" s="65"/>
      <c r="AV157" s="65"/>
      <c r="AW157" s="65"/>
      <c r="AX157" s="65"/>
      <c r="AY157" s="65"/>
      <c r="AZ157" s="65"/>
      <c r="BA157" s="65"/>
      <c r="BB157" s="65"/>
      <c r="BC157" s="65"/>
      <c r="BD157" s="65"/>
      <c r="BE157" s="65"/>
      <c r="BF157" s="65"/>
      <c r="BG157" s="65"/>
      <c r="BH157" s="65"/>
      <c r="BI157" s="65"/>
      <c r="BJ157" s="65"/>
      <c r="BK157" s="65"/>
      <c r="BL157" s="65"/>
      <c r="BM157" s="91"/>
      <c r="BN157" s="91"/>
      <c r="BO157" s="65"/>
      <c r="BP157" s="65"/>
      <c r="BQ157" s="65"/>
      <c r="BR157" s="65"/>
      <c r="BS157" s="65"/>
      <c r="BT157" s="65"/>
      <c r="BU157" s="65"/>
      <c r="BV157" s="65"/>
      <c r="BW157" s="65"/>
      <c r="BX157" s="65"/>
      <c r="BY157" s="65"/>
      <c r="BZ157" s="65"/>
      <c r="CA157" s="65"/>
      <c r="CB157" s="65"/>
      <c r="CC157" s="65"/>
      <c r="CD157" s="65"/>
      <c r="CE157" s="65"/>
      <c r="CF157" s="65"/>
      <c r="CG157" s="65"/>
      <c r="CH157" s="65"/>
      <c r="CI157" s="65"/>
      <c r="CJ157" s="65"/>
      <c r="CK157" s="65"/>
      <c r="CL157" s="65"/>
      <c r="CM157" s="65"/>
      <c r="CN157" s="65"/>
      <c r="CO157" s="65"/>
      <c r="CP157" s="65"/>
      <c r="CQ157" s="65"/>
      <c r="CR157" s="65"/>
      <c r="CS157" s="65"/>
      <c r="CT157" s="65"/>
      <c r="CU157" s="65"/>
      <c r="CV157" s="65"/>
      <c r="CW157" s="65"/>
      <c r="CX157" s="65"/>
      <c r="CY157" s="65"/>
      <c r="CZ157" s="65"/>
      <c r="DA157" s="65"/>
      <c r="DB157" s="65"/>
      <c r="DC157" s="65"/>
      <c r="DD157" s="65"/>
      <c r="DE157" s="65"/>
      <c r="DF157" s="65"/>
      <c r="DG157" s="65"/>
      <c r="DH157" s="65"/>
      <c r="DI157" s="65"/>
      <c r="DJ157" s="65"/>
      <c r="DK157" s="65"/>
      <c r="DL157" s="65"/>
      <c r="DM157" s="65"/>
      <c r="DN157" s="65"/>
      <c r="DO157" s="65"/>
      <c r="DP157" s="65"/>
      <c r="DQ157" s="65"/>
      <c r="DR157" s="65"/>
      <c r="DS157" s="65"/>
      <c r="DT157" s="65"/>
      <c r="DU157" s="65"/>
      <c r="DV157" s="65"/>
      <c r="DW157" s="65"/>
      <c r="DX157" s="65"/>
      <c r="DY157" s="65"/>
      <c r="DZ157" s="65"/>
      <c r="EA157" s="65"/>
      <c r="EB157" s="65"/>
      <c r="EC157" s="65"/>
      <c r="ED157" s="65"/>
      <c r="EE157" s="65"/>
      <c r="EF157" s="65"/>
      <c r="EG157" s="65"/>
      <c r="EH157" s="65"/>
      <c r="EI157" s="65"/>
      <c r="EJ157" s="65"/>
      <c r="EK157" s="65"/>
      <c r="EL157" s="65"/>
      <c r="EM157" s="65"/>
      <c r="EN157" s="65"/>
      <c r="EO157" s="65"/>
      <c r="EP157" s="65"/>
      <c r="EQ157" s="65"/>
      <c r="ER157" s="65"/>
      <c r="ES157" s="65"/>
      <c r="ET157" s="65"/>
      <c r="EU157" s="65"/>
      <c r="EV157" s="65"/>
      <c r="EW157" s="65"/>
      <c r="EX157" s="65"/>
      <c r="EY157" s="65"/>
      <c r="EZ157" s="65"/>
      <c r="FA157" s="65"/>
      <c r="FB157" s="65"/>
      <c r="FC157" s="65"/>
      <c r="FD157" s="65"/>
      <c r="FE157" s="65"/>
      <c r="FF157" s="65"/>
      <c r="FG157" s="65"/>
      <c r="FH157" s="65"/>
      <c r="FI157" s="65"/>
      <c r="FJ157" s="65"/>
      <c r="FK157" s="65"/>
      <c r="FL157" s="65"/>
      <c r="FM157" s="65"/>
      <c r="FN157" s="65"/>
      <c r="FO157" s="65"/>
      <c r="FP157" s="65"/>
      <c r="FQ157" s="65"/>
      <c r="FR157" s="65"/>
      <c r="FS157" s="65"/>
      <c r="FT157" s="65"/>
      <c r="FU157" s="65"/>
      <c r="FV157" s="65"/>
      <c r="FW157" s="65"/>
      <c r="FX157" s="65"/>
      <c r="FY157" s="65"/>
      <c r="FZ157" s="65"/>
      <c r="GA157" s="65"/>
      <c r="GB157" s="65"/>
      <c r="GC157" s="65"/>
      <c r="GD157" s="65"/>
      <c r="GE157" s="65"/>
      <c r="GF157" s="65"/>
      <c r="GG157" s="65"/>
      <c r="GH157" s="65"/>
      <c r="GI157" s="65"/>
      <c r="GJ157" s="65"/>
      <c r="GK157" s="65"/>
      <c r="GL157" s="65"/>
      <c r="GM157" s="65"/>
      <c r="GN157" s="65"/>
      <c r="GO157" s="65"/>
      <c r="GP157" s="65"/>
      <c r="GQ157" s="65"/>
      <c r="GR157" s="65"/>
      <c r="GS157" s="65"/>
      <c r="GT157" s="65"/>
      <c r="GU157" s="65"/>
      <c r="GV157" s="65"/>
      <c r="GW157" s="65"/>
      <c r="GX157" s="65"/>
    </row>
    <row r="158" spans="1:206" s="66" customFormat="1">
      <c r="A158" s="89"/>
      <c r="B158" s="89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65"/>
      <c r="AB158" s="65"/>
      <c r="AC158" s="65"/>
      <c r="AD158" s="65"/>
      <c r="AE158" s="65"/>
      <c r="AF158" s="65"/>
      <c r="AG158" s="65"/>
      <c r="AH158" s="65"/>
      <c r="AI158" s="65"/>
      <c r="AJ158" s="65"/>
      <c r="AK158" s="65"/>
      <c r="AL158" s="65"/>
      <c r="AM158" s="65"/>
      <c r="AN158" s="65"/>
      <c r="AO158" s="65"/>
      <c r="AP158" s="65"/>
      <c r="AQ158" s="65"/>
      <c r="AR158" s="65"/>
      <c r="AS158" s="65"/>
      <c r="AT158" s="65"/>
      <c r="AU158" s="65"/>
      <c r="AV158" s="65"/>
      <c r="AW158" s="65"/>
      <c r="AX158" s="65"/>
      <c r="AY158" s="65"/>
      <c r="AZ158" s="65"/>
      <c r="BA158" s="65"/>
      <c r="BB158" s="65"/>
      <c r="BC158" s="65"/>
      <c r="BD158" s="65"/>
      <c r="BE158" s="65"/>
      <c r="BF158" s="65"/>
      <c r="BG158" s="65"/>
      <c r="BH158" s="65"/>
      <c r="BI158" s="65"/>
      <c r="BJ158" s="65"/>
      <c r="BK158" s="65"/>
      <c r="BL158" s="65"/>
      <c r="BM158" s="91"/>
      <c r="BN158" s="91"/>
      <c r="BO158" s="65"/>
      <c r="BP158" s="65"/>
      <c r="BQ158" s="65"/>
      <c r="BR158" s="65"/>
      <c r="BS158" s="65"/>
      <c r="BT158" s="65"/>
      <c r="BU158" s="65"/>
      <c r="BV158" s="65"/>
      <c r="BW158" s="65"/>
      <c r="BX158" s="65"/>
      <c r="BY158" s="65"/>
      <c r="BZ158" s="65"/>
      <c r="CA158" s="65"/>
      <c r="CB158" s="65"/>
      <c r="CC158" s="65"/>
      <c r="CD158" s="65"/>
      <c r="CE158" s="65"/>
      <c r="CF158" s="65"/>
      <c r="CG158" s="65"/>
      <c r="CH158" s="65"/>
      <c r="CI158" s="65"/>
      <c r="CJ158" s="65"/>
      <c r="CK158" s="65"/>
      <c r="CL158" s="65"/>
      <c r="CM158" s="65"/>
      <c r="CN158" s="65"/>
      <c r="CO158" s="65"/>
      <c r="CP158" s="65"/>
      <c r="CQ158" s="65"/>
      <c r="CR158" s="65"/>
      <c r="CS158" s="65"/>
      <c r="CT158" s="65"/>
      <c r="CU158" s="65"/>
      <c r="CV158" s="65"/>
      <c r="CW158" s="65"/>
      <c r="CX158" s="65"/>
      <c r="CY158" s="65"/>
      <c r="CZ158" s="65"/>
      <c r="DA158" s="65"/>
      <c r="DB158" s="65"/>
      <c r="DC158" s="65"/>
      <c r="DD158" s="65"/>
      <c r="DE158" s="65"/>
      <c r="DF158" s="65"/>
      <c r="DG158" s="65"/>
      <c r="DH158" s="65"/>
      <c r="DI158" s="65"/>
      <c r="DJ158" s="65"/>
      <c r="DK158" s="65"/>
      <c r="DL158" s="65"/>
      <c r="DM158" s="65"/>
      <c r="DN158" s="65"/>
      <c r="DO158" s="65"/>
      <c r="DP158" s="65"/>
      <c r="DQ158" s="65"/>
      <c r="DR158" s="65"/>
      <c r="DS158" s="65"/>
      <c r="DT158" s="65"/>
      <c r="DU158" s="65"/>
      <c r="DV158" s="65"/>
      <c r="DW158" s="65"/>
      <c r="DX158" s="65"/>
      <c r="DY158" s="65"/>
      <c r="DZ158" s="65"/>
      <c r="EA158" s="65"/>
      <c r="EB158" s="65"/>
      <c r="EC158" s="65"/>
      <c r="ED158" s="65"/>
      <c r="EE158" s="65"/>
      <c r="EF158" s="65"/>
      <c r="EG158" s="65"/>
      <c r="EH158" s="65"/>
      <c r="EI158" s="65"/>
      <c r="EJ158" s="65"/>
      <c r="EK158" s="65"/>
      <c r="EL158" s="65"/>
      <c r="EM158" s="65"/>
      <c r="EN158" s="65"/>
      <c r="EO158" s="65"/>
      <c r="EP158" s="65"/>
      <c r="EQ158" s="65"/>
      <c r="ER158" s="65"/>
      <c r="ES158" s="65"/>
      <c r="ET158" s="65"/>
      <c r="EU158" s="65"/>
      <c r="EV158" s="65"/>
      <c r="EW158" s="65"/>
      <c r="EX158" s="65"/>
      <c r="EY158" s="65"/>
      <c r="EZ158" s="65"/>
      <c r="FA158" s="65"/>
      <c r="FB158" s="65"/>
      <c r="FC158" s="65"/>
      <c r="FD158" s="65"/>
      <c r="FE158" s="65"/>
      <c r="FF158" s="65"/>
      <c r="FG158" s="65"/>
      <c r="FH158" s="65"/>
      <c r="FI158" s="65"/>
      <c r="FJ158" s="65"/>
      <c r="FK158" s="65"/>
      <c r="FL158" s="65"/>
      <c r="FM158" s="65"/>
      <c r="FN158" s="65"/>
      <c r="FO158" s="65"/>
      <c r="FP158" s="65"/>
      <c r="FQ158" s="65"/>
      <c r="FR158" s="65"/>
      <c r="FS158" s="65"/>
      <c r="FT158" s="65"/>
      <c r="FU158" s="65"/>
      <c r="FV158" s="65"/>
      <c r="FW158" s="65"/>
      <c r="FX158" s="65"/>
      <c r="FY158" s="65"/>
      <c r="FZ158" s="65"/>
      <c r="GA158" s="65"/>
      <c r="GB158" s="65"/>
      <c r="GC158" s="65"/>
      <c r="GD158" s="65"/>
      <c r="GE158" s="65"/>
      <c r="GF158" s="65"/>
      <c r="GG158" s="65"/>
      <c r="GH158" s="65"/>
      <c r="GI158" s="65"/>
      <c r="GJ158" s="65"/>
      <c r="GK158" s="65"/>
      <c r="GL158" s="65"/>
      <c r="GM158" s="65"/>
      <c r="GN158" s="65"/>
      <c r="GO158" s="65"/>
      <c r="GP158" s="65"/>
      <c r="GQ158" s="65"/>
      <c r="GR158" s="65"/>
      <c r="GS158" s="65"/>
      <c r="GT158" s="65"/>
      <c r="GU158" s="65"/>
      <c r="GV158" s="65"/>
      <c r="GW158" s="65"/>
      <c r="GX158" s="65"/>
    </row>
    <row r="159" spans="1:206" s="66" customFormat="1">
      <c r="A159" s="89"/>
      <c r="B159" s="89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65"/>
      <c r="AB159" s="65"/>
      <c r="AC159" s="65"/>
      <c r="AD159" s="65"/>
      <c r="AE159" s="65"/>
      <c r="AF159" s="65"/>
      <c r="AG159" s="65"/>
      <c r="AH159" s="65"/>
      <c r="AI159" s="65"/>
      <c r="AJ159" s="65"/>
      <c r="AK159" s="65"/>
      <c r="AL159" s="65"/>
      <c r="AM159" s="65"/>
      <c r="AN159" s="65"/>
      <c r="AO159" s="65"/>
      <c r="AP159" s="65"/>
      <c r="AQ159" s="65"/>
      <c r="AR159" s="65"/>
      <c r="AS159" s="65"/>
      <c r="AT159" s="65"/>
      <c r="AU159" s="65"/>
      <c r="AV159" s="65"/>
      <c r="AW159" s="65"/>
      <c r="AX159" s="65"/>
      <c r="AY159" s="65"/>
      <c r="AZ159" s="65"/>
      <c r="BA159" s="65"/>
      <c r="BB159" s="65"/>
      <c r="BC159" s="65"/>
      <c r="BD159" s="65"/>
      <c r="BE159" s="65"/>
      <c r="BF159" s="65"/>
      <c r="BG159" s="65"/>
      <c r="BH159" s="65"/>
      <c r="BI159" s="65"/>
      <c r="BJ159" s="65"/>
      <c r="BK159" s="65"/>
      <c r="BL159" s="65"/>
      <c r="BM159" s="91"/>
      <c r="BN159" s="91"/>
      <c r="BO159" s="65"/>
      <c r="BP159" s="65"/>
      <c r="BQ159" s="65"/>
      <c r="BR159" s="65"/>
      <c r="BS159" s="65"/>
      <c r="BT159" s="65"/>
      <c r="BU159" s="65"/>
      <c r="BV159" s="65"/>
      <c r="BW159" s="65"/>
      <c r="BX159" s="65"/>
      <c r="BY159" s="65"/>
      <c r="BZ159" s="65"/>
      <c r="CA159" s="65"/>
      <c r="CB159" s="65"/>
      <c r="CC159" s="65"/>
      <c r="CD159" s="65"/>
      <c r="CE159" s="65"/>
      <c r="CF159" s="65"/>
      <c r="CG159" s="65"/>
      <c r="CH159" s="65"/>
      <c r="CI159" s="65"/>
      <c r="CJ159" s="65"/>
      <c r="CK159" s="65"/>
      <c r="CL159" s="65"/>
      <c r="CM159" s="65"/>
      <c r="CN159" s="65"/>
      <c r="CO159" s="65"/>
      <c r="CP159" s="65"/>
      <c r="CQ159" s="65"/>
      <c r="CR159" s="65"/>
      <c r="CS159" s="65"/>
      <c r="CT159" s="65"/>
      <c r="CU159" s="65"/>
      <c r="CV159" s="65"/>
      <c r="CW159" s="65"/>
      <c r="CX159" s="65"/>
      <c r="CY159" s="65"/>
      <c r="CZ159" s="65"/>
      <c r="DA159" s="65"/>
      <c r="DB159" s="65"/>
      <c r="DC159" s="65"/>
      <c r="DD159" s="65"/>
      <c r="DE159" s="65"/>
      <c r="DF159" s="65"/>
      <c r="DG159" s="65"/>
      <c r="DH159" s="65"/>
      <c r="DI159" s="65"/>
      <c r="DJ159" s="65"/>
      <c r="DK159" s="65"/>
      <c r="DL159" s="65"/>
      <c r="DM159" s="65"/>
      <c r="DN159" s="65"/>
      <c r="DO159" s="65"/>
      <c r="DP159" s="65"/>
      <c r="DQ159" s="65"/>
      <c r="DR159" s="65"/>
      <c r="DS159" s="65"/>
      <c r="DT159" s="65"/>
      <c r="DU159" s="65"/>
      <c r="DV159" s="65"/>
      <c r="DW159" s="65"/>
      <c r="DX159" s="65"/>
      <c r="DY159" s="65"/>
      <c r="DZ159" s="65"/>
      <c r="EA159" s="65"/>
      <c r="EB159" s="65"/>
      <c r="EC159" s="65"/>
      <c r="ED159" s="65"/>
      <c r="EE159" s="65"/>
      <c r="EF159" s="65"/>
      <c r="EG159" s="65"/>
      <c r="EH159" s="65"/>
      <c r="EI159" s="65"/>
      <c r="EJ159" s="65"/>
      <c r="EK159" s="65"/>
      <c r="EL159" s="65"/>
      <c r="EM159" s="65"/>
      <c r="EN159" s="65"/>
      <c r="EO159" s="65"/>
      <c r="EP159" s="65"/>
      <c r="EQ159" s="65"/>
      <c r="ER159" s="65"/>
      <c r="ES159" s="65"/>
      <c r="ET159" s="65"/>
      <c r="EU159" s="65"/>
      <c r="EV159" s="65"/>
      <c r="EW159" s="65"/>
      <c r="EX159" s="65"/>
      <c r="EY159" s="65"/>
      <c r="EZ159" s="65"/>
      <c r="FA159" s="65"/>
      <c r="FB159" s="65"/>
      <c r="FC159" s="65"/>
      <c r="FD159" s="65"/>
      <c r="FE159" s="65"/>
      <c r="FF159" s="65"/>
      <c r="FG159" s="65"/>
      <c r="FH159" s="65"/>
      <c r="FI159" s="65"/>
      <c r="FJ159" s="65"/>
      <c r="FK159" s="65"/>
      <c r="FL159" s="65"/>
      <c r="FM159" s="65"/>
      <c r="FN159" s="65"/>
      <c r="FO159" s="65"/>
      <c r="FP159" s="65"/>
      <c r="FQ159" s="65"/>
      <c r="FR159" s="65"/>
      <c r="FS159" s="65"/>
      <c r="FT159" s="65"/>
      <c r="FU159" s="65"/>
      <c r="FV159" s="65"/>
      <c r="FW159" s="65"/>
      <c r="FX159" s="65"/>
      <c r="FY159" s="65"/>
      <c r="FZ159" s="65"/>
      <c r="GA159" s="65"/>
      <c r="GB159" s="65"/>
      <c r="GC159" s="65"/>
      <c r="GD159" s="65"/>
      <c r="GE159" s="65"/>
      <c r="GF159" s="65"/>
      <c r="GG159" s="65"/>
      <c r="GH159" s="65"/>
      <c r="GI159" s="65"/>
      <c r="GJ159" s="65"/>
      <c r="GK159" s="65"/>
      <c r="GL159" s="65"/>
      <c r="GM159" s="65"/>
      <c r="GN159" s="65"/>
      <c r="GO159" s="65"/>
      <c r="GP159" s="65"/>
      <c r="GQ159" s="65"/>
      <c r="GR159" s="65"/>
      <c r="GS159" s="65"/>
      <c r="GT159" s="65"/>
      <c r="GU159" s="65"/>
      <c r="GV159" s="65"/>
      <c r="GW159" s="65"/>
      <c r="GX159" s="65"/>
    </row>
    <row r="160" spans="1:206" s="66" customFormat="1">
      <c r="A160" s="89"/>
      <c r="B160" s="89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65"/>
      <c r="AB160" s="65"/>
      <c r="AC160" s="65"/>
      <c r="AD160" s="65"/>
      <c r="AE160" s="65"/>
      <c r="AF160" s="65"/>
      <c r="AG160" s="65"/>
      <c r="AH160" s="65"/>
      <c r="AI160" s="65"/>
      <c r="AJ160" s="65"/>
      <c r="AK160" s="65"/>
      <c r="AL160" s="65"/>
      <c r="AM160" s="65"/>
      <c r="AN160" s="65"/>
      <c r="AO160" s="65"/>
      <c r="AP160" s="65"/>
      <c r="AQ160" s="65"/>
      <c r="AR160" s="65"/>
      <c r="AS160" s="65"/>
      <c r="AT160" s="65"/>
      <c r="AU160" s="65"/>
      <c r="AV160" s="65"/>
      <c r="AW160" s="65"/>
      <c r="AX160" s="65"/>
      <c r="AY160" s="65"/>
      <c r="AZ160" s="65"/>
      <c r="BA160" s="65"/>
      <c r="BB160" s="65"/>
      <c r="BC160" s="65"/>
      <c r="BD160" s="65"/>
      <c r="BE160" s="65"/>
      <c r="BF160" s="65"/>
      <c r="BG160" s="65"/>
      <c r="BH160" s="65"/>
      <c r="BI160" s="65"/>
      <c r="BJ160" s="65"/>
      <c r="BK160" s="65"/>
      <c r="BL160" s="65"/>
      <c r="BM160" s="91"/>
      <c r="BN160" s="91"/>
      <c r="BO160" s="65"/>
      <c r="BP160" s="65"/>
      <c r="BQ160" s="65"/>
      <c r="BR160" s="65"/>
      <c r="BS160" s="65"/>
      <c r="BT160" s="65"/>
      <c r="BU160" s="65"/>
      <c r="BV160" s="65"/>
      <c r="BW160" s="65"/>
      <c r="BX160" s="65"/>
      <c r="BY160" s="65"/>
      <c r="BZ160" s="65"/>
      <c r="CA160" s="65"/>
      <c r="CB160" s="65"/>
      <c r="CC160" s="65"/>
      <c r="CD160" s="65"/>
      <c r="CE160" s="65"/>
      <c r="CF160" s="65"/>
      <c r="CG160" s="65"/>
      <c r="CH160" s="65"/>
      <c r="CI160" s="65"/>
      <c r="CJ160" s="65"/>
      <c r="CK160" s="65"/>
      <c r="CL160" s="65"/>
      <c r="CM160" s="65"/>
      <c r="CN160" s="65"/>
      <c r="CO160" s="65"/>
      <c r="CP160" s="65"/>
      <c r="CQ160" s="65"/>
      <c r="CR160" s="65"/>
      <c r="CS160" s="65"/>
      <c r="CT160" s="65"/>
      <c r="CU160" s="65"/>
      <c r="CV160" s="65"/>
      <c r="CW160" s="65"/>
      <c r="CX160" s="65"/>
      <c r="CY160" s="65"/>
      <c r="CZ160" s="65"/>
      <c r="DA160" s="65"/>
      <c r="DB160" s="65"/>
      <c r="DC160" s="65"/>
      <c r="DD160" s="65"/>
      <c r="DE160" s="65"/>
      <c r="DF160" s="65"/>
      <c r="DG160" s="65"/>
      <c r="DH160" s="65"/>
      <c r="DI160" s="65"/>
      <c r="DJ160" s="65"/>
      <c r="DK160" s="65"/>
      <c r="DL160" s="65"/>
      <c r="DM160" s="65"/>
      <c r="DN160" s="65"/>
      <c r="DO160" s="65"/>
      <c r="DP160" s="65"/>
      <c r="DQ160" s="65"/>
      <c r="DR160" s="65"/>
      <c r="DS160" s="65"/>
      <c r="DT160" s="65"/>
      <c r="DU160" s="65"/>
      <c r="DV160" s="65"/>
      <c r="DW160" s="65"/>
      <c r="DX160" s="65"/>
      <c r="DY160" s="65"/>
      <c r="DZ160" s="65"/>
      <c r="EA160" s="65"/>
      <c r="EB160" s="65"/>
      <c r="EC160" s="65"/>
      <c r="ED160" s="65"/>
      <c r="EE160" s="65"/>
      <c r="EF160" s="65"/>
      <c r="EG160" s="65"/>
      <c r="EH160" s="65"/>
      <c r="EI160" s="65"/>
      <c r="EJ160" s="65"/>
      <c r="EK160" s="65"/>
      <c r="EL160" s="65"/>
      <c r="EM160" s="65"/>
      <c r="EN160" s="65"/>
      <c r="EO160" s="65"/>
      <c r="EP160" s="65"/>
      <c r="EQ160" s="65"/>
      <c r="ER160" s="65"/>
      <c r="ES160" s="65"/>
      <c r="ET160" s="65"/>
      <c r="EU160" s="65"/>
      <c r="EV160" s="65"/>
      <c r="EW160" s="65"/>
      <c r="EX160" s="65"/>
      <c r="EY160" s="65"/>
      <c r="EZ160" s="65"/>
      <c r="FA160" s="65"/>
      <c r="FB160" s="65"/>
      <c r="FC160" s="65"/>
      <c r="FD160" s="65"/>
      <c r="FE160" s="65"/>
      <c r="FF160" s="65"/>
      <c r="FG160" s="65"/>
      <c r="FH160" s="65"/>
      <c r="FI160" s="65"/>
      <c r="FJ160" s="65"/>
      <c r="FK160" s="65"/>
      <c r="FL160" s="65"/>
      <c r="FM160" s="65"/>
      <c r="FN160" s="65"/>
      <c r="FO160" s="65"/>
      <c r="FP160" s="65"/>
      <c r="FQ160" s="65"/>
      <c r="FR160" s="65"/>
      <c r="FS160" s="65"/>
      <c r="FT160" s="65"/>
      <c r="FU160" s="65"/>
      <c r="FV160" s="65"/>
      <c r="FW160" s="65"/>
      <c r="FX160" s="65"/>
      <c r="FY160" s="65"/>
      <c r="FZ160" s="65"/>
      <c r="GA160" s="65"/>
      <c r="GB160" s="65"/>
      <c r="GC160" s="65"/>
      <c r="GD160" s="65"/>
      <c r="GE160" s="65"/>
      <c r="GF160" s="65"/>
      <c r="GG160" s="65"/>
      <c r="GH160" s="65"/>
      <c r="GI160" s="65"/>
      <c r="GJ160" s="65"/>
      <c r="GK160" s="65"/>
      <c r="GL160" s="65"/>
      <c r="GM160" s="65"/>
      <c r="GN160" s="65"/>
      <c r="GO160" s="65"/>
      <c r="GP160" s="65"/>
      <c r="GQ160" s="65"/>
      <c r="GR160" s="65"/>
      <c r="GS160" s="65"/>
      <c r="GT160" s="65"/>
      <c r="GU160" s="65"/>
      <c r="GV160" s="65"/>
      <c r="GW160" s="65"/>
      <c r="GX160" s="65"/>
    </row>
    <row r="161" spans="1:206" s="66" customFormat="1">
      <c r="A161" s="89"/>
      <c r="B161" s="89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65"/>
      <c r="AB161" s="65"/>
      <c r="AC161" s="65"/>
      <c r="AD161" s="65"/>
      <c r="AE161" s="65"/>
      <c r="AF161" s="65"/>
      <c r="AG161" s="65"/>
      <c r="AH161" s="65"/>
      <c r="AI161" s="65"/>
      <c r="AJ161" s="65"/>
      <c r="AK161" s="65"/>
      <c r="AL161" s="65"/>
      <c r="AM161" s="65"/>
      <c r="AN161" s="65"/>
      <c r="AO161" s="65"/>
      <c r="AP161" s="65"/>
      <c r="AQ161" s="65"/>
      <c r="AR161" s="65"/>
      <c r="AS161" s="65"/>
      <c r="AT161" s="65"/>
      <c r="AU161" s="65"/>
      <c r="AV161" s="65"/>
      <c r="AW161" s="65"/>
      <c r="AX161" s="65"/>
      <c r="AY161" s="65"/>
      <c r="AZ161" s="65"/>
      <c r="BA161" s="65"/>
      <c r="BB161" s="65"/>
      <c r="BC161" s="65"/>
      <c r="BD161" s="65"/>
      <c r="BE161" s="65"/>
      <c r="BF161" s="65"/>
      <c r="BG161" s="65"/>
      <c r="BH161" s="65"/>
      <c r="BI161" s="65"/>
      <c r="BJ161" s="65"/>
      <c r="BK161" s="65"/>
      <c r="BL161" s="65"/>
      <c r="BM161" s="91"/>
      <c r="BN161" s="91"/>
      <c r="BO161" s="65"/>
      <c r="BP161" s="65"/>
      <c r="BQ161" s="65"/>
      <c r="BR161" s="65"/>
      <c r="BS161" s="65"/>
      <c r="BT161" s="65"/>
      <c r="BU161" s="65"/>
      <c r="BV161" s="65"/>
      <c r="BW161" s="65"/>
      <c r="BX161" s="65"/>
      <c r="BY161" s="65"/>
      <c r="BZ161" s="65"/>
      <c r="CA161" s="65"/>
      <c r="CB161" s="65"/>
      <c r="CC161" s="65"/>
      <c r="CD161" s="65"/>
      <c r="CE161" s="65"/>
      <c r="CF161" s="65"/>
      <c r="CG161" s="65"/>
      <c r="CH161" s="65"/>
      <c r="CI161" s="65"/>
      <c r="CJ161" s="65"/>
      <c r="CK161" s="65"/>
      <c r="CL161" s="65"/>
      <c r="CM161" s="65"/>
      <c r="CN161" s="65"/>
      <c r="CO161" s="65"/>
      <c r="CP161" s="65"/>
      <c r="CQ161" s="65"/>
      <c r="CR161" s="65"/>
      <c r="CS161" s="65"/>
      <c r="CT161" s="65"/>
      <c r="CU161" s="65"/>
      <c r="CV161" s="65"/>
      <c r="CW161" s="65"/>
      <c r="CX161" s="65"/>
      <c r="CY161" s="65"/>
      <c r="CZ161" s="65"/>
      <c r="DA161" s="65"/>
      <c r="DB161" s="65"/>
      <c r="DC161" s="65"/>
      <c r="DD161" s="65"/>
      <c r="DE161" s="65"/>
      <c r="DF161" s="65"/>
      <c r="DG161" s="65"/>
      <c r="DH161" s="65"/>
      <c r="DI161" s="65"/>
      <c r="DJ161" s="65"/>
      <c r="DK161" s="65"/>
      <c r="DL161" s="65"/>
      <c r="DM161" s="65"/>
      <c r="DN161" s="65"/>
      <c r="DO161" s="65"/>
      <c r="DP161" s="65"/>
      <c r="DQ161" s="65"/>
      <c r="DR161" s="65"/>
      <c r="DS161" s="65"/>
      <c r="DT161" s="65"/>
      <c r="DU161" s="65"/>
      <c r="DV161" s="65"/>
      <c r="DW161" s="65"/>
      <c r="DX161" s="65"/>
      <c r="DY161" s="65"/>
      <c r="DZ161" s="65"/>
      <c r="EA161" s="65"/>
      <c r="EB161" s="65"/>
      <c r="EC161" s="65"/>
      <c r="ED161" s="65"/>
      <c r="EE161" s="65"/>
      <c r="EF161" s="65"/>
      <c r="EG161" s="65"/>
      <c r="EH161" s="65"/>
      <c r="EI161" s="65"/>
      <c r="EJ161" s="65"/>
      <c r="EK161" s="65"/>
      <c r="EL161" s="65"/>
      <c r="EM161" s="65"/>
      <c r="EN161" s="65"/>
      <c r="EO161" s="65"/>
      <c r="EP161" s="65"/>
      <c r="EQ161" s="65"/>
      <c r="ER161" s="65"/>
      <c r="ES161" s="65"/>
      <c r="ET161" s="65"/>
      <c r="EU161" s="65"/>
      <c r="EV161" s="65"/>
      <c r="EW161" s="65"/>
      <c r="EX161" s="65"/>
      <c r="EY161" s="65"/>
      <c r="EZ161" s="65"/>
      <c r="FA161" s="65"/>
      <c r="FB161" s="65"/>
      <c r="FC161" s="65"/>
      <c r="FD161" s="65"/>
      <c r="FE161" s="65"/>
      <c r="FF161" s="65"/>
      <c r="FG161" s="65"/>
      <c r="FH161" s="65"/>
      <c r="FI161" s="65"/>
      <c r="FJ161" s="65"/>
      <c r="FK161" s="65"/>
      <c r="FL161" s="65"/>
      <c r="FM161" s="65"/>
      <c r="FN161" s="65"/>
      <c r="FO161" s="65"/>
      <c r="FP161" s="65"/>
      <c r="FQ161" s="65"/>
      <c r="FR161" s="65"/>
      <c r="FS161" s="65"/>
      <c r="FT161" s="65"/>
      <c r="FU161" s="65"/>
      <c r="FV161" s="65"/>
      <c r="FW161" s="65"/>
      <c r="FX161" s="65"/>
      <c r="FY161" s="65"/>
      <c r="FZ161" s="65"/>
      <c r="GA161" s="65"/>
      <c r="GB161" s="65"/>
      <c r="GC161" s="65"/>
      <c r="GD161" s="65"/>
      <c r="GE161" s="65"/>
      <c r="GF161" s="65"/>
      <c r="GG161" s="65"/>
      <c r="GH161" s="65"/>
      <c r="GI161" s="65"/>
      <c r="GJ161" s="65"/>
      <c r="GK161" s="65"/>
      <c r="GL161" s="65"/>
      <c r="GM161" s="65"/>
      <c r="GN161" s="65"/>
      <c r="GO161" s="65"/>
      <c r="GP161" s="65"/>
      <c r="GQ161" s="65"/>
      <c r="GR161" s="65"/>
      <c r="GS161" s="65"/>
      <c r="GT161" s="65"/>
      <c r="GU161" s="65"/>
      <c r="GV161" s="65"/>
      <c r="GW161" s="65"/>
      <c r="GX161" s="65"/>
    </row>
    <row r="162" spans="1:206" s="66" customFormat="1">
      <c r="A162" s="89"/>
      <c r="B162" s="89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65"/>
      <c r="AB162" s="65"/>
      <c r="AC162" s="65"/>
      <c r="AD162" s="65"/>
      <c r="AE162" s="65"/>
      <c r="AF162" s="65"/>
      <c r="AG162" s="65"/>
      <c r="AH162" s="65"/>
      <c r="AI162" s="65"/>
      <c r="AJ162" s="65"/>
      <c r="AK162" s="65"/>
      <c r="AL162" s="65"/>
      <c r="AM162" s="65"/>
      <c r="AN162" s="65"/>
      <c r="AO162" s="65"/>
      <c r="AP162" s="65"/>
      <c r="AQ162" s="65"/>
      <c r="AR162" s="65"/>
      <c r="AS162" s="65"/>
      <c r="AT162" s="65"/>
      <c r="AU162" s="65"/>
      <c r="AV162" s="65"/>
      <c r="AW162" s="65"/>
      <c r="AX162" s="65"/>
      <c r="AY162" s="65"/>
      <c r="AZ162" s="65"/>
      <c r="BA162" s="65"/>
      <c r="BB162" s="65"/>
      <c r="BC162" s="65"/>
      <c r="BD162" s="65"/>
      <c r="BE162" s="65"/>
      <c r="BF162" s="65"/>
      <c r="BG162" s="65"/>
      <c r="BH162" s="65"/>
      <c r="BI162" s="65"/>
      <c r="BJ162" s="65"/>
      <c r="BK162" s="65"/>
      <c r="BL162" s="65"/>
      <c r="BM162" s="91"/>
      <c r="BN162" s="91"/>
      <c r="BO162" s="65"/>
      <c r="BP162" s="65"/>
      <c r="BQ162" s="65"/>
      <c r="BR162" s="65"/>
      <c r="BS162" s="65"/>
      <c r="BT162" s="65"/>
      <c r="BU162" s="65"/>
      <c r="BV162" s="65"/>
      <c r="BW162" s="65"/>
      <c r="BX162" s="65"/>
      <c r="BY162" s="65"/>
      <c r="BZ162" s="65"/>
      <c r="CA162" s="65"/>
      <c r="CB162" s="65"/>
      <c r="CC162" s="65"/>
      <c r="CD162" s="65"/>
      <c r="CE162" s="65"/>
      <c r="CF162" s="65"/>
      <c r="CG162" s="65"/>
      <c r="CH162" s="65"/>
      <c r="CI162" s="65"/>
      <c r="CJ162" s="65"/>
      <c r="CK162" s="65"/>
      <c r="CL162" s="65"/>
      <c r="CM162" s="65"/>
      <c r="CN162" s="65"/>
      <c r="CO162" s="65"/>
      <c r="CP162" s="65"/>
      <c r="CQ162" s="65"/>
      <c r="CR162" s="65"/>
      <c r="CS162" s="65"/>
      <c r="CT162" s="65"/>
      <c r="CU162" s="65"/>
      <c r="CV162" s="65"/>
      <c r="CW162" s="65"/>
      <c r="CX162" s="65"/>
      <c r="CY162" s="65"/>
      <c r="CZ162" s="65"/>
      <c r="DA162" s="65"/>
      <c r="DB162" s="65"/>
      <c r="DC162" s="65"/>
      <c r="DD162" s="65"/>
      <c r="DE162" s="65"/>
      <c r="DF162" s="65"/>
      <c r="DG162" s="65"/>
      <c r="DH162" s="65"/>
      <c r="DI162" s="65"/>
      <c r="DJ162" s="65"/>
      <c r="DK162" s="65"/>
      <c r="DL162" s="65"/>
      <c r="DM162" s="65"/>
      <c r="DN162" s="65"/>
      <c r="DO162" s="65"/>
      <c r="DP162" s="65"/>
      <c r="DQ162" s="65"/>
      <c r="DR162" s="65"/>
      <c r="DS162" s="65"/>
      <c r="DT162" s="65"/>
      <c r="DU162" s="65"/>
      <c r="DV162" s="65"/>
      <c r="DW162" s="65"/>
      <c r="DX162" s="65"/>
      <c r="DY162" s="65"/>
      <c r="DZ162" s="65"/>
      <c r="EA162" s="65"/>
      <c r="EB162" s="65"/>
      <c r="EC162" s="65"/>
      <c r="ED162" s="65"/>
      <c r="EE162" s="65"/>
      <c r="EF162" s="65"/>
      <c r="EG162" s="65"/>
      <c r="EH162" s="65"/>
      <c r="EI162" s="65"/>
      <c r="EJ162" s="65"/>
      <c r="EK162" s="65"/>
      <c r="EL162" s="65"/>
      <c r="EM162" s="65"/>
      <c r="EN162" s="65"/>
      <c r="EO162" s="65"/>
      <c r="EP162" s="65"/>
      <c r="EQ162" s="65"/>
      <c r="ER162" s="65"/>
      <c r="ES162" s="65"/>
      <c r="ET162" s="65"/>
      <c r="EU162" s="65"/>
      <c r="EV162" s="65"/>
      <c r="EW162" s="65"/>
      <c r="EX162" s="65"/>
      <c r="EY162" s="65"/>
      <c r="EZ162" s="65"/>
      <c r="FA162" s="65"/>
      <c r="FB162" s="65"/>
      <c r="FC162" s="65"/>
      <c r="FD162" s="65"/>
      <c r="FE162" s="65"/>
      <c r="FF162" s="65"/>
      <c r="FG162" s="65"/>
      <c r="FH162" s="65"/>
      <c r="FI162" s="65"/>
      <c r="FJ162" s="65"/>
      <c r="FK162" s="65"/>
      <c r="FL162" s="65"/>
      <c r="FM162" s="65"/>
      <c r="FN162" s="65"/>
      <c r="FO162" s="65"/>
      <c r="FP162" s="65"/>
      <c r="FQ162" s="65"/>
      <c r="FR162" s="65"/>
      <c r="FS162" s="65"/>
      <c r="FT162" s="65"/>
      <c r="FU162" s="65"/>
      <c r="FV162" s="65"/>
      <c r="FW162" s="65"/>
      <c r="FX162" s="65"/>
      <c r="FY162" s="65"/>
      <c r="FZ162" s="65"/>
      <c r="GA162" s="65"/>
      <c r="GB162" s="65"/>
      <c r="GC162" s="65"/>
      <c r="GD162" s="65"/>
      <c r="GE162" s="65"/>
      <c r="GF162" s="65"/>
      <c r="GG162" s="65"/>
      <c r="GH162" s="65"/>
      <c r="GI162" s="65"/>
      <c r="GJ162" s="65"/>
      <c r="GK162" s="65"/>
      <c r="GL162" s="65"/>
      <c r="GM162" s="65"/>
      <c r="GN162" s="65"/>
      <c r="GO162" s="65"/>
      <c r="GP162" s="65"/>
      <c r="GQ162" s="65"/>
      <c r="GR162" s="65"/>
      <c r="GS162" s="65"/>
      <c r="GT162" s="65"/>
      <c r="GU162" s="65"/>
      <c r="GV162" s="65"/>
      <c r="GW162" s="65"/>
      <c r="GX162" s="65"/>
    </row>
    <row r="163" spans="1:206" s="66" customFormat="1">
      <c r="A163" s="89"/>
      <c r="B163" s="89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65"/>
      <c r="AB163" s="65"/>
      <c r="AC163" s="65"/>
      <c r="AD163" s="65"/>
      <c r="AE163" s="65"/>
      <c r="AF163" s="65"/>
      <c r="AG163" s="65"/>
      <c r="AH163" s="65"/>
      <c r="AI163" s="65"/>
      <c r="AJ163" s="65"/>
      <c r="AK163" s="65"/>
      <c r="AL163" s="65"/>
      <c r="AM163" s="65"/>
      <c r="AN163" s="65"/>
      <c r="AO163" s="65"/>
      <c r="AP163" s="65"/>
      <c r="AQ163" s="65"/>
      <c r="AR163" s="65"/>
      <c r="AS163" s="65"/>
      <c r="AT163" s="65"/>
      <c r="AU163" s="65"/>
      <c r="AV163" s="65"/>
      <c r="AW163" s="65"/>
      <c r="AX163" s="65"/>
      <c r="AY163" s="65"/>
      <c r="AZ163" s="65"/>
      <c r="BA163" s="65"/>
      <c r="BB163" s="65"/>
      <c r="BC163" s="65"/>
      <c r="BD163" s="65"/>
      <c r="BE163" s="65"/>
      <c r="BF163" s="65"/>
      <c r="BG163" s="65"/>
      <c r="BH163" s="65"/>
      <c r="BI163" s="65"/>
      <c r="BJ163" s="65"/>
      <c r="BK163" s="65"/>
      <c r="BL163" s="65"/>
      <c r="BM163" s="91"/>
      <c r="BN163" s="91"/>
      <c r="BO163" s="65"/>
      <c r="BP163" s="65"/>
      <c r="BQ163" s="65"/>
      <c r="BR163" s="65"/>
      <c r="BS163" s="65"/>
      <c r="BT163" s="65"/>
      <c r="BU163" s="65"/>
      <c r="BV163" s="65"/>
      <c r="BW163" s="65"/>
      <c r="BX163" s="65"/>
      <c r="BY163" s="65"/>
      <c r="BZ163" s="65"/>
      <c r="CA163" s="65"/>
      <c r="CB163" s="65"/>
      <c r="CC163" s="65"/>
      <c r="CD163" s="65"/>
      <c r="CE163" s="65"/>
      <c r="CF163" s="65"/>
      <c r="CG163" s="65"/>
      <c r="CH163" s="65"/>
      <c r="CI163" s="65"/>
      <c r="CJ163" s="65"/>
      <c r="CK163" s="65"/>
      <c r="CL163" s="65"/>
      <c r="CM163" s="65"/>
      <c r="CN163" s="65"/>
      <c r="CO163" s="65"/>
      <c r="CP163" s="65"/>
      <c r="CQ163" s="65"/>
      <c r="CR163" s="65"/>
      <c r="CS163" s="65"/>
      <c r="CT163" s="65"/>
      <c r="CU163" s="65"/>
      <c r="CV163" s="65"/>
      <c r="CW163" s="65"/>
      <c r="CX163" s="65"/>
      <c r="CY163" s="65"/>
      <c r="CZ163" s="65"/>
      <c r="DA163" s="65"/>
      <c r="DB163" s="65"/>
      <c r="DC163" s="65"/>
      <c r="DD163" s="65"/>
      <c r="DE163" s="65"/>
      <c r="DF163" s="65"/>
      <c r="DG163" s="65"/>
      <c r="DH163" s="65"/>
      <c r="DI163" s="65"/>
      <c r="DJ163" s="65"/>
      <c r="DK163" s="65"/>
      <c r="DL163" s="65"/>
      <c r="DM163" s="65"/>
      <c r="DN163" s="65"/>
      <c r="DO163" s="65"/>
      <c r="DP163" s="65"/>
      <c r="DQ163" s="65"/>
      <c r="DR163" s="65"/>
      <c r="DS163" s="65"/>
      <c r="DT163" s="65"/>
      <c r="DU163" s="65"/>
      <c r="DV163" s="65"/>
      <c r="DW163" s="65"/>
      <c r="DX163" s="65"/>
      <c r="DY163" s="65"/>
      <c r="DZ163" s="65"/>
      <c r="EA163" s="65"/>
      <c r="EB163" s="65"/>
      <c r="EC163" s="65"/>
      <c r="ED163" s="65"/>
      <c r="EE163" s="65"/>
      <c r="EF163" s="65"/>
      <c r="EG163" s="65"/>
      <c r="EH163" s="65"/>
      <c r="EI163" s="65"/>
      <c r="EJ163" s="65"/>
      <c r="EK163" s="65"/>
      <c r="EL163" s="65"/>
      <c r="EM163" s="65"/>
      <c r="EN163" s="65"/>
      <c r="EO163" s="65"/>
      <c r="EP163" s="65"/>
      <c r="EQ163" s="65"/>
      <c r="ER163" s="65"/>
      <c r="ES163" s="65"/>
      <c r="ET163" s="65"/>
      <c r="EU163" s="65"/>
      <c r="EV163" s="65"/>
      <c r="EW163" s="65"/>
      <c r="EX163" s="65"/>
      <c r="EY163" s="65"/>
      <c r="EZ163" s="65"/>
      <c r="FA163" s="65"/>
      <c r="FB163" s="65"/>
      <c r="FC163" s="65"/>
      <c r="FD163" s="65"/>
      <c r="FE163" s="65"/>
      <c r="FF163" s="65"/>
      <c r="FG163" s="65"/>
      <c r="FH163" s="65"/>
      <c r="FI163" s="65"/>
      <c r="FJ163" s="65"/>
      <c r="FK163" s="65"/>
      <c r="FL163" s="65"/>
      <c r="FM163" s="65"/>
      <c r="FN163" s="65"/>
      <c r="FO163" s="65"/>
      <c r="FP163" s="65"/>
      <c r="FQ163" s="65"/>
      <c r="FR163" s="65"/>
      <c r="FS163" s="65"/>
      <c r="FT163" s="65"/>
      <c r="FU163" s="65"/>
      <c r="FV163" s="65"/>
      <c r="FW163" s="65"/>
      <c r="FX163" s="65"/>
      <c r="FY163" s="65"/>
      <c r="FZ163" s="65"/>
      <c r="GA163" s="65"/>
      <c r="GB163" s="65"/>
      <c r="GC163" s="65"/>
      <c r="GD163" s="65"/>
      <c r="GE163" s="65"/>
      <c r="GF163" s="65"/>
      <c r="GG163" s="65"/>
      <c r="GH163" s="65"/>
      <c r="GI163" s="65"/>
      <c r="GJ163" s="65"/>
      <c r="GK163" s="65"/>
      <c r="GL163" s="65"/>
      <c r="GM163" s="65"/>
      <c r="GN163" s="65"/>
      <c r="GO163" s="65"/>
      <c r="GP163" s="65"/>
      <c r="GQ163" s="65"/>
      <c r="GR163" s="65"/>
      <c r="GS163" s="65"/>
      <c r="GT163" s="65"/>
      <c r="GU163" s="65"/>
      <c r="GV163" s="65"/>
      <c r="GW163" s="65"/>
      <c r="GX163" s="65"/>
    </row>
    <row r="164" spans="1:206" s="66" customFormat="1">
      <c r="A164" s="89"/>
      <c r="B164" s="89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65"/>
      <c r="AB164" s="65"/>
      <c r="AC164" s="65"/>
      <c r="AD164" s="65"/>
      <c r="AE164" s="65"/>
      <c r="AF164" s="65"/>
      <c r="AG164" s="65"/>
      <c r="AH164" s="65"/>
      <c r="AI164" s="65"/>
      <c r="AJ164" s="65"/>
      <c r="AK164" s="65"/>
      <c r="AL164" s="65"/>
      <c r="AM164" s="65"/>
      <c r="AN164" s="65"/>
      <c r="AO164" s="65"/>
      <c r="AP164" s="65"/>
      <c r="AQ164" s="65"/>
      <c r="AR164" s="65"/>
      <c r="AS164" s="65"/>
      <c r="AT164" s="65"/>
      <c r="AU164" s="65"/>
      <c r="AV164" s="65"/>
      <c r="AW164" s="65"/>
      <c r="AX164" s="65"/>
      <c r="AY164" s="65"/>
      <c r="AZ164" s="65"/>
      <c r="BA164" s="65"/>
      <c r="BB164" s="65"/>
      <c r="BC164" s="65"/>
      <c r="BD164" s="65"/>
      <c r="BE164" s="65"/>
      <c r="BF164" s="65"/>
      <c r="BG164" s="65"/>
      <c r="BH164" s="65"/>
      <c r="BI164" s="65"/>
      <c r="BJ164" s="65"/>
      <c r="BK164" s="65"/>
      <c r="BL164" s="65"/>
      <c r="BM164" s="91"/>
      <c r="BN164" s="91"/>
      <c r="BO164" s="65"/>
      <c r="BP164" s="65"/>
      <c r="BQ164" s="65"/>
      <c r="BR164" s="65"/>
      <c r="BS164" s="65"/>
      <c r="BT164" s="65"/>
      <c r="BU164" s="65"/>
      <c r="BV164" s="65"/>
      <c r="BW164" s="65"/>
      <c r="BX164" s="65"/>
      <c r="BY164" s="65"/>
      <c r="BZ164" s="65"/>
      <c r="CA164" s="65"/>
      <c r="CB164" s="65"/>
      <c r="CC164" s="65"/>
      <c r="CD164" s="65"/>
      <c r="CE164" s="65"/>
      <c r="CF164" s="65"/>
      <c r="CG164" s="65"/>
      <c r="CH164" s="65"/>
      <c r="CI164" s="65"/>
      <c r="CJ164" s="65"/>
      <c r="CK164" s="65"/>
      <c r="CL164" s="65"/>
      <c r="CM164" s="65"/>
      <c r="CN164" s="65"/>
      <c r="CO164" s="65"/>
      <c r="CP164" s="65"/>
      <c r="CQ164" s="65"/>
      <c r="CR164" s="65"/>
      <c r="CS164" s="65"/>
      <c r="CT164" s="65"/>
      <c r="CU164" s="65"/>
      <c r="CV164" s="65"/>
      <c r="CW164" s="65"/>
      <c r="CX164" s="65"/>
      <c r="CY164" s="65"/>
      <c r="CZ164" s="65"/>
      <c r="DA164" s="65"/>
      <c r="DB164" s="65"/>
      <c r="DC164" s="65"/>
      <c r="DD164" s="65"/>
      <c r="DE164" s="65"/>
      <c r="DF164" s="65"/>
      <c r="DG164" s="65"/>
      <c r="DH164" s="65"/>
      <c r="DI164" s="65"/>
      <c r="DJ164" s="65"/>
      <c r="DK164" s="65"/>
      <c r="DL164" s="65"/>
      <c r="DM164" s="65"/>
      <c r="DN164" s="65"/>
      <c r="DO164" s="65"/>
      <c r="DP164" s="65"/>
      <c r="DQ164" s="65"/>
      <c r="DR164" s="65"/>
      <c r="DS164" s="65"/>
      <c r="DT164" s="65"/>
      <c r="DU164" s="65"/>
      <c r="DV164" s="65"/>
      <c r="DW164" s="65"/>
      <c r="DX164" s="65"/>
      <c r="DY164" s="65"/>
      <c r="DZ164" s="65"/>
      <c r="EA164" s="65"/>
      <c r="EB164" s="65"/>
      <c r="EC164" s="65"/>
      <c r="ED164" s="65"/>
      <c r="EE164" s="65"/>
      <c r="EF164" s="65"/>
      <c r="EG164" s="65"/>
      <c r="EH164" s="65"/>
      <c r="EI164" s="65"/>
      <c r="EJ164" s="65"/>
      <c r="EK164" s="65"/>
      <c r="EL164" s="65"/>
      <c r="EM164" s="65"/>
      <c r="EN164" s="65"/>
      <c r="EO164" s="65"/>
      <c r="EP164" s="65"/>
      <c r="EQ164" s="65"/>
      <c r="ER164" s="65"/>
      <c r="ES164" s="65"/>
      <c r="ET164" s="65"/>
      <c r="EU164" s="65"/>
      <c r="EV164" s="65"/>
      <c r="EW164" s="65"/>
      <c r="EX164" s="65"/>
      <c r="EY164" s="65"/>
      <c r="EZ164" s="65"/>
      <c r="FA164" s="65"/>
      <c r="FB164" s="65"/>
      <c r="FC164" s="65"/>
      <c r="FD164" s="65"/>
      <c r="FE164" s="65"/>
      <c r="FF164" s="65"/>
      <c r="FG164" s="65"/>
      <c r="FH164" s="65"/>
      <c r="FI164" s="65"/>
      <c r="FJ164" s="65"/>
      <c r="FK164" s="65"/>
      <c r="FL164" s="65"/>
      <c r="FM164" s="65"/>
      <c r="FN164" s="65"/>
      <c r="FO164" s="65"/>
      <c r="FP164" s="65"/>
      <c r="FQ164" s="65"/>
      <c r="FR164" s="65"/>
      <c r="FS164" s="65"/>
      <c r="FT164" s="65"/>
      <c r="FU164" s="65"/>
      <c r="FV164" s="65"/>
      <c r="FW164" s="65"/>
      <c r="FX164" s="65"/>
      <c r="FY164" s="65"/>
      <c r="FZ164" s="65"/>
      <c r="GA164" s="65"/>
      <c r="GB164" s="65"/>
      <c r="GC164" s="65"/>
      <c r="GD164" s="65"/>
      <c r="GE164" s="65"/>
      <c r="GF164" s="65"/>
      <c r="GG164" s="65"/>
      <c r="GH164" s="65"/>
      <c r="GI164" s="65"/>
      <c r="GJ164" s="65"/>
      <c r="GK164" s="65"/>
      <c r="GL164" s="65"/>
      <c r="GM164" s="65"/>
      <c r="GN164" s="65"/>
      <c r="GO164" s="65"/>
      <c r="GP164" s="65"/>
      <c r="GQ164" s="65"/>
      <c r="GR164" s="65"/>
      <c r="GS164" s="65"/>
      <c r="GT164" s="65"/>
      <c r="GU164" s="65"/>
      <c r="GV164" s="65"/>
      <c r="GW164" s="65"/>
      <c r="GX164" s="65"/>
    </row>
    <row r="165" spans="1:206" s="66" customFormat="1">
      <c r="A165" s="89"/>
      <c r="B165" s="89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65"/>
      <c r="AB165" s="65"/>
      <c r="AC165" s="65"/>
      <c r="AD165" s="65"/>
      <c r="AE165" s="65"/>
      <c r="AF165" s="65"/>
      <c r="AG165" s="65"/>
      <c r="AH165" s="65"/>
      <c r="AI165" s="65"/>
      <c r="AJ165" s="65"/>
      <c r="AK165" s="65"/>
      <c r="AL165" s="65"/>
      <c r="AM165" s="65"/>
      <c r="AN165" s="65"/>
      <c r="AO165" s="65"/>
      <c r="AP165" s="65"/>
      <c r="AQ165" s="65"/>
      <c r="AR165" s="65"/>
      <c r="AS165" s="65"/>
      <c r="AT165" s="65"/>
      <c r="AU165" s="65"/>
      <c r="AV165" s="65"/>
      <c r="AW165" s="65"/>
      <c r="AX165" s="65"/>
      <c r="AY165" s="65"/>
      <c r="AZ165" s="65"/>
      <c r="BA165" s="65"/>
      <c r="BB165" s="65"/>
      <c r="BC165" s="65"/>
      <c r="BD165" s="65"/>
      <c r="BE165" s="65"/>
      <c r="BF165" s="65"/>
      <c r="BG165" s="65"/>
      <c r="BH165" s="65"/>
      <c r="BI165" s="65"/>
      <c r="BJ165" s="65"/>
      <c r="BK165" s="65"/>
      <c r="BL165" s="65"/>
      <c r="BM165" s="91"/>
      <c r="BN165" s="91"/>
      <c r="BO165" s="65"/>
      <c r="BP165" s="65"/>
      <c r="BQ165" s="65"/>
      <c r="BR165" s="65"/>
      <c r="BS165" s="65"/>
      <c r="BT165" s="65"/>
      <c r="BU165" s="65"/>
      <c r="BV165" s="65"/>
      <c r="BW165" s="65"/>
      <c r="BX165" s="65"/>
      <c r="BY165" s="65"/>
      <c r="BZ165" s="65"/>
      <c r="CA165" s="65"/>
      <c r="CB165" s="65"/>
      <c r="CC165" s="65"/>
      <c r="CD165" s="65"/>
      <c r="CE165" s="65"/>
      <c r="CF165" s="65"/>
      <c r="CG165" s="65"/>
      <c r="CH165" s="65"/>
      <c r="CI165" s="65"/>
      <c r="CJ165" s="65"/>
      <c r="CK165" s="65"/>
      <c r="CL165" s="65"/>
      <c r="CM165" s="65"/>
      <c r="CN165" s="65"/>
      <c r="CO165" s="65"/>
      <c r="CP165" s="65"/>
      <c r="CQ165" s="65"/>
      <c r="CR165" s="65"/>
      <c r="CS165" s="65"/>
      <c r="CT165" s="65"/>
      <c r="CU165" s="65"/>
      <c r="CV165" s="65"/>
      <c r="CW165" s="65"/>
      <c r="CX165" s="65"/>
      <c r="CY165" s="65"/>
      <c r="CZ165" s="65"/>
      <c r="DA165" s="65"/>
      <c r="DB165" s="65"/>
      <c r="DC165" s="65"/>
      <c r="DD165" s="65"/>
      <c r="DE165" s="65"/>
      <c r="DF165" s="65"/>
      <c r="DG165" s="65"/>
      <c r="DH165" s="65"/>
      <c r="DI165" s="65"/>
      <c r="DJ165" s="65"/>
      <c r="DK165" s="65"/>
      <c r="DL165" s="65"/>
      <c r="DM165" s="65"/>
      <c r="DN165" s="65"/>
      <c r="DO165" s="65"/>
      <c r="DP165" s="65"/>
      <c r="DQ165" s="65"/>
      <c r="DR165" s="65"/>
      <c r="DS165" s="65"/>
      <c r="DT165" s="65"/>
      <c r="DU165" s="65"/>
      <c r="DV165" s="65"/>
      <c r="DW165" s="65"/>
      <c r="DX165" s="65"/>
      <c r="DY165" s="65"/>
      <c r="DZ165" s="65"/>
      <c r="EA165" s="65"/>
      <c r="EB165" s="65"/>
      <c r="EC165" s="65"/>
      <c r="ED165" s="65"/>
      <c r="EE165" s="65"/>
      <c r="EF165" s="65"/>
      <c r="EG165" s="65"/>
      <c r="EH165" s="65"/>
      <c r="EI165" s="65"/>
      <c r="EJ165" s="65"/>
      <c r="EK165" s="65"/>
      <c r="EL165" s="65"/>
      <c r="EM165" s="65"/>
      <c r="EN165" s="65"/>
      <c r="EO165" s="65"/>
      <c r="EP165" s="65"/>
      <c r="EQ165" s="65"/>
      <c r="ER165" s="65"/>
      <c r="ES165" s="65"/>
      <c r="ET165" s="65"/>
      <c r="EU165" s="65"/>
      <c r="EV165" s="65"/>
      <c r="EW165" s="65"/>
      <c r="EX165" s="65"/>
      <c r="EY165" s="65"/>
      <c r="EZ165" s="65"/>
      <c r="FA165" s="65"/>
      <c r="FB165" s="65"/>
      <c r="FC165" s="65"/>
      <c r="FD165" s="65"/>
      <c r="FE165" s="65"/>
      <c r="FF165" s="65"/>
      <c r="FG165" s="65"/>
      <c r="FH165" s="65"/>
      <c r="FI165" s="65"/>
      <c r="FJ165" s="65"/>
      <c r="FK165" s="65"/>
      <c r="FL165" s="65"/>
      <c r="FM165" s="65"/>
      <c r="FN165" s="65"/>
      <c r="FO165" s="65"/>
      <c r="FP165" s="65"/>
      <c r="FQ165" s="65"/>
      <c r="FR165" s="65"/>
      <c r="FS165" s="65"/>
      <c r="FT165" s="65"/>
      <c r="FU165" s="65"/>
      <c r="FV165" s="65"/>
      <c r="FW165" s="65"/>
      <c r="FX165" s="65"/>
      <c r="FY165" s="65"/>
      <c r="FZ165" s="65"/>
      <c r="GA165" s="65"/>
      <c r="GB165" s="65"/>
      <c r="GC165" s="65"/>
      <c r="GD165" s="65"/>
      <c r="GE165" s="65"/>
      <c r="GF165" s="65"/>
      <c r="GG165" s="65"/>
      <c r="GH165" s="65"/>
      <c r="GI165" s="65"/>
      <c r="GJ165" s="65"/>
      <c r="GK165" s="65"/>
      <c r="GL165" s="65"/>
      <c r="GM165" s="65"/>
      <c r="GN165" s="65"/>
      <c r="GO165" s="65"/>
      <c r="GP165" s="65"/>
      <c r="GQ165" s="65"/>
      <c r="GR165" s="65"/>
      <c r="GS165" s="65"/>
      <c r="GT165" s="65"/>
      <c r="GU165" s="65"/>
      <c r="GV165" s="65"/>
      <c r="GW165" s="65"/>
      <c r="GX165" s="65"/>
    </row>
    <row r="166" spans="1:206" s="66" customFormat="1">
      <c r="A166" s="89"/>
      <c r="B166" s="89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65"/>
      <c r="AB166" s="65"/>
      <c r="AC166" s="65"/>
      <c r="AD166" s="65"/>
      <c r="AE166" s="65"/>
      <c r="AF166" s="65"/>
      <c r="AG166" s="65"/>
      <c r="AH166" s="65"/>
      <c r="AI166" s="65"/>
      <c r="AJ166" s="65"/>
      <c r="AK166" s="65"/>
      <c r="AL166" s="65"/>
      <c r="AM166" s="65"/>
      <c r="AN166" s="65"/>
      <c r="AO166" s="65"/>
      <c r="AP166" s="65"/>
      <c r="AQ166" s="65"/>
      <c r="AR166" s="65"/>
      <c r="AS166" s="65"/>
      <c r="AT166" s="65"/>
      <c r="AU166" s="65"/>
      <c r="AV166" s="65"/>
      <c r="AW166" s="65"/>
      <c r="AX166" s="65"/>
      <c r="AY166" s="65"/>
      <c r="AZ166" s="65"/>
      <c r="BA166" s="65"/>
      <c r="BB166" s="65"/>
      <c r="BC166" s="65"/>
      <c r="BD166" s="65"/>
      <c r="BE166" s="65"/>
      <c r="BF166" s="65"/>
      <c r="BG166" s="65"/>
      <c r="BH166" s="65"/>
      <c r="BI166" s="65"/>
      <c r="BJ166" s="65"/>
      <c r="BK166" s="65"/>
      <c r="BL166" s="65"/>
      <c r="BM166" s="91"/>
      <c r="BN166" s="91"/>
      <c r="BO166" s="65"/>
      <c r="BP166" s="65"/>
      <c r="BQ166" s="65"/>
      <c r="BR166" s="65"/>
      <c r="BS166" s="65"/>
      <c r="BT166" s="65"/>
      <c r="BU166" s="65"/>
      <c r="BV166" s="65"/>
      <c r="BW166" s="65"/>
      <c r="BX166" s="65"/>
      <c r="BY166" s="65"/>
      <c r="BZ166" s="65"/>
      <c r="CA166" s="65"/>
      <c r="CB166" s="65"/>
      <c r="CC166" s="65"/>
      <c r="CD166" s="65"/>
      <c r="CE166" s="65"/>
      <c r="CF166" s="65"/>
      <c r="CG166" s="65"/>
      <c r="CH166" s="65"/>
      <c r="CI166" s="65"/>
      <c r="CJ166" s="65"/>
      <c r="CK166" s="65"/>
      <c r="CL166" s="65"/>
      <c r="CM166" s="65"/>
      <c r="CN166" s="65"/>
      <c r="CO166" s="65"/>
      <c r="CP166" s="65"/>
      <c r="CQ166" s="65"/>
      <c r="CR166" s="65"/>
      <c r="CS166" s="65"/>
      <c r="CT166" s="65"/>
      <c r="CU166" s="65"/>
      <c r="CV166" s="65"/>
      <c r="CW166" s="65"/>
      <c r="CX166" s="65"/>
      <c r="CY166" s="65"/>
      <c r="CZ166" s="65"/>
      <c r="DA166" s="65"/>
      <c r="DB166" s="65"/>
      <c r="DC166" s="65"/>
      <c r="DD166" s="65"/>
      <c r="DE166" s="65"/>
      <c r="DF166" s="65"/>
      <c r="DG166" s="65"/>
      <c r="DH166" s="65"/>
      <c r="DI166" s="65"/>
      <c r="DJ166" s="65"/>
      <c r="DK166" s="65"/>
      <c r="DL166" s="65"/>
      <c r="DM166" s="65"/>
      <c r="DN166" s="65"/>
      <c r="DO166" s="65"/>
      <c r="DP166" s="65"/>
      <c r="DQ166" s="65"/>
      <c r="DR166" s="65"/>
      <c r="DS166" s="65"/>
      <c r="DT166" s="65"/>
      <c r="DU166" s="65"/>
      <c r="DV166" s="65"/>
      <c r="DW166" s="65"/>
      <c r="DX166" s="65"/>
      <c r="DY166" s="65"/>
      <c r="DZ166" s="65"/>
      <c r="EA166" s="65"/>
      <c r="EB166" s="65"/>
      <c r="EC166" s="65"/>
      <c r="ED166" s="65"/>
      <c r="EE166" s="65"/>
      <c r="EF166" s="65"/>
      <c r="EG166" s="65"/>
      <c r="EH166" s="65"/>
      <c r="EI166" s="65"/>
      <c r="EJ166" s="65"/>
      <c r="EK166" s="65"/>
      <c r="EL166" s="65"/>
      <c r="EM166" s="65"/>
      <c r="EN166" s="65"/>
      <c r="EO166" s="65"/>
      <c r="EP166" s="65"/>
      <c r="EQ166" s="65"/>
      <c r="ER166" s="65"/>
      <c r="ES166" s="65"/>
      <c r="ET166" s="65"/>
      <c r="EU166" s="65"/>
      <c r="EV166" s="65"/>
      <c r="EW166" s="65"/>
      <c r="EX166" s="65"/>
      <c r="EY166" s="65"/>
      <c r="EZ166" s="65"/>
      <c r="FA166" s="65"/>
      <c r="FB166" s="65"/>
      <c r="FC166" s="65"/>
      <c r="FD166" s="65"/>
      <c r="FE166" s="65"/>
      <c r="FF166" s="65"/>
      <c r="FG166" s="65"/>
      <c r="FH166" s="65"/>
      <c r="FI166" s="65"/>
      <c r="FJ166" s="65"/>
      <c r="FK166" s="65"/>
      <c r="FL166" s="65"/>
      <c r="FM166" s="65"/>
      <c r="FN166" s="65"/>
      <c r="FO166" s="65"/>
      <c r="FP166" s="65"/>
      <c r="FQ166" s="65"/>
      <c r="FR166" s="65"/>
      <c r="FS166" s="65"/>
      <c r="FT166" s="65"/>
      <c r="FU166" s="65"/>
      <c r="FV166" s="65"/>
      <c r="FW166" s="65"/>
      <c r="FX166" s="65"/>
      <c r="FY166" s="65"/>
      <c r="FZ166" s="65"/>
      <c r="GA166" s="65"/>
      <c r="GB166" s="65"/>
      <c r="GC166" s="65"/>
      <c r="GD166" s="65"/>
      <c r="GE166" s="65"/>
      <c r="GF166" s="65"/>
      <c r="GG166" s="65"/>
      <c r="GH166" s="65"/>
      <c r="GI166" s="65"/>
      <c r="GJ166" s="65"/>
      <c r="GK166" s="65"/>
      <c r="GL166" s="65"/>
      <c r="GM166" s="65"/>
      <c r="GN166" s="65"/>
      <c r="GO166" s="65"/>
      <c r="GP166" s="65"/>
      <c r="GQ166" s="65"/>
      <c r="GR166" s="65"/>
      <c r="GS166" s="65"/>
      <c r="GT166" s="65"/>
      <c r="GU166" s="65"/>
      <c r="GV166" s="65"/>
      <c r="GW166" s="65"/>
      <c r="GX166" s="65"/>
    </row>
    <row r="167" spans="1:206" s="66" customFormat="1">
      <c r="A167" s="89"/>
      <c r="B167" s="89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65"/>
      <c r="AB167" s="65"/>
      <c r="AC167" s="65"/>
      <c r="AD167" s="65"/>
      <c r="AE167" s="65"/>
      <c r="AF167" s="65"/>
      <c r="AG167" s="65"/>
      <c r="AH167" s="65"/>
      <c r="AI167" s="65"/>
      <c r="AJ167" s="65"/>
      <c r="AK167" s="65"/>
      <c r="AL167" s="65"/>
      <c r="AM167" s="65"/>
      <c r="AN167" s="65"/>
      <c r="AO167" s="65"/>
      <c r="AP167" s="65"/>
      <c r="AQ167" s="65"/>
      <c r="AR167" s="65"/>
      <c r="AS167" s="65"/>
      <c r="AT167" s="65"/>
      <c r="AU167" s="65"/>
      <c r="AV167" s="65"/>
      <c r="AW167" s="65"/>
      <c r="AX167" s="65"/>
      <c r="AY167" s="65"/>
      <c r="AZ167" s="65"/>
      <c r="BA167" s="65"/>
      <c r="BB167" s="65"/>
      <c r="BC167" s="65"/>
      <c r="BD167" s="65"/>
      <c r="BE167" s="65"/>
      <c r="BF167" s="65"/>
      <c r="BG167" s="65"/>
      <c r="BH167" s="65"/>
      <c r="BI167" s="65"/>
      <c r="BJ167" s="65"/>
      <c r="BK167" s="65"/>
      <c r="BL167" s="65"/>
      <c r="BM167" s="91"/>
      <c r="BN167" s="91"/>
      <c r="BO167" s="65"/>
      <c r="BP167" s="65"/>
      <c r="BQ167" s="65"/>
      <c r="BR167" s="65"/>
      <c r="BS167" s="65"/>
      <c r="BT167" s="65"/>
      <c r="BU167" s="65"/>
      <c r="BV167" s="65"/>
      <c r="BW167" s="65"/>
      <c r="BX167" s="65"/>
      <c r="BY167" s="65"/>
      <c r="BZ167" s="65"/>
      <c r="CA167" s="65"/>
      <c r="CB167" s="65"/>
      <c r="CC167" s="65"/>
      <c r="CD167" s="65"/>
      <c r="CE167" s="65"/>
      <c r="CF167" s="65"/>
      <c r="CG167" s="65"/>
      <c r="CH167" s="65"/>
      <c r="CI167" s="65"/>
      <c r="CJ167" s="65"/>
      <c r="CK167" s="65"/>
      <c r="CL167" s="65"/>
      <c r="CM167" s="65"/>
      <c r="CN167" s="65"/>
      <c r="CO167" s="65"/>
      <c r="CP167" s="65"/>
      <c r="CQ167" s="65"/>
      <c r="CR167" s="65"/>
      <c r="CS167" s="65"/>
      <c r="CT167" s="65"/>
      <c r="CU167" s="65"/>
      <c r="CV167" s="65"/>
      <c r="CW167" s="65"/>
      <c r="CX167" s="65"/>
      <c r="CY167" s="65"/>
      <c r="CZ167" s="65"/>
      <c r="DA167" s="65"/>
      <c r="DB167" s="65"/>
      <c r="DC167" s="65"/>
      <c r="DD167" s="65"/>
      <c r="DE167" s="65"/>
      <c r="DF167" s="65"/>
      <c r="DG167" s="65"/>
      <c r="DH167" s="65"/>
      <c r="DI167" s="65"/>
      <c r="DJ167" s="65"/>
      <c r="DK167" s="65"/>
      <c r="DL167" s="65"/>
      <c r="DM167" s="65"/>
      <c r="DN167" s="65"/>
      <c r="DO167" s="65"/>
      <c r="DP167" s="65"/>
      <c r="DQ167" s="65"/>
      <c r="DR167" s="65"/>
      <c r="DS167" s="65"/>
      <c r="DT167" s="65"/>
      <c r="DU167" s="65"/>
      <c r="DV167" s="65"/>
      <c r="DW167" s="65"/>
      <c r="DX167" s="65"/>
      <c r="DY167" s="65"/>
      <c r="DZ167" s="65"/>
      <c r="EA167" s="65"/>
      <c r="EB167" s="65"/>
      <c r="EC167" s="65"/>
      <c r="ED167" s="65"/>
      <c r="EE167" s="65"/>
      <c r="EF167" s="65"/>
      <c r="EG167" s="65"/>
      <c r="EH167" s="65"/>
      <c r="EI167" s="65"/>
      <c r="EJ167" s="65"/>
      <c r="EK167" s="65"/>
      <c r="EL167" s="65"/>
      <c r="EM167" s="65"/>
      <c r="EN167" s="65"/>
      <c r="EO167" s="65"/>
      <c r="EP167" s="65"/>
      <c r="EQ167" s="65"/>
      <c r="ER167" s="65"/>
      <c r="ES167" s="65"/>
      <c r="ET167" s="65"/>
      <c r="EU167" s="65"/>
      <c r="EV167" s="65"/>
      <c r="EW167" s="65"/>
      <c r="EX167" s="65"/>
      <c r="EY167" s="65"/>
      <c r="EZ167" s="65"/>
      <c r="FA167" s="65"/>
      <c r="FB167" s="65"/>
      <c r="FC167" s="65"/>
      <c r="FD167" s="65"/>
      <c r="FE167" s="65"/>
      <c r="FF167" s="65"/>
      <c r="FG167" s="65"/>
      <c r="FH167" s="65"/>
      <c r="FI167" s="65"/>
      <c r="FJ167" s="65"/>
      <c r="FK167" s="65"/>
      <c r="FL167" s="65"/>
      <c r="FM167" s="65"/>
      <c r="FN167" s="65"/>
      <c r="FO167" s="65"/>
      <c r="FP167" s="65"/>
      <c r="FQ167" s="65"/>
      <c r="FR167" s="65"/>
      <c r="FS167" s="65"/>
      <c r="FT167" s="65"/>
      <c r="FU167" s="65"/>
      <c r="FV167" s="65"/>
      <c r="FW167" s="65"/>
      <c r="FX167" s="65"/>
      <c r="FY167" s="65"/>
      <c r="FZ167" s="65"/>
      <c r="GA167" s="65"/>
      <c r="GB167" s="65"/>
      <c r="GC167" s="65"/>
      <c r="GD167" s="65"/>
      <c r="GE167" s="65"/>
      <c r="GF167" s="65"/>
      <c r="GG167" s="65"/>
      <c r="GH167" s="65"/>
      <c r="GI167" s="65"/>
      <c r="GJ167" s="65"/>
      <c r="GK167" s="65"/>
      <c r="GL167" s="65"/>
      <c r="GM167" s="65"/>
      <c r="GN167" s="65"/>
      <c r="GO167" s="65"/>
      <c r="GP167" s="65"/>
      <c r="GQ167" s="65"/>
      <c r="GR167" s="65"/>
      <c r="GS167" s="65"/>
      <c r="GT167" s="65"/>
      <c r="GU167" s="65"/>
      <c r="GV167" s="65"/>
      <c r="GW167" s="65"/>
      <c r="GX167" s="65"/>
    </row>
    <row r="168" spans="1:206" s="66" customFormat="1">
      <c r="A168" s="89"/>
      <c r="B168" s="89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65"/>
      <c r="AB168" s="65"/>
      <c r="AC168" s="65"/>
      <c r="AD168" s="65"/>
      <c r="AE168" s="65"/>
      <c r="AF168" s="65"/>
      <c r="AG168" s="65"/>
      <c r="AH168" s="65"/>
      <c r="AI168" s="65"/>
      <c r="AJ168" s="65"/>
      <c r="AK168" s="65"/>
      <c r="AL168" s="65"/>
      <c r="AM168" s="65"/>
      <c r="AN168" s="65"/>
      <c r="AO168" s="65"/>
      <c r="AP168" s="65"/>
      <c r="AQ168" s="65"/>
      <c r="AR168" s="65"/>
      <c r="AS168" s="65"/>
      <c r="AT168" s="65"/>
      <c r="AU168" s="65"/>
      <c r="AV168" s="65"/>
      <c r="AW168" s="65"/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91"/>
      <c r="BN168" s="91"/>
      <c r="BO168" s="65"/>
      <c r="BP168" s="65"/>
      <c r="BQ168" s="65"/>
      <c r="BR168" s="65"/>
      <c r="BS168" s="65"/>
      <c r="BT168" s="65"/>
      <c r="BU168" s="65"/>
      <c r="BV168" s="65"/>
      <c r="BW168" s="65"/>
      <c r="BX168" s="65"/>
      <c r="BY168" s="65"/>
      <c r="BZ168" s="65"/>
      <c r="CA168" s="65"/>
      <c r="CB168" s="65"/>
      <c r="CC168" s="65"/>
      <c r="CD168" s="65"/>
      <c r="CE168" s="65"/>
      <c r="CF168" s="65"/>
      <c r="CG168" s="65"/>
      <c r="CH168" s="65"/>
      <c r="CI168" s="65"/>
      <c r="CJ168" s="65"/>
      <c r="CK168" s="65"/>
      <c r="CL168" s="65"/>
      <c r="CM168" s="65"/>
      <c r="CN168" s="65"/>
      <c r="CO168" s="65"/>
      <c r="CP168" s="65"/>
      <c r="CQ168" s="65"/>
      <c r="CR168" s="65"/>
      <c r="CS168" s="65"/>
      <c r="CT168" s="65"/>
      <c r="CU168" s="65"/>
      <c r="CV168" s="65"/>
      <c r="CW168" s="65"/>
      <c r="CX168" s="65"/>
      <c r="CY168" s="65"/>
      <c r="CZ168" s="65"/>
      <c r="DA168" s="65"/>
      <c r="DB168" s="65"/>
      <c r="DC168" s="65"/>
      <c r="DD168" s="65"/>
      <c r="DE168" s="65"/>
      <c r="DF168" s="65"/>
      <c r="DG168" s="65"/>
      <c r="DH168" s="65"/>
      <c r="DI168" s="65"/>
      <c r="DJ168" s="65"/>
      <c r="DK168" s="65"/>
      <c r="DL168" s="65"/>
      <c r="DM168" s="65"/>
      <c r="DN168" s="65"/>
      <c r="DO168" s="65"/>
      <c r="DP168" s="65"/>
      <c r="DQ168" s="65"/>
      <c r="DR168" s="65"/>
      <c r="DS168" s="65"/>
      <c r="DT168" s="65"/>
      <c r="DU168" s="65"/>
      <c r="DV168" s="65"/>
      <c r="DW168" s="65"/>
      <c r="DX168" s="65"/>
      <c r="DY168" s="65"/>
      <c r="DZ168" s="65"/>
      <c r="EA168" s="65"/>
      <c r="EB168" s="65"/>
      <c r="EC168" s="65"/>
      <c r="ED168" s="65"/>
      <c r="EE168" s="65"/>
      <c r="EF168" s="65"/>
      <c r="EG168" s="65"/>
      <c r="EH168" s="65"/>
      <c r="EI168" s="65"/>
      <c r="EJ168" s="65"/>
      <c r="EK168" s="65"/>
      <c r="EL168" s="65"/>
      <c r="EM168" s="65"/>
      <c r="EN168" s="65"/>
      <c r="EO168" s="65"/>
      <c r="EP168" s="65"/>
      <c r="EQ168" s="65"/>
      <c r="ER168" s="65"/>
      <c r="ES168" s="65"/>
      <c r="ET168" s="65"/>
      <c r="EU168" s="65"/>
      <c r="EV168" s="65"/>
      <c r="EW168" s="65"/>
      <c r="EX168" s="65"/>
      <c r="EY168" s="65"/>
      <c r="EZ168" s="65"/>
      <c r="FA168" s="65"/>
      <c r="FB168" s="65"/>
      <c r="FC168" s="65"/>
      <c r="FD168" s="65"/>
      <c r="FE168" s="65"/>
      <c r="FF168" s="65"/>
      <c r="FG168" s="65"/>
      <c r="FH168" s="65"/>
      <c r="FI168" s="65"/>
      <c r="FJ168" s="65"/>
      <c r="FK168" s="65"/>
      <c r="FL168" s="65"/>
      <c r="FM168" s="65"/>
      <c r="FN168" s="65"/>
      <c r="FO168" s="65"/>
      <c r="FP168" s="65"/>
      <c r="FQ168" s="65"/>
      <c r="FR168" s="65"/>
      <c r="FS168" s="65"/>
      <c r="FT168" s="65"/>
      <c r="FU168" s="65"/>
      <c r="FV168" s="65"/>
      <c r="FW168" s="65"/>
      <c r="FX168" s="65"/>
      <c r="FY168" s="65"/>
      <c r="FZ168" s="65"/>
      <c r="GA168" s="65"/>
      <c r="GB168" s="65"/>
      <c r="GC168" s="65"/>
      <c r="GD168" s="65"/>
      <c r="GE168" s="65"/>
      <c r="GF168" s="65"/>
      <c r="GG168" s="65"/>
      <c r="GH168" s="65"/>
      <c r="GI168" s="65"/>
      <c r="GJ168" s="65"/>
      <c r="GK168" s="65"/>
      <c r="GL168" s="65"/>
      <c r="GM168" s="65"/>
      <c r="GN168" s="65"/>
      <c r="GO168" s="65"/>
      <c r="GP168" s="65"/>
      <c r="GQ168" s="65"/>
      <c r="GR168" s="65"/>
      <c r="GS168" s="65"/>
      <c r="GT168" s="65"/>
      <c r="GU168" s="65"/>
      <c r="GV168" s="65"/>
      <c r="GW168" s="65"/>
      <c r="GX168" s="65"/>
    </row>
    <row r="169" spans="1:206" s="66" customFormat="1">
      <c r="A169" s="89"/>
      <c r="B169" s="89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65"/>
      <c r="AB169" s="65"/>
      <c r="AC169" s="65"/>
      <c r="AD169" s="65"/>
      <c r="AE169" s="65"/>
      <c r="AF169" s="65"/>
      <c r="AG169" s="65"/>
      <c r="AH169" s="65"/>
      <c r="AI169" s="65"/>
      <c r="AJ169" s="65"/>
      <c r="AK169" s="65"/>
      <c r="AL169" s="65"/>
      <c r="AM169" s="65"/>
      <c r="AN169" s="65"/>
      <c r="AO169" s="65"/>
      <c r="AP169" s="65"/>
      <c r="AQ169" s="65"/>
      <c r="AR169" s="65"/>
      <c r="AS169" s="65"/>
      <c r="AT169" s="65"/>
      <c r="AU169" s="65"/>
      <c r="AV169" s="65"/>
      <c r="AW169" s="65"/>
      <c r="AX169" s="65"/>
      <c r="AY169" s="65"/>
      <c r="AZ169" s="65"/>
      <c r="BA169" s="65"/>
      <c r="BB169" s="65"/>
      <c r="BC169" s="65"/>
      <c r="BD169" s="65"/>
      <c r="BE169" s="65"/>
      <c r="BF169" s="65"/>
      <c r="BG169" s="65"/>
      <c r="BH169" s="65"/>
      <c r="BI169" s="65"/>
      <c r="BJ169" s="65"/>
      <c r="BK169" s="65"/>
      <c r="BL169" s="65"/>
      <c r="BM169" s="91"/>
      <c r="BN169" s="91"/>
      <c r="BO169" s="65"/>
      <c r="BP169" s="65"/>
      <c r="BQ169" s="65"/>
      <c r="BR169" s="65"/>
      <c r="BS169" s="65"/>
      <c r="BT169" s="65"/>
      <c r="BU169" s="65"/>
      <c r="BV169" s="65"/>
      <c r="BW169" s="65"/>
      <c r="BX169" s="65"/>
      <c r="BY169" s="65"/>
      <c r="BZ169" s="65"/>
      <c r="CA169" s="65"/>
      <c r="CB169" s="65"/>
      <c r="CC169" s="65"/>
      <c r="CD169" s="65"/>
      <c r="CE169" s="65"/>
      <c r="CF169" s="65"/>
      <c r="CG169" s="65"/>
      <c r="CH169" s="65"/>
      <c r="CI169" s="65"/>
      <c r="CJ169" s="65"/>
      <c r="CK169" s="65"/>
      <c r="CL169" s="65"/>
      <c r="CM169" s="65"/>
      <c r="CN169" s="65"/>
      <c r="CO169" s="65"/>
      <c r="CP169" s="65"/>
      <c r="CQ169" s="65"/>
      <c r="CR169" s="65"/>
      <c r="CS169" s="65"/>
      <c r="CT169" s="65"/>
      <c r="CU169" s="65"/>
      <c r="CV169" s="65"/>
      <c r="CW169" s="65"/>
      <c r="CX169" s="65"/>
      <c r="CY169" s="65"/>
      <c r="CZ169" s="65"/>
      <c r="DA169" s="65"/>
      <c r="DB169" s="65"/>
      <c r="DC169" s="65"/>
      <c r="DD169" s="65"/>
      <c r="DE169" s="65"/>
      <c r="DF169" s="65"/>
      <c r="DG169" s="65"/>
      <c r="DH169" s="65"/>
      <c r="DI169" s="65"/>
      <c r="DJ169" s="65"/>
      <c r="DK169" s="65"/>
      <c r="DL169" s="65"/>
      <c r="DM169" s="65"/>
      <c r="DN169" s="65"/>
      <c r="DO169" s="65"/>
      <c r="DP169" s="65"/>
      <c r="DQ169" s="65"/>
      <c r="DR169" s="65"/>
      <c r="DS169" s="65"/>
      <c r="DT169" s="65"/>
      <c r="DU169" s="65"/>
      <c r="DV169" s="65"/>
      <c r="DW169" s="65"/>
      <c r="DX169" s="65"/>
      <c r="DY169" s="65"/>
      <c r="DZ169" s="65"/>
      <c r="EA169" s="65"/>
      <c r="EB169" s="65"/>
      <c r="EC169" s="65"/>
      <c r="ED169" s="65"/>
      <c r="EE169" s="65"/>
      <c r="EF169" s="65"/>
      <c r="EG169" s="65"/>
      <c r="EH169" s="65"/>
      <c r="EI169" s="65"/>
      <c r="EJ169" s="65"/>
      <c r="EK169" s="65"/>
      <c r="EL169" s="65"/>
      <c r="EM169" s="65"/>
      <c r="EN169" s="65"/>
      <c r="EO169" s="65"/>
      <c r="EP169" s="65"/>
      <c r="EQ169" s="65"/>
      <c r="ER169" s="65"/>
      <c r="ES169" s="65"/>
      <c r="ET169" s="65"/>
      <c r="EU169" s="65"/>
      <c r="EV169" s="65"/>
      <c r="EW169" s="65"/>
      <c r="EX169" s="65"/>
      <c r="EY169" s="65"/>
      <c r="EZ169" s="65"/>
      <c r="FA169" s="65"/>
      <c r="FB169" s="65"/>
      <c r="FC169" s="65"/>
      <c r="FD169" s="65"/>
      <c r="FE169" s="65"/>
      <c r="FF169" s="65"/>
      <c r="FG169" s="65"/>
      <c r="FH169" s="65"/>
      <c r="FI169" s="65"/>
      <c r="FJ169" s="65"/>
      <c r="FK169" s="65"/>
      <c r="FL169" s="65"/>
      <c r="FM169" s="65"/>
      <c r="FN169" s="65"/>
      <c r="FO169" s="65"/>
      <c r="FP169" s="65"/>
      <c r="FQ169" s="65"/>
      <c r="FR169" s="65"/>
      <c r="FS169" s="65"/>
      <c r="FT169" s="65"/>
      <c r="FU169" s="65"/>
      <c r="FV169" s="65"/>
      <c r="FW169" s="65"/>
      <c r="FX169" s="65"/>
      <c r="FY169" s="65"/>
      <c r="FZ169" s="65"/>
      <c r="GA169" s="65"/>
      <c r="GB169" s="65"/>
      <c r="GC169" s="65"/>
      <c r="GD169" s="65"/>
      <c r="GE169" s="65"/>
      <c r="GF169" s="65"/>
      <c r="GG169" s="65"/>
      <c r="GH169" s="65"/>
      <c r="GI169" s="65"/>
      <c r="GJ169" s="65"/>
      <c r="GK169" s="65"/>
      <c r="GL169" s="65"/>
      <c r="GM169" s="65"/>
      <c r="GN169" s="65"/>
      <c r="GO169" s="65"/>
      <c r="GP169" s="65"/>
      <c r="GQ169" s="65"/>
      <c r="GR169" s="65"/>
      <c r="GS169" s="65"/>
      <c r="GT169" s="65"/>
      <c r="GU169" s="65"/>
      <c r="GV169" s="65"/>
      <c r="GW169" s="65"/>
      <c r="GX169" s="65"/>
    </row>
    <row r="170" spans="1:206" s="66" customFormat="1">
      <c r="A170" s="89"/>
      <c r="B170" s="89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65"/>
      <c r="AB170" s="65"/>
      <c r="AC170" s="65"/>
      <c r="AD170" s="65"/>
      <c r="AE170" s="65"/>
      <c r="AF170" s="65"/>
      <c r="AG170" s="65"/>
      <c r="AH170" s="65"/>
      <c r="AI170" s="65"/>
      <c r="AJ170" s="65"/>
      <c r="AK170" s="65"/>
      <c r="AL170" s="65"/>
      <c r="AM170" s="65"/>
      <c r="AN170" s="65"/>
      <c r="AO170" s="65"/>
      <c r="AP170" s="65"/>
      <c r="AQ170" s="65"/>
      <c r="AR170" s="65"/>
      <c r="AS170" s="65"/>
      <c r="AT170" s="65"/>
      <c r="AU170" s="65"/>
      <c r="AV170" s="65"/>
      <c r="AW170" s="65"/>
      <c r="AX170" s="65"/>
      <c r="AY170" s="65"/>
      <c r="AZ170" s="65"/>
      <c r="BA170" s="65"/>
      <c r="BB170" s="65"/>
      <c r="BC170" s="65"/>
      <c r="BD170" s="65"/>
      <c r="BE170" s="65"/>
      <c r="BF170" s="65"/>
      <c r="BG170" s="65"/>
      <c r="BH170" s="65"/>
      <c r="BI170" s="65"/>
      <c r="BJ170" s="65"/>
      <c r="BK170" s="65"/>
      <c r="BL170" s="65"/>
      <c r="BM170" s="91"/>
      <c r="BN170" s="91"/>
      <c r="BO170" s="65"/>
      <c r="BP170" s="65"/>
      <c r="BQ170" s="65"/>
      <c r="BR170" s="65"/>
      <c r="BS170" s="65"/>
      <c r="BT170" s="65"/>
      <c r="BU170" s="65"/>
      <c r="BV170" s="65"/>
      <c r="BW170" s="65"/>
      <c r="BX170" s="65"/>
      <c r="BY170" s="65"/>
      <c r="BZ170" s="65"/>
      <c r="CA170" s="65"/>
      <c r="CB170" s="65"/>
      <c r="CC170" s="65"/>
      <c r="CD170" s="65"/>
      <c r="CE170" s="65"/>
      <c r="CF170" s="65"/>
      <c r="CG170" s="65"/>
      <c r="CH170" s="65"/>
      <c r="CI170" s="65"/>
      <c r="CJ170" s="65"/>
      <c r="CK170" s="65"/>
      <c r="CL170" s="65"/>
      <c r="CM170" s="65"/>
      <c r="CN170" s="65"/>
      <c r="CO170" s="65"/>
      <c r="CP170" s="65"/>
      <c r="CQ170" s="65"/>
      <c r="CR170" s="65"/>
      <c r="CS170" s="65"/>
      <c r="CT170" s="65"/>
      <c r="CU170" s="65"/>
      <c r="CV170" s="65"/>
      <c r="CW170" s="65"/>
      <c r="CX170" s="65"/>
      <c r="CY170" s="65"/>
      <c r="CZ170" s="65"/>
      <c r="DA170" s="65"/>
      <c r="DB170" s="65"/>
      <c r="DC170" s="65"/>
      <c r="DD170" s="65"/>
      <c r="DE170" s="65"/>
      <c r="DF170" s="65"/>
      <c r="DG170" s="65"/>
      <c r="DH170" s="65"/>
      <c r="DI170" s="65"/>
      <c r="DJ170" s="65"/>
      <c r="DK170" s="65"/>
      <c r="DL170" s="65"/>
      <c r="DM170" s="65"/>
      <c r="DN170" s="65"/>
      <c r="DO170" s="65"/>
      <c r="DP170" s="65"/>
      <c r="DQ170" s="65"/>
      <c r="DR170" s="65"/>
      <c r="DS170" s="65"/>
      <c r="DT170" s="65"/>
      <c r="DU170" s="65"/>
      <c r="DV170" s="65"/>
      <c r="DW170" s="65"/>
      <c r="DX170" s="65"/>
      <c r="DY170" s="65"/>
      <c r="DZ170" s="65"/>
      <c r="EA170" s="65"/>
      <c r="EB170" s="65"/>
      <c r="EC170" s="65"/>
      <c r="ED170" s="65"/>
      <c r="EE170" s="65"/>
      <c r="EF170" s="65"/>
      <c r="EG170" s="65"/>
      <c r="EH170" s="65"/>
      <c r="EI170" s="65"/>
      <c r="EJ170" s="65"/>
      <c r="EK170" s="65"/>
      <c r="EL170" s="65"/>
      <c r="EM170" s="65"/>
      <c r="EN170" s="65"/>
      <c r="EO170" s="65"/>
      <c r="EP170" s="65"/>
      <c r="EQ170" s="65"/>
      <c r="ER170" s="65"/>
      <c r="ES170" s="65"/>
      <c r="ET170" s="65"/>
      <c r="EU170" s="65"/>
      <c r="EV170" s="65"/>
      <c r="EW170" s="65"/>
      <c r="EX170" s="65"/>
      <c r="EY170" s="65"/>
      <c r="EZ170" s="65"/>
      <c r="FA170" s="65"/>
      <c r="FB170" s="65"/>
      <c r="FC170" s="65"/>
      <c r="FD170" s="65"/>
      <c r="FE170" s="65"/>
      <c r="FF170" s="65"/>
      <c r="FG170" s="65"/>
      <c r="FH170" s="65"/>
      <c r="FI170" s="65"/>
      <c r="FJ170" s="65"/>
      <c r="FK170" s="65"/>
      <c r="FL170" s="65"/>
      <c r="FM170" s="65"/>
      <c r="FN170" s="65"/>
      <c r="FO170" s="65"/>
      <c r="FP170" s="65"/>
      <c r="FQ170" s="65"/>
      <c r="FR170" s="65"/>
      <c r="FS170" s="65"/>
      <c r="FT170" s="65"/>
      <c r="FU170" s="65"/>
      <c r="FV170" s="65"/>
      <c r="FW170" s="65"/>
      <c r="FX170" s="65"/>
      <c r="FY170" s="65"/>
      <c r="FZ170" s="65"/>
      <c r="GA170" s="65"/>
      <c r="GB170" s="65"/>
      <c r="GC170" s="65"/>
      <c r="GD170" s="65"/>
      <c r="GE170" s="65"/>
      <c r="GF170" s="65"/>
      <c r="GG170" s="65"/>
      <c r="GH170" s="65"/>
      <c r="GI170" s="65"/>
      <c r="GJ170" s="65"/>
      <c r="GK170" s="65"/>
      <c r="GL170" s="65"/>
      <c r="GM170" s="65"/>
      <c r="GN170" s="65"/>
      <c r="GO170" s="65"/>
      <c r="GP170" s="65"/>
      <c r="GQ170" s="65"/>
      <c r="GR170" s="65"/>
      <c r="GS170" s="65"/>
      <c r="GT170" s="65"/>
      <c r="GU170" s="65"/>
      <c r="GV170" s="65"/>
      <c r="GW170" s="65"/>
      <c r="GX170" s="65"/>
    </row>
    <row r="171" spans="1:206" s="66" customFormat="1">
      <c r="A171" s="89"/>
      <c r="B171" s="89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65"/>
      <c r="AB171" s="65"/>
      <c r="AC171" s="65"/>
      <c r="AD171" s="65"/>
      <c r="AE171" s="65"/>
      <c r="AF171" s="65"/>
      <c r="AG171" s="65"/>
      <c r="AH171" s="65"/>
      <c r="AI171" s="65"/>
      <c r="AJ171" s="65"/>
      <c r="AK171" s="65"/>
      <c r="AL171" s="65"/>
      <c r="AM171" s="65"/>
      <c r="AN171" s="65"/>
      <c r="AO171" s="65"/>
      <c r="AP171" s="65"/>
      <c r="AQ171" s="65"/>
      <c r="AR171" s="65"/>
      <c r="AS171" s="65"/>
      <c r="AT171" s="65"/>
      <c r="AU171" s="65"/>
      <c r="AV171" s="65"/>
      <c r="AW171" s="65"/>
      <c r="AX171" s="65"/>
      <c r="AY171" s="65"/>
      <c r="AZ171" s="65"/>
      <c r="BA171" s="65"/>
      <c r="BB171" s="65"/>
      <c r="BC171" s="65"/>
      <c r="BD171" s="65"/>
      <c r="BE171" s="65"/>
      <c r="BF171" s="65"/>
      <c r="BG171" s="65"/>
      <c r="BH171" s="65"/>
      <c r="BI171" s="65"/>
      <c r="BJ171" s="65"/>
      <c r="BK171" s="65"/>
      <c r="BL171" s="65"/>
      <c r="BM171" s="91"/>
      <c r="BN171" s="91"/>
      <c r="BO171" s="65"/>
      <c r="BP171" s="65"/>
      <c r="BQ171" s="65"/>
      <c r="BR171" s="65"/>
      <c r="BS171" s="65"/>
      <c r="BT171" s="65"/>
      <c r="BU171" s="65"/>
      <c r="BV171" s="65"/>
      <c r="BW171" s="65"/>
      <c r="BX171" s="65"/>
      <c r="BY171" s="65"/>
      <c r="BZ171" s="65"/>
      <c r="CA171" s="65"/>
      <c r="CB171" s="65"/>
      <c r="CC171" s="65"/>
      <c r="CD171" s="65"/>
      <c r="CE171" s="65"/>
      <c r="CF171" s="65"/>
      <c r="CG171" s="65"/>
      <c r="CH171" s="65"/>
      <c r="CI171" s="65"/>
      <c r="CJ171" s="65"/>
      <c r="CK171" s="65"/>
      <c r="CL171" s="65"/>
      <c r="CM171" s="65"/>
      <c r="CN171" s="65"/>
      <c r="CO171" s="65"/>
      <c r="CP171" s="65"/>
      <c r="CQ171" s="65"/>
      <c r="CR171" s="65"/>
      <c r="CS171" s="65"/>
      <c r="CT171" s="65"/>
      <c r="CU171" s="65"/>
      <c r="CV171" s="65"/>
      <c r="CW171" s="65"/>
      <c r="CX171" s="65"/>
      <c r="CY171" s="65"/>
      <c r="CZ171" s="65"/>
      <c r="DA171" s="65"/>
      <c r="DB171" s="65"/>
      <c r="DC171" s="65"/>
      <c r="DD171" s="65"/>
      <c r="DE171" s="65"/>
      <c r="DF171" s="65"/>
      <c r="DG171" s="65"/>
      <c r="DH171" s="65"/>
      <c r="DI171" s="65"/>
      <c r="DJ171" s="65"/>
      <c r="DK171" s="65"/>
      <c r="DL171" s="65"/>
      <c r="DM171" s="65"/>
      <c r="DN171" s="65"/>
      <c r="DO171" s="65"/>
      <c r="DP171" s="65"/>
      <c r="DQ171" s="65"/>
      <c r="DR171" s="65"/>
      <c r="DS171" s="65"/>
      <c r="DT171" s="65"/>
      <c r="DU171" s="65"/>
      <c r="DV171" s="65"/>
      <c r="DW171" s="65"/>
      <c r="DX171" s="65"/>
      <c r="DY171" s="65"/>
      <c r="DZ171" s="65"/>
      <c r="EA171" s="65"/>
      <c r="EB171" s="65"/>
      <c r="EC171" s="65"/>
      <c r="ED171" s="65"/>
      <c r="EE171" s="65"/>
      <c r="EF171" s="65"/>
      <c r="EG171" s="65"/>
      <c r="EH171" s="65"/>
      <c r="EI171" s="65"/>
      <c r="EJ171" s="65"/>
      <c r="EK171" s="65"/>
      <c r="EL171" s="65"/>
      <c r="EM171" s="65"/>
      <c r="EN171" s="65"/>
      <c r="EO171" s="65"/>
      <c r="EP171" s="65"/>
      <c r="EQ171" s="65"/>
      <c r="ER171" s="65"/>
      <c r="ES171" s="65"/>
      <c r="ET171" s="65"/>
      <c r="EU171" s="65"/>
      <c r="EV171" s="65"/>
      <c r="EW171" s="65"/>
      <c r="EX171" s="65"/>
      <c r="EY171" s="65"/>
      <c r="EZ171" s="65"/>
      <c r="FA171" s="65"/>
      <c r="FB171" s="65"/>
      <c r="FC171" s="65"/>
      <c r="FD171" s="65"/>
      <c r="FE171" s="65"/>
      <c r="FF171" s="65"/>
      <c r="FG171" s="65"/>
      <c r="FH171" s="65"/>
      <c r="FI171" s="65"/>
      <c r="FJ171" s="65"/>
      <c r="FK171" s="65"/>
      <c r="FL171" s="65"/>
      <c r="FM171" s="65"/>
      <c r="FN171" s="65"/>
      <c r="FO171" s="65"/>
      <c r="FP171" s="65"/>
      <c r="FQ171" s="65"/>
      <c r="FR171" s="65"/>
      <c r="FS171" s="65"/>
      <c r="FT171" s="65"/>
      <c r="FU171" s="65"/>
      <c r="FV171" s="65"/>
      <c r="FW171" s="65"/>
      <c r="FX171" s="65"/>
      <c r="FY171" s="65"/>
      <c r="FZ171" s="65"/>
      <c r="GA171" s="65"/>
      <c r="GB171" s="65"/>
      <c r="GC171" s="65"/>
      <c r="GD171" s="65"/>
      <c r="GE171" s="65"/>
      <c r="GF171" s="65"/>
      <c r="GG171" s="65"/>
      <c r="GH171" s="65"/>
      <c r="GI171" s="65"/>
      <c r="GJ171" s="65"/>
      <c r="GK171" s="65"/>
      <c r="GL171" s="65"/>
      <c r="GM171" s="65"/>
      <c r="GN171" s="65"/>
      <c r="GO171" s="65"/>
      <c r="GP171" s="65"/>
      <c r="GQ171" s="65"/>
      <c r="GR171" s="65"/>
      <c r="GS171" s="65"/>
      <c r="GT171" s="65"/>
      <c r="GU171" s="65"/>
      <c r="GV171" s="65"/>
      <c r="GW171" s="65"/>
      <c r="GX171" s="65"/>
    </row>
    <row r="172" spans="1:206" s="66" customFormat="1">
      <c r="A172" s="89"/>
      <c r="B172" s="89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65"/>
      <c r="AB172" s="65"/>
      <c r="AC172" s="65"/>
      <c r="AD172" s="65"/>
      <c r="AE172" s="65"/>
      <c r="AF172" s="65"/>
      <c r="AG172" s="65"/>
      <c r="AH172" s="65"/>
      <c r="AI172" s="65"/>
      <c r="AJ172" s="65"/>
      <c r="AK172" s="65"/>
      <c r="AL172" s="65"/>
      <c r="AM172" s="65"/>
      <c r="AN172" s="65"/>
      <c r="AO172" s="65"/>
      <c r="AP172" s="65"/>
      <c r="AQ172" s="65"/>
      <c r="AR172" s="65"/>
      <c r="AS172" s="65"/>
      <c r="AT172" s="65"/>
      <c r="AU172" s="65"/>
      <c r="AV172" s="65"/>
      <c r="AW172" s="65"/>
      <c r="AX172" s="65"/>
      <c r="AY172" s="65"/>
      <c r="AZ172" s="65"/>
      <c r="BA172" s="65"/>
      <c r="BB172" s="65"/>
      <c r="BC172" s="65"/>
      <c r="BD172" s="65"/>
      <c r="BE172" s="65"/>
      <c r="BF172" s="65"/>
      <c r="BG172" s="65"/>
      <c r="BH172" s="65"/>
      <c r="BI172" s="65"/>
      <c r="BJ172" s="65"/>
      <c r="BK172" s="65"/>
      <c r="BL172" s="65"/>
      <c r="BM172" s="91"/>
      <c r="BN172" s="91"/>
      <c r="BO172" s="65"/>
      <c r="BP172" s="65"/>
      <c r="BQ172" s="65"/>
      <c r="BR172" s="65"/>
      <c r="BS172" s="65"/>
      <c r="BT172" s="65"/>
      <c r="BU172" s="65"/>
      <c r="BV172" s="65"/>
      <c r="BW172" s="65"/>
      <c r="BX172" s="65"/>
      <c r="BY172" s="65"/>
      <c r="BZ172" s="65"/>
      <c r="CA172" s="65"/>
      <c r="CB172" s="65"/>
      <c r="CC172" s="65"/>
      <c r="CD172" s="65"/>
      <c r="CE172" s="65"/>
      <c r="CF172" s="65"/>
      <c r="CG172" s="65"/>
      <c r="CH172" s="65"/>
      <c r="CI172" s="65"/>
      <c r="CJ172" s="65"/>
      <c r="CK172" s="65"/>
      <c r="CL172" s="65"/>
      <c r="CM172" s="65"/>
      <c r="CN172" s="65"/>
      <c r="CO172" s="65"/>
      <c r="CP172" s="65"/>
      <c r="CQ172" s="65"/>
      <c r="CR172" s="65"/>
      <c r="CS172" s="65"/>
      <c r="CT172" s="65"/>
      <c r="CU172" s="65"/>
      <c r="CV172" s="65"/>
      <c r="CW172" s="65"/>
      <c r="CX172" s="65"/>
      <c r="CY172" s="65"/>
      <c r="CZ172" s="65"/>
      <c r="DA172" s="65"/>
      <c r="DB172" s="65"/>
      <c r="DC172" s="65"/>
      <c r="DD172" s="65"/>
      <c r="DE172" s="65"/>
      <c r="DF172" s="65"/>
      <c r="DG172" s="65"/>
      <c r="DH172" s="65"/>
      <c r="DI172" s="65"/>
      <c r="DJ172" s="65"/>
      <c r="DK172" s="65"/>
      <c r="DL172" s="65"/>
      <c r="DM172" s="65"/>
      <c r="DN172" s="65"/>
      <c r="DO172" s="65"/>
      <c r="DP172" s="65"/>
      <c r="DQ172" s="65"/>
      <c r="DR172" s="65"/>
      <c r="DS172" s="65"/>
      <c r="DT172" s="65"/>
      <c r="DU172" s="65"/>
      <c r="DV172" s="65"/>
      <c r="DW172" s="65"/>
      <c r="DX172" s="65"/>
      <c r="DY172" s="65"/>
      <c r="DZ172" s="65"/>
      <c r="EA172" s="65"/>
      <c r="EB172" s="65"/>
      <c r="EC172" s="65"/>
      <c r="ED172" s="65"/>
      <c r="EE172" s="65"/>
      <c r="EF172" s="65"/>
      <c r="EG172" s="65"/>
      <c r="EH172" s="65"/>
      <c r="EI172" s="65"/>
      <c r="EJ172" s="65"/>
      <c r="EK172" s="65"/>
      <c r="EL172" s="65"/>
      <c r="EM172" s="65"/>
      <c r="EN172" s="65"/>
      <c r="EO172" s="65"/>
      <c r="EP172" s="65"/>
      <c r="EQ172" s="65"/>
      <c r="ER172" s="65"/>
      <c r="ES172" s="65"/>
      <c r="ET172" s="65"/>
      <c r="EU172" s="65"/>
      <c r="EV172" s="65"/>
      <c r="EW172" s="65"/>
      <c r="EX172" s="65"/>
      <c r="EY172" s="65"/>
      <c r="EZ172" s="65"/>
      <c r="FA172" s="65"/>
      <c r="FB172" s="65"/>
      <c r="FC172" s="65"/>
      <c r="FD172" s="65"/>
      <c r="FE172" s="65"/>
      <c r="FF172" s="65"/>
      <c r="FG172" s="65"/>
      <c r="FH172" s="65"/>
      <c r="FI172" s="65"/>
      <c r="FJ172" s="65"/>
      <c r="FK172" s="65"/>
      <c r="FL172" s="65"/>
      <c r="FM172" s="65"/>
      <c r="FN172" s="65"/>
      <c r="FO172" s="65"/>
      <c r="FP172" s="65"/>
      <c r="FQ172" s="65"/>
      <c r="FR172" s="65"/>
      <c r="FS172" s="65"/>
      <c r="FT172" s="65"/>
      <c r="FU172" s="65"/>
      <c r="FV172" s="65"/>
      <c r="FW172" s="65"/>
      <c r="FX172" s="65"/>
      <c r="FY172" s="65"/>
      <c r="FZ172" s="65"/>
      <c r="GA172" s="65"/>
      <c r="GB172" s="65"/>
      <c r="GC172" s="65"/>
      <c r="GD172" s="65"/>
      <c r="GE172" s="65"/>
      <c r="GF172" s="65"/>
      <c r="GG172" s="65"/>
      <c r="GH172" s="65"/>
      <c r="GI172" s="65"/>
      <c r="GJ172" s="65"/>
      <c r="GK172" s="65"/>
      <c r="GL172" s="65"/>
      <c r="GM172" s="65"/>
      <c r="GN172" s="65"/>
      <c r="GO172" s="65"/>
      <c r="GP172" s="65"/>
      <c r="GQ172" s="65"/>
      <c r="GR172" s="65"/>
      <c r="GS172" s="65"/>
      <c r="GT172" s="65"/>
      <c r="GU172" s="65"/>
      <c r="GV172" s="65"/>
      <c r="GW172" s="65"/>
      <c r="GX172" s="65"/>
    </row>
    <row r="173" spans="1:206" s="66" customFormat="1">
      <c r="A173" s="89"/>
      <c r="B173" s="89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65"/>
      <c r="AB173" s="65"/>
      <c r="AC173" s="65"/>
      <c r="AD173" s="65"/>
      <c r="AE173" s="65"/>
      <c r="AF173" s="65"/>
      <c r="AG173" s="65"/>
      <c r="AH173" s="65"/>
      <c r="AI173" s="65"/>
      <c r="AJ173" s="65"/>
      <c r="AK173" s="65"/>
      <c r="AL173" s="65"/>
      <c r="AM173" s="65"/>
      <c r="AN173" s="65"/>
      <c r="AO173" s="65"/>
      <c r="AP173" s="65"/>
      <c r="AQ173" s="65"/>
      <c r="AR173" s="65"/>
      <c r="AS173" s="65"/>
      <c r="AT173" s="65"/>
      <c r="AU173" s="65"/>
      <c r="AV173" s="65"/>
      <c r="AW173" s="65"/>
      <c r="AX173" s="65"/>
      <c r="AY173" s="65"/>
      <c r="AZ173" s="65"/>
      <c r="BA173" s="65"/>
      <c r="BB173" s="65"/>
      <c r="BC173" s="65"/>
      <c r="BD173" s="65"/>
      <c r="BE173" s="65"/>
      <c r="BF173" s="65"/>
      <c r="BG173" s="65"/>
      <c r="BH173" s="65"/>
      <c r="BI173" s="65"/>
      <c r="BJ173" s="65"/>
      <c r="BK173" s="65"/>
      <c r="BL173" s="65"/>
      <c r="BM173" s="91"/>
      <c r="BN173" s="91"/>
      <c r="BO173" s="65"/>
      <c r="BP173" s="65"/>
      <c r="BQ173" s="65"/>
      <c r="BR173" s="65"/>
      <c r="BS173" s="65"/>
      <c r="BT173" s="65"/>
      <c r="BU173" s="65"/>
      <c r="BV173" s="65"/>
      <c r="BW173" s="65"/>
      <c r="BX173" s="65"/>
      <c r="BY173" s="65"/>
      <c r="BZ173" s="65"/>
      <c r="CA173" s="65"/>
      <c r="CB173" s="65"/>
      <c r="CC173" s="65"/>
      <c r="CD173" s="65"/>
      <c r="CE173" s="65"/>
      <c r="CF173" s="65"/>
      <c r="CG173" s="65"/>
      <c r="CH173" s="65"/>
      <c r="CI173" s="65"/>
      <c r="CJ173" s="65"/>
      <c r="CK173" s="65"/>
      <c r="CL173" s="65"/>
      <c r="CM173" s="65"/>
      <c r="CN173" s="65"/>
      <c r="CO173" s="65"/>
      <c r="CP173" s="65"/>
      <c r="CQ173" s="65"/>
      <c r="CR173" s="65"/>
      <c r="CS173" s="65"/>
      <c r="CT173" s="65"/>
      <c r="CU173" s="65"/>
      <c r="CV173" s="65"/>
      <c r="CW173" s="65"/>
      <c r="CX173" s="65"/>
      <c r="CY173" s="65"/>
      <c r="CZ173" s="65"/>
      <c r="DA173" s="65"/>
      <c r="DB173" s="65"/>
      <c r="DC173" s="65"/>
      <c r="DD173" s="65"/>
      <c r="DE173" s="65"/>
      <c r="DF173" s="65"/>
      <c r="DG173" s="65"/>
      <c r="DH173" s="65"/>
      <c r="DI173" s="65"/>
      <c r="DJ173" s="65"/>
      <c r="DK173" s="65"/>
      <c r="DL173" s="65"/>
      <c r="DM173" s="65"/>
      <c r="DN173" s="65"/>
      <c r="DO173" s="65"/>
      <c r="DP173" s="65"/>
      <c r="DQ173" s="65"/>
      <c r="DR173" s="65"/>
      <c r="DS173" s="65"/>
      <c r="DT173" s="65"/>
      <c r="DU173" s="65"/>
      <c r="DV173" s="65"/>
      <c r="DW173" s="65"/>
      <c r="DX173" s="65"/>
      <c r="DY173" s="65"/>
      <c r="DZ173" s="65"/>
      <c r="EA173" s="65"/>
      <c r="EB173" s="65"/>
      <c r="EC173" s="65"/>
      <c r="ED173" s="65"/>
      <c r="EE173" s="65"/>
      <c r="EF173" s="65"/>
      <c r="EG173" s="65"/>
      <c r="EH173" s="65"/>
      <c r="EI173" s="65"/>
      <c r="EJ173" s="65"/>
      <c r="EK173" s="65"/>
      <c r="EL173" s="65"/>
      <c r="EM173" s="65"/>
      <c r="EN173" s="65"/>
      <c r="EO173" s="65"/>
      <c r="EP173" s="65"/>
      <c r="EQ173" s="65"/>
      <c r="ER173" s="65"/>
      <c r="ES173" s="65"/>
      <c r="ET173" s="65"/>
      <c r="EU173" s="65"/>
      <c r="EV173" s="65"/>
      <c r="EW173" s="65"/>
      <c r="EX173" s="65"/>
      <c r="EY173" s="65"/>
      <c r="EZ173" s="65"/>
      <c r="FA173" s="65"/>
      <c r="FB173" s="65"/>
      <c r="FC173" s="65"/>
      <c r="FD173" s="65"/>
      <c r="FE173" s="65"/>
      <c r="FF173" s="65"/>
      <c r="FG173" s="65"/>
      <c r="FH173" s="65"/>
      <c r="FI173" s="65"/>
      <c r="FJ173" s="65"/>
      <c r="FK173" s="65"/>
      <c r="FL173" s="65"/>
      <c r="FM173" s="65"/>
      <c r="FN173" s="65"/>
      <c r="FO173" s="65"/>
      <c r="FP173" s="65"/>
      <c r="FQ173" s="65"/>
      <c r="FR173" s="65"/>
      <c r="FS173" s="65"/>
      <c r="FT173" s="65"/>
      <c r="FU173" s="65"/>
      <c r="FV173" s="65"/>
      <c r="FW173" s="65"/>
      <c r="FX173" s="65"/>
      <c r="FY173" s="65"/>
      <c r="FZ173" s="65"/>
      <c r="GA173" s="65"/>
      <c r="GB173" s="65"/>
      <c r="GC173" s="65"/>
      <c r="GD173" s="65"/>
      <c r="GE173" s="65"/>
      <c r="GF173" s="65"/>
      <c r="GG173" s="65"/>
      <c r="GH173" s="65"/>
      <c r="GI173" s="65"/>
      <c r="GJ173" s="65"/>
      <c r="GK173" s="65"/>
      <c r="GL173" s="65"/>
      <c r="GM173" s="65"/>
      <c r="GN173" s="65"/>
      <c r="GO173" s="65"/>
      <c r="GP173" s="65"/>
      <c r="GQ173" s="65"/>
      <c r="GR173" s="65"/>
      <c r="GS173" s="65"/>
      <c r="GT173" s="65"/>
      <c r="GU173" s="65"/>
      <c r="GV173" s="65"/>
      <c r="GW173" s="65"/>
      <c r="GX173" s="65"/>
    </row>
    <row r="174" spans="1:206" s="66" customFormat="1">
      <c r="A174" s="89"/>
      <c r="B174" s="89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65"/>
      <c r="AB174" s="65"/>
      <c r="AC174" s="65"/>
      <c r="AD174" s="65"/>
      <c r="AE174" s="65"/>
      <c r="AF174" s="65"/>
      <c r="AG174" s="65"/>
      <c r="AH174" s="65"/>
      <c r="AI174" s="65"/>
      <c r="AJ174" s="65"/>
      <c r="AK174" s="65"/>
      <c r="AL174" s="65"/>
      <c r="AM174" s="65"/>
      <c r="AN174" s="65"/>
      <c r="AO174" s="65"/>
      <c r="AP174" s="65"/>
      <c r="AQ174" s="65"/>
      <c r="AR174" s="65"/>
      <c r="AS174" s="65"/>
      <c r="AT174" s="65"/>
      <c r="AU174" s="65"/>
      <c r="AV174" s="65"/>
      <c r="AW174" s="65"/>
      <c r="AX174" s="65"/>
      <c r="AY174" s="65"/>
      <c r="AZ174" s="65"/>
      <c r="BA174" s="65"/>
      <c r="BB174" s="65"/>
      <c r="BC174" s="65"/>
      <c r="BD174" s="65"/>
      <c r="BE174" s="65"/>
      <c r="BF174" s="65"/>
      <c r="BG174" s="65"/>
      <c r="BH174" s="65"/>
      <c r="BI174" s="65"/>
      <c r="BJ174" s="65"/>
      <c r="BK174" s="65"/>
      <c r="BL174" s="65"/>
      <c r="BM174" s="91"/>
      <c r="BN174" s="91"/>
      <c r="BO174" s="65"/>
      <c r="BP174" s="65"/>
      <c r="BQ174" s="65"/>
      <c r="BR174" s="65"/>
      <c r="BS174" s="65"/>
      <c r="BT174" s="65"/>
      <c r="BU174" s="65"/>
      <c r="BV174" s="65"/>
      <c r="BW174" s="65"/>
      <c r="BX174" s="65"/>
      <c r="BY174" s="65"/>
      <c r="BZ174" s="65"/>
      <c r="CA174" s="65"/>
      <c r="CB174" s="65"/>
      <c r="CC174" s="65"/>
      <c r="CD174" s="65"/>
      <c r="CE174" s="65"/>
      <c r="CF174" s="65"/>
      <c r="CG174" s="65"/>
      <c r="CH174" s="65"/>
      <c r="CI174" s="65"/>
      <c r="CJ174" s="65"/>
      <c r="CK174" s="65"/>
      <c r="CL174" s="65"/>
      <c r="CM174" s="65"/>
      <c r="CN174" s="65"/>
      <c r="CO174" s="65"/>
      <c r="CP174" s="65"/>
      <c r="CQ174" s="65"/>
      <c r="CR174" s="65"/>
      <c r="CS174" s="65"/>
      <c r="CT174" s="65"/>
      <c r="CU174" s="65"/>
      <c r="CV174" s="65"/>
      <c r="CW174" s="65"/>
      <c r="CX174" s="65"/>
      <c r="CY174" s="65"/>
      <c r="CZ174" s="65"/>
      <c r="DA174" s="65"/>
      <c r="DB174" s="65"/>
      <c r="DC174" s="65"/>
      <c r="DD174" s="65"/>
      <c r="DE174" s="65"/>
      <c r="DF174" s="65"/>
      <c r="DG174" s="65"/>
      <c r="DH174" s="65"/>
      <c r="DI174" s="65"/>
      <c r="DJ174" s="65"/>
      <c r="DK174" s="65"/>
      <c r="DL174" s="65"/>
      <c r="DM174" s="65"/>
      <c r="DN174" s="65"/>
      <c r="DO174" s="65"/>
      <c r="DP174" s="65"/>
      <c r="DQ174" s="65"/>
      <c r="DR174" s="65"/>
      <c r="DS174" s="65"/>
      <c r="DT174" s="65"/>
      <c r="DU174" s="65"/>
      <c r="DV174" s="65"/>
      <c r="DW174" s="65"/>
      <c r="DX174" s="65"/>
      <c r="DY174" s="65"/>
      <c r="DZ174" s="65"/>
      <c r="EA174" s="65"/>
      <c r="EB174" s="65"/>
      <c r="EC174" s="65"/>
      <c r="ED174" s="65"/>
      <c r="EE174" s="65"/>
      <c r="EF174" s="65"/>
      <c r="EG174" s="65"/>
      <c r="EH174" s="65"/>
      <c r="EI174" s="65"/>
      <c r="EJ174" s="65"/>
      <c r="EK174" s="65"/>
      <c r="EL174" s="65"/>
      <c r="EM174" s="65"/>
      <c r="EN174" s="65"/>
      <c r="EO174" s="65"/>
      <c r="EP174" s="65"/>
      <c r="EQ174" s="65"/>
      <c r="ER174" s="65"/>
      <c r="ES174" s="65"/>
      <c r="ET174" s="65"/>
      <c r="EU174" s="65"/>
      <c r="EV174" s="65"/>
      <c r="EW174" s="65"/>
      <c r="EX174" s="65"/>
      <c r="EY174" s="65"/>
      <c r="EZ174" s="65"/>
      <c r="FA174" s="65"/>
      <c r="FB174" s="65"/>
      <c r="FC174" s="65"/>
      <c r="FD174" s="65"/>
      <c r="FE174" s="65"/>
      <c r="FF174" s="65"/>
      <c r="FG174" s="65"/>
      <c r="FH174" s="65"/>
      <c r="FI174" s="65"/>
      <c r="FJ174" s="65"/>
      <c r="FK174" s="65"/>
      <c r="FL174" s="65"/>
      <c r="FM174" s="65"/>
      <c r="FN174" s="65"/>
      <c r="FO174" s="65"/>
      <c r="FP174" s="65"/>
      <c r="FQ174" s="65"/>
      <c r="FR174" s="65"/>
      <c r="FS174" s="65"/>
      <c r="FT174" s="65"/>
      <c r="FU174" s="65"/>
      <c r="FV174" s="65"/>
      <c r="FW174" s="65"/>
      <c r="FX174" s="65"/>
      <c r="FY174" s="65"/>
      <c r="FZ174" s="65"/>
      <c r="GA174" s="65"/>
      <c r="GB174" s="65"/>
      <c r="GC174" s="65"/>
      <c r="GD174" s="65"/>
      <c r="GE174" s="65"/>
      <c r="GF174" s="65"/>
      <c r="GG174" s="65"/>
      <c r="GH174" s="65"/>
      <c r="GI174" s="65"/>
      <c r="GJ174" s="65"/>
      <c r="GK174" s="65"/>
      <c r="GL174" s="65"/>
      <c r="GM174" s="65"/>
      <c r="GN174" s="65"/>
      <c r="GO174" s="65"/>
      <c r="GP174" s="65"/>
      <c r="GQ174" s="65"/>
      <c r="GR174" s="65"/>
      <c r="GS174" s="65"/>
      <c r="GT174" s="65"/>
      <c r="GU174" s="65"/>
      <c r="GV174" s="65"/>
      <c r="GW174" s="65"/>
      <c r="GX174" s="65"/>
    </row>
    <row r="175" spans="1:206" s="66" customFormat="1">
      <c r="A175" s="89"/>
      <c r="B175" s="89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65"/>
      <c r="AB175" s="65"/>
      <c r="AC175" s="65"/>
      <c r="AD175" s="65"/>
      <c r="AE175" s="65"/>
      <c r="AF175" s="65"/>
      <c r="AG175" s="65"/>
      <c r="AH175" s="65"/>
      <c r="AI175" s="65"/>
      <c r="AJ175" s="65"/>
      <c r="AK175" s="65"/>
      <c r="AL175" s="65"/>
      <c r="AM175" s="65"/>
      <c r="AN175" s="65"/>
      <c r="AO175" s="65"/>
      <c r="AP175" s="65"/>
      <c r="AQ175" s="65"/>
      <c r="AR175" s="65"/>
      <c r="AS175" s="65"/>
      <c r="AT175" s="65"/>
      <c r="AU175" s="65"/>
      <c r="AV175" s="65"/>
      <c r="AW175" s="65"/>
      <c r="AX175" s="65"/>
      <c r="AY175" s="65"/>
      <c r="AZ175" s="65"/>
      <c r="BA175" s="65"/>
      <c r="BB175" s="65"/>
      <c r="BC175" s="65"/>
      <c r="BD175" s="65"/>
      <c r="BE175" s="65"/>
      <c r="BF175" s="65"/>
      <c r="BG175" s="65"/>
      <c r="BH175" s="65"/>
      <c r="BI175" s="65"/>
      <c r="BJ175" s="65"/>
      <c r="BK175" s="65"/>
      <c r="BL175" s="65"/>
      <c r="BM175" s="91"/>
      <c r="BN175" s="91"/>
      <c r="BO175" s="65"/>
      <c r="BP175" s="65"/>
      <c r="BQ175" s="65"/>
      <c r="BR175" s="65"/>
      <c r="BS175" s="65"/>
      <c r="BT175" s="65"/>
      <c r="BU175" s="65"/>
      <c r="BV175" s="65"/>
      <c r="BW175" s="65"/>
      <c r="BX175" s="65"/>
      <c r="BY175" s="65"/>
      <c r="BZ175" s="65"/>
      <c r="CA175" s="65"/>
      <c r="CB175" s="65"/>
      <c r="CC175" s="65"/>
      <c r="CD175" s="65"/>
      <c r="CE175" s="65"/>
      <c r="CF175" s="65"/>
      <c r="CG175" s="65"/>
      <c r="CH175" s="65"/>
      <c r="CI175" s="65"/>
      <c r="CJ175" s="65"/>
      <c r="CK175" s="65"/>
      <c r="CL175" s="65"/>
      <c r="CM175" s="65"/>
      <c r="CN175" s="65"/>
      <c r="CO175" s="65"/>
      <c r="CP175" s="65"/>
      <c r="CQ175" s="65"/>
      <c r="CR175" s="65"/>
      <c r="CS175" s="65"/>
      <c r="CT175" s="65"/>
      <c r="CU175" s="65"/>
      <c r="CV175" s="65"/>
      <c r="CW175" s="65"/>
      <c r="CX175" s="65"/>
      <c r="CY175" s="65"/>
      <c r="CZ175" s="65"/>
      <c r="DA175" s="65"/>
      <c r="DB175" s="65"/>
      <c r="DC175" s="65"/>
      <c r="DD175" s="65"/>
      <c r="DE175" s="65"/>
      <c r="DF175" s="65"/>
      <c r="DG175" s="65"/>
      <c r="DH175" s="65"/>
      <c r="DI175" s="65"/>
      <c r="DJ175" s="65"/>
      <c r="DK175" s="65"/>
      <c r="DL175" s="65"/>
      <c r="DM175" s="65"/>
      <c r="DN175" s="65"/>
      <c r="DO175" s="65"/>
      <c r="DP175" s="65"/>
      <c r="DQ175" s="65"/>
      <c r="DR175" s="65"/>
      <c r="DS175" s="65"/>
      <c r="DT175" s="65"/>
      <c r="DU175" s="65"/>
      <c r="DV175" s="65"/>
      <c r="DW175" s="65"/>
      <c r="DX175" s="65"/>
      <c r="DY175" s="65"/>
      <c r="DZ175" s="65"/>
      <c r="EA175" s="65"/>
      <c r="EB175" s="65"/>
      <c r="EC175" s="65"/>
      <c r="ED175" s="65"/>
      <c r="EE175" s="65"/>
      <c r="EF175" s="65"/>
      <c r="EG175" s="65"/>
      <c r="EH175" s="65"/>
      <c r="EI175" s="65"/>
      <c r="EJ175" s="65"/>
      <c r="EK175" s="65"/>
      <c r="EL175" s="65"/>
      <c r="EM175" s="65"/>
      <c r="EN175" s="65"/>
      <c r="EO175" s="65"/>
      <c r="EP175" s="65"/>
      <c r="EQ175" s="65"/>
      <c r="ER175" s="65"/>
      <c r="ES175" s="65"/>
      <c r="ET175" s="65"/>
      <c r="EU175" s="65"/>
      <c r="EV175" s="65"/>
      <c r="EW175" s="65"/>
      <c r="EX175" s="65"/>
      <c r="EY175" s="65"/>
      <c r="EZ175" s="65"/>
      <c r="FA175" s="65"/>
      <c r="FB175" s="65"/>
      <c r="FC175" s="65"/>
      <c r="FD175" s="65"/>
      <c r="FE175" s="65"/>
      <c r="FF175" s="65"/>
      <c r="FG175" s="65"/>
      <c r="FH175" s="65"/>
      <c r="FI175" s="65"/>
      <c r="FJ175" s="65"/>
      <c r="FK175" s="65"/>
      <c r="FL175" s="65"/>
      <c r="FM175" s="65"/>
      <c r="FN175" s="65"/>
      <c r="FO175" s="65"/>
      <c r="FP175" s="65"/>
      <c r="FQ175" s="65"/>
      <c r="FR175" s="65"/>
      <c r="FS175" s="65"/>
      <c r="FT175" s="65"/>
      <c r="FU175" s="65"/>
      <c r="FV175" s="65"/>
      <c r="FW175" s="65"/>
      <c r="FX175" s="65"/>
      <c r="FY175" s="65"/>
      <c r="FZ175" s="65"/>
      <c r="GA175" s="65"/>
      <c r="GB175" s="65"/>
      <c r="GC175" s="65"/>
      <c r="GD175" s="65"/>
      <c r="GE175" s="65"/>
      <c r="GF175" s="65"/>
      <c r="GG175" s="65"/>
      <c r="GH175" s="65"/>
      <c r="GI175" s="65"/>
      <c r="GJ175" s="65"/>
      <c r="GK175" s="65"/>
      <c r="GL175" s="65"/>
      <c r="GM175" s="65"/>
      <c r="GN175" s="65"/>
      <c r="GO175" s="65"/>
      <c r="GP175" s="65"/>
      <c r="GQ175" s="65"/>
      <c r="GR175" s="65"/>
      <c r="GS175" s="65"/>
      <c r="GT175" s="65"/>
      <c r="GU175" s="65"/>
      <c r="GV175" s="65"/>
      <c r="GW175" s="65"/>
      <c r="GX175" s="65"/>
    </row>
    <row r="176" spans="1:206" s="34" customFormat="1">
      <c r="A176" s="45"/>
      <c r="B176" s="45"/>
      <c r="C176" s="45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47"/>
      <c r="BN176" s="47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</row>
    <row r="177" spans="1:206" s="34" customFormat="1">
      <c r="A177" s="45"/>
      <c r="B177" s="45"/>
      <c r="C177" s="45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47"/>
      <c r="BN177" s="47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</row>
    <row r="178" spans="1:206" s="34" customFormat="1">
      <c r="A178" s="45"/>
      <c r="B178" s="45"/>
      <c r="C178" s="45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47"/>
      <c r="BN178" s="47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</row>
    <row r="179" spans="1:206" s="34" customFormat="1">
      <c r="A179" s="45"/>
      <c r="B179" s="45"/>
      <c r="C179" s="45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47"/>
      <c r="BN179" s="47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</row>
    <row r="180" spans="1:206" s="34" customFormat="1">
      <c r="A180" s="45"/>
      <c r="B180" s="45"/>
      <c r="C180" s="45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47"/>
      <c r="BN180" s="47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</row>
    <row r="181" spans="1:206" s="34" customFormat="1">
      <c r="A181" s="45"/>
      <c r="B181" s="45"/>
      <c r="C181" s="45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47"/>
      <c r="BN181" s="47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</row>
    <row r="182" spans="1:206" s="34" customFormat="1">
      <c r="A182" s="45"/>
      <c r="B182" s="45"/>
      <c r="C182" s="45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47"/>
      <c r="BN182" s="47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</row>
    <row r="183" spans="1:206" s="34" customFormat="1">
      <c r="A183" s="45"/>
      <c r="B183" s="45"/>
      <c r="C183" s="45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47"/>
      <c r="BN183" s="47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</row>
    <row r="184" spans="1:206" s="34" customFormat="1">
      <c r="A184" s="45"/>
      <c r="B184" s="45"/>
      <c r="C184" s="45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47"/>
      <c r="BN184" s="47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</row>
    <row r="185" spans="1:206" s="34" customFormat="1">
      <c r="A185" s="45"/>
      <c r="B185" s="45"/>
      <c r="C185" s="45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47"/>
      <c r="BN185" s="47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</row>
    <row r="186" spans="1:206" s="34" customFormat="1">
      <c r="A186" s="45"/>
      <c r="B186" s="45"/>
      <c r="C186" s="45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47"/>
      <c r="BN186" s="47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</row>
    <row r="187" spans="1:206" s="34" customFormat="1">
      <c r="A187" s="45"/>
      <c r="B187" s="45"/>
      <c r="C187" s="45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47"/>
      <c r="BN187" s="47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</row>
    <row r="188" spans="1:206" s="34" customFormat="1">
      <c r="A188" s="45"/>
      <c r="B188" s="45"/>
      <c r="C188" s="45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47"/>
      <c r="BN188" s="47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</row>
    <row r="189" spans="1:206" s="34" customFormat="1">
      <c r="A189" s="45"/>
      <c r="B189" s="45"/>
      <c r="C189" s="45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47"/>
      <c r="BN189" s="47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</row>
    <row r="190" spans="1:206" s="34" customFormat="1">
      <c r="A190" s="45"/>
      <c r="B190" s="45"/>
      <c r="C190" s="45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47"/>
      <c r="BN190" s="47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</row>
    <row r="191" spans="1:206" s="34" customFormat="1">
      <c r="A191" s="45"/>
      <c r="B191" s="45"/>
      <c r="C191" s="45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47"/>
      <c r="BN191" s="47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</row>
    <row r="192" spans="1:206" s="34" customFormat="1">
      <c r="A192" s="45"/>
      <c r="B192" s="45"/>
      <c r="C192" s="45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47"/>
      <c r="BN192" s="47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</row>
    <row r="193" spans="1:206" s="34" customFormat="1">
      <c r="A193" s="45"/>
      <c r="B193" s="45"/>
      <c r="C193" s="45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47"/>
      <c r="BN193" s="47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</row>
    <row r="194" spans="1:206" s="34" customFormat="1">
      <c r="A194" s="45"/>
      <c r="B194" s="45"/>
      <c r="C194" s="45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47"/>
      <c r="BN194" s="47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</row>
    <row r="195" spans="1:206" s="34" customFormat="1">
      <c r="A195" s="45"/>
      <c r="B195" s="45"/>
      <c r="C195" s="45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47"/>
      <c r="BN195" s="47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</row>
    <row r="196" spans="1:206" s="34" customFormat="1">
      <c r="A196" s="45"/>
      <c r="B196" s="45"/>
      <c r="C196" s="45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47"/>
      <c r="BN196" s="47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</row>
    <row r="197" spans="1:206" s="34" customFormat="1">
      <c r="A197" s="45"/>
      <c r="B197" s="45"/>
      <c r="C197" s="45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47"/>
      <c r="BN197" s="47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</row>
    <row r="198" spans="1:206" s="34" customFormat="1">
      <c r="A198" s="45"/>
      <c r="B198" s="45"/>
      <c r="C198" s="45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47"/>
      <c r="BN198" s="47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</row>
    <row r="199" spans="1:206" s="34" customFormat="1">
      <c r="A199" s="45"/>
      <c r="B199" s="45"/>
      <c r="C199" s="45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47"/>
      <c r="BN199" s="47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</row>
    <row r="200" spans="1:206" s="34" customFormat="1">
      <c r="A200" s="45"/>
      <c r="B200" s="45"/>
      <c r="C200" s="45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47"/>
      <c r="BN200" s="47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</row>
    <row r="201" spans="1:206" s="34" customFormat="1">
      <c r="A201" s="45"/>
      <c r="B201" s="45"/>
      <c r="C201" s="45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47"/>
      <c r="BN201" s="47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</row>
    <row r="202" spans="1:206" s="34" customFormat="1">
      <c r="A202" s="45"/>
      <c r="B202" s="45"/>
      <c r="C202" s="45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47"/>
      <c r="BN202" s="47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</row>
    <row r="203" spans="1:206" s="34" customFormat="1">
      <c r="A203" s="45"/>
      <c r="B203" s="45"/>
      <c r="C203" s="45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47"/>
      <c r="BN203" s="47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</row>
    <row r="204" spans="1:206" s="34" customFormat="1">
      <c r="A204" s="45"/>
      <c r="B204" s="45"/>
      <c r="C204" s="45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47"/>
      <c r="BN204" s="47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</row>
    <row r="205" spans="1:206" s="34" customFormat="1">
      <c r="A205" s="45"/>
      <c r="B205" s="45"/>
      <c r="C205" s="45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47"/>
      <c r="BN205" s="47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</row>
    <row r="206" spans="1:206" s="34" customFormat="1">
      <c r="A206" s="45"/>
      <c r="B206" s="45"/>
      <c r="C206" s="45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47"/>
      <c r="BN206" s="47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</row>
    <row r="207" spans="1:206" s="34" customFormat="1">
      <c r="A207" s="45"/>
      <c r="B207" s="45"/>
      <c r="C207" s="45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47"/>
      <c r="BN207" s="47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</row>
    <row r="208" spans="1:206" s="34" customFormat="1">
      <c r="A208" s="45"/>
      <c r="B208" s="45"/>
      <c r="C208" s="45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47"/>
      <c r="BN208" s="47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</row>
    <row r="209" spans="1:206" s="34" customFormat="1">
      <c r="A209" s="45"/>
      <c r="B209" s="45"/>
      <c r="C209" s="45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47"/>
      <c r="BN209" s="47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</row>
    <row r="210" spans="1:206" s="34" customFormat="1">
      <c r="A210" s="45"/>
      <c r="B210" s="45"/>
      <c r="C210" s="45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47"/>
      <c r="BN210" s="47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</row>
    <row r="211" spans="1:206" s="34" customFormat="1">
      <c r="A211" s="45"/>
      <c r="B211" s="45"/>
      <c r="C211" s="45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47"/>
      <c r="BN211" s="47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</row>
    <row r="212" spans="1:206" s="34" customFormat="1">
      <c r="A212" s="45"/>
      <c r="B212" s="45"/>
      <c r="C212" s="45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47"/>
      <c r="BN212" s="47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</row>
    <row r="213" spans="1:206" s="34" customFormat="1">
      <c r="A213" s="45"/>
      <c r="B213" s="45"/>
      <c r="C213" s="45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47"/>
      <c r="BN213" s="47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</row>
    <row r="214" spans="1:206" s="34" customFormat="1">
      <c r="A214" s="45"/>
      <c r="B214" s="45"/>
      <c r="C214" s="45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47"/>
      <c r="BN214" s="47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</row>
    <row r="215" spans="1:206" s="34" customFormat="1">
      <c r="A215" s="45"/>
      <c r="B215" s="45"/>
      <c r="C215" s="45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47"/>
      <c r="BN215" s="47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</row>
    <row r="216" spans="1:206" s="34" customFormat="1">
      <c r="A216" s="45"/>
      <c r="B216" s="45"/>
      <c r="C216" s="45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47"/>
      <c r="BN216" s="47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</row>
    <row r="217" spans="1:206" s="34" customFormat="1">
      <c r="A217" s="45"/>
      <c r="B217" s="45"/>
      <c r="C217" s="45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47"/>
      <c r="BN217" s="47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</row>
    <row r="218" spans="1:206" s="34" customFormat="1">
      <c r="A218" s="45"/>
      <c r="B218" s="45"/>
      <c r="C218" s="45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47"/>
      <c r="BN218" s="47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</row>
    <row r="219" spans="1:206" s="34" customFormat="1">
      <c r="A219" s="45"/>
      <c r="B219" s="45"/>
      <c r="C219" s="45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47"/>
      <c r="BN219" s="47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</row>
    <row r="220" spans="1:206" s="34" customFormat="1">
      <c r="A220" s="45"/>
      <c r="B220" s="45"/>
      <c r="C220" s="45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47"/>
      <c r="BN220" s="47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</row>
    <row r="221" spans="1:206" s="34" customFormat="1">
      <c r="A221" s="45"/>
      <c r="B221" s="45"/>
      <c r="C221" s="45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47"/>
      <c r="BN221" s="47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</row>
    <row r="222" spans="1:206" s="34" customFormat="1">
      <c r="A222" s="45"/>
      <c r="B222" s="45"/>
      <c r="C222" s="45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47"/>
      <c r="BN222" s="47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</row>
    <row r="223" spans="1:206" s="34" customFormat="1">
      <c r="A223" s="45"/>
      <c r="B223" s="45"/>
      <c r="C223" s="45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47"/>
      <c r="BN223" s="47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</row>
    <row r="224" spans="1:206" s="34" customFormat="1">
      <c r="A224" s="45"/>
      <c r="B224" s="45"/>
      <c r="C224" s="45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47"/>
      <c r="BN224" s="47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</row>
    <row r="225" spans="1:206" s="34" customFormat="1">
      <c r="A225" s="45"/>
      <c r="B225" s="45"/>
      <c r="C225" s="45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47"/>
      <c r="BN225" s="47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</row>
    <row r="226" spans="1:206" s="34" customFormat="1">
      <c r="A226" s="45"/>
      <c r="B226" s="45"/>
      <c r="C226" s="45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47"/>
      <c r="BN226" s="47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</row>
    <row r="227" spans="1:206" s="34" customFormat="1">
      <c r="A227" s="45"/>
      <c r="B227" s="45"/>
      <c r="C227" s="45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47"/>
      <c r="BN227" s="47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</row>
    <row r="228" spans="1:206" s="34" customFormat="1">
      <c r="A228" s="45"/>
      <c r="B228" s="45"/>
      <c r="C228" s="45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47"/>
      <c r="BN228" s="47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</row>
    <row r="229" spans="1:206" s="34" customFormat="1">
      <c r="A229" s="45"/>
      <c r="B229" s="45"/>
      <c r="C229" s="45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47"/>
      <c r="BN229" s="47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</row>
    <row r="230" spans="1:206" s="34" customFormat="1">
      <c r="A230" s="45"/>
      <c r="B230" s="45"/>
      <c r="C230" s="45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47"/>
      <c r="BN230" s="47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</row>
    <row r="231" spans="1:206" s="34" customFormat="1">
      <c r="A231" s="45"/>
      <c r="B231" s="45"/>
      <c r="C231" s="45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47"/>
      <c r="BN231" s="47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</row>
    <row r="232" spans="1:206" s="34" customFormat="1">
      <c r="A232" s="45"/>
      <c r="B232" s="45"/>
      <c r="C232" s="45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47"/>
      <c r="BN232" s="47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</row>
    <row r="233" spans="1:206" s="34" customFormat="1">
      <c r="A233" s="45"/>
      <c r="B233" s="45"/>
      <c r="C233" s="45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47"/>
      <c r="BN233" s="47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</row>
    <row r="234" spans="1:206" s="34" customFormat="1">
      <c r="A234" s="45"/>
      <c r="B234" s="45"/>
      <c r="C234" s="45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47"/>
      <c r="BN234" s="47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</row>
    <row r="235" spans="1:206" s="34" customFormat="1">
      <c r="A235" s="45"/>
      <c r="B235" s="45"/>
      <c r="C235" s="45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47"/>
      <c r="BN235" s="47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</row>
    <row r="236" spans="1:206" s="34" customFormat="1">
      <c r="A236" s="45"/>
      <c r="B236" s="45"/>
      <c r="C236" s="45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47"/>
      <c r="BN236" s="47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</row>
    <row r="237" spans="1:206" s="34" customFormat="1">
      <c r="A237" s="45"/>
      <c r="B237" s="45"/>
      <c r="C237" s="45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47"/>
      <c r="BN237" s="47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</row>
    <row r="238" spans="1:206" s="34" customFormat="1">
      <c r="A238" s="45"/>
      <c r="B238" s="45"/>
      <c r="C238" s="45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47"/>
      <c r="BN238" s="47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</row>
    <row r="239" spans="1:206" s="34" customFormat="1">
      <c r="A239" s="45"/>
      <c r="B239" s="45"/>
      <c r="C239" s="45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47"/>
      <c r="BN239" s="47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</row>
    <row r="240" spans="1:206" s="34" customFormat="1">
      <c r="A240" s="45"/>
      <c r="B240" s="45"/>
      <c r="C240" s="45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47"/>
      <c r="BN240" s="47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</row>
    <row r="241" spans="1:206" s="34" customFormat="1">
      <c r="A241" s="45"/>
      <c r="B241" s="45"/>
      <c r="C241" s="45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47"/>
      <c r="BN241" s="47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</row>
    <row r="242" spans="1:206" s="34" customFormat="1">
      <c r="A242" s="45"/>
      <c r="B242" s="45"/>
      <c r="C242" s="45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47"/>
      <c r="BN242" s="47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</row>
    <row r="243" spans="1:206" s="34" customFormat="1">
      <c r="A243" s="45"/>
      <c r="B243" s="45"/>
      <c r="C243" s="45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47"/>
      <c r="BN243" s="47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</row>
    <row r="244" spans="1:206" s="34" customFormat="1">
      <c r="A244" s="45"/>
      <c r="B244" s="45"/>
      <c r="C244" s="45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47"/>
      <c r="BN244" s="47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</row>
    <row r="245" spans="1:206" s="34" customFormat="1">
      <c r="A245" s="45"/>
      <c r="B245" s="45"/>
      <c r="C245" s="45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47"/>
      <c r="BN245" s="47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</row>
    <row r="246" spans="1:206" s="34" customFormat="1">
      <c r="A246" s="45"/>
      <c r="B246" s="45"/>
      <c r="C246" s="45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47"/>
      <c r="BN246" s="47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</row>
    <row r="247" spans="1:206" s="34" customFormat="1">
      <c r="A247" s="45"/>
      <c r="B247" s="45"/>
      <c r="C247" s="45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47"/>
      <c r="BN247" s="47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</row>
    <row r="248" spans="1:206" s="34" customFormat="1">
      <c r="A248" s="45"/>
      <c r="B248" s="45"/>
      <c r="C248" s="45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47"/>
      <c r="BN248" s="47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</row>
    <row r="249" spans="1:206" s="34" customFormat="1">
      <c r="A249" s="45"/>
      <c r="B249" s="45"/>
      <c r="C249" s="45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47"/>
      <c r="BN249" s="47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</row>
    <row r="250" spans="1:206" s="34" customFormat="1">
      <c r="A250" s="45"/>
      <c r="B250" s="45"/>
      <c r="C250" s="45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47"/>
      <c r="BN250" s="47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</row>
    <row r="251" spans="1:206" s="34" customFormat="1">
      <c r="A251" s="45"/>
      <c r="B251" s="45"/>
      <c r="C251" s="45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47"/>
      <c r="BN251" s="47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</row>
    <row r="252" spans="1:206" s="34" customFormat="1">
      <c r="A252" s="45"/>
      <c r="B252" s="45"/>
      <c r="C252" s="45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47"/>
      <c r="BN252" s="47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</row>
    <row r="253" spans="1:206" s="34" customFormat="1">
      <c r="A253" s="45"/>
      <c r="B253" s="45"/>
      <c r="C253" s="45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47"/>
      <c r="BN253" s="47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</row>
    <row r="254" spans="1:206" s="34" customFormat="1">
      <c r="A254" s="45"/>
      <c r="B254" s="45"/>
      <c r="C254" s="45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47"/>
      <c r="BN254" s="47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</row>
    <row r="255" spans="1:206" s="34" customFormat="1">
      <c r="A255" s="45"/>
      <c r="B255" s="45"/>
      <c r="C255" s="45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47"/>
      <c r="BN255" s="47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</row>
    <row r="256" spans="1:206" s="34" customFormat="1">
      <c r="A256" s="45"/>
      <c r="B256" s="45"/>
      <c r="C256" s="45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47"/>
      <c r="BN256" s="47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</row>
    <row r="257" spans="1:206" s="34" customFormat="1">
      <c r="A257" s="45"/>
      <c r="B257" s="45"/>
      <c r="C257" s="45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47"/>
      <c r="BN257" s="47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</row>
    <row r="258" spans="1:206" s="34" customFormat="1">
      <c r="A258" s="45"/>
      <c r="B258" s="45"/>
      <c r="C258" s="45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47"/>
      <c r="BN258" s="47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</row>
    <row r="259" spans="1:206" s="34" customFormat="1">
      <c r="A259" s="45"/>
      <c r="B259" s="45"/>
      <c r="C259" s="45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47"/>
      <c r="BN259" s="47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</row>
    <row r="260" spans="1:206" s="34" customFormat="1">
      <c r="A260" s="45"/>
      <c r="B260" s="45"/>
      <c r="C260" s="45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47"/>
      <c r="BN260" s="47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</row>
    <row r="261" spans="1:206" s="34" customFormat="1">
      <c r="A261" s="45"/>
      <c r="B261" s="45"/>
      <c r="C261" s="45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47"/>
      <c r="BN261" s="47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</row>
    <row r="262" spans="1:206" s="34" customFormat="1">
      <c r="A262" s="45"/>
      <c r="B262" s="45"/>
      <c r="C262" s="45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47"/>
      <c r="BN262" s="47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</row>
    <row r="263" spans="1:206" s="34" customFormat="1">
      <c r="A263" s="45"/>
      <c r="B263" s="45"/>
      <c r="C263" s="45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47"/>
      <c r="BN263" s="47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</row>
    <row r="264" spans="1:206" s="34" customFormat="1">
      <c r="A264" s="45"/>
      <c r="B264" s="45"/>
      <c r="C264" s="45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47"/>
      <c r="BN264" s="47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</row>
    <row r="265" spans="1:206" s="34" customFormat="1">
      <c r="A265" s="45"/>
      <c r="B265" s="45"/>
      <c r="C265" s="45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47"/>
      <c r="BN265" s="47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</row>
    <row r="266" spans="1:206" s="34" customFormat="1">
      <c r="A266" s="45"/>
      <c r="B266" s="45"/>
      <c r="C266" s="45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47"/>
      <c r="BN266" s="47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</row>
    <row r="267" spans="1:206" s="34" customFormat="1">
      <c r="A267" s="45"/>
      <c r="B267" s="45"/>
      <c r="C267" s="45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47"/>
      <c r="BN267" s="47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</row>
    <row r="268" spans="1:206" s="34" customFormat="1">
      <c r="A268" s="45"/>
      <c r="B268" s="45"/>
      <c r="C268" s="45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47"/>
      <c r="BN268" s="47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</row>
    <row r="269" spans="1:206" s="34" customFormat="1">
      <c r="A269" s="45"/>
      <c r="B269" s="45"/>
      <c r="C269" s="45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47"/>
      <c r="BN269" s="47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</row>
    <row r="270" spans="1:206" s="34" customFormat="1">
      <c r="A270" s="45"/>
      <c r="B270" s="45"/>
      <c r="C270" s="45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47"/>
      <c r="BN270" s="47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</row>
    <row r="271" spans="1:206" s="34" customFormat="1">
      <c r="A271" s="45"/>
      <c r="B271" s="45"/>
      <c r="C271" s="45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47"/>
      <c r="BN271" s="47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</row>
    <row r="272" spans="1:206" s="34" customFormat="1">
      <c r="A272" s="45"/>
      <c r="B272" s="45"/>
      <c r="C272" s="45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47"/>
      <c r="BN272" s="47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</row>
    <row r="273" spans="1:206" s="34" customFormat="1">
      <c r="A273" s="45"/>
      <c r="B273" s="45"/>
      <c r="C273" s="45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47"/>
      <c r="BN273" s="47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</row>
    <row r="274" spans="1:206" s="34" customFormat="1">
      <c r="A274" s="45"/>
      <c r="B274" s="45"/>
      <c r="C274" s="45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47"/>
      <c r="BN274" s="47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</row>
    <row r="275" spans="1:206" s="34" customFormat="1">
      <c r="A275" s="45"/>
      <c r="B275" s="45"/>
      <c r="C275" s="45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47"/>
      <c r="BN275" s="47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</row>
    <row r="276" spans="1:206" s="34" customFormat="1">
      <c r="A276" s="45"/>
      <c r="B276" s="45"/>
      <c r="C276" s="45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47"/>
      <c r="BN276" s="47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</row>
    <row r="277" spans="1:206" s="34" customFormat="1">
      <c r="A277" s="45"/>
      <c r="B277" s="45"/>
      <c r="C277" s="45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47"/>
      <c r="BN277" s="47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</row>
    <row r="278" spans="1:206" s="34" customFormat="1">
      <c r="A278" s="45"/>
      <c r="B278" s="45"/>
      <c r="C278" s="45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47"/>
      <c r="BN278" s="47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</row>
    <row r="279" spans="1:206" s="34" customFormat="1">
      <c r="A279" s="45"/>
      <c r="B279" s="45"/>
      <c r="C279" s="45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47"/>
      <c r="BN279" s="47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</row>
    <row r="280" spans="1:206" s="34" customFormat="1">
      <c r="A280" s="45"/>
      <c r="B280" s="45"/>
      <c r="C280" s="45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47"/>
      <c r="BN280" s="47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</row>
    <row r="281" spans="1:206" s="34" customFormat="1">
      <c r="A281" s="45"/>
      <c r="B281" s="45"/>
      <c r="C281" s="45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47"/>
      <c r="BN281" s="47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</row>
    <row r="282" spans="1:206" s="34" customFormat="1">
      <c r="A282" s="45"/>
      <c r="B282" s="45"/>
      <c r="C282" s="45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47"/>
      <c r="BN282" s="47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  <c r="GE282" s="35"/>
      <c r="GF282" s="35"/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35"/>
      <c r="GS282" s="35"/>
      <c r="GT282" s="35"/>
      <c r="GU282" s="35"/>
      <c r="GV282" s="35"/>
      <c r="GW282" s="35"/>
      <c r="GX282" s="35"/>
    </row>
    <row r="283" spans="1:206" s="34" customFormat="1">
      <c r="A283" s="45"/>
      <c r="B283" s="45"/>
      <c r="C283" s="45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47"/>
      <c r="BN283" s="47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  <c r="GE283" s="35"/>
      <c r="GF283" s="35"/>
      <c r="GG283" s="35"/>
      <c r="GH283" s="35"/>
      <c r="GI283" s="35"/>
      <c r="GJ283" s="35"/>
      <c r="GK283" s="35"/>
      <c r="GL283" s="35"/>
      <c r="GM283" s="35"/>
      <c r="GN283" s="35"/>
      <c r="GO283" s="35"/>
      <c r="GP283" s="35"/>
      <c r="GQ283" s="35"/>
      <c r="GR283" s="35"/>
      <c r="GS283" s="35"/>
      <c r="GT283" s="35"/>
      <c r="GU283" s="35"/>
      <c r="GV283" s="35"/>
      <c r="GW283" s="35"/>
      <c r="GX283" s="35"/>
    </row>
    <row r="284" spans="1:206" s="34" customFormat="1">
      <c r="A284" s="45"/>
      <c r="B284" s="45"/>
      <c r="C284" s="45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47"/>
      <c r="BN284" s="47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  <c r="DF284" s="35"/>
      <c r="DG284" s="35"/>
      <c r="DH284" s="35"/>
      <c r="DI284" s="35"/>
      <c r="DJ284" s="35"/>
      <c r="DK284" s="35"/>
      <c r="DL284" s="35"/>
      <c r="DM284" s="35"/>
      <c r="DN284" s="35"/>
      <c r="DO284" s="35"/>
      <c r="DP284" s="35"/>
      <c r="DQ284" s="35"/>
      <c r="DR284" s="35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  <c r="FL284" s="35"/>
      <c r="FM284" s="35"/>
      <c r="FN284" s="35"/>
      <c r="FO284" s="35"/>
      <c r="FP284" s="35"/>
      <c r="FQ284" s="35"/>
      <c r="FR284" s="35"/>
      <c r="FS284" s="35"/>
      <c r="FT284" s="35"/>
      <c r="FU284" s="35"/>
      <c r="FV284" s="35"/>
      <c r="FW284" s="35"/>
      <c r="FX284" s="35"/>
      <c r="FY284" s="35"/>
      <c r="FZ284" s="35"/>
      <c r="GA284" s="35"/>
      <c r="GB284" s="35"/>
      <c r="GC284" s="35"/>
      <c r="GD284" s="35"/>
      <c r="GE284" s="35"/>
      <c r="GF284" s="35"/>
      <c r="GG284" s="35"/>
      <c r="GH284" s="35"/>
      <c r="GI284" s="35"/>
      <c r="GJ284" s="35"/>
      <c r="GK284" s="35"/>
      <c r="GL284" s="35"/>
      <c r="GM284" s="35"/>
      <c r="GN284" s="35"/>
      <c r="GO284" s="35"/>
      <c r="GP284" s="35"/>
      <c r="GQ284" s="35"/>
      <c r="GR284" s="35"/>
      <c r="GS284" s="35"/>
      <c r="GT284" s="35"/>
      <c r="GU284" s="35"/>
      <c r="GV284" s="35"/>
      <c r="GW284" s="35"/>
      <c r="GX284" s="35"/>
    </row>
    <row r="285" spans="1:206" s="2" customFormat="1">
      <c r="A285" s="48"/>
      <c r="B285" s="48"/>
      <c r="C285" s="48"/>
      <c r="D285" s="49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BM285" s="1"/>
      <c r="BN285" s="1"/>
    </row>
    <row r="286" spans="1:206" s="2" customFormat="1">
      <c r="A286" s="48"/>
      <c r="B286" s="48"/>
      <c r="C286" s="48"/>
      <c r="D286" s="49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BM286" s="1"/>
      <c r="BN286" s="1"/>
    </row>
    <row r="287" spans="1:206" s="2" customFormat="1">
      <c r="A287" s="48"/>
      <c r="B287" s="48"/>
      <c r="C287" s="48"/>
      <c r="D287" s="49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BM287" s="1"/>
      <c r="BN287" s="1"/>
    </row>
    <row r="288" spans="1:206" s="2" customFormat="1">
      <c r="A288" s="48"/>
      <c r="B288" s="48"/>
      <c r="C288" s="48"/>
      <c r="D288" s="49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BM288" s="1"/>
      <c r="BN288" s="1"/>
    </row>
    <row r="289" spans="1:66" s="2" customFormat="1">
      <c r="A289" s="48"/>
      <c r="B289" s="48"/>
      <c r="C289" s="48"/>
      <c r="D289" s="49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BM289" s="1"/>
      <c r="BN289" s="1"/>
    </row>
    <row r="290" spans="1:66" s="2" customFormat="1">
      <c r="A290" s="48"/>
      <c r="B290" s="48"/>
      <c r="C290" s="48"/>
      <c r="D290" s="49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BM290" s="1"/>
      <c r="BN290" s="1"/>
    </row>
    <row r="291" spans="1:66" s="2" customFormat="1">
      <c r="A291" s="48"/>
      <c r="B291" s="48"/>
      <c r="C291" s="48"/>
      <c r="D291" s="49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BM291" s="1"/>
      <c r="BN291" s="1"/>
    </row>
    <row r="292" spans="1:66" s="2" customFormat="1">
      <c r="A292" s="48"/>
      <c r="B292" s="48"/>
      <c r="C292" s="48"/>
      <c r="D292" s="49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BM292" s="1"/>
      <c r="BN292" s="1"/>
    </row>
    <row r="293" spans="1:66" s="2" customFormat="1">
      <c r="A293" s="48"/>
      <c r="B293" s="48"/>
      <c r="C293" s="48"/>
      <c r="D293" s="49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BM293" s="1"/>
      <c r="BN293" s="1"/>
    </row>
    <row r="294" spans="1:66" s="2" customFormat="1">
      <c r="A294" s="48"/>
      <c r="B294" s="48"/>
      <c r="C294" s="48"/>
      <c r="D294" s="49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BM294" s="1"/>
      <c r="BN294" s="1"/>
    </row>
    <row r="295" spans="1:66" s="2" customFormat="1">
      <c r="A295" s="48"/>
      <c r="B295" s="48"/>
      <c r="C295" s="48"/>
      <c r="D295" s="49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BM295" s="1"/>
      <c r="BN295" s="1"/>
    </row>
    <row r="296" spans="1:66" s="2" customFormat="1">
      <c r="A296" s="48"/>
      <c r="B296" s="48"/>
      <c r="C296" s="48"/>
      <c r="D296" s="49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BM296" s="1"/>
      <c r="BN296" s="1"/>
    </row>
    <row r="297" spans="1:66" s="2" customFormat="1">
      <c r="A297" s="48"/>
      <c r="B297" s="48"/>
      <c r="C297" s="48"/>
      <c r="D297" s="49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BM297" s="1"/>
      <c r="BN297" s="1"/>
    </row>
    <row r="298" spans="1:66" s="2" customFormat="1">
      <c r="A298" s="48"/>
      <c r="B298" s="48"/>
      <c r="C298" s="48"/>
      <c r="D298" s="49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BM298" s="1"/>
      <c r="BN298" s="1"/>
    </row>
    <row r="299" spans="1:66" s="2" customFormat="1">
      <c r="A299" s="48"/>
      <c r="B299" s="48"/>
      <c r="C299" s="48"/>
      <c r="D299" s="49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BM299" s="1"/>
      <c r="BN299" s="1"/>
    </row>
    <row r="300" spans="1:66" s="2" customFormat="1">
      <c r="A300" s="48"/>
      <c r="B300" s="48"/>
      <c r="C300" s="48"/>
      <c r="D300" s="49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BM300" s="1"/>
      <c r="BN300" s="1"/>
    </row>
    <row r="301" spans="1:66" s="2" customFormat="1">
      <c r="A301" s="48"/>
      <c r="B301" s="48"/>
      <c r="C301" s="48"/>
      <c r="D301" s="49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BM301" s="1"/>
      <c r="BN301" s="1"/>
    </row>
    <row r="302" spans="1:66" s="2" customFormat="1">
      <c r="A302" s="48"/>
      <c r="B302" s="48"/>
      <c r="C302" s="48"/>
      <c r="D302" s="49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BM302" s="1"/>
      <c r="BN302" s="1"/>
    </row>
    <row r="303" spans="1:66" s="2" customFormat="1">
      <c r="A303" s="48"/>
      <c r="B303" s="48"/>
      <c r="C303" s="48"/>
      <c r="D303" s="49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BM303" s="1"/>
      <c r="BN303" s="1"/>
    </row>
    <row r="304" spans="1:66" s="2" customFormat="1">
      <c r="A304" s="48"/>
      <c r="B304" s="48"/>
      <c r="C304" s="48"/>
      <c r="D304" s="49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BM304" s="1"/>
      <c r="BN304" s="1"/>
    </row>
    <row r="305" spans="1:66" s="2" customFormat="1">
      <c r="A305" s="48"/>
      <c r="B305" s="48"/>
      <c r="C305" s="48"/>
      <c r="D305" s="49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BM305" s="1"/>
      <c r="BN305" s="1"/>
    </row>
    <row r="306" spans="1:66" s="2" customFormat="1">
      <c r="A306" s="48"/>
      <c r="B306" s="48"/>
      <c r="C306" s="48"/>
      <c r="D306" s="49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BM306" s="1"/>
      <c r="BN306" s="1"/>
    </row>
    <row r="307" spans="1:66" s="2" customFormat="1">
      <c r="A307" s="48"/>
      <c r="B307" s="48"/>
      <c r="C307" s="48"/>
      <c r="D307" s="49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BM307" s="1"/>
      <c r="BN307" s="1"/>
    </row>
    <row r="308" spans="1:66" s="2" customFormat="1">
      <c r="A308" s="48"/>
      <c r="B308" s="48"/>
      <c r="C308" s="48"/>
      <c r="D308" s="49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BM308" s="1"/>
      <c r="BN308" s="1"/>
    </row>
    <row r="309" spans="1:66" s="2" customFormat="1">
      <c r="A309" s="48"/>
      <c r="B309" s="48"/>
      <c r="C309" s="48"/>
      <c r="D309" s="49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BM309" s="1"/>
      <c r="BN309" s="1"/>
    </row>
    <row r="310" spans="1:66" s="2" customFormat="1">
      <c r="A310" s="48"/>
      <c r="B310" s="48"/>
      <c r="C310" s="48"/>
      <c r="D310" s="49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BM310" s="1"/>
      <c r="BN310" s="1"/>
    </row>
    <row r="311" spans="1:66" s="2" customFormat="1">
      <c r="A311" s="48"/>
      <c r="B311" s="48"/>
      <c r="C311" s="48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BM311" s="1"/>
      <c r="BN311" s="1"/>
    </row>
    <row r="312" spans="1:66" s="2" customFormat="1">
      <c r="A312" s="48"/>
      <c r="B312" s="48"/>
      <c r="C312" s="48"/>
      <c r="D312" s="49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BM312" s="1"/>
      <c r="BN312" s="1"/>
    </row>
    <row r="313" spans="1:66" s="2" customFormat="1">
      <c r="A313" s="48"/>
      <c r="B313" s="48"/>
      <c r="C313" s="48"/>
      <c r="D313" s="49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BM313" s="1"/>
      <c r="BN313" s="1"/>
    </row>
    <row r="314" spans="1:66" s="2" customFormat="1">
      <c r="A314" s="48"/>
      <c r="B314" s="48"/>
      <c r="C314" s="48"/>
      <c r="D314" s="49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BM314" s="1"/>
      <c r="BN314" s="1"/>
    </row>
    <row r="315" spans="1:66" s="2" customFormat="1">
      <c r="A315" s="48"/>
      <c r="B315" s="48"/>
      <c r="C315" s="48"/>
      <c r="D315" s="49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BM315" s="1"/>
      <c r="BN315" s="1"/>
    </row>
    <row r="316" spans="1:66" s="2" customFormat="1">
      <c r="A316" s="48"/>
      <c r="B316" s="48"/>
      <c r="C316" s="48"/>
      <c r="D316" s="49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BM316" s="1"/>
      <c r="BN316" s="1"/>
    </row>
    <row r="317" spans="1:66" s="2" customFormat="1">
      <c r="A317" s="48"/>
      <c r="B317" s="48"/>
      <c r="C317" s="48"/>
      <c r="D317" s="49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BM317" s="1"/>
      <c r="BN317" s="1"/>
    </row>
    <row r="318" spans="1:66" s="2" customFormat="1">
      <c r="A318" s="48"/>
      <c r="B318" s="48"/>
      <c r="C318" s="48"/>
      <c r="D318" s="49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BM318" s="1"/>
      <c r="BN318" s="1"/>
    </row>
    <row r="319" spans="1:66" s="2" customFormat="1">
      <c r="A319" s="48"/>
      <c r="B319" s="48"/>
      <c r="C319" s="48"/>
      <c r="D319" s="49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BM319" s="1"/>
      <c r="BN319" s="1"/>
    </row>
    <row r="320" spans="1:66" s="2" customFormat="1">
      <c r="A320" s="48"/>
      <c r="B320" s="48"/>
      <c r="C320" s="48"/>
      <c r="D320" s="49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BM320" s="1"/>
      <c r="BN320" s="1"/>
    </row>
    <row r="321" spans="1:66" s="2" customFormat="1">
      <c r="A321" s="48"/>
      <c r="B321" s="48"/>
      <c r="C321" s="48"/>
      <c r="D321" s="49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BM321" s="1"/>
      <c r="BN321" s="1"/>
    </row>
    <row r="322" spans="1:66" s="2" customFormat="1">
      <c r="A322" s="48"/>
      <c r="B322" s="48"/>
      <c r="C322" s="48"/>
      <c r="D322" s="49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BM322" s="1"/>
      <c r="BN322" s="1"/>
    </row>
    <row r="323" spans="1:66" s="2" customFormat="1">
      <c r="A323" s="48"/>
      <c r="B323" s="48"/>
      <c r="C323" s="48"/>
      <c r="D323" s="49"/>
      <c r="E323" s="49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  <c r="BM323" s="1"/>
      <c r="BN323" s="1"/>
    </row>
    <row r="324" spans="1:66" s="2" customFormat="1">
      <c r="A324" s="48"/>
      <c r="B324" s="48"/>
      <c r="C324" s="48"/>
      <c r="D324" s="49"/>
      <c r="E324" s="49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  <c r="BM324" s="1"/>
      <c r="BN324" s="1"/>
    </row>
    <row r="325" spans="1:66" s="2" customFormat="1">
      <c r="A325" s="48"/>
      <c r="B325" s="48"/>
      <c r="C325" s="48"/>
      <c r="D325" s="49"/>
      <c r="E325" s="49"/>
      <c r="F325" s="49"/>
      <c r="G325" s="49"/>
      <c r="H325" s="49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49"/>
      <c r="U325" s="49"/>
      <c r="V325" s="49"/>
      <c r="W325" s="49"/>
      <c r="X325" s="49"/>
      <c r="Y325" s="49"/>
      <c r="Z325" s="49"/>
      <c r="BM325" s="1"/>
      <c r="BN325" s="1"/>
    </row>
  </sheetData>
  <sheetProtection password="CF36" sheet="1" objects="1" scenarios="1" formatColumns="0" formatRows="0"/>
  <mergeCells count="127">
    <mergeCell ref="A15:B15"/>
    <mergeCell ref="A16:B16"/>
    <mergeCell ref="A17:B17"/>
    <mergeCell ref="A18:B18"/>
    <mergeCell ref="A19:B19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25:B25"/>
    <mergeCell ref="A1:O1"/>
    <mergeCell ref="BJ6:BJ7"/>
    <mergeCell ref="BK6:BK7"/>
    <mergeCell ref="BL6:BL7"/>
    <mergeCell ref="C2:BL2"/>
    <mergeCell ref="C3:BL3"/>
    <mergeCell ref="AB6:AB7"/>
    <mergeCell ref="AC6:BI6"/>
    <mergeCell ref="A14:B14"/>
    <mergeCell ref="A9:B9"/>
    <mergeCell ref="A10:B10"/>
    <mergeCell ref="A11:B11"/>
    <mergeCell ref="A13:B13"/>
    <mergeCell ref="A5:B8"/>
    <mergeCell ref="D5:Z5"/>
    <mergeCell ref="AA5:BL5"/>
    <mergeCell ref="C6:C7"/>
    <mergeCell ref="D6:D7"/>
    <mergeCell ref="E6:Z6"/>
    <mergeCell ref="AA6:AA7"/>
    <mergeCell ref="A38:B38"/>
    <mergeCell ref="A39:B39"/>
    <mergeCell ref="A40:B40"/>
    <mergeCell ref="A30:B30"/>
    <mergeCell ref="A31:B31"/>
    <mergeCell ref="A41:B41"/>
    <mergeCell ref="A42:B42"/>
    <mergeCell ref="A43:B43"/>
    <mergeCell ref="A32:B32"/>
    <mergeCell ref="A33:B33"/>
    <mergeCell ref="A34:B34"/>
    <mergeCell ref="A35:B35"/>
    <mergeCell ref="A36:B36"/>
    <mergeCell ref="A37:B37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62:B62"/>
    <mergeCell ref="A63:B63"/>
    <mergeCell ref="A74:B74"/>
    <mergeCell ref="A75:B75"/>
    <mergeCell ref="A76:B76"/>
    <mergeCell ref="A77:B77"/>
    <mergeCell ref="A56:B56"/>
    <mergeCell ref="A57:B57"/>
    <mergeCell ref="A58:B58"/>
    <mergeCell ref="A59:B59"/>
    <mergeCell ref="A60:B60"/>
    <mergeCell ref="A61:B61"/>
    <mergeCell ref="A84:B84"/>
    <mergeCell ref="A85:B85"/>
    <mergeCell ref="A86:B86"/>
    <mergeCell ref="A87:B87"/>
    <mergeCell ref="A88:B88"/>
    <mergeCell ref="A89:B89"/>
    <mergeCell ref="A78:B78"/>
    <mergeCell ref="A79:B79"/>
    <mergeCell ref="A80:B80"/>
    <mergeCell ref="A81:B81"/>
    <mergeCell ref="A82:B82"/>
    <mergeCell ref="A83:B83"/>
    <mergeCell ref="A96:B96"/>
    <mergeCell ref="A97:B97"/>
    <mergeCell ref="A98:B98"/>
    <mergeCell ref="A99:B99"/>
    <mergeCell ref="A100:B100"/>
    <mergeCell ref="A101:B101"/>
    <mergeCell ref="A90:B90"/>
    <mergeCell ref="A91:B91"/>
    <mergeCell ref="A92:B92"/>
    <mergeCell ref="A93:B93"/>
    <mergeCell ref="A94:B94"/>
    <mergeCell ref="A95:B95"/>
    <mergeCell ref="A108:B108"/>
    <mergeCell ref="A112:B112"/>
    <mergeCell ref="A113:B113"/>
    <mergeCell ref="A102:B102"/>
    <mergeCell ref="A103:B103"/>
    <mergeCell ref="A104:B104"/>
    <mergeCell ref="A105:B105"/>
    <mergeCell ref="A106:B106"/>
    <mergeCell ref="A107:B107"/>
    <mergeCell ref="A109:B109"/>
    <mergeCell ref="A110:B110"/>
    <mergeCell ref="A111:B111"/>
    <mergeCell ref="A114:B114"/>
    <mergeCell ref="A131:B131"/>
    <mergeCell ref="A125:B125"/>
    <mergeCell ref="A126:B126"/>
    <mergeCell ref="A127:B127"/>
    <mergeCell ref="A128:B128"/>
    <mergeCell ref="A129:B129"/>
    <mergeCell ref="A130:B130"/>
    <mergeCell ref="A118:B118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9:B119"/>
  </mergeCells>
  <printOptions horizontalCentered="1"/>
  <pageMargins left="0.15748031496062992" right="0.15748031496062992" top="0.27559055118110237" bottom="0.15748031496062992" header="0.15748031496062992" footer="0.15748031496062992"/>
  <pageSetup paperSize="8" scale="65" fitToWidth="3" fitToHeight="5" orientation="landscape" r:id="rId1"/>
  <headerFooter alignWithMargins="0"/>
  <rowBreaks count="1" manualBreakCount="1">
    <brk id="76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X322"/>
  <sheetViews>
    <sheetView zoomScale="70" zoomScaleNormal="70" zoomScaleSheetLayoutView="75" workbookViewId="0">
      <pane xSplit="2" ySplit="8" topLeftCell="BD113" activePane="bottomRight" state="frozen"/>
      <selection activeCell="BJ118" sqref="BJ118"/>
      <selection pane="topRight" activeCell="BJ118" sqref="BJ118"/>
      <selection pane="bottomLeft" activeCell="BJ118" sqref="BJ118"/>
      <selection pane="bottomRight" activeCell="BJ118" sqref="BJ118"/>
    </sheetView>
  </sheetViews>
  <sheetFormatPr defaultRowHeight="15"/>
  <cols>
    <col min="1" max="1" width="60.6640625" style="50" customWidth="1"/>
    <col min="2" max="2" width="5.5" style="50" customWidth="1"/>
    <col min="3" max="3" width="16.6640625" style="50" customWidth="1"/>
    <col min="4" max="26" width="16.6640625" style="51" customWidth="1"/>
    <col min="27" max="64" width="16.6640625" style="3" customWidth="1"/>
    <col min="65" max="66" width="12.33203125" style="1" customWidth="1"/>
    <col min="67" max="87" width="12.33203125" style="2" customWidth="1"/>
    <col min="88" max="206" width="9.33203125" style="2"/>
    <col min="207" max="16384" width="9.33203125" style="3"/>
  </cols>
  <sheetData>
    <row r="1" spans="1:206" ht="42" customHeight="1">
      <c r="A1" s="297" t="s">
        <v>158</v>
      </c>
      <c r="B1" s="297"/>
      <c r="C1" s="297"/>
      <c r="D1" s="297"/>
      <c r="E1" s="297"/>
      <c r="F1" s="297"/>
      <c r="G1" s="297"/>
      <c r="H1" s="297"/>
      <c r="I1" s="297"/>
      <c r="J1" s="297"/>
      <c r="K1" s="297"/>
      <c r="L1" s="297"/>
      <c r="M1" s="297"/>
      <c r="N1" s="297"/>
      <c r="O1" s="297"/>
    </row>
    <row r="2" spans="1:206" ht="21.75" customHeight="1">
      <c r="A2" s="3"/>
      <c r="C2" s="303" t="s">
        <v>157</v>
      </c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</row>
    <row r="3" spans="1:206" ht="15.75" customHeight="1">
      <c r="C3" s="303" t="s">
        <v>1</v>
      </c>
      <c r="D3" s="303"/>
      <c r="E3" s="303"/>
      <c r="F3" s="303"/>
      <c r="G3" s="303"/>
      <c r="H3" s="303"/>
      <c r="I3" s="303"/>
      <c r="J3" s="303"/>
      <c r="K3" s="303"/>
      <c r="L3" s="303"/>
      <c r="M3" s="303"/>
      <c r="N3" s="303"/>
      <c r="O3" s="303"/>
      <c r="P3" s="303"/>
      <c r="Q3" s="303"/>
      <c r="R3" s="303"/>
      <c r="S3" s="303"/>
      <c r="T3" s="303"/>
      <c r="U3" s="303"/>
      <c r="V3" s="303"/>
      <c r="W3" s="303"/>
      <c r="X3" s="303"/>
      <c r="Y3" s="303"/>
      <c r="Z3" s="303"/>
      <c r="AA3" s="303"/>
      <c r="AB3" s="303"/>
      <c r="AC3" s="303"/>
      <c r="AD3" s="303"/>
      <c r="AE3" s="303"/>
      <c r="AF3" s="303"/>
      <c r="AG3" s="303"/>
      <c r="AH3" s="303"/>
      <c r="AI3" s="303"/>
      <c r="AJ3" s="303"/>
      <c r="AK3" s="303"/>
      <c r="AL3" s="303"/>
      <c r="AM3" s="303"/>
      <c r="AN3" s="303"/>
      <c r="AO3" s="303"/>
      <c r="AP3" s="303"/>
      <c r="AQ3" s="303"/>
      <c r="AR3" s="303"/>
      <c r="AS3" s="303"/>
      <c r="AT3" s="303"/>
      <c r="AU3" s="303"/>
      <c r="AV3" s="303"/>
      <c r="AW3" s="303"/>
      <c r="AX3" s="303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</row>
    <row r="4" spans="1:206" ht="15" customHeight="1">
      <c r="A4" s="4"/>
      <c r="B4" s="4"/>
      <c r="C4" s="4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6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L4" s="7" t="s">
        <v>2</v>
      </c>
    </row>
    <row r="5" spans="1:206" ht="15.75" customHeight="1">
      <c r="A5" s="286" t="s">
        <v>3</v>
      </c>
      <c r="B5" s="287"/>
      <c r="C5" s="100" t="s">
        <v>4</v>
      </c>
      <c r="D5" s="294" t="s">
        <v>5</v>
      </c>
      <c r="E5" s="294"/>
      <c r="F5" s="294"/>
      <c r="G5" s="294"/>
      <c r="H5" s="294"/>
      <c r="I5" s="294"/>
      <c r="J5" s="294"/>
      <c r="K5" s="294"/>
      <c r="L5" s="294"/>
      <c r="M5" s="294"/>
      <c r="N5" s="294"/>
      <c r="O5" s="294"/>
      <c r="P5" s="294"/>
      <c r="Q5" s="294"/>
      <c r="R5" s="294"/>
      <c r="S5" s="294"/>
      <c r="T5" s="294"/>
      <c r="U5" s="294"/>
      <c r="V5" s="294"/>
      <c r="W5" s="294"/>
      <c r="X5" s="294"/>
      <c r="Y5" s="294"/>
      <c r="Z5" s="294"/>
      <c r="AA5" s="294" t="s">
        <v>6</v>
      </c>
      <c r="AB5" s="294"/>
      <c r="AC5" s="294"/>
      <c r="AD5" s="294"/>
      <c r="AE5" s="294"/>
      <c r="AF5" s="294"/>
      <c r="AG5" s="294"/>
      <c r="AH5" s="294"/>
      <c r="AI5" s="294"/>
      <c r="AJ5" s="294"/>
      <c r="AK5" s="294"/>
      <c r="AL5" s="294"/>
      <c r="AM5" s="294"/>
      <c r="AN5" s="294"/>
      <c r="AO5" s="294"/>
      <c r="AP5" s="294"/>
      <c r="AQ5" s="294"/>
      <c r="AR5" s="294"/>
      <c r="AS5" s="294"/>
      <c r="AT5" s="294"/>
      <c r="AU5" s="294"/>
      <c r="AV5" s="294"/>
      <c r="AW5" s="294"/>
      <c r="AX5" s="294"/>
      <c r="AY5" s="294"/>
      <c r="AZ5" s="294"/>
      <c r="BA5" s="294"/>
      <c r="BB5" s="294"/>
      <c r="BC5" s="294"/>
      <c r="BD5" s="294"/>
      <c r="BE5" s="294"/>
      <c r="BF5" s="294"/>
      <c r="BG5" s="294"/>
      <c r="BH5" s="294"/>
      <c r="BI5" s="294"/>
      <c r="BJ5" s="294"/>
      <c r="BK5" s="294"/>
      <c r="BL5" s="294"/>
      <c r="BM5" s="9"/>
    </row>
    <row r="6" spans="1:206" s="120" customFormat="1" ht="16.5" customHeight="1">
      <c r="A6" s="288"/>
      <c r="B6" s="289"/>
      <c r="C6" s="295" t="s">
        <v>149</v>
      </c>
      <c r="D6" s="296" t="s">
        <v>149</v>
      </c>
      <c r="E6" s="295" t="s">
        <v>8</v>
      </c>
      <c r="F6" s="295"/>
      <c r="G6" s="295"/>
      <c r="H6" s="295"/>
      <c r="I6" s="295"/>
      <c r="J6" s="295"/>
      <c r="K6" s="295"/>
      <c r="L6" s="295"/>
      <c r="M6" s="295"/>
      <c r="N6" s="295"/>
      <c r="O6" s="295"/>
      <c r="P6" s="295"/>
      <c r="Q6" s="295"/>
      <c r="R6" s="295"/>
      <c r="S6" s="295"/>
      <c r="T6" s="295"/>
      <c r="U6" s="295"/>
      <c r="V6" s="295"/>
      <c r="W6" s="295"/>
      <c r="X6" s="295"/>
      <c r="Y6" s="295"/>
      <c r="Z6" s="295"/>
      <c r="AA6" s="295" t="s">
        <v>150</v>
      </c>
      <c r="AB6" s="284" t="s">
        <v>96</v>
      </c>
      <c r="AC6" s="285" t="s">
        <v>10</v>
      </c>
      <c r="AD6" s="285"/>
      <c r="AE6" s="285"/>
      <c r="AF6" s="285"/>
      <c r="AG6" s="285"/>
      <c r="AH6" s="285"/>
      <c r="AI6" s="285"/>
      <c r="AJ6" s="285"/>
      <c r="AK6" s="285"/>
      <c r="AL6" s="285"/>
      <c r="AM6" s="285"/>
      <c r="AN6" s="285"/>
      <c r="AO6" s="285"/>
      <c r="AP6" s="285"/>
      <c r="AQ6" s="285"/>
      <c r="AR6" s="285"/>
      <c r="AS6" s="285"/>
      <c r="AT6" s="285"/>
      <c r="AU6" s="285"/>
      <c r="AV6" s="285"/>
      <c r="AW6" s="285"/>
      <c r="AX6" s="285"/>
      <c r="AY6" s="285"/>
      <c r="AZ6" s="285"/>
      <c r="BA6" s="285"/>
      <c r="BB6" s="285"/>
      <c r="BC6" s="285"/>
      <c r="BD6" s="285"/>
      <c r="BE6" s="285"/>
      <c r="BF6" s="285"/>
      <c r="BG6" s="285"/>
      <c r="BH6" s="285"/>
      <c r="BI6" s="285"/>
      <c r="BJ6" s="298" t="s">
        <v>125</v>
      </c>
      <c r="BK6" s="302" t="s">
        <v>126</v>
      </c>
      <c r="BL6" s="302" t="s">
        <v>96</v>
      </c>
      <c r="BM6" s="163"/>
      <c r="BN6" s="118"/>
      <c r="BO6" s="119"/>
      <c r="BP6" s="119"/>
      <c r="BQ6" s="119"/>
      <c r="BR6" s="119"/>
      <c r="BS6" s="119"/>
      <c r="BT6" s="119"/>
      <c r="BU6" s="119"/>
      <c r="BV6" s="119"/>
      <c r="BW6" s="119"/>
      <c r="BX6" s="119"/>
      <c r="BY6" s="119"/>
      <c r="BZ6" s="119"/>
      <c r="CA6" s="119"/>
      <c r="CB6" s="119"/>
      <c r="CC6" s="119"/>
      <c r="CD6" s="119"/>
      <c r="CE6" s="119"/>
      <c r="CF6" s="119"/>
      <c r="CG6" s="119"/>
      <c r="CH6" s="119"/>
      <c r="CI6" s="119"/>
      <c r="CJ6" s="119"/>
      <c r="CK6" s="119"/>
      <c r="CL6" s="119"/>
      <c r="CM6" s="119"/>
      <c r="CN6" s="119"/>
      <c r="CO6" s="119"/>
      <c r="CP6" s="119"/>
      <c r="CQ6" s="119"/>
      <c r="CR6" s="119"/>
      <c r="CS6" s="119"/>
      <c r="CT6" s="119"/>
      <c r="CU6" s="119"/>
      <c r="CV6" s="119"/>
      <c r="CW6" s="119"/>
      <c r="CX6" s="119"/>
      <c r="CY6" s="119"/>
      <c r="CZ6" s="119"/>
      <c r="DA6" s="119"/>
      <c r="DB6" s="119"/>
      <c r="DC6" s="119"/>
      <c r="DD6" s="119"/>
      <c r="DE6" s="119"/>
      <c r="DF6" s="119"/>
      <c r="DG6" s="119"/>
      <c r="DH6" s="119"/>
      <c r="DI6" s="119"/>
      <c r="DJ6" s="119"/>
      <c r="DK6" s="119"/>
      <c r="DL6" s="119"/>
      <c r="DM6" s="119"/>
      <c r="DN6" s="119"/>
      <c r="DO6" s="119"/>
      <c r="DP6" s="119"/>
      <c r="DQ6" s="119"/>
      <c r="DR6" s="119"/>
      <c r="DS6" s="119"/>
      <c r="DT6" s="119"/>
      <c r="DU6" s="119"/>
      <c r="DV6" s="119"/>
      <c r="DW6" s="119"/>
      <c r="DX6" s="119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G6" s="119"/>
      <c r="FH6" s="119"/>
      <c r="FI6" s="119"/>
      <c r="FJ6" s="119"/>
      <c r="FK6" s="119"/>
      <c r="FL6" s="119"/>
      <c r="FM6" s="119"/>
      <c r="FN6" s="119"/>
      <c r="FO6" s="119"/>
      <c r="FP6" s="119"/>
      <c r="FQ6" s="119"/>
      <c r="FR6" s="119"/>
      <c r="FS6" s="119"/>
      <c r="FT6" s="119"/>
      <c r="FU6" s="119"/>
      <c r="FV6" s="119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  <c r="GJ6" s="119"/>
      <c r="GK6" s="119"/>
      <c r="GL6" s="119"/>
      <c r="GM6" s="119"/>
      <c r="GN6" s="119"/>
      <c r="GO6" s="119"/>
      <c r="GP6" s="119"/>
      <c r="GQ6" s="119"/>
      <c r="GR6" s="119"/>
      <c r="GS6" s="119"/>
      <c r="GT6" s="119"/>
      <c r="GU6" s="119"/>
      <c r="GV6" s="119"/>
      <c r="GW6" s="119"/>
      <c r="GX6" s="119"/>
    </row>
    <row r="7" spans="1:206" s="120" customFormat="1" ht="36.75" customHeight="1">
      <c r="A7" s="288"/>
      <c r="B7" s="289"/>
      <c r="C7" s="295"/>
      <c r="D7" s="296"/>
      <c r="E7" s="102" t="s">
        <v>11</v>
      </c>
      <c r="F7" s="102" t="s">
        <v>12</v>
      </c>
      <c r="G7" s="126" t="s">
        <v>70</v>
      </c>
      <c r="H7" s="102" t="s">
        <v>13</v>
      </c>
      <c r="I7" s="126" t="s">
        <v>14</v>
      </c>
      <c r="J7" s="102" t="s">
        <v>15</v>
      </c>
      <c r="K7" s="126" t="s">
        <v>81</v>
      </c>
      <c r="L7" s="102" t="s">
        <v>16</v>
      </c>
      <c r="M7" s="126" t="s">
        <v>82</v>
      </c>
      <c r="N7" s="102" t="s">
        <v>17</v>
      </c>
      <c r="O7" s="126" t="s">
        <v>83</v>
      </c>
      <c r="P7" s="102" t="s">
        <v>18</v>
      </c>
      <c r="Q7" s="126" t="s">
        <v>84</v>
      </c>
      <c r="R7" s="102" t="s">
        <v>19</v>
      </c>
      <c r="S7" s="126" t="s">
        <v>85</v>
      </c>
      <c r="T7" s="102" t="s">
        <v>20</v>
      </c>
      <c r="U7" s="126" t="s">
        <v>86</v>
      </c>
      <c r="V7" s="102" t="s">
        <v>21</v>
      </c>
      <c r="W7" s="126" t="s">
        <v>87</v>
      </c>
      <c r="X7" s="102" t="s">
        <v>22</v>
      </c>
      <c r="Y7" s="126" t="s">
        <v>88</v>
      </c>
      <c r="Z7" s="102" t="s">
        <v>23</v>
      </c>
      <c r="AA7" s="295"/>
      <c r="AB7" s="284"/>
      <c r="AC7" s="102" t="s">
        <v>11</v>
      </c>
      <c r="AD7" s="102" t="s">
        <v>12</v>
      </c>
      <c r="AE7" s="126" t="s">
        <v>70</v>
      </c>
      <c r="AF7" s="127" t="s">
        <v>96</v>
      </c>
      <c r="AG7" s="102" t="s">
        <v>13</v>
      </c>
      <c r="AH7" s="126" t="s">
        <v>14</v>
      </c>
      <c r="AI7" s="127" t="s">
        <v>96</v>
      </c>
      <c r="AJ7" s="102" t="s">
        <v>15</v>
      </c>
      <c r="AK7" s="126" t="s">
        <v>81</v>
      </c>
      <c r="AL7" s="127" t="s">
        <v>96</v>
      </c>
      <c r="AM7" s="102" t="s">
        <v>141</v>
      </c>
      <c r="AN7" s="126" t="s">
        <v>82</v>
      </c>
      <c r="AO7" s="127" t="s">
        <v>96</v>
      </c>
      <c r="AP7" s="102" t="s">
        <v>17</v>
      </c>
      <c r="AQ7" s="126" t="s">
        <v>83</v>
      </c>
      <c r="AR7" s="127" t="s">
        <v>96</v>
      </c>
      <c r="AS7" s="102" t="s">
        <v>18</v>
      </c>
      <c r="AT7" s="126" t="s">
        <v>84</v>
      </c>
      <c r="AU7" s="127" t="s">
        <v>96</v>
      </c>
      <c r="AV7" s="102" t="s">
        <v>19</v>
      </c>
      <c r="AW7" s="126" t="s">
        <v>85</v>
      </c>
      <c r="AX7" s="127" t="s">
        <v>96</v>
      </c>
      <c r="AY7" s="102" t="s">
        <v>20</v>
      </c>
      <c r="AZ7" s="126" t="s">
        <v>86</v>
      </c>
      <c r="BA7" s="127" t="s">
        <v>96</v>
      </c>
      <c r="BB7" s="102" t="s">
        <v>21</v>
      </c>
      <c r="BC7" s="126" t="s">
        <v>87</v>
      </c>
      <c r="BD7" s="127" t="s">
        <v>96</v>
      </c>
      <c r="BE7" s="102" t="s">
        <v>22</v>
      </c>
      <c r="BF7" s="126" t="s">
        <v>88</v>
      </c>
      <c r="BG7" s="127" t="s">
        <v>96</v>
      </c>
      <c r="BH7" s="102" t="s">
        <v>23</v>
      </c>
      <c r="BI7" s="112" t="str">
        <f>'бюджет округа (района)'!BI7:BI7</f>
        <v>Ожидаемая оценка на __________</v>
      </c>
      <c r="BJ7" s="300"/>
      <c r="BK7" s="302"/>
      <c r="BL7" s="302"/>
      <c r="BM7" s="164"/>
      <c r="BN7" s="118"/>
      <c r="BO7" s="119"/>
      <c r="BP7" s="119"/>
      <c r="BQ7" s="119"/>
      <c r="BR7" s="119"/>
      <c r="BS7" s="119"/>
      <c r="BT7" s="119"/>
      <c r="BU7" s="119"/>
      <c r="BV7" s="119"/>
      <c r="BW7" s="119"/>
      <c r="BX7" s="119"/>
      <c r="BY7" s="119"/>
      <c r="BZ7" s="119"/>
      <c r="CA7" s="119"/>
      <c r="CB7" s="119"/>
      <c r="CC7" s="119"/>
      <c r="CD7" s="119"/>
      <c r="CE7" s="119"/>
      <c r="CF7" s="119"/>
      <c r="CG7" s="119"/>
      <c r="CH7" s="119"/>
      <c r="CI7" s="119"/>
      <c r="CJ7" s="119"/>
      <c r="CK7" s="119"/>
      <c r="CL7" s="119"/>
      <c r="CM7" s="119"/>
      <c r="CN7" s="119"/>
      <c r="CO7" s="119"/>
      <c r="CP7" s="119"/>
      <c r="CQ7" s="119"/>
      <c r="CR7" s="119"/>
      <c r="CS7" s="119"/>
      <c r="CT7" s="119"/>
      <c r="CU7" s="119"/>
      <c r="CV7" s="119"/>
      <c r="CW7" s="119"/>
      <c r="CX7" s="119"/>
      <c r="CY7" s="119"/>
      <c r="CZ7" s="119"/>
      <c r="DA7" s="119"/>
      <c r="DB7" s="119"/>
      <c r="DC7" s="119"/>
      <c r="DD7" s="119"/>
      <c r="DE7" s="119"/>
      <c r="DF7" s="119"/>
      <c r="DG7" s="119"/>
      <c r="DH7" s="119"/>
      <c r="DI7" s="119"/>
      <c r="DJ7" s="119"/>
      <c r="DK7" s="119"/>
      <c r="DL7" s="119"/>
      <c r="DM7" s="119"/>
      <c r="DN7" s="119"/>
      <c r="DO7" s="119"/>
      <c r="DP7" s="119"/>
      <c r="DQ7" s="119"/>
      <c r="DR7" s="119"/>
      <c r="DS7" s="119"/>
      <c r="DT7" s="119"/>
      <c r="DU7" s="119"/>
      <c r="DV7" s="119"/>
      <c r="DW7" s="119"/>
      <c r="DX7" s="119"/>
      <c r="DY7" s="119"/>
      <c r="DZ7" s="119"/>
      <c r="EA7" s="119"/>
      <c r="EB7" s="119"/>
      <c r="EC7" s="119"/>
      <c r="ED7" s="119"/>
      <c r="EE7" s="119"/>
      <c r="EF7" s="119"/>
      <c r="EG7" s="119"/>
      <c r="EH7" s="119"/>
      <c r="EI7" s="119"/>
      <c r="EJ7" s="119"/>
      <c r="EK7" s="119"/>
      <c r="EL7" s="119"/>
      <c r="EM7" s="119"/>
      <c r="EN7" s="119"/>
      <c r="EO7" s="119"/>
      <c r="EP7" s="119"/>
      <c r="EQ7" s="119"/>
      <c r="ER7" s="119"/>
      <c r="ES7" s="119"/>
      <c r="ET7" s="119"/>
      <c r="EU7" s="119"/>
      <c r="EV7" s="119"/>
      <c r="EW7" s="119"/>
      <c r="EX7" s="119"/>
      <c r="EY7" s="119"/>
      <c r="EZ7" s="119"/>
      <c r="FA7" s="119"/>
      <c r="FB7" s="119"/>
      <c r="FC7" s="119"/>
      <c r="FD7" s="119"/>
      <c r="FE7" s="119"/>
      <c r="FF7" s="119"/>
      <c r="FG7" s="119"/>
      <c r="FH7" s="119"/>
      <c r="FI7" s="119"/>
      <c r="FJ7" s="119"/>
      <c r="FK7" s="119"/>
      <c r="FL7" s="119"/>
      <c r="FM7" s="119"/>
      <c r="FN7" s="119"/>
      <c r="FO7" s="119"/>
      <c r="FP7" s="119"/>
      <c r="FQ7" s="119"/>
      <c r="FR7" s="119"/>
      <c r="FS7" s="119"/>
      <c r="FT7" s="119"/>
      <c r="FU7" s="119"/>
      <c r="FV7" s="119"/>
      <c r="FW7" s="119"/>
      <c r="FX7" s="119"/>
      <c r="FY7" s="119"/>
      <c r="FZ7" s="119"/>
      <c r="GA7" s="119"/>
      <c r="GB7" s="119"/>
      <c r="GC7" s="119"/>
      <c r="GD7" s="119"/>
      <c r="GE7" s="119"/>
      <c r="GF7" s="119"/>
      <c r="GG7" s="119"/>
      <c r="GH7" s="119"/>
      <c r="GI7" s="119"/>
      <c r="GJ7" s="119"/>
      <c r="GK7" s="119"/>
      <c r="GL7" s="119"/>
      <c r="GM7" s="119"/>
      <c r="GN7" s="119"/>
      <c r="GO7" s="119"/>
      <c r="GP7" s="119"/>
      <c r="GQ7" s="119"/>
      <c r="GR7" s="119"/>
      <c r="GS7" s="119"/>
      <c r="GT7" s="119"/>
      <c r="GU7" s="119"/>
      <c r="GV7" s="119"/>
      <c r="GW7" s="119"/>
      <c r="GX7" s="119"/>
    </row>
    <row r="8" spans="1:206" s="12" customFormat="1" ht="52.5" hidden="1" customHeight="1">
      <c r="A8" s="290"/>
      <c r="B8" s="291"/>
      <c r="C8" s="95" t="s">
        <v>26</v>
      </c>
      <c r="D8" s="128" t="s">
        <v>26</v>
      </c>
      <c r="E8" s="95" t="str">
        <f t="shared" ref="E8:Z8" si="0">D8</f>
        <v>консолиди-                       рованный бюджет района</v>
      </c>
      <c r="F8" s="95" t="str">
        <f t="shared" si="0"/>
        <v>консолиди-                       рованный бюджет района</v>
      </c>
      <c r="G8" s="128" t="str">
        <f t="shared" si="0"/>
        <v>консолиди-                       рованный бюджет района</v>
      </c>
      <c r="H8" s="95" t="str">
        <f t="shared" si="0"/>
        <v>консолиди-                       рованный бюджет района</v>
      </c>
      <c r="I8" s="128" t="str">
        <f t="shared" si="0"/>
        <v>консолиди-                       рованный бюджет района</v>
      </c>
      <c r="J8" s="95" t="str">
        <f t="shared" si="0"/>
        <v>консолиди-                       рованный бюджет района</v>
      </c>
      <c r="K8" s="128" t="str">
        <f t="shared" si="0"/>
        <v>консолиди-                       рованный бюджет района</v>
      </c>
      <c r="L8" s="95" t="str">
        <f t="shared" si="0"/>
        <v>консолиди-                       рованный бюджет района</v>
      </c>
      <c r="M8" s="128" t="str">
        <f t="shared" si="0"/>
        <v>консолиди-                       рованный бюджет района</v>
      </c>
      <c r="N8" s="95" t="str">
        <f t="shared" si="0"/>
        <v>консолиди-                       рованный бюджет района</v>
      </c>
      <c r="O8" s="128" t="str">
        <f t="shared" si="0"/>
        <v>консолиди-                       рованный бюджет района</v>
      </c>
      <c r="P8" s="95" t="str">
        <f t="shared" si="0"/>
        <v>консолиди-                       рованный бюджет района</v>
      </c>
      <c r="Q8" s="128" t="str">
        <f t="shared" si="0"/>
        <v>консолиди-                       рованный бюджет района</v>
      </c>
      <c r="R8" s="95" t="str">
        <f t="shared" si="0"/>
        <v>консолиди-                       рованный бюджет района</v>
      </c>
      <c r="S8" s="128" t="str">
        <f t="shared" si="0"/>
        <v>консолиди-                       рованный бюджет района</v>
      </c>
      <c r="T8" s="95" t="str">
        <f t="shared" si="0"/>
        <v>консолиди-                       рованный бюджет района</v>
      </c>
      <c r="U8" s="128" t="str">
        <f t="shared" si="0"/>
        <v>консолиди-                       рованный бюджет района</v>
      </c>
      <c r="V8" s="95" t="str">
        <f t="shared" si="0"/>
        <v>консолиди-                       рованный бюджет района</v>
      </c>
      <c r="W8" s="128" t="str">
        <f t="shared" si="0"/>
        <v>консолиди-                       рованный бюджет района</v>
      </c>
      <c r="X8" s="95" t="str">
        <f t="shared" si="0"/>
        <v>консолиди-                       рованный бюджет района</v>
      </c>
      <c r="Y8" s="128" t="str">
        <f t="shared" si="0"/>
        <v>консолиди-                       рованный бюджет района</v>
      </c>
      <c r="Z8" s="95" t="str">
        <f t="shared" si="0"/>
        <v>консолиди-                       рованный бюджет района</v>
      </c>
      <c r="AA8" s="95" t="str">
        <f>D8</f>
        <v>консолиди-                       рованный бюджет района</v>
      </c>
      <c r="AB8" s="128" t="str">
        <f>AA8</f>
        <v>консолиди-                       рованный бюджет района</v>
      </c>
      <c r="AC8" s="95" t="s">
        <v>27</v>
      </c>
      <c r="AD8" s="95" t="s">
        <v>27</v>
      </c>
      <c r="AE8" s="128" t="str">
        <f>AD8</f>
        <v>консолидированный бюджет района</v>
      </c>
      <c r="AF8" s="128" t="str">
        <f>AE8</f>
        <v>консолидированный бюджет района</v>
      </c>
      <c r="AG8" s="95" t="s">
        <v>27</v>
      </c>
      <c r="AH8" s="128" t="str">
        <f>AG8</f>
        <v>консолидированный бюджет района</v>
      </c>
      <c r="AI8" s="128" t="str">
        <f>AH8</f>
        <v>консолидированный бюджет района</v>
      </c>
      <c r="AJ8" s="95" t="str">
        <f>AH8</f>
        <v>консолидированный бюджет района</v>
      </c>
      <c r="AK8" s="128" t="str">
        <f>AJ8</f>
        <v>консолидированный бюджет района</v>
      </c>
      <c r="AL8" s="128" t="str">
        <f>AK8</f>
        <v>консолидированный бюджет района</v>
      </c>
      <c r="AM8" s="95" t="str">
        <f>AK8</f>
        <v>консолидированный бюджет района</v>
      </c>
      <c r="AN8" s="128" t="str">
        <f>AM8</f>
        <v>консолидированный бюджет района</v>
      </c>
      <c r="AO8" s="128" t="str">
        <f>AN8</f>
        <v>консолидированный бюджет района</v>
      </c>
      <c r="AP8" s="95" t="str">
        <f>AN8</f>
        <v>консолидированный бюджет района</v>
      </c>
      <c r="AQ8" s="128" t="str">
        <f>AP8</f>
        <v>консолидированный бюджет района</v>
      </c>
      <c r="AR8" s="128" t="str">
        <f>AQ8</f>
        <v>консолидированный бюджет района</v>
      </c>
      <c r="AS8" s="95" t="str">
        <f>AQ8</f>
        <v>консолидированный бюджет района</v>
      </c>
      <c r="AT8" s="128" t="str">
        <f>AS8</f>
        <v>консолидированный бюджет района</v>
      </c>
      <c r="AU8" s="128" t="str">
        <f>AT8</f>
        <v>консолидированный бюджет района</v>
      </c>
      <c r="AV8" s="95" t="str">
        <f>AT8</f>
        <v>консолидированный бюджет района</v>
      </c>
      <c r="AW8" s="128" t="str">
        <f>AV8</f>
        <v>консолидированный бюджет района</v>
      </c>
      <c r="AX8" s="128" t="str">
        <f>AW8</f>
        <v>консолидированный бюджет района</v>
      </c>
      <c r="AY8" s="95" t="str">
        <f>AW8</f>
        <v>консолидированный бюджет района</v>
      </c>
      <c r="AZ8" s="128" t="str">
        <f>AY8</f>
        <v>консолидированный бюджет района</v>
      </c>
      <c r="BA8" s="128" t="str">
        <f>AZ8</f>
        <v>консолидированный бюджет района</v>
      </c>
      <c r="BB8" s="95" t="str">
        <f>AZ8</f>
        <v>консолидированный бюджет района</v>
      </c>
      <c r="BC8" s="128" t="str">
        <f>BB8</f>
        <v>консолидированный бюджет района</v>
      </c>
      <c r="BD8" s="128" t="str">
        <f>BC8</f>
        <v>консолидированный бюджет района</v>
      </c>
      <c r="BE8" s="95" t="str">
        <f>BC8</f>
        <v>консолидированный бюджет района</v>
      </c>
      <c r="BF8" s="128" t="str">
        <f>BE8</f>
        <v>консолидированный бюджет района</v>
      </c>
      <c r="BG8" s="128" t="str">
        <f>BF8</f>
        <v>консолидированный бюджет района</v>
      </c>
      <c r="BH8" s="95" t="str">
        <f>BF8</f>
        <v>консолидированный бюджет района</v>
      </c>
      <c r="BI8" s="95" t="s">
        <v>27</v>
      </c>
      <c r="BJ8" s="95" t="s">
        <v>27</v>
      </c>
      <c r="BK8" s="128" t="s">
        <v>28</v>
      </c>
      <c r="BL8" s="128" t="s">
        <v>28</v>
      </c>
      <c r="BM8" s="14"/>
      <c r="BN8" s="15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</row>
    <row r="9" spans="1:206" s="18" customFormat="1" ht="23.25" customHeight="1">
      <c r="A9" s="358" t="s">
        <v>29</v>
      </c>
      <c r="B9" s="358"/>
      <c r="C9" s="130">
        <f>C10+C27</f>
        <v>0</v>
      </c>
      <c r="D9" s="130">
        <f t="shared" ref="D9:Z9" si="1">D10+D27</f>
        <v>0</v>
      </c>
      <c r="E9" s="130">
        <f t="shared" si="1"/>
        <v>0</v>
      </c>
      <c r="F9" s="130">
        <f t="shared" si="1"/>
        <v>0</v>
      </c>
      <c r="G9" s="130">
        <f t="shared" si="1"/>
        <v>0</v>
      </c>
      <c r="H9" s="130">
        <f t="shared" si="1"/>
        <v>0</v>
      </c>
      <c r="I9" s="130">
        <f t="shared" si="1"/>
        <v>0</v>
      </c>
      <c r="J9" s="130">
        <f t="shared" si="1"/>
        <v>0</v>
      </c>
      <c r="K9" s="130">
        <f t="shared" si="1"/>
        <v>0</v>
      </c>
      <c r="L9" s="130">
        <f t="shared" si="1"/>
        <v>0</v>
      </c>
      <c r="M9" s="130">
        <f t="shared" si="1"/>
        <v>0</v>
      </c>
      <c r="N9" s="130">
        <f t="shared" si="1"/>
        <v>0</v>
      </c>
      <c r="O9" s="130">
        <f t="shared" si="1"/>
        <v>0</v>
      </c>
      <c r="P9" s="130">
        <f t="shared" si="1"/>
        <v>0</v>
      </c>
      <c r="Q9" s="130">
        <f t="shared" si="1"/>
        <v>0</v>
      </c>
      <c r="R9" s="130">
        <f t="shared" si="1"/>
        <v>0</v>
      </c>
      <c r="S9" s="130">
        <f t="shared" si="1"/>
        <v>0</v>
      </c>
      <c r="T9" s="130">
        <f t="shared" si="1"/>
        <v>0</v>
      </c>
      <c r="U9" s="130">
        <f t="shared" si="1"/>
        <v>0</v>
      </c>
      <c r="V9" s="130">
        <f t="shared" si="1"/>
        <v>0</v>
      </c>
      <c r="W9" s="130">
        <f t="shared" si="1"/>
        <v>0</v>
      </c>
      <c r="X9" s="130">
        <f t="shared" si="1"/>
        <v>0</v>
      </c>
      <c r="Y9" s="130">
        <f t="shared" si="1"/>
        <v>0</v>
      </c>
      <c r="Z9" s="130">
        <f t="shared" si="1"/>
        <v>0</v>
      </c>
      <c r="AA9" s="130">
        <f>AA10+AA27</f>
        <v>0</v>
      </c>
      <c r="AB9" s="131">
        <f t="shared" ref="AB9:AB40" si="2">IF(D9=0,1,AA9/D9-1)</f>
        <v>1</v>
      </c>
      <c r="AC9" s="130">
        <f t="shared" ref="AC9:AE9" si="3">AC10+AC27</f>
        <v>0</v>
      </c>
      <c r="AD9" s="130">
        <f t="shared" si="3"/>
        <v>0</v>
      </c>
      <c r="AE9" s="130">
        <f t="shared" si="3"/>
        <v>0</v>
      </c>
      <c r="AF9" s="131">
        <f t="shared" ref="AF9:AF40" si="4">IF(G9=0,1,AE9/G9-1)</f>
        <v>1</v>
      </c>
      <c r="AG9" s="130">
        <f t="shared" ref="AG9:BF9" si="5">AG10+AG27</f>
        <v>0</v>
      </c>
      <c r="AH9" s="130">
        <f t="shared" si="5"/>
        <v>0</v>
      </c>
      <c r="AI9" s="131">
        <f t="shared" ref="AI9:AI40" si="6">IF(I9=0,1,AH9/I9-1)</f>
        <v>1</v>
      </c>
      <c r="AJ9" s="130">
        <f t="shared" ref="AJ9" si="7">AJ10+AJ27</f>
        <v>0</v>
      </c>
      <c r="AK9" s="130">
        <f t="shared" si="5"/>
        <v>0</v>
      </c>
      <c r="AL9" s="131">
        <f t="shared" ref="AL9:AL40" si="8">IF(K9=0,1,AK9/K9-1)</f>
        <v>1</v>
      </c>
      <c r="AM9" s="130">
        <f t="shared" ref="AM9" si="9">AM10+AM27</f>
        <v>0</v>
      </c>
      <c r="AN9" s="130">
        <f t="shared" si="5"/>
        <v>0</v>
      </c>
      <c r="AO9" s="131">
        <f t="shared" ref="AO9:AO40" si="10">IF(M9=0,1,AN9/M9-1)</f>
        <v>1</v>
      </c>
      <c r="AP9" s="130">
        <f t="shared" ref="AP9" si="11">AP10+AP27</f>
        <v>0</v>
      </c>
      <c r="AQ9" s="130">
        <f t="shared" si="5"/>
        <v>0</v>
      </c>
      <c r="AR9" s="131">
        <f t="shared" ref="AR9:AR40" si="12">IF(O9=0,1,AQ9/O9-1)</f>
        <v>1</v>
      </c>
      <c r="AS9" s="130">
        <f t="shared" ref="AS9" si="13">AS10+AS27</f>
        <v>0</v>
      </c>
      <c r="AT9" s="130">
        <f t="shared" si="5"/>
        <v>0</v>
      </c>
      <c r="AU9" s="131">
        <f t="shared" ref="AU9:AU40" si="14">IF(Q9=0,1,AT9/Q9-1)</f>
        <v>1</v>
      </c>
      <c r="AV9" s="130">
        <f t="shared" ref="AV9" si="15">AV10+AV27</f>
        <v>0</v>
      </c>
      <c r="AW9" s="130">
        <f t="shared" si="5"/>
        <v>0</v>
      </c>
      <c r="AX9" s="131">
        <f t="shared" ref="AX9:AX40" si="16">IF(S9=0,1,AW9/S9-1)</f>
        <v>1</v>
      </c>
      <c r="AY9" s="130">
        <f t="shared" ref="AY9" si="17">AY10+AY27</f>
        <v>0</v>
      </c>
      <c r="AZ9" s="130">
        <f t="shared" si="5"/>
        <v>0</v>
      </c>
      <c r="BA9" s="131">
        <f t="shared" ref="BA9:BA40" si="18">IF(U9=0,1,AZ9/U9-1)</f>
        <v>1</v>
      </c>
      <c r="BB9" s="130">
        <f t="shared" ref="BB9" si="19">BB10+BB27</f>
        <v>0</v>
      </c>
      <c r="BC9" s="130">
        <f t="shared" si="5"/>
        <v>0</v>
      </c>
      <c r="BD9" s="131">
        <f t="shared" ref="BD9:BD40" si="20">IF(W9=0,1,BC9/W9-1)</f>
        <v>1</v>
      </c>
      <c r="BE9" s="130">
        <f t="shared" ref="BE9" si="21">BE10+BE27</f>
        <v>0</v>
      </c>
      <c r="BF9" s="130">
        <f t="shared" si="5"/>
        <v>0</v>
      </c>
      <c r="BG9" s="131">
        <f t="shared" ref="BG9:BG40" si="22">IF(Y9=0,1,BF9/Y9-1)</f>
        <v>1</v>
      </c>
      <c r="BH9" s="130">
        <f t="shared" ref="BH9" si="23">BH10+BH27</f>
        <v>0</v>
      </c>
      <c r="BI9" s="130">
        <f>BI10+BI27</f>
        <v>0</v>
      </c>
      <c r="BJ9" s="130">
        <f>BJ10+BJ27</f>
        <v>0</v>
      </c>
      <c r="BK9" s="131">
        <f>IF($AA$9=0,1,BJ9/$AA$9-1)</f>
        <v>1</v>
      </c>
      <c r="BL9" s="131">
        <f t="shared" ref="BL9:BL63" si="24">IF($D9=0,1,BJ9/$D9-1)</f>
        <v>1</v>
      </c>
      <c r="BM9" s="165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</row>
    <row r="10" spans="1:206" s="59" customFormat="1" ht="18" customHeight="1">
      <c r="A10" s="373" t="s">
        <v>30</v>
      </c>
      <c r="B10" s="373"/>
      <c r="C10" s="132">
        <f t="shared" ref="C10" si="25">C11+C13+C14+C15+C16+C17+C18+C19+C20+C21+C22+C23+C25+C26+C24</f>
        <v>0</v>
      </c>
      <c r="D10" s="132">
        <f t="shared" ref="D10" si="26">D11+D13+D14+D15+D16+D17+D18+D19+D20+D21+D22+D23+D25+D26+D24</f>
        <v>0</v>
      </c>
      <c r="E10" s="132">
        <f t="shared" ref="E10:F10" si="27">E11+E13+E14+E15+E16+E17+E18+E19+E20+E21+E22+E23+E25+E26+E24</f>
        <v>0</v>
      </c>
      <c r="F10" s="132">
        <f t="shared" si="27"/>
        <v>0</v>
      </c>
      <c r="G10" s="132">
        <f t="shared" ref="G10" si="28">G11+G13+G14+G15+G16+G17+G18+G19+G20+G21+G22+G23+G25+G26+G24</f>
        <v>0</v>
      </c>
      <c r="H10" s="132">
        <f t="shared" ref="H10" si="29">H11+H13+H14+H15+H16+H17+H18+H19+H20+H21+H22+H23+H25+H26+H24</f>
        <v>0</v>
      </c>
      <c r="I10" s="132">
        <f t="shared" ref="I10" si="30">I11+I13+I14+I15+I16+I17+I18+I19+I20+I21+I22+I23+I25+I26+I24</f>
        <v>0</v>
      </c>
      <c r="J10" s="132">
        <f t="shared" ref="J10" si="31">J11+J13+J14+J15+J16+J17+J18+J19+J20+J21+J22+J23+J25+J26+J24</f>
        <v>0</v>
      </c>
      <c r="K10" s="132">
        <f t="shared" ref="K10" si="32">K11+K13+K14+K15+K16+K17+K18+K19+K20+K21+K22+K23+K25+K26+K24</f>
        <v>0</v>
      </c>
      <c r="L10" s="132">
        <f t="shared" ref="L10" si="33">L11+L13+L14+L15+L16+L17+L18+L19+L20+L21+L22+L23+L25+L26+L24</f>
        <v>0</v>
      </c>
      <c r="M10" s="132">
        <f t="shared" ref="M10" si="34">M11+M13+M14+M15+M16+M17+M18+M19+M20+M21+M22+M23+M25+M26+M24</f>
        <v>0</v>
      </c>
      <c r="N10" s="132">
        <f t="shared" ref="N10" si="35">N11+N13+N14+N15+N16+N17+N18+N19+N20+N21+N22+N23+N25+N26+N24</f>
        <v>0</v>
      </c>
      <c r="O10" s="132">
        <f t="shared" ref="O10" si="36">O11+O13+O14+O15+O16+O17+O18+O19+O20+O21+O22+O23+O25+O26+O24</f>
        <v>0</v>
      </c>
      <c r="P10" s="132">
        <f t="shared" ref="P10" si="37">P11+P13+P14+P15+P16+P17+P18+P19+P20+P21+P22+P23+P25+P26+P24</f>
        <v>0</v>
      </c>
      <c r="Q10" s="132">
        <f t="shared" ref="Q10" si="38">Q11+Q13+Q14+Q15+Q16+Q17+Q18+Q19+Q20+Q21+Q22+Q23+Q25+Q26+Q24</f>
        <v>0</v>
      </c>
      <c r="R10" s="132">
        <f t="shared" ref="R10" si="39">R11+R13+R14+R15+R16+R17+R18+R19+R20+R21+R22+R23+R25+R26+R24</f>
        <v>0</v>
      </c>
      <c r="S10" s="132">
        <f t="shared" ref="S10" si="40">S11+S13+S14+S15+S16+S17+S18+S19+S20+S21+S22+S23+S25+S26+S24</f>
        <v>0</v>
      </c>
      <c r="T10" s="132">
        <f t="shared" ref="T10" si="41">T11+T13+T14+T15+T16+T17+T18+T19+T20+T21+T22+T23+T25+T26+T24</f>
        <v>0</v>
      </c>
      <c r="U10" s="132">
        <f t="shared" ref="U10" si="42">U11+U13+U14+U15+U16+U17+U18+U19+U20+U21+U22+U23+U25+U26+U24</f>
        <v>0</v>
      </c>
      <c r="V10" s="132">
        <f t="shared" ref="V10" si="43">V11+V13+V14+V15+V16+V17+V18+V19+V20+V21+V22+V23+V25+V26+V24</f>
        <v>0</v>
      </c>
      <c r="W10" s="132">
        <f t="shared" ref="W10" si="44">W11+W13+W14+W15+W16+W17+W18+W19+W20+W21+W22+W23+W25+W26+W24</f>
        <v>0</v>
      </c>
      <c r="X10" s="132">
        <f t="shared" ref="X10" si="45">X11+X13+X14+X15+X16+X17+X18+X19+X20+X21+X22+X23+X25+X26+X24</f>
        <v>0</v>
      </c>
      <c r="Y10" s="132">
        <f t="shared" ref="Y10" si="46">Y11+Y13+Y14+Y15+Y16+Y17+Y18+Y19+Y20+Y21+Y22+Y23+Y25+Y26+Y24</f>
        <v>0</v>
      </c>
      <c r="Z10" s="132">
        <f t="shared" ref="Z10" si="47">Z11+Z13+Z14+Z15+Z16+Z17+Z18+Z19+Z20+Z21+Z22+Z23+Z25+Z26+Z24</f>
        <v>0</v>
      </c>
      <c r="AA10" s="132">
        <f t="shared" ref="AA10" si="48">AA11+AA13+AA14+AA15+AA16+AA17+AA18+AA19+AA20+AA21+AA22+AA23+AA25+AA26+AA24</f>
        <v>0</v>
      </c>
      <c r="AB10" s="133">
        <f t="shared" si="2"/>
        <v>1</v>
      </c>
      <c r="AC10" s="132">
        <f t="shared" ref="AC10" si="49">AC11+AC13+AC14+AC15+AC16+AC17+AC18+AC19+AC20+AC21+AC22+AC23+AC25+AC26+AC24</f>
        <v>0</v>
      </c>
      <c r="AD10" s="132">
        <f t="shared" ref="AD10" si="50">AD11+AD13+AD14+AD15+AD16+AD17+AD18+AD19+AD20+AD21+AD22+AD23+AD25+AD26+AD24</f>
        <v>0</v>
      </c>
      <c r="AE10" s="132">
        <f t="shared" ref="AE10:BI10" si="51">AE11+AE13+AE14+AE15+AE16+AE17+AE18+AE19+AE20+AE21+AE22+AE23+AE25+AE26+AE24</f>
        <v>0</v>
      </c>
      <c r="AF10" s="133">
        <f t="shared" si="4"/>
        <v>1</v>
      </c>
      <c r="AG10" s="132">
        <f t="shared" ref="AG10" si="52">AG11+AG13+AG14+AG15+AG16+AG17+AG18+AG19+AG20+AG21+AG22+AG23+AG25+AG26+AG24</f>
        <v>0</v>
      </c>
      <c r="AH10" s="132">
        <f t="shared" si="51"/>
        <v>0</v>
      </c>
      <c r="AI10" s="133">
        <f t="shared" si="6"/>
        <v>1</v>
      </c>
      <c r="AJ10" s="132">
        <f t="shared" ref="AJ10" si="53">AJ11+AJ13+AJ14+AJ15+AJ16+AJ17+AJ18+AJ19+AJ20+AJ21+AJ22+AJ23+AJ25+AJ26+AJ24</f>
        <v>0</v>
      </c>
      <c r="AK10" s="132">
        <f t="shared" si="51"/>
        <v>0</v>
      </c>
      <c r="AL10" s="133">
        <f t="shared" si="8"/>
        <v>1</v>
      </c>
      <c r="AM10" s="132">
        <f t="shared" ref="AM10" si="54">AM11+AM13+AM14+AM15+AM16+AM17+AM18+AM19+AM20+AM21+AM22+AM23+AM25+AM26+AM24</f>
        <v>0</v>
      </c>
      <c r="AN10" s="132">
        <f t="shared" si="51"/>
        <v>0</v>
      </c>
      <c r="AO10" s="133">
        <f t="shared" si="10"/>
        <v>1</v>
      </c>
      <c r="AP10" s="132">
        <f t="shared" ref="AP10" si="55">AP11+AP13+AP14+AP15+AP16+AP17+AP18+AP19+AP20+AP21+AP22+AP23+AP25+AP26+AP24</f>
        <v>0</v>
      </c>
      <c r="AQ10" s="132">
        <f t="shared" si="51"/>
        <v>0</v>
      </c>
      <c r="AR10" s="133">
        <f t="shared" si="12"/>
        <v>1</v>
      </c>
      <c r="AS10" s="132">
        <f t="shared" ref="AS10" si="56">AS11+AS13+AS14+AS15+AS16+AS17+AS18+AS19+AS20+AS21+AS22+AS23+AS25+AS26+AS24</f>
        <v>0</v>
      </c>
      <c r="AT10" s="132">
        <f t="shared" si="51"/>
        <v>0</v>
      </c>
      <c r="AU10" s="133">
        <f t="shared" si="14"/>
        <v>1</v>
      </c>
      <c r="AV10" s="132">
        <f t="shared" ref="AV10" si="57">AV11+AV13+AV14+AV15+AV16+AV17+AV18+AV19+AV20+AV21+AV22+AV23+AV25+AV26+AV24</f>
        <v>0</v>
      </c>
      <c r="AW10" s="132">
        <f t="shared" si="51"/>
        <v>0</v>
      </c>
      <c r="AX10" s="133">
        <f t="shared" si="16"/>
        <v>1</v>
      </c>
      <c r="AY10" s="132">
        <f t="shared" ref="AY10" si="58">AY11+AY13+AY14+AY15+AY16+AY17+AY18+AY19+AY20+AY21+AY22+AY23+AY25+AY26+AY24</f>
        <v>0</v>
      </c>
      <c r="AZ10" s="132">
        <f t="shared" si="51"/>
        <v>0</v>
      </c>
      <c r="BA10" s="133">
        <f t="shared" si="18"/>
        <v>1</v>
      </c>
      <c r="BB10" s="132">
        <f t="shared" ref="BB10" si="59">BB11+BB13+BB14+BB15+BB16+BB17+BB18+BB19+BB20+BB21+BB22+BB23+BB25+BB26+BB24</f>
        <v>0</v>
      </c>
      <c r="BC10" s="132">
        <f t="shared" si="51"/>
        <v>0</v>
      </c>
      <c r="BD10" s="133">
        <f t="shared" si="20"/>
        <v>1</v>
      </c>
      <c r="BE10" s="132">
        <f t="shared" ref="BE10" si="60">BE11+BE13+BE14+BE15+BE16+BE17+BE18+BE19+BE20+BE21+BE22+BE23+BE25+BE26+BE24</f>
        <v>0</v>
      </c>
      <c r="BF10" s="132">
        <f t="shared" si="51"/>
        <v>0</v>
      </c>
      <c r="BG10" s="133">
        <f t="shared" si="22"/>
        <v>1</v>
      </c>
      <c r="BH10" s="132">
        <f t="shared" ref="BH10" si="61">BH11+BH13+BH14+BH15+BH16+BH17+BH18+BH19+BH20+BH21+BH22+BH23+BH25+BH26+BH24</f>
        <v>0</v>
      </c>
      <c r="BI10" s="132">
        <f t="shared" si="51"/>
        <v>0</v>
      </c>
      <c r="BJ10" s="132">
        <f t="shared" ref="BJ10" si="62">BJ11+BJ13+BJ14+BJ15+BJ16+BJ17+BJ18+BJ19+BJ20+BJ21+BJ22+BJ23+BJ25+BJ26+BJ24</f>
        <v>0</v>
      </c>
      <c r="BK10" s="133">
        <f>IF($AA$10=0,1,BJ10/$AA$10-1)</f>
        <v>1</v>
      </c>
      <c r="BL10" s="133">
        <f t="shared" si="24"/>
        <v>1</v>
      </c>
      <c r="BM10" s="166"/>
      <c r="BN10" s="58"/>
      <c r="BO10" s="58"/>
      <c r="BP10" s="58"/>
      <c r="BQ10" s="58"/>
      <c r="BR10" s="58"/>
      <c r="BS10" s="58"/>
      <c r="BT10" s="58"/>
      <c r="BU10" s="58"/>
      <c r="BV10" s="58"/>
      <c r="BW10" s="58"/>
      <c r="BX10" s="58"/>
      <c r="BY10" s="58"/>
      <c r="BZ10" s="58"/>
      <c r="CA10" s="58"/>
      <c r="CB10" s="58"/>
      <c r="CC10" s="58"/>
      <c r="CD10" s="58"/>
      <c r="CE10" s="58"/>
      <c r="CF10" s="58"/>
      <c r="CG10" s="58"/>
      <c r="CH10" s="58"/>
      <c r="CI10" s="58"/>
      <c r="CJ10" s="58"/>
      <c r="CK10" s="58"/>
      <c r="CL10" s="58"/>
      <c r="CM10" s="58"/>
      <c r="CN10" s="58"/>
      <c r="CO10" s="58"/>
      <c r="CP10" s="58"/>
      <c r="CQ10" s="58"/>
      <c r="CR10" s="58"/>
      <c r="CS10" s="58"/>
      <c r="CT10" s="58"/>
      <c r="CU10" s="58"/>
      <c r="CV10" s="58"/>
      <c r="CW10" s="58"/>
      <c r="CX10" s="58"/>
      <c r="CY10" s="58"/>
      <c r="CZ10" s="58"/>
      <c r="DA10" s="58"/>
      <c r="DB10" s="58"/>
      <c r="DC10" s="58"/>
      <c r="DD10" s="58"/>
      <c r="DE10" s="58"/>
      <c r="DF10" s="58"/>
      <c r="DG10" s="58"/>
      <c r="DH10" s="58"/>
      <c r="DI10" s="58"/>
      <c r="DJ10" s="58"/>
      <c r="DK10" s="58"/>
      <c r="DL10" s="58"/>
      <c r="DM10" s="58"/>
      <c r="DN10" s="58"/>
      <c r="DO10" s="58"/>
      <c r="DP10" s="58"/>
      <c r="DQ10" s="58"/>
      <c r="DR10" s="58"/>
      <c r="DS10" s="58"/>
      <c r="DT10" s="58"/>
      <c r="DU10" s="58"/>
      <c r="DV10" s="58"/>
      <c r="DW10" s="58"/>
      <c r="DX10" s="58"/>
      <c r="DY10" s="58"/>
      <c r="DZ10" s="58"/>
      <c r="EA10" s="58"/>
      <c r="EB10" s="58"/>
      <c r="EC10" s="58"/>
      <c r="ED10" s="58"/>
      <c r="EE10" s="58"/>
      <c r="EF10" s="58"/>
      <c r="EG10" s="58"/>
      <c r="EH10" s="58"/>
      <c r="EI10" s="58"/>
      <c r="EJ10" s="58"/>
      <c r="EK10" s="58"/>
      <c r="EL10" s="58"/>
      <c r="EM10" s="58"/>
      <c r="EN10" s="58"/>
      <c r="EO10" s="58"/>
      <c r="EP10" s="58"/>
      <c r="EQ10" s="58"/>
      <c r="ER10" s="58"/>
      <c r="ES10" s="58"/>
      <c r="ET10" s="58"/>
      <c r="EU10" s="58"/>
      <c r="EV10" s="58"/>
      <c r="EW10" s="58"/>
      <c r="EX10" s="58"/>
      <c r="EY10" s="58"/>
      <c r="EZ10" s="58"/>
      <c r="FA10" s="58"/>
      <c r="FB10" s="58"/>
      <c r="FC10" s="58"/>
      <c r="FD10" s="58"/>
      <c r="FE10" s="58"/>
      <c r="FF10" s="58"/>
      <c r="FG10" s="58"/>
      <c r="FH10" s="58"/>
      <c r="FI10" s="58"/>
      <c r="FJ10" s="58"/>
      <c r="FK10" s="58"/>
      <c r="FL10" s="58"/>
      <c r="FM10" s="58"/>
      <c r="FN10" s="58"/>
      <c r="FO10" s="58"/>
      <c r="FP10" s="58"/>
      <c r="FQ10" s="58"/>
      <c r="FR10" s="58"/>
      <c r="FS10" s="58"/>
      <c r="FT10" s="58"/>
      <c r="FU10" s="58"/>
      <c r="FV10" s="58"/>
      <c r="FW10" s="58"/>
      <c r="FX10" s="58"/>
      <c r="FY10" s="58"/>
      <c r="FZ10" s="58"/>
      <c r="GA10" s="58"/>
      <c r="GB10" s="58"/>
      <c r="GC10" s="58"/>
      <c r="GD10" s="58"/>
      <c r="GE10" s="58"/>
      <c r="GF10" s="58"/>
      <c r="GG10" s="58"/>
      <c r="GH10" s="58"/>
      <c r="GI10" s="58"/>
      <c r="GJ10" s="58"/>
      <c r="GK10" s="58"/>
      <c r="GL10" s="58"/>
      <c r="GM10" s="58"/>
      <c r="GN10" s="58"/>
      <c r="GO10" s="58"/>
      <c r="GP10" s="58"/>
      <c r="GQ10" s="58"/>
      <c r="GR10" s="58"/>
      <c r="GS10" s="58"/>
      <c r="GT10" s="58"/>
      <c r="GU10" s="58"/>
      <c r="GV10" s="58"/>
      <c r="GW10" s="58"/>
      <c r="GX10" s="58"/>
    </row>
    <row r="11" spans="1:206" s="62" customFormat="1" ht="18" customHeight="1">
      <c r="A11" s="372" t="s">
        <v>31</v>
      </c>
      <c r="B11" s="372"/>
      <c r="C11" s="26"/>
      <c r="D11" s="134">
        <f t="shared" ref="D11:D26" si="63">E11+F11+H11+J11+L11+N11+P11+R11+T11+V11+X11+Z11</f>
        <v>0</v>
      </c>
      <c r="E11" s="26"/>
      <c r="F11" s="26"/>
      <c r="G11" s="134">
        <f t="shared" ref="G11:G26" si="64">E11+F11</f>
        <v>0</v>
      </c>
      <c r="H11" s="26"/>
      <c r="I11" s="134">
        <f t="shared" ref="I11:I26" si="65">G11+H11</f>
        <v>0</v>
      </c>
      <c r="J11" s="26"/>
      <c r="K11" s="134">
        <f t="shared" ref="K11:K26" si="66">I11+J11</f>
        <v>0</v>
      </c>
      <c r="L11" s="26"/>
      <c r="M11" s="134">
        <f t="shared" ref="M11:M26" si="67">K11+L11</f>
        <v>0</v>
      </c>
      <c r="N11" s="26"/>
      <c r="O11" s="134">
        <f t="shared" ref="O11:O26" si="68">M11+N11</f>
        <v>0</v>
      </c>
      <c r="P11" s="26"/>
      <c r="Q11" s="134">
        <f t="shared" ref="Q11:Q26" si="69">O11+P11</f>
        <v>0</v>
      </c>
      <c r="R11" s="26"/>
      <c r="S11" s="134">
        <f t="shared" ref="S11:S26" si="70">Q11+R11</f>
        <v>0</v>
      </c>
      <c r="T11" s="26"/>
      <c r="U11" s="134">
        <f t="shared" ref="U11:U26" si="71">S11+T11</f>
        <v>0</v>
      </c>
      <c r="V11" s="26"/>
      <c r="W11" s="134">
        <f t="shared" ref="W11:W26" si="72">U11+V11</f>
        <v>0</v>
      </c>
      <c r="X11" s="26"/>
      <c r="Y11" s="134">
        <f t="shared" ref="Y11:Y26" si="73">W11+X11</f>
        <v>0</v>
      </c>
      <c r="Z11" s="26"/>
      <c r="AA11" s="26"/>
      <c r="AB11" s="135">
        <f t="shared" si="2"/>
        <v>1</v>
      </c>
      <c r="AC11" s="26"/>
      <c r="AD11" s="26"/>
      <c r="AE11" s="134">
        <f t="shared" ref="AE11:AE26" si="74">AC11+AD11</f>
        <v>0</v>
      </c>
      <c r="AF11" s="135">
        <f t="shared" si="4"/>
        <v>1</v>
      </c>
      <c r="AG11" s="26"/>
      <c r="AH11" s="134">
        <f t="shared" ref="AH11:AH26" si="75">AE11+AG11</f>
        <v>0</v>
      </c>
      <c r="AI11" s="135">
        <f t="shared" si="6"/>
        <v>1</v>
      </c>
      <c r="AJ11" s="26"/>
      <c r="AK11" s="134">
        <f t="shared" ref="AK11:AK26" si="76">AH11+AJ11</f>
        <v>0</v>
      </c>
      <c r="AL11" s="135">
        <f t="shared" si="8"/>
        <v>1</v>
      </c>
      <c r="AM11" s="26"/>
      <c r="AN11" s="134">
        <f t="shared" ref="AN11:AN26" si="77">AK11+AM11</f>
        <v>0</v>
      </c>
      <c r="AO11" s="135">
        <f t="shared" si="10"/>
        <v>1</v>
      </c>
      <c r="AP11" s="26"/>
      <c r="AQ11" s="134">
        <f t="shared" ref="AQ11:AQ26" si="78">AN11+AP11</f>
        <v>0</v>
      </c>
      <c r="AR11" s="135">
        <f t="shared" si="12"/>
        <v>1</v>
      </c>
      <c r="AS11" s="26"/>
      <c r="AT11" s="134">
        <f t="shared" ref="AT11:AT26" si="79">AQ11+AS11</f>
        <v>0</v>
      </c>
      <c r="AU11" s="135">
        <f t="shared" si="14"/>
        <v>1</v>
      </c>
      <c r="AV11" s="26"/>
      <c r="AW11" s="134">
        <f t="shared" ref="AW11:AW26" si="80">AT11+AV11</f>
        <v>0</v>
      </c>
      <c r="AX11" s="135">
        <f t="shared" si="16"/>
        <v>1</v>
      </c>
      <c r="AY11" s="26"/>
      <c r="AZ11" s="134">
        <f t="shared" ref="AZ11:AZ26" si="81">AW11+AY11</f>
        <v>0</v>
      </c>
      <c r="BA11" s="135">
        <f t="shared" si="18"/>
        <v>1</v>
      </c>
      <c r="BB11" s="26"/>
      <c r="BC11" s="134">
        <f t="shared" ref="BC11:BC26" si="82">AZ11+BB11</f>
        <v>0</v>
      </c>
      <c r="BD11" s="135">
        <f t="shared" si="20"/>
        <v>1</v>
      </c>
      <c r="BE11" s="26"/>
      <c r="BF11" s="134">
        <f t="shared" ref="BF11:BF26" si="83">BC11+BE11</f>
        <v>0</v>
      </c>
      <c r="BG11" s="135">
        <f t="shared" si="22"/>
        <v>1</v>
      </c>
      <c r="BH11" s="134"/>
      <c r="BI11" s="26"/>
      <c r="BJ11" s="134"/>
      <c r="BK11" s="135">
        <f>IF($AA$11=0,1,BJ11/$AA$11-1)</f>
        <v>1</v>
      </c>
      <c r="BL11" s="135">
        <f t="shared" si="24"/>
        <v>1</v>
      </c>
      <c r="BM11" s="167"/>
      <c r="BN11" s="60"/>
      <c r="BO11" s="60"/>
      <c r="BP11" s="60"/>
      <c r="BQ11" s="60"/>
      <c r="BR11" s="60"/>
      <c r="BS11" s="60"/>
      <c r="BT11" s="60"/>
      <c r="BU11" s="60"/>
      <c r="BV11" s="60"/>
      <c r="BW11" s="60"/>
      <c r="BX11" s="60"/>
      <c r="BY11" s="60"/>
      <c r="BZ11" s="60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61"/>
      <c r="CX11" s="61"/>
      <c r="CY11" s="61"/>
      <c r="CZ11" s="61"/>
      <c r="DA11" s="61"/>
      <c r="DB11" s="61"/>
      <c r="DC11" s="61"/>
      <c r="DD11" s="61"/>
      <c r="DE11" s="61"/>
      <c r="DF11" s="61"/>
      <c r="DG11" s="61"/>
      <c r="DH11" s="61"/>
      <c r="DI11" s="61"/>
      <c r="DJ11" s="61"/>
      <c r="DK11" s="61"/>
      <c r="DL11" s="61"/>
      <c r="DM11" s="61"/>
      <c r="DN11" s="61"/>
      <c r="DO11" s="61"/>
      <c r="DP11" s="61"/>
      <c r="DQ11" s="61"/>
      <c r="DR11" s="61"/>
      <c r="DS11" s="61"/>
      <c r="DT11" s="61"/>
      <c r="DU11" s="61"/>
      <c r="DV11" s="61"/>
      <c r="DW11" s="61"/>
      <c r="DX11" s="61"/>
      <c r="DY11" s="61"/>
      <c r="DZ11" s="61"/>
      <c r="EA11" s="61"/>
      <c r="EB11" s="61"/>
      <c r="EC11" s="61"/>
      <c r="ED11" s="61"/>
      <c r="EE11" s="61"/>
      <c r="EF11" s="61"/>
      <c r="EG11" s="61"/>
      <c r="EH11" s="61"/>
      <c r="EI11" s="61"/>
      <c r="EJ11" s="61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  <c r="GP11" s="61"/>
      <c r="GQ11" s="61"/>
      <c r="GR11" s="61"/>
      <c r="GS11" s="61"/>
      <c r="GT11" s="61"/>
      <c r="GU11" s="61"/>
      <c r="GV11" s="61"/>
      <c r="GW11" s="61"/>
      <c r="GX11" s="61"/>
    </row>
    <row r="12" spans="1:206" s="62" customFormat="1" ht="18" hidden="1" customHeight="1">
      <c r="A12" s="186" t="s">
        <v>130</v>
      </c>
      <c r="B12" s="187" t="s">
        <v>128</v>
      </c>
      <c r="C12" s="26"/>
      <c r="D12" s="134">
        <f t="shared" si="63"/>
        <v>0</v>
      </c>
      <c r="E12" s="26"/>
      <c r="F12" s="26"/>
      <c r="G12" s="134">
        <f t="shared" si="64"/>
        <v>0</v>
      </c>
      <c r="H12" s="26"/>
      <c r="I12" s="134">
        <f t="shared" si="65"/>
        <v>0</v>
      </c>
      <c r="J12" s="26"/>
      <c r="K12" s="134">
        <f t="shared" si="66"/>
        <v>0</v>
      </c>
      <c r="L12" s="26"/>
      <c r="M12" s="134">
        <f t="shared" si="67"/>
        <v>0</v>
      </c>
      <c r="N12" s="26"/>
      <c r="O12" s="134">
        <f t="shared" si="68"/>
        <v>0</v>
      </c>
      <c r="P12" s="26"/>
      <c r="Q12" s="134">
        <f t="shared" si="69"/>
        <v>0</v>
      </c>
      <c r="R12" s="26"/>
      <c r="S12" s="134">
        <f t="shared" si="70"/>
        <v>0</v>
      </c>
      <c r="T12" s="26"/>
      <c r="U12" s="134">
        <f t="shared" si="71"/>
        <v>0</v>
      </c>
      <c r="V12" s="26"/>
      <c r="W12" s="134">
        <f t="shared" si="72"/>
        <v>0</v>
      </c>
      <c r="X12" s="26"/>
      <c r="Y12" s="134">
        <f t="shared" si="73"/>
        <v>0</v>
      </c>
      <c r="Z12" s="26"/>
      <c r="AA12" s="26">
        <f>AA11*$B$12/(43+$B$12)</f>
        <v>0</v>
      </c>
      <c r="AB12" s="135">
        <f t="shared" si="2"/>
        <v>1</v>
      </c>
      <c r="AC12" s="26">
        <f>AC11*$B$12/(43+$B$12)</f>
        <v>0</v>
      </c>
      <c r="AD12" s="26">
        <f>AD11*$B$12/(43+$B$12)</f>
        <v>0</v>
      </c>
      <c r="AE12" s="134">
        <f t="shared" si="74"/>
        <v>0</v>
      </c>
      <c r="AF12" s="135">
        <f t="shared" si="4"/>
        <v>1</v>
      </c>
      <c r="AG12" s="26">
        <f>AG11*$B$12/(43+$B$12)</f>
        <v>0</v>
      </c>
      <c r="AH12" s="134">
        <f t="shared" si="75"/>
        <v>0</v>
      </c>
      <c r="AI12" s="135">
        <f t="shared" si="6"/>
        <v>1</v>
      </c>
      <c r="AJ12" s="26">
        <f>AJ11*$B$12/(43+$B$12)</f>
        <v>0</v>
      </c>
      <c r="AK12" s="134">
        <f t="shared" si="76"/>
        <v>0</v>
      </c>
      <c r="AL12" s="135">
        <f t="shared" si="8"/>
        <v>1</v>
      </c>
      <c r="AM12" s="26">
        <f>AM11*$B$12/(43+$B$12)</f>
        <v>0</v>
      </c>
      <c r="AN12" s="134">
        <f t="shared" si="77"/>
        <v>0</v>
      </c>
      <c r="AO12" s="135">
        <f t="shared" si="10"/>
        <v>1</v>
      </c>
      <c r="AP12" s="26">
        <f>AP11*$B$12/(43+$B$12)</f>
        <v>0</v>
      </c>
      <c r="AQ12" s="134">
        <f t="shared" si="78"/>
        <v>0</v>
      </c>
      <c r="AR12" s="135">
        <f t="shared" si="12"/>
        <v>1</v>
      </c>
      <c r="AS12" s="26">
        <f>AS11*$B$12/(43+$B$12)</f>
        <v>0</v>
      </c>
      <c r="AT12" s="134">
        <f t="shared" si="79"/>
        <v>0</v>
      </c>
      <c r="AU12" s="135">
        <f t="shared" si="14"/>
        <v>1</v>
      </c>
      <c r="AV12" s="26">
        <f>AV11*$B$12/(43+$B$12)</f>
        <v>0</v>
      </c>
      <c r="AW12" s="134">
        <f t="shared" si="80"/>
        <v>0</v>
      </c>
      <c r="AX12" s="135">
        <f t="shared" si="16"/>
        <v>1</v>
      </c>
      <c r="AY12" s="26">
        <f>AY11*$B$12/(43+$B$12)</f>
        <v>0</v>
      </c>
      <c r="AZ12" s="134">
        <f t="shared" si="81"/>
        <v>0</v>
      </c>
      <c r="BA12" s="135">
        <f t="shared" si="18"/>
        <v>1</v>
      </c>
      <c r="BB12" s="26">
        <f>BB11*$B$12/(43+$B$12)</f>
        <v>0</v>
      </c>
      <c r="BC12" s="134">
        <f t="shared" si="82"/>
        <v>0</v>
      </c>
      <c r="BD12" s="135">
        <f t="shared" si="20"/>
        <v>1</v>
      </c>
      <c r="BE12" s="26">
        <f>BE11*$B$12/(43+$B$12)</f>
        <v>0</v>
      </c>
      <c r="BF12" s="134">
        <f t="shared" si="83"/>
        <v>0</v>
      </c>
      <c r="BG12" s="135">
        <f t="shared" si="22"/>
        <v>1</v>
      </c>
      <c r="BH12" s="134">
        <f>BH11*$B$12/(43+$B$12)</f>
        <v>0</v>
      </c>
      <c r="BI12" s="134">
        <f>BI11*$B$12/(43+$B$12)</f>
        <v>0</v>
      </c>
      <c r="BJ12" s="134">
        <f>BJ11*$B$12/(43+$B$12)</f>
        <v>0</v>
      </c>
      <c r="BK12" s="135">
        <f>IF($AA$12=0,1,BJ12/$AA$12-1)</f>
        <v>1</v>
      </c>
      <c r="BL12" s="135">
        <f t="shared" si="24"/>
        <v>1</v>
      </c>
      <c r="BM12" s="167"/>
      <c r="BN12" s="60"/>
      <c r="BO12" s="60"/>
      <c r="BP12" s="60"/>
      <c r="BQ12" s="60"/>
      <c r="BR12" s="60"/>
      <c r="BS12" s="60"/>
      <c r="BT12" s="60"/>
      <c r="BU12" s="60"/>
      <c r="BV12" s="60"/>
      <c r="BW12" s="60"/>
      <c r="BX12" s="60"/>
      <c r="BY12" s="60"/>
      <c r="BZ12" s="60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61"/>
      <c r="CL12" s="61"/>
      <c r="CM12" s="61"/>
      <c r="CN12" s="61"/>
      <c r="CO12" s="61"/>
      <c r="CP12" s="61"/>
      <c r="CQ12" s="61"/>
      <c r="CR12" s="61"/>
      <c r="CS12" s="61"/>
      <c r="CT12" s="61"/>
      <c r="CU12" s="61"/>
      <c r="CV12" s="61"/>
      <c r="CW12" s="61"/>
      <c r="CX12" s="61"/>
      <c r="CY12" s="61"/>
      <c r="CZ12" s="61"/>
      <c r="DA12" s="61"/>
      <c r="DB12" s="61"/>
      <c r="DC12" s="61"/>
      <c r="DD12" s="61"/>
      <c r="DE12" s="61"/>
      <c r="DF12" s="61"/>
      <c r="DG12" s="61"/>
      <c r="DH12" s="61"/>
      <c r="DI12" s="61"/>
      <c r="DJ12" s="61"/>
      <c r="DK12" s="61"/>
      <c r="DL12" s="61"/>
      <c r="DM12" s="61"/>
      <c r="DN12" s="61"/>
      <c r="DO12" s="61"/>
      <c r="DP12" s="61"/>
      <c r="DQ12" s="61"/>
      <c r="DR12" s="61"/>
      <c r="DS12" s="61"/>
      <c r="DT12" s="61"/>
      <c r="DU12" s="61"/>
      <c r="DV12" s="61"/>
      <c r="DW12" s="61"/>
      <c r="DX12" s="61"/>
      <c r="DY12" s="61"/>
      <c r="DZ12" s="61"/>
      <c r="EA12" s="61"/>
      <c r="EB12" s="61"/>
      <c r="EC12" s="61"/>
      <c r="ED12" s="61"/>
      <c r="EE12" s="61"/>
      <c r="EF12" s="61"/>
      <c r="EG12" s="61"/>
      <c r="EH12" s="61"/>
      <c r="EI12" s="61"/>
      <c r="EJ12" s="61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61"/>
      <c r="GX12" s="61"/>
    </row>
    <row r="13" spans="1:206" s="62" customFormat="1" ht="18" customHeight="1">
      <c r="A13" s="372" t="s">
        <v>32</v>
      </c>
      <c r="B13" s="372"/>
      <c r="C13" s="26"/>
      <c r="D13" s="134">
        <f t="shared" si="63"/>
        <v>0</v>
      </c>
      <c r="E13" s="26"/>
      <c r="F13" s="26"/>
      <c r="G13" s="134">
        <f t="shared" si="64"/>
        <v>0</v>
      </c>
      <c r="H13" s="26"/>
      <c r="I13" s="134">
        <f t="shared" si="65"/>
        <v>0</v>
      </c>
      <c r="J13" s="26"/>
      <c r="K13" s="134">
        <f t="shared" si="66"/>
        <v>0</v>
      </c>
      <c r="L13" s="26"/>
      <c r="M13" s="134">
        <f t="shared" si="67"/>
        <v>0</v>
      </c>
      <c r="N13" s="26"/>
      <c r="O13" s="134">
        <f t="shared" si="68"/>
        <v>0</v>
      </c>
      <c r="P13" s="26"/>
      <c r="Q13" s="134">
        <f t="shared" si="69"/>
        <v>0</v>
      </c>
      <c r="R13" s="26"/>
      <c r="S13" s="134">
        <f t="shared" si="70"/>
        <v>0</v>
      </c>
      <c r="T13" s="26"/>
      <c r="U13" s="134">
        <f t="shared" si="71"/>
        <v>0</v>
      </c>
      <c r="V13" s="26"/>
      <c r="W13" s="134">
        <f t="shared" si="72"/>
        <v>0</v>
      </c>
      <c r="X13" s="26"/>
      <c r="Y13" s="134">
        <f t="shared" si="73"/>
        <v>0</v>
      </c>
      <c r="Z13" s="26"/>
      <c r="AA13" s="26"/>
      <c r="AB13" s="135">
        <f t="shared" si="2"/>
        <v>1</v>
      </c>
      <c r="AC13" s="26"/>
      <c r="AD13" s="26"/>
      <c r="AE13" s="134">
        <f t="shared" si="74"/>
        <v>0</v>
      </c>
      <c r="AF13" s="135">
        <f t="shared" si="4"/>
        <v>1</v>
      </c>
      <c r="AG13" s="26"/>
      <c r="AH13" s="134">
        <f t="shared" si="75"/>
        <v>0</v>
      </c>
      <c r="AI13" s="135">
        <f t="shared" si="6"/>
        <v>1</v>
      </c>
      <c r="AJ13" s="26"/>
      <c r="AK13" s="134">
        <f t="shared" si="76"/>
        <v>0</v>
      </c>
      <c r="AL13" s="135">
        <f t="shared" si="8"/>
        <v>1</v>
      </c>
      <c r="AM13" s="26"/>
      <c r="AN13" s="134">
        <f t="shared" si="77"/>
        <v>0</v>
      </c>
      <c r="AO13" s="135">
        <f t="shared" si="10"/>
        <v>1</v>
      </c>
      <c r="AP13" s="26"/>
      <c r="AQ13" s="134">
        <f t="shared" si="78"/>
        <v>0</v>
      </c>
      <c r="AR13" s="135">
        <f t="shared" si="12"/>
        <v>1</v>
      </c>
      <c r="AS13" s="26"/>
      <c r="AT13" s="134">
        <f t="shared" si="79"/>
        <v>0</v>
      </c>
      <c r="AU13" s="135">
        <f t="shared" si="14"/>
        <v>1</v>
      </c>
      <c r="AV13" s="26"/>
      <c r="AW13" s="134">
        <f t="shared" si="80"/>
        <v>0</v>
      </c>
      <c r="AX13" s="135">
        <f t="shared" si="16"/>
        <v>1</v>
      </c>
      <c r="AY13" s="26"/>
      <c r="AZ13" s="134">
        <f t="shared" si="81"/>
        <v>0</v>
      </c>
      <c r="BA13" s="135">
        <f t="shared" si="18"/>
        <v>1</v>
      </c>
      <c r="BB13" s="26"/>
      <c r="BC13" s="134">
        <f t="shared" si="82"/>
        <v>0</v>
      </c>
      <c r="BD13" s="135">
        <f t="shared" si="20"/>
        <v>1</v>
      </c>
      <c r="BE13" s="26"/>
      <c r="BF13" s="134">
        <f t="shared" si="83"/>
        <v>0</v>
      </c>
      <c r="BG13" s="135">
        <f t="shared" si="22"/>
        <v>1</v>
      </c>
      <c r="BH13" s="134"/>
      <c r="BI13" s="26"/>
      <c r="BJ13" s="26"/>
      <c r="BK13" s="135">
        <f>IF($AA$13=0,1,BJ13/$AA$13-1)</f>
        <v>1</v>
      </c>
      <c r="BL13" s="135">
        <f t="shared" si="24"/>
        <v>1</v>
      </c>
      <c r="BM13" s="167"/>
      <c r="BN13" s="60"/>
      <c r="BO13" s="60"/>
      <c r="BP13" s="60"/>
      <c r="BQ13" s="60"/>
      <c r="BR13" s="60"/>
      <c r="BS13" s="60"/>
      <c r="BT13" s="60"/>
      <c r="BU13" s="60"/>
      <c r="BV13" s="60"/>
      <c r="BW13" s="60"/>
      <c r="BX13" s="60"/>
      <c r="BY13" s="60"/>
      <c r="BZ13" s="60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61"/>
      <c r="DH13" s="61"/>
      <c r="DI13" s="61"/>
      <c r="DJ13" s="61"/>
      <c r="DK13" s="61"/>
      <c r="DL13" s="61"/>
      <c r="DM13" s="61"/>
      <c r="DN13" s="61"/>
      <c r="DO13" s="61"/>
      <c r="DP13" s="61"/>
      <c r="DQ13" s="61"/>
      <c r="DR13" s="61"/>
      <c r="DS13" s="61"/>
      <c r="DT13" s="61"/>
      <c r="DU13" s="61"/>
      <c r="DV13" s="61"/>
      <c r="DW13" s="61"/>
      <c r="DX13" s="61"/>
      <c r="DY13" s="61"/>
      <c r="DZ13" s="61"/>
      <c r="EA13" s="61"/>
      <c r="EB13" s="61"/>
      <c r="EC13" s="61"/>
      <c r="ED13" s="61"/>
      <c r="EE13" s="61"/>
      <c r="EF13" s="61"/>
      <c r="EG13" s="61"/>
      <c r="EH13" s="61"/>
      <c r="EI13" s="61"/>
      <c r="EJ13" s="61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</row>
    <row r="14" spans="1:206" s="62" customFormat="1" ht="18" customHeight="1">
      <c r="A14" s="372" t="s">
        <v>80</v>
      </c>
      <c r="B14" s="372"/>
      <c r="C14" s="26"/>
      <c r="D14" s="134">
        <f t="shared" si="63"/>
        <v>0</v>
      </c>
      <c r="E14" s="26"/>
      <c r="F14" s="26"/>
      <c r="G14" s="134">
        <f t="shared" si="64"/>
        <v>0</v>
      </c>
      <c r="H14" s="26"/>
      <c r="I14" s="134">
        <f t="shared" si="65"/>
        <v>0</v>
      </c>
      <c r="J14" s="26"/>
      <c r="K14" s="134">
        <f t="shared" si="66"/>
        <v>0</v>
      </c>
      <c r="L14" s="26"/>
      <c r="M14" s="134">
        <f t="shared" si="67"/>
        <v>0</v>
      </c>
      <c r="N14" s="26"/>
      <c r="O14" s="134">
        <f t="shared" si="68"/>
        <v>0</v>
      </c>
      <c r="P14" s="26"/>
      <c r="Q14" s="134">
        <f t="shared" si="69"/>
        <v>0</v>
      </c>
      <c r="R14" s="26"/>
      <c r="S14" s="134">
        <f t="shared" si="70"/>
        <v>0</v>
      </c>
      <c r="T14" s="26"/>
      <c r="U14" s="134">
        <f t="shared" si="71"/>
        <v>0</v>
      </c>
      <c r="V14" s="26"/>
      <c r="W14" s="134">
        <f t="shared" si="72"/>
        <v>0</v>
      </c>
      <c r="X14" s="26"/>
      <c r="Y14" s="134">
        <f t="shared" si="73"/>
        <v>0</v>
      </c>
      <c r="Z14" s="26"/>
      <c r="AA14" s="26"/>
      <c r="AB14" s="135">
        <f t="shared" si="2"/>
        <v>1</v>
      </c>
      <c r="AC14" s="26"/>
      <c r="AD14" s="26"/>
      <c r="AE14" s="134">
        <f t="shared" si="74"/>
        <v>0</v>
      </c>
      <c r="AF14" s="135">
        <f t="shared" si="4"/>
        <v>1</v>
      </c>
      <c r="AG14" s="26"/>
      <c r="AH14" s="134">
        <f t="shared" si="75"/>
        <v>0</v>
      </c>
      <c r="AI14" s="135">
        <f t="shared" si="6"/>
        <v>1</v>
      </c>
      <c r="AJ14" s="26"/>
      <c r="AK14" s="134">
        <f t="shared" si="76"/>
        <v>0</v>
      </c>
      <c r="AL14" s="135">
        <f t="shared" si="8"/>
        <v>1</v>
      </c>
      <c r="AM14" s="26"/>
      <c r="AN14" s="134">
        <f t="shared" si="77"/>
        <v>0</v>
      </c>
      <c r="AO14" s="135">
        <f t="shared" si="10"/>
        <v>1</v>
      </c>
      <c r="AP14" s="26"/>
      <c r="AQ14" s="134">
        <f t="shared" si="78"/>
        <v>0</v>
      </c>
      <c r="AR14" s="135">
        <f t="shared" si="12"/>
        <v>1</v>
      </c>
      <c r="AS14" s="26"/>
      <c r="AT14" s="134">
        <f t="shared" si="79"/>
        <v>0</v>
      </c>
      <c r="AU14" s="135">
        <f t="shared" si="14"/>
        <v>1</v>
      </c>
      <c r="AV14" s="26"/>
      <c r="AW14" s="134">
        <f t="shared" si="80"/>
        <v>0</v>
      </c>
      <c r="AX14" s="135">
        <f t="shared" si="16"/>
        <v>1</v>
      </c>
      <c r="AY14" s="26"/>
      <c r="AZ14" s="134">
        <f t="shared" si="81"/>
        <v>0</v>
      </c>
      <c r="BA14" s="135">
        <f t="shared" si="18"/>
        <v>1</v>
      </c>
      <c r="BB14" s="26"/>
      <c r="BC14" s="134">
        <f t="shared" si="82"/>
        <v>0</v>
      </c>
      <c r="BD14" s="135">
        <f t="shared" si="20"/>
        <v>1</v>
      </c>
      <c r="BE14" s="26"/>
      <c r="BF14" s="134">
        <f t="shared" si="83"/>
        <v>0</v>
      </c>
      <c r="BG14" s="135">
        <f t="shared" si="22"/>
        <v>1</v>
      </c>
      <c r="BH14" s="134"/>
      <c r="BI14" s="26"/>
      <c r="BJ14" s="26"/>
      <c r="BK14" s="135">
        <f>IF($AA$14=0,1,BJ14/$AA$14-1)</f>
        <v>1</v>
      </c>
      <c r="BL14" s="135">
        <f t="shared" si="24"/>
        <v>1</v>
      </c>
      <c r="BM14" s="167"/>
      <c r="BN14" s="60"/>
      <c r="BO14" s="60"/>
      <c r="BP14" s="60"/>
      <c r="BQ14" s="60"/>
      <c r="BR14" s="60"/>
      <c r="BS14" s="60"/>
      <c r="BT14" s="60"/>
      <c r="BU14" s="60"/>
      <c r="BV14" s="60"/>
      <c r="BW14" s="60"/>
      <c r="BX14" s="60"/>
      <c r="BY14" s="60"/>
      <c r="BZ14" s="60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  <c r="FQ14" s="61"/>
      <c r="FR14" s="61"/>
      <c r="FS14" s="61"/>
      <c r="FT14" s="61"/>
      <c r="FU14" s="61"/>
      <c r="FV14" s="61"/>
      <c r="FW14" s="61"/>
      <c r="FX14" s="61"/>
      <c r="FY14" s="61"/>
      <c r="FZ14" s="61"/>
      <c r="GA14" s="61"/>
      <c r="GB14" s="61"/>
      <c r="GC14" s="61"/>
      <c r="GD14" s="61"/>
      <c r="GE14" s="61"/>
      <c r="GF14" s="61"/>
      <c r="GG14" s="61"/>
      <c r="GH14" s="61"/>
      <c r="GI14" s="61"/>
      <c r="GJ14" s="61"/>
      <c r="GK14" s="61"/>
      <c r="GL14" s="61"/>
      <c r="GM14" s="61"/>
      <c r="GN14" s="61"/>
      <c r="GO14" s="61"/>
      <c r="GP14" s="61"/>
      <c r="GQ14" s="61"/>
      <c r="GR14" s="61"/>
      <c r="GS14" s="61"/>
      <c r="GT14" s="61"/>
      <c r="GU14" s="61"/>
      <c r="GV14" s="61"/>
      <c r="GW14" s="61"/>
      <c r="GX14" s="61"/>
    </row>
    <row r="15" spans="1:206" s="62" customFormat="1" ht="18" customHeight="1">
      <c r="A15" s="372" t="s">
        <v>33</v>
      </c>
      <c r="B15" s="372"/>
      <c r="C15" s="26"/>
      <c r="D15" s="134">
        <f t="shared" si="63"/>
        <v>0</v>
      </c>
      <c r="E15" s="26"/>
      <c r="F15" s="26"/>
      <c r="G15" s="134">
        <f t="shared" si="64"/>
        <v>0</v>
      </c>
      <c r="H15" s="26"/>
      <c r="I15" s="134">
        <f t="shared" si="65"/>
        <v>0</v>
      </c>
      <c r="J15" s="26"/>
      <c r="K15" s="134">
        <f t="shared" si="66"/>
        <v>0</v>
      </c>
      <c r="L15" s="26"/>
      <c r="M15" s="134">
        <f t="shared" si="67"/>
        <v>0</v>
      </c>
      <c r="N15" s="26"/>
      <c r="O15" s="134">
        <f t="shared" si="68"/>
        <v>0</v>
      </c>
      <c r="P15" s="26"/>
      <c r="Q15" s="134">
        <f t="shared" si="69"/>
        <v>0</v>
      </c>
      <c r="R15" s="26"/>
      <c r="S15" s="134">
        <f t="shared" si="70"/>
        <v>0</v>
      </c>
      <c r="T15" s="26"/>
      <c r="U15" s="134">
        <f t="shared" si="71"/>
        <v>0</v>
      </c>
      <c r="V15" s="26"/>
      <c r="W15" s="134">
        <f t="shared" si="72"/>
        <v>0</v>
      </c>
      <c r="X15" s="26"/>
      <c r="Y15" s="134">
        <f t="shared" si="73"/>
        <v>0</v>
      </c>
      <c r="Z15" s="26"/>
      <c r="AA15" s="26"/>
      <c r="AB15" s="135">
        <f t="shared" si="2"/>
        <v>1</v>
      </c>
      <c r="AC15" s="26"/>
      <c r="AD15" s="26"/>
      <c r="AE15" s="134">
        <f t="shared" si="74"/>
        <v>0</v>
      </c>
      <c r="AF15" s="135">
        <f t="shared" si="4"/>
        <v>1</v>
      </c>
      <c r="AG15" s="26"/>
      <c r="AH15" s="134">
        <f t="shared" si="75"/>
        <v>0</v>
      </c>
      <c r="AI15" s="135">
        <f t="shared" si="6"/>
        <v>1</v>
      </c>
      <c r="AJ15" s="26"/>
      <c r="AK15" s="134">
        <f t="shared" si="76"/>
        <v>0</v>
      </c>
      <c r="AL15" s="135">
        <f t="shared" si="8"/>
        <v>1</v>
      </c>
      <c r="AM15" s="26"/>
      <c r="AN15" s="134">
        <f t="shared" si="77"/>
        <v>0</v>
      </c>
      <c r="AO15" s="135">
        <f t="shared" si="10"/>
        <v>1</v>
      </c>
      <c r="AP15" s="26"/>
      <c r="AQ15" s="134">
        <f t="shared" si="78"/>
        <v>0</v>
      </c>
      <c r="AR15" s="135">
        <f t="shared" si="12"/>
        <v>1</v>
      </c>
      <c r="AS15" s="26"/>
      <c r="AT15" s="134">
        <f t="shared" si="79"/>
        <v>0</v>
      </c>
      <c r="AU15" s="135">
        <f t="shared" si="14"/>
        <v>1</v>
      </c>
      <c r="AV15" s="26"/>
      <c r="AW15" s="134">
        <f t="shared" si="80"/>
        <v>0</v>
      </c>
      <c r="AX15" s="135">
        <f t="shared" si="16"/>
        <v>1</v>
      </c>
      <c r="AY15" s="26"/>
      <c r="AZ15" s="134">
        <f t="shared" si="81"/>
        <v>0</v>
      </c>
      <c r="BA15" s="135">
        <f t="shared" si="18"/>
        <v>1</v>
      </c>
      <c r="BB15" s="26"/>
      <c r="BC15" s="134">
        <f t="shared" si="82"/>
        <v>0</v>
      </c>
      <c r="BD15" s="135">
        <f t="shared" si="20"/>
        <v>1</v>
      </c>
      <c r="BE15" s="26"/>
      <c r="BF15" s="134">
        <f t="shared" si="83"/>
        <v>0</v>
      </c>
      <c r="BG15" s="135">
        <f t="shared" si="22"/>
        <v>1</v>
      </c>
      <c r="BH15" s="134"/>
      <c r="BI15" s="26"/>
      <c r="BJ15" s="26"/>
      <c r="BK15" s="135">
        <f>IF($AA$15=0,1,BJ15/$AA$15-1)</f>
        <v>1</v>
      </c>
      <c r="BL15" s="135">
        <f t="shared" si="24"/>
        <v>1</v>
      </c>
      <c r="BM15" s="167"/>
      <c r="BN15" s="60"/>
      <c r="BO15" s="60"/>
      <c r="BP15" s="60"/>
      <c r="BQ15" s="60"/>
      <c r="BR15" s="60"/>
      <c r="BS15" s="60"/>
      <c r="BT15" s="60"/>
      <c r="BU15" s="60"/>
      <c r="BV15" s="60"/>
      <c r="BW15" s="60"/>
      <c r="BX15" s="60"/>
      <c r="BY15" s="60"/>
      <c r="BZ15" s="60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1"/>
      <c r="DN15" s="61"/>
      <c r="DO15" s="61"/>
      <c r="DP15" s="61"/>
      <c r="DQ15" s="61"/>
      <c r="DR15" s="61"/>
      <c r="DS15" s="61"/>
      <c r="DT15" s="61"/>
      <c r="DU15" s="61"/>
      <c r="DV15" s="61"/>
      <c r="DW15" s="61"/>
      <c r="DX15" s="61"/>
      <c r="DY15" s="61"/>
      <c r="DZ15" s="61"/>
      <c r="EA15" s="61"/>
      <c r="EB15" s="61"/>
      <c r="EC15" s="61"/>
      <c r="ED15" s="61"/>
      <c r="EE15" s="61"/>
      <c r="EF15" s="61"/>
      <c r="EG15" s="61"/>
      <c r="EH15" s="61"/>
      <c r="EI15" s="61"/>
      <c r="EJ15" s="61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1"/>
      <c r="FU15" s="61"/>
      <c r="FV15" s="61"/>
      <c r="FW15" s="61"/>
      <c r="FX15" s="61"/>
      <c r="FY15" s="61"/>
      <c r="FZ15" s="61"/>
      <c r="GA15" s="61"/>
      <c r="GB15" s="61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1"/>
      <c r="GW15" s="61"/>
      <c r="GX15" s="61"/>
    </row>
    <row r="16" spans="1:206" s="62" customFormat="1" ht="18" customHeight="1">
      <c r="A16" s="372" t="s">
        <v>35</v>
      </c>
      <c r="B16" s="372"/>
      <c r="C16" s="26"/>
      <c r="D16" s="134">
        <f t="shared" si="63"/>
        <v>0</v>
      </c>
      <c r="E16" s="26"/>
      <c r="F16" s="26"/>
      <c r="G16" s="134">
        <f t="shared" si="64"/>
        <v>0</v>
      </c>
      <c r="H16" s="26"/>
      <c r="I16" s="134">
        <f t="shared" si="65"/>
        <v>0</v>
      </c>
      <c r="J16" s="26"/>
      <c r="K16" s="134">
        <f t="shared" si="66"/>
        <v>0</v>
      </c>
      <c r="L16" s="26"/>
      <c r="M16" s="134">
        <f t="shared" si="67"/>
        <v>0</v>
      </c>
      <c r="N16" s="26"/>
      <c r="O16" s="134">
        <f t="shared" si="68"/>
        <v>0</v>
      </c>
      <c r="P16" s="26"/>
      <c r="Q16" s="134">
        <f t="shared" si="69"/>
        <v>0</v>
      </c>
      <c r="R16" s="26"/>
      <c r="S16" s="134">
        <f t="shared" si="70"/>
        <v>0</v>
      </c>
      <c r="T16" s="26"/>
      <c r="U16" s="134">
        <f t="shared" si="71"/>
        <v>0</v>
      </c>
      <c r="V16" s="26"/>
      <c r="W16" s="134">
        <f t="shared" si="72"/>
        <v>0</v>
      </c>
      <c r="X16" s="26"/>
      <c r="Y16" s="134">
        <f t="shared" si="73"/>
        <v>0</v>
      </c>
      <c r="Z16" s="26"/>
      <c r="AA16" s="26"/>
      <c r="AB16" s="135">
        <f t="shared" si="2"/>
        <v>1</v>
      </c>
      <c r="AC16" s="26"/>
      <c r="AD16" s="26"/>
      <c r="AE16" s="134">
        <f t="shared" si="74"/>
        <v>0</v>
      </c>
      <c r="AF16" s="135">
        <f t="shared" si="4"/>
        <v>1</v>
      </c>
      <c r="AG16" s="26"/>
      <c r="AH16" s="134">
        <f t="shared" si="75"/>
        <v>0</v>
      </c>
      <c r="AI16" s="135">
        <f t="shared" si="6"/>
        <v>1</v>
      </c>
      <c r="AJ16" s="26"/>
      <c r="AK16" s="134">
        <f t="shared" si="76"/>
        <v>0</v>
      </c>
      <c r="AL16" s="135">
        <f t="shared" si="8"/>
        <v>1</v>
      </c>
      <c r="AM16" s="26"/>
      <c r="AN16" s="134">
        <f t="shared" si="77"/>
        <v>0</v>
      </c>
      <c r="AO16" s="135">
        <f t="shared" si="10"/>
        <v>1</v>
      </c>
      <c r="AP16" s="26"/>
      <c r="AQ16" s="134">
        <f t="shared" si="78"/>
        <v>0</v>
      </c>
      <c r="AR16" s="135">
        <f t="shared" si="12"/>
        <v>1</v>
      </c>
      <c r="AS16" s="26"/>
      <c r="AT16" s="134">
        <f t="shared" si="79"/>
        <v>0</v>
      </c>
      <c r="AU16" s="135">
        <f t="shared" si="14"/>
        <v>1</v>
      </c>
      <c r="AV16" s="26"/>
      <c r="AW16" s="134">
        <f t="shared" si="80"/>
        <v>0</v>
      </c>
      <c r="AX16" s="135">
        <f t="shared" si="16"/>
        <v>1</v>
      </c>
      <c r="AY16" s="26"/>
      <c r="AZ16" s="134">
        <f t="shared" si="81"/>
        <v>0</v>
      </c>
      <c r="BA16" s="135">
        <f t="shared" si="18"/>
        <v>1</v>
      </c>
      <c r="BB16" s="26"/>
      <c r="BC16" s="134">
        <f t="shared" si="82"/>
        <v>0</v>
      </c>
      <c r="BD16" s="135">
        <f t="shared" si="20"/>
        <v>1</v>
      </c>
      <c r="BE16" s="26"/>
      <c r="BF16" s="134">
        <f t="shared" si="83"/>
        <v>0</v>
      </c>
      <c r="BG16" s="135">
        <f t="shared" si="22"/>
        <v>1</v>
      </c>
      <c r="BH16" s="134"/>
      <c r="BI16" s="26"/>
      <c r="BJ16" s="26"/>
      <c r="BK16" s="135">
        <f>IF($AA$16=0,1,BJ16/$AA$16-1)</f>
        <v>1</v>
      </c>
      <c r="BL16" s="135">
        <f t="shared" si="24"/>
        <v>1</v>
      </c>
      <c r="BM16" s="167"/>
      <c r="BN16" s="60"/>
      <c r="BO16" s="60"/>
      <c r="BP16" s="60"/>
      <c r="BQ16" s="60"/>
      <c r="BR16" s="60"/>
      <c r="BS16" s="60"/>
      <c r="BT16" s="60"/>
      <c r="BU16" s="60"/>
      <c r="BV16" s="60"/>
      <c r="BW16" s="60"/>
      <c r="BX16" s="60"/>
      <c r="BY16" s="60"/>
      <c r="BZ16" s="60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1"/>
      <c r="DT16" s="61"/>
      <c r="DU16" s="61"/>
      <c r="DV16" s="61"/>
      <c r="DW16" s="61"/>
      <c r="DX16" s="61"/>
      <c r="DY16" s="61"/>
      <c r="DZ16" s="61"/>
      <c r="EA16" s="61"/>
      <c r="EB16" s="61"/>
      <c r="EC16" s="61"/>
      <c r="ED16" s="61"/>
      <c r="EE16" s="61"/>
      <c r="EF16" s="61"/>
      <c r="EG16" s="61"/>
      <c r="EH16" s="61"/>
      <c r="EI16" s="61"/>
      <c r="EJ16" s="61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1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61"/>
      <c r="GG16" s="61"/>
      <c r="GH16" s="61"/>
      <c r="GI16" s="61"/>
      <c r="GJ16" s="61"/>
      <c r="GK16" s="61"/>
      <c r="GL16" s="61"/>
      <c r="GM16" s="61"/>
      <c r="GN16" s="61"/>
      <c r="GO16" s="61"/>
      <c r="GP16" s="61"/>
      <c r="GQ16" s="61"/>
      <c r="GR16" s="61"/>
      <c r="GS16" s="61"/>
      <c r="GT16" s="61"/>
      <c r="GU16" s="61"/>
      <c r="GV16" s="61"/>
      <c r="GW16" s="61"/>
      <c r="GX16" s="61"/>
    </row>
    <row r="17" spans="1:206" s="62" customFormat="1" ht="18" customHeight="1">
      <c r="A17" s="372" t="s">
        <v>36</v>
      </c>
      <c r="B17" s="372"/>
      <c r="C17" s="26"/>
      <c r="D17" s="134">
        <f t="shared" si="63"/>
        <v>0</v>
      </c>
      <c r="E17" s="26"/>
      <c r="F17" s="26"/>
      <c r="G17" s="134">
        <f t="shared" si="64"/>
        <v>0</v>
      </c>
      <c r="H17" s="26"/>
      <c r="I17" s="134">
        <f t="shared" si="65"/>
        <v>0</v>
      </c>
      <c r="J17" s="26"/>
      <c r="K17" s="134">
        <f t="shared" si="66"/>
        <v>0</v>
      </c>
      <c r="L17" s="26"/>
      <c r="M17" s="134">
        <f t="shared" si="67"/>
        <v>0</v>
      </c>
      <c r="N17" s="26"/>
      <c r="O17" s="134">
        <f t="shared" si="68"/>
        <v>0</v>
      </c>
      <c r="P17" s="26"/>
      <c r="Q17" s="134">
        <f t="shared" si="69"/>
        <v>0</v>
      </c>
      <c r="R17" s="26"/>
      <c r="S17" s="134">
        <f t="shared" si="70"/>
        <v>0</v>
      </c>
      <c r="T17" s="26"/>
      <c r="U17" s="134">
        <f t="shared" si="71"/>
        <v>0</v>
      </c>
      <c r="V17" s="26"/>
      <c r="W17" s="134">
        <f t="shared" si="72"/>
        <v>0</v>
      </c>
      <c r="X17" s="26"/>
      <c r="Y17" s="134">
        <f t="shared" si="73"/>
        <v>0</v>
      </c>
      <c r="Z17" s="26"/>
      <c r="AA17" s="26"/>
      <c r="AB17" s="135">
        <f t="shared" si="2"/>
        <v>1</v>
      </c>
      <c r="AC17" s="26"/>
      <c r="AD17" s="26"/>
      <c r="AE17" s="134">
        <f t="shared" si="74"/>
        <v>0</v>
      </c>
      <c r="AF17" s="135">
        <f t="shared" si="4"/>
        <v>1</v>
      </c>
      <c r="AG17" s="26"/>
      <c r="AH17" s="134">
        <f t="shared" si="75"/>
        <v>0</v>
      </c>
      <c r="AI17" s="135">
        <f t="shared" si="6"/>
        <v>1</v>
      </c>
      <c r="AJ17" s="26"/>
      <c r="AK17" s="134">
        <f t="shared" si="76"/>
        <v>0</v>
      </c>
      <c r="AL17" s="135">
        <f t="shared" si="8"/>
        <v>1</v>
      </c>
      <c r="AM17" s="26"/>
      <c r="AN17" s="134">
        <f t="shared" si="77"/>
        <v>0</v>
      </c>
      <c r="AO17" s="135">
        <f t="shared" si="10"/>
        <v>1</v>
      </c>
      <c r="AP17" s="26"/>
      <c r="AQ17" s="134">
        <f t="shared" si="78"/>
        <v>0</v>
      </c>
      <c r="AR17" s="135">
        <f t="shared" si="12"/>
        <v>1</v>
      </c>
      <c r="AS17" s="26"/>
      <c r="AT17" s="134">
        <f t="shared" si="79"/>
        <v>0</v>
      </c>
      <c r="AU17" s="135">
        <f t="shared" si="14"/>
        <v>1</v>
      </c>
      <c r="AV17" s="26"/>
      <c r="AW17" s="134">
        <f t="shared" si="80"/>
        <v>0</v>
      </c>
      <c r="AX17" s="135">
        <f t="shared" si="16"/>
        <v>1</v>
      </c>
      <c r="AY17" s="26"/>
      <c r="AZ17" s="134">
        <f t="shared" si="81"/>
        <v>0</v>
      </c>
      <c r="BA17" s="135">
        <f t="shared" si="18"/>
        <v>1</v>
      </c>
      <c r="BB17" s="26"/>
      <c r="BC17" s="134">
        <f t="shared" si="82"/>
        <v>0</v>
      </c>
      <c r="BD17" s="135">
        <f t="shared" si="20"/>
        <v>1</v>
      </c>
      <c r="BE17" s="26"/>
      <c r="BF17" s="134">
        <f t="shared" si="83"/>
        <v>0</v>
      </c>
      <c r="BG17" s="135">
        <f t="shared" si="22"/>
        <v>1</v>
      </c>
      <c r="BH17" s="134"/>
      <c r="BI17" s="26"/>
      <c r="BJ17" s="26"/>
      <c r="BK17" s="135">
        <f>IF($AA$17=0,1,BJ17/$AA$17-1)</f>
        <v>1</v>
      </c>
      <c r="BL17" s="135">
        <f t="shared" si="24"/>
        <v>1</v>
      </c>
      <c r="BM17" s="167"/>
      <c r="BN17" s="60"/>
      <c r="BO17" s="60"/>
      <c r="BP17" s="60"/>
      <c r="BQ17" s="60"/>
      <c r="BR17" s="60"/>
      <c r="BS17" s="60"/>
      <c r="BT17" s="60"/>
      <c r="BU17" s="60"/>
      <c r="BV17" s="60"/>
      <c r="BW17" s="60"/>
      <c r="BX17" s="60"/>
      <c r="BY17" s="60"/>
      <c r="BZ17" s="60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61"/>
      <c r="CX17" s="61"/>
      <c r="CY17" s="61"/>
      <c r="CZ17" s="61"/>
      <c r="DA17" s="61"/>
      <c r="DB17" s="61"/>
      <c r="DC17" s="61"/>
      <c r="DD17" s="61"/>
      <c r="DE17" s="61"/>
      <c r="DF17" s="61"/>
      <c r="DG17" s="61"/>
      <c r="DH17" s="61"/>
      <c r="DI17" s="61"/>
      <c r="DJ17" s="61"/>
      <c r="DK17" s="61"/>
      <c r="DL17" s="61"/>
      <c r="DM17" s="61"/>
      <c r="DN17" s="61"/>
      <c r="DO17" s="61"/>
      <c r="DP17" s="61"/>
      <c r="DQ17" s="61"/>
      <c r="DR17" s="61"/>
      <c r="DS17" s="61"/>
      <c r="DT17" s="61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</row>
    <row r="18" spans="1:206" s="62" customFormat="1" ht="18" customHeight="1">
      <c r="A18" s="372" t="s">
        <v>37</v>
      </c>
      <c r="B18" s="372"/>
      <c r="C18" s="26"/>
      <c r="D18" s="134">
        <f t="shared" si="63"/>
        <v>0</v>
      </c>
      <c r="E18" s="26"/>
      <c r="F18" s="26"/>
      <c r="G18" s="134">
        <f t="shared" si="64"/>
        <v>0</v>
      </c>
      <c r="H18" s="26"/>
      <c r="I18" s="134">
        <f t="shared" si="65"/>
        <v>0</v>
      </c>
      <c r="J18" s="26"/>
      <c r="K18" s="134">
        <f t="shared" si="66"/>
        <v>0</v>
      </c>
      <c r="L18" s="26"/>
      <c r="M18" s="134">
        <f t="shared" si="67"/>
        <v>0</v>
      </c>
      <c r="N18" s="26"/>
      <c r="O18" s="134">
        <f t="shared" si="68"/>
        <v>0</v>
      </c>
      <c r="P18" s="26"/>
      <c r="Q18" s="134">
        <f t="shared" si="69"/>
        <v>0</v>
      </c>
      <c r="R18" s="26"/>
      <c r="S18" s="134">
        <f t="shared" si="70"/>
        <v>0</v>
      </c>
      <c r="T18" s="26"/>
      <c r="U18" s="134">
        <f t="shared" si="71"/>
        <v>0</v>
      </c>
      <c r="V18" s="26"/>
      <c r="W18" s="134">
        <f t="shared" si="72"/>
        <v>0</v>
      </c>
      <c r="X18" s="26"/>
      <c r="Y18" s="134">
        <f t="shared" si="73"/>
        <v>0</v>
      </c>
      <c r="Z18" s="26"/>
      <c r="AA18" s="26"/>
      <c r="AB18" s="135">
        <f t="shared" si="2"/>
        <v>1</v>
      </c>
      <c r="AC18" s="26"/>
      <c r="AD18" s="26"/>
      <c r="AE18" s="134">
        <f t="shared" si="74"/>
        <v>0</v>
      </c>
      <c r="AF18" s="135">
        <f t="shared" si="4"/>
        <v>1</v>
      </c>
      <c r="AG18" s="26"/>
      <c r="AH18" s="134">
        <f t="shared" si="75"/>
        <v>0</v>
      </c>
      <c r="AI18" s="135">
        <f t="shared" si="6"/>
        <v>1</v>
      </c>
      <c r="AJ18" s="26"/>
      <c r="AK18" s="134">
        <f t="shared" si="76"/>
        <v>0</v>
      </c>
      <c r="AL18" s="135">
        <f t="shared" si="8"/>
        <v>1</v>
      </c>
      <c r="AM18" s="26"/>
      <c r="AN18" s="134">
        <f t="shared" si="77"/>
        <v>0</v>
      </c>
      <c r="AO18" s="135">
        <f t="shared" si="10"/>
        <v>1</v>
      </c>
      <c r="AP18" s="26"/>
      <c r="AQ18" s="134">
        <f t="shared" si="78"/>
        <v>0</v>
      </c>
      <c r="AR18" s="135">
        <f t="shared" si="12"/>
        <v>1</v>
      </c>
      <c r="AS18" s="26"/>
      <c r="AT18" s="134">
        <f t="shared" si="79"/>
        <v>0</v>
      </c>
      <c r="AU18" s="135">
        <f t="shared" si="14"/>
        <v>1</v>
      </c>
      <c r="AV18" s="26"/>
      <c r="AW18" s="134">
        <f t="shared" si="80"/>
        <v>0</v>
      </c>
      <c r="AX18" s="135">
        <f t="shared" si="16"/>
        <v>1</v>
      </c>
      <c r="AY18" s="26"/>
      <c r="AZ18" s="134">
        <f t="shared" si="81"/>
        <v>0</v>
      </c>
      <c r="BA18" s="135">
        <f t="shared" si="18"/>
        <v>1</v>
      </c>
      <c r="BB18" s="26"/>
      <c r="BC18" s="134">
        <f t="shared" si="82"/>
        <v>0</v>
      </c>
      <c r="BD18" s="135">
        <f t="shared" si="20"/>
        <v>1</v>
      </c>
      <c r="BE18" s="26"/>
      <c r="BF18" s="134">
        <f t="shared" si="83"/>
        <v>0</v>
      </c>
      <c r="BG18" s="135">
        <f t="shared" si="22"/>
        <v>1</v>
      </c>
      <c r="BH18" s="134"/>
      <c r="BI18" s="26"/>
      <c r="BJ18" s="26"/>
      <c r="BK18" s="135">
        <f>IF($AA$18=0,1,BJ18/$AA$18-1)</f>
        <v>1</v>
      </c>
      <c r="BL18" s="135">
        <f t="shared" si="24"/>
        <v>1</v>
      </c>
      <c r="BM18" s="167"/>
      <c r="BN18" s="60"/>
      <c r="BO18" s="60"/>
      <c r="BP18" s="60"/>
      <c r="BQ18" s="60"/>
      <c r="BR18" s="60"/>
      <c r="BS18" s="60"/>
      <c r="BT18" s="60"/>
      <c r="BU18" s="60"/>
      <c r="BV18" s="60"/>
      <c r="BW18" s="60"/>
      <c r="BX18" s="60"/>
      <c r="BY18" s="60"/>
      <c r="BZ18" s="60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1"/>
      <c r="DC18" s="61"/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1"/>
      <c r="DU18" s="61"/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</row>
    <row r="19" spans="1:206" s="62" customFormat="1" ht="18" customHeight="1">
      <c r="A19" s="372" t="s">
        <v>38</v>
      </c>
      <c r="B19" s="372"/>
      <c r="C19" s="26"/>
      <c r="D19" s="134">
        <f t="shared" si="63"/>
        <v>0</v>
      </c>
      <c r="E19" s="26"/>
      <c r="F19" s="26"/>
      <c r="G19" s="134">
        <f t="shared" si="64"/>
        <v>0</v>
      </c>
      <c r="H19" s="26"/>
      <c r="I19" s="134">
        <f t="shared" si="65"/>
        <v>0</v>
      </c>
      <c r="J19" s="26"/>
      <c r="K19" s="134">
        <f t="shared" si="66"/>
        <v>0</v>
      </c>
      <c r="L19" s="26"/>
      <c r="M19" s="134">
        <f t="shared" si="67"/>
        <v>0</v>
      </c>
      <c r="N19" s="26"/>
      <c r="O19" s="134">
        <f t="shared" si="68"/>
        <v>0</v>
      </c>
      <c r="P19" s="26"/>
      <c r="Q19" s="134">
        <f t="shared" si="69"/>
        <v>0</v>
      </c>
      <c r="R19" s="26"/>
      <c r="S19" s="134">
        <f t="shared" si="70"/>
        <v>0</v>
      </c>
      <c r="T19" s="26"/>
      <c r="U19" s="134">
        <f t="shared" si="71"/>
        <v>0</v>
      </c>
      <c r="V19" s="26"/>
      <c r="W19" s="134">
        <f t="shared" si="72"/>
        <v>0</v>
      </c>
      <c r="X19" s="26"/>
      <c r="Y19" s="134">
        <f t="shared" si="73"/>
        <v>0</v>
      </c>
      <c r="Z19" s="26"/>
      <c r="AA19" s="26"/>
      <c r="AB19" s="135">
        <f t="shared" si="2"/>
        <v>1</v>
      </c>
      <c r="AC19" s="26"/>
      <c r="AD19" s="26"/>
      <c r="AE19" s="134">
        <f t="shared" si="74"/>
        <v>0</v>
      </c>
      <c r="AF19" s="135">
        <f t="shared" si="4"/>
        <v>1</v>
      </c>
      <c r="AG19" s="26"/>
      <c r="AH19" s="134">
        <f t="shared" si="75"/>
        <v>0</v>
      </c>
      <c r="AI19" s="135">
        <f t="shared" si="6"/>
        <v>1</v>
      </c>
      <c r="AJ19" s="26"/>
      <c r="AK19" s="134">
        <f t="shared" si="76"/>
        <v>0</v>
      </c>
      <c r="AL19" s="135">
        <f t="shared" si="8"/>
        <v>1</v>
      </c>
      <c r="AM19" s="26"/>
      <c r="AN19" s="134">
        <f t="shared" si="77"/>
        <v>0</v>
      </c>
      <c r="AO19" s="135">
        <f t="shared" si="10"/>
        <v>1</v>
      </c>
      <c r="AP19" s="26"/>
      <c r="AQ19" s="134">
        <f t="shared" si="78"/>
        <v>0</v>
      </c>
      <c r="AR19" s="135">
        <f t="shared" si="12"/>
        <v>1</v>
      </c>
      <c r="AS19" s="26"/>
      <c r="AT19" s="134">
        <f t="shared" si="79"/>
        <v>0</v>
      </c>
      <c r="AU19" s="135">
        <f t="shared" si="14"/>
        <v>1</v>
      </c>
      <c r="AV19" s="26"/>
      <c r="AW19" s="134">
        <f t="shared" si="80"/>
        <v>0</v>
      </c>
      <c r="AX19" s="135">
        <f t="shared" si="16"/>
        <v>1</v>
      </c>
      <c r="AY19" s="26"/>
      <c r="AZ19" s="134">
        <f t="shared" si="81"/>
        <v>0</v>
      </c>
      <c r="BA19" s="135">
        <f t="shared" si="18"/>
        <v>1</v>
      </c>
      <c r="BB19" s="26"/>
      <c r="BC19" s="134">
        <f t="shared" si="82"/>
        <v>0</v>
      </c>
      <c r="BD19" s="135">
        <f t="shared" si="20"/>
        <v>1</v>
      </c>
      <c r="BE19" s="26"/>
      <c r="BF19" s="134">
        <f t="shared" si="83"/>
        <v>0</v>
      </c>
      <c r="BG19" s="135">
        <f t="shared" si="22"/>
        <v>1</v>
      </c>
      <c r="BH19" s="134"/>
      <c r="BI19" s="26"/>
      <c r="BJ19" s="26"/>
      <c r="BK19" s="135">
        <f>IF($AA$19=0,1,BJ19/$AA$19-1)</f>
        <v>1</v>
      </c>
      <c r="BL19" s="135">
        <f t="shared" si="24"/>
        <v>1</v>
      </c>
      <c r="BM19" s="167"/>
      <c r="BN19" s="60"/>
      <c r="BO19" s="60"/>
      <c r="BP19" s="60"/>
      <c r="BQ19" s="60"/>
      <c r="BR19" s="60"/>
      <c r="BS19" s="60"/>
      <c r="BT19" s="60"/>
      <c r="BU19" s="60"/>
      <c r="BV19" s="60"/>
      <c r="BW19" s="60"/>
      <c r="BX19" s="60"/>
      <c r="BY19" s="60"/>
      <c r="BZ19" s="60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61"/>
      <c r="DH19" s="61"/>
      <c r="DI19" s="61"/>
      <c r="DJ19" s="61"/>
      <c r="DK19" s="61"/>
      <c r="DL19" s="61"/>
      <c r="DM19" s="61"/>
      <c r="DN19" s="61"/>
      <c r="DO19" s="61"/>
      <c r="DP19" s="61"/>
      <c r="DQ19" s="61"/>
      <c r="DR19" s="61"/>
      <c r="DS19" s="61"/>
      <c r="DT19" s="61"/>
      <c r="DU19" s="61"/>
      <c r="DV19" s="61"/>
      <c r="DW19" s="61"/>
      <c r="DX19" s="61"/>
      <c r="DY19" s="61"/>
      <c r="DZ19" s="61"/>
      <c r="EA19" s="61"/>
      <c r="EB19" s="61"/>
      <c r="EC19" s="61"/>
      <c r="ED19" s="61"/>
      <c r="EE19" s="61"/>
      <c r="EF19" s="61"/>
      <c r="EG19" s="61"/>
      <c r="EH19" s="61"/>
      <c r="EI19" s="61"/>
      <c r="EJ19" s="61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1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61"/>
      <c r="GB19" s="61"/>
      <c r="GC19" s="61"/>
      <c r="GD19" s="61"/>
      <c r="GE19" s="61"/>
      <c r="GF19" s="61"/>
      <c r="GG19" s="61"/>
      <c r="GH19" s="61"/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/>
      <c r="GT19" s="61"/>
      <c r="GU19" s="61"/>
      <c r="GV19" s="61"/>
      <c r="GW19" s="61"/>
      <c r="GX19" s="61"/>
    </row>
    <row r="20" spans="1:206" s="62" customFormat="1" ht="18" customHeight="1">
      <c r="A20" s="372" t="s">
        <v>39</v>
      </c>
      <c r="B20" s="372"/>
      <c r="C20" s="26"/>
      <c r="D20" s="134">
        <f t="shared" si="63"/>
        <v>0</v>
      </c>
      <c r="E20" s="26"/>
      <c r="F20" s="26"/>
      <c r="G20" s="134">
        <f t="shared" si="64"/>
        <v>0</v>
      </c>
      <c r="H20" s="26"/>
      <c r="I20" s="134">
        <f t="shared" si="65"/>
        <v>0</v>
      </c>
      <c r="J20" s="26"/>
      <c r="K20" s="134">
        <f t="shared" si="66"/>
        <v>0</v>
      </c>
      <c r="L20" s="26"/>
      <c r="M20" s="134">
        <f t="shared" si="67"/>
        <v>0</v>
      </c>
      <c r="N20" s="26"/>
      <c r="O20" s="134">
        <f t="shared" si="68"/>
        <v>0</v>
      </c>
      <c r="P20" s="26"/>
      <c r="Q20" s="134">
        <f t="shared" si="69"/>
        <v>0</v>
      </c>
      <c r="R20" s="26"/>
      <c r="S20" s="134">
        <f t="shared" si="70"/>
        <v>0</v>
      </c>
      <c r="T20" s="26"/>
      <c r="U20" s="134">
        <f t="shared" si="71"/>
        <v>0</v>
      </c>
      <c r="V20" s="26"/>
      <c r="W20" s="134">
        <f t="shared" si="72"/>
        <v>0</v>
      </c>
      <c r="X20" s="26"/>
      <c r="Y20" s="134">
        <f t="shared" si="73"/>
        <v>0</v>
      </c>
      <c r="Z20" s="26"/>
      <c r="AA20" s="26"/>
      <c r="AB20" s="135">
        <f t="shared" si="2"/>
        <v>1</v>
      </c>
      <c r="AC20" s="26"/>
      <c r="AD20" s="26"/>
      <c r="AE20" s="134">
        <f t="shared" si="74"/>
        <v>0</v>
      </c>
      <c r="AF20" s="135">
        <f t="shared" si="4"/>
        <v>1</v>
      </c>
      <c r="AG20" s="26"/>
      <c r="AH20" s="134">
        <f t="shared" si="75"/>
        <v>0</v>
      </c>
      <c r="AI20" s="135">
        <f t="shared" si="6"/>
        <v>1</v>
      </c>
      <c r="AJ20" s="26"/>
      <c r="AK20" s="134">
        <f t="shared" si="76"/>
        <v>0</v>
      </c>
      <c r="AL20" s="135">
        <f t="shared" si="8"/>
        <v>1</v>
      </c>
      <c r="AM20" s="26"/>
      <c r="AN20" s="134">
        <f t="shared" si="77"/>
        <v>0</v>
      </c>
      <c r="AO20" s="135">
        <f t="shared" si="10"/>
        <v>1</v>
      </c>
      <c r="AP20" s="26"/>
      <c r="AQ20" s="134">
        <f t="shared" si="78"/>
        <v>0</v>
      </c>
      <c r="AR20" s="135">
        <f t="shared" si="12"/>
        <v>1</v>
      </c>
      <c r="AS20" s="26"/>
      <c r="AT20" s="134">
        <f t="shared" si="79"/>
        <v>0</v>
      </c>
      <c r="AU20" s="135">
        <f t="shared" si="14"/>
        <v>1</v>
      </c>
      <c r="AV20" s="26"/>
      <c r="AW20" s="134">
        <f t="shared" si="80"/>
        <v>0</v>
      </c>
      <c r="AX20" s="135">
        <f t="shared" si="16"/>
        <v>1</v>
      </c>
      <c r="AY20" s="26"/>
      <c r="AZ20" s="134">
        <f t="shared" si="81"/>
        <v>0</v>
      </c>
      <c r="BA20" s="135">
        <f t="shared" si="18"/>
        <v>1</v>
      </c>
      <c r="BB20" s="26"/>
      <c r="BC20" s="134">
        <f t="shared" si="82"/>
        <v>0</v>
      </c>
      <c r="BD20" s="135">
        <f t="shared" si="20"/>
        <v>1</v>
      </c>
      <c r="BE20" s="26"/>
      <c r="BF20" s="134">
        <f t="shared" si="83"/>
        <v>0</v>
      </c>
      <c r="BG20" s="135">
        <f t="shared" si="22"/>
        <v>1</v>
      </c>
      <c r="BH20" s="134"/>
      <c r="BI20" s="26"/>
      <c r="BJ20" s="26"/>
      <c r="BK20" s="135">
        <f>IF($AA$20=0,1,BJ20/$AA$20-1)</f>
        <v>1</v>
      </c>
      <c r="BL20" s="135">
        <f t="shared" si="24"/>
        <v>1</v>
      </c>
      <c r="BM20" s="167"/>
      <c r="BN20" s="60"/>
      <c r="BO20" s="60"/>
      <c r="BP20" s="60"/>
      <c r="BQ20" s="60"/>
      <c r="BR20" s="60"/>
      <c r="BS20" s="60"/>
      <c r="BT20" s="60"/>
      <c r="BU20" s="60"/>
      <c r="BV20" s="60"/>
      <c r="BW20" s="60"/>
      <c r="BX20" s="60"/>
      <c r="BY20" s="60"/>
      <c r="BZ20" s="60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1"/>
      <c r="DC20" s="61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1"/>
      <c r="DU20" s="61"/>
      <c r="DV20" s="61"/>
      <c r="DW20" s="61"/>
      <c r="DX20" s="61"/>
      <c r="DY20" s="61"/>
      <c r="DZ20" s="61"/>
      <c r="EA20" s="61"/>
      <c r="EB20" s="61"/>
      <c r="EC20" s="61"/>
      <c r="ED20" s="61"/>
      <c r="EE20" s="61"/>
      <c r="EF20" s="61"/>
      <c r="EG20" s="61"/>
      <c r="EH20" s="61"/>
      <c r="EI20" s="61"/>
      <c r="EJ20" s="61"/>
      <c r="EK20" s="61"/>
      <c r="EL20" s="61"/>
      <c r="EM20" s="61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1"/>
      <c r="FF20" s="61"/>
      <c r="FG20" s="61"/>
      <c r="FH20" s="61"/>
      <c r="FI20" s="61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1"/>
      <c r="FY20" s="61"/>
      <c r="FZ20" s="61"/>
      <c r="GA20" s="61"/>
      <c r="GB20" s="61"/>
      <c r="GC20" s="61"/>
      <c r="GD20" s="61"/>
      <c r="GE20" s="61"/>
      <c r="GF20" s="61"/>
      <c r="GG20" s="61"/>
      <c r="GH20" s="61"/>
      <c r="GI20" s="61"/>
      <c r="GJ20" s="61"/>
      <c r="GK20" s="61"/>
      <c r="GL20" s="61"/>
      <c r="GM20" s="61"/>
      <c r="GN20" s="61"/>
      <c r="GO20" s="61"/>
      <c r="GP20" s="61"/>
      <c r="GQ20" s="61"/>
      <c r="GR20" s="61"/>
      <c r="GS20" s="61"/>
      <c r="GT20" s="61"/>
      <c r="GU20" s="61"/>
      <c r="GV20" s="61"/>
      <c r="GW20" s="61"/>
      <c r="GX20" s="61"/>
    </row>
    <row r="21" spans="1:206" s="62" customFormat="1" ht="18" customHeight="1">
      <c r="A21" s="372" t="s">
        <v>40</v>
      </c>
      <c r="B21" s="372"/>
      <c r="C21" s="26"/>
      <c r="D21" s="134">
        <f t="shared" si="63"/>
        <v>0</v>
      </c>
      <c r="E21" s="26"/>
      <c r="F21" s="26"/>
      <c r="G21" s="134">
        <f t="shared" si="64"/>
        <v>0</v>
      </c>
      <c r="H21" s="26"/>
      <c r="I21" s="134">
        <f t="shared" si="65"/>
        <v>0</v>
      </c>
      <c r="J21" s="26"/>
      <c r="K21" s="134">
        <f t="shared" si="66"/>
        <v>0</v>
      </c>
      <c r="L21" s="26"/>
      <c r="M21" s="134">
        <f t="shared" si="67"/>
        <v>0</v>
      </c>
      <c r="N21" s="26"/>
      <c r="O21" s="134">
        <f t="shared" si="68"/>
        <v>0</v>
      </c>
      <c r="P21" s="26"/>
      <c r="Q21" s="134">
        <f t="shared" si="69"/>
        <v>0</v>
      </c>
      <c r="R21" s="26"/>
      <c r="S21" s="134">
        <f t="shared" si="70"/>
        <v>0</v>
      </c>
      <c r="T21" s="26"/>
      <c r="U21" s="134">
        <f t="shared" si="71"/>
        <v>0</v>
      </c>
      <c r="V21" s="26"/>
      <c r="W21" s="134">
        <f t="shared" si="72"/>
        <v>0</v>
      </c>
      <c r="X21" s="26"/>
      <c r="Y21" s="134">
        <f t="shared" si="73"/>
        <v>0</v>
      </c>
      <c r="Z21" s="26"/>
      <c r="AA21" s="26"/>
      <c r="AB21" s="135">
        <f t="shared" si="2"/>
        <v>1</v>
      </c>
      <c r="AC21" s="26"/>
      <c r="AD21" s="26"/>
      <c r="AE21" s="134">
        <f t="shared" si="74"/>
        <v>0</v>
      </c>
      <c r="AF21" s="135">
        <f t="shared" si="4"/>
        <v>1</v>
      </c>
      <c r="AG21" s="26"/>
      <c r="AH21" s="134">
        <f t="shared" si="75"/>
        <v>0</v>
      </c>
      <c r="AI21" s="135">
        <f t="shared" si="6"/>
        <v>1</v>
      </c>
      <c r="AJ21" s="26"/>
      <c r="AK21" s="134">
        <f t="shared" si="76"/>
        <v>0</v>
      </c>
      <c r="AL21" s="135">
        <f t="shared" si="8"/>
        <v>1</v>
      </c>
      <c r="AM21" s="26"/>
      <c r="AN21" s="134">
        <f t="shared" si="77"/>
        <v>0</v>
      </c>
      <c r="AO21" s="135">
        <f t="shared" si="10"/>
        <v>1</v>
      </c>
      <c r="AP21" s="26"/>
      <c r="AQ21" s="134">
        <f t="shared" si="78"/>
        <v>0</v>
      </c>
      <c r="AR21" s="135">
        <f t="shared" si="12"/>
        <v>1</v>
      </c>
      <c r="AS21" s="26"/>
      <c r="AT21" s="134">
        <f t="shared" si="79"/>
        <v>0</v>
      </c>
      <c r="AU21" s="135">
        <f t="shared" si="14"/>
        <v>1</v>
      </c>
      <c r="AV21" s="26"/>
      <c r="AW21" s="134">
        <f t="shared" si="80"/>
        <v>0</v>
      </c>
      <c r="AX21" s="135">
        <f t="shared" si="16"/>
        <v>1</v>
      </c>
      <c r="AY21" s="26"/>
      <c r="AZ21" s="134">
        <f t="shared" si="81"/>
        <v>0</v>
      </c>
      <c r="BA21" s="135">
        <f t="shared" si="18"/>
        <v>1</v>
      </c>
      <c r="BB21" s="26"/>
      <c r="BC21" s="134">
        <f t="shared" si="82"/>
        <v>0</v>
      </c>
      <c r="BD21" s="135">
        <f t="shared" si="20"/>
        <v>1</v>
      </c>
      <c r="BE21" s="26"/>
      <c r="BF21" s="134">
        <f t="shared" si="83"/>
        <v>0</v>
      </c>
      <c r="BG21" s="135">
        <f t="shared" si="22"/>
        <v>1</v>
      </c>
      <c r="BH21" s="134"/>
      <c r="BI21" s="26"/>
      <c r="BJ21" s="26"/>
      <c r="BK21" s="135">
        <f>IF($AA$21=0,1,BJ21/$AA$21-1)</f>
        <v>1</v>
      </c>
      <c r="BL21" s="135">
        <f t="shared" si="24"/>
        <v>1</v>
      </c>
      <c r="BM21" s="167"/>
      <c r="BN21" s="60"/>
      <c r="BO21" s="60"/>
      <c r="BP21" s="60"/>
      <c r="BQ21" s="60"/>
      <c r="BR21" s="60"/>
      <c r="BS21" s="60"/>
      <c r="BT21" s="60"/>
      <c r="BU21" s="60"/>
      <c r="BV21" s="60"/>
      <c r="BW21" s="60"/>
      <c r="BX21" s="60"/>
      <c r="BY21" s="60"/>
      <c r="BZ21" s="60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/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/>
      <c r="DV21" s="61"/>
      <c r="DW21" s="61"/>
      <c r="DX21" s="61"/>
      <c r="DY21" s="61"/>
      <c r="DZ21" s="61"/>
      <c r="EA21" s="61"/>
      <c r="EB21" s="61"/>
      <c r="EC21" s="61"/>
      <c r="ED21" s="61"/>
      <c r="EE21" s="61"/>
      <c r="EF21" s="61"/>
      <c r="EG21" s="61"/>
      <c r="EH21" s="61"/>
      <c r="EI21" s="61"/>
      <c r="EJ21" s="61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61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</row>
    <row r="22" spans="1:206" s="62" customFormat="1" ht="18" customHeight="1">
      <c r="A22" s="372" t="s">
        <v>41</v>
      </c>
      <c r="B22" s="372"/>
      <c r="C22" s="26"/>
      <c r="D22" s="134">
        <f t="shared" si="63"/>
        <v>0</v>
      </c>
      <c r="E22" s="26"/>
      <c r="F22" s="26"/>
      <c r="G22" s="134">
        <f t="shared" si="64"/>
        <v>0</v>
      </c>
      <c r="H22" s="26"/>
      <c r="I22" s="134">
        <f t="shared" si="65"/>
        <v>0</v>
      </c>
      <c r="J22" s="26"/>
      <c r="K22" s="134">
        <f t="shared" si="66"/>
        <v>0</v>
      </c>
      <c r="L22" s="26"/>
      <c r="M22" s="134">
        <f t="shared" si="67"/>
        <v>0</v>
      </c>
      <c r="N22" s="26"/>
      <c r="O22" s="134">
        <f t="shared" si="68"/>
        <v>0</v>
      </c>
      <c r="P22" s="26"/>
      <c r="Q22" s="134">
        <f t="shared" si="69"/>
        <v>0</v>
      </c>
      <c r="R22" s="26"/>
      <c r="S22" s="134">
        <f t="shared" si="70"/>
        <v>0</v>
      </c>
      <c r="T22" s="26"/>
      <c r="U22" s="134">
        <f t="shared" si="71"/>
        <v>0</v>
      </c>
      <c r="V22" s="26"/>
      <c r="W22" s="134">
        <f t="shared" si="72"/>
        <v>0</v>
      </c>
      <c r="X22" s="26"/>
      <c r="Y22" s="134">
        <f t="shared" si="73"/>
        <v>0</v>
      </c>
      <c r="Z22" s="26"/>
      <c r="AA22" s="26"/>
      <c r="AB22" s="135">
        <f t="shared" si="2"/>
        <v>1</v>
      </c>
      <c r="AC22" s="26"/>
      <c r="AD22" s="26"/>
      <c r="AE22" s="134">
        <f t="shared" si="74"/>
        <v>0</v>
      </c>
      <c r="AF22" s="135">
        <f t="shared" si="4"/>
        <v>1</v>
      </c>
      <c r="AG22" s="26"/>
      <c r="AH22" s="134">
        <f t="shared" si="75"/>
        <v>0</v>
      </c>
      <c r="AI22" s="135">
        <f t="shared" si="6"/>
        <v>1</v>
      </c>
      <c r="AJ22" s="26"/>
      <c r="AK22" s="134">
        <f t="shared" si="76"/>
        <v>0</v>
      </c>
      <c r="AL22" s="135">
        <f t="shared" si="8"/>
        <v>1</v>
      </c>
      <c r="AM22" s="26"/>
      <c r="AN22" s="134">
        <f t="shared" si="77"/>
        <v>0</v>
      </c>
      <c r="AO22" s="135">
        <f t="shared" si="10"/>
        <v>1</v>
      </c>
      <c r="AP22" s="26"/>
      <c r="AQ22" s="134">
        <f t="shared" si="78"/>
        <v>0</v>
      </c>
      <c r="AR22" s="135">
        <f t="shared" si="12"/>
        <v>1</v>
      </c>
      <c r="AS22" s="26"/>
      <c r="AT22" s="134">
        <f t="shared" si="79"/>
        <v>0</v>
      </c>
      <c r="AU22" s="135">
        <f t="shared" si="14"/>
        <v>1</v>
      </c>
      <c r="AV22" s="26"/>
      <c r="AW22" s="134">
        <f t="shared" si="80"/>
        <v>0</v>
      </c>
      <c r="AX22" s="135">
        <f t="shared" si="16"/>
        <v>1</v>
      </c>
      <c r="AY22" s="26"/>
      <c r="AZ22" s="134">
        <f t="shared" si="81"/>
        <v>0</v>
      </c>
      <c r="BA22" s="135">
        <f t="shared" si="18"/>
        <v>1</v>
      </c>
      <c r="BB22" s="26"/>
      <c r="BC22" s="134">
        <f t="shared" si="82"/>
        <v>0</v>
      </c>
      <c r="BD22" s="135">
        <f t="shared" si="20"/>
        <v>1</v>
      </c>
      <c r="BE22" s="26"/>
      <c r="BF22" s="134">
        <f t="shared" si="83"/>
        <v>0</v>
      </c>
      <c r="BG22" s="135">
        <f t="shared" si="22"/>
        <v>1</v>
      </c>
      <c r="BH22" s="134"/>
      <c r="BI22" s="26"/>
      <c r="BJ22" s="26"/>
      <c r="BK22" s="135">
        <f>IF($AA$22=0,1,BJ22/$AA$22-1)</f>
        <v>1</v>
      </c>
      <c r="BL22" s="135">
        <f t="shared" si="24"/>
        <v>1</v>
      </c>
      <c r="BM22" s="167"/>
      <c r="BN22" s="60"/>
      <c r="BO22" s="60"/>
      <c r="BP22" s="60"/>
      <c r="BQ22" s="60"/>
      <c r="BR22" s="60"/>
      <c r="BS22" s="60"/>
      <c r="BT22" s="60"/>
      <c r="BU22" s="60"/>
      <c r="BV22" s="60"/>
      <c r="BW22" s="60"/>
      <c r="BX22" s="60"/>
      <c r="BY22" s="60"/>
      <c r="BZ22" s="60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/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/>
      <c r="GU22" s="61"/>
      <c r="GV22" s="61"/>
      <c r="GW22" s="61"/>
      <c r="GX22" s="61"/>
    </row>
    <row r="23" spans="1:206" s="62" customFormat="1" ht="18" customHeight="1">
      <c r="A23" s="372" t="s">
        <v>89</v>
      </c>
      <c r="B23" s="372"/>
      <c r="C23" s="26"/>
      <c r="D23" s="134">
        <f t="shared" si="63"/>
        <v>0</v>
      </c>
      <c r="E23" s="26"/>
      <c r="F23" s="26"/>
      <c r="G23" s="134">
        <f t="shared" si="64"/>
        <v>0</v>
      </c>
      <c r="H23" s="26"/>
      <c r="I23" s="134">
        <f t="shared" si="65"/>
        <v>0</v>
      </c>
      <c r="J23" s="26"/>
      <c r="K23" s="134">
        <f t="shared" si="66"/>
        <v>0</v>
      </c>
      <c r="L23" s="26"/>
      <c r="M23" s="134">
        <f t="shared" si="67"/>
        <v>0</v>
      </c>
      <c r="N23" s="26"/>
      <c r="O23" s="134">
        <f t="shared" si="68"/>
        <v>0</v>
      </c>
      <c r="P23" s="26"/>
      <c r="Q23" s="134">
        <f t="shared" si="69"/>
        <v>0</v>
      </c>
      <c r="R23" s="26"/>
      <c r="S23" s="134">
        <f t="shared" si="70"/>
        <v>0</v>
      </c>
      <c r="T23" s="26"/>
      <c r="U23" s="134">
        <f t="shared" si="71"/>
        <v>0</v>
      </c>
      <c r="V23" s="26"/>
      <c r="W23" s="134">
        <f t="shared" si="72"/>
        <v>0</v>
      </c>
      <c r="X23" s="26"/>
      <c r="Y23" s="134">
        <f t="shared" si="73"/>
        <v>0</v>
      </c>
      <c r="Z23" s="26"/>
      <c r="AA23" s="26"/>
      <c r="AB23" s="135">
        <f t="shared" si="2"/>
        <v>1</v>
      </c>
      <c r="AC23" s="26"/>
      <c r="AD23" s="26"/>
      <c r="AE23" s="134">
        <f t="shared" si="74"/>
        <v>0</v>
      </c>
      <c r="AF23" s="135">
        <f t="shared" si="4"/>
        <v>1</v>
      </c>
      <c r="AG23" s="26"/>
      <c r="AH23" s="134">
        <f t="shared" si="75"/>
        <v>0</v>
      </c>
      <c r="AI23" s="135">
        <f t="shared" si="6"/>
        <v>1</v>
      </c>
      <c r="AJ23" s="26"/>
      <c r="AK23" s="134">
        <f t="shared" si="76"/>
        <v>0</v>
      </c>
      <c r="AL23" s="135">
        <f t="shared" si="8"/>
        <v>1</v>
      </c>
      <c r="AM23" s="26"/>
      <c r="AN23" s="134">
        <f t="shared" si="77"/>
        <v>0</v>
      </c>
      <c r="AO23" s="135">
        <f t="shared" si="10"/>
        <v>1</v>
      </c>
      <c r="AP23" s="26"/>
      <c r="AQ23" s="134">
        <f t="shared" si="78"/>
        <v>0</v>
      </c>
      <c r="AR23" s="135">
        <f t="shared" si="12"/>
        <v>1</v>
      </c>
      <c r="AS23" s="26"/>
      <c r="AT23" s="134">
        <f t="shared" si="79"/>
        <v>0</v>
      </c>
      <c r="AU23" s="135">
        <f t="shared" si="14"/>
        <v>1</v>
      </c>
      <c r="AV23" s="26"/>
      <c r="AW23" s="134">
        <f t="shared" si="80"/>
        <v>0</v>
      </c>
      <c r="AX23" s="135">
        <f t="shared" si="16"/>
        <v>1</v>
      </c>
      <c r="AY23" s="26"/>
      <c r="AZ23" s="134">
        <f t="shared" si="81"/>
        <v>0</v>
      </c>
      <c r="BA23" s="135">
        <f t="shared" si="18"/>
        <v>1</v>
      </c>
      <c r="BB23" s="26"/>
      <c r="BC23" s="134">
        <f t="shared" si="82"/>
        <v>0</v>
      </c>
      <c r="BD23" s="135">
        <f t="shared" si="20"/>
        <v>1</v>
      </c>
      <c r="BE23" s="26"/>
      <c r="BF23" s="134">
        <f t="shared" si="83"/>
        <v>0</v>
      </c>
      <c r="BG23" s="135">
        <f t="shared" si="22"/>
        <v>1</v>
      </c>
      <c r="BH23" s="134"/>
      <c r="BI23" s="26"/>
      <c r="BJ23" s="26"/>
      <c r="BK23" s="135">
        <f>IF($AA$23=0,1,BJ23/$AA$23-1)</f>
        <v>1</v>
      </c>
      <c r="BL23" s="135">
        <f t="shared" si="24"/>
        <v>1</v>
      </c>
      <c r="BM23" s="167"/>
      <c r="BN23" s="60"/>
      <c r="BO23" s="60"/>
      <c r="BP23" s="60"/>
      <c r="BQ23" s="60"/>
      <c r="BR23" s="60"/>
      <c r="BS23" s="60"/>
      <c r="BT23" s="60"/>
      <c r="BU23" s="60"/>
      <c r="BV23" s="60"/>
      <c r="BW23" s="60"/>
      <c r="BX23" s="60"/>
      <c r="BY23" s="60"/>
      <c r="BZ23" s="60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61"/>
      <c r="DV23" s="61"/>
      <c r="DW23" s="61"/>
      <c r="DX23" s="61"/>
      <c r="DY23" s="61"/>
      <c r="DZ23" s="61"/>
      <c r="EA23" s="61"/>
      <c r="EB23" s="61"/>
      <c r="EC23" s="61"/>
      <c r="ED23" s="61"/>
      <c r="EE23" s="61"/>
      <c r="EF23" s="61"/>
      <c r="EG23" s="61"/>
      <c r="EH23" s="61"/>
      <c r="EI23" s="61"/>
      <c r="EJ23" s="61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</row>
    <row r="24" spans="1:206" s="62" customFormat="1" ht="18" customHeight="1">
      <c r="A24" s="372" t="s">
        <v>90</v>
      </c>
      <c r="B24" s="372"/>
      <c r="C24" s="26"/>
      <c r="D24" s="134">
        <f t="shared" si="63"/>
        <v>0</v>
      </c>
      <c r="E24" s="26"/>
      <c r="F24" s="26"/>
      <c r="G24" s="134">
        <f t="shared" si="64"/>
        <v>0</v>
      </c>
      <c r="H24" s="26"/>
      <c r="I24" s="134">
        <f t="shared" si="65"/>
        <v>0</v>
      </c>
      <c r="J24" s="26"/>
      <c r="K24" s="134">
        <f t="shared" si="66"/>
        <v>0</v>
      </c>
      <c r="L24" s="26"/>
      <c r="M24" s="134">
        <f t="shared" si="67"/>
        <v>0</v>
      </c>
      <c r="N24" s="26"/>
      <c r="O24" s="134">
        <f t="shared" si="68"/>
        <v>0</v>
      </c>
      <c r="P24" s="26"/>
      <c r="Q24" s="134">
        <f t="shared" si="69"/>
        <v>0</v>
      </c>
      <c r="R24" s="26"/>
      <c r="S24" s="134">
        <f t="shared" si="70"/>
        <v>0</v>
      </c>
      <c r="T24" s="26"/>
      <c r="U24" s="134">
        <f t="shared" si="71"/>
        <v>0</v>
      </c>
      <c r="V24" s="26"/>
      <c r="W24" s="134">
        <f t="shared" si="72"/>
        <v>0</v>
      </c>
      <c r="X24" s="26"/>
      <c r="Y24" s="134">
        <f t="shared" si="73"/>
        <v>0</v>
      </c>
      <c r="Z24" s="26"/>
      <c r="AA24" s="26"/>
      <c r="AB24" s="135">
        <f t="shared" si="2"/>
        <v>1</v>
      </c>
      <c r="AC24" s="26"/>
      <c r="AD24" s="26"/>
      <c r="AE24" s="134">
        <f t="shared" si="74"/>
        <v>0</v>
      </c>
      <c r="AF24" s="135">
        <f t="shared" si="4"/>
        <v>1</v>
      </c>
      <c r="AG24" s="26"/>
      <c r="AH24" s="134">
        <f t="shared" si="75"/>
        <v>0</v>
      </c>
      <c r="AI24" s="135">
        <f t="shared" si="6"/>
        <v>1</v>
      </c>
      <c r="AJ24" s="26"/>
      <c r="AK24" s="134">
        <f t="shared" si="76"/>
        <v>0</v>
      </c>
      <c r="AL24" s="135">
        <f t="shared" si="8"/>
        <v>1</v>
      </c>
      <c r="AM24" s="26"/>
      <c r="AN24" s="134">
        <f t="shared" si="77"/>
        <v>0</v>
      </c>
      <c r="AO24" s="135">
        <f t="shared" si="10"/>
        <v>1</v>
      </c>
      <c r="AP24" s="26"/>
      <c r="AQ24" s="134">
        <f t="shared" si="78"/>
        <v>0</v>
      </c>
      <c r="AR24" s="135">
        <f t="shared" si="12"/>
        <v>1</v>
      </c>
      <c r="AS24" s="26"/>
      <c r="AT24" s="134">
        <f t="shared" si="79"/>
        <v>0</v>
      </c>
      <c r="AU24" s="135">
        <f t="shared" si="14"/>
        <v>1</v>
      </c>
      <c r="AV24" s="26"/>
      <c r="AW24" s="134">
        <f t="shared" si="80"/>
        <v>0</v>
      </c>
      <c r="AX24" s="135">
        <f t="shared" si="16"/>
        <v>1</v>
      </c>
      <c r="AY24" s="26"/>
      <c r="AZ24" s="134">
        <f t="shared" si="81"/>
        <v>0</v>
      </c>
      <c r="BA24" s="135">
        <f t="shared" si="18"/>
        <v>1</v>
      </c>
      <c r="BB24" s="26"/>
      <c r="BC24" s="134">
        <f t="shared" si="82"/>
        <v>0</v>
      </c>
      <c r="BD24" s="135">
        <f t="shared" si="20"/>
        <v>1</v>
      </c>
      <c r="BE24" s="26"/>
      <c r="BF24" s="134">
        <f t="shared" si="83"/>
        <v>0</v>
      </c>
      <c r="BG24" s="135">
        <f t="shared" si="22"/>
        <v>1</v>
      </c>
      <c r="BH24" s="134"/>
      <c r="BI24" s="26"/>
      <c r="BJ24" s="26"/>
      <c r="BK24" s="135">
        <f>IF($AA$24=0,1,BJ24/$AA$24-1)</f>
        <v>1</v>
      </c>
      <c r="BL24" s="135">
        <f t="shared" si="24"/>
        <v>1</v>
      </c>
      <c r="BM24" s="167"/>
      <c r="BN24" s="60"/>
      <c r="BO24" s="60"/>
      <c r="BP24" s="60"/>
      <c r="BQ24" s="60"/>
      <c r="BR24" s="60"/>
      <c r="BS24" s="60"/>
      <c r="BT24" s="60"/>
      <c r="BU24" s="60"/>
      <c r="BV24" s="60"/>
      <c r="BW24" s="60"/>
      <c r="BX24" s="60"/>
      <c r="BY24" s="60"/>
      <c r="BZ24" s="60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</row>
    <row r="25" spans="1:206" s="62" customFormat="1" ht="18" customHeight="1">
      <c r="A25" s="372" t="s">
        <v>42</v>
      </c>
      <c r="B25" s="372"/>
      <c r="C25" s="26"/>
      <c r="D25" s="134">
        <f t="shared" si="63"/>
        <v>0</v>
      </c>
      <c r="E25" s="26"/>
      <c r="F25" s="26"/>
      <c r="G25" s="134">
        <f t="shared" si="64"/>
        <v>0</v>
      </c>
      <c r="H25" s="26"/>
      <c r="I25" s="134">
        <f t="shared" si="65"/>
        <v>0</v>
      </c>
      <c r="J25" s="26"/>
      <c r="K25" s="134">
        <f t="shared" si="66"/>
        <v>0</v>
      </c>
      <c r="L25" s="26"/>
      <c r="M25" s="134">
        <f t="shared" si="67"/>
        <v>0</v>
      </c>
      <c r="N25" s="26"/>
      <c r="O25" s="134">
        <f t="shared" si="68"/>
        <v>0</v>
      </c>
      <c r="P25" s="26"/>
      <c r="Q25" s="134">
        <f t="shared" si="69"/>
        <v>0</v>
      </c>
      <c r="R25" s="26"/>
      <c r="S25" s="134">
        <f t="shared" si="70"/>
        <v>0</v>
      </c>
      <c r="T25" s="26"/>
      <c r="U25" s="134">
        <f t="shared" si="71"/>
        <v>0</v>
      </c>
      <c r="V25" s="26"/>
      <c r="W25" s="134">
        <f t="shared" si="72"/>
        <v>0</v>
      </c>
      <c r="X25" s="26"/>
      <c r="Y25" s="134">
        <f t="shared" si="73"/>
        <v>0</v>
      </c>
      <c r="Z25" s="26"/>
      <c r="AA25" s="26"/>
      <c r="AB25" s="135">
        <f t="shared" si="2"/>
        <v>1</v>
      </c>
      <c r="AC25" s="26"/>
      <c r="AD25" s="26"/>
      <c r="AE25" s="134">
        <f t="shared" si="74"/>
        <v>0</v>
      </c>
      <c r="AF25" s="135">
        <f t="shared" si="4"/>
        <v>1</v>
      </c>
      <c r="AG25" s="26"/>
      <c r="AH25" s="134">
        <f t="shared" si="75"/>
        <v>0</v>
      </c>
      <c r="AI25" s="135">
        <f t="shared" si="6"/>
        <v>1</v>
      </c>
      <c r="AJ25" s="26"/>
      <c r="AK25" s="134">
        <f t="shared" si="76"/>
        <v>0</v>
      </c>
      <c r="AL25" s="135">
        <f t="shared" si="8"/>
        <v>1</v>
      </c>
      <c r="AM25" s="26"/>
      <c r="AN25" s="134">
        <f t="shared" si="77"/>
        <v>0</v>
      </c>
      <c r="AO25" s="135">
        <f t="shared" si="10"/>
        <v>1</v>
      </c>
      <c r="AP25" s="26"/>
      <c r="AQ25" s="134">
        <f t="shared" si="78"/>
        <v>0</v>
      </c>
      <c r="AR25" s="135">
        <f t="shared" si="12"/>
        <v>1</v>
      </c>
      <c r="AS25" s="26"/>
      <c r="AT25" s="134">
        <f t="shared" si="79"/>
        <v>0</v>
      </c>
      <c r="AU25" s="135">
        <f t="shared" si="14"/>
        <v>1</v>
      </c>
      <c r="AV25" s="26"/>
      <c r="AW25" s="134">
        <f t="shared" si="80"/>
        <v>0</v>
      </c>
      <c r="AX25" s="135">
        <f t="shared" si="16"/>
        <v>1</v>
      </c>
      <c r="AY25" s="26"/>
      <c r="AZ25" s="134">
        <f t="shared" si="81"/>
        <v>0</v>
      </c>
      <c r="BA25" s="135">
        <f t="shared" si="18"/>
        <v>1</v>
      </c>
      <c r="BB25" s="26"/>
      <c r="BC25" s="134">
        <f t="shared" si="82"/>
        <v>0</v>
      </c>
      <c r="BD25" s="135">
        <f t="shared" si="20"/>
        <v>1</v>
      </c>
      <c r="BE25" s="26"/>
      <c r="BF25" s="134">
        <f t="shared" si="83"/>
        <v>0</v>
      </c>
      <c r="BG25" s="135">
        <f t="shared" si="22"/>
        <v>1</v>
      </c>
      <c r="BH25" s="134"/>
      <c r="BI25" s="26"/>
      <c r="BJ25" s="26"/>
      <c r="BK25" s="135">
        <f>IF($AA$25=0,1,BJ25/$AA$25-1)</f>
        <v>1</v>
      </c>
      <c r="BL25" s="135">
        <f t="shared" si="24"/>
        <v>1</v>
      </c>
      <c r="BM25" s="167"/>
      <c r="BN25" s="60"/>
      <c r="BO25" s="60"/>
      <c r="BP25" s="60"/>
      <c r="BQ25" s="60"/>
      <c r="BR25" s="60"/>
      <c r="BS25" s="60"/>
      <c r="BT25" s="60"/>
      <c r="BU25" s="60"/>
      <c r="BV25" s="60"/>
      <c r="BW25" s="60"/>
      <c r="BX25" s="60"/>
      <c r="BY25" s="60"/>
      <c r="BZ25" s="60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</row>
    <row r="26" spans="1:206" s="62" customFormat="1" ht="18" customHeight="1">
      <c r="A26" s="372" t="s">
        <v>43</v>
      </c>
      <c r="B26" s="372"/>
      <c r="C26" s="26"/>
      <c r="D26" s="134">
        <f t="shared" si="63"/>
        <v>0</v>
      </c>
      <c r="E26" s="26"/>
      <c r="F26" s="26"/>
      <c r="G26" s="134">
        <f t="shared" si="64"/>
        <v>0</v>
      </c>
      <c r="H26" s="26"/>
      <c r="I26" s="134">
        <f t="shared" si="65"/>
        <v>0</v>
      </c>
      <c r="J26" s="26"/>
      <c r="K26" s="134">
        <f t="shared" si="66"/>
        <v>0</v>
      </c>
      <c r="L26" s="26"/>
      <c r="M26" s="134">
        <f t="shared" si="67"/>
        <v>0</v>
      </c>
      <c r="N26" s="26"/>
      <c r="O26" s="134">
        <f t="shared" si="68"/>
        <v>0</v>
      </c>
      <c r="P26" s="26"/>
      <c r="Q26" s="134">
        <f t="shared" si="69"/>
        <v>0</v>
      </c>
      <c r="R26" s="26"/>
      <c r="S26" s="134">
        <f t="shared" si="70"/>
        <v>0</v>
      </c>
      <c r="T26" s="26"/>
      <c r="U26" s="134">
        <f t="shared" si="71"/>
        <v>0</v>
      </c>
      <c r="V26" s="26"/>
      <c r="W26" s="134">
        <f t="shared" si="72"/>
        <v>0</v>
      </c>
      <c r="X26" s="26"/>
      <c r="Y26" s="134">
        <f t="shared" si="73"/>
        <v>0</v>
      </c>
      <c r="Z26" s="26"/>
      <c r="AA26" s="26"/>
      <c r="AB26" s="135">
        <f t="shared" si="2"/>
        <v>1</v>
      </c>
      <c r="AC26" s="26"/>
      <c r="AD26" s="26"/>
      <c r="AE26" s="134">
        <f t="shared" si="74"/>
        <v>0</v>
      </c>
      <c r="AF26" s="135">
        <f t="shared" si="4"/>
        <v>1</v>
      </c>
      <c r="AG26" s="26"/>
      <c r="AH26" s="134">
        <f t="shared" si="75"/>
        <v>0</v>
      </c>
      <c r="AI26" s="135">
        <f t="shared" si="6"/>
        <v>1</v>
      </c>
      <c r="AJ26" s="26"/>
      <c r="AK26" s="134">
        <f t="shared" si="76"/>
        <v>0</v>
      </c>
      <c r="AL26" s="135">
        <f t="shared" si="8"/>
        <v>1</v>
      </c>
      <c r="AM26" s="26"/>
      <c r="AN26" s="134">
        <f t="shared" si="77"/>
        <v>0</v>
      </c>
      <c r="AO26" s="135">
        <f t="shared" si="10"/>
        <v>1</v>
      </c>
      <c r="AP26" s="26"/>
      <c r="AQ26" s="134">
        <f t="shared" si="78"/>
        <v>0</v>
      </c>
      <c r="AR26" s="135">
        <f t="shared" si="12"/>
        <v>1</v>
      </c>
      <c r="AS26" s="26"/>
      <c r="AT26" s="134">
        <f t="shared" si="79"/>
        <v>0</v>
      </c>
      <c r="AU26" s="135">
        <f t="shared" si="14"/>
        <v>1</v>
      </c>
      <c r="AV26" s="26"/>
      <c r="AW26" s="134">
        <f t="shared" si="80"/>
        <v>0</v>
      </c>
      <c r="AX26" s="135">
        <f t="shared" si="16"/>
        <v>1</v>
      </c>
      <c r="AY26" s="26"/>
      <c r="AZ26" s="134">
        <f t="shared" si="81"/>
        <v>0</v>
      </c>
      <c r="BA26" s="135">
        <f t="shared" si="18"/>
        <v>1</v>
      </c>
      <c r="BB26" s="26"/>
      <c r="BC26" s="134">
        <f t="shared" si="82"/>
        <v>0</v>
      </c>
      <c r="BD26" s="135">
        <f t="shared" si="20"/>
        <v>1</v>
      </c>
      <c r="BE26" s="26"/>
      <c r="BF26" s="134">
        <f t="shared" si="83"/>
        <v>0</v>
      </c>
      <c r="BG26" s="135">
        <f t="shared" si="22"/>
        <v>1</v>
      </c>
      <c r="BH26" s="134"/>
      <c r="BI26" s="26"/>
      <c r="BJ26" s="26"/>
      <c r="BK26" s="135">
        <f>IF($AA$26=0,1,BJ26/$AA$26-1)</f>
        <v>1</v>
      </c>
      <c r="BL26" s="135">
        <f t="shared" si="24"/>
        <v>1</v>
      </c>
      <c r="BM26" s="167"/>
      <c r="BN26" s="60"/>
      <c r="BO26" s="60"/>
      <c r="BP26" s="60"/>
      <c r="BQ26" s="60"/>
      <c r="BR26" s="60"/>
      <c r="BS26" s="60"/>
      <c r="BT26" s="60"/>
      <c r="BU26" s="60"/>
      <c r="BV26" s="60"/>
      <c r="BW26" s="60"/>
      <c r="BX26" s="60"/>
      <c r="BY26" s="60"/>
      <c r="BZ26" s="60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  <c r="FF26" s="61"/>
      <c r="FG26" s="61"/>
      <c r="FH26" s="61"/>
      <c r="FI26" s="61"/>
      <c r="FJ26" s="61"/>
      <c r="FK26" s="61"/>
      <c r="FL26" s="61"/>
      <c r="FM26" s="61"/>
      <c r="FN26" s="61"/>
      <c r="FO26" s="61"/>
      <c r="FP26" s="61"/>
      <c r="FQ26" s="61"/>
      <c r="FR26" s="61"/>
      <c r="FS26" s="61"/>
      <c r="FT26" s="61"/>
      <c r="FU26" s="61"/>
      <c r="FV26" s="61"/>
      <c r="FW26" s="61"/>
      <c r="FX26" s="61"/>
      <c r="FY26" s="61"/>
      <c r="FZ26" s="61"/>
      <c r="GA26" s="61"/>
      <c r="GB26" s="61"/>
      <c r="GC26" s="61"/>
      <c r="GD26" s="61"/>
      <c r="GE26" s="61"/>
      <c r="GF26" s="61"/>
      <c r="GG26" s="61"/>
      <c r="GH26" s="61"/>
      <c r="GI26" s="61"/>
      <c r="GJ26" s="61"/>
      <c r="GK26" s="61"/>
      <c r="GL26" s="61"/>
      <c r="GM26" s="61"/>
      <c r="GN26" s="61"/>
      <c r="GO26" s="61"/>
      <c r="GP26" s="61"/>
      <c r="GQ26" s="61"/>
      <c r="GR26" s="61"/>
      <c r="GS26" s="61"/>
      <c r="GT26" s="61"/>
      <c r="GU26" s="61"/>
      <c r="GV26" s="61"/>
      <c r="GW26" s="61"/>
      <c r="GX26" s="61"/>
    </row>
    <row r="27" spans="1:206" s="59" customFormat="1" ht="18" customHeight="1">
      <c r="A27" s="373" t="s">
        <v>44</v>
      </c>
      <c r="B27" s="373"/>
      <c r="C27" s="132">
        <f t="shared" ref="C27" si="84">C28+C29+C31+C33+C35+C36</f>
        <v>0</v>
      </c>
      <c r="D27" s="132">
        <f>D28+D29+D31+D33+D35+D36</f>
        <v>0</v>
      </c>
      <c r="E27" s="132">
        <f t="shared" ref="E27:AA27" si="85">E28+E29+E31+E33+E35+E36</f>
        <v>0</v>
      </c>
      <c r="F27" s="132">
        <f t="shared" si="85"/>
        <v>0</v>
      </c>
      <c r="G27" s="132">
        <f t="shared" si="85"/>
        <v>0</v>
      </c>
      <c r="H27" s="132">
        <f t="shared" si="85"/>
        <v>0</v>
      </c>
      <c r="I27" s="132">
        <f t="shared" si="85"/>
        <v>0</v>
      </c>
      <c r="J27" s="132">
        <f t="shared" si="85"/>
        <v>0</v>
      </c>
      <c r="K27" s="132">
        <f t="shared" si="85"/>
        <v>0</v>
      </c>
      <c r="L27" s="132">
        <f t="shared" si="85"/>
        <v>0</v>
      </c>
      <c r="M27" s="132">
        <f t="shared" si="85"/>
        <v>0</v>
      </c>
      <c r="N27" s="132">
        <f t="shared" si="85"/>
        <v>0</v>
      </c>
      <c r="O27" s="132">
        <f t="shared" si="85"/>
        <v>0</v>
      </c>
      <c r="P27" s="132">
        <f t="shared" si="85"/>
        <v>0</v>
      </c>
      <c r="Q27" s="132">
        <f t="shared" si="85"/>
        <v>0</v>
      </c>
      <c r="R27" s="132">
        <f t="shared" si="85"/>
        <v>0</v>
      </c>
      <c r="S27" s="132">
        <f t="shared" si="85"/>
        <v>0</v>
      </c>
      <c r="T27" s="132">
        <f t="shared" si="85"/>
        <v>0</v>
      </c>
      <c r="U27" s="132">
        <f t="shared" si="85"/>
        <v>0</v>
      </c>
      <c r="V27" s="132">
        <f t="shared" si="85"/>
        <v>0</v>
      </c>
      <c r="W27" s="132">
        <f t="shared" si="85"/>
        <v>0</v>
      </c>
      <c r="X27" s="132">
        <f t="shared" si="85"/>
        <v>0</v>
      </c>
      <c r="Y27" s="132">
        <f t="shared" si="85"/>
        <v>0</v>
      </c>
      <c r="Z27" s="132">
        <f t="shared" si="85"/>
        <v>0</v>
      </c>
      <c r="AA27" s="132">
        <f t="shared" si="85"/>
        <v>0</v>
      </c>
      <c r="AB27" s="133">
        <f t="shared" si="2"/>
        <v>1</v>
      </c>
      <c r="AC27" s="132">
        <f t="shared" ref="AC27:BF27" si="86">AC28+AC29+AC31+AC33+AC35+AC36</f>
        <v>0</v>
      </c>
      <c r="AD27" s="132">
        <f t="shared" si="86"/>
        <v>0</v>
      </c>
      <c r="AE27" s="132">
        <f t="shared" si="86"/>
        <v>0</v>
      </c>
      <c r="AF27" s="133">
        <f t="shared" si="4"/>
        <v>1</v>
      </c>
      <c r="AG27" s="132">
        <f t="shared" ref="AG27" si="87">AG28+AG29+AG31+AG33+AG35+AG36</f>
        <v>0</v>
      </c>
      <c r="AH27" s="132">
        <f t="shared" si="86"/>
        <v>0</v>
      </c>
      <c r="AI27" s="133">
        <f t="shared" si="6"/>
        <v>1</v>
      </c>
      <c r="AJ27" s="132">
        <f t="shared" ref="AJ27" si="88">AJ28+AJ29+AJ31+AJ33+AJ35+AJ36</f>
        <v>0</v>
      </c>
      <c r="AK27" s="132">
        <f t="shared" si="86"/>
        <v>0</v>
      </c>
      <c r="AL27" s="133">
        <f t="shared" si="8"/>
        <v>1</v>
      </c>
      <c r="AM27" s="132">
        <f t="shared" ref="AM27" si="89">AM28+AM29+AM31+AM33+AM35+AM36</f>
        <v>0</v>
      </c>
      <c r="AN27" s="132">
        <f t="shared" si="86"/>
        <v>0</v>
      </c>
      <c r="AO27" s="133">
        <f t="shared" si="10"/>
        <v>1</v>
      </c>
      <c r="AP27" s="132">
        <f t="shared" ref="AP27" si="90">AP28+AP29+AP31+AP33+AP35+AP36</f>
        <v>0</v>
      </c>
      <c r="AQ27" s="132">
        <f t="shared" si="86"/>
        <v>0</v>
      </c>
      <c r="AR27" s="133">
        <f t="shared" si="12"/>
        <v>1</v>
      </c>
      <c r="AS27" s="132">
        <f t="shared" ref="AS27" si="91">AS28+AS29+AS31+AS33+AS35+AS36</f>
        <v>0</v>
      </c>
      <c r="AT27" s="132">
        <f t="shared" si="86"/>
        <v>0</v>
      </c>
      <c r="AU27" s="133">
        <f t="shared" si="14"/>
        <v>1</v>
      </c>
      <c r="AV27" s="132">
        <f t="shared" ref="AV27" si="92">AV28+AV29+AV31+AV33+AV35+AV36</f>
        <v>0</v>
      </c>
      <c r="AW27" s="132">
        <f t="shared" si="86"/>
        <v>0</v>
      </c>
      <c r="AX27" s="133">
        <f t="shared" si="16"/>
        <v>1</v>
      </c>
      <c r="AY27" s="132">
        <f t="shared" ref="AY27" si="93">AY28+AY29+AY31+AY33+AY35+AY36</f>
        <v>0</v>
      </c>
      <c r="AZ27" s="132">
        <f t="shared" si="86"/>
        <v>0</v>
      </c>
      <c r="BA27" s="133">
        <f t="shared" si="18"/>
        <v>1</v>
      </c>
      <c r="BB27" s="132">
        <f t="shared" ref="BB27" si="94">BB28+BB29+BB31+BB33+BB35+BB36</f>
        <v>0</v>
      </c>
      <c r="BC27" s="132">
        <f t="shared" si="86"/>
        <v>0</v>
      </c>
      <c r="BD27" s="133">
        <f t="shared" si="20"/>
        <v>1</v>
      </c>
      <c r="BE27" s="132">
        <f t="shared" ref="BE27" si="95">BE28+BE29+BE31+BE33+BE35+BE36</f>
        <v>0</v>
      </c>
      <c r="BF27" s="132">
        <f t="shared" si="86"/>
        <v>0</v>
      </c>
      <c r="BG27" s="133">
        <f t="shared" si="22"/>
        <v>1</v>
      </c>
      <c r="BH27" s="132">
        <f t="shared" ref="BH27:BJ27" si="96">BH28+BH29+BH31+BH33+BH35+BH36</f>
        <v>0</v>
      </c>
      <c r="BI27" s="132">
        <f t="shared" si="96"/>
        <v>0</v>
      </c>
      <c r="BJ27" s="132">
        <f t="shared" si="96"/>
        <v>0</v>
      </c>
      <c r="BK27" s="133">
        <f>IF($AA$27=0,1,BJ27/$AA$27-1)</f>
        <v>1</v>
      </c>
      <c r="BL27" s="133">
        <f t="shared" si="24"/>
        <v>1</v>
      </c>
      <c r="BM27" s="166"/>
      <c r="BN27" s="58"/>
      <c r="BO27" s="58"/>
      <c r="BP27" s="58"/>
      <c r="BQ27" s="58"/>
      <c r="BR27" s="58"/>
      <c r="BS27" s="58"/>
      <c r="BT27" s="58"/>
      <c r="BU27" s="58"/>
      <c r="BV27" s="58"/>
      <c r="BW27" s="58"/>
      <c r="BX27" s="58"/>
      <c r="BY27" s="58"/>
      <c r="BZ27" s="58"/>
      <c r="CA27" s="58"/>
      <c r="CB27" s="58"/>
      <c r="CC27" s="58"/>
      <c r="CD27" s="58"/>
      <c r="CE27" s="58"/>
      <c r="CF27" s="58"/>
      <c r="CG27" s="58"/>
      <c r="CH27" s="58"/>
      <c r="CI27" s="58"/>
      <c r="CJ27" s="58"/>
      <c r="CK27" s="58"/>
      <c r="CL27" s="58"/>
      <c r="CM27" s="58"/>
      <c r="CN27" s="58"/>
      <c r="CO27" s="58"/>
      <c r="CP27" s="58"/>
      <c r="CQ27" s="58"/>
      <c r="CR27" s="58"/>
      <c r="CS27" s="58"/>
      <c r="CT27" s="58"/>
      <c r="CU27" s="58"/>
      <c r="CV27" s="58"/>
      <c r="CW27" s="58"/>
      <c r="CX27" s="58"/>
      <c r="CY27" s="58"/>
      <c r="CZ27" s="58"/>
      <c r="DA27" s="58"/>
      <c r="DB27" s="58"/>
      <c r="DC27" s="58"/>
      <c r="DD27" s="58"/>
      <c r="DE27" s="58"/>
      <c r="DF27" s="58"/>
      <c r="DG27" s="58"/>
      <c r="DH27" s="58"/>
      <c r="DI27" s="58"/>
      <c r="DJ27" s="58"/>
      <c r="DK27" s="58"/>
      <c r="DL27" s="58"/>
      <c r="DM27" s="58"/>
      <c r="DN27" s="58"/>
      <c r="DO27" s="58"/>
      <c r="DP27" s="58"/>
      <c r="DQ27" s="58"/>
      <c r="DR27" s="58"/>
      <c r="DS27" s="58"/>
      <c r="DT27" s="58"/>
      <c r="DU27" s="58"/>
      <c r="DV27" s="58"/>
      <c r="DW27" s="58"/>
      <c r="DX27" s="58"/>
      <c r="DY27" s="58"/>
      <c r="DZ27" s="58"/>
      <c r="EA27" s="58"/>
      <c r="EB27" s="58"/>
      <c r="EC27" s="58"/>
      <c r="ED27" s="58"/>
      <c r="EE27" s="58"/>
      <c r="EF27" s="58"/>
      <c r="EG27" s="58"/>
      <c r="EH27" s="58"/>
      <c r="EI27" s="58"/>
      <c r="EJ27" s="58"/>
      <c r="EK27" s="58"/>
      <c r="EL27" s="58"/>
      <c r="EM27" s="58"/>
      <c r="EN27" s="58"/>
      <c r="EO27" s="58"/>
      <c r="EP27" s="58"/>
      <c r="EQ27" s="58"/>
      <c r="ER27" s="58"/>
      <c r="ES27" s="58"/>
      <c r="ET27" s="58"/>
      <c r="EU27" s="58"/>
      <c r="EV27" s="58"/>
      <c r="EW27" s="58"/>
      <c r="EX27" s="58"/>
      <c r="EY27" s="58"/>
      <c r="EZ27" s="58"/>
      <c r="FA27" s="58"/>
      <c r="FB27" s="58"/>
      <c r="FC27" s="58"/>
      <c r="FD27" s="58"/>
      <c r="FE27" s="58"/>
      <c r="FF27" s="58"/>
      <c r="FG27" s="58"/>
      <c r="FH27" s="58"/>
      <c r="FI27" s="58"/>
      <c r="FJ27" s="58"/>
      <c r="FK27" s="58"/>
      <c r="FL27" s="58"/>
      <c r="FM27" s="58"/>
      <c r="FN27" s="58"/>
      <c r="FO27" s="58"/>
      <c r="FP27" s="58"/>
      <c r="FQ27" s="58"/>
      <c r="FR27" s="58"/>
      <c r="FS27" s="58"/>
      <c r="FT27" s="58"/>
      <c r="FU27" s="58"/>
      <c r="FV27" s="58"/>
      <c r="FW27" s="58"/>
      <c r="FX27" s="58"/>
      <c r="FY27" s="58"/>
      <c r="FZ27" s="58"/>
      <c r="GA27" s="58"/>
      <c r="GB27" s="58"/>
      <c r="GC27" s="58"/>
      <c r="GD27" s="58"/>
      <c r="GE27" s="58"/>
      <c r="GF27" s="58"/>
      <c r="GG27" s="58"/>
      <c r="GH27" s="58"/>
      <c r="GI27" s="58"/>
      <c r="GJ27" s="58"/>
      <c r="GK27" s="58"/>
      <c r="GL27" s="58"/>
      <c r="GM27" s="58"/>
      <c r="GN27" s="58"/>
      <c r="GO27" s="58"/>
      <c r="GP27" s="58"/>
      <c r="GQ27" s="58"/>
      <c r="GR27" s="58"/>
      <c r="GS27" s="58"/>
      <c r="GT27" s="58"/>
      <c r="GU27" s="58"/>
      <c r="GV27" s="58"/>
      <c r="GW27" s="58"/>
      <c r="GX27" s="58"/>
    </row>
    <row r="28" spans="1:206" s="64" customFormat="1" ht="18" customHeight="1">
      <c r="A28" s="365" t="s">
        <v>94</v>
      </c>
      <c r="B28" s="365"/>
      <c r="C28" s="29"/>
      <c r="D28" s="134">
        <f t="shared" ref="D28:D36" si="97">E28+F28+H28+J28+L28+N28+P28+R28+T28+V28+X28+Z28</f>
        <v>0</v>
      </c>
      <c r="E28" s="29"/>
      <c r="F28" s="29"/>
      <c r="G28" s="134">
        <f t="shared" ref="G28:G36" si="98">E28+F28</f>
        <v>0</v>
      </c>
      <c r="H28" s="29"/>
      <c r="I28" s="134">
        <f t="shared" ref="I28:I36" si="99">G28+H28</f>
        <v>0</v>
      </c>
      <c r="J28" s="29"/>
      <c r="K28" s="134">
        <f t="shared" ref="K28:K36" si="100">I28+J28</f>
        <v>0</v>
      </c>
      <c r="L28" s="29"/>
      <c r="M28" s="134">
        <f t="shared" ref="M28:M36" si="101">K28+L28</f>
        <v>0</v>
      </c>
      <c r="N28" s="29"/>
      <c r="O28" s="134">
        <f t="shared" ref="O28:O36" si="102">M28+N28</f>
        <v>0</v>
      </c>
      <c r="P28" s="29"/>
      <c r="Q28" s="134">
        <f t="shared" ref="Q28:Q36" si="103">O28+P28</f>
        <v>0</v>
      </c>
      <c r="R28" s="29"/>
      <c r="S28" s="134">
        <f t="shared" ref="S28:S36" si="104">Q28+R28</f>
        <v>0</v>
      </c>
      <c r="T28" s="29"/>
      <c r="U28" s="134">
        <f t="shared" ref="U28:U36" si="105">S28+T28</f>
        <v>0</v>
      </c>
      <c r="V28" s="29"/>
      <c r="W28" s="134">
        <f t="shared" ref="W28:W36" si="106">U28+V28</f>
        <v>0</v>
      </c>
      <c r="X28" s="29"/>
      <c r="Y28" s="134">
        <f t="shared" ref="Y28:Y36" si="107">W28+X28</f>
        <v>0</v>
      </c>
      <c r="Z28" s="29"/>
      <c r="AA28" s="29"/>
      <c r="AB28" s="135">
        <f t="shared" si="2"/>
        <v>1</v>
      </c>
      <c r="AC28" s="29"/>
      <c r="AD28" s="29"/>
      <c r="AE28" s="134">
        <f t="shared" ref="AE28:AE36" si="108">AC28+AD28</f>
        <v>0</v>
      </c>
      <c r="AF28" s="135">
        <f t="shared" si="4"/>
        <v>1</v>
      </c>
      <c r="AG28" s="29"/>
      <c r="AH28" s="134">
        <f t="shared" ref="AH28:AH36" si="109">AE28+AG28</f>
        <v>0</v>
      </c>
      <c r="AI28" s="135">
        <f t="shared" si="6"/>
        <v>1</v>
      </c>
      <c r="AJ28" s="29"/>
      <c r="AK28" s="134">
        <f t="shared" ref="AK28:AK36" si="110">AH28+AJ28</f>
        <v>0</v>
      </c>
      <c r="AL28" s="135">
        <f t="shared" si="8"/>
        <v>1</v>
      </c>
      <c r="AM28" s="29"/>
      <c r="AN28" s="134">
        <f t="shared" ref="AN28:AN36" si="111">AK28+AM28</f>
        <v>0</v>
      </c>
      <c r="AO28" s="135">
        <f t="shared" si="10"/>
        <v>1</v>
      </c>
      <c r="AP28" s="29"/>
      <c r="AQ28" s="134">
        <f t="shared" ref="AQ28:AQ36" si="112">AN28+AP28</f>
        <v>0</v>
      </c>
      <c r="AR28" s="135">
        <f t="shared" si="12"/>
        <v>1</v>
      </c>
      <c r="AS28" s="29"/>
      <c r="AT28" s="134">
        <f t="shared" ref="AT28:AT36" si="113">AQ28+AS28</f>
        <v>0</v>
      </c>
      <c r="AU28" s="135">
        <f t="shared" si="14"/>
        <v>1</v>
      </c>
      <c r="AV28" s="29"/>
      <c r="AW28" s="134">
        <f t="shared" ref="AW28:AW36" si="114">AT28+AV28</f>
        <v>0</v>
      </c>
      <c r="AX28" s="135">
        <f t="shared" si="16"/>
        <v>1</v>
      </c>
      <c r="AY28" s="29"/>
      <c r="AZ28" s="134">
        <f t="shared" ref="AZ28:AZ36" si="115">AW28+AY28</f>
        <v>0</v>
      </c>
      <c r="BA28" s="135">
        <f t="shared" si="18"/>
        <v>1</v>
      </c>
      <c r="BB28" s="29"/>
      <c r="BC28" s="134">
        <f t="shared" ref="BC28:BC36" si="116">AZ28+BB28</f>
        <v>0</v>
      </c>
      <c r="BD28" s="135">
        <f t="shared" si="20"/>
        <v>1</v>
      </c>
      <c r="BE28" s="29"/>
      <c r="BF28" s="134">
        <f t="shared" ref="BF28:BF36" si="117">BC28+BE28</f>
        <v>0</v>
      </c>
      <c r="BG28" s="135">
        <f t="shared" si="22"/>
        <v>1</v>
      </c>
      <c r="BH28" s="134"/>
      <c r="BI28" s="26"/>
      <c r="BJ28" s="26"/>
      <c r="BK28" s="135">
        <f>IF($AA$28=0,1,BJ28/$AA$28-1)</f>
        <v>1</v>
      </c>
      <c r="BL28" s="135">
        <f t="shared" si="24"/>
        <v>1</v>
      </c>
      <c r="BM28" s="167"/>
      <c r="BN28" s="63"/>
      <c r="BO28" s="63"/>
      <c r="BP28" s="63"/>
      <c r="BQ28" s="63"/>
      <c r="BR28" s="63"/>
      <c r="BS28" s="63"/>
      <c r="BT28" s="63"/>
      <c r="BU28" s="63"/>
      <c r="BV28" s="63"/>
      <c r="BW28" s="63"/>
      <c r="BX28" s="63"/>
      <c r="BY28" s="63"/>
      <c r="BZ28" s="63"/>
      <c r="CA28" s="63"/>
      <c r="CB28" s="63"/>
      <c r="CC28" s="63"/>
      <c r="CD28" s="63"/>
      <c r="CE28" s="63"/>
      <c r="CF28" s="63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</row>
    <row r="29" spans="1:206" s="64" customFormat="1" ht="18" customHeight="1">
      <c r="A29" s="365" t="s">
        <v>45</v>
      </c>
      <c r="B29" s="365"/>
      <c r="C29" s="29"/>
      <c r="D29" s="134">
        <f t="shared" si="97"/>
        <v>0</v>
      </c>
      <c r="E29" s="29"/>
      <c r="F29" s="29"/>
      <c r="G29" s="134">
        <f t="shared" si="98"/>
        <v>0</v>
      </c>
      <c r="H29" s="29"/>
      <c r="I29" s="134">
        <f t="shared" si="99"/>
        <v>0</v>
      </c>
      <c r="J29" s="29"/>
      <c r="K29" s="134">
        <f t="shared" si="100"/>
        <v>0</v>
      </c>
      <c r="L29" s="29"/>
      <c r="M29" s="134">
        <f t="shared" si="101"/>
        <v>0</v>
      </c>
      <c r="N29" s="29"/>
      <c r="O29" s="134">
        <f t="shared" si="102"/>
        <v>0</v>
      </c>
      <c r="P29" s="29"/>
      <c r="Q29" s="134">
        <f t="shared" si="103"/>
        <v>0</v>
      </c>
      <c r="R29" s="29"/>
      <c r="S29" s="134">
        <f t="shared" si="104"/>
        <v>0</v>
      </c>
      <c r="T29" s="29"/>
      <c r="U29" s="134">
        <f t="shared" si="105"/>
        <v>0</v>
      </c>
      <c r="V29" s="29"/>
      <c r="W29" s="134">
        <f t="shared" si="106"/>
        <v>0</v>
      </c>
      <c r="X29" s="29"/>
      <c r="Y29" s="134">
        <f t="shared" si="107"/>
        <v>0</v>
      </c>
      <c r="Z29" s="29"/>
      <c r="AA29" s="29"/>
      <c r="AB29" s="135">
        <f t="shared" si="2"/>
        <v>1</v>
      </c>
      <c r="AC29" s="29"/>
      <c r="AD29" s="29"/>
      <c r="AE29" s="134">
        <f t="shared" si="108"/>
        <v>0</v>
      </c>
      <c r="AF29" s="135">
        <f t="shared" si="4"/>
        <v>1</v>
      </c>
      <c r="AG29" s="29"/>
      <c r="AH29" s="134">
        <f t="shared" si="109"/>
        <v>0</v>
      </c>
      <c r="AI29" s="135">
        <f t="shared" si="6"/>
        <v>1</v>
      </c>
      <c r="AJ29" s="29"/>
      <c r="AK29" s="134">
        <f t="shared" si="110"/>
        <v>0</v>
      </c>
      <c r="AL29" s="135">
        <f t="shared" si="8"/>
        <v>1</v>
      </c>
      <c r="AM29" s="29"/>
      <c r="AN29" s="134">
        <f t="shared" si="111"/>
        <v>0</v>
      </c>
      <c r="AO29" s="135">
        <f t="shared" si="10"/>
        <v>1</v>
      </c>
      <c r="AP29" s="29"/>
      <c r="AQ29" s="134">
        <f t="shared" si="112"/>
        <v>0</v>
      </c>
      <c r="AR29" s="135">
        <f t="shared" si="12"/>
        <v>1</v>
      </c>
      <c r="AS29" s="29"/>
      <c r="AT29" s="134">
        <f t="shared" si="113"/>
        <v>0</v>
      </c>
      <c r="AU29" s="135">
        <f t="shared" si="14"/>
        <v>1</v>
      </c>
      <c r="AV29" s="29"/>
      <c r="AW29" s="134">
        <f t="shared" si="114"/>
        <v>0</v>
      </c>
      <c r="AX29" s="135">
        <f t="shared" si="16"/>
        <v>1</v>
      </c>
      <c r="AY29" s="29"/>
      <c r="AZ29" s="134">
        <f t="shared" si="115"/>
        <v>0</v>
      </c>
      <c r="BA29" s="135">
        <f t="shared" si="18"/>
        <v>1</v>
      </c>
      <c r="BB29" s="29"/>
      <c r="BC29" s="134">
        <f t="shared" si="116"/>
        <v>0</v>
      </c>
      <c r="BD29" s="135">
        <f t="shared" si="20"/>
        <v>1</v>
      </c>
      <c r="BE29" s="29"/>
      <c r="BF29" s="134">
        <f t="shared" si="117"/>
        <v>0</v>
      </c>
      <c r="BG29" s="135">
        <f t="shared" si="22"/>
        <v>1</v>
      </c>
      <c r="BH29" s="134"/>
      <c r="BI29" s="26"/>
      <c r="BJ29" s="26"/>
      <c r="BK29" s="135">
        <f>IF($AA$29=0,1,BJ29/$AA$29-1)</f>
        <v>1</v>
      </c>
      <c r="BL29" s="135">
        <f t="shared" si="24"/>
        <v>1</v>
      </c>
      <c r="BM29" s="167"/>
      <c r="BN29" s="63"/>
      <c r="BO29" s="63"/>
      <c r="BP29" s="63"/>
      <c r="BQ29" s="63"/>
      <c r="BR29" s="63"/>
      <c r="BS29" s="63"/>
      <c r="BT29" s="63"/>
      <c r="BU29" s="63"/>
      <c r="BV29" s="63"/>
      <c r="BW29" s="63"/>
      <c r="BX29" s="63"/>
      <c r="BY29" s="63"/>
      <c r="BZ29" s="63"/>
      <c r="CA29" s="63"/>
      <c r="CB29" s="63"/>
      <c r="CC29" s="63"/>
      <c r="CD29" s="63"/>
      <c r="CE29" s="63"/>
      <c r="CF29" s="63"/>
      <c r="CG29" s="63"/>
      <c r="CH29" s="63"/>
      <c r="CI29" s="63"/>
      <c r="CJ29" s="63"/>
      <c r="CK29" s="63"/>
      <c r="CL29" s="63"/>
      <c r="CM29" s="63"/>
      <c r="CN29" s="63"/>
      <c r="CO29" s="63"/>
      <c r="CP29" s="63"/>
      <c r="CQ29" s="63"/>
      <c r="CR29" s="63"/>
      <c r="CS29" s="63"/>
      <c r="CT29" s="63"/>
      <c r="CU29" s="63"/>
      <c r="CV29" s="63"/>
      <c r="CW29" s="63"/>
      <c r="CX29" s="63"/>
      <c r="CY29" s="63"/>
      <c r="CZ29" s="63"/>
      <c r="DA29" s="63"/>
      <c r="DB29" s="63"/>
      <c r="DC29" s="63"/>
      <c r="DD29" s="63"/>
      <c r="DE29" s="63"/>
      <c r="DF29" s="63"/>
      <c r="DG29" s="63"/>
      <c r="DH29" s="63"/>
      <c r="DI29" s="63"/>
      <c r="DJ29" s="63"/>
      <c r="DK29" s="63"/>
      <c r="DL29" s="63"/>
      <c r="DM29" s="63"/>
      <c r="DN29" s="63"/>
      <c r="DO29" s="63"/>
      <c r="DP29" s="63"/>
      <c r="DQ29" s="63"/>
      <c r="DR29" s="63"/>
      <c r="DS29" s="63"/>
      <c r="DT29" s="63"/>
      <c r="DU29" s="63"/>
      <c r="DV29" s="63"/>
      <c r="DW29" s="63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3"/>
      <c r="GA29" s="63"/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3"/>
      <c r="GO29" s="63"/>
      <c r="GP29" s="63"/>
      <c r="GQ29" s="63"/>
      <c r="GR29" s="63"/>
      <c r="GS29" s="63"/>
      <c r="GT29" s="63"/>
      <c r="GU29" s="63"/>
      <c r="GV29" s="63"/>
      <c r="GW29" s="63"/>
      <c r="GX29" s="63"/>
    </row>
    <row r="30" spans="1:206" s="64" customFormat="1" ht="18" customHeight="1">
      <c r="A30" s="365" t="s">
        <v>91</v>
      </c>
      <c r="B30" s="365"/>
      <c r="C30" s="29"/>
      <c r="D30" s="134">
        <f t="shared" si="97"/>
        <v>0</v>
      </c>
      <c r="E30" s="30"/>
      <c r="F30" s="30"/>
      <c r="G30" s="134">
        <f t="shared" si="98"/>
        <v>0</v>
      </c>
      <c r="H30" s="30"/>
      <c r="I30" s="134">
        <f t="shared" si="99"/>
        <v>0</v>
      </c>
      <c r="J30" s="30"/>
      <c r="K30" s="134">
        <f t="shared" si="100"/>
        <v>0</v>
      </c>
      <c r="L30" s="30"/>
      <c r="M30" s="134">
        <f t="shared" si="101"/>
        <v>0</v>
      </c>
      <c r="N30" s="30"/>
      <c r="O30" s="134">
        <f t="shared" si="102"/>
        <v>0</v>
      </c>
      <c r="P30" s="30"/>
      <c r="Q30" s="134">
        <f t="shared" si="103"/>
        <v>0</v>
      </c>
      <c r="R30" s="30"/>
      <c r="S30" s="134">
        <f t="shared" si="104"/>
        <v>0</v>
      </c>
      <c r="T30" s="30"/>
      <c r="U30" s="134">
        <f t="shared" si="105"/>
        <v>0</v>
      </c>
      <c r="V30" s="30"/>
      <c r="W30" s="134">
        <f t="shared" si="106"/>
        <v>0</v>
      </c>
      <c r="X30" s="30"/>
      <c r="Y30" s="134">
        <f t="shared" si="107"/>
        <v>0</v>
      </c>
      <c r="Z30" s="30"/>
      <c r="AA30" s="30"/>
      <c r="AB30" s="135">
        <f t="shared" si="2"/>
        <v>1</v>
      </c>
      <c r="AC30" s="30"/>
      <c r="AD30" s="30"/>
      <c r="AE30" s="134">
        <f t="shared" si="108"/>
        <v>0</v>
      </c>
      <c r="AF30" s="135">
        <f t="shared" si="4"/>
        <v>1</v>
      </c>
      <c r="AG30" s="30"/>
      <c r="AH30" s="134">
        <f t="shared" si="109"/>
        <v>0</v>
      </c>
      <c r="AI30" s="135">
        <f t="shared" si="6"/>
        <v>1</v>
      </c>
      <c r="AJ30" s="30"/>
      <c r="AK30" s="134">
        <f t="shared" si="110"/>
        <v>0</v>
      </c>
      <c r="AL30" s="135">
        <f t="shared" si="8"/>
        <v>1</v>
      </c>
      <c r="AM30" s="30"/>
      <c r="AN30" s="134">
        <f t="shared" si="111"/>
        <v>0</v>
      </c>
      <c r="AO30" s="135">
        <f t="shared" si="10"/>
        <v>1</v>
      </c>
      <c r="AP30" s="30"/>
      <c r="AQ30" s="134">
        <f t="shared" si="112"/>
        <v>0</v>
      </c>
      <c r="AR30" s="135">
        <f t="shared" si="12"/>
        <v>1</v>
      </c>
      <c r="AS30" s="30"/>
      <c r="AT30" s="134">
        <f t="shared" si="113"/>
        <v>0</v>
      </c>
      <c r="AU30" s="135">
        <f t="shared" si="14"/>
        <v>1</v>
      </c>
      <c r="AV30" s="30"/>
      <c r="AW30" s="134">
        <f t="shared" si="114"/>
        <v>0</v>
      </c>
      <c r="AX30" s="135">
        <f t="shared" si="16"/>
        <v>1</v>
      </c>
      <c r="AY30" s="30"/>
      <c r="AZ30" s="134">
        <f t="shared" si="115"/>
        <v>0</v>
      </c>
      <c r="BA30" s="135">
        <f t="shared" si="18"/>
        <v>1</v>
      </c>
      <c r="BB30" s="30"/>
      <c r="BC30" s="134">
        <f t="shared" si="116"/>
        <v>0</v>
      </c>
      <c r="BD30" s="135">
        <f t="shared" si="20"/>
        <v>1</v>
      </c>
      <c r="BE30" s="30"/>
      <c r="BF30" s="134">
        <f t="shared" si="117"/>
        <v>0</v>
      </c>
      <c r="BG30" s="135">
        <f t="shared" si="22"/>
        <v>1</v>
      </c>
      <c r="BH30" s="134"/>
      <c r="BI30" s="26"/>
      <c r="BJ30" s="26"/>
      <c r="BK30" s="135">
        <f>IF($AA$30=0,1,BJ30/$AA$30-1)</f>
        <v>1</v>
      </c>
      <c r="BL30" s="135">
        <f t="shared" si="24"/>
        <v>1</v>
      </c>
      <c r="BM30" s="167"/>
      <c r="BN30" s="63"/>
      <c r="BO30" s="63"/>
      <c r="BP30" s="63"/>
      <c r="BQ30" s="63"/>
      <c r="BR30" s="63"/>
      <c r="BS30" s="63"/>
      <c r="BT30" s="63"/>
      <c r="BU30" s="63"/>
      <c r="BV30" s="63"/>
      <c r="BW30" s="63"/>
      <c r="BX30" s="63"/>
      <c r="BY30" s="63"/>
      <c r="BZ30" s="63"/>
      <c r="CA30" s="63"/>
      <c r="CB30" s="63"/>
      <c r="CC30" s="63"/>
      <c r="CD30" s="63"/>
      <c r="CE30" s="63"/>
      <c r="CF30" s="63"/>
      <c r="CG30" s="63"/>
      <c r="CH30" s="63"/>
      <c r="CI30" s="63"/>
      <c r="CJ30" s="63"/>
      <c r="CK30" s="63"/>
      <c r="CL30" s="63"/>
      <c r="CM30" s="63"/>
      <c r="CN30" s="63"/>
      <c r="CO30" s="63"/>
      <c r="CP30" s="63"/>
      <c r="CQ30" s="63"/>
      <c r="CR30" s="63"/>
      <c r="CS30" s="63"/>
      <c r="CT30" s="63"/>
      <c r="CU30" s="63"/>
      <c r="CV30" s="63"/>
      <c r="CW30" s="63"/>
      <c r="CX30" s="63"/>
      <c r="CY30" s="63"/>
      <c r="CZ30" s="63"/>
      <c r="DA30" s="63"/>
      <c r="DB30" s="63"/>
      <c r="DC30" s="63"/>
      <c r="DD30" s="63"/>
      <c r="DE30" s="63"/>
      <c r="DF30" s="63"/>
      <c r="DG30" s="63"/>
      <c r="DH30" s="63"/>
      <c r="DI30" s="63"/>
      <c r="DJ30" s="63"/>
      <c r="DK30" s="63"/>
      <c r="DL30" s="63"/>
      <c r="DM30" s="63"/>
      <c r="DN30" s="63"/>
      <c r="DO30" s="63"/>
      <c r="DP30" s="63"/>
      <c r="DQ30" s="63"/>
      <c r="DR30" s="63"/>
      <c r="DS30" s="63"/>
      <c r="DT30" s="63"/>
      <c r="DU30" s="63"/>
      <c r="DV30" s="63"/>
      <c r="DW30" s="63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</row>
    <row r="31" spans="1:206" s="64" customFormat="1" ht="18" customHeight="1">
      <c r="A31" s="365" t="s">
        <v>46</v>
      </c>
      <c r="B31" s="365"/>
      <c r="C31" s="29"/>
      <c r="D31" s="134">
        <f t="shared" si="97"/>
        <v>0</v>
      </c>
      <c r="E31" s="30"/>
      <c r="F31" s="30"/>
      <c r="G31" s="134">
        <f t="shared" si="98"/>
        <v>0</v>
      </c>
      <c r="H31" s="30"/>
      <c r="I31" s="134">
        <f t="shared" si="99"/>
        <v>0</v>
      </c>
      <c r="J31" s="30"/>
      <c r="K31" s="134">
        <f t="shared" si="100"/>
        <v>0</v>
      </c>
      <c r="L31" s="30"/>
      <c r="M31" s="134">
        <f t="shared" si="101"/>
        <v>0</v>
      </c>
      <c r="N31" s="30"/>
      <c r="O31" s="134">
        <f t="shared" si="102"/>
        <v>0</v>
      </c>
      <c r="P31" s="30"/>
      <c r="Q31" s="134">
        <f t="shared" si="103"/>
        <v>0</v>
      </c>
      <c r="R31" s="30"/>
      <c r="S31" s="134">
        <f t="shared" si="104"/>
        <v>0</v>
      </c>
      <c r="T31" s="30"/>
      <c r="U31" s="134">
        <f t="shared" si="105"/>
        <v>0</v>
      </c>
      <c r="V31" s="30"/>
      <c r="W31" s="134">
        <f t="shared" si="106"/>
        <v>0</v>
      </c>
      <c r="X31" s="30"/>
      <c r="Y31" s="134">
        <f t="shared" si="107"/>
        <v>0</v>
      </c>
      <c r="Z31" s="30"/>
      <c r="AA31" s="30"/>
      <c r="AB31" s="135">
        <f t="shared" si="2"/>
        <v>1</v>
      </c>
      <c r="AC31" s="30"/>
      <c r="AD31" s="30"/>
      <c r="AE31" s="134">
        <f t="shared" si="108"/>
        <v>0</v>
      </c>
      <c r="AF31" s="135">
        <f t="shared" si="4"/>
        <v>1</v>
      </c>
      <c r="AG31" s="30"/>
      <c r="AH31" s="134">
        <f t="shared" si="109"/>
        <v>0</v>
      </c>
      <c r="AI31" s="135">
        <f t="shared" si="6"/>
        <v>1</v>
      </c>
      <c r="AJ31" s="30"/>
      <c r="AK31" s="134">
        <f t="shared" si="110"/>
        <v>0</v>
      </c>
      <c r="AL31" s="135">
        <f t="shared" si="8"/>
        <v>1</v>
      </c>
      <c r="AM31" s="30"/>
      <c r="AN31" s="134">
        <f t="shared" si="111"/>
        <v>0</v>
      </c>
      <c r="AO31" s="135">
        <f t="shared" si="10"/>
        <v>1</v>
      </c>
      <c r="AP31" s="30"/>
      <c r="AQ31" s="134">
        <f t="shared" si="112"/>
        <v>0</v>
      </c>
      <c r="AR31" s="135">
        <f t="shared" si="12"/>
        <v>1</v>
      </c>
      <c r="AS31" s="30"/>
      <c r="AT31" s="134">
        <f t="shared" si="113"/>
        <v>0</v>
      </c>
      <c r="AU31" s="135">
        <f t="shared" si="14"/>
        <v>1</v>
      </c>
      <c r="AV31" s="30"/>
      <c r="AW31" s="134">
        <f t="shared" si="114"/>
        <v>0</v>
      </c>
      <c r="AX31" s="135">
        <f t="shared" si="16"/>
        <v>1</v>
      </c>
      <c r="AY31" s="30"/>
      <c r="AZ31" s="134">
        <f t="shared" si="115"/>
        <v>0</v>
      </c>
      <c r="BA31" s="135">
        <f t="shared" si="18"/>
        <v>1</v>
      </c>
      <c r="BB31" s="30"/>
      <c r="BC31" s="134">
        <f t="shared" si="116"/>
        <v>0</v>
      </c>
      <c r="BD31" s="135">
        <f t="shared" si="20"/>
        <v>1</v>
      </c>
      <c r="BE31" s="30"/>
      <c r="BF31" s="134">
        <f t="shared" si="117"/>
        <v>0</v>
      </c>
      <c r="BG31" s="135">
        <f t="shared" si="22"/>
        <v>1</v>
      </c>
      <c r="BH31" s="134"/>
      <c r="BI31" s="26"/>
      <c r="BJ31" s="26"/>
      <c r="BK31" s="135">
        <f>IF($AA$31=0,1,BJ31/$AA$31-1)</f>
        <v>1</v>
      </c>
      <c r="BL31" s="135">
        <f t="shared" si="24"/>
        <v>1</v>
      </c>
      <c r="BM31" s="167"/>
      <c r="BN31" s="63"/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  <c r="BZ31" s="63"/>
      <c r="CA31" s="63"/>
      <c r="CB31" s="63"/>
      <c r="CC31" s="63"/>
      <c r="CD31" s="63"/>
      <c r="CE31" s="63"/>
      <c r="CF31" s="6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</row>
    <row r="32" spans="1:206" s="64" customFormat="1" ht="18" customHeight="1">
      <c r="A32" s="365" t="s">
        <v>92</v>
      </c>
      <c r="B32" s="365"/>
      <c r="C32" s="29"/>
      <c r="D32" s="134">
        <f t="shared" si="97"/>
        <v>0</v>
      </c>
      <c r="E32" s="30"/>
      <c r="F32" s="30"/>
      <c r="G32" s="134">
        <f t="shared" si="98"/>
        <v>0</v>
      </c>
      <c r="H32" s="30"/>
      <c r="I32" s="134">
        <f t="shared" si="99"/>
        <v>0</v>
      </c>
      <c r="J32" s="30"/>
      <c r="K32" s="134">
        <f t="shared" si="100"/>
        <v>0</v>
      </c>
      <c r="L32" s="30"/>
      <c r="M32" s="134">
        <f t="shared" si="101"/>
        <v>0</v>
      </c>
      <c r="N32" s="30"/>
      <c r="O32" s="134">
        <f t="shared" si="102"/>
        <v>0</v>
      </c>
      <c r="P32" s="30"/>
      <c r="Q32" s="134">
        <f t="shared" si="103"/>
        <v>0</v>
      </c>
      <c r="R32" s="30"/>
      <c r="S32" s="134">
        <f t="shared" si="104"/>
        <v>0</v>
      </c>
      <c r="T32" s="30"/>
      <c r="U32" s="134">
        <f t="shared" si="105"/>
        <v>0</v>
      </c>
      <c r="V32" s="30"/>
      <c r="W32" s="134">
        <f t="shared" si="106"/>
        <v>0</v>
      </c>
      <c r="X32" s="30"/>
      <c r="Y32" s="134">
        <f t="shared" si="107"/>
        <v>0</v>
      </c>
      <c r="Z32" s="30"/>
      <c r="AA32" s="30"/>
      <c r="AB32" s="135">
        <f t="shared" si="2"/>
        <v>1</v>
      </c>
      <c r="AC32" s="30"/>
      <c r="AD32" s="30"/>
      <c r="AE32" s="134">
        <f t="shared" si="108"/>
        <v>0</v>
      </c>
      <c r="AF32" s="135">
        <f t="shared" si="4"/>
        <v>1</v>
      </c>
      <c r="AG32" s="30"/>
      <c r="AH32" s="134">
        <f t="shared" si="109"/>
        <v>0</v>
      </c>
      <c r="AI32" s="135">
        <f t="shared" si="6"/>
        <v>1</v>
      </c>
      <c r="AJ32" s="30"/>
      <c r="AK32" s="134">
        <f t="shared" si="110"/>
        <v>0</v>
      </c>
      <c r="AL32" s="135">
        <f t="shared" si="8"/>
        <v>1</v>
      </c>
      <c r="AM32" s="30"/>
      <c r="AN32" s="134">
        <f t="shared" si="111"/>
        <v>0</v>
      </c>
      <c r="AO32" s="135">
        <f t="shared" si="10"/>
        <v>1</v>
      </c>
      <c r="AP32" s="30"/>
      <c r="AQ32" s="134">
        <f t="shared" si="112"/>
        <v>0</v>
      </c>
      <c r="AR32" s="135">
        <f t="shared" si="12"/>
        <v>1</v>
      </c>
      <c r="AS32" s="30"/>
      <c r="AT32" s="134">
        <f t="shared" si="113"/>
        <v>0</v>
      </c>
      <c r="AU32" s="135">
        <f t="shared" si="14"/>
        <v>1</v>
      </c>
      <c r="AV32" s="30"/>
      <c r="AW32" s="134">
        <f t="shared" si="114"/>
        <v>0</v>
      </c>
      <c r="AX32" s="135">
        <f t="shared" si="16"/>
        <v>1</v>
      </c>
      <c r="AY32" s="30"/>
      <c r="AZ32" s="134">
        <f t="shared" si="115"/>
        <v>0</v>
      </c>
      <c r="BA32" s="135">
        <f t="shared" si="18"/>
        <v>1</v>
      </c>
      <c r="BB32" s="30"/>
      <c r="BC32" s="134">
        <f t="shared" si="116"/>
        <v>0</v>
      </c>
      <c r="BD32" s="135">
        <f t="shared" si="20"/>
        <v>1</v>
      </c>
      <c r="BE32" s="30"/>
      <c r="BF32" s="134">
        <f t="shared" si="117"/>
        <v>0</v>
      </c>
      <c r="BG32" s="135">
        <f t="shared" si="22"/>
        <v>1</v>
      </c>
      <c r="BH32" s="134"/>
      <c r="BI32" s="26"/>
      <c r="BJ32" s="26"/>
      <c r="BK32" s="135">
        <f>IF($AA$32=0,1,BJ32/$AA$32-1)</f>
        <v>1</v>
      </c>
      <c r="BL32" s="135">
        <f t="shared" si="24"/>
        <v>1</v>
      </c>
      <c r="BM32" s="167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  <c r="FF32" s="63"/>
      <c r="FG32" s="63"/>
      <c r="FH32" s="63"/>
      <c r="FI32" s="63"/>
      <c r="FJ32" s="63"/>
      <c r="FK32" s="63"/>
      <c r="FL32" s="63"/>
      <c r="FM32" s="63"/>
      <c r="FN32" s="63"/>
      <c r="FO32" s="63"/>
      <c r="FP32" s="63"/>
      <c r="FQ32" s="63"/>
      <c r="FR32" s="63"/>
      <c r="FS32" s="63"/>
      <c r="FT32" s="63"/>
      <c r="FU32" s="63"/>
      <c r="FV32" s="63"/>
      <c r="FW32" s="63"/>
      <c r="FX32" s="63"/>
      <c r="FY32" s="63"/>
      <c r="FZ32" s="63"/>
      <c r="GA32" s="63"/>
      <c r="GB32" s="63"/>
      <c r="GC32" s="63"/>
      <c r="GD32" s="63"/>
      <c r="GE32" s="63"/>
      <c r="GF32" s="63"/>
      <c r="GG32" s="63"/>
      <c r="GH32" s="63"/>
      <c r="GI32" s="63"/>
      <c r="GJ32" s="63"/>
      <c r="GK32" s="63"/>
      <c r="GL32" s="63"/>
      <c r="GM32" s="63"/>
      <c r="GN32" s="63"/>
      <c r="GO32" s="63"/>
      <c r="GP32" s="63"/>
      <c r="GQ32" s="63"/>
      <c r="GR32" s="63"/>
      <c r="GS32" s="63"/>
      <c r="GT32" s="63"/>
      <c r="GU32" s="63"/>
      <c r="GV32" s="63"/>
      <c r="GW32" s="63"/>
      <c r="GX32" s="63"/>
    </row>
    <row r="33" spans="1:206" s="66" customFormat="1" ht="18" customHeight="1">
      <c r="A33" s="365" t="s">
        <v>142</v>
      </c>
      <c r="B33" s="365"/>
      <c r="C33" s="29"/>
      <c r="D33" s="134">
        <f t="shared" si="97"/>
        <v>0</v>
      </c>
      <c r="E33" s="29"/>
      <c r="F33" s="29"/>
      <c r="G33" s="134">
        <f t="shared" si="98"/>
        <v>0</v>
      </c>
      <c r="H33" s="29"/>
      <c r="I33" s="134">
        <f t="shared" si="99"/>
        <v>0</v>
      </c>
      <c r="J33" s="29"/>
      <c r="K33" s="134">
        <f t="shared" si="100"/>
        <v>0</v>
      </c>
      <c r="L33" s="29"/>
      <c r="M33" s="134">
        <f t="shared" si="101"/>
        <v>0</v>
      </c>
      <c r="N33" s="29"/>
      <c r="O33" s="134">
        <f t="shared" si="102"/>
        <v>0</v>
      </c>
      <c r="P33" s="29"/>
      <c r="Q33" s="134">
        <f t="shared" si="103"/>
        <v>0</v>
      </c>
      <c r="R33" s="29"/>
      <c r="S33" s="134">
        <f t="shared" si="104"/>
        <v>0</v>
      </c>
      <c r="T33" s="29"/>
      <c r="U33" s="134">
        <f t="shared" si="105"/>
        <v>0</v>
      </c>
      <c r="V33" s="29"/>
      <c r="W33" s="134">
        <f t="shared" si="106"/>
        <v>0</v>
      </c>
      <c r="X33" s="29"/>
      <c r="Y33" s="134">
        <f t="shared" si="107"/>
        <v>0</v>
      </c>
      <c r="Z33" s="29"/>
      <c r="AA33" s="29"/>
      <c r="AB33" s="135">
        <f t="shared" si="2"/>
        <v>1</v>
      </c>
      <c r="AC33" s="29"/>
      <c r="AD33" s="29"/>
      <c r="AE33" s="134">
        <f t="shared" si="108"/>
        <v>0</v>
      </c>
      <c r="AF33" s="135">
        <f t="shared" si="4"/>
        <v>1</v>
      </c>
      <c r="AG33" s="29"/>
      <c r="AH33" s="134">
        <f t="shared" si="109"/>
        <v>0</v>
      </c>
      <c r="AI33" s="135">
        <f t="shared" si="6"/>
        <v>1</v>
      </c>
      <c r="AJ33" s="29"/>
      <c r="AK33" s="134">
        <f t="shared" si="110"/>
        <v>0</v>
      </c>
      <c r="AL33" s="135">
        <f t="shared" si="8"/>
        <v>1</v>
      </c>
      <c r="AM33" s="29"/>
      <c r="AN33" s="134">
        <f t="shared" si="111"/>
        <v>0</v>
      </c>
      <c r="AO33" s="135">
        <f t="shared" si="10"/>
        <v>1</v>
      </c>
      <c r="AP33" s="29"/>
      <c r="AQ33" s="134">
        <f t="shared" si="112"/>
        <v>0</v>
      </c>
      <c r="AR33" s="135">
        <f t="shared" si="12"/>
        <v>1</v>
      </c>
      <c r="AS33" s="29"/>
      <c r="AT33" s="134">
        <f t="shared" si="113"/>
        <v>0</v>
      </c>
      <c r="AU33" s="135">
        <f t="shared" si="14"/>
        <v>1</v>
      </c>
      <c r="AV33" s="29"/>
      <c r="AW33" s="134">
        <f t="shared" si="114"/>
        <v>0</v>
      </c>
      <c r="AX33" s="135">
        <f t="shared" si="16"/>
        <v>1</v>
      </c>
      <c r="AY33" s="29"/>
      <c r="AZ33" s="134">
        <f t="shared" si="115"/>
        <v>0</v>
      </c>
      <c r="BA33" s="135">
        <f t="shared" si="18"/>
        <v>1</v>
      </c>
      <c r="BB33" s="29"/>
      <c r="BC33" s="134">
        <f t="shared" si="116"/>
        <v>0</v>
      </c>
      <c r="BD33" s="135">
        <f t="shared" si="20"/>
        <v>1</v>
      </c>
      <c r="BE33" s="29"/>
      <c r="BF33" s="134">
        <f t="shared" si="117"/>
        <v>0</v>
      </c>
      <c r="BG33" s="135">
        <f t="shared" si="22"/>
        <v>1</v>
      </c>
      <c r="BH33" s="134"/>
      <c r="BI33" s="26"/>
      <c r="BJ33" s="26"/>
      <c r="BK33" s="135">
        <f>IF($AA$33=0,1,BJ33/$AA$33-1)</f>
        <v>1</v>
      </c>
      <c r="BL33" s="135">
        <f t="shared" si="24"/>
        <v>1</v>
      </c>
      <c r="BM33" s="167"/>
      <c r="BN33" s="65"/>
      <c r="BO33" s="65"/>
      <c r="BP33" s="65"/>
      <c r="BQ33" s="65"/>
      <c r="BR33" s="65"/>
      <c r="BS33" s="65"/>
      <c r="BT33" s="65"/>
      <c r="BU33" s="65"/>
      <c r="BV33" s="65"/>
      <c r="BW33" s="65"/>
      <c r="BX33" s="65"/>
      <c r="BY33" s="65"/>
      <c r="BZ33" s="65"/>
      <c r="CA33" s="65"/>
      <c r="CB33" s="65"/>
      <c r="CC33" s="65"/>
      <c r="CD33" s="65"/>
      <c r="CE33" s="65"/>
      <c r="CF33" s="65"/>
      <c r="CG33" s="65"/>
      <c r="CH33" s="65"/>
      <c r="CI33" s="65"/>
      <c r="CJ33" s="65"/>
      <c r="CK33" s="65"/>
      <c r="CL33" s="65"/>
      <c r="CM33" s="65"/>
      <c r="CN33" s="65"/>
      <c r="CO33" s="65"/>
      <c r="CP33" s="65"/>
      <c r="CQ33" s="65"/>
      <c r="CR33" s="65"/>
      <c r="CS33" s="65"/>
      <c r="CT33" s="65"/>
      <c r="CU33" s="65"/>
      <c r="CV33" s="65"/>
      <c r="CW33" s="65"/>
      <c r="CX33" s="65"/>
      <c r="CY33" s="65"/>
      <c r="CZ33" s="65"/>
      <c r="DA33" s="65"/>
      <c r="DB33" s="65"/>
      <c r="DC33" s="65"/>
      <c r="DD33" s="65"/>
      <c r="DE33" s="65"/>
      <c r="DF33" s="65"/>
      <c r="DG33" s="65"/>
      <c r="DH33" s="65"/>
      <c r="DI33" s="65"/>
      <c r="DJ33" s="65"/>
      <c r="DK33" s="65"/>
      <c r="DL33" s="65"/>
      <c r="DM33" s="65"/>
      <c r="DN33" s="65"/>
      <c r="DO33" s="65"/>
      <c r="DP33" s="65"/>
      <c r="DQ33" s="65"/>
      <c r="DR33" s="65"/>
      <c r="DS33" s="65"/>
      <c r="DT33" s="65"/>
      <c r="DU33" s="65"/>
      <c r="DV33" s="65"/>
      <c r="DW33" s="65"/>
      <c r="DX33" s="65"/>
      <c r="DY33" s="65"/>
      <c r="DZ33" s="65"/>
      <c r="EA33" s="65"/>
      <c r="EB33" s="65"/>
      <c r="EC33" s="65"/>
      <c r="ED33" s="65"/>
      <c r="EE33" s="65"/>
      <c r="EF33" s="65"/>
      <c r="EG33" s="65"/>
      <c r="EH33" s="65"/>
      <c r="EI33" s="65"/>
      <c r="EJ33" s="65"/>
      <c r="EK33" s="65"/>
      <c r="EL33" s="65"/>
      <c r="EM33" s="65"/>
      <c r="EN33" s="65"/>
      <c r="EO33" s="65"/>
      <c r="EP33" s="65"/>
      <c r="EQ33" s="65"/>
      <c r="ER33" s="65"/>
      <c r="ES33" s="65"/>
      <c r="ET33" s="65"/>
      <c r="EU33" s="65"/>
      <c r="EV33" s="65"/>
      <c r="EW33" s="65"/>
      <c r="EX33" s="65"/>
      <c r="EY33" s="65"/>
      <c r="EZ33" s="65"/>
      <c r="FA33" s="65"/>
      <c r="FB33" s="65"/>
      <c r="FC33" s="65"/>
      <c r="FD33" s="65"/>
      <c r="FE33" s="65"/>
      <c r="FF33" s="65"/>
      <c r="FG33" s="65"/>
      <c r="FH33" s="65"/>
      <c r="FI33" s="65"/>
      <c r="FJ33" s="65"/>
      <c r="FK33" s="65"/>
      <c r="FL33" s="65"/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5"/>
      <c r="GD33" s="65"/>
      <c r="GE33" s="65"/>
      <c r="GF33" s="65"/>
      <c r="GG33" s="65"/>
      <c r="GH33" s="65"/>
      <c r="GI33" s="65"/>
      <c r="GJ33" s="65"/>
      <c r="GK33" s="65"/>
      <c r="GL33" s="65"/>
      <c r="GM33" s="65"/>
      <c r="GN33" s="65"/>
      <c r="GO33" s="65"/>
      <c r="GP33" s="65"/>
      <c r="GQ33" s="65"/>
      <c r="GR33" s="65"/>
      <c r="GS33" s="65"/>
      <c r="GT33" s="65"/>
      <c r="GU33" s="65"/>
      <c r="GV33" s="65"/>
      <c r="GW33" s="65"/>
      <c r="GX33" s="65"/>
    </row>
    <row r="34" spans="1:206" s="66" customFormat="1" ht="33" customHeight="1">
      <c r="A34" s="365" t="s">
        <v>118</v>
      </c>
      <c r="B34" s="365"/>
      <c r="C34" s="29"/>
      <c r="D34" s="134">
        <f t="shared" si="97"/>
        <v>0</v>
      </c>
      <c r="E34" s="29"/>
      <c r="F34" s="29"/>
      <c r="G34" s="134">
        <f t="shared" si="98"/>
        <v>0</v>
      </c>
      <c r="H34" s="29"/>
      <c r="I34" s="134">
        <f t="shared" si="99"/>
        <v>0</v>
      </c>
      <c r="J34" s="29"/>
      <c r="K34" s="134">
        <f t="shared" si="100"/>
        <v>0</v>
      </c>
      <c r="L34" s="29"/>
      <c r="M34" s="134">
        <f t="shared" si="101"/>
        <v>0</v>
      </c>
      <c r="N34" s="29"/>
      <c r="O34" s="134">
        <f t="shared" si="102"/>
        <v>0</v>
      </c>
      <c r="P34" s="29"/>
      <c r="Q34" s="134">
        <f t="shared" si="103"/>
        <v>0</v>
      </c>
      <c r="R34" s="29"/>
      <c r="S34" s="134">
        <f t="shared" si="104"/>
        <v>0</v>
      </c>
      <c r="T34" s="29"/>
      <c r="U34" s="134">
        <f t="shared" si="105"/>
        <v>0</v>
      </c>
      <c r="V34" s="29"/>
      <c r="W34" s="134">
        <f t="shared" si="106"/>
        <v>0</v>
      </c>
      <c r="X34" s="29"/>
      <c r="Y34" s="134">
        <f t="shared" si="107"/>
        <v>0</v>
      </c>
      <c r="Z34" s="29"/>
      <c r="AA34" s="29"/>
      <c r="AB34" s="135">
        <f t="shared" si="2"/>
        <v>1</v>
      </c>
      <c r="AC34" s="29"/>
      <c r="AD34" s="29"/>
      <c r="AE34" s="134">
        <f t="shared" si="108"/>
        <v>0</v>
      </c>
      <c r="AF34" s="135">
        <f t="shared" si="4"/>
        <v>1</v>
      </c>
      <c r="AG34" s="29"/>
      <c r="AH34" s="134">
        <f t="shared" si="109"/>
        <v>0</v>
      </c>
      <c r="AI34" s="135">
        <f t="shared" si="6"/>
        <v>1</v>
      </c>
      <c r="AJ34" s="29"/>
      <c r="AK34" s="134">
        <f t="shared" si="110"/>
        <v>0</v>
      </c>
      <c r="AL34" s="135">
        <f t="shared" si="8"/>
        <v>1</v>
      </c>
      <c r="AM34" s="29"/>
      <c r="AN34" s="134">
        <f t="shared" si="111"/>
        <v>0</v>
      </c>
      <c r="AO34" s="135">
        <f t="shared" si="10"/>
        <v>1</v>
      </c>
      <c r="AP34" s="29"/>
      <c r="AQ34" s="134">
        <f t="shared" si="112"/>
        <v>0</v>
      </c>
      <c r="AR34" s="135">
        <f t="shared" si="12"/>
        <v>1</v>
      </c>
      <c r="AS34" s="29"/>
      <c r="AT34" s="134">
        <f t="shared" si="113"/>
        <v>0</v>
      </c>
      <c r="AU34" s="135">
        <f t="shared" si="14"/>
        <v>1</v>
      </c>
      <c r="AV34" s="29"/>
      <c r="AW34" s="134">
        <f t="shared" si="114"/>
        <v>0</v>
      </c>
      <c r="AX34" s="135">
        <f t="shared" si="16"/>
        <v>1</v>
      </c>
      <c r="AY34" s="29"/>
      <c r="AZ34" s="134">
        <f t="shared" si="115"/>
        <v>0</v>
      </c>
      <c r="BA34" s="135">
        <f t="shared" si="18"/>
        <v>1</v>
      </c>
      <c r="BB34" s="29"/>
      <c r="BC34" s="134">
        <f t="shared" si="116"/>
        <v>0</v>
      </c>
      <c r="BD34" s="135">
        <f t="shared" si="20"/>
        <v>1</v>
      </c>
      <c r="BE34" s="29"/>
      <c r="BF34" s="134">
        <f t="shared" si="117"/>
        <v>0</v>
      </c>
      <c r="BG34" s="135">
        <f t="shared" si="22"/>
        <v>1</v>
      </c>
      <c r="BH34" s="134"/>
      <c r="BI34" s="26"/>
      <c r="BJ34" s="26"/>
      <c r="BK34" s="135">
        <f>IF($AA$34=0,1,BJ34/$AA$34-1)</f>
        <v>1</v>
      </c>
      <c r="BL34" s="135">
        <f t="shared" si="24"/>
        <v>1</v>
      </c>
      <c r="BM34" s="167"/>
      <c r="BN34" s="65"/>
      <c r="BO34" s="65"/>
      <c r="BP34" s="65"/>
      <c r="BQ34" s="65"/>
      <c r="BR34" s="65"/>
      <c r="BS34" s="65"/>
      <c r="BT34" s="65"/>
      <c r="BU34" s="65"/>
      <c r="BV34" s="65"/>
      <c r="BW34" s="65"/>
      <c r="BX34" s="65"/>
      <c r="BY34" s="65"/>
      <c r="BZ34" s="65"/>
      <c r="CA34" s="65"/>
      <c r="CB34" s="65"/>
      <c r="CC34" s="65"/>
      <c r="CD34" s="65"/>
      <c r="CE34" s="65"/>
      <c r="CF34" s="65"/>
      <c r="CG34" s="65"/>
      <c r="CH34" s="65"/>
      <c r="CI34" s="65"/>
      <c r="CJ34" s="65"/>
      <c r="CK34" s="65"/>
      <c r="CL34" s="65"/>
      <c r="CM34" s="65"/>
      <c r="CN34" s="65"/>
      <c r="CO34" s="65"/>
      <c r="CP34" s="65"/>
      <c r="CQ34" s="65"/>
      <c r="CR34" s="65"/>
      <c r="CS34" s="65"/>
      <c r="CT34" s="65"/>
      <c r="CU34" s="65"/>
      <c r="CV34" s="65"/>
      <c r="CW34" s="65"/>
      <c r="CX34" s="65"/>
      <c r="CY34" s="65"/>
      <c r="CZ34" s="65"/>
      <c r="DA34" s="65"/>
      <c r="DB34" s="65"/>
      <c r="DC34" s="65"/>
      <c r="DD34" s="65"/>
      <c r="DE34" s="65"/>
      <c r="DF34" s="65"/>
      <c r="DG34" s="65"/>
      <c r="DH34" s="65"/>
      <c r="DI34" s="65"/>
      <c r="DJ34" s="65"/>
      <c r="DK34" s="65"/>
      <c r="DL34" s="65"/>
      <c r="DM34" s="65"/>
      <c r="DN34" s="65"/>
      <c r="DO34" s="65"/>
      <c r="DP34" s="65"/>
      <c r="DQ34" s="65"/>
      <c r="DR34" s="65"/>
      <c r="DS34" s="65"/>
      <c r="DT34" s="65"/>
      <c r="DU34" s="65"/>
      <c r="DV34" s="65"/>
      <c r="DW34" s="65"/>
      <c r="DX34" s="65"/>
      <c r="DY34" s="65"/>
      <c r="DZ34" s="65"/>
      <c r="EA34" s="65"/>
      <c r="EB34" s="65"/>
      <c r="EC34" s="65"/>
      <c r="ED34" s="65"/>
      <c r="EE34" s="65"/>
      <c r="EF34" s="65"/>
      <c r="EG34" s="65"/>
      <c r="EH34" s="65"/>
      <c r="EI34" s="65"/>
      <c r="EJ34" s="65"/>
      <c r="EK34" s="65"/>
      <c r="EL34" s="65"/>
      <c r="EM34" s="65"/>
      <c r="EN34" s="65"/>
      <c r="EO34" s="65"/>
      <c r="EP34" s="65"/>
      <c r="EQ34" s="65"/>
      <c r="ER34" s="65"/>
      <c r="ES34" s="65"/>
      <c r="ET34" s="65"/>
      <c r="EU34" s="65"/>
      <c r="EV34" s="65"/>
      <c r="EW34" s="65"/>
      <c r="EX34" s="65"/>
      <c r="EY34" s="65"/>
      <c r="EZ34" s="65"/>
      <c r="FA34" s="65"/>
      <c r="FB34" s="65"/>
      <c r="FC34" s="65"/>
      <c r="FD34" s="65"/>
      <c r="FE34" s="65"/>
      <c r="FF34" s="65"/>
      <c r="FG34" s="65"/>
      <c r="FH34" s="65"/>
      <c r="FI34" s="65"/>
      <c r="FJ34" s="65"/>
      <c r="FK34" s="65"/>
      <c r="FL34" s="65"/>
      <c r="FM34" s="65"/>
      <c r="FN34" s="65"/>
      <c r="FO34" s="65"/>
      <c r="FP34" s="65"/>
      <c r="FQ34" s="65"/>
      <c r="FR34" s="65"/>
      <c r="FS34" s="65"/>
      <c r="FT34" s="65"/>
      <c r="FU34" s="65"/>
      <c r="FV34" s="65"/>
      <c r="FW34" s="65"/>
      <c r="FX34" s="65"/>
      <c r="FY34" s="65"/>
      <c r="FZ34" s="65"/>
      <c r="GA34" s="65"/>
      <c r="GB34" s="65"/>
      <c r="GC34" s="65"/>
      <c r="GD34" s="65"/>
      <c r="GE34" s="65"/>
      <c r="GF34" s="65"/>
      <c r="GG34" s="65"/>
      <c r="GH34" s="65"/>
      <c r="GI34" s="65"/>
      <c r="GJ34" s="65"/>
      <c r="GK34" s="65"/>
      <c r="GL34" s="65"/>
      <c r="GM34" s="65"/>
      <c r="GN34" s="65"/>
      <c r="GO34" s="65"/>
      <c r="GP34" s="65"/>
      <c r="GQ34" s="65"/>
      <c r="GR34" s="65"/>
      <c r="GS34" s="65"/>
      <c r="GT34" s="65"/>
      <c r="GU34" s="65"/>
      <c r="GV34" s="65"/>
      <c r="GW34" s="65"/>
      <c r="GX34" s="65"/>
    </row>
    <row r="35" spans="1:206" s="66" customFormat="1" ht="18" customHeight="1">
      <c r="A35" s="365" t="s">
        <v>48</v>
      </c>
      <c r="B35" s="365"/>
      <c r="C35" s="29"/>
      <c r="D35" s="134">
        <f t="shared" si="97"/>
        <v>0</v>
      </c>
      <c r="E35" s="29"/>
      <c r="F35" s="29"/>
      <c r="G35" s="134">
        <f t="shared" si="98"/>
        <v>0</v>
      </c>
      <c r="H35" s="29"/>
      <c r="I35" s="134">
        <f t="shared" si="99"/>
        <v>0</v>
      </c>
      <c r="J35" s="29"/>
      <c r="K35" s="134">
        <f t="shared" si="100"/>
        <v>0</v>
      </c>
      <c r="L35" s="29"/>
      <c r="M35" s="134">
        <f t="shared" si="101"/>
        <v>0</v>
      </c>
      <c r="N35" s="29"/>
      <c r="O35" s="134">
        <f t="shared" si="102"/>
        <v>0</v>
      </c>
      <c r="P35" s="29"/>
      <c r="Q35" s="134">
        <f t="shared" si="103"/>
        <v>0</v>
      </c>
      <c r="R35" s="29"/>
      <c r="S35" s="134">
        <f t="shared" si="104"/>
        <v>0</v>
      </c>
      <c r="T35" s="29"/>
      <c r="U35" s="134">
        <f t="shared" si="105"/>
        <v>0</v>
      </c>
      <c r="V35" s="29"/>
      <c r="W35" s="134">
        <f t="shared" si="106"/>
        <v>0</v>
      </c>
      <c r="X35" s="29"/>
      <c r="Y35" s="134">
        <f t="shared" si="107"/>
        <v>0</v>
      </c>
      <c r="Z35" s="29"/>
      <c r="AA35" s="29"/>
      <c r="AB35" s="135">
        <f t="shared" si="2"/>
        <v>1</v>
      </c>
      <c r="AC35" s="29"/>
      <c r="AD35" s="29"/>
      <c r="AE35" s="134">
        <f t="shared" si="108"/>
        <v>0</v>
      </c>
      <c r="AF35" s="135">
        <f t="shared" si="4"/>
        <v>1</v>
      </c>
      <c r="AG35" s="29"/>
      <c r="AH35" s="134">
        <f t="shared" si="109"/>
        <v>0</v>
      </c>
      <c r="AI35" s="135">
        <f t="shared" si="6"/>
        <v>1</v>
      </c>
      <c r="AJ35" s="29"/>
      <c r="AK35" s="134">
        <f t="shared" si="110"/>
        <v>0</v>
      </c>
      <c r="AL35" s="135">
        <f t="shared" si="8"/>
        <v>1</v>
      </c>
      <c r="AM35" s="29"/>
      <c r="AN35" s="134">
        <f t="shared" si="111"/>
        <v>0</v>
      </c>
      <c r="AO35" s="135">
        <f t="shared" si="10"/>
        <v>1</v>
      </c>
      <c r="AP35" s="29"/>
      <c r="AQ35" s="134">
        <f t="shared" si="112"/>
        <v>0</v>
      </c>
      <c r="AR35" s="135">
        <f t="shared" si="12"/>
        <v>1</v>
      </c>
      <c r="AS35" s="29"/>
      <c r="AT35" s="134">
        <f t="shared" si="113"/>
        <v>0</v>
      </c>
      <c r="AU35" s="135">
        <f t="shared" si="14"/>
        <v>1</v>
      </c>
      <c r="AV35" s="29"/>
      <c r="AW35" s="134">
        <f t="shared" si="114"/>
        <v>0</v>
      </c>
      <c r="AX35" s="135">
        <f t="shared" si="16"/>
        <v>1</v>
      </c>
      <c r="AY35" s="29"/>
      <c r="AZ35" s="134">
        <f t="shared" si="115"/>
        <v>0</v>
      </c>
      <c r="BA35" s="135">
        <f t="shared" si="18"/>
        <v>1</v>
      </c>
      <c r="BB35" s="29"/>
      <c r="BC35" s="134">
        <f t="shared" si="116"/>
        <v>0</v>
      </c>
      <c r="BD35" s="135">
        <f t="shared" si="20"/>
        <v>1</v>
      </c>
      <c r="BE35" s="29"/>
      <c r="BF35" s="134">
        <f t="shared" si="117"/>
        <v>0</v>
      </c>
      <c r="BG35" s="135">
        <f t="shared" si="22"/>
        <v>1</v>
      </c>
      <c r="BH35" s="134"/>
      <c r="BI35" s="26"/>
      <c r="BJ35" s="26"/>
      <c r="BK35" s="135">
        <f>IF($AA$35=0,1,BJ35/$AA$35-1)</f>
        <v>1</v>
      </c>
      <c r="BL35" s="135">
        <f t="shared" si="24"/>
        <v>1</v>
      </c>
      <c r="BM35" s="167"/>
      <c r="BN35" s="65"/>
      <c r="BO35" s="65"/>
      <c r="BP35" s="65"/>
      <c r="BQ35" s="65"/>
      <c r="BR35" s="65"/>
      <c r="BS35" s="65"/>
      <c r="BT35" s="65"/>
      <c r="BU35" s="65"/>
      <c r="BV35" s="65"/>
      <c r="BW35" s="65"/>
      <c r="BX35" s="65"/>
      <c r="BY35" s="65"/>
      <c r="BZ35" s="65"/>
      <c r="CA35" s="65"/>
      <c r="CB35" s="65"/>
      <c r="CC35" s="65"/>
      <c r="CD35" s="65"/>
      <c r="CE35" s="65"/>
      <c r="CF35" s="65"/>
      <c r="CG35" s="65"/>
      <c r="CH35" s="65"/>
      <c r="CI35" s="65"/>
      <c r="CJ35" s="65"/>
      <c r="CK35" s="65"/>
      <c r="CL35" s="65"/>
      <c r="CM35" s="65"/>
      <c r="CN35" s="65"/>
      <c r="CO35" s="65"/>
      <c r="CP35" s="65"/>
      <c r="CQ35" s="65"/>
      <c r="CR35" s="65"/>
      <c r="CS35" s="65"/>
      <c r="CT35" s="65"/>
      <c r="CU35" s="65"/>
      <c r="CV35" s="65"/>
      <c r="CW35" s="65"/>
      <c r="CX35" s="65"/>
      <c r="CY35" s="65"/>
      <c r="CZ35" s="65"/>
      <c r="DA35" s="65"/>
      <c r="DB35" s="65"/>
      <c r="DC35" s="65"/>
      <c r="DD35" s="65"/>
      <c r="DE35" s="65"/>
      <c r="DF35" s="65"/>
      <c r="DG35" s="65"/>
      <c r="DH35" s="65"/>
      <c r="DI35" s="65"/>
      <c r="DJ35" s="65"/>
      <c r="DK35" s="65"/>
      <c r="DL35" s="65"/>
      <c r="DM35" s="65"/>
      <c r="DN35" s="65"/>
      <c r="DO35" s="65"/>
      <c r="DP35" s="65"/>
      <c r="DQ35" s="65"/>
      <c r="DR35" s="65"/>
      <c r="DS35" s="65"/>
      <c r="DT35" s="65"/>
      <c r="DU35" s="65"/>
      <c r="DV35" s="65"/>
      <c r="DW35" s="65"/>
      <c r="DX35" s="65"/>
      <c r="DY35" s="65"/>
      <c r="DZ35" s="65"/>
      <c r="EA35" s="65"/>
      <c r="EB35" s="65"/>
      <c r="EC35" s="65"/>
      <c r="ED35" s="65"/>
      <c r="EE35" s="65"/>
      <c r="EF35" s="65"/>
      <c r="EG35" s="65"/>
      <c r="EH35" s="65"/>
      <c r="EI35" s="65"/>
      <c r="EJ35" s="65"/>
      <c r="EK35" s="65"/>
      <c r="EL35" s="65"/>
      <c r="EM35" s="65"/>
      <c r="EN35" s="65"/>
      <c r="EO35" s="65"/>
      <c r="EP35" s="65"/>
      <c r="EQ35" s="65"/>
      <c r="ER35" s="65"/>
      <c r="ES35" s="65"/>
      <c r="ET35" s="65"/>
      <c r="EU35" s="65"/>
      <c r="EV35" s="65"/>
      <c r="EW35" s="65"/>
      <c r="EX35" s="65"/>
      <c r="EY35" s="65"/>
      <c r="EZ35" s="65"/>
      <c r="FA35" s="65"/>
      <c r="FB35" s="65"/>
      <c r="FC35" s="65"/>
      <c r="FD35" s="65"/>
      <c r="FE35" s="65"/>
      <c r="FF35" s="65"/>
      <c r="FG35" s="65"/>
      <c r="FH35" s="65"/>
      <c r="FI35" s="65"/>
      <c r="FJ35" s="65"/>
      <c r="FK35" s="65"/>
      <c r="FL35" s="65"/>
      <c r="FM35" s="65"/>
      <c r="FN35" s="65"/>
      <c r="FO35" s="65"/>
      <c r="FP35" s="65"/>
      <c r="FQ35" s="65"/>
      <c r="FR35" s="65"/>
      <c r="FS35" s="65"/>
      <c r="FT35" s="65"/>
      <c r="FU35" s="65"/>
      <c r="FV35" s="65"/>
      <c r="FW35" s="65"/>
      <c r="FX35" s="65"/>
      <c r="FY35" s="65"/>
      <c r="FZ35" s="65"/>
      <c r="GA35" s="65"/>
      <c r="GB35" s="65"/>
      <c r="GC35" s="65"/>
      <c r="GD35" s="65"/>
      <c r="GE35" s="65"/>
      <c r="GF35" s="65"/>
      <c r="GG35" s="65"/>
      <c r="GH35" s="65"/>
      <c r="GI35" s="65"/>
      <c r="GJ35" s="65"/>
      <c r="GK35" s="65"/>
      <c r="GL35" s="65"/>
      <c r="GM35" s="65"/>
      <c r="GN35" s="65"/>
      <c r="GO35" s="65"/>
      <c r="GP35" s="65"/>
      <c r="GQ35" s="65"/>
      <c r="GR35" s="65"/>
      <c r="GS35" s="65"/>
      <c r="GT35" s="65"/>
      <c r="GU35" s="65"/>
      <c r="GV35" s="65"/>
      <c r="GW35" s="65"/>
      <c r="GX35" s="65"/>
    </row>
    <row r="36" spans="1:206" s="66" customFormat="1" ht="18" customHeight="1">
      <c r="A36" s="365" t="s">
        <v>93</v>
      </c>
      <c r="B36" s="365"/>
      <c r="C36" s="29"/>
      <c r="D36" s="134">
        <f t="shared" si="97"/>
        <v>0</v>
      </c>
      <c r="E36" s="29"/>
      <c r="F36" s="29"/>
      <c r="G36" s="134">
        <f t="shared" si="98"/>
        <v>0</v>
      </c>
      <c r="H36" s="29"/>
      <c r="I36" s="134">
        <f t="shared" si="99"/>
        <v>0</v>
      </c>
      <c r="J36" s="29"/>
      <c r="K36" s="134">
        <f t="shared" si="100"/>
        <v>0</v>
      </c>
      <c r="L36" s="29"/>
      <c r="M36" s="134">
        <f t="shared" si="101"/>
        <v>0</v>
      </c>
      <c r="N36" s="29"/>
      <c r="O36" s="134">
        <f t="shared" si="102"/>
        <v>0</v>
      </c>
      <c r="P36" s="29"/>
      <c r="Q36" s="134">
        <f t="shared" si="103"/>
        <v>0</v>
      </c>
      <c r="R36" s="29"/>
      <c r="S36" s="134">
        <f t="shared" si="104"/>
        <v>0</v>
      </c>
      <c r="T36" s="29"/>
      <c r="U36" s="134">
        <f t="shared" si="105"/>
        <v>0</v>
      </c>
      <c r="V36" s="29"/>
      <c r="W36" s="134">
        <f t="shared" si="106"/>
        <v>0</v>
      </c>
      <c r="X36" s="29"/>
      <c r="Y36" s="134">
        <f t="shared" si="107"/>
        <v>0</v>
      </c>
      <c r="Z36" s="29"/>
      <c r="AA36" s="29"/>
      <c r="AB36" s="135">
        <f t="shared" si="2"/>
        <v>1</v>
      </c>
      <c r="AC36" s="29"/>
      <c r="AD36" s="29"/>
      <c r="AE36" s="134">
        <f t="shared" si="108"/>
        <v>0</v>
      </c>
      <c r="AF36" s="135">
        <f t="shared" si="4"/>
        <v>1</v>
      </c>
      <c r="AG36" s="29"/>
      <c r="AH36" s="134">
        <f t="shared" si="109"/>
        <v>0</v>
      </c>
      <c r="AI36" s="135">
        <f t="shared" si="6"/>
        <v>1</v>
      </c>
      <c r="AJ36" s="29"/>
      <c r="AK36" s="134">
        <f t="shared" si="110"/>
        <v>0</v>
      </c>
      <c r="AL36" s="135">
        <f t="shared" si="8"/>
        <v>1</v>
      </c>
      <c r="AM36" s="29"/>
      <c r="AN36" s="134">
        <f t="shared" si="111"/>
        <v>0</v>
      </c>
      <c r="AO36" s="135">
        <f t="shared" si="10"/>
        <v>1</v>
      </c>
      <c r="AP36" s="29"/>
      <c r="AQ36" s="134">
        <f t="shared" si="112"/>
        <v>0</v>
      </c>
      <c r="AR36" s="135">
        <f t="shared" si="12"/>
        <v>1</v>
      </c>
      <c r="AS36" s="29"/>
      <c r="AT36" s="134">
        <f t="shared" si="113"/>
        <v>0</v>
      </c>
      <c r="AU36" s="135">
        <f t="shared" si="14"/>
        <v>1</v>
      </c>
      <c r="AV36" s="29"/>
      <c r="AW36" s="134">
        <f t="shared" si="114"/>
        <v>0</v>
      </c>
      <c r="AX36" s="135">
        <f t="shared" si="16"/>
        <v>1</v>
      </c>
      <c r="AY36" s="29"/>
      <c r="AZ36" s="134">
        <f t="shared" si="115"/>
        <v>0</v>
      </c>
      <c r="BA36" s="135">
        <f t="shared" si="18"/>
        <v>1</v>
      </c>
      <c r="BB36" s="29"/>
      <c r="BC36" s="134">
        <f t="shared" si="116"/>
        <v>0</v>
      </c>
      <c r="BD36" s="135">
        <f t="shared" si="20"/>
        <v>1</v>
      </c>
      <c r="BE36" s="29"/>
      <c r="BF36" s="134">
        <f t="shared" si="117"/>
        <v>0</v>
      </c>
      <c r="BG36" s="135">
        <f t="shared" si="22"/>
        <v>1</v>
      </c>
      <c r="BH36" s="134"/>
      <c r="BI36" s="26"/>
      <c r="BJ36" s="26"/>
      <c r="BK36" s="135">
        <f>IF($AA$36=0,1,BJ36/$AA$36-1)</f>
        <v>1</v>
      </c>
      <c r="BL36" s="135">
        <f t="shared" si="24"/>
        <v>1</v>
      </c>
      <c r="BM36" s="167"/>
      <c r="BN36" s="65"/>
      <c r="BO36" s="65"/>
      <c r="BP36" s="65"/>
      <c r="BQ36" s="65"/>
      <c r="BR36" s="65"/>
      <c r="BS36" s="65"/>
      <c r="BT36" s="65"/>
      <c r="BU36" s="65"/>
      <c r="BV36" s="65"/>
      <c r="BW36" s="65"/>
      <c r="BX36" s="65"/>
      <c r="BY36" s="65"/>
      <c r="BZ36" s="65"/>
      <c r="CA36" s="65"/>
      <c r="CB36" s="65"/>
      <c r="CC36" s="65"/>
      <c r="CD36" s="65"/>
      <c r="CE36" s="65"/>
      <c r="CF36" s="65"/>
      <c r="CG36" s="65"/>
      <c r="CH36" s="65"/>
      <c r="CI36" s="65"/>
      <c r="CJ36" s="65"/>
      <c r="CK36" s="65"/>
      <c r="CL36" s="65"/>
      <c r="CM36" s="65"/>
      <c r="CN36" s="65"/>
      <c r="CO36" s="65"/>
      <c r="CP36" s="65"/>
      <c r="CQ36" s="65"/>
      <c r="CR36" s="65"/>
      <c r="CS36" s="65"/>
      <c r="CT36" s="65"/>
      <c r="CU36" s="65"/>
      <c r="CV36" s="65"/>
      <c r="CW36" s="65"/>
      <c r="CX36" s="65"/>
      <c r="CY36" s="65"/>
      <c r="CZ36" s="65"/>
      <c r="DA36" s="65"/>
      <c r="DB36" s="65"/>
      <c r="DC36" s="65"/>
      <c r="DD36" s="65"/>
      <c r="DE36" s="65"/>
      <c r="DF36" s="65"/>
      <c r="DG36" s="65"/>
      <c r="DH36" s="65"/>
      <c r="DI36" s="65"/>
      <c r="DJ36" s="65"/>
      <c r="DK36" s="65"/>
      <c r="DL36" s="65"/>
      <c r="DM36" s="65"/>
      <c r="DN36" s="65"/>
      <c r="DO36" s="65"/>
      <c r="DP36" s="65"/>
      <c r="DQ36" s="65"/>
      <c r="DR36" s="65"/>
      <c r="DS36" s="65"/>
      <c r="DT36" s="65"/>
      <c r="DU36" s="65"/>
      <c r="DV36" s="65"/>
      <c r="DW36" s="65"/>
      <c r="DX36" s="65"/>
      <c r="DY36" s="65"/>
      <c r="DZ36" s="65"/>
      <c r="EA36" s="65"/>
      <c r="EB36" s="65"/>
      <c r="EC36" s="65"/>
      <c r="ED36" s="65"/>
      <c r="EE36" s="65"/>
      <c r="EF36" s="65"/>
      <c r="EG36" s="65"/>
      <c r="EH36" s="65"/>
      <c r="EI36" s="65"/>
      <c r="EJ36" s="65"/>
      <c r="EK36" s="65"/>
      <c r="EL36" s="65"/>
      <c r="EM36" s="65"/>
      <c r="EN36" s="65"/>
      <c r="EO36" s="65"/>
      <c r="EP36" s="65"/>
      <c r="EQ36" s="65"/>
      <c r="ER36" s="65"/>
      <c r="ES36" s="65"/>
      <c r="ET36" s="65"/>
      <c r="EU36" s="65"/>
      <c r="EV36" s="65"/>
      <c r="EW36" s="65"/>
      <c r="EX36" s="65"/>
      <c r="EY36" s="65"/>
      <c r="EZ36" s="65"/>
      <c r="FA36" s="65"/>
      <c r="FB36" s="65"/>
      <c r="FC36" s="65"/>
      <c r="FD36" s="65"/>
      <c r="FE36" s="65"/>
      <c r="FF36" s="65"/>
      <c r="FG36" s="65"/>
      <c r="FH36" s="65"/>
      <c r="FI36" s="65"/>
      <c r="FJ36" s="65"/>
      <c r="FK36" s="65"/>
      <c r="FL36" s="65"/>
      <c r="FM36" s="65"/>
      <c r="FN36" s="65"/>
      <c r="FO36" s="65"/>
      <c r="FP36" s="65"/>
      <c r="FQ36" s="65"/>
      <c r="FR36" s="65"/>
      <c r="FS36" s="65"/>
      <c r="FT36" s="65"/>
      <c r="FU36" s="65"/>
      <c r="FV36" s="65"/>
      <c r="FW36" s="65"/>
      <c r="FX36" s="65"/>
      <c r="FY36" s="65"/>
      <c r="FZ36" s="65"/>
      <c r="GA36" s="65"/>
      <c r="GB36" s="65"/>
      <c r="GC36" s="65"/>
      <c r="GD36" s="65"/>
      <c r="GE36" s="65"/>
      <c r="GF36" s="65"/>
      <c r="GG36" s="65"/>
      <c r="GH36" s="65"/>
      <c r="GI36" s="65"/>
      <c r="GJ36" s="65"/>
      <c r="GK36" s="65"/>
      <c r="GL36" s="65"/>
      <c r="GM36" s="65"/>
      <c r="GN36" s="65"/>
      <c r="GO36" s="65"/>
      <c r="GP36" s="65"/>
      <c r="GQ36" s="65"/>
      <c r="GR36" s="65"/>
      <c r="GS36" s="65"/>
      <c r="GT36" s="65"/>
      <c r="GU36" s="65"/>
      <c r="GV36" s="65"/>
      <c r="GW36" s="65"/>
      <c r="GX36" s="65"/>
    </row>
    <row r="37" spans="1:206" s="18" customFormat="1" ht="23.25" customHeight="1">
      <c r="A37" s="358" t="s">
        <v>49</v>
      </c>
      <c r="B37" s="358"/>
      <c r="C37" s="130">
        <f>C38+C43+C44+C45+C46+C47</f>
        <v>0</v>
      </c>
      <c r="D37" s="130">
        <f t="shared" ref="D37:AA37" si="118">D38+D43+D44+D45+D46+D47</f>
        <v>0</v>
      </c>
      <c r="E37" s="130">
        <f t="shared" si="118"/>
        <v>0</v>
      </c>
      <c r="F37" s="130">
        <f t="shared" si="118"/>
        <v>0</v>
      </c>
      <c r="G37" s="130">
        <f t="shared" si="118"/>
        <v>0</v>
      </c>
      <c r="H37" s="130">
        <f t="shared" si="118"/>
        <v>0</v>
      </c>
      <c r="I37" s="130">
        <f t="shared" si="118"/>
        <v>0</v>
      </c>
      <c r="J37" s="130">
        <f t="shared" si="118"/>
        <v>0</v>
      </c>
      <c r="K37" s="130">
        <f t="shared" si="118"/>
        <v>0</v>
      </c>
      <c r="L37" s="130">
        <f t="shared" si="118"/>
        <v>0</v>
      </c>
      <c r="M37" s="130">
        <f t="shared" si="118"/>
        <v>0</v>
      </c>
      <c r="N37" s="130">
        <f t="shared" si="118"/>
        <v>0</v>
      </c>
      <c r="O37" s="130">
        <f t="shared" si="118"/>
        <v>0</v>
      </c>
      <c r="P37" s="130">
        <f t="shared" si="118"/>
        <v>0</v>
      </c>
      <c r="Q37" s="130">
        <f t="shared" si="118"/>
        <v>0</v>
      </c>
      <c r="R37" s="130">
        <f t="shared" si="118"/>
        <v>0</v>
      </c>
      <c r="S37" s="130">
        <f t="shared" si="118"/>
        <v>0</v>
      </c>
      <c r="T37" s="130">
        <f t="shared" si="118"/>
        <v>0</v>
      </c>
      <c r="U37" s="130">
        <f t="shared" si="118"/>
        <v>0</v>
      </c>
      <c r="V37" s="130">
        <f t="shared" si="118"/>
        <v>0</v>
      </c>
      <c r="W37" s="130">
        <f t="shared" si="118"/>
        <v>0</v>
      </c>
      <c r="X37" s="130">
        <f t="shared" si="118"/>
        <v>0</v>
      </c>
      <c r="Y37" s="130">
        <f t="shared" si="118"/>
        <v>0</v>
      </c>
      <c r="Z37" s="130">
        <f t="shared" si="118"/>
        <v>0</v>
      </c>
      <c r="AA37" s="130">
        <f t="shared" si="118"/>
        <v>0</v>
      </c>
      <c r="AB37" s="131">
        <f t="shared" si="2"/>
        <v>1</v>
      </c>
      <c r="AC37" s="130">
        <f t="shared" ref="AC37:BF37" si="119">AC38+AC43+AC44+AC45+AC46+AC47</f>
        <v>0</v>
      </c>
      <c r="AD37" s="130">
        <f t="shared" si="119"/>
        <v>0</v>
      </c>
      <c r="AE37" s="130">
        <f t="shared" si="119"/>
        <v>0</v>
      </c>
      <c r="AF37" s="131">
        <f t="shared" si="4"/>
        <v>1</v>
      </c>
      <c r="AG37" s="130">
        <f t="shared" ref="AG37" si="120">AG38+AG43+AG44+AG45+AG46+AG47</f>
        <v>0</v>
      </c>
      <c r="AH37" s="130">
        <f t="shared" si="119"/>
        <v>0</v>
      </c>
      <c r="AI37" s="131">
        <f t="shared" si="6"/>
        <v>1</v>
      </c>
      <c r="AJ37" s="130">
        <f t="shared" ref="AJ37" si="121">AJ38+AJ43+AJ44+AJ45+AJ46+AJ47</f>
        <v>0</v>
      </c>
      <c r="AK37" s="130">
        <f t="shared" si="119"/>
        <v>0</v>
      </c>
      <c r="AL37" s="131">
        <f t="shared" si="8"/>
        <v>1</v>
      </c>
      <c r="AM37" s="130">
        <f t="shared" ref="AM37" si="122">AM38+AM43+AM44+AM45+AM46+AM47</f>
        <v>0</v>
      </c>
      <c r="AN37" s="130">
        <f t="shared" si="119"/>
        <v>0</v>
      </c>
      <c r="AO37" s="131">
        <f t="shared" si="10"/>
        <v>1</v>
      </c>
      <c r="AP37" s="130">
        <f t="shared" ref="AP37" si="123">AP38+AP43+AP44+AP45+AP46+AP47</f>
        <v>0</v>
      </c>
      <c r="AQ37" s="130">
        <f t="shared" si="119"/>
        <v>0</v>
      </c>
      <c r="AR37" s="131">
        <f t="shared" si="12"/>
        <v>1</v>
      </c>
      <c r="AS37" s="130">
        <f t="shared" ref="AS37" si="124">AS38+AS43+AS44+AS45+AS46+AS47</f>
        <v>0</v>
      </c>
      <c r="AT37" s="130">
        <f t="shared" si="119"/>
        <v>0</v>
      </c>
      <c r="AU37" s="131">
        <f t="shared" si="14"/>
        <v>1</v>
      </c>
      <c r="AV37" s="130">
        <f t="shared" ref="AV37" si="125">AV38+AV43+AV44+AV45+AV46+AV47</f>
        <v>0</v>
      </c>
      <c r="AW37" s="130">
        <f t="shared" si="119"/>
        <v>0</v>
      </c>
      <c r="AX37" s="131">
        <f t="shared" si="16"/>
        <v>1</v>
      </c>
      <c r="AY37" s="130">
        <f t="shared" ref="AY37" si="126">AY38+AY43+AY44+AY45+AY46+AY47</f>
        <v>0</v>
      </c>
      <c r="AZ37" s="130">
        <f t="shared" si="119"/>
        <v>0</v>
      </c>
      <c r="BA37" s="131">
        <f t="shared" si="18"/>
        <v>1</v>
      </c>
      <c r="BB37" s="130">
        <f t="shared" ref="BB37" si="127">BB38+BB43+BB44+BB45+BB46+BB47</f>
        <v>0</v>
      </c>
      <c r="BC37" s="130">
        <f t="shared" si="119"/>
        <v>0</v>
      </c>
      <c r="BD37" s="131">
        <f t="shared" si="20"/>
        <v>1</v>
      </c>
      <c r="BE37" s="130">
        <f t="shared" ref="BE37" si="128">BE38+BE43+BE44+BE45+BE46+BE47</f>
        <v>0</v>
      </c>
      <c r="BF37" s="130">
        <f t="shared" si="119"/>
        <v>0</v>
      </c>
      <c r="BG37" s="131">
        <f t="shared" si="22"/>
        <v>1</v>
      </c>
      <c r="BH37" s="130">
        <f t="shared" ref="BH37:BJ37" si="129">BH38+BH43+BH44+BH45+BH46+BH47</f>
        <v>0</v>
      </c>
      <c r="BI37" s="130">
        <f t="shared" si="129"/>
        <v>0</v>
      </c>
      <c r="BJ37" s="130">
        <f t="shared" si="129"/>
        <v>0</v>
      </c>
      <c r="BK37" s="131">
        <f>IF($AA$37=0,1,BJ37/$AA$37-1)</f>
        <v>1</v>
      </c>
      <c r="BL37" s="131">
        <f t="shared" si="24"/>
        <v>1</v>
      </c>
      <c r="BM37" s="165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</row>
    <row r="38" spans="1:206" s="68" customFormat="1" ht="19.5" customHeight="1">
      <c r="A38" s="371" t="s">
        <v>100</v>
      </c>
      <c r="B38" s="371"/>
      <c r="C38" s="140">
        <f>C39+C40+C41+C42</f>
        <v>0</v>
      </c>
      <c r="D38" s="140">
        <f t="shared" ref="D38:AA38" si="130">D39+D40+D41+D42</f>
        <v>0</v>
      </c>
      <c r="E38" s="140">
        <f t="shared" si="130"/>
        <v>0</v>
      </c>
      <c r="F38" s="140">
        <f t="shared" si="130"/>
        <v>0</v>
      </c>
      <c r="G38" s="140">
        <f t="shared" si="130"/>
        <v>0</v>
      </c>
      <c r="H38" s="140">
        <f t="shared" si="130"/>
        <v>0</v>
      </c>
      <c r="I38" s="140">
        <f t="shared" si="130"/>
        <v>0</v>
      </c>
      <c r="J38" s="140">
        <f t="shared" si="130"/>
        <v>0</v>
      </c>
      <c r="K38" s="140">
        <f t="shared" si="130"/>
        <v>0</v>
      </c>
      <c r="L38" s="140">
        <f t="shared" si="130"/>
        <v>0</v>
      </c>
      <c r="M38" s="140">
        <f t="shared" si="130"/>
        <v>0</v>
      </c>
      <c r="N38" s="140">
        <f t="shared" si="130"/>
        <v>0</v>
      </c>
      <c r="O38" s="140">
        <f t="shared" si="130"/>
        <v>0</v>
      </c>
      <c r="P38" s="140">
        <f t="shared" si="130"/>
        <v>0</v>
      </c>
      <c r="Q38" s="140">
        <f t="shared" si="130"/>
        <v>0</v>
      </c>
      <c r="R38" s="140">
        <f t="shared" si="130"/>
        <v>0</v>
      </c>
      <c r="S38" s="140">
        <f t="shared" si="130"/>
        <v>0</v>
      </c>
      <c r="T38" s="140">
        <f t="shared" si="130"/>
        <v>0</v>
      </c>
      <c r="U38" s="140">
        <f t="shared" si="130"/>
        <v>0</v>
      </c>
      <c r="V38" s="140">
        <f t="shared" si="130"/>
        <v>0</v>
      </c>
      <c r="W38" s="140">
        <f t="shared" si="130"/>
        <v>0</v>
      </c>
      <c r="X38" s="140">
        <f t="shared" si="130"/>
        <v>0</v>
      </c>
      <c r="Y38" s="140">
        <f t="shared" si="130"/>
        <v>0</v>
      </c>
      <c r="Z38" s="140">
        <f t="shared" si="130"/>
        <v>0</v>
      </c>
      <c r="AA38" s="140">
        <f t="shared" si="130"/>
        <v>0</v>
      </c>
      <c r="AB38" s="133">
        <f t="shared" si="2"/>
        <v>1</v>
      </c>
      <c r="AC38" s="140">
        <f t="shared" ref="AC38:BF38" si="131">AC39+AC40+AC41+AC42</f>
        <v>0</v>
      </c>
      <c r="AD38" s="140">
        <f t="shared" si="131"/>
        <v>0</v>
      </c>
      <c r="AE38" s="140">
        <f t="shared" si="131"/>
        <v>0</v>
      </c>
      <c r="AF38" s="133">
        <f t="shared" si="4"/>
        <v>1</v>
      </c>
      <c r="AG38" s="140">
        <f t="shared" ref="AG38" si="132">AG39+AG40+AG41+AG42</f>
        <v>0</v>
      </c>
      <c r="AH38" s="140">
        <f t="shared" si="131"/>
        <v>0</v>
      </c>
      <c r="AI38" s="133">
        <f t="shared" si="6"/>
        <v>1</v>
      </c>
      <c r="AJ38" s="140">
        <f t="shared" ref="AJ38" si="133">AJ39+AJ40+AJ41+AJ42</f>
        <v>0</v>
      </c>
      <c r="AK38" s="140">
        <f t="shared" si="131"/>
        <v>0</v>
      </c>
      <c r="AL38" s="133">
        <f t="shared" si="8"/>
        <v>1</v>
      </c>
      <c r="AM38" s="140">
        <f t="shared" ref="AM38" si="134">AM39+AM40+AM41+AM42</f>
        <v>0</v>
      </c>
      <c r="AN38" s="140">
        <f t="shared" si="131"/>
        <v>0</v>
      </c>
      <c r="AO38" s="133">
        <f t="shared" si="10"/>
        <v>1</v>
      </c>
      <c r="AP38" s="140">
        <f t="shared" ref="AP38" si="135">AP39+AP40+AP41+AP42</f>
        <v>0</v>
      </c>
      <c r="AQ38" s="140">
        <f t="shared" si="131"/>
        <v>0</v>
      </c>
      <c r="AR38" s="133">
        <f t="shared" si="12"/>
        <v>1</v>
      </c>
      <c r="AS38" s="140">
        <f t="shared" ref="AS38" si="136">AS39+AS40+AS41+AS42</f>
        <v>0</v>
      </c>
      <c r="AT38" s="140">
        <f t="shared" si="131"/>
        <v>0</v>
      </c>
      <c r="AU38" s="133">
        <f t="shared" si="14"/>
        <v>1</v>
      </c>
      <c r="AV38" s="140">
        <f t="shared" ref="AV38" si="137">AV39+AV40+AV41+AV42</f>
        <v>0</v>
      </c>
      <c r="AW38" s="140">
        <f t="shared" si="131"/>
        <v>0</v>
      </c>
      <c r="AX38" s="133">
        <f t="shared" si="16"/>
        <v>1</v>
      </c>
      <c r="AY38" s="140">
        <f t="shared" ref="AY38" si="138">AY39+AY40+AY41+AY42</f>
        <v>0</v>
      </c>
      <c r="AZ38" s="140">
        <f t="shared" si="131"/>
        <v>0</v>
      </c>
      <c r="BA38" s="133">
        <f t="shared" si="18"/>
        <v>1</v>
      </c>
      <c r="BB38" s="140">
        <f t="shared" ref="BB38" si="139">BB39+BB40+BB41+BB42</f>
        <v>0</v>
      </c>
      <c r="BC38" s="140">
        <f t="shared" si="131"/>
        <v>0</v>
      </c>
      <c r="BD38" s="133">
        <f t="shared" si="20"/>
        <v>1</v>
      </c>
      <c r="BE38" s="140">
        <f t="shared" ref="BE38" si="140">BE39+BE40+BE41+BE42</f>
        <v>0</v>
      </c>
      <c r="BF38" s="140">
        <f t="shared" si="131"/>
        <v>0</v>
      </c>
      <c r="BG38" s="133">
        <f t="shared" si="22"/>
        <v>1</v>
      </c>
      <c r="BH38" s="140">
        <f t="shared" ref="BH38:BJ38" si="141">BH39+BH40+BH41+BH42</f>
        <v>0</v>
      </c>
      <c r="BI38" s="140">
        <f t="shared" si="141"/>
        <v>0</v>
      </c>
      <c r="BJ38" s="140">
        <f t="shared" si="141"/>
        <v>0</v>
      </c>
      <c r="BK38" s="133">
        <f>IF($AA$38=0,1,BJ38/$AA$38-1)</f>
        <v>1</v>
      </c>
      <c r="BL38" s="133">
        <f t="shared" si="24"/>
        <v>1</v>
      </c>
      <c r="BM38" s="166"/>
      <c r="BN38" s="67"/>
      <c r="BO38" s="67"/>
      <c r="BP38" s="67"/>
      <c r="BQ38" s="67"/>
      <c r="BR38" s="67"/>
      <c r="BS38" s="67"/>
      <c r="BT38" s="67"/>
      <c r="BU38" s="67"/>
      <c r="BV38" s="67"/>
      <c r="BW38" s="67"/>
      <c r="BX38" s="67"/>
      <c r="BY38" s="67"/>
      <c r="BZ38" s="67"/>
      <c r="CA38" s="67"/>
      <c r="CB38" s="67"/>
      <c r="CC38" s="67"/>
      <c r="CD38" s="67"/>
      <c r="CE38" s="67"/>
      <c r="CF38" s="67"/>
      <c r="CG38" s="67"/>
      <c r="CH38" s="67"/>
      <c r="CI38" s="67"/>
      <c r="CJ38" s="67"/>
      <c r="CK38" s="67"/>
      <c r="CL38" s="67"/>
      <c r="CM38" s="67"/>
      <c r="CN38" s="67"/>
      <c r="CO38" s="67"/>
      <c r="CP38" s="67"/>
      <c r="CQ38" s="67"/>
      <c r="CR38" s="67"/>
      <c r="CS38" s="67"/>
      <c r="CT38" s="67"/>
      <c r="CU38" s="67"/>
      <c r="CV38" s="67"/>
      <c r="CW38" s="67"/>
      <c r="CX38" s="67"/>
      <c r="CY38" s="67"/>
      <c r="CZ38" s="67"/>
      <c r="DA38" s="67"/>
      <c r="DB38" s="67"/>
      <c r="DC38" s="67"/>
      <c r="DD38" s="67"/>
      <c r="DE38" s="67"/>
      <c r="DF38" s="67"/>
      <c r="DG38" s="67"/>
      <c r="DH38" s="67"/>
      <c r="DI38" s="67"/>
      <c r="DJ38" s="67"/>
      <c r="DK38" s="67"/>
      <c r="DL38" s="67"/>
      <c r="DM38" s="67"/>
      <c r="DN38" s="67"/>
      <c r="DO38" s="67"/>
      <c r="DP38" s="67"/>
      <c r="DQ38" s="67"/>
      <c r="DR38" s="67"/>
      <c r="DS38" s="67"/>
      <c r="DT38" s="67"/>
      <c r="DU38" s="67"/>
      <c r="DV38" s="67"/>
      <c r="DW38" s="67"/>
      <c r="DX38" s="67"/>
      <c r="DY38" s="67"/>
      <c r="DZ38" s="67"/>
      <c r="EA38" s="67"/>
      <c r="EB38" s="67"/>
      <c r="EC38" s="67"/>
      <c r="ED38" s="67"/>
      <c r="EE38" s="67"/>
      <c r="EF38" s="67"/>
      <c r="EG38" s="67"/>
      <c r="EH38" s="67"/>
      <c r="EI38" s="67"/>
      <c r="EJ38" s="67"/>
      <c r="EK38" s="67"/>
      <c r="EL38" s="67"/>
      <c r="EM38" s="67"/>
      <c r="EN38" s="67"/>
      <c r="EO38" s="67"/>
      <c r="EP38" s="67"/>
      <c r="EQ38" s="67"/>
      <c r="ER38" s="67"/>
      <c r="ES38" s="67"/>
      <c r="ET38" s="67"/>
      <c r="EU38" s="67"/>
      <c r="EV38" s="67"/>
      <c r="EW38" s="67"/>
      <c r="EX38" s="67"/>
      <c r="EY38" s="67"/>
      <c r="EZ38" s="67"/>
      <c r="FA38" s="67"/>
      <c r="FB38" s="67"/>
      <c r="FC38" s="67"/>
      <c r="FD38" s="67"/>
      <c r="FE38" s="67"/>
      <c r="FF38" s="67"/>
      <c r="FG38" s="67"/>
      <c r="FH38" s="67"/>
      <c r="FI38" s="67"/>
      <c r="FJ38" s="67"/>
      <c r="FK38" s="67"/>
      <c r="FL38" s="67"/>
      <c r="FM38" s="67"/>
      <c r="FN38" s="67"/>
      <c r="FO38" s="67"/>
      <c r="FP38" s="67"/>
      <c r="FQ38" s="67"/>
      <c r="FR38" s="67"/>
      <c r="FS38" s="67"/>
      <c r="FT38" s="67"/>
      <c r="FU38" s="67"/>
      <c r="FV38" s="67"/>
      <c r="FW38" s="67"/>
      <c r="FX38" s="67"/>
      <c r="FY38" s="67"/>
      <c r="FZ38" s="67"/>
      <c r="GA38" s="67"/>
      <c r="GB38" s="67"/>
      <c r="GC38" s="67"/>
      <c r="GD38" s="67"/>
      <c r="GE38" s="67"/>
      <c r="GF38" s="67"/>
      <c r="GG38" s="67"/>
      <c r="GH38" s="67"/>
      <c r="GI38" s="67"/>
      <c r="GJ38" s="67"/>
      <c r="GK38" s="67"/>
      <c r="GL38" s="67"/>
      <c r="GM38" s="67"/>
      <c r="GN38" s="67"/>
      <c r="GO38" s="67"/>
      <c r="GP38" s="67"/>
      <c r="GQ38" s="67"/>
      <c r="GR38" s="67"/>
      <c r="GS38" s="67"/>
      <c r="GT38" s="67"/>
      <c r="GU38" s="67"/>
      <c r="GV38" s="67"/>
      <c r="GW38" s="67"/>
      <c r="GX38" s="67"/>
    </row>
    <row r="39" spans="1:206" s="64" customFormat="1" ht="18" customHeight="1">
      <c r="A39" s="362" t="s">
        <v>105</v>
      </c>
      <c r="B39" s="362"/>
      <c r="C39" s="29"/>
      <c r="D39" s="134">
        <f t="shared" ref="D39:D46" si="142">E39+F39+H39+J39+L39+N39+P39+R39+T39+V39+X39+Z39</f>
        <v>0</v>
      </c>
      <c r="E39" s="29"/>
      <c r="F39" s="29"/>
      <c r="G39" s="134">
        <f t="shared" ref="G39:G73" si="143">E39+F39</f>
        <v>0</v>
      </c>
      <c r="H39" s="29"/>
      <c r="I39" s="134">
        <f>G39+H39</f>
        <v>0</v>
      </c>
      <c r="J39" s="29"/>
      <c r="K39" s="134">
        <f>I39+J39</f>
        <v>0</v>
      </c>
      <c r="L39" s="29"/>
      <c r="M39" s="134">
        <f>K39+L39</f>
        <v>0</v>
      </c>
      <c r="N39" s="29"/>
      <c r="O39" s="134">
        <f>M39+N39</f>
        <v>0</v>
      </c>
      <c r="P39" s="29"/>
      <c r="Q39" s="134">
        <f>O39+P39</f>
        <v>0</v>
      </c>
      <c r="R39" s="29"/>
      <c r="S39" s="134">
        <f>Q39+R39</f>
        <v>0</v>
      </c>
      <c r="T39" s="29"/>
      <c r="U39" s="134">
        <f>S39+T39</f>
        <v>0</v>
      </c>
      <c r="V39" s="29"/>
      <c r="W39" s="134">
        <f>U39+V39</f>
        <v>0</v>
      </c>
      <c r="X39" s="29"/>
      <c r="Y39" s="134">
        <f>W39+X39</f>
        <v>0</v>
      </c>
      <c r="Z39" s="29"/>
      <c r="AA39" s="29"/>
      <c r="AB39" s="135">
        <f t="shared" si="2"/>
        <v>1</v>
      </c>
      <c r="AC39" s="29"/>
      <c r="AD39" s="29"/>
      <c r="AE39" s="134">
        <f t="shared" ref="AE39:AE46" si="144">AC39+AD39</f>
        <v>0</v>
      </c>
      <c r="AF39" s="135">
        <f t="shared" si="4"/>
        <v>1</v>
      </c>
      <c r="AG39" s="29"/>
      <c r="AH39" s="134">
        <f>AE39+AG39</f>
        <v>0</v>
      </c>
      <c r="AI39" s="135">
        <f t="shared" si="6"/>
        <v>1</v>
      </c>
      <c r="AJ39" s="29"/>
      <c r="AK39" s="134">
        <f>AH39+AJ39</f>
        <v>0</v>
      </c>
      <c r="AL39" s="135">
        <f t="shared" si="8"/>
        <v>1</v>
      </c>
      <c r="AM39" s="29"/>
      <c r="AN39" s="134">
        <f>AK39+AM39</f>
        <v>0</v>
      </c>
      <c r="AO39" s="135">
        <f t="shared" si="10"/>
        <v>1</v>
      </c>
      <c r="AP39" s="29"/>
      <c r="AQ39" s="134">
        <f>AN39+AP39</f>
        <v>0</v>
      </c>
      <c r="AR39" s="135">
        <f t="shared" si="12"/>
        <v>1</v>
      </c>
      <c r="AS39" s="29"/>
      <c r="AT39" s="134">
        <f>AQ39+AS39</f>
        <v>0</v>
      </c>
      <c r="AU39" s="135">
        <f t="shared" si="14"/>
        <v>1</v>
      </c>
      <c r="AV39" s="29"/>
      <c r="AW39" s="134">
        <f>AT39+AV39</f>
        <v>0</v>
      </c>
      <c r="AX39" s="135">
        <f t="shared" si="16"/>
        <v>1</v>
      </c>
      <c r="AY39" s="29"/>
      <c r="AZ39" s="134">
        <f>AW39+AY39</f>
        <v>0</v>
      </c>
      <c r="BA39" s="135">
        <f t="shared" si="18"/>
        <v>1</v>
      </c>
      <c r="BB39" s="29"/>
      <c r="BC39" s="134">
        <f>AZ39+BB39</f>
        <v>0</v>
      </c>
      <c r="BD39" s="135">
        <f t="shared" si="20"/>
        <v>1</v>
      </c>
      <c r="BE39" s="29"/>
      <c r="BF39" s="134">
        <f>BC39+BE39</f>
        <v>0</v>
      </c>
      <c r="BG39" s="135">
        <f t="shared" si="22"/>
        <v>1</v>
      </c>
      <c r="BH39" s="134"/>
      <c r="BI39" s="26"/>
      <c r="BJ39" s="26"/>
      <c r="BK39" s="135">
        <f>IF($AA$39=0,1,BJ39/$AA$39-1)</f>
        <v>1</v>
      </c>
      <c r="BL39" s="135">
        <f t="shared" si="24"/>
        <v>1</v>
      </c>
      <c r="BM39" s="167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  <c r="CS39" s="63"/>
      <c r="CT39" s="63"/>
      <c r="CU39" s="63"/>
      <c r="CV39" s="63"/>
      <c r="CW39" s="63"/>
      <c r="CX39" s="63"/>
      <c r="CY39" s="63"/>
      <c r="CZ39" s="63"/>
      <c r="DA39" s="63"/>
      <c r="DB39" s="63"/>
      <c r="DC39" s="63"/>
      <c r="DD39" s="63"/>
      <c r="DE39" s="63"/>
      <c r="DF39" s="63"/>
      <c r="DG39" s="63"/>
      <c r="DH39" s="63"/>
      <c r="DI39" s="63"/>
      <c r="DJ39" s="63"/>
      <c r="DK39" s="63"/>
      <c r="DL39" s="63"/>
      <c r="DM39" s="63"/>
      <c r="DN39" s="63"/>
      <c r="DO39" s="63"/>
      <c r="DP39" s="63"/>
      <c r="DQ39" s="63"/>
      <c r="DR39" s="63"/>
      <c r="DS39" s="63"/>
      <c r="DT39" s="63"/>
      <c r="DU39" s="63"/>
      <c r="DV39" s="63"/>
      <c r="DW39" s="63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</row>
    <row r="40" spans="1:206" s="64" customFormat="1" ht="18" customHeight="1">
      <c r="A40" s="362" t="s">
        <v>99</v>
      </c>
      <c r="B40" s="362"/>
      <c r="C40" s="29"/>
      <c r="D40" s="134">
        <f t="shared" si="142"/>
        <v>0</v>
      </c>
      <c r="E40" s="29"/>
      <c r="F40" s="29"/>
      <c r="G40" s="134">
        <f t="shared" si="143"/>
        <v>0</v>
      </c>
      <c r="H40" s="29"/>
      <c r="I40" s="134">
        <f>G40+H40</f>
        <v>0</v>
      </c>
      <c r="J40" s="29"/>
      <c r="K40" s="134">
        <f>I40+J40</f>
        <v>0</v>
      </c>
      <c r="L40" s="29"/>
      <c r="M40" s="134">
        <f>K40+L40</f>
        <v>0</v>
      </c>
      <c r="N40" s="29"/>
      <c r="O40" s="134">
        <f>M40+N40</f>
        <v>0</v>
      </c>
      <c r="P40" s="29"/>
      <c r="Q40" s="134">
        <f>O40+P40</f>
        <v>0</v>
      </c>
      <c r="R40" s="29"/>
      <c r="S40" s="134">
        <f>Q40+R40</f>
        <v>0</v>
      </c>
      <c r="T40" s="29"/>
      <c r="U40" s="134">
        <f>S40+T40</f>
        <v>0</v>
      </c>
      <c r="V40" s="29"/>
      <c r="W40" s="134">
        <f>U40+V40</f>
        <v>0</v>
      </c>
      <c r="X40" s="29"/>
      <c r="Y40" s="134">
        <f>W40+X40</f>
        <v>0</v>
      </c>
      <c r="Z40" s="29"/>
      <c r="AA40" s="29"/>
      <c r="AB40" s="135">
        <f t="shared" si="2"/>
        <v>1</v>
      </c>
      <c r="AC40" s="29"/>
      <c r="AD40" s="29"/>
      <c r="AE40" s="134">
        <f t="shared" si="144"/>
        <v>0</v>
      </c>
      <c r="AF40" s="135">
        <f t="shared" si="4"/>
        <v>1</v>
      </c>
      <c r="AG40" s="29"/>
      <c r="AH40" s="134">
        <f>AE40+AG40</f>
        <v>0</v>
      </c>
      <c r="AI40" s="135">
        <f t="shared" si="6"/>
        <v>1</v>
      </c>
      <c r="AJ40" s="29"/>
      <c r="AK40" s="134">
        <f>AH40+AJ40</f>
        <v>0</v>
      </c>
      <c r="AL40" s="135">
        <f t="shared" si="8"/>
        <v>1</v>
      </c>
      <c r="AM40" s="29"/>
      <c r="AN40" s="134">
        <f>AK40+AM40</f>
        <v>0</v>
      </c>
      <c r="AO40" s="135">
        <f t="shared" si="10"/>
        <v>1</v>
      </c>
      <c r="AP40" s="29"/>
      <c r="AQ40" s="134">
        <f>AN40+AP40</f>
        <v>0</v>
      </c>
      <c r="AR40" s="135">
        <f t="shared" si="12"/>
        <v>1</v>
      </c>
      <c r="AS40" s="29"/>
      <c r="AT40" s="134">
        <f>AQ40+AS40</f>
        <v>0</v>
      </c>
      <c r="AU40" s="135">
        <f t="shared" si="14"/>
        <v>1</v>
      </c>
      <c r="AV40" s="29"/>
      <c r="AW40" s="134">
        <f>AT40+AV40</f>
        <v>0</v>
      </c>
      <c r="AX40" s="135">
        <f t="shared" si="16"/>
        <v>1</v>
      </c>
      <c r="AY40" s="29"/>
      <c r="AZ40" s="134">
        <f>AW40+AY40</f>
        <v>0</v>
      </c>
      <c r="BA40" s="135">
        <f t="shared" si="18"/>
        <v>1</v>
      </c>
      <c r="BB40" s="29"/>
      <c r="BC40" s="134">
        <f>AZ40+BB40</f>
        <v>0</v>
      </c>
      <c r="BD40" s="135">
        <f t="shared" si="20"/>
        <v>1</v>
      </c>
      <c r="BE40" s="29"/>
      <c r="BF40" s="134">
        <f>BC40+BE40</f>
        <v>0</v>
      </c>
      <c r="BG40" s="135">
        <f t="shared" si="22"/>
        <v>1</v>
      </c>
      <c r="BH40" s="134"/>
      <c r="BI40" s="26"/>
      <c r="BJ40" s="26"/>
      <c r="BK40" s="135">
        <f>IF($AA$40=0,1,BJ40/$AA$40-1)</f>
        <v>1</v>
      </c>
      <c r="BL40" s="135">
        <f t="shared" si="24"/>
        <v>1</v>
      </c>
      <c r="BM40" s="167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  <c r="DA40" s="63"/>
      <c r="DB40" s="63"/>
      <c r="DC40" s="63"/>
      <c r="DD40" s="63"/>
      <c r="DE40" s="63"/>
      <c r="DF40" s="63"/>
      <c r="DG40" s="63"/>
      <c r="DH40" s="63"/>
      <c r="DI40" s="63"/>
      <c r="DJ40" s="63"/>
      <c r="DK40" s="63"/>
      <c r="DL40" s="63"/>
      <c r="DM40" s="63"/>
      <c r="DN40" s="63"/>
      <c r="DO40" s="63"/>
      <c r="DP40" s="63"/>
      <c r="DQ40" s="63"/>
      <c r="DR40" s="63"/>
      <c r="DS40" s="63"/>
      <c r="DT40" s="63"/>
      <c r="DU40" s="63"/>
      <c r="DV40" s="63"/>
      <c r="DW40" s="63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</row>
    <row r="41" spans="1:206" s="64" customFormat="1" ht="18" customHeight="1">
      <c r="A41" s="362" t="s">
        <v>95</v>
      </c>
      <c r="B41" s="362"/>
      <c r="C41" s="29"/>
      <c r="D41" s="134">
        <f t="shared" si="142"/>
        <v>0</v>
      </c>
      <c r="E41" s="29"/>
      <c r="F41" s="29"/>
      <c r="G41" s="134">
        <f t="shared" si="143"/>
        <v>0</v>
      </c>
      <c r="H41" s="29"/>
      <c r="I41" s="134"/>
      <c r="J41" s="29"/>
      <c r="K41" s="134"/>
      <c r="L41" s="29"/>
      <c r="M41" s="134"/>
      <c r="N41" s="29"/>
      <c r="O41" s="134"/>
      <c r="P41" s="29"/>
      <c r="Q41" s="134"/>
      <c r="R41" s="29"/>
      <c r="S41" s="134"/>
      <c r="T41" s="29"/>
      <c r="U41" s="134"/>
      <c r="V41" s="29"/>
      <c r="W41" s="134"/>
      <c r="X41" s="29"/>
      <c r="Y41" s="134"/>
      <c r="Z41" s="29"/>
      <c r="AA41" s="29"/>
      <c r="AB41" s="135">
        <f t="shared" ref="AB41:AB72" si="145">IF(D41=0,1,AA41/D41-1)</f>
        <v>1</v>
      </c>
      <c r="AC41" s="29"/>
      <c r="AD41" s="29"/>
      <c r="AE41" s="134">
        <f t="shared" si="144"/>
        <v>0</v>
      </c>
      <c r="AF41" s="135">
        <f t="shared" ref="AF41:AF72" si="146">IF(G41=0,1,AE41/G41-1)</f>
        <v>1</v>
      </c>
      <c r="AG41" s="29"/>
      <c r="AH41" s="134"/>
      <c r="AI41" s="135">
        <f t="shared" ref="AI41:AI72" si="147">IF(I41=0,1,AH41/I41-1)</f>
        <v>1</v>
      </c>
      <c r="AJ41" s="29"/>
      <c r="AK41" s="134"/>
      <c r="AL41" s="135">
        <f t="shared" ref="AL41:AL72" si="148">IF(K41=0,1,AK41/K41-1)</f>
        <v>1</v>
      </c>
      <c r="AM41" s="29"/>
      <c r="AN41" s="134"/>
      <c r="AO41" s="135">
        <f t="shared" ref="AO41:AO72" si="149">IF(M41=0,1,AN41/M41-1)</f>
        <v>1</v>
      </c>
      <c r="AP41" s="29"/>
      <c r="AQ41" s="134"/>
      <c r="AR41" s="135">
        <f t="shared" ref="AR41:AR72" si="150">IF(O41=0,1,AQ41/O41-1)</f>
        <v>1</v>
      </c>
      <c r="AS41" s="29"/>
      <c r="AT41" s="134"/>
      <c r="AU41" s="135">
        <f t="shared" ref="AU41:AU72" si="151">IF(Q41=0,1,AT41/Q41-1)</f>
        <v>1</v>
      </c>
      <c r="AV41" s="29"/>
      <c r="AW41" s="134"/>
      <c r="AX41" s="135">
        <f t="shared" ref="AX41:AX72" si="152">IF(S41=0,1,AW41/S41-1)</f>
        <v>1</v>
      </c>
      <c r="AY41" s="29"/>
      <c r="AZ41" s="134"/>
      <c r="BA41" s="135">
        <f t="shared" ref="BA41:BA72" si="153">IF(U41=0,1,AZ41/U41-1)</f>
        <v>1</v>
      </c>
      <c r="BB41" s="29"/>
      <c r="BC41" s="134"/>
      <c r="BD41" s="135">
        <f t="shared" ref="BD41:BD72" si="154">IF(W41=0,1,BC41/W41-1)</f>
        <v>1</v>
      </c>
      <c r="BE41" s="29"/>
      <c r="BF41" s="134"/>
      <c r="BG41" s="135">
        <f t="shared" ref="BG41:BG72" si="155">IF(Y41=0,1,BF41/Y41-1)</f>
        <v>1</v>
      </c>
      <c r="BH41" s="134"/>
      <c r="BI41" s="26"/>
      <c r="BJ41" s="26"/>
      <c r="BK41" s="135">
        <f>IF($AA$41=0,1,BJ41/$AA$41-1)</f>
        <v>1</v>
      </c>
      <c r="BL41" s="135">
        <f t="shared" si="24"/>
        <v>1</v>
      </c>
      <c r="BM41" s="167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</row>
    <row r="42" spans="1:206" s="64" customFormat="1" ht="18" customHeight="1">
      <c r="A42" s="362" t="s">
        <v>98</v>
      </c>
      <c r="B42" s="362"/>
      <c r="C42" s="29"/>
      <c r="D42" s="134">
        <f t="shared" si="142"/>
        <v>0</v>
      </c>
      <c r="E42" s="29"/>
      <c r="F42" s="29"/>
      <c r="G42" s="134">
        <f t="shared" si="143"/>
        <v>0</v>
      </c>
      <c r="H42" s="29"/>
      <c r="I42" s="134">
        <f>G42+H42</f>
        <v>0</v>
      </c>
      <c r="J42" s="29"/>
      <c r="K42" s="134">
        <f>I42+J42</f>
        <v>0</v>
      </c>
      <c r="L42" s="29"/>
      <c r="M42" s="134">
        <f>K42+L42</f>
        <v>0</v>
      </c>
      <c r="N42" s="29"/>
      <c r="O42" s="134">
        <f>M42+N42</f>
        <v>0</v>
      </c>
      <c r="P42" s="29"/>
      <c r="Q42" s="134">
        <f>O42+P42</f>
        <v>0</v>
      </c>
      <c r="R42" s="29"/>
      <c r="S42" s="134">
        <f>Q42+R42</f>
        <v>0</v>
      </c>
      <c r="T42" s="29"/>
      <c r="U42" s="134">
        <f>S42+T42</f>
        <v>0</v>
      </c>
      <c r="V42" s="29"/>
      <c r="W42" s="134">
        <f>U42+V42</f>
        <v>0</v>
      </c>
      <c r="X42" s="29"/>
      <c r="Y42" s="134">
        <f>W42+X42</f>
        <v>0</v>
      </c>
      <c r="Z42" s="29"/>
      <c r="AA42" s="29"/>
      <c r="AB42" s="135">
        <f t="shared" si="145"/>
        <v>1</v>
      </c>
      <c r="AC42" s="29"/>
      <c r="AD42" s="29"/>
      <c r="AE42" s="134">
        <f t="shared" si="144"/>
        <v>0</v>
      </c>
      <c r="AF42" s="135">
        <f t="shared" si="146"/>
        <v>1</v>
      </c>
      <c r="AG42" s="29"/>
      <c r="AH42" s="134">
        <f>AE42+AG42</f>
        <v>0</v>
      </c>
      <c r="AI42" s="135">
        <f t="shared" si="147"/>
        <v>1</v>
      </c>
      <c r="AJ42" s="29"/>
      <c r="AK42" s="134">
        <f>AH42+AJ42</f>
        <v>0</v>
      </c>
      <c r="AL42" s="135">
        <f t="shared" si="148"/>
        <v>1</v>
      </c>
      <c r="AM42" s="29"/>
      <c r="AN42" s="134">
        <f>AK42+AM42</f>
        <v>0</v>
      </c>
      <c r="AO42" s="135">
        <f t="shared" si="149"/>
        <v>1</v>
      </c>
      <c r="AP42" s="29"/>
      <c r="AQ42" s="134">
        <f>AN42+AP42</f>
        <v>0</v>
      </c>
      <c r="AR42" s="135">
        <f t="shared" si="150"/>
        <v>1</v>
      </c>
      <c r="AS42" s="29"/>
      <c r="AT42" s="134">
        <f>AQ42+AS42</f>
        <v>0</v>
      </c>
      <c r="AU42" s="135">
        <f t="shared" si="151"/>
        <v>1</v>
      </c>
      <c r="AV42" s="29"/>
      <c r="AW42" s="134">
        <f>AT42+AV42</f>
        <v>0</v>
      </c>
      <c r="AX42" s="135">
        <f t="shared" si="152"/>
        <v>1</v>
      </c>
      <c r="AY42" s="29"/>
      <c r="AZ42" s="134">
        <f>AW42+AY42</f>
        <v>0</v>
      </c>
      <c r="BA42" s="135">
        <f t="shared" si="153"/>
        <v>1</v>
      </c>
      <c r="BB42" s="29"/>
      <c r="BC42" s="134">
        <f>AZ42+BB42</f>
        <v>0</v>
      </c>
      <c r="BD42" s="135">
        <f t="shared" si="154"/>
        <v>1</v>
      </c>
      <c r="BE42" s="29"/>
      <c r="BF42" s="134">
        <f>BC42+BE42</f>
        <v>0</v>
      </c>
      <c r="BG42" s="135">
        <f t="shared" si="155"/>
        <v>1</v>
      </c>
      <c r="BH42" s="134"/>
      <c r="BI42" s="26"/>
      <c r="BJ42" s="26"/>
      <c r="BK42" s="135">
        <f>IF($AA$42=0,1,BJ42/$AA$42-1)</f>
        <v>1</v>
      </c>
      <c r="BL42" s="135">
        <f t="shared" si="24"/>
        <v>1</v>
      </c>
      <c r="BM42" s="167"/>
      <c r="BN42" s="63"/>
      <c r="BO42" s="63"/>
      <c r="BP42" s="63"/>
      <c r="BQ42" s="63"/>
      <c r="BR42" s="63"/>
      <c r="BS42" s="63"/>
      <c r="BT42" s="63"/>
      <c r="BU42" s="63"/>
      <c r="BV42" s="63"/>
      <c r="BW42" s="63"/>
      <c r="BX42" s="63"/>
      <c r="BY42" s="63"/>
      <c r="BZ42" s="63"/>
      <c r="CA42" s="63"/>
      <c r="CB42" s="63"/>
      <c r="CC42" s="63"/>
      <c r="CD42" s="63"/>
      <c r="CE42" s="63"/>
      <c r="CF42" s="63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  <c r="DZ42" s="63"/>
      <c r="EA42" s="63"/>
      <c r="EB42" s="63"/>
      <c r="EC42" s="63"/>
      <c r="ED42" s="63"/>
      <c r="EE42" s="63"/>
      <c r="EF42" s="63"/>
      <c r="EG42" s="63"/>
      <c r="EH42" s="63"/>
      <c r="EI42" s="63"/>
      <c r="EJ42" s="63"/>
      <c r="EK42" s="63"/>
      <c r="EL42" s="63"/>
      <c r="EM42" s="63"/>
      <c r="EN42" s="63"/>
      <c r="EO42" s="63"/>
      <c r="EP42" s="63"/>
      <c r="EQ42" s="63"/>
      <c r="ER42" s="63"/>
      <c r="ES42" s="63"/>
      <c r="ET42" s="63"/>
      <c r="EU42" s="63"/>
      <c r="EV42" s="63"/>
      <c r="EW42" s="63"/>
      <c r="EX42" s="63"/>
      <c r="EY42" s="63"/>
      <c r="EZ42" s="63"/>
      <c r="FA42" s="63"/>
      <c r="FB42" s="63"/>
      <c r="FC42" s="63"/>
      <c r="FD42" s="63"/>
      <c r="FE42" s="63"/>
      <c r="FF42" s="63"/>
      <c r="FG42" s="63"/>
      <c r="FH42" s="63"/>
      <c r="FI42" s="63"/>
      <c r="FJ42" s="63"/>
      <c r="FK42" s="63"/>
      <c r="FL42" s="63"/>
      <c r="FM42" s="63"/>
      <c r="FN42" s="63"/>
      <c r="FO42" s="63"/>
      <c r="FP42" s="63"/>
      <c r="FQ42" s="63"/>
      <c r="FR42" s="63"/>
      <c r="FS42" s="63"/>
      <c r="FT42" s="63"/>
      <c r="FU42" s="63"/>
      <c r="FV42" s="63"/>
      <c r="FW42" s="63"/>
      <c r="FX42" s="63"/>
      <c r="FY42" s="63"/>
      <c r="FZ42" s="63"/>
      <c r="GA42" s="63"/>
      <c r="GB42" s="63"/>
      <c r="GC42" s="63"/>
      <c r="GD42" s="63"/>
      <c r="GE42" s="63"/>
      <c r="GF42" s="63"/>
      <c r="GG42" s="63"/>
      <c r="GH42" s="63"/>
      <c r="GI42" s="63"/>
      <c r="GJ42" s="63"/>
      <c r="GK42" s="63"/>
      <c r="GL42" s="63"/>
      <c r="GM42" s="63"/>
      <c r="GN42" s="63"/>
      <c r="GO42" s="63"/>
      <c r="GP42" s="63"/>
      <c r="GQ42" s="63"/>
      <c r="GR42" s="63"/>
      <c r="GS42" s="63"/>
      <c r="GT42" s="63"/>
      <c r="GU42" s="63"/>
      <c r="GV42" s="63"/>
      <c r="GW42" s="63"/>
      <c r="GX42" s="63"/>
    </row>
    <row r="43" spans="1:206" s="68" customFormat="1" ht="18" customHeight="1">
      <c r="A43" s="370" t="s">
        <v>97</v>
      </c>
      <c r="B43" s="370"/>
      <c r="C43" s="53"/>
      <c r="D43" s="140">
        <f t="shared" si="142"/>
        <v>0</v>
      </c>
      <c r="E43" s="53"/>
      <c r="F43" s="53"/>
      <c r="G43" s="132">
        <f t="shared" si="143"/>
        <v>0</v>
      </c>
      <c r="H43" s="53"/>
      <c r="I43" s="132">
        <f>G43+H43</f>
        <v>0</v>
      </c>
      <c r="J43" s="53"/>
      <c r="K43" s="132">
        <f>I43+J43</f>
        <v>0</v>
      </c>
      <c r="L43" s="53"/>
      <c r="M43" s="132">
        <f>K43+L43</f>
        <v>0</v>
      </c>
      <c r="N43" s="53"/>
      <c r="O43" s="132">
        <f>M43+N43</f>
        <v>0</v>
      </c>
      <c r="P43" s="53"/>
      <c r="Q43" s="132">
        <f>O43+P43</f>
        <v>0</v>
      </c>
      <c r="R43" s="53"/>
      <c r="S43" s="132">
        <f>Q43+R43</f>
        <v>0</v>
      </c>
      <c r="T43" s="53"/>
      <c r="U43" s="132">
        <f>S43+T43</f>
        <v>0</v>
      </c>
      <c r="V43" s="53"/>
      <c r="W43" s="132">
        <f>U43+V43</f>
        <v>0</v>
      </c>
      <c r="X43" s="53"/>
      <c r="Y43" s="132">
        <f>W43+X43</f>
        <v>0</v>
      </c>
      <c r="Z43" s="53"/>
      <c r="AA43" s="53"/>
      <c r="AB43" s="142">
        <f t="shared" si="145"/>
        <v>1</v>
      </c>
      <c r="AC43" s="53"/>
      <c r="AD43" s="53"/>
      <c r="AE43" s="132">
        <f t="shared" si="144"/>
        <v>0</v>
      </c>
      <c r="AF43" s="142">
        <f t="shared" si="146"/>
        <v>1</v>
      </c>
      <c r="AG43" s="53"/>
      <c r="AH43" s="132">
        <f>AE43+AG43</f>
        <v>0</v>
      </c>
      <c r="AI43" s="142">
        <f t="shared" si="147"/>
        <v>1</v>
      </c>
      <c r="AJ43" s="53"/>
      <c r="AK43" s="132">
        <f>AH43+AJ43</f>
        <v>0</v>
      </c>
      <c r="AL43" s="142">
        <f t="shared" si="148"/>
        <v>1</v>
      </c>
      <c r="AM43" s="53"/>
      <c r="AN43" s="132">
        <f>AK43+AM43</f>
        <v>0</v>
      </c>
      <c r="AO43" s="142">
        <f t="shared" si="149"/>
        <v>1</v>
      </c>
      <c r="AP43" s="53"/>
      <c r="AQ43" s="132">
        <f>AN43+AP43</f>
        <v>0</v>
      </c>
      <c r="AR43" s="142">
        <f t="shared" si="150"/>
        <v>1</v>
      </c>
      <c r="AS43" s="53"/>
      <c r="AT43" s="132">
        <f>AQ43+AS43</f>
        <v>0</v>
      </c>
      <c r="AU43" s="142">
        <f t="shared" si="151"/>
        <v>1</v>
      </c>
      <c r="AV43" s="53"/>
      <c r="AW43" s="132">
        <f>AT43+AV43</f>
        <v>0</v>
      </c>
      <c r="AX43" s="142">
        <f t="shared" si="152"/>
        <v>1</v>
      </c>
      <c r="AY43" s="53"/>
      <c r="AZ43" s="132">
        <f>AW43+AY43</f>
        <v>0</v>
      </c>
      <c r="BA43" s="142">
        <f t="shared" si="153"/>
        <v>1</v>
      </c>
      <c r="BB43" s="53"/>
      <c r="BC43" s="132">
        <f>AZ43+BB43</f>
        <v>0</v>
      </c>
      <c r="BD43" s="142">
        <f t="shared" si="154"/>
        <v>1</v>
      </c>
      <c r="BE43" s="53"/>
      <c r="BF43" s="132">
        <f>BC43+BE43</f>
        <v>0</v>
      </c>
      <c r="BG43" s="142">
        <f t="shared" si="155"/>
        <v>1</v>
      </c>
      <c r="BH43" s="132"/>
      <c r="BI43" s="23"/>
      <c r="BJ43" s="23"/>
      <c r="BK43" s="142">
        <f>IF($AA$43=0,1,BJ43/$AA$43-1)</f>
        <v>1</v>
      </c>
      <c r="BL43" s="142">
        <f t="shared" si="24"/>
        <v>1</v>
      </c>
      <c r="BM43" s="166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67"/>
      <c r="CA43" s="67"/>
      <c r="CB43" s="67"/>
      <c r="CC43" s="67"/>
      <c r="CD43" s="67"/>
      <c r="CE43" s="67"/>
      <c r="CF43" s="67"/>
      <c r="CG43" s="67"/>
      <c r="CH43" s="67"/>
      <c r="CI43" s="67"/>
      <c r="CJ43" s="67"/>
      <c r="CK43" s="67"/>
      <c r="CL43" s="67"/>
      <c r="CM43" s="67"/>
      <c r="CN43" s="67"/>
      <c r="CO43" s="67"/>
      <c r="CP43" s="67"/>
      <c r="CQ43" s="67"/>
      <c r="CR43" s="67"/>
      <c r="CS43" s="67"/>
      <c r="CT43" s="67"/>
      <c r="CU43" s="67"/>
      <c r="CV43" s="67"/>
      <c r="CW43" s="67"/>
      <c r="CX43" s="67"/>
      <c r="CY43" s="67"/>
      <c r="CZ43" s="67"/>
      <c r="DA43" s="67"/>
      <c r="DB43" s="67"/>
      <c r="DC43" s="67"/>
      <c r="DD43" s="67"/>
      <c r="DE43" s="67"/>
      <c r="DF43" s="67"/>
      <c r="DG43" s="67"/>
      <c r="DH43" s="67"/>
      <c r="DI43" s="67"/>
      <c r="DJ43" s="67"/>
      <c r="DK43" s="67"/>
      <c r="DL43" s="67"/>
      <c r="DM43" s="67"/>
      <c r="DN43" s="67"/>
      <c r="DO43" s="67"/>
      <c r="DP43" s="67"/>
      <c r="DQ43" s="67"/>
      <c r="DR43" s="67"/>
      <c r="DS43" s="67"/>
      <c r="DT43" s="67"/>
      <c r="DU43" s="67"/>
      <c r="DV43" s="67"/>
      <c r="DW43" s="67"/>
      <c r="DX43" s="67"/>
      <c r="DY43" s="67"/>
      <c r="DZ43" s="67"/>
      <c r="EA43" s="67"/>
      <c r="EB43" s="67"/>
      <c r="EC43" s="67"/>
      <c r="ED43" s="67"/>
      <c r="EE43" s="67"/>
      <c r="EF43" s="67"/>
      <c r="EG43" s="67"/>
      <c r="EH43" s="67"/>
      <c r="EI43" s="67"/>
      <c r="EJ43" s="67"/>
      <c r="EK43" s="67"/>
      <c r="EL43" s="67"/>
      <c r="EM43" s="67"/>
      <c r="EN43" s="67"/>
      <c r="EO43" s="67"/>
      <c r="EP43" s="67"/>
      <c r="EQ43" s="67"/>
      <c r="ER43" s="67"/>
      <c r="ES43" s="67"/>
      <c r="ET43" s="67"/>
      <c r="EU43" s="67"/>
      <c r="EV43" s="67"/>
      <c r="EW43" s="67"/>
      <c r="EX43" s="67"/>
      <c r="EY43" s="67"/>
      <c r="EZ43" s="67"/>
      <c r="FA43" s="67"/>
      <c r="FB43" s="67"/>
      <c r="FC43" s="67"/>
      <c r="FD43" s="67"/>
      <c r="FE43" s="67"/>
      <c r="FF43" s="67"/>
      <c r="FG43" s="67"/>
      <c r="FH43" s="67"/>
      <c r="FI43" s="67"/>
      <c r="FJ43" s="67"/>
      <c r="FK43" s="67"/>
      <c r="FL43" s="67"/>
      <c r="FM43" s="67"/>
      <c r="FN43" s="67"/>
      <c r="FO43" s="67"/>
      <c r="FP43" s="67"/>
      <c r="FQ43" s="67"/>
      <c r="FR43" s="67"/>
      <c r="FS43" s="67"/>
      <c r="FT43" s="67"/>
      <c r="FU43" s="67"/>
      <c r="FV43" s="67"/>
      <c r="FW43" s="67"/>
      <c r="FX43" s="67"/>
      <c r="FY43" s="67"/>
      <c r="FZ43" s="67"/>
      <c r="GA43" s="67"/>
      <c r="GB43" s="67"/>
      <c r="GC43" s="67"/>
      <c r="GD43" s="67"/>
      <c r="GE43" s="67"/>
      <c r="GF43" s="67"/>
      <c r="GG43" s="67"/>
      <c r="GH43" s="67"/>
      <c r="GI43" s="67"/>
      <c r="GJ43" s="67"/>
      <c r="GK43" s="67"/>
      <c r="GL43" s="67"/>
      <c r="GM43" s="67"/>
      <c r="GN43" s="67"/>
      <c r="GO43" s="67"/>
      <c r="GP43" s="67"/>
      <c r="GQ43" s="67"/>
      <c r="GR43" s="67"/>
      <c r="GS43" s="67"/>
      <c r="GT43" s="67"/>
      <c r="GU43" s="67"/>
      <c r="GV43" s="67"/>
      <c r="GW43" s="67"/>
      <c r="GX43" s="67"/>
    </row>
    <row r="44" spans="1:206" s="68" customFormat="1" ht="18" customHeight="1">
      <c r="A44" s="370" t="s">
        <v>101</v>
      </c>
      <c r="B44" s="370"/>
      <c r="C44" s="53"/>
      <c r="D44" s="140">
        <f t="shared" si="142"/>
        <v>0</v>
      </c>
      <c r="E44" s="53"/>
      <c r="F44" s="53"/>
      <c r="G44" s="132">
        <f t="shared" si="143"/>
        <v>0</v>
      </c>
      <c r="H44" s="53"/>
      <c r="I44" s="132">
        <f>G44+H44</f>
        <v>0</v>
      </c>
      <c r="J44" s="53"/>
      <c r="K44" s="132">
        <f>I44+J44</f>
        <v>0</v>
      </c>
      <c r="L44" s="53"/>
      <c r="M44" s="132">
        <f>K44+L44</f>
        <v>0</v>
      </c>
      <c r="N44" s="53"/>
      <c r="O44" s="132">
        <f>M44+N44</f>
        <v>0</v>
      </c>
      <c r="P44" s="53"/>
      <c r="Q44" s="132">
        <f>O44+P44</f>
        <v>0</v>
      </c>
      <c r="R44" s="53"/>
      <c r="S44" s="132">
        <f>Q44+R44</f>
        <v>0</v>
      </c>
      <c r="T44" s="53"/>
      <c r="U44" s="132">
        <f>S44+T44</f>
        <v>0</v>
      </c>
      <c r="V44" s="53"/>
      <c r="W44" s="132">
        <f>U44+V44</f>
        <v>0</v>
      </c>
      <c r="X44" s="53"/>
      <c r="Y44" s="132">
        <f>W44+X44</f>
        <v>0</v>
      </c>
      <c r="Z44" s="53"/>
      <c r="AA44" s="53"/>
      <c r="AB44" s="142">
        <f t="shared" si="145"/>
        <v>1</v>
      </c>
      <c r="AC44" s="53"/>
      <c r="AD44" s="53"/>
      <c r="AE44" s="132">
        <f t="shared" si="144"/>
        <v>0</v>
      </c>
      <c r="AF44" s="142">
        <f t="shared" si="146"/>
        <v>1</v>
      </c>
      <c r="AG44" s="53"/>
      <c r="AH44" s="132">
        <f>AE44+AG44</f>
        <v>0</v>
      </c>
      <c r="AI44" s="142">
        <f t="shared" si="147"/>
        <v>1</v>
      </c>
      <c r="AJ44" s="53"/>
      <c r="AK44" s="132">
        <f>AH44+AJ44</f>
        <v>0</v>
      </c>
      <c r="AL44" s="142">
        <f t="shared" si="148"/>
        <v>1</v>
      </c>
      <c r="AM44" s="53"/>
      <c r="AN44" s="132">
        <f>AK44+AM44</f>
        <v>0</v>
      </c>
      <c r="AO44" s="142">
        <f t="shared" si="149"/>
        <v>1</v>
      </c>
      <c r="AP44" s="53"/>
      <c r="AQ44" s="132">
        <f>AN44+AP44</f>
        <v>0</v>
      </c>
      <c r="AR44" s="142">
        <f t="shared" si="150"/>
        <v>1</v>
      </c>
      <c r="AS44" s="53"/>
      <c r="AT44" s="132">
        <f>AQ44+AS44</f>
        <v>0</v>
      </c>
      <c r="AU44" s="142">
        <f t="shared" si="151"/>
        <v>1</v>
      </c>
      <c r="AV44" s="53"/>
      <c r="AW44" s="132">
        <f>AT44+AV44</f>
        <v>0</v>
      </c>
      <c r="AX44" s="142">
        <f t="shared" si="152"/>
        <v>1</v>
      </c>
      <c r="AY44" s="53"/>
      <c r="AZ44" s="132">
        <f>AW44+AY44</f>
        <v>0</v>
      </c>
      <c r="BA44" s="142">
        <f t="shared" si="153"/>
        <v>1</v>
      </c>
      <c r="BB44" s="53"/>
      <c r="BC44" s="132">
        <f>AZ44+BB44</f>
        <v>0</v>
      </c>
      <c r="BD44" s="142">
        <f t="shared" si="154"/>
        <v>1</v>
      </c>
      <c r="BE44" s="53"/>
      <c r="BF44" s="132">
        <f>BC44+BE44</f>
        <v>0</v>
      </c>
      <c r="BG44" s="142">
        <f t="shared" si="155"/>
        <v>1</v>
      </c>
      <c r="BH44" s="132"/>
      <c r="BI44" s="23"/>
      <c r="BJ44" s="23"/>
      <c r="BK44" s="142">
        <f>IF($AA$44=0,1,BJ44/$AA$44-1)</f>
        <v>1</v>
      </c>
      <c r="BL44" s="142">
        <f t="shared" si="24"/>
        <v>1</v>
      </c>
      <c r="BM44" s="166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  <c r="BZ44" s="67"/>
      <c r="CA44" s="67"/>
      <c r="CB44" s="67"/>
      <c r="CC44" s="67"/>
      <c r="CD44" s="67"/>
      <c r="CE44" s="67"/>
      <c r="CF44" s="67"/>
      <c r="CG44" s="67"/>
      <c r="CH44" s="67"/>
      <c r="CI44" s="67"/>
      <c r="CJ44" s="67"/>
      <c r="CK44" s="67"/>
      <c r="CL44" s="67"/>
      <c r="CM44" s="67"/>
      <c r="CN44" s="67"/>
      <c r="CO44" s="67"/>
      <c r="CP44" s="67"/>
      <c r="CQ44" s="67"/>
      <c r="CR44" s="67"/>
      <c r="CS44" s="67"/>
      <c r="CT44" s="67"/>
      <c r="CU44" s="67"/>
      <c r="CV44" s="67"/>
      <c r="CW44" s="67"/>
      <c r="CX44" s="67"/>
      <c r="CY44" s="67"/>
      <c r="CZ44" s="67"/>
      <c r="DA44" s="67"/>
      <c r="DB44" s="67"/>
      <c r="DC44" s="67"/>
      <c r="DD44" s="67"/>
      <c r="DE44" s="67"/>
      <c r="DF44" s="67"/>
      <c r="DG44" s="67"/>
      <c r="DH44" s="67"/>
      <c r="DI44" s="67"/>
      <c r="DJ44" s="67"/>
      <c r="DK44" s="67"/>
      <c r="DL44" s="67"/>
      <c r="DM44" s="67"/>
      <c r="DN44" s="67"/>
      <c r="DO44" s="67"/>
      <c r="DP44" s="67"/>
      <c r="DQ44" s="67"/>
      <c r="DR44" s="67"/>
      <c r="DS44" s="67"/>
      <c r="DT44" s="67"/>
      <c r="DU44" s="67"/>
      <c r="DV44" s="67"/>
      <c r="DW44" s="67"/>
      <c r="DX44" s="67"/>
      <c r="DY44" s="67"/>
      <c r="DZ44" s="67"/>
      <c r="EA44" s="67"/>
      <c r="EB44" s="67"/>
      <c r="EC44" s="67"/>
      <c r="ED44" s="67"/>
      <c r="EE44" s="67"/>
      <c r="EF44" s="67"/>
      <c r="EG44" s="67"/>
      <c r="EH44" s="67"/>
      <c r="EI44" s="67"/>
      <c r="EJ44" s="67"/>
      <c r="EK44" s="67"/>
      <c r="EL44" s="67"/>
      <c r="EM44" s="67"/>
      <c r="EN44" s="67"/>
      <c r="EO44" s="67"/>
      <c r="EP44" s="67"/>
      <c r="EQ44" s="67"/>
      <c r="ER44" s="67"/>
      <c r="ES44" s="67"/>
      <c r="ET44" s="67"/>
      <c r="EU44" s="67"/>
      <c r="EV44" s="67"/>
      <c r="EW44" s="67"/>
      <c r="EX44" s="67"/>
      <c r="EY44" s="67"/>
      <c r="EZ44" s="67"/>
      <c r="FA44" s="67"/>
      <c r="FB44" s="67"/>
      <c r="FC44" s="67"/>
      <c r="FD44" s="67"/>
      <c r="FE44" s="67"/>
      <c r="FF44" s="67"/>
      <c r="FG44" s="67"/>
      <c r="FH44" s="67"/>
      <c r="FI44" s="67"/>
      <c r="FJ44" s="67"/>
      <c r="FK44" s="67"/>
      <c r="FL44" s="67"/>
      <c r="FM44" s="67"/>
      <c r="FN44" s="67"/>
      <c r="FO44" s="67"/>
      <c r="FP44" s="67"/>
      <c r="FQ44" s="67"/>
      <c r="FR44" s="67"/>
      <c r="FS44" s="67"/>
      <c r="FT44" s="67"/>
      <c r="FU44" s="67"/>
      <c r="FV44" s="67"/>
      <c r="FW44" s="67"/>
      <c r="FX44" s="67"/>
      <c r="FY44" s="67"/>
      <c r="FZ44" s="67"/>
      <c r="GA44" s="67"/>
      <c r="GB44" s="67"/>
      <c r="GC44" s="67"/>
      <c r="GD44" s="67"/>
      <c r="GE44" s="67"/>
      <c r="GF44" s="67"/>
      <c r="GG44" s="67"/>
      <c r="GH44" s="67"/>
      <c r="GI44" s="67"/>
      <c r="GJ44" s="67"/>
      <c r="GK44" s="67"/>
      <c r="GL44" s="67"/>
      <c r="GM44" s="67"/>
      <c r="GN44" s="67"/>
      <c r="GO44" s="67"/>
      <c r="GP44" s="67"/>
      <c r="GQ44" s="67"/>
      <c r="GR44" s="67"/>
      <c r="GS44" s="67"/>
      <c r="GT44" s="67"/>
      <c r="GU44" s="67"/>
      <c r="GV44" s="67"/>
      <c r="GW44" s="67"/>
      <c r="GX44" s="67"/>
    </row>
    <row r="45" spans="1:206" s="68" customFormat="1" ht="18" customHeight="1">
      <c r="A45" s="370" t="s">
        <v>102</v>
      </c>
      <c r="B45" s="370"/>
      <c r="C45" s="53"/>
      <c r="D45" s="140">
        <f t="shared" si="142"/>
        <v>0</v>
      </c>
      <c r="E45" s="53"/>
      <c r="F45" s="53"/>
      <c r="G45" s="132">
        <f t="shared" si="143"/>
        <v>0</v>
      </c>
      <c r="H45" s="53"/>
      <c r="I45" s="132">
        <f>G45+H45</f>
        <v>0</v>
      </c>
      <c r="J45" s="53"/>
      <c r="K45" s="132">
        <f>I45+J45</f>
        <v>0</v>
      </c>
      <c r="L45" s="53"/>
      <c r="M45" s="132">
        <f>K45+L45</f>
        <v>0</v>
      </c>
      <c r="N45" s="53"/>
      <c r="O45" s="132">
        <f>M45+N45</f>
        <v>0</v>
      </c>
      <c r="P45" s="53"/>
      <c r="Q45" s="132">
        <f>O45+P45</f>
        <v>0</v>
      </c>
      <c r="R45" s="53"/>
      <c r="S45" s="132">
        <f>Q45+R45</f>
        <v>0</v>
      </c>
      <c r="T45" s="53"/>
      <c r="U45" s="132">
        <f>S45+T45</f>
        <v>0</v>
      </c>
      <c r="V45" s="53"/>
      <c r="W45" s="132">
        <f>U45+V45</f>
        <v>0</v>
      </c>
      <c r="X45" s="53"/>
      <c r="Y45" s="132">
        <f>W45+X45</f>
        <v>0</v>
      </c>
      <c r="Z45" s="53"/>
      <c r="AA45" s="53"/>
      <c r="AB45" s="142">
        <f t="shared" si="145"/>
        <v>1</v>
      </c>
      <c r="AC45" s="53"/>
      <c r="AD45" s="53"/>
      <c r="AE45" s="132">
        <f t="shared" si="144"/>
        <v>0</v>
      </c>
      <c r="AF45" s="142">
        <f t="shared" si="146"/>
        <v>1</v>
      </c>
      <c r="AG45" s="53"/>
      <c r="AH45" s="132">
        <f>AE45+AG45</f>
        <v>0</v>
      </c>
      <c r="AI45" s="142">
        <f t="shared" si="147"/>
        <v>1</v>
      </c>
      <c r="AJ45" s="53"/>
      <c r="AK45" s="132">
        <f>AH45+AJ45</f>
        <v>0</v>
      </c>
      <c r="AL45" s="142">
        <f t="shared" si="148"/>
        <v>1</v>
      </c>
      <c r="AM45" s="53"/>
      <c r="AN45" s="132">
        <f>AK45+AM45</f>
        <v>0</v>
      </c>
      <c r="AO45" s="142">
        <f t="shared" si="149"/>
        <v>1</v>
      </c>
      <c r="AP45" s="53"/>
      <c r="AQ45" s="132">
        <f>AN45+AP45</f>
        <v>0</v>
      </c>
      <c r="AR45" s="142">
        <f t="shared" si="150"/>
        <v>1</v>
      </c>
      <c r="AS45" s="53"/>
      <c r="AT45" s="132">
        <f>AQ45+AS45</f>
        <v>0</v>
      </c>
      <c r="AU45" s="142">
        <f t="shared" si="151"/>
        <v>1</v>
      </c>
      <c r="AV45" s="53"/>
      <c r="AW45" s="132">
        <f>AT45+AV45</f>
        <v>0</v>
      </c>
      <c r="AX45" s="142">
        <f t="shared" si="152"/>
        <v>1</v>
      </c>
      <c r="AY45" s="53"/>
      <c r="AZ45" s="132">
        <f>AW45+AY45</f>
        <v>0</v>
      </c>
      <c r="BA45" s="142">
        <f t="shared" si="153"/>
        <v>1</v>
      </c>
      <c r="BB45" s="53"/>
      <c r="BC45" s="132">
        <f>AZ45+BB45</f>
        <v>0</v>
      </c>
      <c r="BD45" s="142">
        <f t="shared" si="154"/>
        <v>1</v>
      </c>
      <c r="BE45" s="53"/>
      <c r="BF45" s="132">
        <f>BC45+BE45</f>
        <v>0</v>
      </c>
      <c r="BG45" s="142">
        <f t="shared" si="155"/>
        <v>1</v>
      </c>
      <c r="BH45" s="132"/>
      <c r="BI45" s="23"/>
      <c r="BJ45" s="23"/>
      <c r="BK45" s="142">
        <f>IF($AA$45=0,1,BJ45/$AA$45-1)</f>
        <v>1</v>
      </c>
      <c r="BL45" s="142">
        <f t="shared" si="24"/>
        <v>1</v>
      </c>
      <c r="BM45" s="166"/>
      <c r="BN45" s="67"/>
      <c r="BO45" s="67"/>
      <c r="BP45" s="67"/>
      <c r="BQ45" s="67"/>
      <c r="BR45" s="67"/>
      <c r="BS45" s="67"/>
      <c r="BT45" s="67"/>
      <c r="BU45" s="67"/>
      <c r="BV45" s="67"/>
      <c r="BW45" s="67"/>
      <c r="BX45" s="67"/>
      <c r="BY45" s="67"/>
      <c r="BZ45" s="67"/>
      <c r="CA45" s="67"/>
      <c r="CB45" s="67"/>
      <c r="CC45" s="67"/>
      <c r="CD45" s="67"/>
      <c r="CE45" s="67"/>
      <c r="CF45" s="67"/>
      <c r="CG45" s="67"/>
      <c r="CH45" s="67"/>
      <c r="CI45" s="67"/>
      <c r="CJ45" s="67"/>
      <c r="CK45" s="67"/>
      <c r="CL45" s="67"/>
      <c r="CM45" s="67"/>
      <c r="CN45" s="67"/>
      <c r="CO45" s="67"/>
      <c r="CP45" s="67"/>
      <c r="CQ45" s="67"/>
      <c r="CR45" s="67"/>
      <c r="CS45" s="67"/>
      <c r="CT45" s="67"/>
      <c r="CU45" s="67"/>
      <c r="CV45" s="67"/>
      <c r="CW45" s="67"/>
      <c r="CX45" s="67"/>
      <c r="CY45" s="67"/>
      <c r="CZ45" s="67"/>
      <c r="DA45" s="67"/>
      <c r="DB45" s="67"/>
      <c r="DC45" s="67"/>
      <c r="DD45" s="67"/>
      <c r="DE45" s="67"/>
      <c r="DF45" s="67"/>
      <c r="DG45" s="67"/>
      <c r="DH45" s="67"/>
      <c r="DI45" s="67"/>
      <c r="DJ45" s="67"/>
      <c r="DK45" s="67"/>
      <c r="DL45" s="67"/>
      <c r="DM45" s="67"/>
      <c r="DN45" s="67"/>
      <c r="DO45" s="67"/>
      <c r="DP45" s="67"/>
      <c r="DQ45" s="67"/>
      <c r="DR45" s="67"/>
      <c r="DS45" s="67"/>
      <c r="DT45" s="67"/>
      <c r="DU45" s="67"/>
      <c r="DV45" s="67"/>
      <c r="DW45" s="67"/>
      <c r="DX45" s="67"/>
      <c r="DY45" s="67"/>
      <c r="DZ45" s="67"/>
      <c r="EA45" s="67"/>
      <c r="EB45" s="67"/>
      <c r="EC45" s="67"/>
      <c r="ED45" s="67"/>
      <c r="EE45" s="67"/>
      <c r="EF45" s="67"/>
      <c r="EG45" s="67"/>
      <c r="EH45" s="67"/>
      <c r="EI45" s="67"/>
      <c r="EJ45" s="67"/>
      <c r="EK45" s="67"/>
      <c r="EL45" s="67"/>
      <c r="EM45" s="67"/>
      <c r="EN45" s="67"/>
      <c r="EO45" s="67"/>
      <c r="EP45" s="67"/>
      <c r="EQ45" s="67"/>
      <c r="ER45" s="67"/>
      <c r="ES45" s="67"/>
      <c r="ET45" s="67"/>
      <c r="EU45" s="67"/>
      <c r="EV45" s="67"/>
      <c r="EW45" s="67"/>
      <c r="EX45" s="67"/>
      <c r="EY45" s="67"/>
      <c r="EZ45" s="67"/>
      <c r="FA45" s="67"/>
      <c r="FB45" s="67"/>
      <c r="FC45" s="67"/>
      <c r="FD45" s="67"/>
      <c r="FE45" s="67"/>
      <c r="FF45" s="67"/>
      <c r="FG45" s="67"/>
      <c r="FH45" s="67"/>
      <c r="FI45" s="67"/>
      <c r="FJ45" s="67"/>
      <c r="FK45" s="67"/>
      <c r="FL45" s="67"/>
      <c r="FM45" s="67"/>
      <c r="FN45" s="67"/>
      <c r="FO45" s="67"/>
      <c r="FP45" s="67"/>
      <c r="FQ45" s="67"/>
      <c r="FR45" s="67"/>
      <c r="FS45" s="67"/>
      <c r="FT45" s="67"/>
      <c r="FU45" s="67"/>
      <c r="FV45" s="67"/>
      <c r="FW45" s="67"/>
      <c r="FX45" s="67"/>
      <c r="FY45" s="67"/>
      <c r="FZ45" s="67"/>
      <c r="GA45" s="67"/>
      <c r="GB45" s="67"/>
      <c r="GC45" s="67"/>
      <c r="GD45" s="67"/>
      <c r="GE45" s="67"/>
      <c r="GF45" s="67"/>
      <c r="GG45" s="67"/>
      <c r="GH45" s="67"/>
      <c r="GI45" s="67"/>
      <c r="GJ45" s="67"/>
      <c r="GK45" s="67"/>
      <c r="GL45" s="67"/>
      <c r="GM45" s="67"/>
      <c r="GN45" s="67"/>
      <c r="GO45" s="67"/>
      <c r="GP45" s="67"/>
      <c r="GQ45" s="67"/>
      <c r="GR45" s="67"/>
      <c r="GS45" s="67"/>
      <c r="GT45" s="67"/>
      <c r="GU45" s="67"/>
      <c r="GV45" s="67"/>
      <c r="GW45" s="67"/>
      <c r="GX45" s="67"/>
    </row>
    <row r="46" spans="1:206" s="68" customFormat="1" ht="18" customHeight="1">
      <c r="A46" s="370" t="s">
        <v>103</v>
      </c>
      <c r="B46" s="370"/>
      <c r="C46" s="53"/>
      <c r="D46" s="140">
        <f t="shared" si="142"/>
        <v>0</v>
      </c>
      <c r="E46" s="53"/>
      <c r="F46" s="53"/>
      <c r="G46" s="132">
        <f t="shared" si="143"/>
        <v>0</v>
      </c>
      <c r="H46" s="53"/>
      <c r="I46" s="132"/>
      <c r="J46" s="53"/>
      <c r="K46" s="132"/>
      <c r="L46" s="53"/>
      <c r="M46" s="132"/>
      <c r="N46" s="53"/>
      <c r="O46" s="132"/>
      <c r="P46" s="53"/>
      <c r="Q46" s="132"/>
      <c r="R46" s="53"/>
      <c r="S46" s="132"/>
      <c r="T46" s="53"/>
      <c r="U46" s="132"/>
      <c r="V46" s="53"/>
      <c r="W46" s="132"/>
      <c r="X46" s="53"/>
      <c r="Y46" s="132"/>
      <c r="Z46" s="53"/>
      <c r="AA46" s="53"/>
      <c r="AB46" s="142">
        <f t="shared" si="145"/>
        <v>1</v>
      </c>
      <c r="AC46" s="53"/>
      <c r="AD46" s="53"/>
      <c r="AE46" s="132">
        <f t="shared" si="144"/>
        <v>0</v>
      </c>
      <c r="AF46" s="142">
        <f t="shared" si="146"/>
        <v>1</v>
      </c>
      <c r="AG46" s="53"/>
      <c r="AH46" s="132"/>
      <c r="AI46" s="142">
        <f t="shared" si="147"/>
        <v>1</v>
      </c>
      <c r="AJ46" s="53"/>
      <c r="AK46" s="132"/>
      <c r="AL46" s="142">
        <f t="shared" si="148"/>
        <v>1</v>
      </c>
      <c r="AM46" s="53"/>
      <c r="AN46" s="132"/>
      <c r="AO46" s="142">
        <f t="shared" si="149"/>
        <v>1</v>
      </c>
      <c r="AP46" s="53"/>
      <c r="AQ46" s="132"/>
      <c r="AR46" s="142">
        <f t="shared" si="150"/>
        <v>1</v>
      </c>
      <c r="AS46" s="53"/>
      <c r="AT46" s="132"/>
      <c r="AU46" s="142">
        <f t="shared" si="151"/>
        <v>1</v>
      </c>
      <c r="AV46" s="53"/>
      <c r="AW46" s="132"/>
      <c r="AX46" s="142">
        <f t="shared" si="152"/>
        <v>1</v>
      </c>
      <c r="AY46" s="53"/>
      <c r="AZ46" s="132"/>
      <c r="BA46" s="142">
        <f t="shared" si="153"/>
        <v>1</v>
      </c>
      <c r="BB46" s="53"/>
      <c r="BC46" s="132"/>
      <c r="BD46" s="142">
        <f t="shared" si="154"/>
        <v>1</v>
      </c>
      <c r="BE46" s="53"/>
      <c r="BF46" s="132"/>
      <c r="BG46" s="142">
        <f t="shared" si="155"/>
        <v>1</v>
      </c>
      <c r="BH46" s="132"/>
      <c r="BI46" s="23"/>
      <c r="BJ46" s="23"/>
      <c r="BK46" s="142">
        <f>IF($AA$46=0,1,BJ46/$AA$46-1)</f>
        <v>1</v>
      </c>
      <c r="BL46" s="142">
        <f t="shared" si="24"/>
        <v>1</v>
      </c>
      <c r="BM46" s="166"/>
      <c r="BN46" s="67"/>
      <c r="BO46" s="67"/>
      <c r="BP46" s="67"/>
      <c r="BQ46" s="67"/>
      <c r="BR46" s="67"/>
      <c r="BS46" s="67"/>
      <c r="BT46" s="67"/>
      <c r="BU46" s="67"/>
      <c r="BV46" s="67"/>
      <c r="BW46" s="67"/>
      <c r="BX46" s="67"/>
      <c r="BY46" s="67"/>
      <c r="BZ46" s="67"/>
      <c r="CA46" s="67"/>
      <c r="CB46" s="67"/>
      <c r="CC46" s="67"/>
      <c r="CD46" s="67"/>
      <c r="CE46" s="67"/>
      <c r="CF46" s="67"/>
      <c r="CG46" s="67"/>
      <c r="CH46" s="67"/>
      <c r="CI46" s="67"/>
      <c r="CJ46" s="67"/>
      <c r="CK46" s="67"/>
      <c r="CL46" s="67"/>
      <c r="CM46" s="67"/>
      <c r="CN46" s="67"/>
      <c r="CO46" s="67"/>
      <c r="CP46" s="67"/>
      <c r="CQ46" s="67"/>
      <c r="CR46" s="67"/>
      <c r="CS46" s="67"/>
      <c r="CT46" s="67"/>
      <c r="CU46" s="67"/>
      <c r="CV46" s="67"/>
      <c r="CW46" s="67"/>
      <c r="CX46" s="67"/>
      <c r="CY46" s="67"/>
      <c r="CZ46" s="67"/>
      <c r="DA46" s="67"/>
      <c r="DB46" s="67"/>
      <c r="DC46" s="67"/>
      <c r="DD46" s="67"/>
      <c r="DE46" s="67"/>
      <c r="DF46" s="67"/>
      <c r="DG46" s="67"/>
      <c r="DH46" s="67"/>
      <c r="DI46" s="67"/>
      <c r="DJ46" s="67"/>
      <c r="DK46" s="67"/>
      <c r="DL46" s="67"/>
      <c r="DM46" s="67"/>
      <c r="DN46" s="67"/>
      <c r="DO46" s="67"/>
      <c r="DP46" s="67"/>
      <c r="DQ46" s="67"/>
      <c r="DR46" s="67"/>
      <c r="DS46" s="67"/>
      <c r="DT46" s="67"/>
      <c r="DU46" s="67"/>
      <c r="DV46" s="67"/>
      <c r="DW46" s="67"/>
      <c r="DX46" s="67"/>
      <c r="DY46" s="67"/>
      <c r="DZ46" s="67"/>
      <c r="EA46" s="67"/>
      <c r="EB46" s="67"/>
      <c r="EC46" s="67"/>
      <c r="ED46" s="67"/>
      <c r="EE46" s="67"/>
      <c r="EF46" s="67"/>
      <c r="EG46" s="67"/>
      <c r="EH46" s="67"/>
      <c r="EI46" s="67"/>
      <c r="EJ46" s="67"/>
      <c r="EK46" s="67"/>
      <c r="EL46" s="67"/>
      <c r="EM46" s="67"/>
      <c r="EN46" s="67"/>
      <c r="EO46" s="67"/>
      <c r="EP46" s="67"/>
      <c r="EQ46" s="67"/>
      <c r="ER46" s="67"/>
      <c r="ES46" s="67"/>
      <c r="ET46" s="67"/>
      <c r="EU46" s="67"/>
      <c r="EV46" s="67"/>
      <c r="EW46" s="67"/>
      <c r="EX46" s="67"/>
      <c r="EY46" s="67"/>
      <c r="EZ46" s="67"/>
      <c r="FA46" s="67"/>
      <c r="FB46" s="67"/>
      <c r="FC46" s="67"/>
      <c r="FD46" s="67"/>
      <c r="FE46" s="67"/>
      <c r="FF46" s="67"/>
      <c r="FG46" s="67"/>
      <c r="FH46" s="67"/>
      <c r="FI46" s="67"/>
      <c r="FJ46" s="67"/>
      <c r="FK46" s="67"/>
      <c r="FL46" s="67"/>
      <c r="FM46" s="67"/>
      <c r="FN46" s="67"/>
      <c r="FO46" s="67"/>
      <c r="FP46" s="67"/>
      <c r="FQ46" s="67"/>
      <c r="FR46" s="67"/>
      <c r="FS46" s="67"/>
      <c r="FT46" s="67"/>
      <c r="FU46" s="67"/>
      <c r="FV46" s="67"/>
      <c r="FW46" s="67"/>
      <c r="FX46" s="67"/>
      <c r="FY46" s="67"/>
      <c r="FZ46" s="67"/>
      <c r="GA46" s="67"/>
      <c r="GB46" s="67"/>
      <c r="GC46" s="67"/>
      <c r="GD46" s="67"/>
      <c r="GE46" s="67"/>
      <c r="GF46" s="67"/>
      <c r="GG46" s="67"/>
      <c r="GH46" s="67"/>
      <c r="GI46" s="67"/>
      <c r="GJ46" s="67"/>
      <c r="GK46" s="67"/>
      <c r="GL46" s="67"/>
      <c r="GM46" s="67"/>
      <c r="GN46" s="67"/>
      <c r="GO46" s="67"/>
      <c r="GP46" s="67"/>
      <c r="GQ46" s="67"/>
      <c r="GR46" s="67"/>
      <c r="GS46" s="67"/>
      <c r="GT46" s="67"/>
      <c r="GU46" s="67"/>
      <c r="GV46" s="67"/>
      <c r="GW46" s="67"/>
      <c r="GX46" s="67"/>
    </row>
    <row r="47" spans="1:206" s="70" customFormat="1" ht="18" customHeight="1">
      <c r="A47" s="370" t="s">
        <v>106</v>
      </c>
      <c r="B47" s="370"/>
      <c r="C47" s="140">
        <f t="shared" ref="C47:F47" si="156">C48+C49+C55+C56+C61+C57+C58+C59+C60+C62</f>
        <v>0</v>
      </c>
      <c r="D47" s="140">
        <f t="shared" si="156"/>
        <v>0</v>
      </c>
      <c r="E47" s="140">
        <f t="shared" si="156"/>
        <v>0</v>
      </c>
      <c r="F47" s="140">
        <f t="shared" si="156"/>
        <v>0</v>
      </c>
      <c r="G47" s="132">
        <f t="shared" si="143"/>
        <v>0</v>
      </c>
      <c r="H47" s="140">
        <f t="shared" ref="H47:AA47" si="157">H48+H49+H55+H56+H61+H57+H58+H59+H60+H62</f>
        <v>0</v>
      </c>
      <c r="I47" s="140">
        <f t="shared" si="157"/>
        <v>0</v>
      </c>
      <c r="J47" s="140">
        <f t="shared" si="157"/>
        <v>0</v>
      </c>
      <c r="K47" s="140">
        <f t="shared" si="157"/>
        <v>0</v>
      </c>
      <c r="L47" s="140">
        <f t="shared" si="157"/>
        <v>0</v>
      </c>
      <c r="M47" s="140">
        <f t="shared" si="157"/>
        <v>0</v>
      </c>
      <c r="N47" s="140">
        <f t="shared" si="157"/>
        <v>0</v>
      </c>
      <c r="O47" s="140">
        <f t="shared" si="157"/>
        <v>0</v>
      </c>
      <c r="P47" s="140">
        <f t="shared" si="157"/>
        <v>0</v>
      </c>
      <c r="Q47" s="140">
        <f t="shared" si="157"/>
        <v>0</v>
      </c>
      <c r="R47" s="140">
        <f t="shared" si="157"/>
        <v>0</v>
      </c>
      <c r="S47" s="140">
        <f t="shared" si="157"/>
        <v>0</v>
      </c>
      <c r="T47" s="140">
        <f t="shared" si="157"/>
        <v>0</v>
      </c>
      <c r="U47" s="140">
        <f t="shared" si="157"/>
        <v>0</v>
      </c>
      <c r="V47" s="140">
        <f t="shared" si="157"/>
        <v>0</v>
      </c>
      <c r="W47" s="140">
        <f t="shared" si="157"/>
        <v>0</v>
      </c>
      <c r="X47" s="140">
        <f t="shared" si="157"/>
        <v>0</v>
      </c>
      <c r="Y47" s="140">
        <f t="shared" si="157"/>
        <v>0</v>
      </c>
      <c r="Z47" s="140">
        <f t="shared" si="157"/>
        <v>0</v>
      </c>
      <c r="AA47" s="140">
        <f t="shared" si="157"/>
        <v>0</v>
      </c>
      <c r="AB47" s="142">
        <f t="shared" si="145"/>
        <v>1</v>
      </c>
      <c r="AC47" s="140">
        <f t="shared" ref="AC47:AE47" si="158">AC48+AC49+AC55+AC56+AC61+AC57+AC58+AC59+AC60+AC62</f>
        <v>0</v>
      </c>
      <c r="AD47" s="140">
        <f t="shared" si="158"/>
        <v>0</v>
      </c>
      <c r="AE47" s="140">
        <f t="shared" si="158"/>
        <v>0</v>
      </c>
      <c r="AF47" s="142">
        <f t="shared" si="146"/>
        <v>1</v>
      </c>
      <c r="AG47" s="140">
        <f>AG48+AG49+AG55+AG56+AG61+AG57+AG58+AG59+AG60+AG62</f>
        <v>0</v>
      </c>
      <c r="AH47" s="140">
        <f>AH48+AH49+AH55+AH56+AH61+AH57+AH58+AH59+AH60+AH62</f>
        <v>0</v>
      </c>
      <c r="AI47" s="142">
        <f t="shared" si="147"/>
        <v>1</v>
      </c>
      <c r="AJ47" s="140">
        <f>AJ48+AJ49+AJ55+AJ56+AJ61+AJ57+AJ58+AJ59+AJ60+AJ62</f>
        <v>0</v>
      </c>
      <c r="AK47" s="140">
        <f>AK48+AK49+AK55+AK56+AK61+AK57+AK58+AK59+AK60+AK62</f>
        <v>0</v>
      </c>
      <c r="AL47" s="142">
        <f t="shared" si="148"/>
        <v>1</v>
      </c>
      <c r="AM47" s="140">
        <f>AM48+AM49+AM55+AM56+AM61+AM57+AM58+AM59+AM60+AM62</f>
        <v>0</v>
      </c>
      <c r="AN47" s="140">
        <f>AN48+AN49+AN55+AN56+AN61+AN57+AN58+AN59+AN60+AN62</f>
        <v>0</v>
      </c>
      <c r="AO47" s="142">
        <f t="shared" si="149"/>
        <v>1</v>
      </c>
      <c r="AP47" s="140">
        <f>AP48+AP49+AP55+AP56+AP61+AP57+AP58+AP59+AP60+AP62</f>
        <v>0</v>
      </c>
      <c r="AQ47" s="140">
        <f>AQ48+AQ49+AQ55+AQ56+AQ61+AQ57+AQ58+AQ59+AQ60+AQ62</f>
        <v>0</v>
      </c>
      <c r="AR47" s="142">
        <f t="shared" si="150"/>
        <v>1</v>
      </c>
      <c r="AS47" s="140">
        <f>AS48+AS49+AS55+AS56+AS61+AS57+AS58+AS59+AS60+AS62</f>
        <v>0</v>
      </c>
      <c r="AT47" s="140">
        <f>AT48+AT49+AT55+AT56+AT61+AT57+AT58+AT59+AT60+AT62</f>
        <v>0</v>
      </c>
      <c r="AU47" s="142">
        <f t="shared" si="151"/>
        <v>1</v>
      </c>
      <c r="AV47" s="140">
        <f>AV48+AV49+AV55+AV56+AV61+AV57+AV58+AV59+AV60+AV62</f>
        <v>0</v>
      </c>
      <c r="AW47" s="140">
        <f>AW48+AW49+AW55+AW56+AW61+AW57+AW58+AW59+AW60+AW62</f>
        <v>0</v>
      </c>
      <c r="AX47" s="142">
        <f t="shared" si="152"/>
        <v>1</v>
      </c>
      <c r="AY47" s="140">
        <f>AY48+AY49+AY55+AY56+AY61+AY57+AY58+AY59+AY60+AY62</f>
        <v>0</v>
      </c>
      <c r="AZ47" s="140">
        <f>AZ48+AZ49+AZ55+AZ56+AZ61+AZ57+AZ58+AZ59+AZ60+AZ62</f>
        <v>0</v>
      </c>
      <c r="BA47" s="142">
        <f t="shared" si="153"/>
        <v>1</v>
      </c>
      <c r="BB47" s="140">
        <f>BB48+BB49+BB55+BB56+BB61+BB57+BB58+BB59+BB60+BB62</f>
        <v>0</v>
      </c>
      <c r="BC47" s="140">
        <f>BC48+BC49+BC55+BC56+BC61+BC57+BC58+BC59+BC60+BC62</f>
        <v>0</v>
      </c>
      <c r="BD47" s="142">
        <f t="shared" si="154"/>
        <v>1</v>
      </c>
      <c r="BE47" s="140">
        <f>BE48+BE49+BE55+BE56+BE61+BE57+BE58+BE59+BE60+BE62</f>
        <v>0</v>
      </c>
      <c r="BF47" s="140">
        <f>BF48+BF49+BF55+BF56+BF61+BF57+BF58+BF59+BF60+BF62</f>
        <v>0</v>
      </c>
      <c r="BG47" s="142">
        <f t="shared" si="155"/>
        <v>1</v>
      </c>
      <c r="BH47" s="140">
        <f t="shared" ref="BH47:BJ47" si="159">BH48+BH49+BH55+BH56+BH61+BH57+BH58+BH59+BH60+BH62</f>
        <v>0</v>
      </c>
      <c r="BI47" s="140">
        <f t="shared" si="159"/>
        <v>0</v>
      </c>
      <c r="BJ47" s="140">
        <f t="shared" si="159"/>
        <v>0</v>
      </c>
      <c r="BK47" s="142">
        <f>IF($AA$47=0,1,BJ47/$AA$47-1)</f>
        <v>1</v>
      </c>
      <c r="BL47" s="142">
        <f t="shared" si="24"/>
        <v>1</v>
      </c>
      <c r="BM47" s="166"/>
      <c r="BN47" s="69"/>
      <c r="BO47" s="69"/>
      <c r="BP47" s="69"/>
      <c r="BQ47" s="69"/>
      <c r="BR47" s="69"/>
      <c r="BS47" s="69"/>
      <c r="BT47" s="69"/>
      <c r="BU47" s="69"/>
      <c r="BV47" s="69"/>
      <c r="BW47" s="69"/>
      <c r="BX47" s="69"/>
      <c r="BY47" s="69"/>
      <c r="BZ47" s="69"/>
      <c r="CA47" s="69"/>
      <c r="CB47" s="69"/>
      <c r="CC47" s="69"/>
      <c r="CD47" s="69"/>
      <c r="CE47" s="69"/>
      <c r="CF47" s="69"/>
      <c r="CG47" s="69"/>
      <c r="CH47" s="69"/>
      <c r="CI47" s="69"/>
      <c r="CJ47" s="69"/>
      <c r="CK47" s="69"/>
      <c r="CL47" s="69"/>
      <c r="CM47" s="69"/>
      <c r="CN47" s="69"/>
      <c r="CO47" s="69"/>
      <c r="CP47" s="69"/>
      <c r="CQ47" s="69"/>
      <c r="CR47" s="69"/>
      <c r="CS47" s="69"/>
      <c r="CT47" s="69"/>
      <c r="CU47" s="69"/>
      <c r="CV47" s="69"/>
      <c r="CW47" s="69"/>
      <c r="CX47" s="69"/>
      <c r="CY47" s="69"/>
      <c r="CZ47" s="69"/>
      <c r="DA47" s="69"/>
      <c r="DB47" s="69"/>
      <c r="DC47" s="69"/>
      <c r="DD47" s="69"/>
      <c r="DE47" s="69"/>
      <c r="DF47" s="69"/>
      <c r="DG47" s="69"/>
      <c r="DH47" s="69"/>
      <c r="DI47" s="69"/>
      <c r="DJ47" s="69"/>
      <c r="DK47" s="69"/>
      <c r="DL47" s="69"/>
      <c r="DM47" s="69"/>
      <c r="DN47" s="69"/>
      <c r="DO47" s="69"/>
      <c r="DP47" s="69"/>
      <c r="DQ47" s="69"/>
      <c r="DR47" s="69"/>
      <c r="DS47" s="69"/>
      <c r="DT47" s="69"/>
      <c r="DU47" s="69"/>
      <c r="DV47" s="69"/>
      <c r="DW47" s="69"/>
      <c r="DX47" s="69"/>
      <c r="DY47" s="69"/>
      <c r="DZ47" s="69"/>
      <c r="EA47" s="69"/>
      <c r="EB47" s="69"/>
      <c r="EC47" s="69"/>
      <c r="ED47" s="69"/>
      <c r="EE47" s="69"/>
      <c r="EF47" s="69"/>
      <c r="EG47" s="69"/>
      <c r="EH47" s="69"/>
      <c r="EI47" s="69"/>
      <c r="EJ47" s="69"/>
      <c r="EK47" s="69"/>
      <c r="EL47" s="69"/>
      <c r="EM47" s="69"/>
      <c r="EN47" s="69"/>
      <c r="EO47" s="69"/>
      <c r="EP47" s="69"/>
      <c r="EQ47" s="69"/>
      <c r="ER47" s="69"/>
      <c r="ES47" s="69"/>
      <c r="ET47" s="69"/>
      <c r="EU47" s="69"/>
      <c r="EV47" s="69"/>
      <c r="EW47" s="69"/>
      <c r="EX47" s="69"/>
      <c r="EY47" s="69"/>
      <c r="EZ47" s="69"/>
      <c r="FA47" s="69"/>
      <c r="FB47" s="69"/>
      <c r="FC47" s="69"/>
      <c r="FD47" s="69"/>
      <c r="FE47" s="69"/>
      <c r="FF47" s="69"/>
      <c r="FG47" s="69"/>
      <c r="FH47" s="69"/>
      <c r="FI47" s="69"/>
      <c r="FJ47" s="69"/>
      <c r="FK47" s="69"/>
      <c r="FL47" s="69"/>
      <c r="FM47" s="69"/>
      <c r="FN47" s="69"/>
      <c r="FO47" s="69"/>
      <c r="FP47" s="69"/>
      <c r="FQ47" s="69"/>
      <c r="FR47" s="69"/>
      <c r="FS47" s="69"/>
      <c r="FT47" s="69"/>
      <c r="FU47" s="69"/>
      <c r="FV47" s="69"/>
      <c r="FW47" s="69"/>
      <c r="FX47" s="69"/>
      <c r="FY47" s="69"/>
      <c r="FZ47" s="69"/>
      <c r="GA47" s="69"/>
      <c r="GB47" s="69"/>
      <c r="GC47" s="69"/>
      <c r="GD47" s="69"/>
      <c r="GE47" s="69"/>
      <c r="GF47" s="69"/>
      <c r="GG47" s="69"/>
      <c r="GH47" s="69"/>
      <c r="GI47" s="69"/>
      <c r="GJ47" s="69"/>
      <c r="GK47" s="69"/>
      <c r="GL47" s="69"/>
      <c r="GM47" s="69"/>
      <c r="GN47" s="69"/>
      <c r="GO47" s="69"/>
      <c r="GP47" s="69"/>
      <c r="GQ47" s="69"/>
      <c r="GR47" s="69"/>
      <c r="GS47" s="69"/>
      <c r="GT47" s="69"/>
      <c r="GU47" s="69"/>
      <c r="GV47" s="69"/>
      <c r="GW47" s="69"/>
      <c r="GX47" s="69"/>
    </row>
    <row r="48" spans="1:206" s="64" customFormat="1" ht="21.75" customHeight="1">
      <c r="A48" s="362" t="s">
        <v>132</v>
      </c>
      <c r="B48" s="362"/>
      <c r="C48" s="29"/>
      <c r="D48" s="134">
        <f>E48+F48+H48+J48+L48+N48+P48+R48+T48+V48+X48+Z48</f>
        <v>0</v>
      </c>
      <c r="E48" s="29"/>
      <c r="F48" s="29"/>
      <c r="G48" s="134">
        <f t="shared" si="143"/>
        <v>0</v>
      </c>
      <c r="H48" s="29"/>
      <c r="I48" s="134"/>
      <c r="J48" s="29"/>
      <c r="K48" s="134"/>
      <c r="L48" s="29"/>
      <c r="M48" s="134"/>
      <c r="N48" s="29"/>
      <c r="O48" s="134"/>
      <c r="P48" s="29"/>
      <c r="Q48" s="134"/>
      <c r="R48" s="29"/>
      <c r="S48" s="134"/>
      <c r="T48" s="29"/>
      <c r="U48" s="134"/>
      <c r="V48" s="29"/>
      <c r="W48" s="134"/>
      <c r="X48" s="29"/>
      <c r="Y48" s="134"/>
      <c r="Z48" s="29"/>
      <c r="AA48" s="29"/>
      <c r="AB48" s="135">
        <f t="shared" si="145"/>
        <v>1</v>
      </c>
      <c r="AC48" s="29"/>
      <c r="AD48" s="29"/>
      <c r="AE48" s="134">
        <f t="shared" ref="AE48:AE73" si="160">AC48+AD48</f>
        <v>0</v>
      </c>
      <c r="AF48" s="135">
        <f t="shared" si="146"/>
        <v>1</v>
      </c>
      <c r="AG48" s="29"/>
      <c r="AH48" s="134"/>
      <c r="AI48" s="135">
        <f t="shared" si="147"/>
        <v>1</v>
      </c>
      <c r="AJ48" s="29"/>
      <c r="AK48" s="134"/>
      <c r="AL48" s="135">
        <f t="shared" si="148"/>
        <v>1</v>
      </c>
      <c r="AM48" s="29"/>
      <c r="AN48" s="134"/>
      <c r="AO48" s="135">
        <f t="shared" si="149"/>
        <v>1</v>
      </c>
      <c r="AP48" s="29"/>
      <c r="AQ48" s="134"/>
      <c r="AR48" s="135">
        <f t="shared" si="150"/>
        <v>1</v>
      </c>
      <c r="AS48" s="29"/>
      <c r="AT48" s="134"/>
      <c r="AU48" s="135">
        <f t="shared" si="151"/>
        <v>1</v>
      </c>
      <c r="AV48" s="29"/>
      <c r="AW48" s="134"/>
      <c r="AX48" s="135">
        <f t="shared" si="152"/>
        <v>1</v>
      </c>
      <c r="AY48" s="29"/>
      <c r="AZ48" s="134"/>
      <c r="BA48" s="135">
        <f t="shared" si="153"/>
        <v>1</v>
      </c>
      <c r="BB48" s="29"/>
      <c r="BC48" s="134"/>
      <c r="BD48" s="135">
        <f t="shared" si="154"/>
        <v>1</v>
      </c>
      <c r="BE48" s="29"/>
      <c r="BF48" s="134"/>
      <c r="BG48" s="135">
        <f t="shared" si="155"/>
        <v>1</v>
      </c>
      <c r="BH48" s="134"/>
      <c r="BI48" s="26"/>
      <c r="BJ48" s="26"/>
      <c r="BK48" s="135">
        <f>IF($AA$48=0,1,BJ48/$AA$48-1)</f>
        <v>1</v>
      </c>
      <c r="BL48" s="135">
        <f t="shared" si="24"/>
        <v>1</v>
      </c>
      <c r="BM48" s="167"/>
      <c r="BN48" s="63"/>
      <c r="BO48" s="63"/>
      <c r="BP48" s="63"/>
      <c r="BQ48" s="63"/>
      <c r="BR48" s="63"/>
      <c r="BS48" s="63"/>
      <c r="BT48" s="63"/>
      <c r="BU48" s="63"/>
      <c r="BV48" s="63"/>
      <c r="BW48" s="63"/>
      <c r="BX48" s="63"/>
      <c r="BY48" s="63"/>
      <c r="BZ48" s="63"/>
      <c r="CA48" s="63"/>
      <c r="CB48" s="63"/>
      <c r="CC48" s="63"/>
      <c r="CD48" s="63"/>
      <c r="CE48" s="63"/>
      <c r="CF48" s="63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  <c r="DZ48" s="63"/>
      <c r="EA48" s="63"/>
      <c r="EB48" s="63"/>
      <c r="EC48" s="63"/>
      <c r="ED48" s="63"/>
      <c r="EE48" s="63"/>
      <c r="EF48" s="63"/>
      <c r="EG48" s="63"/>
      <c r="EH48" s="63"/>
      <c r="EI48" s="63"/>
      <c r="EJ48" s="63"/>
      <c r="EK48" s="63"/>
      <c r="EL48" s="63"/>
      <c r="EM48" s="63"/>
      <c r="EN48" s="63"/>
      <c r="EO48" s="63"/>
      <c r="EP48" s="63"/>
      <c r="EQ48" s="63"/>
      <c r="ER48" s="63"/>
      <c r="ES48" s="63"/>
      <c r="ET48" s="63"/>
      <c r="EU48" s="63"/>
      <c r="EV48" s="63"/>
      <c r="EW48" s="63"/>
      <c r="EX48" s="63"/>
      <c r="EY48" s="63"/>
      <c r="EZ48" s="63"/>
      <c r="FA48" s="63"/>
      <c r="FB48" s="63"/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3"/>
      <c r="FS48" s="63"/>
      <c r="FT48" s="63"/>
      <c r="FU48" s="63"/>
      <c r="FV48" s="63"/>
      <c r="FW48" s="63"/>
      <c r="FX48" s="63"/>
      <c r="FY48" s="63"/>
      <c r="FZ48" s="63"/>
      <c r="GA48" s="63"/>
      <c r="GB48" s="63"/>
      <c r="GC48" s="63"/>
      <c r="GD48" s="63"/>
      <c r="GE48" s="63"/>
      <c r="GF48" s="63"/>
      <c r="GG48" s="63"/>
      <c r="GH48" s="63"/>
      <c r="GI48" s="63"/>
      <c r="GJ48" s="63"/>
      <c r="GK48" s="63"/>
      <c r="GL48" s="63"/>
      <c r="GM48" s="63"/>
      <c r="GN48" s="63"/>
      <c r="GO48" s="63"/>
      <c r="GP48" s="63"/>
      <c r="GQ48" s="63"/>
      <c r="GR48" s="63"/>
      <c r="GS48" s="63"/>
      <c r="GT48" s="63"/>
      <c r="GU48" s="63"/>
      <c r="GV48" s="63"/>
      <c r="GW48" s="63"/>
      <c r="GX48" s="63"/>
    </row>
    <row r="49" spans="1:206" s="66" customFormat="1" ht="18" customHeight="1">
      <c r="A49" s="362" t="s">
        <v>108</v>
      </c>
      <c r="B49" s="362"/>
      <c r="C49" s="29">
        <f>C50+C51+C52</f>
        <v>0</v>
      </c>
      <c r="D49" s="137">
        <f t="shared" ref="D49:AA49" si="161">D50+D51+D52</f>
        <v>0</v>
      </c>
      <c r="E49" s="29">
        <f t="shared" si="161"/>
        <v>0</v>
      </c>
      <c r="F49" s="29">
        <f t="shared" si="161"/>
        <v>0</v>
      </c>
      <c r="G49" s="134">
        <f t="shared" si="143"/>
        <v>0</v>
      </c>
      <c r="H49" s="29">
        <f t="shared" ref="H49" si="162">H50+H51+H52</f>
        <v>0</v>
      </c>
      <c r="I49" s="137">
        <f t="shared" si="161"/>
        <v>0</v>
      </c>
      <c r="J49" s="29">
        <f t="shared" si="161"/>
        <v>0</v>
      </c>
      <c r="K49" s="137">
        <f t="shared" si="161"/>
        <v>0</v>
      </c>
      <c r="L49" s="29">
        <f t="shared" si="161"/>
        <v>0</v>
      </c>
      <c r="M49" s="137">
        <f t="shared" si="161"/>
        <v>0</v>
      </c>
      <c r="N49" s="29">
        <f t="shared" si="161"/>
        <v>0</v>
      </c>
      <c r="O49" s="137">
        <f t="shared" si="161"/>
        <v>0</v>
      </c>
      <c r="P49" s="29">
        <f t="shared" si="161"/>
        <v>0</v>
      </c>
      <c r="Q49" s="137">
        <f t="shared" si="161"/>
        <v>0</v>
      </c>
      <c r="R49" s="29">
        <f t="shared" si="161"/>
        <v>0</v>
      </c>
      <c r="S49" s="137">
        <f t="shared" si="161"/>
        <v>0</v>
      </c>
      <c r="T49" s="29">
        <f t="shared" si="161"/>
        <v>0</v>
      </c>
      <c r="U49" s="137">
        <f t="shared" si="161"/>
        <v>0</v>
      </c>
      <c r="V49" s="29">
        <f t="shared" si="161"/>
        <v>0</v>
      </c>
      <c r="W49" s="137">
        <f t="shared" si="161"/>
        <v>0</v>
      </c>
      <c r="X49" s="29">
        <f t="shared" si="161"/>
        <v>0</v>
      </c>
      <c r="Y49" s="137">
        <f t="shared" si="161"/>
        <v>0</v>
      </c>
      <c r="Z49" s="29">
        <f t="shared" si="161"/>
        <v>0</v>
      </c>
      <c r="AA49" s="29">
        <f t="shared" si="161"/>
        <v>0</v>
      </c>
      <c r="AB49" s="135">
        <f t="shared" si="145"/>
        <v>1</v>
      </c>
      <c r="AC49" s="29">
        <f t="shared" ref="AC49:AD49" si="163">AC50+AC51+AC52</f>
        <v>0</v>
      </c>
      <c r="AD49" s="29">
        <f t="shared" si="163"/>
        <v>0</v>
      </c>
      <c r="AE49" s="134">
        <f t="shared" si="160"/>
        <v>0</v>
      </c>
      <c r="AF49" s="135">
        <f t="shared" si="146"/>
        <v>1</v>
      </c>
      <c r="AG49" s="29">
        <f t="shared" ref="AG49:BF49" si="164">AG50+AG51+AG52</f>
        <v>0</v>
      </c>
      <c r="AH49" s="134">
        <f t="shared" si="164"/>
        <v>0</v>
      </c>
      <c r="AI49" s="135">
        <f t="shared" si="147"/>
        <v>1</v>
      </c>
      <c r="AJ49" s="29">
        <f t="shared" ref="AJ49" si="165">AJ50+AJ51+AJ52</f>
        <v>0</v>
      </c>
      <c r="AK49" s="134">
        <f t="shared" si="164"/>
        <v>0</v>
      </c>
      <c r="AL49" s="135">
        <f t="shared" si="148"/>
        <v>1</v>
      </c>
      <c r="AM49" s="29">
        <f t="shared" ref="AM49" si="166">AM50+AM51+AM52</f>
        <v>0</v>
      </c>
      <c r="AN49" s="134">
        <f t="shared" si="164"/>
        <v>0</v>
      </c>
      <c r="AO49" s="135">
        <f t="shared" si="149"/>
        <v>1</v>
      </c>
      <c r="AP49" s="29">
        <f t="shared" ref="AP49" si="167">AP50+AP51+AP52</f>
        <v>0</v>
      </c>
      <c r="AQ49" s="134">
        <f t="shared" si="164"/>
        <v>0</v>
      </c>
      <c r="AR49" s="135">
        <f t="shared" si="150"/>
        <v>1</v>
      </c>
      <c r="AS49" s="29">
        <f t="shared" ref="AS49" si="168">AS50+AS51+AS52</f>
        <v>0</v>
      </c>
      <c r="AT49" s="134">
        <f t="shared" si="164"/>
        <v>0</v>
      </c>
      <c r="AU49" s="135">
        <f t="shared" si="151"/>
        <v>1</v>
      </c>
      <c r="AV49" s="29">
        <f t="shared" ref="AV49" si="169">AV50+AV51+AV52</f>
        <v>0</v>
      </c>
      <c r="AW49" s="134">
        <f t="shared" si="164"/>
        <v>0</v>
      </c>
      <c r="AX49" s="135">
        <f t="shared" si="152"/>
        <v>1</v>
      </c>
      <c r="AY49" s="29">
        <f t="shared" ref="AY49" si="170">AY50+AY51+AY52</f>
        <v>0</v>
      </c>
      <c r="AZ49" s="134">
        <f t="shared" si="164"/>
        <v>0</v>
      </c>
      <c r="BA49" s="135">
        <f t="shared" si="153"/>
        <v>1</v>
      </c>
      <c r="BB49" s="29">
        <f t="shared" ref="BB49" si="171">BB50+BB51+BB52</f>
        <v>0</v>
      </c>
      <c r="BC49" s="134">
        <f t="shared" si="164"/>
        <v>0</v>
      </c>
      <c r="BD49" s="135">
        <f t="shared" si="154"/>
        <v>1</v>
      </c>
      <c r="BE49" s="29">
        <f t="shared" ref="BE49" si="172">BE50+BE51+BE52</f>
        <v>0</v>
      </c>
      <c r="BF49" s="134">
        <f t="shared" si="164"/>
        <v>0</v>
      </c>
      <c r="BG49" s="135">
        <f t="shared" si="155"/>
        <v>1</v>
      </c>
      <c r="BH49" s="134">
        <f t="shared" ref="BH49:BJ49" si="173">BH50+BH51+BH52</f>
        <v>0</v>
      </c>
      <c r="BI49" s="134">
        <f t="shared" si="173"/>
        <v>0</v>
      </c>
      <c r="BJ49" s="134">
        <f t="shared" si="173"/>
        <v>0</v>
      </c>
      <c r="BK49" s="135">
        <f>IF($AA$49=0,1,BJ49/$AA$49-1)</f>
        <v>1</v>
      </c>
      <c r="BL49" s="135">
        <f t="shared" si="24"/>
        <v>1</v>
      </c>
      <c r="BM49" s="167"/>
      <c r="BN49" s="65"/>
      <c r="BO49" s="65"/>
      <c r="BP49" s="65"/>
      <c r="BQ49" s="65"/>
      <c r="BR49" s="65"/>
      <c r="BS49" s="65"/>
      <c r="BT49" s="65"/>
      <c r="BU49" s="65"/>
      <c r="BV49" s="65"/>
      <c r="BW49" s="65"/>
      <c r="BX49" s="65"/>
      <c r="BY49" s="65"/>
      <c r="BZ49" s="65"/>
      <c r="CA49" s="65"/>
      <c r="CB49" s="65"/>
      <c r="CC49" s="65"/>
      <c r="CD49" s="65"/>
      <c r="CE49" s="65"/>
      <c r="CF49" s="65"/>
      <c r="CG49" s="65"/>
      <c r="CH49" s="65"/>
      <c r="CI49" s="65"/>
      <c r="CJ49" s="65"/>
      <c r="CK49" s="65"/>
      <c r="CL49" s="65"/>
      <c r="CM49" s="65"/>
      <c r="CN49" s="65"/>
      <c r="CO49" s="65"/>
      <c r="CP49" s="65"/>
      <c r="CQ49" s="65"/>
      <c r="CR49" s="65"/>
      <c r="CS49" s="65"/>
      <c r="CT49" s="65"/>
      <c r="CU49" s="65"/>
      <c r="CV49" s="65"/>
      <c r="CW49" s="65"/>
      <c r="CX49" s="65"/>
      <c r="CY49" s="65"/>
      <c r="CZ49" s="65"/>
      <c r="DA49" s="65"/>
      <c r="DB49" s="65"/>
      <c r="DC49" s="65"/>
      <c r="DD49" s="65"/>
      <c r="DE49" s="65"/>
      <c r="DF49" s="65"/>
      <c r="DG49" s="65"/>
      <c r="DH49" s="65"/>
      <c r="DI49" s="65"/>
      <c r="DJ49" s="65"/>
      <c r="DK49" s="65"/>
      <c r="DL49" s="65"/>
      <c r="DM49" s="65"/>
      <c r="DN49" s="65"/>
      <c r="DO49" s="65"/>
      <c r="DP49" s="65"/>
      <c r="DQ49" s="65"/>
      <c r="DR49" s="65"/>
      <c r="DS49" s="65"/>
      <c r="DT49" s="65"/>
      <c r="DU49" s="65"/>
      <c r="DV49" s="65"/>
      <c r="DW49" s="65"/>
      <c r="DX49" s="65"/>
      <c r="DY49" s="65"/>
      <c r="DZ49" s="65"/>
      <c r="EA49" s="65"/>
      <c r="EB49" s="65"/>
      <c r="EC49" s="65"/>
      <c r="ED49" s="65"/>
      <c r="EE49" s="65"/>
      <c r="EF49" s="65"/>
      <c r="EG49" s="65"/>
      <c r="EH49" s="65"/>
      <c r="EI49" s="65"/>
      <c r="EJ49" s="65"/>
      <c r="EK49" s="65"/>
      <c r="EL49" s="65"/>
      <c r="EM49" s="65"/>
      <c r="EN49" s="65"/>
      <c r="EO49" s="65"/>
      <c r="EP49" s="65"/>
      <c r="EQ49" s="65"/>
      <c r="ER49" s="65"/>
      <c r="ES49" s="65"/>
      <c r="ET49" s="65"/>
      <c r="EU49" s="65"/>
      <c r="EV49" s="65"/>
      <c r="EW49" s="65"/>
      <c r="EX49" s="65"/>
      <c r="EY49" s="65"/>
      <c r="EZ49" s="65"/>
      <c r="FA49" s="65"/>
      <c r="FB49" s="65"/>
      <c r="FC49" s="65"/>
      <c r="FD49" s="65"/>
      <c r="FE49" s="65"/>
      <c r="FF49" s="65"/>
      <c r="FG49" s="65"/>
      <c r="FH49" s="65"/>
      <c r="FI49" s="65"/>
      <c r="FJ49" s="65"/>
      <c r="FK49" s="65"/>
      <c r="FL49" s="65"/>
      <c r="FM49" s="65"/>
      <c r="FN49" s="65"/>
      <c r="FO49" s="65"/>
      <c r="FP49" s="65"/>
      <c r="FQ49" s="65"/>
      <c r="FR49" s="65"/>
      <c r="FS49" s="65"/>
      <c r="FT49" s="65"/>
      <c r="FU49" s="65"/>
      <c r="FV49" s="65"/>
      <c r="FW49" s="65"/>
      <c r="FX49" s="65"/>
      <c r="FY49" s="65"/>
      <c r="FZ49" s="65"/>
      <c r="GA49" s="65"/>
      <c r="GB49" s="65"/>
      <c r="GC49" s="65"/>
      <c r="GD49" s="65"/>
      <c r="GE49" s="65"/>
      <c r="GF49" s="65"/>
      <c r="GG49" s="65"/>
      <c r="GH49" s="65"/>
      <c r="GI49" s="65"/>
      <c r="GJ49" s="65"/>
      <c r="GK49" s="65"/>
      <c r="GL49" s="65"/>
      <c r="GM49" s="65"/>
      <c r="GN49" s="65"/>
      <c r="GO49" s="65"/>
      <c r="GP49" s="65"/>
      <c r="GQ49" s="65"/>
      <c r="GR49" s="65"/>
      <c r="GS49" s="65"/>
      <c r="GT49" s="65"/>
      <c r="GU49" s="65"/>
      <c r="GV49" s="65"/>
      <c r="GW49" s="65"/>
      <c r="GX49" s="65"/>
    </row>
    <row r="50" spans="1:206" s="66" customFormat="1" ht="18" customHeight="1">
      <c r="A50" s="362" t="s">
        <v>110</v>
      </c>
      <c r="B50" s="362"/>
      <c r="C50" s="29"/>
      <c r="D50" s="134">
        <f t="shared" ref="D50:D73" si="174">E50+F50+H50+J50+L50+N50+P50+R50+T50+V50+X50+Z50</f>
        <v>0</v>
      </c>
      <c r="E50" s="29"/>
      <c r="F50" s="29"/>
      <c r="G50" s="134">
        <f t="shared" si="143"/>
        <v>0</v>
      </c>
      <c r="H50" s="29"/>
      <c r="I50" s="134"/>
      <c r="J50" s="29"/>
      <c r="K50" s="134"/>
      <c r="L50" s="29"/>
      <c r="M50" s="134"/>
      <c r="N50" s="29"/>
      <c r="O50" s="134"/>
      <c r="P50" s="29"/>
      <c r="Q50" s="134"/>
      <c r="R50" s="29"/>
      <c r="S50" s="134"/>
      <c r="T50" s="29"/>
      <c r="U50" s="134"/>
      <c r="V50" s="29"/>
      <c r="W50" s="134"/>
      <c r="X50" s="29"/>
      <c r="Y50" s="134"/>
      <c r="Z50" s="29"/>
      <c r="AA50" s="29"/>
      <c r="AB50" s="135">
        <f t="shared" si="145"/>
        <v>1</v>
      </c>
      <c r="AC50" s="29"/>
      <c r="AD50" s="29"/>
      <c r="AE50" s="134">
        <f t="shared" si="160"/>
        <v>0</v>
      </c>
      <c r="AF50" s="135">
        <f t="shared" si="146"/>
        <v>1</v>
      </c>
      <c r="AG50" s="29"/>
      <c r="AH50" s="134"/>
      <c r="AI50" s="135">
        <f t="shared" si="147"/>
        <v>1</v>
      </c>
      <c r="AJ50" s="29"/>
      <c r="AK50" s="134"/>
      <c r="AL50" s="135">
        <f t="shared" si="148"/>
        <v>1</v>
      </c>
      <c r="AM50" s="29"/>
      <c r="AN50" s="134"/>
      <c r="AO50" s="135">
        <f t="shared" si="149"/>
        <v>1</v>
      </c>
      <c r="AP50" s="29"/>
      <c r="AQ50" s="134"/>
      <c r="AR50" s="135">
        <f t="shared" si="150"/>
        <v>1</v>
      </c>
      <c r="AS50" s="29"/>
      <c r="AT50" s="134"/>
      <c r="AU50" s="135">
        <f t="shared" si="151"/>
        <v>1</v>
      </c>
      <c r="AV50" s="29"/>
      <c r="AW50" s="134"/>
      <c r="AX50" s="135">
        <f t="shared" si="152"/>
        <v>1</v>
      </c>
      <c r="AY50" s="29"/>
      <c r="AZ50" s="134"/>
      <c r="BA50" s="135">
        <f t="shared" si="153"/>
        <v>1</v>
      </c>
      <c r="BB50" s="29"/>
      <c r="BC50" s="134"/>
      <c r="BD50" s="135">
        <f t="shared" si="154"/>
        <v>1</v>
      </c>
      <c r="BE50" s="29"/>
      <c r="BF50" s="134"/>
      <c r="BG50" s="135">
        <f t="shared" si="155"/>
        <v>1</v>
      </c>
      <c r="BH50" s="134"/>
      <c r="BI50" s="26"/>
      <c r="BJ50" s="26"/>
      <c r="BK50" s="135">
        <f>IF($AA$50=0,1,BJ50/$AA$50-1)</f>
        <v>1</v>
      </c>
      <c r="BL50" s="135">
        <f t="shared" si="24"/>
        <v>1</v>
      </c>
      <c r="BM50" s="167"/>
      <c r="BN50" s="65"/>
      <c r="BO50" s="65"/>
      <c r="BP50" s="65"/>
      <c r="BQ50" s="65"/>
      <c r="BR50" s="65"/>
      <c r="BS50" s="65"/>
      <c r="BT50" s="65"/>
      <c r="BU50" s="65"/>
      <c r="BV50" s="65"/>
      <c r="BW50" s="65"/>
      <c r="BX50" s="65"/>
      <c r="BY50" s="65"/>
      <c r="BZ50" s="65"/>
      <c r="CA50" s="65"/>
      <c r="CB50" s="65"/>
      <c r="CC50" s="65"/>
      <c r="CD50" s="65"/>
      <c r="CE50" s="65"/>
      <c r="CF50" s="65"/>
      <c r="CG50" s="65"/>
      <c r="CH50" s="65"/>
      <c r="CI50" s="65"/>
      <c r="CJ50" s="65"/>
      <c r="CK50" s="65"/>
      <c r="CL50" s="65"/>
      <c r="CM50" s="65"/>
      <c r="CN50" s="65"/>
      <c r="CO50" s="65"/>
      <c r="CP50" s="65"/>
      <c r="CQ50" s="65"/>
      <c r="CR50" s="65"/>
      <c r="CS50" s="65"/>
      <c r="CT50" s="65"/>
      <c r="CU50" s="65"/>
      <c r="CV50" s="65"/>
      <c r="CW50" s="65"/>
      <c r="CX50" s="65"/>
      <c r="CY50" s="65"/>
      <c r="CZ50" s="65"/>
      <c r="DA50" s="65"/>
      <c r="DB50" s="65"/>
      <c r="DC50" s="65"/>
      <c r="DD50" s="65"/>
      <c r="DE50" s="65"/>
      <c r="DF50" s="65"/>
      <c r="DG50" s="65"/>
      <c r="DH50" s="65"/>
      <c r="DI50" s="65"/>
      <c r="DJ50" s="65"/>
      <c r="DK50" s="65"/>
      <c r="DL50" s="65"/>
      <c r="DM50" s="65"/>
      <c r="DN50" s="65"/>
      <c r="DO50" s="65"/>
      <c r="DP50" s="65"/>
      <c r="DQ50" s="65"/>
      <c r="DR50" s="65"/>
      <c r="DS50" s="65"/>
      <c r="DT50" s="65"/>
      <c r="DU50" s="65"/>
      <c r="DV50" s="65"/>
      <c r="DW50" s="65"/>
      <c r="DX50" s="65"/>
      <c r="DY50" s="65"/>
      <c r="DZ50" s="65"/>
      <c r="EA50" s="65"/>
      <c r="EB50" s="65"/>
      <c r="EC50" s="65"/>
      <c r="ED50" s="65"/>
      <c r="EE50" s="65"/>
      <c r="EF50" s="65"/>
      <c r="EG50" s="65"/>
      <c r="EH50" s="65"/>
      <c r="EI50" s="65"/>
      <c r="EJ50" s="65"/>
      <c r="EK50" s="65"/>
      <c r="EL50" s="65"/>
      <c r="EM50" s="65"/>
      <c r="EN50" s="65"/>
      <c r="EO50" s="65"/>
      <c r="EP50" s="65"/>
      <c r="EQ50" s="65"/>
      <c r="ER50" s="65"/>
      <c r="ES50" s="65"/>
      <c r="ET50" s="65"/>
      <c r="EU50" s="65"/>
      <c r="EV50" s="65"/>
      <c r="EW50" s="65"/>
      <c r="EX50" s="65"/>
      <c r="EY50" s="65"/>
      <c r="EZ50" s="65"/>
      <c r="FA50" s="65"/>
      <c r="FB50" s="65"/>
      <c r="FC50" s="65"/>
      <c r="FD50" s="65"/>
      <c r="FE50" s="65"/>
      <c r="FF50" s="65"/>
      <c r="FG50" s="65"/>
      <c r="FH50" s="65"/>
      <c r="FI50" s="65"/>
      <c r="FJ50" s="65"/>
      <c r="FK50" s="65"/>
      <c r="FL50" s="65"/>
      <c r="FM50" s="65"/>
      <c r="FN50" s="65"/>
      <c r="FO50" s="65"/>
      <c r="FP50" s="65"/>
      <c r="FQ50" s="65"/>
      <c r="FR50" s="65"/>
      <c r="FS50" s="65"/>
      <c r="FT50" s="65"/>
      <c r="FU50" s="65"/>
      <c r="FV50" s="65"/>
      <c r="FW50" s="65"/>
      <c r="FX50" s="65"/>
      <c r="FY50" s="65"/>
      <c r="FZ50" s="65"/>
      <c r="GA50" s="65"/>
      <c r="GB50" s="65"/>
      <c r="GC50" s="65"/>
      <c r="GD50" s="65"/>
      <c r="GE50" s="65"/>
      <c r="GF50" s="65"/>
      <c r="GG50" s="65"/>
      <c r="GH50" s="65"/>
      <c r="GI50" s="65"/>
      <c r="GJ50" s="65"/>
      <c r="GK50" s="65"/>
      <c r="GL50" s="65"/>
      <c r="GM50" s="65"/>
      <c r="GN50" s="65"/>
      <c r="GO50" s="65"/>
      <c r="GP50" s="65"/>
      <c r="GQ50" s="65"/>
      <c r="GR50" s="65"/>
      <c r="GS50" s="65"/>
      <c r="GT50" s="65"/>
      <c r="GU50" s="65"/>
      <c r="GV50" s="65"/>
      <c r="GW50" s="65"/>
      <c r="GX50" s="65"/>
    </row>
    <row r="51" spans="1:206" s="66" customFormat="1" ht="18" customHeight="1">
      <c r="A51" s="362" t="s">
        <v>111</v>
      </c>
      <c r="B51" s="362"/>
      <c r="C51" s="29"/>
      <c r="D51" s="134">
        <f t="shared" si="174"/>
        <v>0</v>
      </c>
      <c r="E51" s="29"/>
      <c r="F51" s="29"/>
      <c r="G51" s="134">
        <f t="shared" si="143"/>
        <v>0</v>
      </c>
      <c r="H51" s="29"/>
      <c r="I51" s="134"/>
      <c r="J51" s="29"/>
      <c r="K51" s="134"/>
      <c r="L51" s="29"/>
      <c r="M51" s="134"/>
      <c r="N51" s="29"/>
      <c r="O51" s="134"/>
      <c r="P51" s="29"/>
      <c r="Q51" s="134"/>
      <c r="R51" s="29"/>
      <c r="S51" s="134"/>
      <c r="T51" s="29"/>
      <c r="U51" s="134"/>
      <c r="V51" s="29"/>
      <c r="W51" s="134"/>
      <c r="X51" s="29"/>
      <c r="Y51" s="134"/>
      <c r="Z51" s="29"/>
      <c r="AA51" s="29"/>
      <c r="AB51" s="135">
        <f t="shared" si="145"/>
        <v>1</v>
      </c>
      <c r="AC51" s="29"/>
      <c r="AD51" s="29"/>
      <c r="AE51" s="134">
        <f t="shared" si="160"/>
        <v>0</v>
      </c>
      <c r="AF51" s="135">
        <f t="shared" si="146"/>
        <v>1</v>
      </c>
      <c r="AG51" s="29"/>
      <c r="AH51" s="134"/>
      <c r="AI51" s="135">
        <f t="shared" si="147"/>
        <v>1</v>
      </c>
      <c r="AJ51" s="29"/>
      <c r="AK51" s="134"/>
      <c r="AL51" s="135">
        <f t="shared" si="148"/>
        <v>1</v>
      </c>
      <c r="AM51" s="29"/>
      <c r="AN51" s="134"/>
      <c r="AO51" s="135">
        <f t="shared" si="149"/>
        <v>1</v>
      </c>
      <c r="AP51" s="29"/>
      <c r="AQ51" s="134"/>
      <c r="AR51" s="135">
        <f t="shared" si="150"/>
        <v>1</v>
      </c>
      <c r="AS51" s="29"/>
      <c r="AT51" s="134"/>
      <c r="AU51" s="135">
        <f t="shared" si="151"/>
        <v>1</v>
      </c>
      <c r="AV51" s="29"/>
      <c r="AW51" s="134"/>
      <c r="AX51" s="135">
        <f t="shared" si="152"/>
        <v>1</v>
      </c>
      <c r="AY51" s="29"/>
      <c r="AZ51" s="134"/>
      <c r="BA51" s="135">
        <f t="shared" si="153"/>
        <v>1</v>
      </c>
      <c r="BB51" s="29"/>
      <c r="BC51" s="134"/>
      <c r="BD51" s="135">
        <f t="shared" si="154"/>
        <v>1</v>
      </c>
      <c r="BE51" s="29"/>
      <c r="BF51" s="134"/>
      <c r="BG51" s="135">
        <f t="shared" si="155"/>
        <v>1</v>
      </c>
      <c r="BH51" s="134"/>
      <c r="BI51" s="26"/>
      <c r="BJ51" s="26"/>
      <c r="BK51" s="135">
        <f>IF($AA$51=0,1,BJ51/$AA$51-1)</f>
        <v>1</v>
      </c>
      <c r="BL51" s="135">
        <f t="shared" si="24"/>
        <v>1</v>
      </c>
      <c r="BM51" s="167"/>
      <c r="BN51" s="65"/>
      <c r="BO51" s="65"/>
      <c r="BP51" s="65"/>
      <c r="BQ51" s="65"/>
      <c r="BR51" s="65"/>
      <c r="BS51" s="65"/>
      <c r="BT51" s="65"/>
      <c r="BU51" s="65"/>
      <c r="BV51" s="65"/>
      <c r="BW51" s="65"/>
      <c r="BX51" s="65"/>
      <c r="BY51" s="65"/>
      <c r="BZ51" s="65"/>
      <c r="CA51" s="65"/>
      <c r="CB51" s="65"/>
      <c r="CC51" s="65"/>
      <c r="CD51" s="65"/>
      <c r="CE51" s="65"/>
      <c r="CF51" s="65"/>
      <c r="CG51" s="65"/>
      <c r="CH51" s="65"/>
      <c r="CI51" s="65"/>
      <c r="CJ51" s="65"/>
      <c r="CK51" s="65"/>
      <c r="CL51" s="65"/>
      <c r="CM51" s="65"/>
      <c r="CN51" s="65"/>
      <c r="CO51" s="65"/>
      <c r="CP51" s="65"/>
      <c r="CQ51" s="65"/>
      <c r="CR51" s="65"/>
      <c r="CS51" s="65"/>
      <c r="CT51" s="65"/>
      <c r="CU51" s="65"/>
      <c r="CV51" s="65"/>
      <c r="CW51" s="65"/>
      <c r="CX51" s="65"/>
      <c r="CY51" s="65"/>
      <c r="CZ51" s="65"/>
      <c r="DA51" s="65"/>
      <c r="DB51" s="65"/>
      <c r="DC51" s="65"/>
      <c r="DD51" s="65"/>
      <c r="DE51" s="65"/>
      <c r="DF51" s="65"/>
      <c r="DG51" s="65"/>
      <c r="DH51" s="65"/>
      <c r="DI51" s="65"/>
      <c r="DJ51" s="65"/>
      <c r="DK51" s="65"/>
      <c r="DL51" s="65"/>
      <c r="DM51" s="65"/>
      <c r="DN51" s="65"/>
      <c r="DO51" s="65"/>
      <c r="DP51" s="65"/>
      <c r="DQ51" s="65"/>
      <c r="DR51" s="65"/>
      <c r="DS51" s="65"/>
      <c r="DT51" s="65"/>
      <c r="DU51" s="65"/>
      <c r="DV51" s="65"/>
      <c r="DW51" s="65"/>
      <c r="DX51" s="65"/>
      <c r="DY51" s="65"/>
      <c r="DZ51" s="65"/>
      <c r="EA51" s="65"/>
      <c r="EB51" s="65"/>
      <c r="EC51" s="65"/>
      <c r="ED51" s="65"/>
      <c r="EE51" s="65"/>
      <c r="EF51" s="65"/>
      <c r="EG51" s="65"/>
      <c r="EH51" s="65"/>
      <c r="EI51" s="65"/>
      <c r="EJ51" s="65"/>
      <c r="EK51" s="65"/>
      <c r="EL51" s="65"/>
      <c r="EM51" s="65"/>
      <c r="EN51" s="65"/>
      <c r="EO51" s="65"/>
      <c r="EP51" s="65"/>
      <c r="EQ51" s="65"/>
      <c r="ER51" s="65"/>
      <c r="ES51" s="65"/>
      <c r="ET51" s="65"/>
      <c r="EU51" s="65"/>
      <c r="EV51" s="65"/>
      <c r="EW51" s="65"/>
      <c r="EX51" s="65"/>
      <c r="EY51" s="65"/>
      <c r="EZ51" s="65"/>
      <c r="FA51" s="65"/>
      <c r="FB51" s="65"/>
      <c r="FC51" s="65"/>
      <c r="FD51" s="65"/>
      <c r="FE51" s="65"/>
      <c r="FF51" s="65"/>
      <c r="FG51" s="65"/>
      <c r="FH51" s="65"/>
      <c r="FI51" s="65"/>
      <c r="FJ51" s="65"/>
      <c r="FK51" s="65"/>
      <c r="FL51" s="65"/>
      <c r="FM51" s="65"/>
      <c r="FN51" s="65"/>
      <c r="FO51" s="65"/>
      <c r="FP51" s="65"/>
      <c r="FQ51" s="65"/>
      <c r="FR51" s="65"/>
      <c r="FS51" s="65"/>
      <c r="FT51" s="65"/>
      <c r="FU51" s="65"/>
      <c r="FV51" s="65"/>
      <c r="FW51" s="65"/>
      <c r="FX51" s="65"/>
      <c r="FY51" s="65"/>
      <c r="FZ51" s="65"/>
      <c r="GA51" s="65"/>
      <c r="GB51" s="65"/>
      <c r="GC51" s="65"/>
      <c r="GD51" s="65"/>
      <c r="GE51" s="65"/>
      <c r="GF51" s="65"/>
      <c r="GG51" s="65"/>
      <c r="GH51" s="65"/>
      <c r="GI51" s="65"/>
      <c r="GJ51" s="65"/>
      <c r="GK51" s="65"/>
      <c r="GL51" s="65"/>
      <c r="GM51" s="65"/>
      <c r="GN51" s="65"/>
      <c r="GO51" s="65"/>
      <c r="GP51" s="65"/>
      <c r="GQ51" s="65"/>
      <c r="GR51" s="65"/>
      <c r="GS51" s="65"/>
      <c r="GT51" s="65"/>
      <c r="GU51" s="65"/>
      <c r="GV51" s="65"/>
      <c r="GW51" s="65"/>
      <c r="GX51" s="65"/>
    </row>
    <row r="52" spans="1:206" s="66" customFormat="1" ht="18" customHeight="1">
      <c r="A52" s="362" t="s">
        <v>112</v>
      </c>
      <c r="B52" s="362"/>
      <c r="C52" s="29"/>
      <c r="D52" s="134">
        <f t="shared" si="174"/>
        <v>0</v>
      </c>
      <c r="E52" s="29"/>
      <c r="F52" s="29"/>
      <c r="G52" s="134">
        <f t="shared" si="143"/>
        <v>0</v>
      </c>
      <c r="H52" s="29"/>
      <c r="I52" s="134"/>
      <c r="J52" s="29"/>
      <c r="K52" s="134"/>
      <c r="L52" s="29"/>
      <c r="M52" s="134"/>
      <c r="N52" s="29"/>
      <c r="O52" s="134"/>
      <c r="P52" s="29"/>
      <c r="Q52" s="134"/>
      <c r="R52" s="29"/>
      <c r="S52" s="134"/>
      <c r="T52" s="29"/>
      <c r="U52" s="134"/>
      <c r="V52" s="29"/>
      <c r="W52" s="134"/>
      <c r="X52" s="29"/>
      <c r="Y52" s="134"/>
      <c r="Z52" s="29"/>
      <c r="AA52" s="29"/>
      <c r="AB52" s="135">
        <f t="shared" si="145"/>
        <v>1</v>
      </c>
      <c r="AC52" s="29"/>
      <c r="AD52" s="29"/>
      <c r="AE52" s="134">
        <f t="shared" si="160"/>
        <v>0</v>
      </c>
      <c r="AF52" s="135">
        <f t="shared" si="146"/>
        <v>1</v>
      </c>
      <c r="AG52" s="29"/>
      <c r="AH52" s="134"/>
      <c r="AI52" s="135">
        <f t="shared" si="147"/>
        <v>1</v>
      </c>
      <c r="AJ52" s="29"/>
      <c r="AK52" s="134"/>
      <c r="AL52" s="135">
        <f t="shared" si="148"/>
        <v>1</v>
      </c>
      <c r="AM52" s="29"/>
      <c r="AN52" s="134"/>
      <c r="AO52" s="135">
        <f t="shared" si="149"/>
        <v>1</v>
      </c>
      <c r="AP52" s="29"/>
      <c r="AQ52" s="134"/>
      <c r="AR52" s="135">
        <f t="shared" si="150"/>
        <v>1</v>
      </c>
      <c r="AS52" s="29"/>
      <c r="AT52" s="134"/>
      <c r="AU52" s="135">
        <f t="shared" si="151"/>
        <v>1</v>
      </c>
      <c r="AV52" s="29"/>
      <c r="AW52" s="134"/>
      <c r="AX52" s="135">
        <f t="shared" si="152"/>
        <v>1</v>
      </c>
      <c r="AY52" s="29"/>
      <c r="AZ52" s="134"/>
      <c r="BA52" s="135">
        <f t="shared" si="153"/>
        <v>1</v>
      </c>
      <c r="BB52" s="29"/>
      <c r="BC52" s="134"/>
      <c r="BD52" s="135">
        <f t="shared" si="154"/>
        <v>1</v>
      </c>
      <c r="BE52" s="29"/>
      <c r="BF52" s="134"/>
      <c r="BG52" s="135">
        <f t="shared" si="155"/>
        <v>1</v>
      </c>
      <c r="BH52" s="134"/>
      <c r="BI52" s="26"/>
      <c r="BJ52" s="26"/>
      <c r="BK52" s="135">
        <f>IF($AA$52=0,1,BJ52/$AA$52-1)</f>
        <v>1</v>
      </c>
      <c r="BL52" s="135">
        <f t="shared" si="24"/>
        <v>1</v>
      </c>
      <c r="BM52" s="167"/>
      <c r="BN52" s="65"/>
      <c r="BO52" s="65"/>
      <c r="BP52" s="65"/>
      <c r="BQ52" s="65"/>
      <c r="BR52" s="65"/>
      <c r="BS52" s="65"/>
      <c r="BT52" s="65"/>
      <c r="BU52" s="65"/>
      <c r="BV52" s="65"/>
      <c r="BW52" s="65"/>
      <c r="BX52" s="65"/>
      <c r="BY52" s="65"/>
      <c r="BZ52" s="65"/>
      <c r="CA52" s="65"/>
      <c r="CB52" s="65"/>
      <c r="CC52" s="65"/>
      <c r="CD52" s="65"/>
      <c r="CE52" s="65"/>
      <c r="CF52" s="65"/>
      <c r="CG52" s="65"/>
      <c r="CH52" s="65"/>
      <c r="CI52" s="65"/>
      <c r="CJ52" s="65"/>
      <c r="CK52" s="65"/>
      <c r="CL52" s="65"/>
      <c r="CM52" s="65"/>
      <c r="CN52" s="65"/>
      <c r="CO52" s="65"/>
      <c r="CP52" s="65"/>
      <c r="CQ52" s="65"/>
      <c r="CR52" s="65"/>
      <c r="CS52" s="65"/>
      <c r="CT52" s="65"/>
      <c r="CU52" s="65"/>
      <c r="CV52" s="65"/>
      <c r="CW52" s="65"/>
      <c r="CX52" s="65"/>
      <c r="CY52" s="65"/>
      <c r="CZ52" s="65"/>
      <c r="DA52" s="65"/>
      <c r="DB52" s="65"/>
      <c r="DC52" s="65"/>
      <c r="DD52" s="65"/>
      <c r="DE52" s="65"/>
      <c r="DF52" s="65"/>
      <c r="DG52" s="65"/>
      <c r="DH52" s="65"/>
      <c r="DI52" s="65"/>
      <c r="DJ52" s="65"/>
      <c r="DK52" s="65"/>
      <c r="DL52" s="65"/>
      <c r="DM52" s="65"/>
      <c r="DN52" s="65"/>
      <c r="DO52" s="65"/>
      <c r="DP52" s="65"/>
      <c r="DQ52" s="65"/>
      <c r="DR52" s="65"/>
      <c r="DS52" s="65"/>
      <c r="DT52" s="65"/>
      <c r="DU52" s="65"/>
      <c r="DV52" s="65"/>
      <c r="DW52" s="65"/>
      <c r="DX52" s="65"/>
      <c r="DY52" s="65"/>
      <c r="DZ52" s="65"/>
      <c r="EA52" s="65"/>
      <c r="EB52" s="65"/>
      <c r="EC52" s="65"/>
      <c r="ED52" s="65"/>
      <c r="EE52" s="65"/>
      <c r="EF52" s="65"/>
      <c r="EG52" s="65"/>
      <c r="EH52" s="65"/>
      <c r="EI52" s="65"/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65"/>
      <c r="FA52" s="65"/>
      <c r="FB52" s="65"/>
      <c r="FC52" s="65"/>
      <c r="FD52" s="65"/>
      <c r="FE52" s="65"/>
      <c r="FF52" s="65"/>
      <c r="FG52" s="65"/>
      <c r="FH52" s="65"/>
      <c r="FI52" s="65"/>
      <c r="FJ52" s="65"/>
      <c r="FK52" s="65"/>
      <c r="FL52" s="65"/>
      <c r="FM52" s="65"/>
      <c r="FN52" s="65"/>
      <c r="FO52" s="65"/>
      <c r="FP52" s="65"/>
      <c r="FQ52" s="65"/>
      <c r="FR52" s="65"/>
      <c r="FS52" s="65"/>
      <c r="FT52" s="65"/>
      <c r="FU52" s="65"/>
      <c r="FV52" s="65"/>
      <c r="FW52" s="65"/>
      <c r="FX52" s="65"/>
      <c r="FY52" s="65"/>
      <c r="FZ52" s="65"/>
      <c r="GA52" s="65"/>
      <c r="GB52" s="65"/>
      <c r="GC52" s="65"/>
      <c r="GD52" s="65"/>
      <c r="GE52" s="65"/>
      <c r="GF52" s="65"/>
      <c r="GG52" s="65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</row>
    <row r="53" spans="1:206" s="66" customFormat="1" ht="18" customHeight="1">
      <c r="A53" s="362" t="s">
        <v>104</v>
      </c>
      <c r="B53" s="362"/>
      <c r="C53" s="29"/>
      <c r="D53" s="134">
        <f t="shared" si="174"/>
        <v>0</v>
      </c>
      <c r="E53" s="29"/>
      <c r="F53" s="29"/>
      <c r="G53" s="134">
        <f t="shared" si="143"/>
        <v>0</v>
      </c>
      <c r="H53" s="29"/>
      <c r="I53" s="134">
        <f>G53+H53</f>
        <v>0</v>
      </c>
      <c r="J53" s="29"/>
      <c r="K53" s="134">
        <f>I53+J53</f>
        <v>0</v>
      </c>
      <c r="L53" s="29"/>
      <c r="M53" s="134">
        <f>K53+L53</f>
        <v>0</v>
      </c>
      <c r="N53" s="29"/>
      <c r="O53" s="134">
        <f>M53+N53</f>
        <v>0</v>
      </c>
      <c r="P53" s="29"/>
      <c r="Q53" s="134">
        <f>O53+P53</f>
        <v>0</v>
      </c>
      <c r="R53" s="29"/>
      <c r="S53" s="134">
        <f>Q53+R53</f>
        <v>0</v>
      </c>
      <c r="T53" s="29"/>
      <c r="U53" s="134">
        <f>S53+T53</f>
        <v>0</v>
      </c>
      <c r="V53" s="29"/>
      <c r="W53" s="134">
        <f>U53+V53</f>
        <v>0</v>
      </c>
      <c r="X53" s="29"/>
      <c r="Y53" s="134">
        <f>W53+X53</f>
        <v>0</v>
      </c>
      <c r="Z53" s="29"/>
      <c r="AA53" s="29"/>
      <c r="AB53" s="135">
        <f t="shared" si="145"/>
        <v>1</v>
      </c>
      <c r="AC53" s="29"/>
      <c r="AD53" s="29"/>
      <c r="AE53" s="134">
        <f t="shared" si="160"/>
        <v>0</v>
      </c>
      <c r="AF53" s="135">
        <f t="shared" si="146"/>
        <v>1</v>
      </c>
      <c r="AG53" s="29"/>
      <c r="AH53" s="134">
        <f>AE53+AG53</f>
        <v>0</v>
      </c>
      <c r="AI53" s="135">
        <f t="shared" si="147"/>
        <v>1</v>
      </c>
      <c r="AJ53" s="29"/>
      <c r="AK53" s="134">
        <f>AH53+AJ53</f>
        <v>0</v>
      </c>
      <c r="AL53" s="135">
        <f t="shared" si="148"/>
        <v>1</v>
      </c>
      <c r="AM53" s="29"/>
      <c r="AN53" s="134">
        <f>AK53+AM53</f>
        <v>0</v>
      </c>
      <c r="AO53" s="135">
        <f t="shared" si="149"/>
        <v>1</v>
      </c>
      <c r="AP53" s="29"/>
      <c r="AQ53" s="134">
        <f>AN53+AP53</f>
        <v>0</v>
      </c>
      <c r="AR53" s="135">
        <f t="shared" si="150"/>
        <v>1</v>
      </c>
      <c r="AS53" s="29"/>
      <c r="AT53" s="134">
        <f>AQ53+AS53</f>
        <v>0</v>
      </c>
      <c r="AU53" s="135">
        <f t="shared" si="151"/>
        <v>1</v>
      </c>
      <c r="AV53" s="29"/>
      <c r="AW53" s="134">
        <f>AT53+AV53</f>
        <v>0</v>
      </c>
      <c r="AX53" s="135">
        <f t="shared" si="152"/>
        <v>1</v>
      </c>
      <c r="AY53" s="29"/>
      <c r="AZ53" s="134">
        <f>AW53+AY53</f>
        <v>0</v>
      </c>
      <c r="BA53" s="135">
        <f t="shared" si="153"/>
        <v>1</v>
      </c>
      <c r="BB53" s="29"/>
      <c r="BC53" s="134">
        <f>AZ53+BB53</f>
        <v>0</v>
      </c>
      <c r="BD53" s="135">
        <f t="shared" si="154"/>
        <v>1</v>
      </c>
      <c r="BE53" s="29"/>
      <c r="BF53" s="134">
        <f>BC53+BE53</f>
        <v>0</v>
      </c>
      <c r="BG53" s="135">
        <f t="shared" si="155"/>
        <v>1</v>
      </c>
      <c r="BH53" s="134"/>
      <c r="BI53" s="26"/>
      <c r="BJ53" s="26"/>
      <c r="BK53" s="135">
        <f>IF($AA$53=0,1,BJ53/$AA$53-1)</f>
        <v>1</v>
      </c>
      <c r="BL53" s="135">
        <f t="shared" si="24"/>
        <v>1</v>
      </c>
      <c r="BM53" s="167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  <c r="CA53" s="65"/>
      <c r="CB53" s="65"/>
      <c r="CC53" s="65"/>
      <c r="CD53" s="65"/>
      <c r="CE53" s="65"/>
      <c r="CF53" s="65"/>
      <c r="CG53" s="65"/>
      <c r="CH53" s="65"/>
      <c r="CI53" s="65"/>
      <c r="CJ53" s="65"/>
      <c r="CK53" s="65"/>
      <c r="CL53" s="65"/>
      <c r="CM53" s="65"/>
      <c r="CN53" s="65"/>
      <c r="CO53" s="65"/>
      <c r="CP53" s="65"/>
      <c r="CQ53" s="65"/>
      <c r="CR53" s="65"/>
      <c r="CS53" s="65"/>
      <c r="CT53" s="65"/>
      <c r="CU53" s="65"/>
      <c r="CV53" s="65"/>
      <c r="CW53" s="65"/>
      <c r="CX53" s="65"/>
      <c r="CY53" s="65"/>
      <c r="CZ53" s="65"/>
      <c r="DA53" s="65"/>
      <c r="DB53" s="65"/>
      <c r="DC53" s="65"/>
      <c r="DD53" s="65"/>
      <c r="DE53" s="65"/>
      <c r="DF53" s="65"/>
      <c r="DG53" s="65"/>
      <c r="DH53" s="65"/>
      <c r="DI53" s="65"/>
      <c r="DJ53" s="65"/>
      <c r="DK53" s="65"/>
      <c r="DL53" s="65"/>
      <c r="DM53" s="65"/>
      <c r="DN53" s="65"/>
      <c r="DO53" s="65"/>
      <c r="DP53" s="65"/>
      <c r="DQ53" s="65"/>
      <c r="DR53" s="65"/>
      <c r="DS53" s="65"/>
      <c r="DT53" s="65"/>
      <c r="DU53" s="65"/>
      <c r="DV53" s="65"/>
      <c r="DW53" s="65"/>
      <c r="DX53" s="65"/>
      <c r="DY53" s="65"/>
      <c r="DZ53" s="65"/>
      <c r="EA53" s="65"/>
      <c r="EB53" s="65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  <c r="FG53" s="65"/>
      <c r="FH53" s="65"/>
      <c r="FI53" s="65"/>
      <c r="FJ53" s="65"/>
      <c r="FK53" s="65"/>
      <c r="FL53" s="65"/>
      <c r="FM53" s="65"/>
      <c r="FN53" s="65"/>
      <c r="FO53" s="65"/>
      <c r="FP53" s="65"/>
      <c r="FQ53" s="65"/>
      <c r="FR53" s="65"/>
      <c r="FS53" s="65"/>
      <c r="FT53" s="65"/>
      <c r="FU53" s="65"/>
      <c r="FV53" s="65"/>
      <c r="FW53" s="65"/>
      <c r="FX53" s="65"/>
      <c r="FY53" s="65"/>
      <c r="FZ53" s="65"/>
      <c r="GA53" s="65"/>
      <c r="GB53" s="65"/>
      <c r="GC53" s="65"/>
      <c r="GD53" s="65"/>
      <c r="GE53" s="65"/>
      <c r="GF53" s="65"/>
      <c r="GG53" s="65"/>
      <c r="GH53" s="65"/>
      <c r="GI53" s="65"/>
      <c r="GJ53" s="65"/>
      <c r="GK53" s="65"/>
      <c r="GL53" s="65"/>
      <c r="GM53" s="65"/>
      <c r="GN53" s="65"/>
      <c r="GO53" s="65"/>
      <c r="GP53" s="65"/>
      <c r="GQ53" s="65"/>
      <c r="GR53" s="65"/>
      <c r="GS53" s="65"/>
      <c r="GT53" s="65"/>
      <c r="GU53" s="65"/>
      <c r="GV53" s="65"/>
      <c r="GW53" s="65"/>
      <c r="GX53" s="65"/>
    </row>
    <row r="54" spans="1:206" s="66" customFormat="1" ht="18" customHeight="1">
      <c r="A54" s="362" t="s">
        <v>107</v>
      </c>
      <c r="B54" s="362"/>
      <c r="C54" s="29"/>
      <c r="D54" s="134">
        <f t="shared" si="174"/>
        <v>0</v>
      </c>
      <c r="E54" s="29"/>
      <c r="F54" s="29"/>
      <c r="G54" s="134">
        <f t="shared" si="143"/>
        <v>0</v>
      </c>
      <c r="H54" s="29"/>
      <c r="I54" s="134"/>
      <c r="J54" s="29"/>
      <c r="K54" s="134"/>
      <c r="L54" s="29"/>
      <c r="M54" s="134"/>
      <c r="N54" s="29"/>
      <c r="O54" s="134"/>
      <c r="P54" s="29"/>
      <c r="Q54" s="134"/>
      <c r="R54" s="29"/>
      <c r="S54" s="134"/>
      <c r="T54" s="29"/>
      <c r="U54" s="134"/>
      <c r="V54" s="29"/>
      <c r="W54" s="134"/>
      <c r="X54" s="29"/>
      <c r="Y54" s="134"/>
      <c r="Z54" s="29"/>
      <c r="AA54" s="29"/>
      <c r="AB54" s="135">
        <f t="shared" si="145"/>
        <v>1</v>
      </c>
      <c r="AC54" s="29"/>
      <c r="AD54" s="29"/>
      <c r="AE54" s="134">
        <f t="shared" si="160"/>
        <v>0</v>
      </c>
      <c r="AF54" s="135">
        <f t="shared" si="146"/>
        <v>1</v>
      </c>
      <c r="AG54" s="29"/>
      <c r="AH54" s="134"/>
      <c r="AI54" s="135">
        <f t="shared" si="147"/>
        <v>1</v>
      </c>
      <c r="AJ54" s="29"/>
      <c r="AK54" s="134"/>
      <c r="AL54" s="135">
        <f t="shared" si="148"/>
        <v>1</v>
      </c>
      <c r="AM54" s="29"/>
      <c r="AN54" s="134"/>
      <c r="AO54" s="135">
        <f t="shared" si="149"/>
        <v>1</v>
      </c>
      <c r="AP54" s="29"/>
      <c r="AQ54" s="134"/>
      <c r="AR54" s="135">
        <f t="shared" si="150"/>
        <v>1</v>
      </c>
      <c r="AS54" s="29"/>
      <c r="AT54" s="134"/>
      <c r="AU54" s="135">
        <f t="shared" si="151"/>
        <v>1</v>
      </c>
      <c r="AV54" s="29"/>
      <c r="AW54" s="134"/>
      <c r="AX54" s="135">
        <f t="shared" si="152"/>
        <v>1</v>
      </c>
      <c r="AY54" s="29"/>
      <c r="AZ54" s="134"/>
      <c r="BA54" s="135">
        <f t="shared" si="153"/>
        <v>1</v>
      </c>
      <c r="BB54" s="29"/>
      <c r="BC54" s="134"/>
      <c r="BD54" s="135">
        <f t="shared" si="154"/>
        <v>1</v>
      </c>
      <c r="BE54" s="29"/>
      <c r="BF54" s="134"/>
      <c r="BG54" s="135">
        <f t="shared" si="155"/>
        <v>1</v>
      </c>
      <c r="BH54" s="134"/>
      <c r="BI54" s="26"/>
      <c r="BJ54" s="26"/>
      <c r="BK54" s="135">
        <f>IF($AA$54=0,1,BJ54/$AA$54-1)</f>
        <v>1</v>
      </c>
      <c r="BL54" s="135">
        <f t="shared" si="24"/>
        <v>1</v>
      </c>
      <c r="BM54" s="167"/>
      <c r="BN54" s="65"/>
      <c r="BO54" s="65"/>
      <c r="BP54" s="65"/>
      <c r="BQ54" s="65"/>
      <c r="BR54" s="65"/>
      <c r="BS54" s="65"/>
      <c r="BT54" s="65"/>
      <c r="BU54" s="65"/>
      <c r="BV54" s="65"/>
      <c r="BW54" s="65"/>
      <c r="BX54" s="65"/>
      <c r="BY54" s="65"/>
      <c r="BZ54" s="65"/>
      <c r="CA54" s="65"/>
      <c r="CB54" s="65"/>
      <c r="CC54" s="65"/>
      <c r="CD54" s="65"/>
      <c r="CE54" s="65"/>
      <c r="CF54" s="65"/>
      <c r="CG54" s="65"/>
      <c r="CH54" s="65"/>
      <c r="CI54" s="65"/>
      <c r="CJ54" s="65"/>
      <c r="CK54" s="65"/>
      <c r="CL54" s="65"/>
      <c r="CM54" s="65"/>
      <c r="CN54" s="65"/>
      <c r="CO54" s="65"/>
      <c r="CP54" s="65"/>
      <c r="CQ54" s="65"/>
      <c r="CR54" s="65"/>
      <c r="CS54" s="65"/>
      <c r="CT54" s="65"/>
      <c r="CU54" s="65"/>
      <c r="CV54" s="65"/>
      <c r="CW54" s="65"/>
      <c r="CX54" s="65"/>
      <c r="CY54" s="65"/>
      <c r="CZ54" s="65"/>
      <c r="DA54" s="65"/>
      <c r="DB54" s="65"/>
      <c r="DC54" s="65"/>
      <c r="DD54" s="65"/>
      <c r="DE54" s="65"/>
      <c r="DF54" s="65"/>
      <c r="DG54" s="65"/>
      <c r="DH54" s="65"/>
      <c r="DI54" s="65"/>
      <c r="DJ54" s="65"/>
      <c r="DK54" s="65"/>
      <c r="DL54" s="65"/>
      <c r="DM54" s="65"/>
      <c r="DN54" s="65"/>
      <c r="DO54" s="65"/>
      <c r="DP54" s="65"/>
      <c r="DQ54" s="65"/>
      <c r="DR54" s="65"/>
      <c r="DS54" s="65"/>
      <c r="DT54" s="65"/>
      <c r="DU54" s="65"/>
      <c r="DV54" s="65"/>
      <c r="DW54" s="65"/>
      <c r="DX54" s="65"/>
      <c r="DY54" s="65"/>
      <c r="DZ54" s="65"/>
      <c r="EA54" s="65"/>
      <c r="EB54" s="65"/>
      <c r="EC54" s="65"/>
      <c r="ED54" s="65"/>
      <c r="EE54" s="65"/>
      <c r="EF54" s="65"/>
      <c r="EG54" s="65"/>
      <c r="EH54" s="65"/>
      <c r="EI54" s="65"/>
      <c r="EJ54" s="65"/>
      <c r="EK54" s="65"/>
      <c r="EL54" s="65"/>
      <c r="EM54" s="65"/>
      <c r="EN54" s="65"/>
      <c r="EO54" s="65"/>
      <c r="EP54" s="65"/>
      <c r="EQ54" s="65"/>
      <c r="ER54" s="65"/>
      <c r="ES54" s="65"/>
      <c r="ET54" s="65"/>
      <c r="EU54" s="65"/>
      <c r="EV54" s="65"/>
      <c r="EW54" s="65"/>
      <c r="EX54" s="65"/>
      <c r="EY54" s="65"/>
      <c r="EZ54" s="65"/>
      <c r="FA54" s="65"/>
      <c r="FB54" s="65"/>
      <c r="FC54" s="65"/>
      <c r="FD54" s="65"/>
      <c r="FE54" s="65"/>
      <c r="FF54" s="65"/>
      <c r="FG54" s="65"/>
      <c r="FH54" s="65"/>
      <c r="FI54" s="65"/>
      <c r="FJ54" s="65"/>
      <c r="FK54" s="65"/>
      <c r="FL54" s="65"/>
      <c r="FM54" s="65"/>
      <c r="FN54" s="65"/>
      <c r="FO54" s="65"/>
      <c r="FP54" s="65"/>
      <c r="FQ54" s="65"/>
      <c r="FR54" s="65"/>
      <c r="FS54" s="65"/>
      <c r="FT54" s="65"/>
      <c r="FU54" s="65"/>
      <c r="FV54" s="65"/>
      <c r="FW54" s="65"/>
      <c r="FX54" s="65"/>
      <c r="FY54" s="65"/>
      <c r="FZ54" s="65"/>
      <c r="GA54" s="65"/>
      <c r="GB54" s="65"/>
      <c r="GC54" s="65"/>
      <c r="GD54" s="65"/>
      <c r="GE54" s="65"/>
      <c r="GF54" s="65"/>
      <c r="GG54" s="65"/>
      <c r="GH54" s="65"/>
      <c r="GI54" s="65"/>
      <c r="GJ54" s="65"/>
      <c r="GK54" s="65"/>
      <c r="GL54" s="65"/>
      <c r="GM54" s="65"/>
      <c r="GN54" s="65"/>
      <c r="GO54" s="65"/>
      <c r="GP54" s="65"/>
      <c r="GQ54" s="65"/>
      <c r="GR54" s="65"/>
      <c r="GS54" s="65"/>
      <c r="GT54" s="65"/>
      <c r="GU54" s="65"/>
      <c r="GV54" s="65"/>
      <c r="GW54" s="65"/>
      <c r="GX54" s="65"/>
    </row>
    <row r="55" spans="1:206" s="64" customFormat="1" ht="18" customHeight="1">
      <c r="A55" s="362" t="s">
        <v>131</v>
      </c>
      <c r="B55" s="362"/>
      <c r="C55" s="29"/>
      <c r="D55" s="134">
        <f t="shared" si="174"/>
        <v>0</v>
      </c>
      <c r="E55" s="29"/>
      <c r="F55" s="29"/>
      <c r="G55" s="134">
        <f t="shared" si="143"/>
        <v>0</v>
      </c>
      <c r="H55" s="29"/>
      <c r="I55" s="134">
        <f>G55+H55</f>
        <v>0</v>
      </c>
      <c r="J55" s="29"/>
      <c r="K55" s="134">
        <f>I55+J55</f>
        <v>0</v>
      </c>
      <c r="L55" s="29"/>
      <c r="M55" s="134">
        <f>K55+L55</f>
        <v>0</v>
      </c>
      <c r="N55" s="29"/>
      <c r="O55" s="134">
        <f>M55+N55</f>
        <v>0</v>
      </c>
      <c r="P55" s="29"/>
      <c r="Q55" s="134">
        <f>O55+P55</f>
        <v>0</v>
      </c>
      <c r="R55" s="29"/>
      <c r="S55" s="134">
        <f>Q55+R55</f>
        <v>0</v>
      </c>
      <c r="T55" s="29"/>
      <c r="U55" s="134">
        <f>S55+T55</f>
        <v>0</v>
      </c>
      <c r="V55" s="29"/>
      <c r="W55" s="134">
        <f>U55+V55</f>
        <v>0</v>
      </c>
      <c r="X55" s="29"/>
      <c r="Y55" s="134">
        <f>W55+X55</f>
        <v>0</v>
      </c>
      <c r="Z55" s="29"/>
      <c r="AA55" s="29"/>
      <c r="AB55" s="135">
        <f t="shared" si="145"/>
        <v>1</v>
      </c>
      <c r="AC55" s="29"/>
      <c r="AD55" s="29"/>
      <c r="AE55" s="134">
        <f t="shared" si="160"/>
        <v>0</v>
      </c>
      <c r="AF55" s="135">
        <f t="shared" si="146"/>
        <v>1</v>
      </c>
      <c r="AG55" s="29"/>
      <c r="AH55" s="134">
        <f>AE55+AG55</f>
        <v>0</v>
      </c>
      <c r="AI55" s="135">
        <f t="shared" si="147"/>
        <v>1</v>
      </c>
      <c r="AJ55" s="29"/>
      <c r="AK55" s="134">
        <f>AH55+AJ55</f>
        <v>0</v>
      </c>
      <c r="AL55" s="135">
        <f t="shared" si="148"/>
        <v>1</v>
      </c>
      <c r="AM55" s="29"/>
      <c r="AN55" s="134">
        <f>AK55+AM55</f>
        <v>0</v>
      </c>
      <c r="AO55" s="135">
        <f t="shared" si="149"/>
        <v>1</v>
      </c>
      <c r="AP55" s="29"/>
      <c r="AQ55" s="134">
        <f>AN55+AP55</f>
        <v>0</v>
      </c>
      <c r="AR55" s="135">
        <f t="shared" si="150"/>
        <v>1</v>
      </c>
      <c r="AS55" s="29"/>
      <c r="AT55" s="134">
        <f>AQ55+AS55</f>
        <v>0</v>
      </c>
      <c r="AU55" s="135">
        <f t="shared" si="151"/>
        <v>1</v>
      </c>
      <c r="AV55" s="29"/>
      <c r="AW55" s="134">
        <f>AT55+AV55</f>
        <v>0</v>
      </c>
      <c r="AX55" s="135">
        <f t="shared" si="152"/>
        <v>1</v>
      </c>
      <c r="AY55" s="29"/>
      <c r="AZ55" s="134">
        <f>AW55+AY55</f>
        <v>0</v>
      </c>
      <c r="BA55" s="135">
        <f t="shared" si="153"/>
        <v>1</v>
      </c>
      <c r="BB55" s="29"/>
      <c r="BC55" s="134">
        <f>AZ55+BB55</f>
        <v>0</v>
      </c>
      <c r="BD55" s="135">
        <f t="shared" si="154"/>
        <v>1</v>
      </c>
      <c r="BE55" s="29"/>
      <c r="BF55" s="134">
        <f>BC55+BE55</f>
        <v>0</v>
      </c>
      <c r="BG55" s="135">
        <f t="shared" si="155"/>
        <v>1</v>
      </c>
      <c r="BH55" s="134"/>
      <c r="BI55" s="26"/>
      <c r="BJ55" s="26"/>
      <c r="BK55" s="135">
        <f>IF($AA$55=0,1,BJ55/$AA$55-1)</f>
        <v>1</v>
      </c>
      <c r="BL55" s="135">
        <f t="shared" si="24"/>
        <v>1</v>
      </c>
      <c r="BM55" s="167"/>
      <c r="BN55" s="63"/>
      <c r="BO55" s="63"/>
      <c r="BP55" s="63"/>
      <c r="BQ55" s="63"/>
      <c r="BR55" s="63"/>
      <c r="BS55" s="63"/>
      <c r="BT55" s="63"/>
      <c r="BU55" s="63"/>
      <c r="BV55" s="63"/>
      <c r="BW55" s="63"/>
      <c r="BX55" s="63"/>
      <c r="BY55" s="63"/>
      <c r="BZ55" s="63"/>
      <c r="CA55" s="63"/>
      <c r="CB55" s="63"/>
      <c r="CC55" s="63"/>
      <c r="CD55" s="63"/>
      <c r="CE55" s="63"/>
      <c r="CF55" s="63"/>
      <c r="CG55" s="63"/>
      <c r="CH55" s="63"/>
      <c r="CI55" s="63"/>
      <c r="CJ55" s="63"/>
      <c r="CK55" s="63"/>
      <c r="CL55" s="63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</row>
    <row r="56" spans="1:206" s="64" customFormat="1" ht="18" customHeight="1">
      <c r="A56" s="362" t="s">
        <v>109</v>
      </c>
      <c r="B56" s="362"/>
      <c r="C56" s="29"/>
      <c r="D56" s="134">
        <f t="shared" si="174"/>
        <v>0</v>
      </c>
      <c r="E56" s="29"/>
      <c r="F56" s="29"/>
      <c r="G56" s="134">
        <f t="shared" si="143"/>
        <v>0</v>
      </c>
      <c r="H56" s="29"/>
      <c r="I56" s="134">
        <f>G56+H56</f>
        <v>0</v>
      </c>
      <c r="J56" s="29"/>
      <c r="K56" s="134">
        <f>I56+J56</f>
        <v>0</v>
      </c>
      <c r="L56" s="29"/>
      <c r="M56" s="134">
        <f>K56+L56</f>
        <v>0</v>
      </c>
      <c r="N56" s="29"/>
      <c r="O56" s="134">
        <f>M56+N56</f>
        <v>0</v>
      </c>
      <c r="P56" s="29"/>
      <c r="Q56" s="134">
        <f>O56+P56</f>
        <v>0</v>
      </c>
      <c r="R56" s="29"/>
      <c r="S56" s="134">
        <f>Q56+R56</f>
        <v>0</v>
      </c>
      <c r="T56" s="29"/>
      <c r="U56" s="134">
        <f>S56+T56</f>
        <v>0</v>
      </c>
      <c r="V56" s="29"/>
      <c r="W56" s="134">
        <f>U56+V56</f>
        <v>0</v>
      </c>
      <c r="X56" s="29"/>
      <c r="Y56" s="134">
        <f>W56+X56</f>
        <v>0</v>
      </c>
      <c r="Z56" s="29"/>
      <c r="AA56" s="29"/>
      <c r="AB56" s="135">
        <f t="shared" si="145"/>
        <v>1</v>
      </c>
      <c r="AC56" s="29"/>
      <c r="AD56" s="29"/>
      <c r="AE56" s="134">
        <f t="shared" si="160"/>
        <v>0</v>
      </c>
      <c r="AF56" s="135">
        <f t="shared" si="146"/>
        <v>1</v>
      </c>
      <c r="AG56" s="29"/>
      <c r="AH56" s="134">
        <f>AE56+AG56</f>
        <v>0</v>
      </c>
      <c r="AI56" s="135">
        <f t="shared" si="147"/>
        <v>1</v>
      </c>
      <c r="AJ56" s="29"/>
      <c r="AK56" s="134">
        <f>AH56+AJ56</f>
        <v>0</v>
      </c>
      <c r="AL56" s="135">
        <f t="shared" si="148"/>
        <v>1</v>
      </c>
      <c r="AM56" s="29"/>
      <c r="AN56" s="134">
        <f>AK56+AM56</f>
        <v>0</v>
      </c>
      <c r="AO56" s="135">
        <f t="shared" si="149"/>
        <v>1</v>
      </c>
      <c r="AP56" s="29"/>
      <c r="AQ56" s="134">
        <f>AN56+AP56</f>
        <v>0</v>
      </c>
      <c r="AR56" s="135">
        <f t="shared" si="150"/>
        <v>1</v>
      </c>
      <c r="AS56" s="29"/>
      <c r="AT56" s="134">
        <f>AQ56+AS56</f>
        <v>0</v>
      </c>
      <c r="AU56" s="135">
        <f t="shared" si="151"/>
        <v>1</v>
      </c>
      <c r="AV56" s="29"/>
      <c r="AW56" s="134">
        <f>AT56+AV56</f>
        <v>0</v>
      </c>
      <c r="AX56" s="135">
        <f t="shared" si="152"/>
        <v>1</v>
      </c>
      <c r="AY56" s="29"/>
      <c r="AZ56" s="134">
        <f>AW56+AY56</f>
        <v>0</v>
      </c>
      <c r="BA56" s="135">
        <f t="shared" si="153"/>
        <v>1</v>
      </c>
      <c r="BB56" s="29"/>
      <c r="BC56" s="134">
        <f>AZ56+BB56</f>
        <v>0</v>
      </c>
      <c r="BD56" s="135">
        <f t="shared" si="154"/>
        <v>1</v>
      </c>
      <c r="BE56" s="29"/>
      <c r="BF56" s="134">
        <f>BC56+BE56</f>
        <v>0</v>
      </c>
      <c r="BG56" s="135">
        <f t="shared" si="155"/>
        <v>1</v>
      </c>
      <c r="BH56" s="134"/>
      <c r="BI56" s="26"/>
      <c r="BJ56" s="26"/>
      <c r="BK56" s="135">
        <f>IF($AA$56=0,1,BJ56/$AA$56-1)</f>
        <v>1</v>
      </c>
      <c r="BL56" s="135">
        <f t="shared" si="24"/>
        <v>1</v>
      </c>
      <c r="BM56" s="167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  <c r="CA56" s="63"/>
      <c r="CB56" s="63"/>
      <c r="CC56" s="63"/>
      <c r="CD56" s="63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</row>
    <row r="57" spans="1:206" s="64" customFormat="1" ht="18" customHeight="1">
      <c r="A57" s="362" t="s">
        <v>119</v>
      </c>
      <c r="B57" s="362"/>
      <c r="C57" s="29"/>
      <c r="D57" s="134">
        <f t="shared" si="174"/>
        <v>0</v>
      </c>
      <c r="E57" s="29"/>
      <c r="F57" s="29"/>
      <c r="G57" s="134">
        <f t="shared" si="143"/>
        <v>0</v>
      </c>
      <c r="H57" s="29"/>
      <c r="I57" s="134"/>
      <c r="J57" s="29"/>
      <c r="K57" s="134"/>
      <c r="L57" s="29"/>
      <c r="M57" s="134"/>
      <c r="N57" s="29"/>
      <c r="O57" s="134"/>
      <c r="P57" s="29"/>
      <c r="Q57" s="134"/>
      <c r="R57" s="29"/>
      <c r="S57" s="134"/>
      <c r="T57" s="29"/>
      <c r="U57" s="134"/>
      <c r="V57" s="29"/>
      <c r="W57" s="134"/>
      <c r="X57" s="29"/>
      <c r="Y57" s="134"/>
      <c r="Z57" s="29"/>
      <c r="AA57" s="29"/>
      <c r="AB57" s="135">
        <f t="shared" si="145"/>
        <v>1</v>
      </c>
      <c r="AC57" s="29"/>
      <c r="AD57" s="29"/>
      <c r="AE57" s="134">
        <f t="shared" si="160"/>
        <v>0</v>
      </c>
      <c r="AF57" s="135">
        <f t="shared" si="146"/>
        <v>1</v>
      </c>
      <c r="AG57" s="29"/>
      <c r="AH57" s="134"/>
      <c r="AI57" s="135">
        <f t="shared" si="147"/>
        <v>1</v>
      </c>
      <c r="AJ57" s="29"/>
      <c r="AK57" s="134"/>
      <c r="AL57" s="135">
        <f t="shared" si="148"/>
        <v>1</v>
      </c>
      <c r="AM57" s="29"/>
      <c r="AN57" s="134"/>
      <c r="AO57" s="135">
        <f t="shared" si="149"/>
        <v>1</v>
      </c>
      <c r="AP57" s="29"/>
      <c r="AQ57" s="134"/>
      <c r="AR57" s="135">
        <f t="shared" si="150"/>
        <v>1</v>
      </c>
      <c r="AS57" s="29"/>
      <c r="AT57" s="134"/>
      <c r="AU57" s="135">
        <f t="shared" si="151"/>
        <v>1</v>
      </c>
      <c r="AV57" s="29"/>
      <c r="AW57" s="134"/>
      <c r="AX57" s="135">
        <f t="shared" si="152"/>
        <v>1</v>
      </c>
      <c r="AY57" s="29"/>
      <c r="AZ57" s="134"/>
      <c r="BA57" s="135">
        <f t="shared" si="153"/>
        <v>1</v>
      </c>
      <c r="BB57" s="29"/>
      <c r="BC57" s="134"/>
      <c r="BD57" s="135">
        <f t="shared" si="154"/>
        <v>1</v>
      </c>
      <c r="BE57" s="29"/>
      <c r="BF57" s="134"/>
      <c r="BG57" s="135">
        <f t="shared" si="155"/>
        <v>1</v>
      </c>
      <c r="BH57" s="134"/>
      <c r="BI57" s="26"/>
      <c r="BJ57" s="26"/>
      <c r="BK57" s="135">
        <f>IF($AA$57=0,1,BJ57/$AA$57-1)</f>
        <v>1</v>
      </c>
      <c r="BL57" s="135">
        <f t="shared" si="24"/>
        <v>1</v>
      </c>
      <c r="BM57" s="167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</row>
    <row r="58" spans="1:206" s="64" customFormat="1" ht="18" customHeight="1">
      <c r="A58" s="362" t="s">
        <v>120</v>
      </c>
      <c r="B58" s="362"/>
      <c r="C58" s="29"/>
      <c r="D58" s="134">
        <f t="shared" si="174"/>
        <v>0</v>
      </c>
      <c r="E58" s="29"/>
      <c r="F58" s="29"/>
      <c r="G58" s="134">
        <f t="shared" si="143"/>
        <v>0</v>
      </c>
      <c r="H58" s="29"/>
      <c r="I58" s="134">
        <f>G58+H58</f>
        <v>0</v>
      </c>
      <c r="J58" s="29"/>
      <c r="K58" s="134">
        <f>I58+J58</f>
        <v>0</v>
      </c>
      <c r="L58" s="29"/>
      <c r="M58" s="134">
        <f>K58+L58</f>
        <v>0</v>
      </c>
      <c r="N58" s="29"/>
      <c r="O58" s="134">
        <f>M58+N58</f>
        <v>0</v>
      </c>
      <c r="P58" s="29"/>
      <c r="Q58" s="134">
        <f>O58+P58</f>
        <v>0</v>
      </c>
      <c r="R58" s="29"/>
      <c r="S58" s="134">
        <f>Q58+R58</f>
        <v>0</v>
      </c>
      <c r="T58" s="29"/>
      <c r="U58" s="134">
        <f>S58+T58</f>
        <v>0</v>
      </c>
      <c r="V58" s="29"/>
      <c r="W58" s="134">
        <f>U58+V58</f>
        <v>0</v>
      </c>
      <c r="X58" s="29"/>
      <c r="Y58" s="134">
        <f>W58+X58</f>
        <v>0</v>
      </c>
      <c r="Z58" s="29"/>
      <c r="AA58" s="29"/>
      <c r="AB58" s="135">
        <f t="shared" si="145"/>
        <v>1</v>
      </c>
      <c r="AC58" s="29"/>
      <c r="AD58" s="29"/>
      <c r="AE58" s="134">
        <f t="shared" si="160"/>
        <v>0</v>
      </c>
      <c r="AF58" s="135">
        <f t="shared" si="146"/>
        <v>1</v>
      </c>
      <c r="AG58" s="29"/>
      <c r="AH58" s="134">
        <f>AE58+AG58</f>
        <v>0</v>
      </c>
      <c r="AI58" s="135">
        <f t="shared" si="147"/>
        <v>1</v>
      </c>
      <c r="AJ58" s="29"/>
      <c r="AK58" s="134">
        <f>AH58+AJ58</f>
        <v>0</v>
      </c>
      <c r="AL58" s="135">
        <f t="shared" si="148"/>
        <v>1</v>
      </c>
      <c r="AM58" s="29"/>
      <c r="AN58" s="134">
        <f>AK58+AM58</f>
        <v>0</v>
      </c>
      <c r="AO58" s="135">
        <f t="shared" si="149"/>
        <v>1</v>
      </c>
      <c r="AP58" s="29"/>
      <c r="AQ58" s="134">
        <f>AN58+AP58</f>
        <v>0</v>
      </c>
      <c r="AR58" s="135">
        <f t="shared" si="150"/>
        <v>1</v>
      </c>
      <c r="AS58" s="29"/>
      <c r="AT58" s="134">
        <f>AQ58+AS58</f>
        <v>0</v>
      </c>
      <c r="AU58" s="135">
        <f t="shared" si="151"/>
        <v>1</v>
      </c>
      <c r="AV58" s="29"/>
      <c r="AW58" s="134">
        <f>AT58+AV58</f>
        <v>0</v>
      </c>
      <c r="AX58" s="135">
        <f t="shared" si="152"/>
        <v>1</v>
      </c>
      <c r="AY58" s="29"/>
      <c r="AZ58" s="134">
        <f>AW58+AY58</f>
        <v>0</v>
      </c>
      <c r="BA58" s="135">
        <f t="shared" si="153"/>
        <v>1</v>
      </c>
      <c r="BB58" s="29"/>
      <c r="BC58" s="134">
        <f>AZ58+BB58</f>
        <v>0</v>
      </c>
      <c r="BD58" s="135">
        <f t="shared" si="154"/>
        <v>1</v>
      </c>
      <c r="BE58" s="29"/>
      <c r="BF58" s="134">
        <f>BC58+BE58</f>
        <v>0</v>
      </c>
      <c r="BG58" s="135">
        <f t="shared" si="155"/>
        <v>1</v>
      </c>
      <c r="BH58" s="134"/>
      <c r="BI58" s="26"/>
      <c r="BJ58" s="26"/>
      <c r="BK58" s="135">
        <f>IF($AA$58=0,1,BJ58/$AA$58-1)</f>
        <v>1</v>
      </c>
      <c r="BL58" s="135">
        <f t="shared" si="24"/>
        <v>1</v>
      </c>
      <c r="BM58" s="167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</row>
    <row r="59" spans="1:206" s="64" customFormat="1" ht="18" customHeight="1">
      <c r="A59" s="362" t="s">
        <v>121</v>
      </c>
      <c r="B59" s="362"/>
      <c r="C59" s="29"/>
      <c r="D59" s="134">
        <f t="shared" si="174"/>
        <v>0</v>
      </c>
      <c r="E59" s="29"/>
      <c r="F59" s="29"/>
      <c r="G59" s="134">
        <f t="shared" si="143"/>
        <v>0</v>
      </c>
      <c r="H59" s="29"/>
      <c r="I59" s="134"/>
      <c r="J59" s="29"/>
      <c r="K59" s="134"/>
      <c r="L59" s="29"/>
      <c r="M59" s="134"/>
      <c r="N59" s="29"/>
      <c r="O59" s="134"/>
      <c r="P59" s="29"/>
      <c r="Q59" s="134"/>
      <c r="R59" s="29"/>
      <c r="S59" s="134"/>
      <c r="T59" s="29"/>
      <c r="U59" s="134"/>
      <c r="V59" s="29"/>
      <c r="W59" s="134"/>
      <c r="X59" s="29"/>
      <c r="Y59" s="134"/>
      <c r="Z59" s="29"/>
      <c r="AA59" s="29"/>
      <c r="AB59" s="135">
        <f t="shared" si="145"/>
        <v>1</v>
      </c>
      <c r="AC59" s="29"/>
      <c r="AD59" s="29"/>
      <c r="AE59" s="134">
        <f t="shared" si="160"/>
        <v>0</v>
      </c>
      <c r="AF59" s="135">
        <f t="shared" si="146"/>
        <v>1</v>
      </c>
      <c r="AG59" s="29"/>
      <c r="AH59" s="134"/>
      <c r="AI59" s="135">
        <f t="shared" si="147"/>
        <v>1</v>
      </c>
      <c r="AJ59" s="29"/>
      <c r="AK59" s="134"/>
      <c r="AL59" s="135">
        <f t="shared" si="148"/>
        <v>1</v>
      </c>
      <c r="AM59" s="29"/>
      <c r="AN59" s="134"/>
      <c r="AO59" s="135">
        <f t="shared" si="149"/>
        <v>1</v>
      </c>
      <c r="AP59" s="29"/>
      <c r="AQ59" s="134"/>
      <c r="AR59" s="135">
        <f t="shared" si="150"/>
        <v>1</v>
      </c>
      <c r="AS59" s="29"/>
      <c r="AT59" s="134"/>
      <c r="AU59" s="135">
        <f t="shared" si="151"/>
        <v>1</v>
      </c>
      <c r="AV59" s="29"/>
      <c r="AW59" s="134"/>
      <c r="AX59" s="135">
        <f t="shared" si="152"/>
        <v>1</v>
      </c>
      <c r="AY59" s="29"/>
      <c r="AZ59" s="134"/>
      <c r="BA59" s="135">
        <f t="shared" si="153"/>
        <v>1</v>
      </c>
      <c r="BB59" s="29"/>
      <c r="BC59" s="134"/>
      <c r="BD59" s="135">
        <f t="shared" si="154"/>
        <v>1</v>
      </c>
      <c r="BE59" s="29"/>
      <c r="BF59" s="134"/>
      <c r="BG59" s="135">
        <f t="shared" si="155"/>
        <v>1</v>
      </c>
      <c r="BH59" s="134"/>
      <c r="BI59" s="26"/>
      <c r="BJ59" s="26"/>
      <c r="BK59" s="135">
        <f>IF($AA$59=0,1,BJ59/$AA$59-1)</f>
        <v>1</v>
      </c>
      <c r="BL59" s="135">
        <f t="shared" si="24"/>
        <v>1</v>
      </c>
      <c r="BM59" s="167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  <c r="DF59" s="63"/>
      <c r="DG59" s="63"/>
      <c r="DH59" s="63"/>
      <c r="DI59" s="63"/>
      <c r="DJ59" s="63"/>
      <c r="DK59" s="63"/>
      <c r="DL59" s="63"/>
      <c r="DM59" s="63"/>
      <c r="DN59" s="63"/>
      <c r="DO59" s="63"/>
      <c r="DP59" s="63"/>
      <c r="DQ59" s="63"/>
      <c r="DR59" s="63"/>
      <c r="DS59" s="63"/>
      <c r="DT59" s="63"/>
      <c r="DU59" s="63"/>
      <c r="DV59" s="63"/>
      <c r="DW59" s="63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</row>
    <row r="60" spans="1:206" s="64" customFormat="1" ht="18" customHeight="1">
      <c r="A60" s="362" t="s">
        <v>122</v>
      </c>
      <c r="B60" s="362"/>
      <c r="C60" s="29"/>
      <c r="D60" s="134">
        <f t="shared" si="174"/>
        <v>0</v>
      </c>
      <c r="E60" s="29"/>
      <c r="F60" s="29"/>
      <c r="G60" s="134">
        <f t="shared" si="143"/>
        <v>0</v>
      </c>
      <c r="H60" s="29"/>
      <c r="I60" s="134"/>
      <c r="J60" s="29"/>
      <c r="K60" s="134"/>
      <c r="L60" s="29"/>
      <c r="M60" s="134"/>
      <c r="N60" s="29"/>
      <c r="O60" s="134"/>
      <c r="P60" s="29"/>
      <c r="Q60" s="134"/>
      <c r="R60" s="29"/>
      <c r="S60" s="134"/>
      <c r="T60" s="29"/>
      <c r="U60" s="134"/>
      <c r="V60" s="29"/>
      <c r="W60" s="134"/>
      <c r="X60" s="29"/>
      <c r="Y60" s="134"/>
      <c r="Z60" s="29"/>
      <c r="AA60" s="29"/>
      <c r="AB60" s="135">
        <f t="shared" si="145"/>
        <v>1</v>
      </c>
      <c r="AC60" s="29"/>
      <c r="AD60" s="29"/>
      <c r="AE60" s="134">
        <f t="shared" si="160"/>
        <v>0</v>
      </c>
      <c r="AF60" s="135">
        <f t="shared" si="146"/>
        <v>1</v>
      </c>
      <c r="AG60" s="29"/>
      <c r="AH60" s="134"/>
      <c r="AI60" s="135">
        <f t="shared" si="147"/>
        <v>1</v>
      </c>
      <c r="AJ60" s="29"/>
      <c r="AK60" s="134"/>
      <c r="AL60" s="135">
        <f t="shared" si="148"/>
        <v>1</v>
      </c>
      <c r="AM60" s="29"/>
      <c r="AN60" s="134"/>
      <c r="AO60" s="135">
        <f t="shared" si="149"/>
        <v>1</v>
      </c>
      <c r="AP60" s="29"/>
      <c r="AQ60" s="134"/>
      <c r="AR60" s="135">
        <f t="shared" si="150"/>
        <v>1</v>
      </c>
      <c r="AS60" s="29"/>
      <c r="AT60" s="134"/>
      <c r="AU60" s="135">
        <f t="shared" si="151"/>
        <v>1</v>
      </c>
      <c r="AV60" s="29"/>
      <c r="AW60" s="134"/>
      <c r="AX60" s="135">
        <f t="shared" si="152"/>
        <v>1</v>
      </c>
      <c r="AY60" s="29"/>
      <c r="AZ60" s="134"/>
      <c r="BA60" s="135">
        <f t="shared" si="153"/>
        <v>1</v>
      </c>
      <c r="BB60" s="29"/>
      <c r="BC60" s="134"/>
      <c r="BD60" s="135">
        <f t="shared" si="154"/>
        <v>1</v>
      </c>
      <c r="BE60" s="29"/>
      <c r="BF60" s="134"/>
      <c r="BG60" s="135">
        <f t="shared" si="155"/>
        <v>1</v>
      </c>
      <c r="BH60" s="134"/>
      <c r="BI60" s="26"/>
      <c r="BJ60" s="26"/>
      <c r="BK60" s="135">
        <f>IF($AA$60=0,1,BJ60/$AA$60-1)</f>
        <v>1</v>
      </c>
      <c r="BL60" s="135">
        <f t="shared" si="24"/>
        <v>1</v>
      </c>
      <c r="BM60" s="167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/>
      <c r="DG60" s="63"/>
      <c r="DH60" s="63"/>
      <c r="DI60" s="63"/>
      <c r="DJ60" s="63"/>
      <c r="DK60" s="63"/>
      <c r="DL60" s="63"/>
      <c r="DM60" s="63"/>
      <c r="DN60" s="63"/>
      <c r="DO60" s="63"/>
      <c r="DP60" s="63"/>
      <c r="DQ60" s="63"/>
      <c r="DR60" s="63"/>
      <c r="DS60" s="63"/>
      <c r="DT60" s="63"/>
      <c r="DU60" s="63"/>
      <c r="DV60" s="63"/>
      <c r="DW60" s="63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</row>
    <row r="61" spans="1:206" s="64" customFormat="1" ht="18" customHeight="1">
      <c r="A61" s="362" t="s">
        <v>123</v>
      </c>
      <c r="B61" s="362"/>
      <c r="C61" s="29"/>
      <c r="D61" s="134">
        <f t="shared" si="174"/>
        <v>0</v>
      </c>
      <c r="E61" s="29"/>
      <c r="F61" s="29"/>
      <c r="G61" s="134">
        <f t="shared" si="143"/>
        <v>0</v>
      </c>
      <c r="H61" s="29"/>
      <c r="I61" s="134">
        <f>G61+H61</f>
        <v>0</v>
      </c>
      <c r="J61" s="29"/>
      <c r="K61" s="134">
        <f>I61+J61</f>
        <v>0</v>
      </c>
      <c r="L61" s="29"/>
      <c r="M61" s="134">
        <f>K61+L61</f>
        <v>0</v>
      </c>
      <c r="N61" s="29"/>
      <c r="O61" s="134">
        <f>M61+N61</f>
        <v>0</v>
      </c>
      <c r="P61" s="29"/>
      <c r="Q61" s="134">
        <f>O61+P61</f>
        <v>0</v>
      </c>
      <c r="R61" s="29"/>
      <c r="S61" s="134">
        <f>Q61+R61</f>
        <v>0</v>
      </c>
      <c r="T61" s="29"/>
      <c r="U61" s="134">
        <f>S61+T61</f>
        <v>0</v>
      </c>
      <c r="V61" s="29"/>
      <c r="W61" s="134">
        <f>U61+V61</f>
        <v>0</v>
      </c>
      <c r="X61" s="29"/>
      <c r="Y61" s="134">
        <f>W61+X61</f>
        <v>0</v>
      </c>
      <c r="Z61" s="29"/>
      <c r="AA61" s="29"/>
      <c r="AB61" s="135">
        <f t="shared" si="145"/>
        <v>1</v>
      </c>
      <c r="AC61" s="29"/>
      <c r="AD61" s="29"/>
      <c r="AE61" s="134">
        <f t="shared" si="160"/>
        <v>0</v>
      </c>
      <c r="AF61" s="135">
        <f t="shared" si="146"/>
        <v>1</v>
      </c>
      <c r="AG61" s="29"/>
      <c r="AH61" s="134">
        <f>AE61+AG61</f>
        <v>0</v>
      </c>
      <c r="AI61" s="135">
        <f t="shared" si="147"/>
        <v>1</v>
      </c>
      <c r="AJ61" s="29"/>
      <c r="AK61" s="134">
        <f>AH61+AJ61</f>
        <v>0</v>
      </c>
      <c r="AL61" s="135">
        <f t="shared" si="148"/>
        <v>1</v>
      </c>
      <c r="AM61" s="29"/>
      <c r="AN61" s="134">
        <f>AK61+AM61</f>
        <v>0</v>
      </c>
      <c r="AO61" s="135">
        <f t="shared" si="149"/>
        <v>1</v>
      </c>
      <c r="AP61" s="29"/>
      <c r="AQ61" s="134">
        <f>AN61+AP61</f>
        <v>0</v>
      </c>
      <c r="AR61" s="135">
        <f t="shared" si="150"/>
        <v>1</v>
      </c>
      <c r="AS61" s="29"/>
      <c r="AT61" s="134">
        <f>AQ61+AS61</f>
        <v>0</v>
      </c>
      <c r="AU61" s="135">
        <f t="shared" si="151"/>
        <v>1</v>
      </c>
      <c r="AV61" s="29"/>
      <c r="AW61" s="134">
        <f>AT61+AV61</f>
        <v>0</v>
      </c>
      <c r="AX61" s="135">
        <f t="shared" si="152"/>
        <v>1</v>
      </c>
      <c r="AY61" s="29"/>
      <c r="AZ61" s="134">
        <f>AW61+AY61</f>
        <v>0</v>
      </c>
      <c r="BA61" s="135">
        <f t="shared" si="153"/>
        <v>1</v>
      </c>
      <c r="BB61" s="29"/>
      <c r="BC61" s="134">
        <f>AZ61+BB61</f>
        <v>0</v>
      </c>
      <c r="BD61" s="135">
        <f t="shared" si="154"/>
        <v>1</v>
      </c>
      <c r="BE61" s="29"/>
      <c r="BF61" s="134">
        <f>BC61+BE61</f>
        <v>0</v>
      </c>
      <c r="BG61" s="135">
        <f t="shared" si="155"/>
        <v>1</v>
      </c>
      <c r="BH61" s="134"/>
      <c r="BI61" s="26"/>
      <c r="BJ61" s="26"/>
      <c r="BK61" s="135">
        <f>IF($AA$61=0,1,BJ61/$AA$61-1)</f>
        <v>1</v>
      </c>
      <c r="BL61" s="135">
        <f t="shared" si="24"/>
        <v>1</v>
      </c>
      <c r="BM61" s="167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</row>
    <row r="62" spans="1:206" s="64" customFormat="1" ht="18" customHeight="1">
      <c r="A62" s="362" t="s">
        <v>124</v>
      </c>
      <c r="B62" s="362"/>
      <c r="C62" s="29"/>
      <c r="D62" s="134">
        <f t="shared" si="174"/>
        <v>0</v>
      </c>
      <c r="E62" s="29"/>
      <c r="F62" s="29"/>
      <c r="G62" s="134">
        <f t="shared" si="143"/>
        <v>0</v>
      </c>
      <c r="H62" s="29"/>
      <c r="I62" s="134"/>
      <c r="J62" s="29"/>
      <c r="K62" s="134"/>
      <c r="L62" s="29"/>
      <c r="M62" s="134"/>
      <c r="N62" s="29"/>
      <c r="O62" s="134"/>
      <c r="P62" s="29"/>
      <c r="Q62" s="134"/>
      <c r="R62" s="29"/>
      <c r="S62" s="134"/>
      <c r="T62" s="29"/>
      <c r="U62" s="134"/>
      <c r="V62" s="29"/>
      <c r="W62" s="134"/>
      <c r="X62" s="29"/>
      <c r="Y62" s="134"/>
      <c r="Z62" s="29"/>
      <c r="AA62" s="29"/>
      <c r="AB62" s="135">
        <f t="shared" si="145"/>
        <v>1</v>
      </c>
      <c r="AC62" s="29"/>
      <c r="AD62" s="29"/>
      <c r="AE62" s="134">
        <f t="shared" si="160"/>
        <v>0</v>
      </c>
      <c r="AF62" s="135">
        <f t="shared" si="146"/>
        <v>1</v>
      </c>
      <c r="AG62" s="29"/>
      <c r="AH62" s="134"/>
      <c r="AI62" s="135">
        <f t="shared" si="147"/>
        <v>1</v>
      </c>
      <c r="AJ62" s="29"/>
      <c r="AK62" s="134"/>
      <c r="AL62" s="135">
        <f t="shared" si="148"/>
        <v>1</v>
      </c>
      <c r="AM62" s="29"/>
      <c r="AN62" s="134"/>
      <c r="AO62" s="135">
        <f t="shared" si="149"/>
        <v>1</v>
      </c>
      <c r="AP62" s="29"/>
      <c r="AQ62" s="134"/>
      <c r="AR62" s="135">
        <f t="shared" si="150"/>
        <v>1</v>
      </c>
      <c r="AS62" s="29"/>
      <c r="AT62" s="134"/>
      <c r="AU62" s="135">
        <f t="shared" si="151"/>
        <v>1</v>
      </c>
      <c r="AV62" s="29"/>
      <c r="AW62" s="134"/>
      <c r="AX62" s="135">
        <f t="shared" si="152"/>
        <v>1</v>
      </c>
      <c r="AY62" s="29"/>
      <c r="AZ62" s="134"/>
      <c r="BA62" s="135">
        <f t="shared" si="153"/>
        <v>1</v>
      </c>
      <c r="BB62" s="29"/>
      <c r="BC62" s="134"/>
      <c r="BD62" s="135">
        <f t="shared" si="154"/>
        <v>1</v>
      </c>
      <c r="BE62" s="29"/>
      <c r="BF62" s="134"/>
      <c r="BG62" s="135">
        <f t="shared" si="155"/>
        <v>1</v>
      </c>
      <c r="BH62" s="134"/>
      <c r="BI62" s="26"/>
      <c r="BJ62" s="26"/>
      <c r="BK62" s="135">
        <f>IF($AA$62=0,1,BJ62/$AA$62-1)</f>
        <v>1</v>
      </c>
      <c r="BL62" s="135">
        <f t="shared" si="24"/>
        <v>1</v>
      </c>
      <c r="BM62" s="167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</row>
    <row r="63" spans="1:206" s="64" customFormat="1" ht="18.75" customHeight="1">
      <c r="A63" s="362" t="s">
        <v>133</v>
      </c>
      <c r="B63" s="362"/>
      <c r="C63" s="29"/>
      <c r="D63" s="134">
        <f t="shared" si="174"/>
        <v>0</v>
      </c>
      <c r="E63" s="29"/>
      <c r="F63" s="29"/>
      <c r="G63" s="134">
        <f t="shared" si="143"/>
        <v>0</v>
      </c>
      <c r="H63" s="29"/>
      <c r="I63" s="134"/>
      <c r="J63" s="29"/>
      <c r="K63" s="134"/>
      <c r="L63" s="29"/>
      <c r="M63" s="134"/>
      <c r="N63" s="29"/>
      <c r="O63" s="134"/>
      <c r="P63" s="29"/>
      <c r="Q63" s="134"/>
      <c r="R63" s="29"/>
      <c r="S63" s="134"/>
      <c r="T63" s="29"/>
      <c r="U63" s="134"/>
      <c r="V63" s="29"/>
      <c r="W63" s="134"/>
      <c r="X63" s="29"/>
      <c r="Y63" s="134"/>
      <c r="Z63" s="29"/>
      <c r="AA63" s="29"/>
      <c r="AB63" s="135">
        <f t="shared" si="145"/>
        <v>1</v>
      </c>
      <c r="AC63" s="29"/>
      <c r="AD63" s="29"/>
      <c r="AE63" s="134">
        <f t="shared" si="160"/>
        <v>0</v>
      </c>
      <c r="AF63" s="135">
        <f t="shared" si="146"/>
        <v>1</v>
      </c>
      <c r="AG63" s="29"/>
      <c r="AH63" s="134"/>
      <c r="AI63" s="135">
        <f t="shared" si="147"/>
        <v>1</v>
      </c>
      <c r="AJ63" s="29"/>
      <c r="AK63" s="134"/>
      <c r="AL63" s="135">
        <f t="shared" si="148"/>
        <v>1</v>
      </c>
      <c r="AM63" s="29"/>
      <c r="AN63" s="134"/>
      <c r="AO63" s="135">
        <f t="shared" si="149"/>
        <v>1</v>
      </c>
      <c r="AP63" s="29"/>
      <c r="AQ63" s="134"/>
      <c r="AR63" s="135">
        <f t="shared" si="150"/>
        <v>1</v>
      </c>
      <c r="AS63" s="29"/>
      <c r="AT63" s="134"/>
      <c r="AU63" s="135">
        <f t="shared" si="151"/>
        <v>1</v>
      </c>
      <c r="AV63" s="29"/>
      <c r="AW63" s="134"/>
      <c r="AX63" s="135">
        <f t="shared" si="152"/>
        <v>1</v>
      </c>
      <c r="AY63" s="29"/>
      <c r="AZ63" s="134"/>
      <c r="BA63" s="135">
        <f t="shared" si="153"/>
        <v>1</v>
      </c>
      <c r="BB63" s="29"/>
      <c r="BC63" s="134"/>
      <c r="BD63" s="135">
        <f t="shared" si="154"/>
        <v>1</v>
      </c>
      <c r="BE63" s="29"/>
      <c r="BF63" s="134"/>
      <c r="BG63" s="135">
        <f t="shared" si="155"/>
        <v>1</v>
      </c>
      <c r="BH63" s="134"/>
      <c r="BI63" s="26"/>
      <c r="BJ63" s="26"/>
      <c r="BK63" s="135">
        <f>IF($AA$63=0,1,BJ63/$AA$63-1)</f>
        <v>1</v>
      </c>
      <c r="BL63" s="135">
        <f t="shared" si="24"/>
        <v>1</v>
      </c>
      <c r="BM63" s="167"/>
      <c r="BN63" s="63"/>
      <c r="BO63" s="63"/>
      <c r="BP63" s="63"/>
      <c r="BQ63" s="63"/>
      <c r="BR63" s="63"/>
      <c r="BS63" s="63"/>
      <c r="BT63" s="63"/>
      <c r="BU63" s="63"/>
      <c r="BV63" s="63"/>
      <c r="BW63" s="63"/>
      <c r="BX63" s="63"/>
      <c r="BY63" s="63"/>
      <c r="BZ63" s="63"/>
      <c r="CA63" s="63"/>
      <c r="CB63" s="63"/>
      <c r="CC63" s="63"/>
      <c r="CD63" s="63"/>
      <c r="CE63" s="63"/>
      <c r="CF63" s="6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  <c r="DZ63" s="63"/>
      <c r="EA63" s="63"/>
      <c r="EB63" s="63"/>
      <c r="EC63" s="63"/>
      <c r="ED63" s="63"/>
      <c r="EE63" s="63"/>
      <c r="EF63" s="63"/>
      <c r="EG63" s="63"/>
      <c r="EH63" s="63"/>
      <c r="EI63" s="63"/>
      <c r="EJ63" s="63"/>
      <c r="EK63" s="63"/>
      <c r="EL63" s="63"/>
      <c r="EM63" s="63"/>
      <c r="EN63" s="63"/>
      <c r="EO63" s="63"/>
      <c r="EP63" s="63"/>
      <c r="EQ63" s="63"/>
      <c r="ER63" s="63"/>
      <c r="ES63" s="63"/>
      <c r="ET63" s="63"/>
      <c r="EU63" s="63"/>
      <c r="EV63" s="63"/>
      <c r="EW63" s="63"/>
      <c r="EX63" s="63"/>
      <c r="EY63" s="63"/>
      <c r="EZ63" s="63"/>
      <c r="FA63" s="63"/>
      <c r="FB63" s="63"/>
      <c r="FC63" s="63"/>
      <c r="FD63" s="63"/>
      <c r="FE63" s="63"/>
      <c r="FF63" s="63"/>
      <c r="FG63" s="63"/>
      <c r="FH63" s="63"/>
      <c r="FI63" s="63"/>
      <c r="FJ63" s="63"/>
      <c r="FK63" s="63"/>
      <c r="FL63" s="63"/>
      <c r="FM63" s="63"/>
      <c r="FN63" s="63"/>
      <c r="FO63" s="63"/>
      <c r="FP63" s="63"/>
      <c r="FQ63" s="63"/>
      <c r="FR63" s="63"/>
      <c r="FS63" s="63"/>
      <c r="FT63" s="63"/>
      <c r="FU63" s="63"/>
      <c r="FV63" s="63"/>
      <c r="FW63" s="63"/>
      <c r="FX63" s="63"/>
      <c r="FY63" s="63"/>
      <c r="FZ63" s="63"/>
      <c r="GA63" s="63"/>
      <c r="GB63" s="63"/>
      <c r="GC63" s="63"/>
      <c r="GD63" s="63"/>
      <c r="GE63" s="63"/>
      <c r="GF63" s="63"/>
      <c r="GG63" s="63"/>
      <c r="GH63" s="63"/>
      <c r="GI63" s="63"/>
      <c r="GJ63" s="63"/>
      <c r="GK63" s="63"/>
      <c r="GL63" s="63"/>
      <c r="GM63" s="63"/>
      <c r="GN63" s="63"/>
      <c r="GO63" s="63"/>
      <c r="GP63" s="63"/>
      <c r="GQ63" s="63"/>
      <c r="GR63" s="63"/>
      <c r="GS63" s="63"/>
      <c r="GT63" s="63"/>
      <c r="GU63" s="63"/>
      <c r="GV63" s="63"/>
      <c r="GW63" s="63"/>
      <c r="GX63" s="63"/>
    </row>
    <row r="64" spans="1:206" s="64" customFormat="1" ht="18.75" hidden="1" customHeight="1">
      <c r="A64" s="188"/>
      <c r="B64" s="189"/>
      <c r="C64" s="29"/>
      <c r="D64" s="134">
        <f t="shared" si="174"/>
        <v>0</v>
      </c>
      <c r="E64" s="29"/>
      <c r="F64" s="29"/>
      <c r="G64" s="134">
        <f t="shared" si="143"/>
        <v>0</v>
      </c>
      <c r="H64" s="29"/>
      <c r="I64" s="134"/>
      <c r="J64" s="29"/>
      <c r="K64" s="134"/>
      <c r="L64" s="29"/>
      <c r="M64" s="134"/>
      <c r="N64" s="29"/>
      <c r="O64" s="134"/>
      <c r="P64" s="29"/>
      <c r="Q64" s="134"/>
      <c r="R64" s="29"/>
      <c r="S64" s="134"/>
      <c r="T64" s="29"/>
      <c r="U64" s="134"/>
      <c r="V64" s="29"/>
      <c r="W64" s="134"/>
      <c r="X64" s="29"/>
      <c r="Y64" s="134"/>
      <c r="Z64" s="29"/>
      <c r="AA64" s="29"/>
      <c r="AB64" s="135">
        <f t="shared" si="145"/>
        <v>1</v>
      </c>
      <c r="AC64" s="29"/>
      <c r="AD64" s="29"/>
      <c r="AE64" s="134">
        <f t="shared" si="160"/>
        <v>0</v>
      </c>
      <c r="AF64" s="135">
        <f t="shared" si="146"/>
        <v>1</v>
      </c>
      <c r="AG64" s="29"/>
      <c r="AH64" s="134"/>
      <c r="AI64" s="135">
        <f t="shared" si="147"/>
        <v>1</v>
      </c>
      <c r="AJ64" s="29"/>
      <c r="AK64" s="134"/>
      <c r="AL64" s="135">
        <f t="shared" si="148"/>
        <v>1</v>
      </c>
      <c r="AM64" s="29"/>
      <c r="AN64" s="134"/>
      <c r="AO64" s="135">
        <f t="shared" si="149"/>
        <v>1</v>
      </c>
      <c r="AP64" s="29"/>
      <c r="AQ64" s="134"/>
      <c r="AR64" s="135">
        <f t="shared" si="150"/>
        <v>1</v>
      </c>
      <c r="AS64" s="29"/>
      <c r="AT64" s="134"/>
      <c r="AU64" s="135">
        <f t="shared" si="151"/>
        <v>1</v>
      </c>
      <c r="AV64" s="29"/>
      <c r="AW64" s="134"/>
      <c r="AX64" s="135">
        <f t="shared" si="152"/>
        <v>1</v>
      </c>
      <c r="AY64" s="29"/>
      <c r="AZ64" s="134"/>
      <c r="BA64" s="135">
        <f t="shared" si="153"/>
        <v>1</v>
      </c>
      <c r="BB64" s="29"/>
      <c r="BC64" s="134"/>
      <c r="BD64" s="135">
        <f t="shared" si="154"/>
        <v>1</v>
      </c>
      <c r="BE64" s="29"/>
      <c r="BF64" s="134"/>
      <c r="BG64" s="135">
        <f t="shared" si="155"/>
        <v>1</v>
      </c>
      <c r="BH64" s="134"/>
      <c r="BI64" s="134"/>
      <c r="BJ64" s="134"/>
      <c r="BK64" s="135">
        <f t="shared" ref="BK64:BK73" si="175">IF($AA$63=0,1,BJ64/$AA$63-1)</f>
        <v>1</v>
      </c>
      <c r="BL64" s="135">
        <f t="shared" ref="BL64:BL73" si="176">IF($D$63=0,1,BJ64/$D$63-1)</f>
        <v>1</v>
      </c>
      <c r="BM64" s="167"/>
      <c r="BN64" s="6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  <c r="BZ64" s="63"/>
      <c r="CA64" s="63"/>
      <c r="CB64" s="63"/>
      <c r="CC64" s="63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  <c r="EV64" s="63"/>
      <c r="EW64" s="63"/>
      <c r="EX64" s="63"/>
      <c r="EY64" s="63"/>
      <c r="EZ64" s="63"/>
      <c r="FA64" s="63"/>
      <c r="FB64" s="63"/>
      <c r="FC64" s="63"/>
      <c r="FD64" s="63"/>
      <c r="FE64" s="63"/>
      <c r="FF64" s="63"/>
      <c r="FG64" s="63"/>
      <c r="FH64" s="63"/>
      <c r="FI64" s="63"/>
      <c r="FJ64" s="63"/>
      <c r="FK64" s="63"/>
      <c r="FL64" s="63"/>
      <c r="FM64" s="63"/>
      <c r="FN64" s="63"/>
      <c r="FO64" s="63"/>
      <c r="FP64" s="63"/>
      <c r="FQ64" s="63"/>
      <c r="FR64" s="63"/>
      <c r="FS64" s="63"/>
      <c r="FT64" s="63"/>
      <c r="FU64" s="63"/>
      <c r="FV64" s="63"/>
      <c r="FW64" s="63"/>
      <c r="FX64" s="63"/>
      <c r="FY64" s="63"/>
      <c r="FZ64" s="63"/>
      <c r="GA64" s="63"/>
      <c r="GB64" s="63"/>
      <c r="GC64" s="63"/>
      <c r="GD64" s="63"/>
      <c r="GE64" s="63"/>
      <c r="GF64" s="63"/>
      <c r="GG64" s="63"/>
      <c r="GH64" s="63"/>
      <c r="GI64" s="63"/>
      <c r="GJ64" s="63"/>
      <c r="GK64" s="63"/>
      <c r="GL64" s="63"/>
      <c r="GM64" s="63"/>
      <c r="GN64" s="63"/>
      <c r="GO64" s="63"/>
      <c r="GP64" s="63"/>
      <c r="GQ64" s="63"/>
      <c r="GR64" s="63"/>
      <c r="GS64" s="63"/>
      <c r="GT64" s="63"/>
      <c r="GU64" s="63"/>
      <c r="GV64" s="63"/>
      <c r="GW64" s="63"/>
      <c r="GX64" s="63"/>
    </row>
    <row r="65" spans="1:206" s="64" customFormat="1" ht="18.75" hidden="1" customHeight="1">
      <c r="A65" s="188"/>
      <c r="B65" s="189"/>
      <c r="C65" s="29"/>
      <c r="D65" s="134">
        <f t="shared" si="174"/>
        <v>0</v>
      </c>
      <c r="E65" s="29"/>
      <c r="F65" s="29"/>
      <c r="G65" s="134">
        <f t="shared" si="143"/>
        <v>0</v>
      </c>
      <c r="H65" s="29"/>
      <c r="I65" s="134"/>
      <c r="J65" s="29"/>
      <c r="K65" s="134"/>
      <c r="L65" s="29"/>
      <c r="M65" s="134"/>
      <c r="N65" s="29"/>
      <c r="O65" s="134"/>
      <c r="P65" s="29"/>
      <c r="Q65" s="134"/>
      <c r="R65" s="29"/>
      <c r="S65" s="134"/>
      <c r="T65" s="29"/>
      <c r="U65" s="134"/>
      <c r="V65" s="29"/>
      <c r="W65" s="134"/>
      <c r="X65" s="29"/>
      <c r="Y65" s="134"/>
      <c r="Z65" s="29"/>
      <c r="AA65" s="29"/>
      <c r="AB65" s="135">
        <f t="shared" si="145"/>
        <v>1</v>
      </c>
      <c r="AC65" s="29"/>
      <c r="AD65" s="29"/>
      <c r="AE65" s="134">
        <f t="shared" si="160"/>
        <v>0</v>
      </c>
      <c r="AF65" s="135">
        <f t="shared" si="146"/>
        <v>1</v>
      </c>
      <c r="AG65" s="29"/>
      <c r="AH65" s="134"/>
      <c r="AI65" s="135">
        <f t="shared" si="147"/>
        <v>1</v>
      </c>
      <c r="AJ65" s="29"/>
      <c r="AK65" s="134"/>
      <c r="AL65" s="135">
        <f t="shared" si="148"/>
        <v>1</v>
      </c>
      <c r="AM65" s="29"/>
      <c r="AN65" s="134"/>
      <c r="AO65" s="135">
        <f t="shared" si="149"/>
        <v>1</v>
      </c>
      <c r="AP65" s="29"/>
      <c r="AQ65" s="134"/>
      <c r="AR65" s="135">
        <f t="shared" si="150"/>
        <v>1</v>
      </c>
      <c r="AS65" s="29"/>
      <c r="AT65" s="134"/>
      <c r="AU65" s="135">
        <f t="shared" si="151"/>
        <v>1</v>
      </c>
      <c r="AV65" s="29"/>
      <c r="AW65" s="134"/>
      <c r="AX65" s="135">
        <f t="shared" si="152"/>
        <v>1</v>
      </c>
      <c r="AY65" s="29"/>
      <c r="AZ65" s="134"/>
      <c r="BA65" s="135">
        <f t="shared" si="153"/>
        <v>1</v>
      </c>
      <c r="BB65" s="29"/>
      <c r="BC65" s="134"/>
      <c r="BD65" s="135">
        <f t="shared" si="154"/>
        <v>1</v>
      </c>
      <c r="BE65" s="29"/>
      <c r="BF65" s="134"/>
      <c r="BG65" s="135">
        <f t="shared" si="155"/>
        <v>1</v>
      </c>
      <c r="BH65" s="134"/>
      <c r="BI65" s="134"/>
      <c r="BJ65" s="134"/>
      <c r="BK65" s="135">
        <f t="shared" si="175"/>
        <v>1</v>
      </c>
      <c r="BL65" s="135">
        <f t="shared" si="176"/>
        <v>1</v>
      </c>
      <c r="BM65" s="167"/>
      <c r="BN65" s="63"/>
      <c r="BO65" s="63"/>
      <c r="BP65" s="63"/>
      <c r="BQ65" s="63"/>
      <c r="BR65" s="63"/>
      <c r="BS65" s="63"/>
      <c r="BT65" s="63"/>
      <c r="BU65" s="63"/>
      <c r="BV65" s="63"/>
      <c r="BW65" s="63"/>
      <c r="BX65" s="63"/>
      <c r="BY65" s="63"/>
      <c r="BZ65" s="63"/>
      <c r="CA65" s="63"/>
      <c r="CB65" s="63"/>
      <c r="CC65" s="63"/>
      <c r="CD65" s="63"/>
      <c r="CE65" s="63"/>
      <c r="CF65" s="63"/>
      <c r="CG65" s="63"/>
      <c r="CH65" s="63"/>
      <c r="CI65" s="63"/>
      <c r="CJ65" s="63"/>
      <c r="CK65" s="63"/>
      <c r="CL65" s="63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  <c r="DZ65" s="63"/>
      <c r="EA65" s="63"/>
      <c r="EB65" s="63"/>
      <c r="EC65" s="63"/>
      <c r="ED65" s="63"/>
      <c r="EE65" s="63"/>
      <c r="EF65" s="63"/>
      <c r="EG65" s="63"/>
      <c r="EH65" s="63"/>
      <c r="EI65" s="63"/>
      <c r="EJ65" s="63"/>
      <c r="EK65" s="63"/>
      <c r="EL65" s="63"/>
      <c r="EM65" s="63"/>
      <c r="EN65" s="63"/>
      <c r="EO65" s="63"/>
      <c r="EP65" s="63"/>
      <c r="EQ65" s="63"/>
      <c r="ER65" s="63"/>
      <c r="ES65" s="63"/>
      <c r="ET65" s="63"/>
      <c r="EU65" s="63"/>
      <c r="EV65" s="63"/>
      <c r="EW65" s="63"/>
      <c r="EX65" s="63"/>
      <c r="EY65" s="63"/>
      <c r="EZ65" s="63"/>
      <c r="FA65" s="63"/>
      <c r="FB65" s="63"/>
      <c r="FC65" s="63"/>
      <c r="FD65" s="63"/>
      <c r="FE65" s="63"/>
      <c r="FF65" s="63"/>
      <c r="FG65" s="63"/>
      <c r="FH65" s="63"/>
      <c r="FI65" s="63"/>
      <c r="FJ65" s="63"/>
      <c r="FK65" s="63"/>
      <c r="FL65" s="63"/>
      <c r="FM65" s="63"/>
      <c r="FN65" s="63"/>
      <c r="FO65" s="63"/>
      <c r="FP65" s="63"/>
      <c r="FQ65" s="63"/>
      <c r="FR65" s="63"/>
      <c r="FS65" s="63"/>
      <c r="FT65" s="63"/>
      <c r="FU65" s="63"/>
      <c r="FV65" s="63"/>
      <c r="FW65" s="63"/>
      <c r="FX65" s="63"/>
      <c r="FY65" s="63"/>
      <c r="FZ65" s="63"/>
      <c r="GA65" s="63"/>
      <c r="GB65" s="63"/>
      <c r="GC65" s="63"/>
      <c r="GD65" s="63"/>
      <c r="GE65" s="63"/>
      <c r="GF65" s="63"/>
      <c r="GG65" s="63"/>
      <c r="GH65" s="63"/>
      <c r="GI65" s="63"/>
      <c r="GJ65" s="63"/>
      <c r="GK65" s="63"/>
      <c r="GL65" s="63"/>
      <c r="GM65" s="63"/>
      <c r="GN65" s="63"/>
      <c r="GO65" s="63"/>
      <c r="GP65" s="63"/>
      <c r="GQ65" s="63"/>
      <c r="GR65" s="63"/>
      <c r="GS65" s="63"/>
      <c r="GT65" s="63"/>
      <c r="GU65" s="63"/>
      <c r="GV65" s="63"/>
      <c r="GW65" s="63"/>
      <c r="GX65" s="63"/>
    </row>
    <row r="66" spans="1:206" s="64" customFormat="1" ht="18.75" hidden="1" customHeight="1">
      <c r="A66" s="188"/>
      <c r="B66" s="189"/>
      <c r="C66" s="29"/>
      <c r="D66" s="134">
        <f t="shared" si="174"/>
        <v>0</v>
      </c>
      <c r="E66" s="29"/>
      <c r="F66" s="29"/>
      <c r="G66" s="134">
        <f t="shared" si="143"/>
        <v>0</v>
      </c>
      <c r="H66" s="29"/>
      <c r="I66" s="134"/>
      <c r="J66" s="29"/>
      <c r="K66" s="134"/>
      <c r="L66" s="29"/>
      <c r="M66" s="134"/>
      <c r="N66" s="29"/>
      <c r="O66" s="134"/>
      <c r="P66" s="29"/>
      <c r="Q66" s="134"/>
      <c r="R66" s="29"/>
      <c r="S66" s="134"/>
      <c r="T66" s="29"/>
      <c r="U66" s="134"/>
      <c r="V66" s="29"/>
      <c r="W66" s="134"/>
      <c r="X66" s="29"/>
      <c r="Y66" s="134"/>
      <c r="Z66" s="29"/>
      <c r="AA66" s="29"/>
      <c r="AB66" s="135">
        <f t="shared" si="145"/>
        <v>1</v>
      </c>
      <c r="AC66" s="29"/>
      <c r="AD66" s="29"/>
      <c r="AE66" s="134">
        <f t="shared" si="160"/>
        <v>0</v>
      </c>
      <c r="AF66" s="135">
        <f t="shared" si="146"/>
        <v>1</v>
      </c>
      <c r="AG66" s="29"/>
      <c r="AH66" s="134"/>
      <c r="AI66" s="135">
        <f t="shared" si="147"/>
        <v>1</v>
      </c>
      <c r="AJ66" s="29"/>
      <c r="AK66" s="134"/>
      <c r="AL66" s="135">
        <f t="shared" si="148"/>
        <v>1</v>
      </c>
      <c r="AM66" s="29"/>
      <c r="AN66" s="134"/>
      <c r="AO66" s="135">
        <f t="shared" si="149"/>
        <v>1</v>
      </c>
      <c r="AP66" s="29"/>
      <c r="AQ66" s="134"/>
      <c r="AR66" s="135">
        <f t="shared" si="150"/>
        <v>1</v>
      </c>
      <c r="AS66" s="29"/>
      <c r="AT66" s="134"/>
      <c r="AU66" s="135">
        <f t="shared" si="151"/>
        <v>1</v>
      </c>
      <c r="AV66" s="29"/>
      <c r="AW66" s="134"/>
      <c r="AX66" s="135">
        <f t="shared" si="152"/>
        <v>1</v>
      </c>
      <c r="AY66" s="29"/>
      <c r="AZ66" s="134"/>
      <c r="BA66" s="135">
        <f t="shared" si="153"/>
        <v>1</v>
      </c>
      <c r="BB66" s="29"/>
      <c r="BC66" s="134"/>
      <c r="BD66" s="135">
        <f t="shared" si="154"/>
        <v>1</v>
      </c>
      <c r="BE66" s="29"/>
      <c r="BF66" s="134"/>
      <c r="BG66" s="135">
        <f t="shared" si="155"/>
        <v>1</v>
      </c>
      <c r="BH66" s="134"/>
      <c r="BI66" s="134"/>
      <c r="BJ66" s="134"/>
      <c r="BK66" s="135">
        <f t="shared" si="175"/>
        <v>1</v>
      </c>
      <c r="BL66" s="135">
        <f t="shared" si="176"/>
        <v>1</v>
      </c>
      <c r="BM66" s="167"/>
      <c r="BN66" s="63"/>
      <c r="BO66" s="63"/>
      <c r="BP66" s="63"/>
      <c r="BQ66" s="63"/>
      <c r="BR66" s="63"/>
      <c r="BS66" s="63"/>
      <c r="BT66" s="63"/>
      <c r="BU66" s="63"/>
      <c r="BV66" s="63"/>
      <c r="BW66" s="63"/>
      <c r="BX66" s="63"/>
      <c r="BY66" s="63"/>
      <c r="BZ66" s="63"/>
      <c r="CA66" s="63"/>
      <c r="CB66" s="63"/>
      <c r="CC66" s="63"/>
      <c r="CD66" s="63"/>
      <c r="CE66" s="63"/>
      <c r="CF66" s="6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  <c r="DZ66" s="63"/>
      <c r="EA66" s="63"/>
      <c r="EB66" s="63"/>
      <c r="EC66" s="63"/>
      <c r="ED66" s="63"/>
      <c r="EE66" s="63"/>
      <c r="EF66" s="63"/>
      <c r="EG66" s="63"/>
      <c r="EH66" s="63"/>
      <c r="EI66" s="63"/>
      <c r="EJ66" s="63"/>
      <c r="EK66" s="63"/>
      <c r="EL66" s="63"/>
      <c r="EM66" s="63"/>
      <c r="EN66" s="63"/>
      <c r="EO66" s="63"/>
      <c r="EP66" s="63"/>
      <c r="EQ66" s="63"/>
      <c r="ER66" s="63"/>
      <c r="ES66" s="63"/>
      <c r="ET66" s="63"/>
      <c r="EU66" s="63"/>
      <c r="EV66" s="63"/>
      <c r="EW66" s="63"/>
      <c r="EX66" s="63"/>
      <c r="EY66" s="63"/>
      <c r="EZ66" s="63"/>
      <c r="FA66" s="63"/>
      <c r="FB66" s="63"/>
      <c r="FC66" s="63"/>
      <c r="FD66" s="63"/>
      <c r="FE66" s="63"/>
      <c r="FF66" s="63"/>
      <c r="FG66" s="63"/>
      <c r="FH66" s="63"/>
      <c r="FI66" s="63"/>
      <c r="FJ66" s="63"/>
      <c r="FK66" s="63"/>
      <c r="FL66" s="63"/>
      <c r="FM66" s="63"/>
      <c r="FN66" s="63"/>
      <c r="FO66" s="63"/>
      <c r="FP66" s="63"/>
      <c r="FQ66" s="63"/>
      <c r="FR66" s="63"/>
      <c r="FS66" s="63"/>
      <c r="FT66" s="63"/>
      <c r="FU66" s="63"/>
      <c r="FV66" s="63"/>
      <c r="FW66" s="63"/>
      <c r="FX66" s="63"/>
      <c r="FY66" s="63"/>
      <c r="FZ66" s="63"/>
      <c r="GA66" s="63"/>
      <c r="GB66" s="63"/>
      <c r="GC66" s="63"/>
      <c r="GD66" s="63"/>
      <c r="GE66" s="63"/>
      <c r="GF66" s="63"/>
      <c r="GG66" s="63"/>
      <c r="GH66" s="63"/>
      <c r="GI66" s="63"/>
      <c r="GJ66" s="63"/>
      <c r="GK66" s="63"/>
      <c r="GL66" s="63"/>
      <c r="GM66" s="63"/>
      <c r="GN66" s="63"/>
      <c r="GO66" s="63"/>
      <c r="GP66" s="63"/>
      <c r="GQ66" s="63"/>
      <c r="GR66" s="63"/>
      <c r="GS66" s="63"/>
      <c r="GT66" s="63"/>
      <c r="GU66" s="63"/>
      <c r="GV66" s="63"/>
      <c r="GW66" s="63"/>
      <c r="GX66" s="63"/>
    </row>
    <row r="67" spans="1:206" s="64" customFormat="1" ht="18.75" hidden="1" customHeight="1">
      <c r="A67" s="188"/>
      <c r="B67" s="189"/>
      <c r="C67" s="29"/>
      <c r="D67" s="134">
        <f t="shared" si="174"/>
        <v>0</v>
      </c>
      <c r="E67" s="29"/>
      <c r="F67" s="29"/>
      <c r="G67" s="134">
        <f t="shared" si="143"/>
        <v>0</v>
      </c>
      <c r="H67" s="29"/>
      <c r="I67" s="134"/>
      <c r="J67" s="29"/>
      <c r="K67" s="134"/>
      <c r="L67" s="29"/>
      <c r="M67" s="134"/>
      <c r="N67" s="29"/>
      <c r="O67" s="134"/>
      <c r="P67" s="29"/>
      <c r="Q67" s="134"/>
      <c r="R67" s="29"/>
      <c r="S67" s="134"/>
      <c r="T67" s="29"/>
      <c r="U67" s="134"/>
      <c r="V67" s="29"/>
      <c r="W67" s="134"/>
      <c r="X67" s="29"/>
      <c r="Y67" s="134"/>
      <c r="Z67" s="29"/>
      <c r="AA67" s="29"/>
      <c r="AB67" s="135">
        <f t="shared" si="145"/>
        <v>1</v>
      </c>
      <c r="AC67" s="29"/>
      <c r="AD67" s="29"/>
      <c r="AE67" s="134">
        <f t="shared" si="160"/>
        <v>0</v>
      </c>
      <c r="AF67" s="135">
        <f t="shared" si="146"/>
        <v>1</v>
      </c>
      <c r="AG67" s="29"/>
      <c r="AH67" s="134"/>
      <c r="AI67" s="135">
        <f t="shared" si="147"/>
        <v>1</v>
      </c>
      <c r="AJ67" s="29"/>
      <c r="AK67" s="134"/>
      <c r="AL67" s="135">
        <f t="shared" si="148"/>
        <v>1</v>
      </c>
      <c r="AM67" s="29"/>
      <c r="AN67" s="134"/>
      <c r="AO67" s="135">
        <f t="shared" si="149"/>
        <v>1</v>
      </c>
      <c r="AP67" s="29"/>
      <c r="AQ67" s="134"/>
      <c r="AR67" s="135">
        <f t="shared" si="150"/>
        <v>1</v>
      </c>
      <c r="AS67" s="29"/>
      <c r="AT67" s="134"/>
      <c r="AU67" s="135">
        <f t="shared" si="151"/>
        <v>1</v>
      </c>
      <c r="AV67" s="29"/>
      <c r="AW67" s="134"/>
      <c r="AX67" s="135">
        <f t="shared" si="152"/>
        <v>1</v>
      </c>
      <c r="AY67" s="29"/>
      <c r="AZ67" s="134"/>
      <c r="BA67" s="135">
        <f t="shared" si="153"/>
        <v>1</v>
      </c>
      <c r="BB67" s="29"/>
      <c r="BC67" s="134"/>
      <c r="BD67" s="135">
        <f t="shared" si="154"/>
        <v>1</v>
      </c>
      <c r="BE67" s="29"/>
      <c r="BF67" s="134"/>
      <c r="BG67" s="135">
        <f t="shared" si="155"/>
        <v>1</v>
      </c>
      <c r="BH67" s="134"/>
      <c r="BI67" s="134"/>
      <c r="BJ67" s="134"/>
      <c r="BK67" s="135">
        <f t="shared" si="175"/>
        <v>1</v>
      </c>
      <c r="BL67" s="135">
        <f t="shared" si="176"/>
        <v>1</v>
      </c>
      <c r="BM67" s="167"/>
      <c r="BN67" s="63"/>
      <c r="BO67" s="63"/>
      <c r="BP67" s="63"/>
      <c r="BQ67" s="63"/>
      <c r="BR67" s="63"/>
      <c r="BS67" s="63"/>
      <c r="BT67" s="63"/>
      <c r="BU67" s="63"/>
      <c r="BV67" s="63"/>
      <c r="BW67" s="63"/>
      <c r="BX67" s="63"/>
      <c r="BY67" s="63"/>
      <c r="BZ67" s="63"/>
      <c r="CA67" s="63"/>
      <c r="CB67" s="63"/>
      <c r="CC67" s="63"/>
      <c r="CD67" s="63"/>
      <c r="CE67" s="63"/>
      <c r="CF67" s="63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  <c r="DZ67" s="63"/>
      <c r="EA67" s="63"/>
      <c r="EB67" s="63"/>
      <c r="EC67" s="63"/>
      <c r="ED67" s="63"/>
      <c r="EE67" s="63"/>
      <c r="EF67" s="63"/>
      <c r="EG67" s="63"/>
      <c r="EH67" s="63"/>
      <c r="EI67" s="63"/>
      <c r="EJ67" s="63"/>
      <c r="EK67" s="63"/>
      <c r="EL67" s="63"/>
      <c r="EM67" s="63"/>
      <c r="EN67" s="63"/>
      <c r="EO67" s="63"/>
      <c r="EP67" s="63"/>
      <c r="EQ67" s="63"/>
      <c r="ER67" s="63"/>
      <c r="ES67" s="63"/>
      <c r="ET67" s="63"/>
      <c r="EU67" s="63"/>
      <c r="EV67" s="63"/>
      <c r="EW67" s="63"/>
      <c r="EX67" s="63"/>
      <c r="EY67" s="63"/>
      <c r="EZ67" s="63"/>
      <c r="FA67" s="63"/>
      <c r="FB67" s="63"/>
      <c r="FC67" s="63"/>
      <c r="FD67" s="63"/>
      <c r="FE67" s="63"/>
      <c r="FF67" s="63"/>
      <c r="FG67" s="63"/>
      <c r="FH67" s="63"/>
      <c r="FI67" s="63"/>
      <c r="FJ67" s="63"/>
      <c r="FK67" s="63"/>
      <c r="FL67" s="63"/>
      <c r="FM67" s="63"/>
      <c r="FN67" s="63"/>
      <c r="FO67" s="63"/>
      <c r="FP67" s="63"/>
      <c r="FQ67" s="63"/>
      <c r="FR67" s="63"/>
      <c r="FS67" s="63"/>
      <c r="FT67" s="63"/>
      <c r="FU67" s="63"/>
      <c r="FV67" s="63"/>
      <c r="FW67" s="63"/>
      <c r="FX67" s="63"/>
      <c r="FY67" s="63"/>
      <c r="FZ67" s="63"/>
      <c r="GA67" s="63"/>
      <c r="GB67" s="63"/>
      <c r="GC67" s="63"/>
      <c r="GD67" s="63"/>
      <c r="GE67" s="63"/>
      <c r="GF67" s="63"/>
      <c r="GG67" s="63"/>
      <c r="GH67" s="63"/>
      <c r="GI67" s="63"/>
      <c r="GJ67" s="63"/>
      <c r="GK67" s="63"/>
      <c r="GL67" s="63"/>
      <c r="GM67" s="63"/>
      <c r="GN67" s="63"/>
      <c r="GO67" s="63"/>
      <c r="GP67" s="63"/>
      <c r="GQ67" s="63"/>
      <c r="GR67" s="63"/>
      <c r="GS67" s="63"/>
      <c r="GT67" s="63"/>
      <c r="GU67" s="63"/>
      <c r="GV67" s="63"/>
      <c r="GW67" s="63"/>
      <c r="GX67" s="63"/>
    </row>
    <row r="68" spans="1:206" s="64" customFormat="1" ht="18.75" hidden="1" customHeight="1">
      <c r="A68" s="188"/>
      <c r="B68" s="189"/>
      <c r="C68" s="29"/>
      <c r="D68" s="134">
        <f t="shared" si="174"/>
        <v>0</v>
      </c>
      <c r="E68" s="29"/>
      <c r="F68" s="29"/>
      <c r="G68" s="134">
        <f t="shared" si="143"/>
        <v>0</v>
      </c>
      <c r="H68" s="29"/>
      <c r="I68" s="134"/>
      <c r="J68" s="29"/>
      <c r="K68" s="134"/>
      <c r="L68" s="29"/>
      <c r="M68" s="134"/>
      <c r="N68" s="29"/>
      <c r="O68" s="134"/>
      <c r="P68" s="29"/>
      <c r="Q68" s="134"/>
      <c r="R68" s="29"/>
      <c r="S68" s="134"/>
      <c r="T68" s="29"/>
      <c r="U68" s="134"/>
      <c r="V68" s="29"/>
      <c r="W68" s="134"/>
      <c r="X68" s="29"/>
      <c r="Y68" s="134"/>
      <c r="Z68" s="29"/>
      <c r="AA68" s="29"/>
      <c r="AB68" s="135">
        <f t="shared" si="145"/>
        <v>1</v>
      </c>
      <c r="AC68" s="29"/>
      <c r="AD68" s="29"/>
      <c r="AE68" s="134">
        <f t="shared" si="160"/>
        <v>0</v>
      </c>
      <c r="AF68" s="135">
        <f t="shared" si="146"/>
        <v>1</v>
      </c>
      <c r="AG68" s="29"/>
      <c r="AH68" s="134"/>
      <c r="AI68" s="135">
        <f t="shared" si="147"/>
        <v>1</v>
      </c>
      <c r="AJ68" s="29"/>
      <c r="AK68" s="134"/>
      <c r="AL68" s="135">
        <f t="shared" si="148"/>
        <v>1</v>
      </c>
      <c r="AM68" s="29"/>
      <c r="AN68" s="134"/>
      <c r="AO68" s="135">
        <f t="shared" si="149"/>
        <v>1</v>
      </c>
      <c r="AP68" s="29"/>
      <c r="AQ68" s="134"/>
      <c r="AR68" s="135">
        <f t="shared" si="150"/>
        <v>1</v>
      </c>
      <c r="AS68" s="29"/>
      <c r="AT68" s="134"/>
      <c r="AU68" s="135">
        <f t="shared" si="151"/>
        <v>1</v>
      </c>
      <c r="AV68" s="29"/>
      <c r="AW68" s="134"/>
      <c r="AX68" s="135">
        <f t="shared" si="152"/>
        <v>1</v>
      </c>
      <c r="AY68" s="29"/>
      <c r="AZ68" s="134"/>
      <c r="BA68" s="135">
        <f t="shared" si="153"/>
        <v>1</v>
      </c>
      <c r="BB68" s="29"/>
      <c r="BC68" s="134"/>
      <c r="BD68" s="135">
        <f t="shared" si="154"/>
        <v>1</v>
      </c>
      <c r="BE68" s="29"/>
      <c r="BF68" s="134"/>
      <c r="BG68" s="135">
        <f t="shared" si="155"/>
        <v>1</v>
      </c>
      <c r="BH68" s="134"/>
      <c r="BI68" s="134"/>
      <c r="BJ68" s="134"/>
      <c r="BK68" s="135">
        <f t="shared" si="175"/>
        <v>1</v>
      </c>
      <c r="BL68" s="135">
        <f t="shared" si="176"/>
        <v>1</v>
      </c>
      <c r="BM68" s="167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3"/>
      <c r="EP68" s="63"/>
      <c r="EQ68" s="63"/>
      <c r="ER68" s="63"/>
      <c r="ES68" s="63"/>
      <c r="ET68" s="63"/>
      <c r="EU68" s="63"/>
      <c r="EV68" s="63"/>
      <c r="EW68" s="63"/>
      <c r="EX68" s="63"/>
      <c r="EY68" s="63"/>
      <c r="EZ68" s="63"/>
      <c r="FA68" s="63"/>
      <c r="FB68" s="63"/>
      <c r="FC68" s="63"/>
      <c r="FD68" s="63"/>
      <c r="FE68" s="63"/>
      <c r="FF68" s="63"/>
      <c r="FG68" s="63"/>
      <c r="FH68" s="63"/>
      <c r="FI68" s="63"/>
      <c r="FJ68" s="63"/>
      <c r="FK68" s="63"/>
      <c r="FL68" s="63"/>
      <c r="FM68" s="63"/>
      <c r="FN68" s="63"/>
      <c r="FO68" s="63"/>
      <c r="FP68" s="63"/>
      <c r="FQ68" s="63"/>
      <c r="FR68" s="63"/>
      <c r="FS68" s="63"/>
      <c r="FT68" s="63"/>
      <c r="FU68" s="63"/>
      <c r="FV68" s="63"/>
      <c r="FW68" s="63"/>
      <c r="FX68" s="63"/>
      <c r="FY68" s="63"/>
      <c r="FZ68" s="63"/>
      <c r="GA68" s="63"/>
      <c r="GB68" s="63"/>
      <c r="GC68" s="63"/>
      <c r="GD68" s="63"/>
      <c r="GE68" s="63"/>
      <c r="GF68" s="63"/>
      <c r="GG68" s="63"/>
      <c r="GH68" s="63"/>
      <c r="GI68" s="63"/>
      <c r="GJ68" s="63"/>
      <c r="GK68" s="63"/>
      <c r="GL68" s="63"/>
      <c r="GM68" s="63"/>
      <c r="GN68" s="63"/>
      <c r="GO68" s="63"/>
      <c r="GP68" s="63"/>
      <c r="GQ68" s="63"/>
      <c r="GR68" s="63"/>
      <c r="GS68" s="63"/>
      <c r="GT68" s="63"/>
      <c r="GU68" s="63"/>
      <c r="GV68" s="63"/>
      <c r="GW68" s="63"/>
      <c r="GX68" s="63"/>
    </row>
    <row r="69" spans="1:206" s="64" customFormat="1" ht="18.75" hidden="1" customHeight="1">
      <c r="A69" s="188"/>
      <c r="B69" s="189"/>
      <c r="C69" s="29"/>
      <c r="D69" s="134">
        <f t="shared" si="174"/>
        <v>0</v>
      </c>
      <c r="E69" s="29"/>
      <c r="F69" s="29"/>
      <c r="G69" s="134">
        <f t="shared" si="143"/>
        <v>0</v>
      </c>
      <c r="H69" s="29"/>
      <c r="I69" s="134"/>
      <c r="J69" s="29"/>
      <c r="K69" s="134"/>
      <c r="L69" s="29"/>
      <c r="M69" s="134"/>
      <c r="N69" s="29"/>
      <c r="O69" s="134"/>
      <c r="P69" s="29"/>
      <c r="Q69" s="134"/>
      <c r="R69" s="29"/>
      <c r="S69" s="134"/>
      <c r="T69" s="29"/>
      <c r="U69" s="134"/>
      <c r="V69" s="29"/>
      <c r="W69" s="134"/>
      <c r="X69" s="29"/>
      <c r="Y69" s="134"/>
      <c r="Z69" s="29"/>
      <c r="AA69" s="29"/>
      <c r="AB69" s="135">
        <f t="shared" si="145"/>
        <v>1</v>
      </c>
      <c r="AC69" s="29"/>
      <c r="AD69" s="29"/>
      <c r="AE69" s="134">
        <f t="shared" si="160"/>
        <v>0</v>
      </c>
      <c r="AF69" s="135">
        <f t="shared" si="146"/>
        <v>1</v>
      </c>
      <c r="AG69" s="29"/>
      <c r="AH69" s="134"/>
      <c r="AI69" s="135">
        <f t="shared" si="147"/>
        <v>1</v>
      </c>
      <c r="AJ69" s="29"/>
      <c r="AK69" s="134"/>
      <c r="AL69" s="135">
        <f t="shared" si="148"/>
        <v>1</v>
      </c>
      <c r="AM69" s="29"/>
      <c r="AN69" s="134"/>
      <c r="AO69" s="135">
        <f t="shared" si="149"/>
        <v>1</v>
      </c>
      <c r="AP69" s="29"/>
      <c r="AQ69" s="134"/>
      <c r="AR69" s="135">
        <f t="shared" si="150"/>
        <v>1</v>
      </c>
      <c r="AS69" s="29"/>
      <c r="AT69" s="134"/>
      <c r="AU69" s="135">
        <f t="shared" si="151"/>
        <v>1</v>
      </c>
      <c r="AV69" s="29"/>
      <c r="AW69" s="134"/>
      <c r="AX69" s="135">
        <f t="shared" si="152"/>
        <v>1</v>
      </c>
      <c r="AY69" s="29"/>
      <c r="AZ69" s="134"/>
      <c r="BA69" s="135">
        <f t="shared" si="153"/>
        <v>1</v>
      </c>
      <c r="BB69" s="29"/>
      <c r="BC69" s="134"/>
      <c r="BD69" s="135">
        <f t="shared" si="154"/>
        <v>1</v>
      </c>
      <c r="BE69" s="29"/>
      <c r="BF69" s="134"/>
      <c r="BG69" s="135">
        <f t="shared" si="155"/>
        <v>1</v>
      </c>
      <c r="BH69" s="134"/>
      <c r="BI69" s="134"/>
      <c r="BJ69" s="134"/>
      <c r="BK69" s="135">
        <f t="shared" si="175"/>
        <v>1</v>
      </c>
      <c r="BL69" s="135">
        <f t="shared" si="176"/>
        <v>1</v>
      </c>
      <c r="BM69" s="167"/>
      <c r="BN69" s="63"/>
      <c r="BO69" s="63"/>
      <c r="BP69" s="63"/>
      <c r="BQ69" s="63"/>
      <c r="BR69" s="63"/>
      <c r="BS69" s="63"/>
      <c r="BT69" s="63"/>
      <c r="BU69" s="63"/>
      <c r="BV69" s="63"/>
      <c r="BW69" s="63"/>
      <c r="BX69" s="63"/>
      <c r="BY69" s="63"/>
      <c r="BZ69" s="63"/>
      <c r="CA69" s="63"/>
      <c r="CB69" s="63"/>
      <c r="CC69" s="63"/>
      <c r="CD69" s="63"/>
      <c r="CE69" s="63"/>
      <c r="CF69" s="63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  <c r="EO69" s="63"/>
      <c r="EP69" s="63"/>
      <c r="EQ69" s="63"/>
      <c r="ER69" s="63"/>
      <c r="ES69" s="63"/>
      <c r="ET69" s="63"/>
      <c r="EU69" s="63"/>
      <c r="EV69" s="63"/>
      <c r="EW69" s="63"/>
      <c r="EX69" s="63"/>
      <c r="EY69" s="63"/>
      <c r="EZ69" s="63"/>
      <c r="FA69" s="63"/>
      <c r="FB69" s="63"/>
      <c r="FC69" s="63"/>
      <c r="FD69" s="63"/>
      <c r="FE69" s="63"/>
      <c r="FF69" s="63"/>
      <c r="FG69" s="63"/>
      <c r="FH69" s="63"/>
      <c r="FI69" s="63"/>
      <c r="FJ69" s="63"/>
      <c r="FK69" s="63"/>
      <c r="FL69" s="63"/>
      <c r="FM69" s="63"/>
      <c r="FN69" s="63"/>
      <c r="FO69" s="63"/>
      <c r="FP69" s="63"/>
      <c r="FQ69" s="63"/>
      <c r="FR69" s="63"/>
      <c r="FS69" s="63"/>
      <c r="FT69" s="63"/>
      <c r="FU69" s="63"/>
      <c r="FV69" s="63"/>
      <c r="FW69" s="63"/>
      <c r="FX69" s="63"/>
      <c r="FY69" s="63"/>
      <c r="FZ69" s="63"/>
      <c r="GA69" s="63"/>
      <c r="GB69" s="63"/>
      <c r="GC69" s="63"/>
      <c r="GD69" s="63"/>
      <c r="GE69" s="63"/>
      <c r="GF69" s="63"/>
      <c r="GG69" s="63"/>
      <c r="GH69" s="63"/>
      <c r="GI69" s="63"/>
      <c r="GJ69" s="63"/>
      <c r="GK69" s="63"/>
      <c r="GL69" s="63"/>
      <c r="GM69" s="63"/>
      <c r="GN69" s="63"/>
      <c r="GO69" s="63"/>
      <c r="GP69" s="63"/>
      <c r="GQ69" s="63"/>
      <c r="GR69" s="63"/>
      <c r="GS69" s="63"/>
      <c r="GT69" s="63"/>
      <c r="GU69" s="63"/>
      <c r="GV69" s="63"/>
      <c r="GW69" s="63"/>
      <c r="GX69" s="63"/>
    </row>
    <row r="70" spans="1:206" s="64" customFormat="1" ht="18.75" hidden="1" customHeight="1">
      <c r="A70" s="188"/>
      <c r="B70" s="189"/>
      <c r="C70" s="29"/>
      <c r="D70" s="134">
        <f t="shared" si="174"/>
        <v>0</v>
      </c>
      <c r="E70" s="29"/>
      <c r="F70" s="29"/>
      <c r="G70" s="134">
        <f t="shared" si="143"/>
        <v>0</v>
      </c>
      <c r="H70" s="29"/>
      <c r="I70" s="134"/>
      <c r="J70" s="29"/>
      <c r="K70" s="134"/>
      <c r="L70" s="29"/>
      <c r="M70" s="134"/>
      <c r="N70" s="29"/>
      <c r="O70" s="134"/>
      <c r="P70" s="29"/>
      <c r="Q70" s="134"/>
      <c r="R70" s="29"/>
      <c r="S70" s="134"/>
      <c r="T70" s="29"/>
      <c r="U70" s="134"/>
      <c r="V70" s="29"/>
      <c r="W70" s="134"/>
      <c r="X70" s="29"/>
      <c r="Y70" s="134"/>
      <c r="Z70" s="29"/>
      <c r="AA70" s="29"/>
      <c r="AB70" s="135">
        <f t="shared" si="145"/>
        <v>1</v>
      </c>
      <c r="AC70" s="29"/>
      <c r="AD70" s="29"/>
      <c r="AE70" s="134">
        <f t="shared" si="160"/>
        <v>0</v>
      </c>
      <c r="AF70" s="135">
        <f t="shared" si="146"/>
        <v>1</v>
      </c>
      <c r="AG70" s="29"/>
      <c r="AH70" s="134"/>
      <c r="AI70" s="135">
        <f t="shared" si="147"/>
        <v>1</v>
      </c>
      <c r="AJ70" s="29"/>
      <c r="AK70" s="134"/>
      <c r="AL70" s="135">
        <f t="shared" si="148"/>
        <v>1</v>
      </c>
      <c r="AM70" s="29"/>
      <c r="AN70" s="134"/>
      <c r="AO70" s="135">
        <f t="shared" si="149"/>
        <v>1</v>
      </c>
      <c r="AP70" s="29"/>
      <c r="AQ70" s="134"/>
      <c r="AR70" s="135">
        <f t="shared" si="150"/>
        <v>1</v>
      </c>
      <c r="AS70" s="29"/>
      <c r="AT70" s="134"/>
      <c r="AU70" s="135">
        <f t="shared" si="151"/>
        <v>1</v>
      </c>
      <c r="AV70" s="29"/>
      <c r="AW70" s="134"/>
      <c r="AX70" s="135">
        <f t="shared" si="152"/>
        <v>1</v>
      </c>
      <c r="AY70" s="29"/>
      <c r="AZ70" s="134"/>
      <c r="BA70" s="135">
        <f t="shared" si="153"/>
        <v>1</v>
      </c>
      <c r="BB70" s="29"/>
      <c r="BC70" s="134"/>
      <c r="BD70" s="135">
        <f t="shared" si="154"/>
        <v>1</v>
      </c>
      <c r="BE70" s="29"/>
      <c r="BF70" s="134"/>
      <c r="BG70" s="135">
        <f t="shared" si="155"/>
        <v>1</v>
      </c>
      <c r="BH70" s="134"/>
      <c r="BI70" s="134"/>
      <c r="BJ70" s="134"/>
      <c r="BK70" s="135">
        <f t="shared" si="175"/>
        <v>1</v>
      </c>
      <c r="BL70" s="135">
        <f t="shared" si="176"/>
        <v>1</v>
      </c>
      <c r="BM70" s="167"/>
      <c r="BN70" s="63"/>
      <c r="BO70" s="63"/>
      <c r="BP70" s="63"/>
      <c r="BQ70" s="63"/>
      <c r="BR70" s="63"/>
      <c r="BS70" s="63"/>
      <c r="BT70" s="63"/>
      <c r="BU70" s="63"/>
      <c r="BV70" s="63"/>
      <c r="BW70" s="63"/>
      <c r="BX70" s="63"/>
      <c r="BY70" s="63"/>
      <c r="BZ70" s="63"/>
      <c r="CA70" s="63"/>
      <c r="CB70" s="63"/>
      <c r="CC70" s="63"/>
      <c r="CD70" s="63"/>
      <c r="CE70" s="63"/>
      <c r="CF70" s="63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  <c r="DZ70" s="63"/>
      <c r="EA70" s="63"/>
      <c r="EB70" s="63"/>
      <c r="EC70" s="63"/>
      <c r="ED70" s="63"/>
      <c r="EE70" s="63"/>
      <c r="EF70" s="63"/>
      <c r="EG70" s="63"/>
      <c r="EH70" s="63"/>
      <c r="EI70" s="63"/>
      <c r="EJ70" s="63"/>
      <c r="EK70" s="63"/>
      <c r="EL70" s="63"/>
      <c r="EM70" s="63"/>
      <c r="EN70" s="63"/>
      <c r="EO70" s="63"/>
      <c r="EP70" s="63"/>
      <c r="EQ70" s="63"/>
      <c r="ER70" s="63"/>
      <c r="ES70" s="63"/>
      <c r="ET70" s="63"/>
      <c r="EU70" s="63"/>
      <c r="EV70" s="63"/>
      <c r="EW70" s="63"/>
      <c r="EX70" s="63"/>
      <c r="EY70" s="63"/>
      <c r="EZ70" s="63"/>
      <c r="FA70" s="63"/>
      <c r="FB70" s="63"/>
      <c r="FC70" s="63"/>
      <c r="FD70" s="63"/>
      <c r="FE70" s="63"/>
      <c r="FF70" s="63"/>
      <c r="FG70" s="63"/>
      <c r="FH70" s="63"/>
      <c r="FI70" s="63"/>
      <c r="FJ70" s="63"/>
      <c r="FK70" s="63"/>
      <c r="FL70" s="63"/>
      <c r="FM70" s="63"/>
      <c r="FN70" s="63"/>
      <c r="FO70" s="63"/>
      <c r="FP70" s="63"/>
      <c r="FQ70" s="63"/>
      <c r="FR70" s="63"/>
      <c r="FS70" s="63"/>
      <c r="FT70" s="63"/>
      <c r="FU70" s="63"/>
      <c r="FV70" s="63"/>
      <c r="FW70" s="63"/>
      <c r="FX70" s="63"/>
      <c r="FY70" s="63"/>
      <c r="FZ70" s="63"/>
      <c r="GA70" s="63"/>
      <c r="GB70" s="63"/>
      <c r="GC70" s="63"/>
      <c r="GD70" s="63"/>
      <c r="GE70" s="63"/>
      <c r="GF70" s="63"/>
      <c r="GG70" s="63"/>
      <c r="GH70" s="63"/>
      <c r="GI70" s="63"/>
      <c r="GJ70" s="63"/>
      <c r="GK70" s="63"/>
      <c r="GL70" s="63"/>
      <c r="GM70" s="63"/>
      <c r="GN70" s="63"/>
      <c r="GO70" s="63"/>
      <c r="GP70" s="63"/>
      <c r="GQ70" s="63"/>
      <c r="GR70" s="63"/>
      <c r="GS70" s="63"/>
      <c r="GT70" s="63"/>
      <c r="GU70" s="63"/>
      <c r="GV70" s="63"/>
      <c r="GW70" s="63"/>
      <c r="GX70" s="63"/>
    </row>
    <row r="71" spans="1:206" s="64" customFormat="1" ht="18.75" hidden="1" customHeight="1">
      <c r="A71" s="188"/>
      <c r="B71" s="189"/>
      <c r="C71" s="29"/>
      <c r="D71" s="134">
        <f t="shared" si="174"/>
        <v>0</v>
      </c>
      <c r="E71" s="29"/>
      <c r="F71" s="29"/>
      <c r="G71" s="134">
        <f t="shared" si="143"/>
        <v>0</v>
      </c>
      <c r="H71" s="29"/>
      <c r="I71" s="134"/>
      <c r="J71" s="29"/>
      <c r="K71" s="134"/>
      <c r="L71" s="29"/>
      <c r="M71" s="134"/>
      <c r="N71" s="29"/>
      <c r="O71" s="134"/>
      <c r="P71" s="29"/>
      <c r="Q71" s="134"/>
      <c r="R71" s="29"/>
      <c r="S71" s="134"/>
      <c r="T71" s="29"/>
      <c r="U71" s="134"/>
      <c r="V71" s="29"/>
      <c r="W71" s="134"/>
      <c r="X71" s="29"/>
      <c r="Y71" s="134"/>
      <c r="Z71" s="29"/>
      <c r="AA71" s="29"/>
      <c r="AB71" s="135">
        <f t="shared" si="145"/>
        <v>1</v>
      </c>
      <c r="AC71" s="29"/>
      <c r="AD71" s="29"/>
      <c r="AE71" s="134">
        <f t="shared" si="160"/>
        <v>0</v>
      </c>
      <c r="AF71" s="135">
        <f t="shared" si="146"/>
        <v>1</v>
      </c>
      <c r="AG71" s="29"/>
      <c r="AH71" s="134"/>
      <c r="AI71" s="135">
        <f t="shared" si="147"/>
        <v>1</v>
      </c>
      <c r="AJ71" s="29"/>
      <c r="AK71" s="134"/>
      <c r="AL71" s="135">
        <f t="shared" si="148"/>
        <v>1</v>
      </c>
      <c r="AM71" s="29"/>
      <c r="AN71" s="134"/>
      <c r="AO71" s="135">
        <f t="shared" si="149"/>
        <v>1</v>
      </c>
      <c r="AP71" s="29"/>
      <c r="AQ71" s="134"/>
      <c r="AR71" s="135">
        <f t="shared" si="150"/>
        <v>1</v>
      </c>
      <c r="AS71" s="29"/>
      <c r="AT71" s="134"/>
      <c r="AU71" s="135">
        <f t="shared" si="151"/>
        <v>1</v>
      </c>
      <c r="AV71" s="29"/>
      <c r="AW71" s="134"/>
      <c r="AX71" s="135">
        <f t="shared" si="152"/>
        <v>1</v>
      </c>
      <c r="AY71" s="29"/>
      <c r="AZ71" s="134"/>
      <c r="BA71" s="135">
        <f t="shared" si="153"/>
        <v>1</v>
      </c>
      <c r="BB71" s="29"/>
      <c r="BC71" s="134"/>
      <c r="BD71" s="135">
        <f t="shared" si="154"/>
        <v>1</v>
      </c>
      <c r="BE71" s="29"/>
      <c r="BF71" s="134"/>
      <c r="BG71" s="135">
        <f t="shared" si="155"/>
        <v>1</v>
      </c>
      <c r="BH71" s="134"/>
      <c r="BI71" s="134"/>
      <c r="BJ71" s="134"/>
      <c r="BK71" s="135">
        <f t="shared" si="175"/>
        <v>1</v>
      </c>
      <c r="BL71" s="135">
        <f t="shared" si="176"/>
        <v>1</v>
      </c>
      <c r="BM71" s="167"/>
      <c r="BN71" s="63"/>
      <c r="BO71" s="63"/>
      <c r="BP71" s="63"/>
      <c r="BQ71" s="63"/>
      <c r="BR71" s="63"/>
      <c r="BS71" s="63"/>
      <c r="BT71" s="63"/>
      <c r="BU71" s="63"/>
      <c r="BV71" s="63"/>
      <c r="BW71" s="63"/>
      <c r="BX71" s="63"/>
      <c r="BY71" s="63"/>
      <c r="BZ71" s="63"/>
      <c r="CA71" s="63"/>
      <c r="CB71" s="63"/>
      <c r="CC71" s="63"/>
      <c r="CD71" s="63"/>
      <c r="CE71" s="63"/>
      <c r="CF71" s="63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</row>
    <row r="72" spans="1:206" s="64" customFormat="1" ht="18.75" hidden="1" customHeight="1">
      <c r="A72" s="188"/>
      <c r="B72" s="189"/>
      <c r="C72" s="29"/>
      <c r="D72" s="134">
        <f t="shared" si="174"/>
        <v>0</v>
      </c>
      <c r="E72" s="29"/>
      <c r="F72" s="29"/>
      <c r="G72" s="134">
        <f t="shared" si="143"/>
        <v>0</v>
      </c>
      <c r="H72" s="29"/>
      <c r="I72" s="134"/>
      <c r="J72" s="29"/>
      <c r="K72" s="134"/>
      <c r="L72" s="29"/>
      <c r="M72" s="134"/>
      <c r="N72" s="29"/>
      <c r="O72" s="134"/>
      <c r="P72" s="29"/>
      <c r="Q72" s="134"/>
      <c r="R72" s="29"/>
      <c r="S72" s="134"/>
      <c r="T72" s="29"/>
      <c r="U72" s="134"/>
      <c r="V72" s="29"/>
      <c r="W72" s="134"/>
      <c r="X72" s="29"/>
      <c r="Y72" s="134"/>
      <c r="Z72" s="29"/>
      <c r="AA72" s="29"/>
      <c r="AB72" s="135">
        <f t="shared" si="145"/>
        <v>1</v>
      </c>
      <c r="AC72" s="29"/>
      <c r="AD72" s="29"/>
      <c r="AE72" s="134">
        <f t="shared" si="160"/>
        <v>0</v>
      </c>
      <c r="AF72" s="135">
        <f t="shared" si="146"/>
        <v>1</v>
      </c>
      <c r="AG72" s="29"/>
      <c r="AH72" s="134"/>
      <c r="AI72" s="135">
        <f t="shared" si="147"/>
        <v>1</v>
      </c>
      <c r="AJ72" s="29"/>
      <c r="AK72" s="134"/>
      <c r="AL72" s="135">
        <f t="shared" si="148"/>
        <v>1</v>
      </c>
      <c r="AM72" s="29"/>
      <c r="AN72" s="134"/>
      <c r="AO72" s="135">
        <f t="shared" si="149"/>
        <v>1</v>
      </c>
      <c r="AP72" s="29"/>
      <c r="AQ72" s="134"/>
      <c r="AR72" s="135">
        <f t="shared" si="150"/>
        <v>1</v>
      </c>
      <c r="AS72" s="29"/>
      <c r="AT72" s="134"/>
      <c r="AU72" s="135">
        <f t="shared" si="151"/>
        <v>1</v>
      </c>
      <c r="AV72" s="29"/>
      <c r="AW72" s="134"/>
      <c r="AX72" s="135">
        <f t="shared" si="152"/>
        <v>1</v>
      </c>
      <c r="AY72" s="29"/>
      <c r="AZ72" s="134"/>
      <c r="BA72" s="135">
        <f t="shared" si="153"/>
        <v>1</v>
      </c>
      <c r="BB72" s="29"/>
      <c r="BC72" s="134"/>
      <c r="BD72" s="135">
        <f t="shared" si="154"/>
        <v>1</v>
      </c>
      <c r="BE72" s="29"/>
      <c r="BF72" s="134"/>
      <c r="BG72" s="135">
        <f t="shared" si="155"/>
        <v>1</v>
      </c>
      <c r="BH72" s="134"/>
      <c r="BI72" s="134"/>
      <c r="BJ72" s="134"/>
      <c r="BK72" s="135">
        <f t="shared" si="175"/>
        <v>1</v>
      </c>
      <c r="BL72" s="135">
        <f t="shared" si="176"/>
        <v>1</v>
      </c>
      <c r="BM72" s="167"/>
      <c r="BN72" s="63"/>
      <c r="BO72" s="63"/>
      <c r="BP72" s="63"/>
      <c r="BQ72" s="63"/>
      <c r="BR72" s="63"/>
      <c r="BS72" s="63"/>
      <c r="BT72" s="63"/>
      <c r="BU72" s="63"/>
      <c r="BV72" s="63"/>
      <c r="BW72" s="63"/>
      <c r="BX72" s="63"/>
      <c r="BY72" s="63"/>
      <c r="BZ72" s="63"/>
      <c r="CA72" s="63"/>
      <c r="CB72" s="63"/>
      <c r="CC72" s="63"/>
      <c r="CD72" s="63"/>
      <c r="CE72" s="63"/>
      <c r="CF72" s="63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</row>
    <row r="73" spans="1:206" s="64" customFormat="1" ht="18.75" hidden="1" customHeight="1">
      <c r="A73" s="188"/>
      <c r="B73" s="189"/>
      <c r="C73" s="29"/>
      <c r="D73" s="134">
        <f t="shared" si="174"/>
        <v>0</v>
      </c>
      <c r="E73" s="29"/>
      <c r="F73" s="29"/>
      <c r="G73" s="134">
        <f t="shared" si="143"/>
        <v>0</v>
      </c>
      <c r="H73" s="29"/>
      <c r="I73" s="134"/>
      <c r="J73" s="29"/>
      <c r="K73" s="134"/>
      <c r="L73" s="29"/>
      <c r="M73" s="134"/>
      <c r="N73" s="29"/>
      <c r="O73" s="134"/>
      <c r="P73" s="29"/>
      <c r="Q73" s="134"/>
      <c r="R73" s="29"/>
      <c r="S73" s="134"/>
      <c r="T73" s="29"/>
      <c r="U73" s="134"/>
      <c r="V73" s="29"/>
      <c r="W73" s="134"/>
      <c r="X73" s="29"/>
      <c r="Y73" s="134"/>
      <c r="Z73" s="29"/>
      <c r="AA73" s="29"/>
      <c r="AB73" s="135">
        <f t="shared" ref="AB73" si="177">IF(D73=0,1,AA73/D73-1)</f>
        <v>1</v>
      </c>
      <c r="AC73" s="29"/>
      <c r="AD73" s="29"/>
      <c r="AE73" s="134">
        <f t="shared" si="160"/>
        <v>0</v>
      </c>
      <c r="AF73" s="135">
        <f t="shared" ref="AF73" si="178">IF(G73=0,1,AE73/G73-1)</f>
        <v>1</v>
      </c>
      <c r="AG73" s="29"/>
      <c r="AH73" s="134"/>
      <c r="AI73" s="135">
        <f t="shared" ref="AI73" si="179">IF(I73=0,1,AH73/I73-1)</f>
        <v>1</v>
      </c>
      <c r="AJ73" s="29"/>
      <c r="AK73" s="134"/>
      <c r="AL73" s="135">
        <f t="shared" ref="AL73" si="180">IF(K73=0,1,AK73/K73-1)</f>
        <v>1</v>
      </c>
      <c r="AM73" s="29"/>
      <c r="AN73" s="134"/>
      <c r="AO73" s="135">
        <f t="shared" ref="AO73" si="181">IF(M73=0,1,AN73/M73-1)</f>
        <v>1</v>
      </c>
      <c r="AP73" s="29"/>
      <c r="AQ73" s="134"/>
      <c r="AR73" s="135">
        <f t="shared" ref="AR73" si="182">IF(O73=0,1,AQ73/O73-1)</f>
        <v>1</v>
      </c>
      <c r="AS73" s="29"/>
      <c r="AT73" s="134"/>
      <c r="AU73" s="135">
        <f t="shared" ref="AU73" si="183">IF(Q73=0,1,AT73/Q73-1)</f>
        <v>1</v>
      </c>
      <c r="AV73" s="29"/>
      <c r="AW73" s="134"/>
      <c r="AX73" s="135">
        <f t="shared" ref="AX73" si="184">IF(S73=0,1,AW73/S73-1)</f>
        <v>1</v>
      </c>
      <c r="AY73" s="29"/>
      <c r="AZ73" s="134"/>
      <c r="BA73" s="135">
        <f t="shared" ref="BA73" si="185">IF(U73=0,1,AZ73/U73-1)</f>
        <v>1</v>
      </c>
      <c r="BB73" s="29"/>
      <c r="BC73" s="134"/>
      <c r="BD73" s="135">
        <f t="shared" ref="BD73" si="186">IF(W73=0,1,BC73/W73-1)</f>
        <v>1</v>
      </c>
      <c r="BE73" s="29"/>
      <c r="BF73" s="134"/>
      <c r="BG73" s="135">
        <f t="shared" ref="BG73" si="187">IF(Y73=0,1,BF73/Y73-1)</f>
        <v>1</v>
      </c>
      <c r="BH73" s="134"/>
      <c r="BI73" s="134"/>
      <c r="BJ73" s="134"/>
      <c r="BK73" s="135">
        <f t="shared" si="175"/>
        <v>1</v>
      </c>
      <c r="BL73" s="135">
        <f t="shared" si="176"/>
        <v>1</v>
      </c>
      <c r="BM73" s="167"/>
      <c r="BN73" s="63"/>
      <c r="BO73" s="63"/>
      <c r="BP73" s="63"/>
      <c r="BQ73" s="63"/>
      <c r="BR73" s="63"/>
      <c r="BS73" s="63"/>
      <c r="BT73" s="63"/>
      <c r="BU73" s="63"/>
      <c r="BV73" s="63"/>
      <c r="BW73" s="63"/>
      <c r="BX73" s="63"/>
      <c r="BY73" s="63"/>
      <c r="BZ73" s="63"/>
      <c r="CA73" s="63"/>
      <c r="CB73" s="63"/>
      <c r="CC73" s="63"/>
      <c r="CD73" s="63"/>
      <c r="CE73" s="63"/>
      <c r="CF73" s="63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/>
      <c r="EY73" s="63"/>
      <c r="EZ73" s="63"/>
      <c r="FA73" s="63"/>
      <c r="FB73" s="63"/>
      <c r="FC73" s="63"/>
      <c r="FD73" s="63"/>
      <c r="FE73" s="63"/>
      <c r="FF73" s="63"/>
      <c r="FG73" s="63"/>
      <c r="FH73" s="63"/>
      <c r="FI73" s="63"/>
      <c r="FJ73" s="63"/>
      <c r="FK73" s="63"/>
      <c r="FL73" s="63"/>
      <c r="FM73" s="63"/>
      <c r="FN73" s="63"/>
      <c r="FO73" s="63"/>
      <c r="FP73" s="63"/>
      <c r="FQ73" s="63"/>
      <c r="FR73" s="63"/>
      <c r="FS73" s="63"/>
      <c r="FT73" s="63"/>
      <c r="FU73" s="63"/>
      <c r="FV73" s="63"/>
      <c r="FW73" s="63"/>
      <c r="FX73" s="63"/>
      <c r="FY73" s="63"/>
      <c r="FZ73" s="63"/>
      <c r="GA73" s="63"/>
      <c r="GB73" s="63"/>
      <c r="GC73" s="63"/>
      <c r="GD73" s="63"/>
      <c r="GE73" s="63"/>
      <c r="GF73" s="63"/>
      <c r="GG73" s="63"/>
      <c r="GH73" s="63"/>
      <c r="GI73" s="63"/>
      <c r="GJ73" s="63"/>
      <c r="GK73" s="63"/>
      <c r="GL73" s="63"/>
      <c r="GM73" s="63"/>
      <c r="GN73" s="63"/>
      <c r="GO73" s="63"/>
      <c r="GP73" s="63"/>
      <c r="GQ73" s="63"/>
      <c r="GR73" s="63"/>
      <c r="GS73" s="63"/>
      <c r="GT73" s="63"/>
      <c r="GU73" s="63"/>
      <c r="GV73" s="63"/>
      <c r="GW73" s="63"/>
      <c r="GX73" s="63"/>
    </row>
    <row r="74" spans="1:206" s="72" customFormat="1" ht="16.5">
      <c r="A74" s="358" t="s">
        <v>50</v>
      </c>
      <c r="B74" s="358"/>
      <c r="C74" s="130">
        <f>C9-C37</f>
        <v>0</v>
      </c>
      <c r="D74" s="130">
        <f t="shared" ref="D74:AA74" si="188">D9-D37</f>
        <v>0</v>
      </c>
      <c r="E74" s="130">
        <f t="shared" si="188"/>
        <v>0</v>
      </c>
      <c r="F74" s="130">
        <f t="shared" si="188"/>
        <v>0</v>
      </c>
      <c r="G74" s="130">
        <f t="shared" si="188"/>
        <v>0</v>
      </c>
      <c r="H74" s="130">
        <f t="shared" si="188"/>
        <v>0</v>
      </c>
      <c r="I74" s="130">
        <f t="shared" si="188"/>
        <v>0</v>
      </c>
      <c r="J74" s="130">
        <f t="shared" si="188"/>
        <v>0</v>
      </c>
      <c r="K74" s="130">
        <f t="shared" si="188"/>
        <v>0</v>
      </c>
      <c r="L74" s="130">
        <f t="shared" si="188"/>
        <v>0</v>
      </c>
      <c r="M74" s="130">
        <f t="shared" si="188"/>
        <v>0</v>
      </c>
      <c r="N74" s="130">
        <f t="shared" si="188"/>
        <v>0</v>
      </c>
      <c r="O74" s="130">
        <f t="shared" si="188"/>
        <v>0</v>
      </c>
      <c r="P74" s="130">
        <f t="shared" si="188"/>
        <v>0</v>
      </c>
      <c r="Q74" s="130">
        <f t="shared" si="188"/>
        <v>0</v>
      </c>
      <c r="R74" s="130">
        <f t="shared" si="188"/>
        <v>0</v>
      </c>
      <c r="S74" s="130">
        <f t="shared" si="188"/>
        <v>0</v>
      </c>
      <c r="T74" s="130">
        <f t="shared" si="188"/>
        <v>0</v>
      </c>
      <c r="U74" s="130">
        <f t="shared" si="188"/>
        <v>0</v>
      </c>
      <c r="V74" s="130">
        <f t="shared" si="188"/>
        <v>0</v>
      </c>
      <c r="W74" s="130">
        <f t="shared" si="188"/>
        <v>0</v>
      </c>
      <c r="X74" s="130">
        <f t="shared" si="188"/>
        <v>0</v>
      </c>
      <c r="Y74" s="130">
        <f t="shared" si="188"/>
        <v>0</v>
      </c>
      <c r="Z74" s="130">
        <f t="shared" si="188"/>
        <v>0</v>
      </c>
      <c r="AA74" s="130">
        <f t="shared" si="188"/>
        <v>0</v>
      </c>
      <c r="AB74" s="143" t="s">
        <v>51</v>
      </c>
      <c r="AC74" s="130">
        <f t="shared" ref="AC74:BH74" si="189">AC9-AC37</f>
        <v>0</v>
      </c>
      <c r="AD74" s="130">
        <f t="shared" si="189"/>
        <v>0</v>
      </c>
      <c r="AE74" s="130">
        <f t="shared" si="189"/>
        <v>0</v>
      </c>
      <c r="AF74" s="143" t="s">
        <v>51</v>
      </c>
      <c r="AG74" s="130">
        <f t="shared" si="189"/>
        <v>0</v>
      </c>
      <c r="AH74" s="130">
        <f t="shared" si="189"/>
        <v>0</v>
      </c>
      <c r="AI74" s="143" t="s">
        <v>51</v>
      </c>
      <c r="AJ74" s="130">
        <f t="shared" si="189"/>
        <v>0</v>
      </c>
      <c r="AK74" s="130">
        <f t="shared" si="189"/>
        <v>0</v>
      </c>
      <c r="AL74" s="143" t="s">
        <v>51</v>
      </c>
      <c r="AM74" s="130">
        <f t="shared" si="189"/>
        <v>0</v>
      </c>
      <c r="AN74" s="130">
        <f t="shared" si="189"/>
        <v>0</v>
      </c>
      <c r="AO74" s="143" t="s">
        <v>51</v>
      </c>
      <c r="AP74" s="130">
        <f t="shared" si="189"/>
        <v>0</v>
      </c>
      <c r="AQ74" s="130">
        <f t="shared" si="189"/>
        <v>0</v>
      </c>
      <c r="AR74" s="143" t="s">
        <v>51</v>
      </c>
      <c r="AS74" s="130">
        <f t="shared" si="189"/>
        <v>0</v>
      </c>
      <c r="AT74" s="130">
        <f t="shared" si="189"/>
        <v>0</v>
      </c>
      <c r="AU74" s="143" t="s">
        <v>51</v>
      </c>
      <c r="AV74" s="130">
        <f t="shared" si="189"/>
        <v>0</v>
      </c>
      <c r="AW74" s="130">
        <f t="shared" si="189"/>
        <v>0</v>
      </c>
      <c r="AX74" s="143" t="s">
        <v>51</v>
      </c>
      <c r="AY74" s="130">
        <f t="shared" si="189"/>
        <v>0</v>
      </c>
      <c r="AZ74" s="130">
        <f t="shared" si="189"/>
        <v>0</v>
      </c>
      <c r="BA74" s="143" t="s">
        <v>51</v>
      </c>
      <c r="BB74" s="130">
        <f t="shared" si="189"/>
        <v>0</v>
      </c>
      <c r="BC74" s="130">
        <f t="shared" si="189"/>
        <v>0</v>
      </c>
      <c r="BD74" s="143" t="s">
        <v>51</v>
      </c>
      <c r="BE74" s="130">
        <f t="shared" si="189"/>
        <v>0</v>
      </c>
      <c r="BF74" s="130">
        <f t="shared" si="189"/>
        <v>0</v>
      </c>
      <c r="BG74" s="143" t="s">
        <v>51</v>
      </c>
      <c r="BH74" s="130">
        <f t="shared" si="189"/>
        <v>0</v>
      </c>
      <c r="BI74" s="130">
        <f t="shared" ref="BI74:BJ74" si="190">BI9-BI37</f>
        <v>0</v>
      </c>
      <c r="BJ74" s="130">
        <f t="shared" si="190"/>
        <v>0</v>
      </c>
      <c r="BK74" s="143" t="s">
        <v>51</v>
      </c>
      <c r="BL74" s="143" t="s">
        <v>51</v>
      </c>
      <c r="BM74" s="165"/>
      <c r="BN74" s="71"/>
      <c r="BO74" s="71"/>
      <c r="BP74" s="71"/>
      <c r="BQ74" s="71"/>
      <c r="BR74" s="71"/>
      <c r="BS74" s="71"/>
      <c r="BT74" s="71"/>
      <c r="BU74" s="71"/>
      <c r="BV74" s="71"/>
      <c r="BW74" s="71"/>
      <c r="BX74" s="71"/>
      <c r="BY74" s="71"/>
      <c r="BZ74" s="71"/>
      <c r="CA74" s="71"/>
      <c r="CB74" s="71"/>
      <c r="CC74" s="71"/>
      <c r="CD74" s="71"/>
      <c r="CE74" s="71"/>
      <c r="CF74" s="71"/>
      <c r="CG74" s="71"/>
      <c r="CH74" s="71"/>
      <c r="CI74" s="71"/>
      <c r="CJ74" s="71"/>
      <c r="CK74" s="71"/>
      <c r="CL74" s="71"/>
      <c r="CM74" s="71"/>
      <c r="CN74" s="71"/>
      <c r="CO74" s="71"/>
      <c r="CP74" s="71"/>
      <c r="CQ74" s="71"/>
      <c r="CR74" s="71"/>
      <c r="CS74" s="71"/>
      <c r="CT74" s="71"/>
      <c r="CU74" s="71"/>
      <c r="CV74" s="71"/>
      <c r="CW74" s="71"/>
      <c r="CX74" s="71"/>
      <c r="CY74" s="71"/>
      <c r="CZ74" s="71"/>
      <c r="DA74" s="71"/>
      <c r="DB74" s="71"/>
      <c r="DC74" s="71"/>
      <c r="DD74" s="71"/>
      <c r="DE74" s="71"/>
      <c r="DF74" s="71"/>
      <c r="DG74" s="71"/>
      <c r="DH74" s="71"/>
      <c r="DI74" s="71"/>
      <c r="DJ74" s="71"/>
      <c r="DK74" s="71"/>
      <c r="DL74" s="71"/>
      <c r="DM74" s="71"/>
      <c r="DN74" s="71"/>
      <c r="DO74" s="71"/>
      <c r="DP74" s="71"/>
      <c r="DQ74" s="71"/>
      <c r="DR74" s="71"/>
      <c r="DS74" s="71"/>
      <c r="DT74" s="71"/>
      <c r="DU74" s="71"/>
      <c r="DV74" s="71"/>
      <c r="DW74" s="71"/>
      <c r="DX74" s="71"/>
      <c r="DY74" s="71"/>
      <c r="DZ74" s="71"/>
      <c r="EA74" s="71"/>
      <c r="EB74" s="71"/>
      <c r="EC74" s="71"/>
      <c r="ED74" s="71"/>
      <c r="EE74" s="71"/>
      <c r="EF74" s="71"/>
      <c r="EG74" s="71"/>
      <c r="EH74" s="71"/>
      <c r="EI74" s="71"/>
      <c r="EJ74" s="71"/>
      <c r="EK74" s="71"/>
      <c r="EL74" s="71"/>
      <c r="EM74" s="71"/>
      <c r="EN74" s="71"/>
      <c r="EO74" s="71"/>
      <c r="EP74" s="71"/>
      <c r="EQ74" s="71"/>
      <c r="ER74" s="71"/>
      <c r="ES74" s="71"/>
      <c r="ET74" s="71"/>
      <c r="EU74" s="71"/>
      <c r="EV74" s="71"/>
      <c r="EW74" s="71"/>
      <c r="EX74" s="71"/>
      <c r="EY74" s="71"/>
      <c r="EZ74" s="71"/>
      <c r="FA74" s="71"/>
      <c r="FB74" s="71"/>
      <c r="FC74" s="71"/>
      <c r="FD74" s="71"/>
      <c r="FE74" s="71"/>
      <c r="FF74" s="71"/>
      <c r="FG74" s="71"/>
      <c r="FH74" s="71"/>
      <c r="FI74" s="71"/>
      <c r="FJ74" s="71"/>
      <c r="FK74" s="71"/>
      <c r="FL74" s="71"/>
      <c r="FM74" s="71"/>
      <c r="FN74" s="71"/>
      <c r="FO74" s="71"/>
      <c r="FP74" s="71"/>
      <c r="FQ74" s="71"/>
      <c r="FR74" s="71"/>
      <c r="FS74" s="71"/>
      <c r="FT74" s="71"/>
      <c r="FU74" s="71"/>
      <c r="FV74" s="71"/>
      <c r="FW74" s="71"/>
      <c r="FX74" s="71"/>
      <c r="FY74" s="71"/>
      <c r="FZ74" s="71"/>
      <c r="GA74" s="71"/>
      <c r="GB74" s="71"/>
      <c r="GC74" s="71"/>
      <c r="GD74" s="71"/>
      <c r="GE74" s="71"/>
      <c r="GF74" s="71"/>
      <c r="GG74" s="71"/>
      <c r="GH74" s="71"/>
      <c r="GI74" s="71"/>
      <c r="GJ74" s="71"/>
      <c r="GK74" s="71"/>
      <c r="GL74" s="71"/>
      <c r="GM74" s="71"/>
      <c r="GN74" s="71"/>
      <c r="GO74" s="71"/>
      <c r="GP74" s="71"/>
      <c r="GQ74" s="71"/>
      <c r="GR74" s="71"/>
      <c r="GS74" s="71"/>
      <c r="GT74" s="71"/>
      <c r="GU74" s="71"/>
      <c r="GV74" s="71"/>
      <c r="GW74" s="71"/>
      <c r="GX74" s="71"/>
    </row>
    <row r="75" spans="1:206" s="75" customFormat="1" ht="18" customHeight="1">
      <c r="A75" s="361" t="s">
        <v>52</v>
      </c>
      <c r="B75" s="361"/>
      <c r="C75" s="133" t="e">
        <f t="shared" ref="C75:R75" si="191">IF(C74&gt;0,"-",-C74/(C10-C12))</f>
        <v>#DIV/0!</v>
      </c>
      <c r="D75" s="133" t="e">
        <f t="shared" si="191"/>
        <v>#DIV/0!</v>
      </c>
      <c r="E75" s="133" t="e">
        <f t="shared" si="191"/>
        <v>#DIV/0!</v>
      </c>
      <c r="F75" s="133" t="e">
        <f t="shared" si="191"/>
        <v>#DIV/0!</v>
      </c>
      <c r="G75" s="133" t="e">
        <f t="shared" si="191"/>
        <v>#DIV/0!</v>
      </c>
      <c r="H75" s="133" t="e">
        <f t="shared" si="191"/>
        <v>#DIV/0!</v>
      </c>
      <c r="I75" s="133" t="e">
        <f t="shared" si="191"/>
        <v>#DIV/0!</v>
      </c>
      <c r="J75" s="133" t="e">
        <f t="shared" si="191"/>
        <v>#DIV/0!</v>
      </c>
      <c r="K75" s="133" t="e">
        <f t="shared" si="191"/>
        <v>#DIV/0!</v>
      </c>
      <c r="L75" s="133" t="e">
        <f t="shared" si="191"/>
        <v>#DIV/0!</v>
      </c>
      <c r="M75" s="133" t="e">
        <f t="shared" si="191"/>
        <v>#DIV/0!</v>
      </c>
      <c r="N75" s="133" t="e">
        <f t="shared" si="191"/>
        <v>#DIV/0!</v>
      </c>
      <c r="O75" s="133" t="e">
        <f t="shared" si="191"/>
        <v>#DIV/0!</v>
      </c>
      <c r="P75" s="133" t="e">
        <f t="shared" si="191"/>
        <v>#DIV/0!</v>
      </c>
      <c r="Q75" s="133" t="e">
        <f t="shared" si="191"/>
        <v>#DIV/0!</v>
      </c>
      <c r="R75" s="133" t="e">
        <f t="shared" si="191"/>
        <v>#DIV/0!</v>
      </c>
      <c r="S75" s="133" t="e">
        <f t="shared" ref="S75:AA75" si="192">IF(S74&gt;0,"-",-S74/(S10-S12))</f>
        <v>#DIV/0!</v>
      </c>
      <c r="T75" s="133" t="e">
        <f t="shared" si="192"/>
        <v>#DIV/0!</v>
      </c>
      <c r="U75" s="133" t="e">
        <f t="shared" si="192"/>
        <v>#DIV/0!</v>
      </c>
      <c r="V75" s="133" t="e">
        <f t="shared" si="192"/>
        <v>#DIV/0!</v>
      </c>
      <c r="W75" s="133" t="e">
        <f t="shared" si="192"/>
        <v>#DIV/0!</v>
      </c>
      <c r="X75" s="133" t="e">
        <f t="shared" si="192"/>
        <v>#DIV/0!</v>
      </c>
      <c r="Y75" s="133" t="e">
        <f t="shared" si="192"/>
        <v>#DIV/0!</v>
      </c>
      <c r="Z75" s="133" t="e">
        <f t="shared" si="192"/>
        <v>#DIV/0!</v>
      </c>
      <c r="AA75" s="133" t="e">
        <f t="shared" si="192"/>
        <v>#DIV/0!</v>
      </c>
      <c r="AB75" s="144" t="s">
        <v>51</v>
      </c>
      <c r="AC75" s="133" t="e">
        <f t="shared" ref="AC75:AE75" si="193">IF(AC74&gt;0,"-",-AC74/(AC10-AC12))</f>
        <v>#DIV/0!</v>
      </c>
      <c r="AD75" s="133" t="e">
        <f t="shared" si="193"/>
        <v>#DIV/0!</v>
      </c>
      <c r="AE75" s="133" t="e">
        <f t="shared" si="193"/>
        <v>#DIV/0!</v>
      </c>
      <c r="AF75" s="144" t="s">
        <v>51</v>
      </c>
      <c r="AG75" s="133" t="e">
        <f>IF(AG74&gt;0,"-",-AG74/(AG10-AG12))</f>
        <v>#DIV/0!</v>
      </c>
      <c r="AH75" s="133" t="e">
        <f>IF(AH74&gt;0,"-",-AH74/(AH10-AH12))</f>
        <v>#DIV/0!</v>
      </c>
      <c r="AI75" s="144" t="s">
        <v>51</v>
      </c>
      <c r="AJ75" s="133" t="e">
        <f>IF(AJ74&gt;0,"-",-AJ74/(AJ10-AJ12))</f>
        <v>#DIV/0!</v>
      </c>
      <c r="AK75" s="133" t="e">
        <f>IF(AK74&gt;0,"-",-AK74/(AK10-AK12))</f>
        <v>#DIV/0!</v>
      </c>
      <c r="AL75" s="144" t="s">
        <v>51</v>
      </c>
      <c r="AM75" s="133" t="e">
        <f>IF(AM74&gt;0,"-",-AM74/(AM10-AM12))</f>
        <v>#DIV/0!</v>
      </c>
      <c r="AN75" s="133" t="e">
        <f>IF(AN74&gt;0,"-",-AN74/(AN10-AN12))</f>
        <v>#DIV/0!</v>
      </c>
      <c r="AO75" s="144" t="s">
        <v>51</v>
      </c>
      <c r="AP75" s="133" t="e">
        <f>IF(AP74&gt;0,"-",-AP74/(AP10-AP12))</f>
        <v>#DIV/0!</v>
      </c>
      <c r="AQ75" s="133" t="e">
        <f>IF(AQ74&gt;0,"-",-AQ74/(AQ10-AQ12))</f>
        <v>#DIV/0!</v>
      </c>
      <c r="AR75" s="144" t="s">
        <v>51</v>
      </c>
      <c r="AS75" s="133" t="e">
        <f>IF(AS74&gt;0,"-",-AS74/(AS10-AS12))</f>
        <v>#DIV/0!</v>
      </c>
      <c r="AT75" s="133" t="e">
        <f>IF(AT74&gt;0,"-",-AT74/(AT10-AT12))</f>
        <v>#DIV/0!</v>
      </c>
      <c r="AU75" s="144" t="s">
        <v>51</v>
      </c>
      <c r="AV75" s="133" t="e">
        <f>IF(AV74&gt;0,"-",-AV74/(AV10-AV12))</f>
        <v>#DIV/0!</v>
      </c>
      <c r="AW75" s="133" t="e">
        <f>IF(AW74&gt;0,"-",-AW74/(AW10-AW12))</f>
        <v>#DIV/0!</v>
      </c>
      <c r="AX75" s="144" t="s">
        <v>51</v>
      </c>
      <c r="AY75" s="133" t="e">
        <f>IF(AY74&gt;0,"-",-AY74/(AY10-AY12))</f>
        <v>#DIV/0!</v>
      </c>
      <c r="AZ75" s="133" t="e">
        <f>IF(AZ74&gt;0,"-",-AZ74/(AZ10-AZ12))</f>
        <v>#DIV/0!</v>
      </c>
      <c r="BA75" s="144" t="s">
        <v>51</v>
      </c>
      <c r="BB75" s="133" t="e">
        <f>IF(BB74&gt;0,"-",-BB74/(BB10-BB12))</f>
        <v>#DIV/0!</v>
      </c>
      <c r="BC75" s="133" t="e">
        <f>IF(BC74&gt;0,"-",-BC74/(BC10-BC12))</f>
        <v>#DIV/0!</v>
      </c>
      <c r="BD75" s="144" t="s">
        <v>51</v>
      </c>
      <c r="BE75" s="133" t="e">
        <f>IF(BE74&gt;0,"-",-BE74/(BE10-BE12))</f>
        <v>#DIV/0!</v>
      </c>
      <c r="BF75" s="133" t="e">
        <f>IF(BF74&gt;0,"-",-BF74/(BF10-BF12))</f>
        <v>#DIV/0!</v>
      </c>
      <c r="BG75" s="144" t="s">
        <v>51</v>
      </c>
      <c r="BH75" s="133" t="e">
        <f t="shared" ref="BH75:BJ75" si="194">IF(BH74&gt;0,"-",-BH74/(BH10-BH12))</f>
        <v>#DIV/0!</v>
      </c>
      <c r="BI75" s="133" t="e">
        <f t="shared" si="194"/>
        <v>#DIV/0!</v>
      </c>
      <c r="BJ75" s="133" t="e">
        <f t="shared" si="194"/>
        <v>#DIV/0!</v>
      </c>
      <c r="BK75" s="144" t="s">
        <v>51</v>
      </c>
      <c r="BL75" s="144" t="s">
        <v>51</v>
      </c>
      <c r="BM75" s="73"/>
      <c r="BN75" s="74"/>
      <c r="BO75" s="74"/>
      <c r="BP75" s="74"/>
      <c r="BQ75" s="74"/>
      <c r="BR75" s="74"/>
      <c r="BS75" s="74"/>
      <c r="BT75" s="74"/>
      <c r="BU75" s="74"/>
      <c r="BV75" s="74"/>
      <c r="BW75" s="74"/>
      <c r="BX75" s="74"/>
      <c r="BY75" s="74"/>
      <c r="BZ75" s="74"/>
      <c r="CA75" s="74"/>
      <c r="CB75" s="74"/>
      <c r="CC75" s="74"/>
      <c r="CD75" s="74"/>
      <c r="CE75" s="74"/>
      <c r="CF75" s="74"/>
      <c r="CG75" s="74"/>
      <c r="CH75" s="74"/>
      <c r="CI75" s="74"/>
      <c r="CJ75" s="74"/>
      <c r="CK75" s="74"/>
      <c r="CL75" s="74"/>
      <c r="CM75" s="74"/>
      <c r="CN75" s="74"/>
      <c r="CO75" s="74"/>
      <c r="CP75" s="74"/>
      <c r="CQ75" s="74"/>
      <c r="CR75" s="74"/>
      <c r="CS75" s="74"/>
      <c r="CT75" s="74"/>
      <c r="CU75" s="74"/>
      <c r="CV75" s="74"/>
      <c r="CW75" s="74"/>
      <c r="CX75" s="74"/>
      <c r="CY75" s="74"/>
      <c r="CZ75" s="74"/>
      <c r="DA75" s="74"/>
      <c r="DB75" s="74"/>
      <c r="DC75" s="74"/>
      <c r="DD75" s="74"/>
      <c r="DE75" s="74"/>
      <c r="DF75" s="74"/>
      <c r="DG75" s="74"/>
      <c r="DH75" s="74"/>
      <c r="DI75" s="74"/>
      <c r="DJ75" s="74"/>
      <c r="DK75" s="74"/>
      <c r="DL75" s="74"/>
      <c r="DM75" s="74"/>
      <c r="DN75" s="74"/>
      <c r="DO75" s="74"/>
      <c r="DP75" s="74"/>
      <c r="DQ75" s="74"/>
      <c r="DR75" s="74"/>
      <c r="DS75" s="74"/>
      <c r="DT75" s="74"/>
      <c r="DU75" s="74"/>
      <c r="DV75" s="74"/>
      <c r="DW75" s="74"/>
      <c r="DX75" s="74"/>
      <c r="DY75" s="74"/>
      <c r="DZ75" s="74"/>
      <c r="EA75" s="74"/>
      <c r="EB75" s="74"/>
      <c r="EC75" s="74"/>
      <c r="ED75" s="74"/>
      <c r="EE75" s="74"/>
      <c r="EF75" s="74"/>
      <c r="EG75" s="74"/>
      <c r="EH75" s="74"/>
      <c r="EI75" s="74"/>
      <c r="EJ75" s="74"/>
      <c r="EK75" s="74"/>
      <c r="EL75" s="74"/>
      <c r="EM75" s="74"/>
      <c r="EN75" s="74"/>
      <c r="EO75" s="74"/>
      <c r="EP75" s="74"/>
      <c r="EQ75" s="74"/>
      <c r="ER75" s="74"/>
      <c r="ES75" s="74"/>
      <c r="ET75" s="74"/>
      <c r="EU75" s="74"/>
      <c r="EV75" s="74"/>
      <c r="EW75" s="74"/>
      <c r="EX75" s="74"/>
      <c r="EY75" s="74"/>
      <c r="EZ75" s="74"/>
      <c r="FA75" s="74"/>
      <c r="FB75" s="74"/>
      <c r="FC75" s="74"/>
      <c r="FD75" s="74"/>
      <c r="FE75" s="74"/>
      <c r="FF75" s="74"/>
      <c r="FG75" s="74"/>
      <c r="FH75" s="74"/>
      <c r="FI75" s="74"/>
      <c r="FJ75" s="74"/>
      <c r="FK75" s="74"/>
      <c r="FL75" s="74"/>
      <c r="FM75" s="74"/>
      <c r="FN75" s="74"/>
      <c r="FO75" s="74"/>
      <c r="FP75" s="74"/>
      <c r="FQ75" s="74"/>
      <c r="FR75" s="74"/>
      <c r="FS75" s="74"/>
      <c r="FT75" s="74"/>
      <c r="FU75" s="74"/>
      <c r="FV75" s="74"/>
      <c r="FW75" s="74"/>
      <c r="FX75" s="74"/>
      <c r="FY75" s="74"/>
      <c r="FZ75" s="74"/>
      <c r="GA75" s="74"/>
      <c r="GB75" s="74"/>
      <c r="GC75" s="74"/>
      <c r="GD75" s="74"/>
      <c r="GE75" s="74"/>
      <c r="GF75" s="74"/>
      <c r="GG75" s="74"/>
      <c r="GH75" s="74"/>
      <c r="GI75" s="74"/>
      <c r="GJ75" s="74"/>
      <c r="GK75" s="74"/>
      <c r="GL75" s="74"/>
      <c r="GM75" s="74"/>
      <c r="GN75" s="74"/>
      <c r="GO75" s="74"/>
      <c r="GP75" s="74"/>
      <c r="GQ75" s="74"/>
      <c r="GR75" s="74"/>
      <c r="GS75" s="74"/>
      <c r="GT75" s="74"/>
      <c r="GU75" s="74"/>
      <c r="GV75" s="74"/>
      <c r="GW75" s="74"/>
      <c r="GX75" s="74"/>
    </row>
    <row r="76" spans="1:206" s="75" customFormat="1" ht="19.5" customHeight="1">
      <c r="A76" s="369" t="s">
        <v>127</v>
      </c>
      <c r="B76" s="369"/>
      <c r="C76" s="145" t="str">
        <f t="shared" ref="C76:R76" si="195">IF(OR(C10-C12=0,C74&gt;=0),"-",IF(AND(C78&lt;=0,C87&lt;=0),(-C74)/(C10-C12),IF(AND(C87&gt;0,C78&lt;=0),(-C74-C87)/(C10-C12),IF(AND(C87&lt;=0,C78&gt;0),(-C74-C78)/(C10-C12),(-C74-C78-C87)/(C10-C12)))))</f>
        <v>-</v>
      </c>
      <c r="D76" s="145" t="str">
        <f t="shared" si="195"/>
        <v>-</v>
      </c>
      <c r="E76" s="145" t="str">
        <f t="shared" si="195"/>
        <v>-</v>
      </c>
      <c r="F76" s="145" t="str">
        <f t="shared" si="195"/>
        <v>-</v>
      </c>
      <c r="G76" s="145" t="str">
        <f t="shared" si="195"/>
        <v>-</v>
      </c>
      <c r="H76" s="145" t="str">
        <f t="shared" si="195"/>
        <v>-</v>
      </c>
      <c r="I76" s="145" t="str">
        <f t="shared" si="195"/>
        <v>-</v>
      </c>
      <c r="J76" s="145" t="str">
        <f t="shared" si="195"/>
        <v>-</v>
      </c>
      <c r="K76" s="145" t="str">
        <f t="shared" si="195"/>
        <v>-</v>
      </c>
      <c r="L76" s="145" t="str">
        <f t="shared" si="195"/>
        <v>-</v>
      </c>
      <c r="M76" s="145" t="str">
        <f t="shared" si="195"/>
        <v>-</v>
      </c>
      <c r="N76" s="145" t="str">
        <f t="shared" si="195"/>
        <v>-</v>
      </c>
      <c r="O76" s="145" t="str">
        <f t="shared" si="195"/>
        <v>-</v>
      </c>
      <c r="P76" s="145" t="str">
        <f t="shared" si="195"/>
        <v>-</v>
      </c>
      <c r="Q76" s="145" t="str">
        <f t="shared" si="195"/>
        <v>-</v>
      </c>
      <c r="R76" s="145" t="str">
        <f t="shared" si="195"/>
        <v>-</v>
      </c>
      <c r="S76" s="145" t="str">
        <f t="shared" ref="S76:AA76" si="196">IF(OR(S10-S12=0,S74&gt;=0),"-",IF(AND(S78&lt;=0,S87&lt;=0),(-S74)/(S10-S12),IF(AND(S87&gt;0,S78&lt;=0),(-S74-S87)/(S10-S12),IF(AND(S87&lt;=0,S78&gt;0),(-S74-S78)/(S10-S12),(-S74-S78-S87)/(S10-S12)))))</f>
        <v>-</v>
      </c>
      <c r="T76" s="145" t="str">
        <f t="shared" si="196"/>
        <v>-</v>
      </c>
      <c r="U76" s="145" t="str">
        <f t="shared" si="196"/>
        <v>-</v>
      </c>
      <c r="V76" s="145" t="str">
        <f t="shared" si="196"/>
        <v>-</v>
      </c>
      <c r="W76" s="145" t="str">
        <f t="shared" si="196"/>
        <v>-</v>
      </c>
      <c r="X76" s="145" t="str">
        <f t="shared" si="196"/>
        <v>-</v>
      </c>
      <c r="Y76" s="145" t="str">
        <f t="shared" si="196"/>
        <v>-</v>
      </c>
      <c r="Z76" s="145" t="str">
        <f t="shared" si="196"/>
        <v>-</v>
      </c>
      <c r="AA76" s="145" t="str">
        <f t="shared" si="196"/>
        <v>-</v>
      </c>
      <c r="AB76" s="144" t="s">
        <v>51</v>
      </c>
      <c r="AC76" s="145" t="str">
        <f t="shared" ref="AC76:AE76" si="197">IF(OR(AC10-AC12=0,AC74&gt;=0),"-",IF(AND(AC78&lt;=0,AC87&lt;=0),(-AC74)/(AC10-AC12),IF(AND(AC87&gt;0,AC78&lt;=0),(-AC74-AC87)/(AC10-AC12),IF(AND(AC87&lt;=0,AC78&gt;0),(-AC74-AC78)/(AC10-AC12),(-AC74-AC78-AC87)/(AC10-AC12)))))</f>
        <v>-</v>
      </c>
      <c r="AD76" s="145" t="str">
        <f t="shared" si="197"/>
        <v>-</v>
      </c>
      <c r="AE76" s="145" t="str">
        <f t="shared" si="197"/>
        <v>-</v>
      </c>
      <c r="AF76" s="144" t="s">
        <v>51</v>
      </c>
      <c r="AG76" s="145" t="str">
        <f>IF(OR(AG10-AG12=0,AG74&gt;=0),"-",IF(AND(AG78&lt;=0,AG87&lt;=0),(-AG74)/(AG10-AG12),IF(AND(AG87&gt;0,AG78&lt;=0),(-AG74-AG87)/(AG10-AG12),IF(AND(AG87&lt;=0,AG78&gt;0),(-AG74-AG78)/(AG10-AG12),(-AG74-AG78-AG87)/(AG10-AG12)))))</f>
        <v>-</v>
      </c>
      <c r="AH76" s="145" t="str">
        <f>IF(OR(AH10-AH12=0,AH74&gt;=0),"-",IF(AND(AH78&lt;=0,AH87&lt;=0),(-AH74)/(AH10-AH12),IF(AND(AH87&gt;0,AH78&lt;=0),(-AH74-AH87)/(AH10-AH12),IF(AND(AH87&lt;=0,AH78&gt;0),(-AH74-AH78)/(AH10-AH12),(-AH74-AH78-AH87)/(AH10-AH12)))))</f>
        <v>-</v>
      </c>
      <c r="AI76" s="144" t="s">
        <v>51</v>
      </c>
      <c r="AJ76" s="145" t="str">
        <f>IF(OR(AJ10-AJ12=0,AJ74&gt;=0),"-",IF(AND(AJ78&lt;=0,AJ87&lt;=0),(-AJ74)/(AJ10-AJ12),IF(AND(AJ87&gt;0,AJ78&lt;=0),(-AJ74-AJ87)/(AJ10-AJ12),IF(AND(AJ87&lt;=0,AJ78&gt;0),(-AJ74-AJ78)/(AJ10-AJ12),(-AJ74-AJ78-AJ87)/(AJ10-AJ12)))))</f>
        <v>-</v>
      </c>
      <c r="AK76" s="145" t="str">
        <f>IF(OR(AK10-AK12=0,AK74&gt;=0),"-",IF(AND(AK78&lt;=0,AK87&lt;=0),(-AK74)/(AK10-AK12),IF(AND(AK87&gt;0,AK78&lt;=0),(-AK74-AK87)/(AK10-AK12),IF(AND(AK87&lt;=0,AK78&gt;0),(-AK74-AK78)/(AK10-AK12),(-AK74-AK78-AK87)/(AK10-AK12)))))</f>
        <v>-</v>
      </c>
      <c r="AL76" s="144" t="s">
        <v>51</v>
      </c>
      <c r="AM76" s="145" t="str">
        <f>IF(OR(AM10-AM12=0,AM74&gt;=0),"-",IF(AND(AM78&lt;=0,AM87&lt;=0),(-AM74)/(AM10-AM12),IF(AND(AM87&gt;0,AM78&lt;=0),(-AM74-AM87)/(AM10-AM12),IF(AND(AM87&lt;=0,AM78&gt;0),(-AM74-AM78)/(AM10-AM12),(-AM74-AM78-AM87)/(AM10-AM12)))))</f>
        <v>-</v>
      </c>
      <c r="AN76" s="145" t="str">
        <f>IF(OR(AN10-AN12=0,AN74&gt;=0),"-",IF(AND(AN78&lt;=0,AN87&lt;=0),(-AN74)/(AN10-AN12),IF(AND(AN87&gt;0,AN78&lt;=0),(-AN74-AN87)/(AN10-AN12),IF(AND(AN87&lt;=0,AN78&gt;0),(-AN74-AN78)/(AN10-AN12),(-AN74-AN78-AN87)/(AN10-AN12)))))</f>
        <v>-</v>
      </c>
      <c r="AO76" s="144" t="s">
        <v>51</v>
      </c>
      <c r="AP76" s="145" t="str">
        <f>IF(OR(AP10-AP12=0,AP74&gt;=0),"-",IF(AND(AP78&lt;=0,AP87&lt;=0),(-AP74)/(AP10-AP12),IF(AND(AP87&gt;0,AP78&lt;=0),(-AP74-AP87)/(AP10-AP12),IF(AND(AP87&lt;=0,AP78&gt;0),(-AP74-AP78)/(AP10-AP12),(-AP74-AP78-AP87)/(AP10-AP12)))))</f>
        <v>-</v>
      </c>
      <c r="AQ76" s="145" t="str">
        <f>IF(OR(AQ10-AQ12=0,AQ74&gt;=0),"-",IF(AND(AQ78&lt;=0,AQ87&lt;=0),(-AQ74)/(AQ10-AQ12),IF(AND(AQ87&gt;0,AQ78&lt;=0),(-AQ74-AQ87)/(AQ10-AQ12),IF(AND(AQ87&lt;=0,AQ78&gt;0),(-AQ74-AQ78)/(AQ10-AQ12),(-AQ74-AQ78-AQ87)/(AQ10-AQ12)))))</f>
        <v>-</v>
      </c>
      <c r="AR76" s="144" t="s">
        <v>51</v>
      </c>
      <c r="AS76" s="145" t="str">
        <f>IF(OR(AS10-AS12=0,AS74&gt;=0),"-",IF(AND(AS78&lt;=0,AS87&lt;=0),(-AS74)/(AS10-AS12),IF(AND(AS87&gt;0,AS78&lt;=0),(-AS74-AS87)/(AS10-AS12),IF(AND(AS87&lt;=0,AS78&gt;0),(-AS74-AS78)/(AS10-AS12),(-AS74-AS78-AS87)/(AS10-AS12)))))</f>
        <v>-</v>
      </c>
      <c r="AT76" s="145" t="str">
        <f>IF(OR(AT10-AT12=0,AT74&gt;=0),"-",IF(AND(AT78&lt;=0,AT87&lt;=0),(-AT74)/(AT10-AT12),IF(AND(AT87&gt;0,AT78&lt;=0),(-AT74-AT87)/(AT10-AT12),IF(AND(AT87&lt;=0,AT78&gt;0),(-AT74-AT78)/(AT10-AT12),(-AT74-AT78-AT87)/(AT10-AT12)))))</f>
        <v>-</v>
      </c>
      <c r="AU76" s="144" t="s">
        <v>51</v>
      </c>
      <c r="AV76" s="145" t="str">
        <f>IF(OR(AV10-AV12=0,AV74&gt;=0),"-",IF(AND(AV78&lt;=0,AV87&lt;=0),(-AV74)/(AV10-AV12),IF(AND(AV87&gt;0,AV78&lt;=0),(-AV74-AV87)/(AV10-AV12),IF(AND(AV87&lt;=0,AV78&gt;0),(-AV74-AV78)/(AV10-AV12),(-AV74-AV78-AV87)/(AV10-AV12)))))</f>
        <v>-</v>
      </c>
      <c r="AW76" s="145" t="str">
        <f>IF(OR(AW10-AW12=0,AW74&gt;=0),"-",IF(AND(AW78&lt;=0,AW87&lt;=0),(-AW74)/(AW10-AW12),IF(AND(AW87&gt;0,AW78&lt;=0),(-AW74-AW87)/(AW10-AW12),IF(AND(AW87&lt;=0,AW78&gt;0),(-AW74-AW78)/(AW10-AW12),(-AW74-AW78-AW87)/(AW10-AW12)))))</f>
        <v>-</v>
      </c>
      <c r="AX76" s="144" t="s">
        <v>51</v>
      </c>
      <c r="AY76" s="145" t="str">
        <f>IF(OR(AY10-AY12=0,AY74&gt;=0),"-",IF(AND(AY78&lt;=0,AY87&lt;=0),(-AY74)/(AY10-AY12),IF(AND(AY87&gt;0,AY78&lt;=0),(-AY74-AY87)/(AY10-AY12),IF(AND(AY87&lt;=0,AY78&gt;0),(-AY74-AY78)/(AY10-AY12),(-AY74-AY78-AY87)/(AY10-AY12)))))</f>
        <v>-</v>
      </c>
      <c r="AZ76" s="145" t="str">
        <f>IF(OR(AZ10-AZ12=0,AZ74&gt;=0),"-",IF(AND(AZ78&lt;=0,AZ87&lt;=0),(-AZ74)/(AZ10-AZ12),IF(AND(AZ87&gt;0,AZ78&lt;=0),(-AZ74-AZ87)/(AZ10-AZ12),IF(AND(AZ87&lt;=0,AZ78&gt;0),(-AZ74-AZ78)/(AZ10-AZ12),(-AZ74-AZ78-AZ87)/(AZ10-AZ12)))))</f>
        <v>-</v>
      </c>
      <c r="BA76" s="144" t="s">
        <v>51</v>
      </c>
      <c r="BB76" s="145" t="str">
        <f>IF(OR(BB10-BB12=0,BB74&gt;=0),"-",IF(AND(BB78&lt;=0,BB87&lt;=0),(-BB74)/(BB10-BB12),IF(AND(BB87&gt;0,BB78&lt;=0),(-BB74-BB87)/(BB10-BB12),IF(AND(BB87&lt;=0,BB78&gt;0),(-BB74-BB78)/(BB10-BB12),(-BB74-BB78-BB87)/(BB10-BB12)))))</f>
        <v>-</v>
      </c>
      <c r="BC76" s="145" t="str">
        <f>IF(OR(BC10-BC12=0,BC74&gt;=0),"-",IF(AND(BC78&lt;=0,BC87&lt;=0),(-BC74)/(BC10-BC12),IF(AND(BC87&gt;0,BC78&lt;=0),(-BC74-BC87)/(BC10-BC12),IF(AND(BC87&lt;=0,BC78&gt;0),(-BC74-BC78)/(BC10-BC12),(-BC74-BC78-BC87)/(BC10-BC12)))))</f>
        <v>-</v>
      </c>
      <c r="BD76" s="144" t="s">
        <v>51</v>
      </c>
      <c r="BE76" s="145" t="str">
        <f>IF(OR(BE10-BE12=0,BE74&gt;=0),"-",IF(AND(BE78&lt;=0,BE87&lt;=0),(-BE74)/(BE10-BE12),IF(AND(BE87&gt;0,BE78&lt;=0),(-BE74-BE87)/(BE10-BE12),IF(AND(BE87&lt;=0,BE78&gt;0),(-BE74-BE78)/(BE10-BE12),(-BE74-BE78-BE87)/(BE10-BE12)))))</f>
        <v>-</v>
      </c>
      <c r="BF76" s="145" t="str">
        <f>IF(OR(BF10-BF12=0,BF74&gt;=0),"-",IF(AND(BF78&lt;=0,BF87&lt;=0),(-BF74)/(BF10-BF12),IF(AND(BF87&gt;0,BF78&lt;=0),(-BF74-BF87)/(BF10-BF12),IF(AND(BF87&lt;=0,BF78&gt;0),(-BF74-BF78)/(BF10-BF12),(-BF74-BF78-BF87)/(BF10-BF12)))))</f>
        <v>-</v>
      </c>
      <c r="BG76" s="144" t="s">
        <v>51</v>
      </c>
      <c r="BH76" s="145" t="str">
        <f t="shared" ref="BH76:BJ76" si="198">IF(OR(BH10-BH12=0,BH74&gt;=0),"-",IF(AND(BH78&lt;=0,BH87&lt;=0),(-BH74)/(BH10-BH12),IF(AND(BH87&gt;0,BH78&lt;=0),(-BH74-BH87)/(BH10-BH12),IF(AND(BH87&lt;=0,BH78&gt;0),(-BH74-BH78)/(BH10-BH12),(-BH74-BH78-BH87)/(BH10-BH12)))))</f>
        <v>-</v>
      </c>
      <c r="BI76" s="145" t="str">
        <f t="shared" si="198"/>
        <v>-</v>
      </c>
      <c r="BJ76" s="145" t="str">
        <f t="shared" si="198"/>
        <v>-</v>
      </c>
      <c r="BK76" s="144" t="s">
        <v>51</v>
      </c>
      <c r="BL76" s="144" t="s">
        <v>51</v>
      </c>
      <c r="BM76" s="73"/>
      <c r="BN76" s="74"/>
      <c r="BO76" s="74"/>
      <c r="BP76" s="74"/>
      <c r="BQ76" s="74"/>
      <c r="BR76" s="74"/>
      <c r="BS76" s="74"/>
      <c r="BT76" s="74"/>
      <c r="BU76" s="74"/>
      <c r="BV76" s="74"/>
      <c r="BW76" s="74"/>
      <c r="BX76" s="74"/>
      <c r="BY76" s="74"/>
      <c r="BZ76" s="74"/>
      <c r="CA76" s="74"/>
      <c r="CB76" s="74"/>
      <c r="CC76" s="74"/>
      <c r="CD76" s="74"/>
      <c r="CE76" s="74"/>
      <c r="CF76" s="74"/>
      <c r="CG76" s="74"/>
      <c r="CH76" s="74"/>
      <c r="CI76" s="74"/>
      <c r="CJ76" s="74"/>
      <c r="CK76" s="74"/>
      <c r="CL76" s="74"/>
      <c r="CM76" s="74"/>
      <c r="CN76" s="74"/>
      <c r="CO76" s="74"/>
      <c r="CP76" s="74"/>
      <c r="CQ76" s="74"/>
      <c r="CR76" s="74"/>
      <c r="CS76" s="74"/>
      <c r="CT76" s="74"/>
      <c r="CU76" s="74"/>
      <c r="CV76" s="74"/>
      <c r="CW76" s="74"/>
      <c r="CX76" s="74"/>
      <c r="CY76" s="74"/>
      <c r="CZ76" s="74"/>
      <c r="DA76" s="74"/>
      <c r="DB76" s="74"/>
      <c r="DC76" s="74"/>
      <c r="DD76" s="74"/>
      <c r="DE76" s="74"/>
      <c r="DF76" s="74"/>
      <c r="DG76" s="74"/>
      <c r="DH76" s="74"/>
      <c r="DI76" s="74"/>
      <c r="DJ76" s="74"/>
      <c r="DK76" s="74"/>
      <c r="DL76" s="74"/>
      <c r="DM76" s="74"/>
      <c r="DN76" s="74"/>
      <c r="DO76" s="74"/>
      <c r="DP76" s="74"/>
      <c r="DQ76" s="74"/>
      <c r="DR76" s="74"/>
      <c r="DS76" s="74"/>
      <c r="DT76" s="74"/>
      <c r="DU76" s="74"/>
      <c r="DV76" s="74"/>
      <c r="DW76" s="74"/>
      <c r="DX76" s="74"/>
      <c r="DY76" s="74"/>
      <c r="DZ76" s="74"/>
      <c r="EA76" s="74"/>
      <c r="EB76" s="74"/>
      <c r="EC76" s="74"/>
      <c r="ED76" s="74"/>
      <c r="EE76" s="74"/>
      <c r="EF76" s="74"/>
      <c r="EG76" s="74"/>
      <c r="EH76" s="74"/>
      <c r="EI76" s="74"/>
      <c r="EJ76" s="74"/>
      <c r="EK76" s="74"/>
      <c r="EL76" s="74"/>
      <c r="EM76" s="74"/>
      <c r="EN76" s="74"/>
      <c r="EO76" s="74"/>
      <c r="EP76" s="74"/>
      <c r="EQ76" s="74"/>
      <c r="ER76" s="74"/>
      <c r="ES76" s="74"/>
      <c r="ET76" s="74"/>
      <c r="EU76" s="74"/>
      <c r="EV76" s="74"/>
      <c r="EW76" s="74"/>
      <c r="EX76" s="74"/>
      <c r="EY76" s="74"/>
      <c r="EZ76" s="74"/>
      <c r="FA76" s="74"/>
      <c r="FB76" s="74"/>
      <c r="FC76" s="74"/>
      <c r="FD76" s="74"/>
      <c r="FE76" s="74"/>
      <c r="FF76" s="74"/>
      <c r="FG76" s="74"/>
      <c r="FH76" s="74"/>
      <c r="FI76" s="74"/>
      <c r="FJ76" s="74"/>
      <c r="FK76" s="74"/>
      <c r="FL76" s="74"/>
      <c r="FM76" s="74"/>
      <c r="FN76" s="74"/>
      <c r="FO76" s="74"/>
      <c r="FP76" s="74"/>
      <c r="FQ76" s="74"/>
      <c r="FR76" s="74"/>
      <c r="FS76" s="74"/>
      <c r="FT76" s="74"/>
      <c r="FU76" s="74"/>
      <c r="FV76" s="74"/>
      <c r="FW76" s="74"/>
      <c r="FX76" s="74"/>
      <c r="FY76" s="74"/>
      <c r="FZ76" s="74"/>
      <c r="GA76" s="74"/>
      <c r="GB76" s="74"/>
      <c r="GC76" s="74"/>
      <c r="GD76" s="74"/>
      <c r="GE76" s="74"/>
      <c r="GF76" s="74"/>
      <c r="GG76" s="74"/>
      <c r="GH76" s="74"/>
      <c r="GI76" s="74"/>
      <c r="GJ76" s="74"/>
      <c r="GK76" s="74"/>
      <c r="GL76" s="74"/>
      <c r="GM76" s="74"/>
      <c r="GN76" s="74"/>
      <c r="GO76" s="74"/>
      <c r="GP76" s="74"/>
      <c r="GQ76" s="74"/>
      <c r="GR76" s="74"/>
      <c r="GS76" s="74"/>
      <c r="GT76" s="74"/>
      <c r="GU76" s="74"/>
      <c r="GV76" s="74"/>
      <c r="GW76" s="74"/>
      <c r="GX76" s="74"/>
    </row>
    <row r="77" spans="1:206" s="77" customFormat="1" ht="32.25" customHeight="1">
      <c r="A77" s="358" t="s">
        <v>53</v>
      </c>
      <c r="B77" s="358"/>
      <c r="C77" s="130">
        <f t="shared" ref="C77" si="199">C78+C81+C84+C87</f>
        <v>0</v>
      </c>
      <c r="D77" s="130">
        <f>D78+D81+D84+D87</f>
        <v>0</v>
      </c>
      <c r="E77" s="130">
        <f t="shared" ref="E77:J77" si="200">E78+E81+E84+E87</f>
        <v>0</v>
      </c>
      <c r="F77" s="130">
        <f t="shared" si="200"/>
        <v>0</v>
      </c>
      <c r="G77" s="130">
        <f t="shared" si="200"/>
        <v>0</v>
      </c>
      <c r="H77" s="130">
        <f t="shared" si="200"/>
        <v>0</v>
      </c>
      <c r="I77" s="130">
        <f>I78+I81+I84+I87</f>
        <v>0</v>
      </c>
      <c r="J77" s="130">
        <f t="shared" si="200"/>
        <v>0</v>
      </c>
      <c r="K77" s="130">
        <f>K78+K81+K84+K87</f>
        <v>0</v>
      </c>
      <c r="L77" s="130">
        <f t="shared" ref="L77" si="201">L78+L81+L84+L87</f>
        <v>0</v>
      </c>
      <c r="M77" s="130">
        <f>M78+M81+M84+M87</f>
        <v>0</v>
      </c>
      <c r="N77" s="130">
        <f t="shared" ref="N77" si="202">N78+N81+N84+N87</f>
        <v>0</v>
      </c>
      <c r="O77" s="130">
        <f>O78+O81+O84+O87</f>
        <v>0</v>
      </c>
      <c r="P77" s="130">
        <f t="shared" ref="P77" si="203">P78+P81+P84+P87</f>
        <v>0</v>
      </c>
      <c r="Q77" s="130">
        <f>Q78+Q81+Q84+Q87</f>
        <v>0</v>
      </c>
      <c r="R77" s="130">
        <f t="shared" ref="R77" si="204">R78+R81+R84+R87</f>
        <v>0</v>
      </c>
      <c r="S77" s="130">
        <f>S78+S81+S84+S87</f>
        <v>0</v>
      </c>
      <c r="T77" s="130">
        <f t="shared" ref="T77" si="205">T78+T81+T84+T87</f>
        <v>0</v>
      </c>
      <c r="U77" s="130">
        <f>U78+U81+U84+U87</f>
        <v>0</v>
      </c>
      <c r="V77" s="130">
        <f t="shared" ref="V77" si="206">V78+V81+V84+V87</f>
        <v>0</v>
      </c>
      <c r="W77" s="130">
        <f>W78+W81+W84+W87</f>
        <v>0</v>
      </c>
      <c r="X77" s="130">
        <f t="shared" ref="X77" si="207">X78+X81+X84+X87</f>
        <v>0</v>
      </c>
      <c r="Y77" s="130">
        <f>Y78+Y81+Y84+Y87</f>
        <v>0</v>
      </c>
      <c r="Z77" s="130">
        <f t="shared" ref="Z77:AA77" si="208">Z78+Z81+Z84+Z87</f>
        <v>0</v>
      </c>
      <c r="AA77" s="130">
        <f t="shared" si="208"/>
        <v>0</v>
      </c>
      <c r="AB77" s="143" t="s">
        <v>51</v>
      </c>
      <c r="AC77" s="130">
        <f t="shared" ref="AC77:BH77" si="209">AC78+AC81+AC84+AC87</f>
        <v>0</v>
      </c>
      <c r="AD77" s="130">
        <f t="shared" si="209"/>
        <v>0</v>
      </c>
      <c r="AE77" s="130">
        <f t="shared" si="209"/>
        <v>0</v>
      </c>
      <c r="AF77" s="143" t="s">
        <v>51</v>
      </c>
      <c r="AG77" s="130">
        <f t="shared" ref="AG77" si="210">AG78+AG81+AG84+AG87</f>
        <v>0</v>
      </c>
      <c r="AH77" s="130">
        <f t="shared" si="209"/>
        <v>0</v>
      </c>
      <c r="AI77" s="143" t="s">
        <v>51</v>
      </c>
      <c r="AJ77" s="130">
        <f t="shared" si="209"/>
        <v>0</v>
      </c>
      <c r="AK77" s="130">
        <f t="shared" si="209"/>
        <v>0</v>
      </c>
      <c r="AL77" s="143" t="s">
        <v>51</v>
      </c>
      <c r="AM77" s="130">
        <f t="shared" si="209"/>
        <v>0</v>
      </c>
      <c r="AN77" s="130">
        <f t="shared" si="209"/>
        <v>0</v>
      </c>
      <c r="AO77" s="143" t="s">
        <v>51</v>
      </c>
      <c r="AP77" s="130">
        <f t="shared" si="209"/>
        <v>0</v>
      </c>
      <c r="AQ77" s="130">
        <f t="shared" si="209"/>
        <v>0</v>
      </c>
      <c r="AR77" s="143" t="s">
        <v>51</v>
      </c>
      <c r="AS77" s="130">
        <f t="shared" si="209"/>
        <v>0</v>
      </c>
      <c r="AT77" s="130">
        <f t="shared" si="209"/>
        <v>0</v>
      </c>
      <c r="AU77" s="143" t="s">
        <v>51</v>
      </c>
      <c r="AV77" s="130">
        <f t="shared" si="209"/>
        <v>0</v>
      </c>
      <c r="AW77" s="130">
        <f t="shared" si="209"/>
        <v>0</v>
      </c>
      <c r="AX77" s="143" t="s">
        <v>51</v>
      </c>
      <c r="AY77" s="130">
        <f t="shared" si="209"/>
        <v>0</v>
      </c>
      <c r="AZ77" s="130">
        <f t="shared" si="209"/>
        <v>0</v>
      </c>
      <c r="BA77" s="143" t="s">
        <v>51</v>
      </c>
      <c r="BB77" s="130">
        <f t="shared" si="209"/>
        <v>0</v>
      </c>
      <c r="BC77" s="130">
        <f t="shared" si="209"/>
        <v>0</v>
      </c>
      <c r="BD77" s="143" t="s">
        <v>51</v>
      </c>
      <c r="BE77" s="130">
        <f t="shared" si="209"/>
        <v>0</v>
      </c>
      <c r="BF77" s="130">
        <f t="shared" si="209"/>
        <v>0</v>
      </c>
      <c r="BG77" s="143" t="s">
        <v>51</v>
      </c>
      <c r="BH77" s="130">
        <f t="shared" si="209"/>
        <v>0</v>
      </c>
      <c r="BI77" s="130">
        <f t="shared" ref="BI77:BJ77" si="211">BI78+BI81+BI84+BI87</f>
        <v>0</v>
      </c>
      <c r="BJ77" s="130">
        <f t="shared" si="211"/>
        <v>0</v>
      </c>
      <c r="BK77" s="143" t="s">
        <v>51</v>
      </c>
      <c r="BL77" s="143" t="s">
        <v>51</v>
      </c>
      <c r="BM77" s="168"/>
      <c r="BN77" s="76"/>
      <c r="BO77" s="76"/>
      <c r="BP77" s="76"/>
      <c r="BQ77" s="76"/>
      <c r="BR77" s="76"/>
      <c r="BS77" s="76"/>
      <c r="BT77" s="76"/>
      <c r="BU77" s="76"/>
      <c r="BV77" s="76"/>
      <c r="BW77" s="76"/>
      <c r="BX77" s="76"/>
      <c r="BY77" s="76"/>
      <c r="BZ77" s="76"/>
      <c r="CA77" s="76"/>
      <c r="CB77" s="76"/>
      <c r="CC77" s="76"/>
      <c r="CD77" s="76"/>
      <c r="CE77" s="76"/>
      <c r="CF77" s="76"/>
      <c r="CG77" s="76"/>
      <c r="CH77" s="76"/>
      <c r="CI77" s="76"/>
      <c r="CJ77" s="76"/>
      <c r="CK77" s="76"/>
      <c r="CL77" s="76"/>
      <c r="CM77" s="76"/>
      <c r="CN77" s="76"/>
      <c r="CO77" s="76"/>
      <c r="CP77" s="76"/>
      <c r="CQ77" s="76"/>
      <c r="CR77" s="76"/>
      <c r="CS77" s="76"/>
      <c r="CT77" s="76"/>
      <c r="CU77" s="76"/>
      <c r="CV77" s="76"/>
      <c r="CW77" s="76"/>
      <c r="CX77" s="76"/>
      <c r="CY77" s="76"/>
      <c r="CZ77" s="76"/>
      <c r="DA77" s="76"/>
      <c r="DB77" s="76"/>
      <c r="DC77" s="76"/>
      <c r="DD77" s="76"/>
      <c r="DE77" s="76"/>
      <c r="DF77" s="76"/>
      <c r="DG77" s="76"/>
      <c r="DH77" s="76"/>
      <c r="DI77" s="76"/>
      <c r="DJ77" s="76"/>
      <c r="DK77" s="76"/>
      <c r="DL77" s="76"/>
      <c r="DM77" s="76"/>
      <c r="DN77" s="76"/>
      <c r="DO77" s="76"/>
      <c r="DP77" s="76"/>
      <c r="DQ77" s="76"/>
      <c r="DR77" s="76"/>
      <c r="DS77" s="76"/>
      <c r="DT77" s="76"/>
      <c r="DU77" s="76"/>
      <c r="DV77" s="76"/>
      <c r="DW77" s="76"/>
      <c r="DX77" s="76"/>
      <c r="DY77" s="76"/>
      <c r="DZ77" s="76"/>
      <c r="EA77" s="76"/>
      <c r="EB77" s="76"/>
      <c r="EC77" s="76"/>
      <c r="ED77" s="76"/>
      <c r="EE77" s="76"/>
      <c r="EF77" s="76"/>
      <c r="EG77" s="76"/>
      <c r="EH77" s="76"/>
      <c r="EI77" s="76"/>
      <c r="EJ77" s="76"/>
      <c r="EK77" s="76"/>
      <c r="EL77" s="76"/>
      <c r="EM77" s="76"/>
      <c r="EN77" s="76"/>
      <c r="EO77" s="76"/>
      <c r="EP77" s="76"/>
      <c r="EQ77" s="76"/>
      <c r="ER77" s="76"/>
      <c r="ES77" s="76"/>
      <c r="ET77" s="76"/>
      <c r="EU77" s="76"/>
      <c r="EV77" s="76"/>
      <c r="EW77" s="76"/>
      <c r="EX77" s="76"/>
      <c r="EY77" s="76"/>
      <c r="EZ77" s="76"/>
      <c r="FA77" s="76"/>
      <c r="FB77" s="76"/>
      <c r="FC77" s="76"/>
      <c r="FD77" s="76"/>
      <c r="FE77" s="76"/>
      <c r="FF77" s="76"/>
      <c r="FG77" s="76"/>
      <c r="FH77" s="76"/>
      <c r="FI77" s="76"/>
      <c r="FJ77" s="76"/>
      <c r="FK77" s="76"/>
      <c r="FL77" s="76"/>
      <c r="FM77" s="76"/>
      <c r="FN77" s="76"/>
      <c r="FO77" s="76"/>
      <c r="FP77" s="76"/>
      <c r="FQ77" s="76"/>
      <c r="FR77" s="76"/>
      <c r="FS77" s="76"/>
      <c r="FT77" s="76"/>
      <c r="FU77" s="76"/>
      <c r="FV77" s="76"/>
      <c r="FW77" s="76"/>
      <c r="FX77" s="76"/>
      <c r="FY77" s="76"/>
      <c r="FZ77" s="76"/>
      <c r="GA77" s="76"/>
      <c r="GB77" s="76"/>
      <c r="GC77" s="76"/>
      <c r="GD77" s="76"/>
      <c r="GE77" s="76"/>
      <c r="GF77" s="76"/>
      <c r="GG77" s="76"/>
      <c r="GH77" s="76"/>
      <c r="GI77" s="76"/>
      <c r="GJ77" s="76"/>
      <c r="GK77" s="76"/>
      <c r="GL77" s="76"/>
      <c r="GM77" s="76"/>
      <c r="GN77" s="76"/>
      <c r="GO77" s="76"/>
      <c r="GP77" s="76"/>
      <c r="GQ77" s="76"/>
      <c r="GR77" s="76"/>
      <c r="GS77" s="76"/>
      <c r="GT77" s="76"/>
      <c r="GU77" s="76"/>
      <c r="GV77" s="76"/>
      <c r="GW77" s="76"/>
      <c r="GX77" s="76"/>
    </row>
    <row r="78" spans="1:206" s="75" customFormat="1" ht="18" customHeight="1">
      <c r="A78" s="366" t="s">
        <v>54</v>
      </c>
      <c r="B78" s="366"/>
      <c r="C78" s="148">
        <f t="shared" ref="C78:AA78" si="212">C79-C80</f>
        <v>0</v>
      </c>
      <c r="D78" s="148">
        <f>D79-D80</f>
        <v>0</v>
      </c>
      <c r="E78" s="148">
        <f t="shared" si="212"/>
        <v>0</v>
      </c>
      <c r="F78" s="148">
        <f t="shared" si="212"/>
        <v>0</v>
      </c>
      <c r="G78" s="148">
        <f t="shared" si="212"/>
        <v>0</v>
      </c>
      <c r="H78" s="148">
        <f t="shared" si="212"/>
        <v>0</v>
      </c>
      <c r="I78" s="148">
        <f t="shared" si="212"/>
        <v>0</v>
      </c>
      <c r="J78" s="148">
        <f t="shared" si="212"/>
        <v>0</v>
      </c>
      <c r="K78" s="148">
        <f t="shared" si="212"/>
        <v>0</v>
      </c>
      <c r="L78" s="148">
        <f t="shared" si="212"/>
        <v>0</v>
      </c>
      <c r="M78" s="148">
        <f t="shared" si="212"/>
        <v>0</v>
      </c>
      <c r="N78" s="148">
        <f t="shared" si="212"/>
        <v>0</v>
      </c>
      <c r="O78" s="148">
        <f t="shared" si="212"/>
        <v>0</v>
      </c>
      <c r="P78" s="148">
        <f t="shared" si="212"/>
        <v>0</v>
      </c>
      <c r="Q78" s="148">
        <f t="shared" si="212"/>
        <v>0</v>
      </c>
      <c r="R78" s="148">
        <f t="shared" si="212"/>
        <v>0</v>
      </c>
      <c r="S78" s="148">
        <f t="shared" si="212"/>
        <v>0</v>
      </c>
      <c r="T78" s="148">
        <f t="shared" si="212"/>
        <v>0</v>
      </c>
      <c r="U78" s="148">
        <f t="shared" si="212"/>
        <v>0</v>
      </c>
      <c r="V78" s="148">
        <f t="shared" si="212"/>
        <v>0</v>
      </c>
      <c r="W78" s="148">
        <f t="shared" si="212"/>
        <v>0</v>
      </c>
      <c r="X78" s="148">
        <f t="shared" si="212"/>
        <v>0</v>
      </c>
      <c r="Y78" s="148">
        <f t="shared" si="212"/>
        <v>0</v>
      </c>
      <c r="Z78" s="148">
        <f t="shared" si="212"/>
        <v>0</v>
      </c>
      <c r="AA78" s="148">
        <f t="shared" si="212"/>
        <v>0</v>
      </c>
      <c r="AB78" s="133">
        <f t="shared" ref="AB78:AB87" si="213">IF(D78=0,1,AA78/D78-1)</f>
        <v>1</v>
      </c>
      <c r="AC78" s="148">
        <f t="shared" ref="AC78:BH78" si="214">AC79-AC80</f>
        <v>0</v>
      </c>
      <c r="AD78" s="148">
        <f t="shared" si="214"/>
        <v>0</v>
      </c>
      <c r="AE78" s="148">
        <f t="shared" si="214"/>
        <v>0</v>
      </c>
      <c r="AF78" s="133">
        <f t="shared" ref="AF78:AF87" si="215">IF(G78=0,1,AE78/G78-1)</f>
        <v>1</v>
      </c>
      <c r="AG78" s="148">
        <f t="shared" ref="AG78" si="216">AG79-AG80</f>
        <v>0</v>
      </c>
      <c r="AH78" s="148">
        <f t="shared" si="214"/>
        <v>0</v>
      </c>
      <c r="AI78" s="133">
        <f t="shared" ref="AI78:AI87" si="217">IF(I78=0,1,AH78/I78-1)</f>
        <v>1</v>
      </c>
      <c r="AJ78" s="148">
        <f t="shared" si="214"/>
        <v>0</v>
      </c>
      <c r="AK78" s="148">
        <f t="shared" si="214"/>
        <v>0</v>
      </c>
      <c r="AL78" s="133">
        <f t="shared" ref="AL78:AL87" si="218">IF(K78=0,1,AK78/K78-1)</f>
        <v>1</v>
      </c>
      <c r="AM78" s="148">
        <f t="shared" si="214"/>
        <v>0</v>
      </c>
      <c r="AN78" s="148">
        <f t="shared" si="214"/>
        <v>0</v>
      </c>
      <c r="AO78" s="133">
        <f t="shared" ref="AO78:AO87" si="219">IF(M78=0,1,AN78/M78-1)</f>
        <v>1</v>
      </c>
      <c r="AP78" s="148">
        <f t="shared" si="214"/>
        <v>0</v>
      </c>
      <c r="AQ78" s="148">
        <f t="shared" si="214"/>
        <v>0</v>
      </c>
      <c r="AR78" s="133">
        <f t="shared" ref="AR78:AR87" si="220">IF(O78=0,1,AQ78/O78-1)</f>
        <v>1</v>
      </c>
      <c r="AS78" s="148">
        <f t="shared" si="214"/>
        <v>0</v>
      </c>
      <c r="AT78" s="148">
        <f t="shared" si="214"/>
        <v>0</v>
      </c>
      <c r="AU78" s="133">
        <f t="shared" ref="AU78:AU87" si="221">IF(Q78=0,1,AT78/Q78-1)</f>
        <v>1</v>
      </c>
      <c r="AV78" s="148">
        <f t="shared" si="214"/>
        <v>0</v>
      </c>
      <c r="AW78" s="148">
        <f t="shared" si="214"/>
        <v>0</v>
      </c>
      <c r="AX78" s="133">
        <f t="shared" ref="AX78:AX87" si="222">IF(S78=0,1,AW78/S78-1)</f>
        <v>1</v>
      </c>
      <c r="AY78" s="148">
        <f t="shared" si="214"/>
        <v>0</v>
      </c>
      <c r="AZ78" s="148">
        <f t="shared" si="214"/>
        <v>0</v>
      </c>
      <c r="BA78" s="133">
        <f t="shared" ref="BA78:BA87" si="223">IF(U78=0,1,AZ78/U78-1)</f>
        <v>1</v>
      </c>
      <c r="BB78" s="148">
        <f t="shared" si="214"/>
        <v>0</v>
      </c>
      <c r="BC78" s="148">
        <f t="shared" si="214"/>
        <v>0</v>
      </c>
      <c r="BD78" s="133">
        <f t="shared" ref="BD78:BD87" si="224">IF(W78=0,1,BC78/W78-1)</f>
        <v>1</v>
      </c>
      <c r="BE78" s="148">
        <f t="shared" si="214"/>
        <v>0</v>
      </c>
      <c r="BF78" s="148">
        <f t="shared" si="214"/>
        <v>0</v>
      </c>
      <c r="BG78" s="133">
        <f t="shared" ref="BG78:BG87" si="225">IF(Y78=0,1,BF78/Y78-1)</f>
        <v>1</v>
      </c>
      <c r="BH78" s="148">
        <f t="shared" si="214"/>
        <v>0</v>
      </c>
      <c r="BI78" s="148">
        <f t="shared" ref="BI78:BJ78" si="226">BI79-BI80</f>
        <v>0</v>
      </c>
      <c r="BJ78" s="148">
        <f t="shared" si="226"/>
        <v>0</v>
      </c>
      <c r="BK78" s="133">
        <f>IF($AA$78=0,1,BJ78/$AA$78-1)</f>
        <v>1</v>
      </c>
      <c r="BL78" s="133">
        <f t="shared" ref="BL78:BL87" si="227">IF($D78=0,1,BJ78/$D78-1)</f>
        <v>1</v>
      </c>
      <c r="BM78" s="169"/>
      <c r="BN78" s="74"/>
      <c r="BO78" s="74"/>
      <c r="BP78" s="74"/>
      <c r="BQ78" s="74"/>
      <c r="BR78" s="74"/>
      <c r="BS78" s="74"/>
      <c r="BT78" s="74"/>
      <c r="BU78" s="74"/>
      <c r="BV78" s="74"/>
      <c r="BW78" s="74"/>
      <c r="BX78" s="74"/>
      <c r="BY78" s="74"/>
      <c r="BZ78" s="74"/>
      <c r="CA78" s="74"/>
      <c r="CB78" s="74"/>
      <c r="CC78" s="74"/>
      <c r="CD78" s="74"/>
      <c r="CE78" s="74"/>
      <c r="CF78" s="74"/>
      <c r="CG78" s="74"/>
      <c r="CH78" s="74"/>
      <c r="CI78" s="74"/>
      <c r="CJ78" s="74"/>
      <c r="CK78" s="74"/>
      <c r="CL78" s="74"/>
      <c r="CM78" s="74"/>
      <c r="CN78" s="74"/>
      <c r="CO78" s="74"/>
      <c r="CP78" s="74"/>
      <c r="CQ78" s="74"/>
      <c r="CR78" s="74"/>
      <c r="CS78" s="74"/>
      <c r="CT78" s="74"/>
      <c r="CU78" s="74"/>
      <c r="CV78" s="74"/>
      <c r="CW78" s="74"/>
      <c r="CX78" s="74"/>
      <c r="CY78" s="74"/>
      <c r="CZ78" s="74"/>
      <c r="DA78" s="74"/>
      <c r="DB78" s="74"/>
      <c r="DC78" s="74"/>
      <c r="DD78" s="74"/>
      <c r="DE78" s="74"/>
      <c r="DF78" s="74"/>
      <c r="DG78" s="74"/>
      <c r="DH78" s="74"/>
      <c r="DI78" s="74"/>
      <c r="DJ78" s="74"/>
      <c r="DK78" s="74"/>
      <c r="DL78" s="74"/>
      <c r="DM78" s="74"/>
      <c r="DN78" s="74"/>
      <c r="DO78" s="74"/>
      <c r="DP78" s="74"/>
      <c r="DQ78" s="74"/>
      <c r="DR78" s="74"/>
      <c r="DS78" s="74"/>
      <c r="DT78" s="74"/>
      <c r="DU78" s="74"/>
      <c r="DV78" s="74"/>
      <c r="DW78" s="74"/>
      <c r="DX78" s="74"/>
      <c r="DY78" s="74"/>
      <c r="DZ78" s="74"/>
      <c r="EA78" s="74"/>
      <c r="EB78" s="74"/>
      <c r="EC78" s="74"/>
      <c r="ED78" s="74"/>
      <c r="EE78" s="74"/>
      <c r="EF78" s="74"/>
      <c r="EG78" s="74"/>
      <c r="EH78" s="74"/>
      <c r="EI78" s="74"/>
      <c r="EJ78" s="74"/>
      <c r="EK78" s="74"/>
      <c r="EL78" s="74"/>
      <c r="EM78" s="74"/>
      <c r="EN78" s="74"/>
      <c r="EO78" s="74"/>
      <c r="EP78" s="74"/>
      <c r="EQ78" s="74"/>
      <c r="ER78" s="74"/>
      <c r="ES78" s="74"/>
      <c r="ET78" s="74"/>
      <c r="EU78" s="74"/>
      <c r="EV78" s="74"/>
      <c r="EW78" s="74"/>
      <c r="EX78" s="74"/>
      <c r="EY78" s="74"/>
      <c r="EZ78" s="74"/>
      <c r="FA78" s="74"/>
      <c r="FB78" s="74"/>
      <c r="FC78" s="74"/>
      <c r="FD78" s="74"/>
      <c r="FE78" s="74"/>
      <c r="FF78" s="74"/>
      <c r="FG78" s="74"/>
      <c r="FH78" s="74"/>
      <c r="FI78" s="74"/>
      <c r="FJ78" s="74"/>
      <c r="FK78" s="74"/>
      <c r="FL78" s="74"/>
      <c r="FM78" s="74"/>
      <c r="FN78" s="74"/>
      <c r="FO78" s="74"/>
      <c r="FP78" s="74"/>
      <c r="FQ78" s="74"/>
      <c r="FR78" s="74"/>
      <c r="FS78" s="74"/>
      <c r="FT78" s="74"/>
      <c r="FU78" s="74"/>
      <c r="FV78" s="74"/>
      <c r="FW78" s="74"/>
      <c r="FX78" s="74"/>
      <c r="FY78" s="74"/>
      <c r="FZ78" s="74"/>
      <c r="GA78" s="74"/>
      <c r="GB78" s="74"/>
      <c r="GC78" s="74"/>
      <c r="GD78" s="74"/>
      <c r="GE78" s="74"/>
      <c r="GF78" s="74"/>
      <c r="GG78" s="74"/>
      <c r="GH78" s="74"/>
      <c r="GI78" s="74"/>
      <c r="GJ78" s="74"/>
      <c r="GK78" s="74"/>
      <c r="GL78" s="74"/>
      <c r="GM78" s="74"/>
      <c r="GN78" s="74"/>
      <c r="GO78" s="74"/>
      <c r="GP78" s="74"/>
      <c r="GQ78" s="74"/>
      <c r="GR78" s="74"/>
      <c r="GS78" s="74"/>
      <c r="GT78" s="74"/>
      <c r="GU78" s="74"/>
      <c r="GV78" s="74"/>
      <c r="GW78" s="74"/>
      <c r="GX78" s="74"/>
    </row>
    <row r="79" spans="1:206" s="66" customFormat="1" ht="18" customHeight="1">
      <c r="A79" s="365" t="s">
        <v>144</v>
      </c>
      <c r="B79" s="365"/>
      <c r="C79" s="29"/>
      <c r="D79" s="134">
        <f>E79+F79+H79+J79+L79+N79+P79+R79+T79+V79+X79+Z79</f>
        <v>0</v>
      </c>
      <c r="E79" s="29"/>
      <c r="F79" s="29"/>
      <c r="G79" s="137">
        <f>E79+F79</f>
        <v>0</v>
      </c>
      <c r="H79" s="29"/>
      <c r="I79" s="137">
        <f>G79+H79</f>
        <v>0</v>
      </c>
      <c r="J79" s="29"/>
      <c r="K79" s="137">
        <f>I79+J79</f>
        <v>0</v>
      </c>
      <c r="L79" s="29"/>
      <c r="M79" s="137">
        <f>K79+L79</f>
        <v>0</v>
      </c>
      <c r="N79" s="29"/>
      <c r="O79" s="137">
        <f>M79+N79</f>
        <v>0</v>
      </c>
      <c r="P79" s="29"/>
      <c r="Q79" s="137">
        <f>O79+P79</f>
        <v>0</v>
      </c>
      <c r="R79" s="29"/>
      <c r="S79" s="137">
        <f>Q79+R79</f>
        <v>0</v>
      </c>
      <c r="T79" s="29"/>
      <c r="U79" s="137">
        <f>S79+T79</f>
        <v>0</v>
      </c>
      <c r="V79" s="29"/>
      <c r="W79" s="137">
        <f>U79+V79</f>
        <v>0</v>
      </c>
      <c r="X79" s="29"/>
      <c r="Y79" s="137">
        <f>W79+X79</f>
        <v>0</v>
      </c>
      <c r="Z79" s="29"/>
      <c r="AA79" s="29"/>
      <c r="AB79" s="135">
        <f t="shared" si="213"/>
        <v>1</v>
      </c>
      <c r="AC79" s="29"/>
      <c r="AD79" s="29"/>
      <c r="AE79" s="137">
        <f>AC79+AD79</f>
        <v>0</v>
      </c>
      <c r="AF79" s="135">
        <f t="shared" si="215"/>
        <v>1</v>
      </c>
      <c r="AG79" s="29"/>
      <c r="AH79" s="137">
        <f>AE79+AG79</f>
        <v>0</v>
      </c>
      <c r="AI79" s="135">
        <f t="shared" si="217"/>
        <v>1</v>
      </c>
      <c r="AJ79" s="29"/>
      <c r="AK79" s="137">
        <f>AH79+AJ79</f>
        <v>0</v>
      </c>
      <c r="AL79" s="135">
        <f t="shared" si="218"/>
        <v>1</v>
      </c>
      <c r="AM79" s="29"/>
      <c r="AN79" s="137">
        <f>AK79+AM79</f>
        <v>0</v>
      </c>
      <c r="AO79" s="135">
        <f t="shared" si="219"/>
        <v>1</v>
      </c>
      <c r="AP79" s="29"/>
      <c r="AQ79" s="137">
        <f>AN79+AP79</f>
        <v>0</v>
      </c>
      <c r="AR79" s="135">
        <f t="shared" si="220"/>
        <v>1</v>
      </c>
      <c r="AS79" s="29"/>
      <c r="AT79" s="137">
        <f>AQ79+AS79</f>
        <v>0</v>
      </c>
      <c r="AU79" s="135">
        <f t="shared" si="221"/>
        <v>1</v>
      </c>
      <c r="AV79" s="29"/>
      <c r="AW79" s="137">
        <f>AT79+AV79</f>
        <v>0</v>
      </c>
      <c r="AX79" s="135">
        <f t="shared" si="222"/>
        <v>1</v>
      </c>
      <c r="AY79" s="29"/>
      <c r="AZ79" s="137">
        <f>AW79+AY79</f>
        <v>0</v>
      </c>
      <c r="BA79" s="135">
        <f t="shared" si="223"/>
        <v>1</v>
      </c>
      <c r="BB79" s="29"/>
      <c r="BC79" s="137">
        <f>AZ79+BB79</f>
        <v>0</v>
      </c>
      <c r="BD79" s="135">
        <f t="shared" si="224"/>
        <v>1</v>
      </c>
      <c r="BE79" s="29"/>
      <c r="BF79" s="137">
        <f>BC79+BE79</f>
        <v>0</v>
      </c>
      <c r="BG79" s="135">
        <f t="shared" si="225"/>
        <v>1</v>
      </c>
      <c r="BH79" s="137"/>
      <c r="BI79" s="29"/>
      <c r="BJ79" s="29"/>
      <c r="BK79" s="135">
        <f>IF($AA$79=0,1,BJ79/$AA$79-1)</f>
        <v>1</v>
      </c>
      <c r="BL79" s="135">
        <f t="shared" si="227"/>
        <v>1</v>
      </c>
      <c r="BM79" s="167"/>
      <c r="BN79" s="65"/>
      <c r="BO79" s="65"/>
      <c r="BP79" s="65"/>
      <c r="BQ79" s="65"/>
      <c r="BR79" s="65"/>
      <c r="BS79" s="65"/>
      <c r="BT79" s="65"/>
      <c r="BU79" s="65"/>
      <c r="BV79" s="65"/>
      <c r="BW79" s="65"/>
      <c r="BX79" s="65"/>
      <c r="BY79" s="65"/>
      <c r="BZ79" s="65"/>
      <c r="CA79" s="65"/>
      <c r="CB79" s="65"/>
      <c r="CC79" s="65"/>
      <c r="CD79" s="65"/>
      <c r="CE79" s="65"/>
      <c r="CF79" s="65"/>
      <c r="CG79" s="65"/>
      <c r="CH79" s="65"/>
      <c r="CI79" s="65"/>
      <c r="CJ79" s="65"/>
      <c r="CK79" s="65"/>
      <c r="CL79" s="65"/>
      <c r="CM79" s="65"/>
      <c r="CN79" s="65"/>
      <c r="CO79" s="65"/>
      <c r="CP79" s="65"/>
      <c r="CQ79" s="65"/>
      <c r="CR79" s="65"/>
      <c r="CS79" s="65"/>
      <c r="CT79" s="65"/>
      <c r="CU79" s="65"/>
      <c r="CV79" s="65"/>
      <c r="CW79" s="65"/>
      <c r="CX79" s="65"/>
      <c r="CY79" s="65"/>
      <c r="CZ79" s="65"/>
      <c r="DA79" s="65"/>
      <c r="DB79" s="65"/>
      <c r="DC79" s="65"/>
      <c r="DD79" s="65"/>
      <c r="DE79" s="65"/>
      <c r="DF79" s="65"/>
      <c r="DG79" s="65"/>
      <c r="DH79" s="65"/>
      <c r="DI79" s="65"/>
      <c r="DJ79" s="65"/>
      <c r="DK79" s="65"/>
      <c r="DL79" s="65"/>
      <c r="DM79" s="65"/>
      <c r="DN79" s="65"/>
      <c r="DO79" s="65"/>
      <c r="DP79" s="65"/>
      <c r="DQ79" s="65"/>
      <c r="DR79" s="65"/>
      <c r="DS79" s="65"/>
      <c r="DT79" s="65"/>
      <c r="DU79" s="65"/>
      <c r="DV79" s="65"/>
      <c r="DW79" s="65"/>
      <c r="DX79" s="65"/>
      <c r="DY79" s="65"/>
      <c r="DZ79" s="65"/>
      <c r="EA79" s="65"/>
      <c r="EB79" s="65"/>
      <c r="EC79" s="65"/>
      <c r="ED79" s="65"/>
      <c r="EE79" s="65"/>
      <c r="EF79" s="65"/>
      <c r="EG79" s="65"/>
      <c r="EH79" s="65"/>
      <c r="EI79" s="65"/>
      <c r="EJ79" s="65"/>
      <c r="EK79" s="65"/>
      <c r="EL79" s="65"/>
      <c r="EM79" s="65"/>
      <c r="EN79" s="65"/>
      <c r="EO79" s="65"/>
      <c r="EP79" s="65"/>
      <c r="EQ79" s="65"/>
      <c r="ER79" s="65"/>
      <c r="ES79" s="65"/>
      <c r="ET79" s="65"/>
      <c r="EU79" s="65"/>
      <c r="EV79" s="65"/>
      <c r="EW79" s="65"/>
      <c r="EX79" s="65"/>
      <c r="EY79" s="65"/>
      <c r="EZ79" s="65"/>
      <c r="FA79" s="65"/>
      <c r="FB79" s="65"/>
      <c r="FC79" s="65"/>
      <c r="FD79" s="65"/>
      <c r="FE79" s="65"/>
      <c r="FF79" s="65"/>
      <c r="FG79" s="65"/>
      <c r="FH79" s="65"/>
      <c r="FI79" s="65"/>
      <c r="FJ79" s="65"/>
      <c r="FK79" s="65"/>
      <c r="FL79" s="65"/>
      <c r="FM79" s="65"/>
      <c r="FN79" s="65"/>
      <c r="FO79" s="65"/>
      <c r="FP79" s="65"/>
      <c r="FQ79" s="65"/>
      <c r="FR79" s="65"/>
      <c r="FS79" s="65"/>
      <c r="FT79" s="65"/>
      <c r="FU79" s="65"/>
      <c r="FV79" s="65"/>
      <c r="FW79" s="65"/>
      <c r="FX79" s="65"/>
      <c r="FY79" s="65"/>
      <c r="FZ79" s="65"/>
      <c r="GA79" s="65"/>
      <c r="GB79" s="65"/>
      <c r="GC79" s="65"/>
      <c r="GD79" s="65"/>
      <c r="GE79" s="65"/>
      <c r="GF79" s="65"/>
      <c r="GG79" s="65"/>
      <c r="GH79" s="65"/>
      <c r="GI79" s="65"/>
      <c r="GJ79" s="65"/>
      <c r="GK79" s="65"/>
      <c r="GL79" s="65"/>
      <c r="GM79" s="65"/>
      <c r="GN79" s="65"/>
      <c r="GO79" s="65"/>
      <c r="GP79" s="65"/>
      <c r="GQ79" s="65"/>
      <c r="GR79" s="65"/>
      <c r="GS79" s="65"/>
      <c r="GT79" s="65"/>
      <c r="GU79" s="65"/>
      <c r="GV79" s="65"/>
      <c r="GW79" s="65"/>
      <c r="GX79" s="65"/>
    </row>
    <row r="80" spans="1:206" s="66" customFormat="1" ht="18" customHeight="1">
      <c r="A80" s="365" t="s">
        <v>145</v>
      </c>
      <c r="B80" s="365"/>
      <c r="C80" s="29"/>
      <c r="D80" s="134">
        <f>E80+F80+H80+J80+L80+N80+P80+R80+T80+V80+X80+Z80</f>
        <v>0</v>
      </c>
      <c r="E80" s="29"/>
      <c r="F80" s="29"/>
      <c r="G80" s="137">
        <f>E80+F80</f>
        <v>0</v>
      </c>
      <c r="H80" s="29"/>
      <c r="I80" s="137">
        <f>G80+H80</f>
        <v>0</v>
      </c>
      <c r="J80" s="29"/>
      <c r="K80" s="137">
        <f>I80+J80</f>
        <v>0</v>
      </c>
      <c r="L80" s="29"/>
      <c r="M80" s="137">
        <f>K80+L80</f>
        <v>0</v>
      </c>
      <c r="N80" s="29"/>
      <c r="O80" s="137">
        <f>M80+N80</f>
        <v>0</v>
      </c>
      <c r="P80" s="29"/>
      <c r="Q80" s="137">
        <f>O80+P80</f>
        <v>0</v>
      </c>
      <c r="R80" s="29"/>
      <c r="S80" s="137">
        <f>Q80+R80</f>
        <v>0</v>
      </c>
      <c r="T80" s="29"/>
      <c r="U80" s="137">
        <f>S80+T80</f>
        <v>0</v>
      </c>
      <c r="V80" s="29"/>
      <c r="W80" s="137">
        <f>U80+V80</f>
        <v>0</v>
      </c>
      <c r="X80" s="29"/>
      <c r="Y80" s="137">
        <f>W80+X80</f>
        <v>0</v>
      </c>
      <c r="Z80" s="29"/>
      <c r="AA80" s="29"/>
      <c r="AB80" s="135">
        <f t="shared" si="213"/>
        <v>1</v>
      </c>
      <c r="AC80" s="29"/>
      <c r="AD80" s="29"/>
      <c r="AE80" s="137">
        <f>AC80+AD80</f>
        <v>0</v>
      </c>
      <c r="AF80" s="135">
        <f t="shared" si="215"/>
        <v>1</v>
      </c>
      <c r="AG80" s="29"/>
      <c r="AH80" s="137">
        <f>AE80+AG80</f>
        <v>0</v>
      </c>
      <c r="AI80" s="135">
        <f t="shared" si="217"/>
        <v>1</v>
      </c>
      <c r="AJ80" s="29"/>
      <c r="AK80" s="137">
        <f>AH80+AJ80</f>
        <v>0</v>
      </c>
      <c r="AL80" s="135">
        <f t="shared" si="218"/>
        <v>1</v>
      </c>
      <c r="AM80" s="29"/>
      <c r="AN80" s="137">
        <f>AK80+AM80</f>
        <v>0</v>
      </c>
      <c r="AO80" s="135">
        <f t="shared" si="219"/>
        <v>1</v>
      </c>
      <c r="AP80" s="29"/>
      <c r="AQ80" s="137">
        <f>AN80+AP80</f>
        <v>0</v>
      </c>
      <c r="AR80" s="135">
        <f t="shared" si="220"/>
        <v>1</v>
      </c>
      <c r="AS80" s="29"/>
      <c r="AT80" s="137">
        <f>AQ80+AS80</f>
        <v>0</v>
      </c>
      <c r="AU80" s="135">
        <f t="shared" si="221"/>
        <v>1</v>
      </c>
      <c r="AV80" s="29"/>
      <c r="AW80" s="137">
        <f>AT80+AV80</f>
        <v>0</v>
      </c>
      <c r="AX80" s="135">
        <f t="shared" si="222"/>
        <v>1</v>
      </c>
      <c r="AY80" s="29"/>
      <c r="AZ80" s="137">
        <f>AW80+AY80</f>
        <v>0</v>
      </c>
      <c r="BA80" s="135">
        <f t="shared" si="223"/>
        <v>1</v>
      </c>
      <c r="BB80" s="29"/>
      <c r="BC80" s="137">
        <f>AZ80+BB80</f>
        <v>0</v>
      </c>
      <c r="BD80" s="135">
        <f t="shared" si="224"/>
        <v>1</v>
      </c>
      <c r="BE80" s="29"/>
      <c r="BF80" s="137">
        <f>BC80+BE80</f>
        <v>0</v>
      </c>
      <c r="BG80" s="135">
        <f t="shared" si="225"/>
        <v>1</v>
      </c>
      <c r="BH80" s="137"/>
      <c r="BI80" s="29"/>
      <c r="BJ80" s="29"/>
      <c r="BK80" s="135">
        <f>IF($AA$80=0,1,BJ80/$AA$80-1)</f>
        <v>1</v>
      </c>
      <c r="BL80" s="135">
        <f t="shared" si="227"/>
        <v>1</v>
      </c>
      <c r="BM80" s="167"/>
      <c r="BN80" s="65"/>
      <c r="BO80" s="65"/>
      <c r="BP80" s="65"/>
      <c r="BQ80" s="65"/>
      <c r="BR80" s="65"/>
      <c r="BS80" s="65"/>
      <c r="BT80" s="65"/>
      <c r="BU80" s="65"/>
      <c r="BV80" s="65"/>
      <c r="BW80" s="65"/>
      <c r="BX80" s="65"/>
      <c r="BY80" s="65"/>
      <c r="BZ80" s="65"/>
      <c r="CA80" s="65"/>
      <c r="CB80" s="65"/>
      <c r="CC80" s="65"/>
      <c r="CD80" s="65"/>
      <c r="CE80" s="65"/>
      <c r="CF80" s="65"/>
      <c r="CG80" s="65"/>
      <c r="CH80" s="65"/>
      <c r="CI80" s="65"/>
      <c r="CJ80" s="65"/>
      <c r="CK80" s="65"/>
      <c r="CL80" s="65"/>
      <c r="CM80" s="65"/>
      <c r="CN80" s="65"/>
      <c r="CO80" s="65"/>
      <c r="CP80" s="65"/>
      <c r="CQ80" s="65"/>
      <c r="CR80" s="65"/>
      <c r="CS80" s="65"/>
      <c r="CT80" s="65"/>
      <c r="CU80" s="65"/>
      <c r="CV80" s="65"/>
      <c r="CW80" s="65"/>
      <c r="CX80" s="65"/>
      <c r="CY80" s="65"/>
      <c r="CZ80" s="65"/>
      <c r="DA80" s="65"/>
      <c r="DB80" s="65"/>
      <c r="DC80" s="65"/>
      <c r="DD80" s="65"/>
      <c r="DE80" s="65"/>
      <c r="DF80" s="65"/>
      <c r="DG80" s="65"/>
      <c r="DH80" s="65"/>
      <c r="DI80" s="65"/>
      <c r="DJ80" s="65"/>
      <c r="DK80" s="65"/>
      <c r="DL80" s="65"/>
      <c r="DM80" s="65"/>
      <c r="DN80" s="65"/>
      <c r="DO80" s="65"/>
      <c r="DP80" s="65"/>
      <c r="DQ80" s="65"/>
      <c r="DR80" s="65"/>
      <c r="DS80" s="65"/>
      <c r="DT80" s="65"/>
      <c r="DU80" s="65"/>
      <c r="DV80" s="65"/>
      <c r="DW80" s="65"/>
      <c r="DX80" s="65"/>
      <c r="DY80" s="65"/>
      <c r="DZ80" s="65"/>
      <c r="EA80" s="65"/>
      <c r="EB80" s="65"/>
      <c r="EC80" s="65"/>
      <c r="ED80" s="65"/>
      <c r="EE80" s="65"/>
      <c r="EF80" s="65"/>
      <c r="EG80" s="65"/>
      <c r="EH80" s="65"/>
      <c r="EI80" s="65"/>
      <c r="EJ80" s="65"/>
      <c r="EK80" s="65"/>
      <c r="EL80" s="65"/>
      <c r="EM80" s="65"/>
      <c r="EN80" s="65"/>
      <c r="EO80" s="65"/>
      <c r="EP80" s="65"/>
      <c r="EQ80" s="65"/>
      <c r="ER80" s="65"/>
      <c r="ES80" s="65"/>
      <c r="ET80" s="65"/>
      <c r="EU80" s="65"/>
      <c r="EV80" s="65"/>
      <c r="EW80" s="65"/>
      <c r="EX80" s="65"/>
      <c r="EY80" s="65"/>
      <c r="EZ80" s="65"/>
      <c r="FA80" s="65"/>
      <c r="FB80" s="65"/>
      <c r="FC80" s="65"/>
      <c r="FD80" s="65"/>
      <c r="FE80" s="65"/>
      <c r="FF80" s="65"/>
      <c r="FG80" s="65"/>
      <c r="FH80" s="65"/>
      <c r="FI80" s="65"/>
      <c r="FJ80" s="65"/>
      <c r="FK80" s="65"/>
      <c r="FL80" s="65"/>
      <c r="FM80" s="65"/>
      <c r="FN80" s="65"/>
      <c r="FO80" s="65"/>
      <c r="FP80" s="65"/>
      <c r="FQ80" s="65"/>
      <c r="FR80" s="65"/>
      <c r="FS80" s="65"/>
      <c r="FT80" s="65"/>
      <c r="FU80" s="65"/>
      <c r="FV80" s="65"/>
      <c r="FW80" s="65"/>
      <c r="FX80" s="65"/>
      <c r="FY80" s="65"/>
      <c r="FZ80" s="65"/>
      <c r="GA80" s="65"/>
      <c r="GB80" s="65"/>
      <c r="GC80" s="65"/>
      <c r="GD80" s="65"/>
      <c r="GE80" s="65"/>
      <c r="GF80" s="65"/>
      <c r="GG80" s="65"/>
      <c r="GH80" s="65"/>
      <c r="GI80" s="65"/>
      <c r="GJ80" s="65"/>
      <c r="GK80" s="65"/>
      <c r="GL80" s="65"/>
      <c r="GM80" s="65"/>
      <c r="GN80" s="65"/>
      <c r="GO80" s="65"/>
      <c r="GP80" s="65"/>
      <c r="GQ80" s="65"/>
      <c r="GR80" s="65"/>
      <c r="GS80" s="65"/>
      <c r="GT80" s="65"/>
      <c r="GU80" s="65"/>
      <c r="GV80" s="65"/>
      <c r="GW80" s="65"/>
      <c r="GX80" s="65"/>
    </row>
    <row r="81" spans="1:206" s="79" customFormat="1" ht="18" customHeight="1">
      <c r="A81" s="366" t="s">
        <v>57</v>
      </c>
      <c r="B81" s="366"/>
      <c r="C81" s="148">
        <f>C82-C83</f>
        <v>0</v>
      </c>
      <c r="D81" s="148">
        <f t="shared" ref="D81:AA81" si="228">D82-D83</f>
        <v>0</v>
      </c>
      <c r="E81" s="148">
        <f t="shared" si="228"/>
        <v>0</v>
      </c>
      <c r="F81" s="148">
        <f t="shared" si="228"/>
        <v>0</v>
      </c>
      <c r="G81" s="148">
        <f t="shared" si="228"/>
        <v>0</v>
      </c>
      <c r="H81" s="148">
        <f t="shared" si="228"/>
        <v>0</v>
      </c>
      <c r="I81" s="148">
        <f t="shared" si="228"/>
        <v>0</v>
      </c>
      <c r="J81" s="148">
        <f t="shared" si="228"/>
        <v>0</v>
      </c>
      <c r="K81" s="148">
        <f t="shared" si="228"/>
        <v>0</v>
      </c>
      <c r="L81" s="148">
        <f t="shared" si="228"/>
        <v>0</v>
      </c>
      <c r="M81" s="148">
        <f t="shared" si="228"/>
        <v>0</v>
      </c>
      <c r="N81" s="148">
        <f t="shared" si="228"/>
        <v>0</v>
      </c>
      <c r="O81" s="148">
        <f t="shared" si="228"/>
        <v>0</v>
      </c>
      <c r="P81" s="148">
        <f t="shared" si="228"/>
        <v>0</v>
      </c>
      <c r="Q81" s="148">
        <f t="shared" si="228"/>
        <v>0</v>
      </c>
      <c r="R81" s="148">
        <f t="shared" si="228"/>
        <v>0</v>
      </c>
      <c r="S81" s="148">
        <f t="shared" si="228"/>
        <v>0</v>
      </c>
      <c r="T81" s="148">
        <f t="shared" si="228"/>
        <v>0</v>
      </c>
      <c r="U81" s="148">
        <f t="shared" si="228"/>
        <v>0</v>
      </c>
      <c r="V81" s="148">
        <f t="shared" si="228"/>
        <v>0</v>
      </c>
      <c r="W81" s="148">
        <f t="shared" si="228"/>
        <v>0</v>
      </c>
      <c r="X81" s="148">
        <f t="shared" si="228"/>
        <v>0</v>
      </c>
      <c r="Y81" s="148">
        <f t="shared" si="228"/>
        <v>0</v>
      </c>
      <c r="Z81" s="148">
        <f t="shared" si="228"/>
        <v>0</v>
      </c>
      <c r="AA81" s="148">
        <f t="shared" si="228"/>
        <v>0</v>
      </c>
      <c r="AB81" s="133">
        <f t="shared" si="213"/>
        <v>1</v>
      </c>
      <c r="AC81" s="148">
        <f t="shared" ref="AC81:BH81" si="229">AC82-AC83</f>
        <v>0</v>
      </c>
      <c r="AD81" s="148">
        <f t="shared" si="229"/>
        <v>0</v>
      </c>
      <c r="AE81" s="148">
        <f t="shared" si="229"/>
        <v>0</v>
      </c>
      <c r="AF81" s="133">
        <f t="shared" si="215"/>
        <v>1</v>
      </c>
      <c r="AG81" s="148">
        <f t="shared" ref="AG81" si="230">AG82-AG83</f>
        <v>0</v>
      </c>
      <c r="AH81" s="148">
        <f t="shared" si="229"/>
        <v>0</v>
      </c>
      <c r="AI81" s="133">
        <f t="shared" si="217"/>
        <v>1</v>
      </c>
      <c r="AJ81" s="148">
        <f t="shared" si="229"/>
        <v>0</v>
      </c>
      <c r="AK81" s="148">
        <f t="shared" si="229"/>
        <v>0</v>
      </c>
      <c r="AL81" s="133">
        <f t="shared" si="218"/>
        <v>1</v>
      </c>
      <c r="AM81" s="148">
        <f t="shared" si="229"/>
        <v>0</v>
      </c>
      <c r="AN81" s="148">
        <f t="shared" si="229"/>
        <v>0</v>
      </c>
      <c r="AO81" s="133">
        <f t="shared" si="219"/>
        <v>1</v>
      </c>
      <c r="AP81" s="148">
        <f t="shared" si="229"/>
        <v>0</v>
      </c>
      <c r="AQ81" s="148">
        <f t="shared" si="229"/>
        <v>0</v>
      </c>
      <c r="AR81" s="133">
        <f t="shared" si="220"/>
        <v>1</v>
      </c>
      <c r="AS81" s="148">
        <f t="shared" si="229"/>
        <v>0</v>
      </c>
      <c r="AT81" s="148">
        <f t="shared" si="229"/>
        <v>0</v>
      </c>
      <c r="AU81" s="133">
        <f t="shared" si="221"/>
        <v>1</v>
      </c>
      <c r="AV81" s="148">
        <f t="shared" si="229"/>
        <v>0</v>
      </c>
      <c r="AW81" s="148">
        <f t="shared" si="229"/>
        <v>0</v>
      </c>
      <c r="AX81" s="133">
        <f t="shared" si="222"/>
        <v>1</v>
      </c>
      <c r="AY81" s="148">
        <f t="shared" si="229"/>
        <v>0</v>
      </c>
      <c r="AZ81" s="148">
        <f t="shared" si="229"/>
        <v>0</v>
      </c>
      <c r="BA81" s="133">
        <f t="shared" si="223"/>
        <v>1</v>
      </c>
      <c r="BB81" s="148">
        <f t="shared" si="229"/>
        <v>0</v>
      </c>
      <c r="BC81" s="148">
        <f t="shared" si="229"/>
        <v>0</v>
      </c>
      <c r="BD81" s="133">
        <f t="shared" si="224"/>
        <v>1</v>
      </c>
      <c r="BE81" s="148">
        <f t="shared" si="229"/>
        <v>0</v>
      </c>
      <c r="BF81" s="148">
        <f t="shared" si="229"/>
        <v>0</v>
      </c>
      <c r="BG81" s="133">
        <f t="shared" si="225"/>
        <v>1</v>
      </c>
      <c r="BH81" s="148">
        <f t="shared" si="229"/>
        <v>0</v>
      </c>
      <c r="BI81" s="148">
        <f t="shared" ref="BI81:BJ81" si="231">BI82-BI83</f>
        <v>0</v>
      </c>
      <c r="BJ81" s="148">
        <f t="shared" si="231"/>
        <v>0</v>
      </c>
      <c r="BK81" s="133">
        <f>IF($AA$81=0,1,BJ81/$AA$81-1)</f>
        <v>1</v>
      </c>
      <c r="BL81" s="133">
        <f t="shared" si="227"/>
        <v>1</v>
      </c>
      <c r="BM81" s="169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  <c r="CU81" s="78"/>
      <c r="CV81" s="78"/>
      <c r="CW81" s="78"/>
      <c r="CX81" s="78"/>
      <c r="CY81" s="78"/>
      <c r="CZ81" s="78"/>
      <c r="DA81" s="78"/>
      <c r="DB81" s="78"/>
      <c r="DC81" s="78"/>
      <c r="DD81" s="78"/>
      <c r="DE81" s="78"/>
      <c r="DF81" s="78"/>
      <c r="DG81" s="78"/>
      <c r="DH81" s="78"/>
      <c r="DI81" s="78"/>
      <c r="DJ81" s="78"/>
      <c r="DK81" s="78"/>
      <c r="DL81" s="78"/>
      <c r="DM81" s="78"/>
      <c r="DN81" s="78"/>
      <c r="DO81" s="78"/>
      <c r="DP81" s="78"/>
      <c r="DQ81" s="78"/>
      <c r="DR81" s="78"/>
      <c r="DS81" s="78"/>
      <c r="DT81" s="78"/>
      <c r="DU81" s="78"/>
      <c r="DV81" s="78"/>
      <c r="DW81" s="78"/>
      <c r="DX81" s="78"/>
      <c r="DY81" s="78"/>
      <c r="DZ81" s="78"/>
      <c r="EA81" s="78"/>
      <c r="EB81" s="78"/>
      <c r="EC81" s="78"/>
      <c r="ED81" s="78"/>
      <c r="EE81" s="78"/>
      <c r="EF81" s="78"/>
      <c r="EG81" s="78"/>
      <c r="EH81" s="78"/>
      <c r="EI81" s="78"/>
      <c r="EJ81" s="78"/>
      <c r="EK81" s="78"/>
      <c r="EL81" s="78"/>
      <c r="EM81" s="78"/>
      <c r="EN81" s="78"/>
      <c r="EO81" s="78"/>
      <c r="EP81" s="78"/>
      <c r="EQ81" s="78"/>
      <c r="ER81" s="78"/>
      <c r="ES81" s="78"/>
      <c r="ET81" s="78"/>
      <c r="EU81" s="78"/>
      <c r="EV81" s="78"/>
      <c r="EW81" s="78"/>
      <c r="EX81" s="78"/>
      <c r="EY81" s="78"/>
      <c r="EZ81" s="78"/>
      <c r="FA81" s="78"/>
      <c r="FB81" s="78"/>
      <c r="FC81" s="78"/>
      <c r="FD81" s="78"/>
      <c r="FE81" s="78"/>
      <c r="FF81" s="78"/>
      <c r="FG81" s="78"/>
      <c r="FH81" s="78"/>
      <c r="FI81" s="78"/>
      <c r="FJ81" s="78"/>
      <c r="FK81" s="78"/>
      <c r="FL81" s="78"/>
      <c r="FM81" s="78"/>
      <c r="FN81" s="78"/>
      <c r="FO81" s="78"/>
      <c r="FP81" s="78"/>
      <c r="FQ81" s="78"/>
      <c r="FR81" s="78"/>
      <c r="FS81" s="78"/>
      <c r="FT81" s="78"/>
      <c r="FU81" s="78"/>
      <c r="FV81" s="78"/>
      <c r="FW81" s="78"/>
      <c r="FX81" s="78"/>
      <c r="FY81" s="78"/>
      <c r="FZ81" s="78"/>
      <c r="GA81" s="78"/>
      <c r="GB81" s="78"/>
      <c r="GC81" s="78"/>
      <c r="GD81" s="78"/>
      <c r="GE81" s="78"/>
      <c r="GF81" s="78"/>
      <c r="GG81" s="78"/>
      <c r="GH81" s="78"/>
      <c r="GI81" s="78"/>
      <c r="GJ81" s="78"/>
      <c r="GK81" s="78"/>
      <c r="GL81" s="78"/>
      <c r="GM81" s="78"/>
      <c r="GN81" s="78"/>
      <c r="GO81" s="78"/>
      <c r="GP81" s="78"/>
      <c r="GQ81" s="78"/>
      <c r="GR81" s="78"/>
      <c r="GS81" s="78"/>
      <c r="GT81" s="78"/>
      <c r="GU81" s="78"/>
      <c r="GV81" s="78"/>
      <c r="GW81" s="78"/>
      <c r="GX81" s="78"/>
    </row>
    <row r="82" spans="1:206" s="64" customFormat="1" ht="18" customHeight="1">
      <c r="A82" s="365" t="s">
        <v>144</v>
      </c>
      <c r="B82" s="365"/>
      <c r="C82" s="29"/>
      <c r="D82" s="134">
        <f>E82+F82+H82+J82+L82+N82+P82+R82+T82+V82+X82+Z82</f>
        <v>0</v>
      </c>
      <c r="E82" s="29"/>
      <c r="F82" s="29"/>
      <c r="G82" s="137">
        <f>E82+F82</f>
        <v>0</v>
      </c>
      <c r="H82" s="29"/>
      <c r="I82" s="137">
        <f>G82+H82</f>
        <v>0</v>
      </c>
      <c r="J82" s="29"/>
      <c r="K82" s="137">
        <f>I82+J82</f>
        <v>0</v>
      </c>
      <c r="L82" s="29"/>
      <c r="M82" s="137">
        <f>K82+L82</f>
        <v>0</v>
      </c>
      <c r="N82" s="29"/>
      <c r="O82" s="137">
        <f>M82+N82</f>
        <v>0</v>
      </c>
      <c r="P82" s="29"/>
      <c r="Q82" s="137">
        <f>O82+P82</f>
        <v>0</v>
      </c>
      <c r="R82" s="29"/>
      <c r="S82" s="137">
        <f>Q82+R82</f>
        <v>0</v>
      </c>
      <c r="T82" s="29"/>
      <c r="U82" s="137">
        <f>S82+T82</f>
        <v>0</v>
      </c>
      <c r="V82" s="29"/>
      <c r="W82" s="137">
        <f>U82+V82</f>
        <v>0</v>
      </c>
      <c r="X82" s="29"/>
      <c r="Y82" s="137">
        <f>W82+X82</f>
        <v>0</v>
      </c>
      <c r="Z82" s="29"/>
      <c r="AA82" s="29"/>
      <c r="AB82" s="135">
        <f t="shared" si="213"/>
        <v>1</v>
      </c>
      <c r="AC82" s="29"/>
      <c r="AD82" s="29"/>
      <c r="AE82" s="137">
        <f>AC82+AD82</f>
        <v>0</v>
      </c>
      <c r="AF82" s="135">
        <f t="shared" si="215"/>
        <v>1</v>
      </c>
      <c r="AG82" s="29"/>
      <c r="AH82" s="137">
        <f>AE82+AG82</f>
        <v>0</v>
      </c>
      <c r="AI82" s="135">
        <f t="shared" si="217"/>
        <v>1</v>
      </c>
      <c r="AJ82" s="29"/>
      <c r="AK82" s="137">
        <f>AH82+AJ82</f>
        <v>0</v>
      </c>
      <c r="AL82" s="135">
        <f t="shared" si="218"/>
        <v>1</v>
      </c>
      <c r="AM82" s="29"/>
      <c r="AN82" s="137">
        <f>AK82+AM82</f>
        <v>0</v>
      </c>
      <c r="AO82" s="135">
        <f t="shared" si="219"/>
        <v>1</v>
      </c>
      <c r="AP82" s="29"/>
      <c r="AQ82" s="137">
        <f>AN82+AP82</f>
        <v>0</v>
      </c>
      <c r="AR82" s="135">
        <f t="shared" si="220"/>
        <v>1</v>
      </c>
      <c r="AS82" s="29"/>
      <c r="AT82" s="137">
        <f>AQ82+AS82</f>
        <v>0</v>
      </c>
      <c r="AU82" s="135">
        <f t="shared" si="221"/>
        <v>1</v>
      </c>
      <c r="AV82" s="29"/>
      <c r="AW82" s="137">
        <f>AT82+AV82</f>
        <v>0</v>
      </c>
      <c r="AX82" s="135">
        <f t="shared" si="222"/>
        <v>1</v>
      </c>
      <c r="AY82" s="29"/>
      <c r="AZ82" s="137">
        <f>AW82+AY82</f>
        <v>0</v>
      </c>
      <c r="BA82" s="135">
        <f t="shared" si="223"/>
        <v>1</v>
      </c>
      <c r="BB82" s="29"/>
      <c r="BC82" s="137">
        <f>AZ82+BB82</f>
        <v>0</v>
      </c>
      <c r="BD82" s="135">
        <f t="shared" si="224"/>
        <v>1</v>
      </c>
      <c r="BE82" s="29"/>
      <c r="BF82" s="137">
        <f>BC82+BE82</f>
        <v>0</v>
      </c>
      <c r="BG82" s="135">
        <f t="shared" si="225"/>
        <v>1</v>
      </c>
      <c r="BH82" s="137"/>
      <c r="BI82" s="29"/>
      <c r="BJ82" s="29"/>
      <c r="BK82" s="135">
        <f>IF($AA$82=0,1,BJ82/$AA$82-1)</f>
        <v>1</v>
      </c>
      <c r="BL82" s="135">
        <f t="shared" si="227"/>
        <v>1</v>
      </c>
      <c r="BM82" s="167"/>
      <c r="BN82" s="63"/>
      <c r="BO82" s="63"/>
      <c r="BP82" s="63"/>
      <c r="BQ82" s="63"/>
      <c r="BR82" s="63"/>
      <c r="BS82" s="63"/>
      <c r="BT82" s="63"/>
      <c r="BU82" s="63"/>
      <c r="BV82" s="63"/>
      <c r="BW82" s="63"/>
      <c r="BX82" s="63"/>
      <c r="BY82" s="63"/>
      <c r="BZ82" s="63"/>
      <c r="CA82" s="63"/>
      <c r="CB82" s="63"/>
      <c r="CC82" s="63"/>
      <c r="CD82" s="63"/>
      <c r="CE82" s="63"/>
      <c r="CF82" s="63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  <c r="DZ82" s="63"/>
      <c r="EA82" s="63"/>
      <c r="EB82" s="63"/>
      <c r="EC82" s="63"/>
      <c r="ED82" s="63"/>
      <c r="EE82" s="63"/>
      <c r="EF82" s="63"/>
      <c r="EG82" s="63"/>
      <c r="EH82" s="63"/>
      <c r="EI82" s="63"/>
      <c r="EJ82" s="63"/>
      <c r="EK82" s="63"/>
      <c r="EL82" s="63"/>
      <c r="EM82" s="63"/>
      <c r="EN82" s="63"/>
      <c r="EO82" s="63"/>
      <c r="EP82" s="63"/>
      <c r="EQ82" s="63"/>
      <c r="ER82" s="63"/>
      <c r="ES82" s="63"/>
      <c r="ET82" s="63"/>
      <c r="EU82" s="63"/>
      <c r="EV82" s="63"/>
      <c r="EW82" s="63"/>
      <c r="EX82" s="63"/>
      <c r="EY82" s="63"/>
      <c r="EZ82" s="63"/>
      <c r="FA82" s="63"/>
      <c r="FB82" s="63"/>
      <c r="FC82" s="63"/>
      <c r="FD82" s="63"/>
      <c r="FE82" s="63"/>
      <c r="FF82" s="63"/>
      <c r="FG82" s="63"/>
      <c r="FH82" s="63"/>
      <c r="FI82" s="63"/>
      <c r="FJ82" s="63"/>
      <c r="FK82" s="63"/>
      <c r="FL82" s="63"/>
      <c r="FM82" s="63"/>
      <c r="FN82" s="63"/>
      <c r="FO82" s="63"/>
      <c r="FP82" s="63"/>
      <c r="FQ82" s="63"/>
      <c r="FR82" s="63"/>
      <c r="FS82" s="63"/>
      <c r="FT82" s="63"/>
      <c r="FU82" s="63"/>
      <c r="FV82" s="63"/>
      <c r="FW82" s="63"/>
      <c r="FX82" s="63"/>
      <c r="FY82" s="63"/>
      <c r="FZ82" s="63"/>
      <c r="GA82" s="63"/>
      <c r="GB82" s="63"/>
      <c r="GC82" s="63"/>
      <c r="GD82" s="63"/>
      <c r="GE82" s="63"/>
      <c r="GF82" s="63"/>
      <c r="GG82" s="63"/>
      <c r="GH82" s="63"/>
      <c r="GI82" s="63"/>
      <c r="GJ82" s="63"/>
      <c r="GK82" s="63"/>
      <c r="GL82" s="63"/>
      <c r="GM82" s="63"/>
      <c r="GN82" s="63"/>
      <c r="GO82" s="63"/>
      <c r="GP82" s="63"/>
      <c r="GQ82" s="63"/>
      <c r="GR82" s="63"/>
      <c r="GS82" s="63"/>
      <c r="GT82" s="63"/>
      <c r="GU82" s="63"/>
      <c r="GV82" s="63"/>
      <c r="GW82" s="63"/>
      <c r="GX82" s="63"/>
    </row>
    <row r="83" spans="1:206" s="64" customFormat="1" ht="18" customHeight="1">
      <c r="A83" s="365" t="s">
        <v>146</v>
      </c>
      <c r="B83" s="365"/>
      <c r="C83" s="29"/>
      <c r="D83" s="134">
        <f>E83+F83+H83+J83+L83+N83+P83+R83+T83+V83+X83+Z83</f>
        <v>0</v>
      </c>
      <c r="E83" s="29"/>
      <c r="F83" s="29"/>
      <c r="G83" s="137">
        <f>E83+F83</f>
        <v>0</v>
      </c>
      <c r="H83" s="29"/>
      <c r="I83" s="137">
        <f>G83+H83</f>
        <v>0</v>
      </c>
      <c r="J83" s="29"/>
      <c r="K83" s="137">
        <f>I83+J83</f>
        <v>0</v>
      </c>
      <c r="L83" s="29"/>
      <c r="M83" s="137">
        <f>K83+L83</f>
        <v>0</v>
      </c>
      <c r="N83" s="29"/>
      <c r="O83" s="137">
        <f>M83+N83</f>
        <v>0</v>
      </c>
      <c r="P83" s="29"/>
      <c r="Q83" s="137">
        <f>O83+P83</f>
        <v>0</v>
      </c>
      <c r="R83" s="29"/>
      <c r="S83" s="137">
        <f>Q83+R83</f>
        <v>0</v>
      </c>
      <c r="T83" s="29"/>
      <c r="U83" s="137">
        <f>S83+T83</f>
        <v>0</v>
      </c>
      <c r="V83" s="29"/>
      <c r="W83" s="137">
        <f>U83+V83</f>
        <v>0</v>
      </c>
      <c r="X83" s="29"/>
      <c r="Y83" s="137">
        <f>W83+X83</f>
        <v>0</v>
      </c>
      <c r="Z83" s="29"/>
      <c r="AA83" s="29"/>
      <c r="AB83" s="135">
        <f t="shared" si="213"/>
        <v>1</v>
      </c>
      <c r="AC83" s="29"/>
      <c r="AD83" s="29"/>
      <c r="AE83" s="137">
        <f>AC83+AD83</f>
        <v>0</v>
      </c>
      <c r="AF83" s="135">
        <f t="shared" si="215"/>
        <v>1</v>
      </c>
      <c r="AG83" s="29"/>
      <c r="AH83" s="137">
        <f>AE83+AG83</f>
        <v>0</v>
      </c>
      <c r="AI83" s="135">
        <f t="shared" si="217"/>
        <v>1</v>
      </c>
      <c r="AJ83" s="29"/>
      <c r="AK83" s="137">
        <f>AH83+AJ83</f>
        <v>0</v>
      </c>
      <c r="AL83" s="135">
        <f t="shared" si="218"/>
        <v>1</v>
      </c>
      <c r="AM83" s="29"/>
      <c r="AN83" s="137">
        <f>AK83+AM83</f>
        <v>0</v>
      </c>
      <c r="AO83" s="135">
        <f t="shared" si="219"/>
        <v>1</v>
      </c>
      <c r="AP83" s="29"/>
      <c r="AQ83" s="137">
        <f>AN83+AP83</f>
        <v>0</v>
      </c>
      <c r="AR83" s="135">
        <f t="shared" si="220"/>
        <v>1</v>
      </c>
      <c r="AS83" s="29"/>
      <c r="AT83" s="137">
        <f>AQ83+AS83</f>
        <v>0</v>
      </c>
      <c r="AU83" s="135">
        <f t="shared" si="221"/>
        <v>1</v>
      </c>
      <c r="AV83" s="29"/>
      <c r="AW83" s="137">
        <f>AT83+AV83</f>
        <v>0</v>
      </c>
      <c r="AX83" s="135">
        <f t="shared" si="222"/>
        <v>1</v>
      </c>
      <c r="AY83" s="29"/>
      <c r="AZ83" s="137">
        <f>AW83+AY83</f>
        <v>0</v>
      </c>
      <c r="BA83" s="135">
        <f t="shared" si="223"/>
        <v>1</v>
      </c>
      <c r="BB83" s="29"/>
      <c r="BC83" s="137">
        <f>AZ83+BB83</f>
        <v>0</v>
      </c>
      <c r="BD83" s="135">
        <f t="shared" si="224"/>
        <v>1</v>
      </c>
      <c r="BE83" s="29"/>
      <c r="BF83" s="137">
        <f>BC83+BE83</f>
        <v>0</v>
      </c>
      <c r="BG83" s="135">
        <f t="shared" si="225"/>
        <v>1</v>
      </c>
      <c r="BH83" s="137"/>
      <c r="BI83" s="29"/>
      <c r="BJ83" s="29"/>
      <c r="BK83" s="135">
        <f>IF($AA$83=0,1,BJ83/$AA$83-1)</f>
        <v>1</v>
      </c>
      <c r="BL83" s="135">
        <f t="shared" si="227"/>
        <v>1</v>
      </c>
      <c r="BM83" s="167"/>
      <c r="BN83" s="63"/>
      <c r="BO83" s="63"/>
      <c r="BP83" s="63"/>
      <c r="BQ83" s="63"/>
      <c r="BR83" s="63"/>
      <c r="BS83" s="63"/>
      <c r="BT83" s="63"/>
      <c r="BU83" s="63"/>
      <c r="BV83" s="63"/>
      <c r="BW83" s="63"/>
      <c r="BX83" s="63"/>
      <c r="BY83" s="63"/>
      <c r="BZ83" s="63"/>
      <c r="CA83" s="63"/>
      <c r="CB83" s="63"/>
      <c r="CC83" s="63"/>
      <c r="CD83" s="63"/>
      <c r="CE83" s="63"/>
      <c r="CF83" s="63"/>
      <c r="CG83" s="63"/>
      <c r="CH83" s="63"/>
      <c r="CI83" s="63"/>
      <c r="CJ83" s="63"/>
      <c r="CK83" s="63"/>
      <c r="CL83" s="63"/>
      <c r="CM83" s="63"/>
      <c r="CN83" s="63"/>
      <c r="CO83" s="63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  <c r="DZ83" s="63"/>
      <c r="EA83" s="63"/>
      <c r="EB83" s="63"/>
      <c r="EC83" s="63"/>
      <c r="ED83" s="63"/>
      <c r="EE83" s="63"/>
      <c r="EF83" s="63"/>
      <c r="EG83" s="63"/>
      <c r="EH83" s="63"/>
      <c r="EI83" s="63"/>
      <c r="EJ83" s="63"/>
      <c r="EK83" s="63"/>
      <c r="EL83" s="63"/>
      <c r="EM83" s="63"/>
      <c r="EN83" s="63"/>
      <c r="EO83" s="63"/>
      <c r="EP83" s="63"/>
      <c r="EQ83" s="63"/>
      <c r="ER83" s="63"/>
      <c r="ES83" s="63"/>
      <c r="ET83" s="63"/>
      <c r="EU83" s="63"/>
      <c r="EV83" s="63"/>
      <c r="EW83" s="63"/>
      <c r="EX83" s="63"/>
      <c r="EY83" s="63"/>
      <c r="EZ83" s="63"/>
      <c r="FA83" s="63"/>
      <c r="FB83" s="63"/>
      <c r="FC83" s="63"/>
      <c r="FD83" s="63"/>
      <c r="FE83" s="63"/>
      <c r="FF83" s="63"/>
      <c r="FG83" s="63"/>
      <c r="FH83" s="63"/>
      <c r="FI83" s="63"/>
      <c r="FJ83" s="63"/>
      <c r="FK83" s="63"/>
      <c r="FL83" s="63"/>
      <c r="FM83" s="63"/>
      <c r="FN83" s="63"/>
      <c r="FO83" s="63"/>
      <c r="FP83" s="63"/>
      <c r="FQ83" s="63"/>
      <c r="FR83" s="63"/>
      <c r="FS83" s="63"/>
      <c r="FT83" s="63"/>
      <c r="FU83" s="63"/>
      <c r="FV83" s="63"/>
      <c r="FW83" s="63"/>
      <c r="FX83" s="63"/>
      <c r="FY83" s="63"/>
      <c r="FZ83" s="63"/>
      <c r="GA83" s="63"/>
      <c r="GB83" s="63"/>
      <c r="GC83" s="63"/>
      <c r="GD83" s="63"/>
      <c r="GE83" s="63"/>
      <c r="GF83" s="63"/>
      <c r="GG83" s="63"/>
      <c r="GH83" s="63"/>
      <c r="GI83" s="63"/>
      <c r="GJ83" s="63"/>
      <c r="GK83" s="63"/>
      <c r="GL83" s="63"/>
      <c r="GM83" s="63"/>
      <c r="GN83" s="63"/>
      <c r="GO83" s="63"/>
      <c r="GP83" s="63"/>
      <c r="GQ83" s="63"/>
      <c r="GR83" s="63"/>
      <c r="GS83" s="63"/>
      <c r="GT83" s="63"/>
      <c r="GU83" s="63"/>
      <c r="GV83" s="63"/>
      <c r="GW83" s="63"/>
      <c r="GX83" s="63"/>
    </row>
    <row r="84" spans="1:206" s="75" customFormat="1" ht="18" customHeight="1">
      <c r="A84" s="366" t="s">
        <v>58</v>
      </c>
      <c r="B84" s="366"/>
      <c r="C84" s="148">
        <f t="shared" ref="C84:AA84" si="232">C85-C86</f>
        <v>0</v>
      </c>
      <c r="D84" s="148">
        <f t="shared" si="232"/>
        <v>0</v>
      </c>
      <c r="E84" s="148">
        <f t="shared" si="232"/>
        <v>0</v>
      </c>
      <c r="F84" s="148">
        <f t="shared" si="232"/>
        <v>0</v>
      </c>
      <c r="G84" s="148">
        <f t="shared" si="232"/>
        <v>0</v>
      </c>
      <c r="H84" s="148">
        <f t="shared" si="232"/>
        <v>0</v>
      </c>
      <c r="I84" s="148">
        <f t="shared" si="232"/>
        <v>0</v>
      </c>
      <c r="J84" s="148">
        <f t="shared" si="232"/>
        <v>0</v>
      </c>
      <c r="K84" s="148">
        <f t="shared" si="232"/>
        <v>0</v>
      </c>
      <c r="L84" s="148">
        <f t="shared" si="232"/>
        <v>0</v>
      </c>
      <c r="M84" s="148">
        <f t="shared" si="232"/>
        <v>0</v>
      </c>
      <c r="N84" s="148">
        <f t="shared" si="232"/>
        <v>0</v>
      </c>
      <c r="O84" s="148">
        <f t="shared" si="232"/>
        <v>0</v>
      </c>
      <c r="P84" s="148">
        <f t="shared" si="232"/>
        <v>0</v>
      </c>
      <c r="Q84" s="148">
        <f t="shared" si="232"/>
        <v>0</v>
      </c>
      <c r="R84" s="148">
        <f t="shared" si="232"/>
        <v>0</v>
      </c>
      <c r="S84" s="148">
        <f t="shared" si="232"/>
        <v>0</v>
      </c>
      <c r="T84" s="148">
        <f t="shared" si="232"/>
        <v>0</v>
      </c>
      <c r="U84" s="148">
        <f t="shared" si="232"/>
        <v>0</v>
      </c>
      <c r="V84" s="148">
        <f t="shared" si="232"/>
        <v>0</v>
      </c>
      <c r="W84" s="148">
        <f t="shared" si="232"/>
        <v>0</v>
      </c>
      <c r="X84" s="148">
        <f t="shared" si="232"/>
        <v>0</v>
      </c>
      <c r="Y84" s="148">
        <f t="shared" si="232"/>
        <v>0</v>
      </c>
      <c r="Z84" s="148">
        <f t="shared" si="232"/>
        <v>0</v>
      </c>
      <c r="AA84" s="148">
        <f t="shared" si="232"/>
        <v>0</v>
      </c>
      <c r="AB84" s="133">
        <f t="shared" si="213"/>
        <v>1</v>
      </c>
      <c r="AC84" s="148">
        <f t="shared" ref="AC84:BH84" si="233">AC85-AC86</f>
        <v>0</v>
      </c>
      <c r="AD84" s="148">
        <f t="shared" si="233"/>
        <v>0</v>
      </c>
      <c r="AE84" s="148">
        <f t="shared" si="233"/>
        <v>0</v>
      </c>
      <c r="AF84" s="133">
        <f t="shared" si="215"/>
        <v>1</v>
      </c>
      <c r="AG84" s="148">
        <f t="shared" ref="AG84" si="234">AG85-AG86</f>
        <v>0</v>
      </c>
      <c r="AH84" s="148">
        <f t="shared" si="233"/>
        <v>0</v>
      </c>
      <c r="AI84" s="133">
        <f t="shared" si="217"/>
        <v>1</v>
      </c>
      <c r="AJ84" s="148">
        <f t="shared" si="233"/>
        <v>0</v>
      </c>
      <c r="AK84" s="148">
        <f t="shared" si="233"/>
        <v>0</v>
      </c>
      <c r="AL84" s="133">
        <f t="shared" si="218"/>
        <v>1</v>
      </c>
      <c r="AM84" s="148">
        <f t="shared" si="233"/>
        <v>0</v>
      </c>
      <c r="AN84" s="148">
        <f t="shared" si="233"/>
        <v>0</v>
      </c>
      <c r="AO84" s="133">
        <f t="shared" si="219"/>
        <v>1</v>
      </c>
      <c r="AP84" s="148">
        <f t="shared" si="233"/>
        <v>0</v>
      </c>
      <c r="AQ84" s="148">
        <f t="shared" si="233"/>
        <v>0</v>
      </c>
      <c r="AR84" s="133">
        <f t="shared" si="220"/>
        <v>1</v>
      </c>
      <c r="AS84" s="148">
        <f t="shared" si="233"/>
        <v>0</v>
      </c>
      <c r="AT84" s="148">
        <f t="shared" si="233"/>
        <v>0</v>
      </c>
      <c r="AU84" s="133">
        <f t="shared" si="221"/>
        <v>1</v>
      </c>
      <c r="AV84" s="148">
        <f t="shared" si="233"/>
        <v>0</v>
      </c>
      <c r="AW84" s="148">
        <f t="shared" si="233"/>
        <v>0</v>
      </c>
      <c r="AX84" s="133">
        <f t="shared" si="222"/>
        <v>1</v>
      </c>
      <c r="AY84" s="148">
        <f t="shared" si="233"/>
        <v>0</v>
      </c>
      <c r="AZ84" s="148">
        <f t="shared" si="233"/>
        <v>0</v>
      </c>
      <c r="BA84" s="133">
        <f t="shared" si="223"/>
        <v>1</v>
      </c>
      <c r="BB84" s="148">
        <f t="shared" si="233"/>
        <v>0</v>
      </c>
      <c r="BC84" s="148">
        <f t="shared" si="233"/>
        <v>0</v>
      </c>
      <c r="BD84" s="133">
        <f t="shared" si="224"/>
        <v>1</v>
      </c>
      <c r="BE84" s="148">
        <f t="shared" si="233"/>
        <v>0</v>
      </c>
      <c r="BF84" s="148">
        <f t="shared" si="233"/>
        <v>0</v>
      </c>
      <c r="BG84" s="133">
        <f t="shared" si="225"/>
        <v>1</v>
      </c>
      <c r="BH84" s="148">
        <f t="shared" si="233"/>
        <v>0</v>
      </c>
      <c r="BI84" s="148">
        <f t="shared" ref="BI84:BJ84" si="235">BI85-BI86</f>
        <v>0</v>
      </c>
      <c r="BJ84" s="148">
        <f t="shared" si="235"/>
        <v>0</v>
      </c>
      <c r="BK84" s="133">
        <f>IF($AA$84=0,1,BJ84/$AA$84-1)</f>
        <v>1</v>
      </c>
      <c r="BL84" s="133">
        <f t="shared" si="227"/>
        <v>1</v>
      </c>
      <c r="BM84" s="169"/>
      <c r="BN84" s="74"/>
      <c r="BO84" s="74"/>
      <c r="BP84" s="74"/>
      <c r="BQ84" s="74"/>
      <c r="BR84" s="74"/>
      <c r="BS84" s="74"/>
      <c r="BT84" s="74"/>
      <c r="BU84" s="74"/>
      <c r="BV84" s="74"/>
      <c r="BW84" s="74"/>
      <c r="BX84" s="74"/>
      <c r="BY84" s="74"/>
      <c r="BZ84" s="74"/>
      <c r="CA84" s="74"/>
      <c r="CB84" s="74"/>
      <c r="CC84" s="74"/>
      <c r="CD84" s="74"/>
      <c r="CE84" s="74"/>
      <c r="CF84" s="74"/>
      <c r="CG84" s="74"/>
      <c r="CH84" s="74"/>
      <c r="CI84" s="74"/>
      <c r="CJ84" s="74"/>
      <c r="CK84" s="74"/>
      <c r="CL84" s="74"/>
      <c r="CM84" s="74"/>
      <c r="CN84" s="74"/>
      <c r="CO84" s="74"/>
      <c r="CP84" s="74"/>
      <c r="CQ84" s="74"/>
      <c r="CR84" s="74"/>
      <c r="CS84" s="74"/>
      <c r="CT84" s="74"/>
      <c r="CU84" s="74"/>
      <c r="CV84" s="74"/>
      <c r="CW84" s="74"/>
      <c r="CX84" s="74"/>
      <c r="CY84" s="74"/>
      <c r="CZ84" s="74"/>
      <c r="DA84" s="74"/>
      <c r="DB84" s="74"/>
      <c r="DC84" s="74"/>
      <c r="DD84" s="74"/>
      <c r="DE84" s="74"/>
      <c r="DF84" s="74"/>
      <c r="DG84" s="74"/>
      <c r="DH84" s="74"/>
      <c r="DI84" s="74"/>
      <c r="DJ84" s="74"/>
      <c r="DK84" s="74"/>
      <c r="DL84" s="74"/>
      <c r="DM84" s="74"/>
      <c r="DN84" s="74"/>
      <c r="DO84" s="74"/>
      <c r="DP84" s="74"/>
      <c r="DQ84" s="74"/>
      <c r="DR84" s="74"/>
      <c r="DS84" s="74"/>
      <c r="DT84" s="74"/>
      <c r="DU84" s="74"/>
      <c r="DV84" s="74"/>
      <c r="DW84" s="74"/>
      <c r="DX84" s="74"/>
      <c r="DY84" s="74"/>
      <c r="DZ84" s="74"/>
      <c r="EA84" s="74"/>
      <c r="EB84" s="74"/>
      <c r="EC84" s="74"/>
      <c r="ED84" s="74"/>
      <c r="EE84" s="74"/>
      <c r="EF84" s="74"/>
      <c r="EG84" s="74"/>
      <c r="EH84" s="74"/>
      <c r="EI84" s="74"/>
      <c r="EJ84" s="74"/>
      <c r="EK84" s="74"/>
      <c r="EL84" s="74"/>
      <c r="EM84" s="74"/>
      <c r="EN84" s="74"/>
      <c r="EO84" s="74"/>
      <c r="EP84" s="74"/>
      <c r="EQ84" s="74"/>
      <c r="ER84" s="74"/>
      <c r="ES84" s="74"/>
      <c r="ET84" s="74"/>
      <c r="EU84" s="74"/>
      <c r="EV84" s="74"/>
      <c r="EW84" s="74"/>
      <c r="EX84" s="74"/>
      <c r="EY84" s="74"/>
      <c r="EZ84" s="74"/>
      <c r="FA84" s="74"/>
      <c r="FB84" s="74"/>
      <c r="FC84" s="74"/>
      <c r="FD84" s="74"/>
      <c r="FE84" s="74"/>
      <c r="FF84" s="74"/>
      <c r="FG84" s="74"/>
      <c r="FH84" s="74"/>
      <c r="FI84" s="74"/>
      <c r="FJ84" s="74"/>
      <c r="FK84" s="74"/>
      <c r="FL84" s="74"/>
      <c r="FM84" s="74"/>
      <c r="FN84" s="74"/>
      <c r="FO84" s="74"/>
      <c r="FP84" s="74"/>
      <c r="FQ84" s="74"/>
      <c r="FR84" s="74"/>
      <c r="FS84" s="74"/>
      <c r="FT84" s="74"/>
      <c r="FU84" s="74"/>
      <c r="FV84" s="74"/>
      <c r="FW84" s="74"/>
      <c r="FX84" s="74"/>
      <c r="FY84" s="74"/>
      <c r="FZ84" s="74"/>
      <c r="GA84" s="74"/>
      <c r="GB84" s="74"/>
      <c r="GC84" s="74"/>
      <c r="GD84" s="74"/>
      <c r="GE84" s="74"/>
      <c r="GF84" s="74"/>
      <c r="GG84" s="74"/>
      <c r="GH84" s="74"/>
      <c r="GI84" s="74"/>
      <c r="GJ84" s="74"/>
      <c r="GK84" s="74"/>
      <c r="GL84" s="74"/>
      <c r="GM84" s="74"/>
      <c r="GN84" s="74"/>
      <c r="GO84" s="74"/>
      <c r="GP84" s="74"/>
      <c r="GQ84" s="74"/>
      <c r="GR84" s="74"/>
      <c r="GS84" s="74"/>
      <c r="GT84" s="74"/>
      <c r="GU84" s="74"/>
      <c r="GV84" s="74"/>
      <c r="GW84" s="74"/>
      <c r="GX84" s="74"/>
    </row>
    <row r="85" spans="1:206" s="66" customFormat="1" ht="18" customHeight="1">
      <c r="A85" s="365" t="s">
        <v>147</v>
      </c>
      <c r="B85" s="365"/>
      <c r="C85" s="29"/>
      <c r="D85" s="134">
        <f>E85+F85+H85+J85+L85+N85+P85+R85+T85+V85+X85+Z85</f>
        <v>0</v>
      </c>
      <c r="E85" s="29"/>
      <c r="F85" s="29"/>
      <c r="G85" s="137">
        <f>E85+F85</f>
        <v>0</v>
      </c>
      <c r="H85" s="29"/>
      <c r="I85" s="137">
        <f>G85+H85</f>
        <v>0</v>
      </c>
      <c r="J85" s="29"/>
      <c r="K85" s="137">
        <f>I85+J85</f>
        <v>0</v>
      </c>
      <c r="L85" s="29"/>
      <c r="M85" s="137">
        <f>K85+L85</f>
        <v>0</v>
      </c>
      <c r="N85" s="29"/>
      <c r="O85" s="137">
        <f>M85+N85</f>
        <v>0</v>
      </c>
      <c r="P85" s="29"/>
      <c r="Q85" s="137">
        <f>O85+P85</f>
        <v>0</v>
      </c>
      <c r="R85" s="29"/>
      <c r="S85" s="137">
        <f>Q85+R85</f>
        <v>0</v>
      </c>
      <c r="T85" s="29"/>
      <c r="U85" s="137">
        <f>S85+T85</f>
        <v>0</v>
      </c>
      <c r="V85" s="29"/>
      <c r="W85" s="137">
        <f>U85+V85</f>
        <v>0</v>
      </c>
      <c r="X85" s="29"/>
      <c r="Y85" s="137">
        <f>W85+X85</f>
        <v>0</v>
      </c>
      <c r="Z85" s="29"/>
      <c r="AA85" s="29"/>
      <c r="AB85" s="135">
        <f t="shared" si="213"/>
        <v>1</v>
      </c>
      <c r="AC85" s="29"/>
      <c r="AD85" s="29"/>
      <c r="AE85" s="137">
        <f>AC85+AD85</f>
        <v>0</v>
      </c>
      <c r="AF85" s="135">
        <f t="shared" si="215"/>
        <v>1</v>
      </c>
      <c r="AG85" s="29"/>
      <c r="AH85" s="137">
        <f>AE85+AG85</f>
        <v>0</v>
      </c>
      <c r="AI85" s="135">
        <f t="shared" si="217"/>
        <v>1</v>
      </c>
      <c r="AJ85" s="29"/>
      <c r="AK85" s="137">
        <f>AH85+AJ85</f>
        <v>0</v>
      </c>
      <c r="AL85" s="135">
        <f t="shared" si="218"/>
        <v>1</v>
      </c>
      <c r="AM85" s="29"/>
      <c r="AN85" s="137">
        <f>AK85+AM85</f>
        <v>0</v>
      </c>
      <c r="AO85" s="135">
        <f t="shared" si="219"/>
        <v>1</v>
      </c>
      <c r="AP85" s="29"/>
      <c r="AQ85" s="137">
        <f>AN85+AP85</f>
        <v>0</v>
      </c>
      <c r="AR85" s="135">
        <f t="shared" si="220"/>
        <v>1</v>
      </c>
      <c r="AS85" s="29"/>
      <c r="AT85" s="137">
        <f>AQ85+AS85</f>
        <v>0</v>
      </c>
      <c r="AU85" s="135">
        <f t="shared" si="221"/>
        <v>1</v>
      </c>
      <c r="AV85" s="29"/>
      <c r="AW85" s="137">
        <f>AT85+AV85</f>
        <v>0</v>
      </c>
      <c r="AX85" s="135">
        <f t="shared" si="222"/>
        <v>1</v>
      </c>
      <c r="AY85" s="29"/>
      <c r="AZ85" s="137">
        <f>AW85+AY85</f>
        <v>0</v>
      </c>
      <c r="BA85" s="135">
        <f t="shared" si="223"/>
        <v>1</v>
      </c>
      <c r="BB85" s="29"/>
      <c r="BC85" s="137">
        <f>AZ85+BB85</f>
        <v>0</v>
      </c>
      <c r="BD85" s="135">
        <f t="shared" si="224"/>
        <v>1</v>
      </c>
      <c r="BE85" s="29"/>
      <c r="BF85" s="137">
        <f>BC85+BE85</f>
        <v>0</v>
      </c>
      <c r="BG85" s="135">
        <f t="shared" si="225"/>
        <v>1</v>
      </c>
      <c r="BH85" s="137"/>
      <c r="BI85" s="29"/>
      <c r="BJ85" s="29"/>
      <c r="BK85" s="135">
        <f>IF($AA$85=0,1,BJ85/$AA$85-1)</f>
        <v>1</v>
      </c>
      <c r="BL85" s="135">
        <f t="shared" si="227"/>
        <v>1</v>
      </c>
      <c r="BM85" s="167"/>
      <c r="BN85" s="65"/>
      <c r="BO85" s="65"/>
      <c r="BP85" s="65"/>
      <c r="BQ85" s="65"/>
      <c r="BR85" s="65"/>
      <c r="BS85" s="65"/>
      <c r="BT85" s="65"/>
      <c r="BU85" s="65"/>
      <c r="BV85" s="65"/>
      <c r="BW85" s="65"/>
      <c r="BX85" s="65"/>
      <c r="BY85" s="65"/>
      <c r="BZ85" s="65"/>
      <c r="CA85" s="65"/>
      <c r="CB85" s="65"/>
      <c r="CC85" s="65"/>
      <c r="CD85" s="65"/>
      <c r="CE85" s="65"/>
      <c r="CF85" s="65"/>
      <c r="CG85" s="65"/>
      <c r="CH85" s="65"/>
      <c r="CI85" s="65"/>
      <c r="CJ85" s="65"/>
      <c r="CK85" s="65"/>
      <c r="CL85" s="65"/>
      <c r="CM85" s="65"/>
      <c r="CN85" s="65"/>
      <c r="CO85" s="65"/>
      <c r="CP85" s="65"/>
      <c r="CQ85" s="65"/>
      <c r="CR85" s="65"/>
      <c r="CS85" s="65"/>
      <c r="CT85" s="65"/>
      <c r="CU85" s="65"/>
      <c r="CV85" s="65"/>
      <c r="CW85" s="65"/>
      <c r="CX85" s="65"/>
      <c r="CY85" s="65"/>
      <c r="CZ85" s="65"/>
      <c r="DA85" s="65"/>
      <c r="DB85" s="65"/>
      <c r="DC85" s="65"/>
      <c r="DD85" s="65"/>
      <c r="DE85" s="65"/>
      <c r="DF85" s="65"/>
      <c r="DG85" s="65"/>
      <c r="DH85" s="65"/>
      <c r="DI85" s="65"/>
      <c r="DJ85" s="65"/>
      <c r="DK85" s="65"/>
      <c r="DL85" s="65"/>
      <c r="DM85" s="65"/>
      <c r="DN85" s="65"/>
      <c r="DO85" s="65"/>
      <c r="DP85" s="65"/>
      <c r="DQ85" s="65"/>
      <c r="DR85" s="65"/>
      <c r="DS85" s="65"/>
      <c r="DT85" s="65"/>
      <c r="DU85" s="65"/>
      <c r="DV85" s="65"/>
      <c r="DW85" s="65"/>
      <c r="DX85" s="65"/>
      <c r="DY85" s="65"/>
      <c r="DZ85" s="65"/>
      <c r="EA85" s="65"/>
      <c r="EB85" s="65"/>
      <c r="EC85" s="65"/>
      <c r="ED85" s="65"/>
      <c r="EE85" s="65"/>
      <c r="EF85" s="65"/>
      <c r="EG85" s="65"/>
      <c r="EH85" s="65"/>
      <c r="EI85" s="65"/>
      <c r="EJ85" s="65"/>
      <c r="EK85" s="65"/>
      <c r="EL85" s="65"/>
      <c r="EM85" s="65"/>
      <c r="EN85" s="65"/>
      <c r="EO85" s="65"/>
      <c r="EP85" s="65"/>
      <c r="EQ85" s="65"/>
      <c r="ER85" s="65"/>
      <c r="ES85" s="65"/>
      <c r="ET85" s="65"/>
      <c r="EU85" s="65"/>
      <c r="EV85" s="65"/>
      <c r="EW85" s="65"/>
      <c r="EX85" s="65"/>
      <c r="EY85" s="65"/>
      <c r="EZ85" s="65"/>
      <c r="FA85" s="65"/>
      <c r="FB85" s="65"/>
      <c r="FC85" s="65"/>
      <c r="FD85" s="65"/>
      <c r="FE85" s="65"/>
      <c r="FF85" s="65"/>
      <c r="FG85" s="65"/>
      <c r="FH85" s="65"/>
      <c r="FI85" s="65"/>
      <c r="FJ85" s="65"/>
      <c r="FK85" s="65"/>
      <c r="FL85" s="65"/>
      <c r="FM85" s="65"/>
      <c r="FN85" s="65"/>
      <c r="FO85" s="65"/>
      <c r="FP85" s="65"/>
      <c r="FQ85" s="65"/>
      <c r="FR85" s="65"/>
      <c r="FS85" s="65"/>
      <c r="FT85" s="65"/>
      <c r="FU85" s="65"/>
      <c r="FV85" s="65"/>
      <c r="FW85" s="65"/>
      <c r="FX85" s="65"/>
      <c r="FY85" s="65"/>
      <c r="FZ85" s="65"/>
      <c r="GA85" s="65"/>
      <c r="GB85" s="65"/>
      <c r="GC85" s="65"/>
      <c r="GD85" s="65"/>
      <c r="GE85" s="65"/>
      <c r="GF85" s="65"/>
      <c r="GG85" s="65"/>
      <c r="GH85" s="65"/>
      <c r="GI85" s="65"/>
      <c r="GJ85" s="65"/>
      <c r="GK85" s="65"/>
      <c r="GL85" s="65"/>
      <c r="GM85" s="65"/>
      <c r="GN85" s="65"/>
      <c r="GO85" s="65"/>
      <c r="GP85" s="65"/>
      <c r="GQ85" s="65"/>
      <c r="GR85" s="65"/>
      <c r="GS85" s="65"/>
      <c r="GT85" s="65"/>
      <c r="GU85" s="65"/>
      <c r="GV85" s="65"/>
      <c r="GW85" s="65"/>
      <c r="GX85" s="65"/>
    </row>
    <row r="86" spans="1:206" s="66" customFormat="1" ht="18" customHeight="1">
      <c r="A86" s="365" t="s">
        <v>148</v>
      </c>
      <c r="B86" s="365"/>
      <c r="C86" s="29"/>
      <c r="D86" s="134">
        <f>E86+F86+H86+J86+L86+N86+P86+R86+T86+V86+X86+Z86</f>
        <v>0</v>
      </c>
      <c r="E86" s="29"/>
      <c r="F86" s="29"/>
      <c r="G86" s="137">
        <f>E86+F86</f>
        <v>0</v>
      </c>
      <c r="H86" s="29"/>
      <c r="I86" s="137">
        <f>G86+H86</f>
        <v>0</v>
      </c>
      <c r="J86" s="29"/>
      <c r="K86" s="137">
        <f>I86+J86</f>
        <v>0</v>
      </c>
      <c r="L86" s="29"/>
      <c r="M86" s="137">
        <f>K86+L86</f>
        <v>0</v>
      </c>
      <c r="N86" s="29"/>
      <c r="O86" s="137">
        <f>M86+N86</f>
        <v>0</v>
      </c>
      <c r="P86" s="29"/>
      <c r="Q86" s="137">
        <f>O86+P86</f>
        <v>0</v>
      </c>
      <c r="R86" s="29"/>
      <c r="S86" s="137">
        <f>Q86+R86</f>
        <v>0</v>
      </c>
      <c r="T86" s="29"/>
      <c r="U86" s="137">
        <f>S86+T86</f>
        <v>0</v>
      </c>
      <c r="V86" s="29"/>
      <c r="W86" s="137">
        <f>U86+V86</f>
        <v>0</v>
      </c>
      <c r="X86" s="29"/>
      <c r="Y86" s="137">
        <f>W86+X86</f>
        <v>0</v>
      </c>
      <c r="Z86" s="29"/>
      <c r="AA86" s="29"/>
      <c r="AB86" s="135">
        <f t="shared" si="213"/>
        <v>1</v>
      </c>
      <c r="AC86" s="29"/>
      <c r="AD86" s="29"/>
      <c r="AE86" s="137">
        <f>AC86+AD86</f>
        <v>0</v>
      </c>
      <c r="AF86" s="135">
        <f t="shared" si="215"/>
        <v>1</v>
      </c>
      <c r="AG86" s="29"/>
      <c r="AH86" s="137">
        <f>AE86+AG86</f>
        <v>0</v>
      </c>
      <c r="AI86" s="135">
        <f t="shared" si="217"/>
        <v>1</v>
      </c>
      <c r="AJ86" s="29"/>
      <c r="AK86" s="137">
        <f>AH86+AJ86</f>
        <v>0</v>
      </c>
      <c r="AL86" s="135">
        <f t="shared" si="218"/>
        <v>1</v>
      </c>
      <c r="AM86" s="29"/>
      <c r="AN86" s="137">
        <f>AK86+AM86</f>
        <v>0</v>
      </c>
      <c r="AO86" s="135">
        <f t="shared" si="219"/>
        <v>1</v>
      </c>
      <c r="AP86" s="29"/>
      <c r="AQ86" s="137">
        <f>AN86+AP86</f>
        <v>0</v>
      </c>
      <c r="AR86" s="135">
        <f t="shared" si="220"/>
        <v>1</v>
      </c>
      <c r="AS86" s="29"/>
      <c r="AT86" s="137">
        <f>AQ86+AS86</f>
        <v>0</v>
      </c>
      <c r="AU86" s="135">
        <f t="shared" si="221"/>
        <v>1</v>
      </c>
      <c r="AV86" s="29"/>
      <c r="AW86" s="137">
        <f>AT86+AV86</f>
        <v>0</v>
      </c>
      <c r="AX86" s="135">
        <f t="shared" si="222"/>
        <v>1</v>
      </c>
      <c r="AY86" s="29"/>
      <c r="AZ86" s="137">
        <f>AW86+AY86</f>
        <v>0</v>
      </c>
      <c r="BA86" s="135">
        <f t="shared" si="223"/>
        <v>1</v>
      </c>
      <c r="BB86" s="29"/>
      <c r="BC86" s="137">
        <f>AZ86+BB86</f>
        <v>0</v>
      </c>
      <c r="BD86" s="135">
        <f t="shared" si="224"/>
        <v>1</v>
      </c>
      <c r="BE86" s="29"/>
      <c r="BF86" s="137">
        <f>BC86+BE86</f>
        <v>0</v>
      </c>
      <c r="BG86" s="135">
        <f t="shared" si="225"/>
        <v>1</v>
      </c>
      <c r="BH86" s="137"/>
      <c r="BI86" s="29"/>
      <c r="BJ86" s="29"/>
      <c r="BK86" s="135">
        <f>IF($AA$86=0,1,BJ86/$AA$86-1)</f>
        <v>1</v>
      </c>
      <c r="BL86" s="135">
        <f t="shared" si="227"/>
        <v>1</v>
      </c>
      <c r="BM86" s="167"/>
      <c r="BN86" s="65"/>
      <c r="BO86" s="65"/>
      <c r="BP86" s="65"/>
      <c r="BQ86" s="65"/>
      <c r="BR86" s="65"/>
      <c r="BS86" s="65"/>
      <c r="BT86" s="65"/>
      <c r="BU86" s="65"/>
      <c r="BV86" s="65"/>
      <c r="BW86" s="65"/>
      <c r="BX86" s="65"/>
      <c r="BY86" s="65"/>
      <c r="BZ86" s="65"/>
      <c r="CA86" s="65"/>
      <c r="CB86" s="65"/>
      <c r="CC86" s="65"/>
      <c r="CD86" s="65"/>
      <c r="CE86" s="65"/>
      <c r="CF86" s="65"/>
      <c r="CG86" s="65"/>
      <c r="CH86" s="65"/>
      <c r="CI86" s="65"/>
      <c r="CJ86" s="65"/>
      <c r="CK86" s="65"/>
      <c r="CL86" s="65"/>
      <c r="CM86" s="65"/>
      <c r="CN86" s="65"/>
      <c r="CO86" s="65"/>
      <c r="CP86" s="65"/>
      <c r="CQ86" s="65"/>
      <c r="CR86" s="65"/>
      <c r="CS86" s="65"/>
      <c r="CT86" s="65"/>
      <c r="CU86" s="65"/>
      <c r="CV86" s="65"/>
      <c r="CW86" s="65"/>
      <c r="CX86" s="65"/>
      <c r="CY86" s="65"/>
      <c r="CZ86" s="65"/>
      <c r="DA86" s="65"/>
      <c r="DB86" s="65"/>
      <c r="DC86" s="65"/>
      <c r="DD86" s="65"/>
      <c r="DE86" s="65"/>
      <c r="DF86" s="65"/>
      <c r="DG86" s="65"/>
      <c r="DH86" s="65"/>
      <c r="DI86" s="65"/>
      <c r="DJ86" s="65"/>
      <c r="DK86" s="65"/>
      <c r="DL86" s="65"/>
      <c r="DM86" s="65"/>
      <c r="DN86" s="65"/>
      <c r="DO86" s="65"/>
      <c r="DP86" s="65"/>
      <c r="DQ86" s="65"/>
      <c r="DR86" s="65"/>
      <c r="DS86" s="65"/>
      <c r="DT86" s="65"/>
      <c r="DU86" s="65"/>
      <c r="DV86" s="65"/>
      <c r="DW86" s="65"/>
      <c r="DX86" s="65"/>
      <c r="DY86" s="65"/>
      <c r="DZ86" s="65"/>
      <c r="EA86" s="65"/>
      <c r="EB86" s="65"/>
      <c r="EC86" s="65"/>
      <c r="ED86" s="65"/>
      <c r="EE86" s="65"/>
      <c r="EF86" s="65"/>
      <c r="EG86" s="65"/>
      <c r="EH86" s="65"/>
      <c r="EI86" s="65"/>
      <c r="EJ86" s="65"/>
      <c r="EK86" s="65"/>
      <c r="EL86" s="65"/>
      <c r="EM86" s="65"/>
      <c r="EN86" s="65"/>
      <c r="EO86" s="65"/>
      <c r="EP86" s="65"/>
      <c r="EQ86" s="65"/>
      <c r="ER86" s="65"/>
      <c r="ES86" s="65"/>
      <c r="ET86" s="65"/>
      <c r="EU86" s="65"/>
      <c r="EV86" s="65"/>
      <c r="EW86" s="65"/>
      <c r="EX86" s="65"/>
      <c r="EY86" s="65"/>
      <c r="EZ86" s="65"/>
      <c r="FA86" s="65"/>
      <c r="FB86" s="65"/>
      <c r="FC86" s="65"/>
      <c r="FD86" s="65"/>
      <c r="FE86" s="65"/>
      <c r="FF86" s="65"/>
      <c r="FG86" s="65"/>
      <c r="FH86" s="65"/>
      <c r="FI86" s="65"/>
      <c r="FJ86" s="65"/>
      <c r="FK86" s="65"/>
      <c r="FL86" s="65"/>
      <c r="FM86" s="65"/>
      <c r="FN86" s="65"/>
      <c r="FO86" s="65"/>
      <c r="FP86" s="65"/>
      <c r="FQ86" s="65"/>
      <c r="FR86" s="65"/>
      <c r="FS86" s="65"/>
      <c r="FT86" s="65"/>
      <c r="FU86" s="65"/>
      <c r="FV86" s="65"/>
      <c r="FW86" s="65"/>
      <c r="FX86" s="65"/>
      <c r="FY86" s="65"/>
      <c r="FZ86" s="65"/>
      <c r="GA86" s="65"/>
      <c r="GB86" s="65"/>
      <c r="GC86" s="65"/>
      <c r="GD86" s="65"/>
      <c r="GE86" s="65"/>
      <c r="GF86" s="65"/>
      <c r="GG86" s="65"/>
      <c r="GH86" s="65"/>
      <c r="GI86" s="65"/>
      <c r="GJ86" s="65"/>
      <c r="GK86" s="65"/>
      <c r="GL86" s="65"/>
      <c r="GM86" s="65"/>
      <c r="GN86" s="65"/>
      <c r="GO86" s="65"/>
      <c r="GP86" s="65"/>
      <c r="GQ86" s="65"/>
      <c r="GR86" s="65"/>
      <c r="GS86" s="65"/>
      <c r="GT86" s="65"/>
      <c r="GU86" s="65"/>
      <c r="GV86" s="65"/>
      <c r="GW86" s="65"/>
      <c r="GX86" s="65"/>
    </row>
    <row r="87" spans="1:206" s="66" customFormat="1" ht="18" customHeight="1">
      <c r="A87" s="366" t="s">
        <v>61</v>
      </c>
      <c r="B87" s="366"/>
      <c r="C87" s="101">
        <f t="shared" ref="C87:R87" si="236">(C86+C83+C80+C37)-(C9+C79+C82+C85)</f>
        <v>0</v>
      </c>
      <c r="D87" s="148">
        <f t="shared" si="236"/>
        <v>0</v>
      </c>
      <c r="E87" s="101">
        <f t="shared" si="236"/>
        <v>0</v>
      </c>
      <c r="F87" s="101">
        <f t="shared" si="236"/>
        <v>0</v>
      </c>
      <c r="G87" s="148">
        <f t="shared" si="236"/>
        <v>0</v>
      </c>
      <c r="H87" s="101">
        <f t="shared" si="236"/>
        <v>0</v>
      </c>
      <c r="I87" s="148">
        <f t="shared" si="236"/>
        <v>0</v>
      </c>
      <c r="J87" s="101">
        <f t="shared" si="236"/>
        <v>0</v>
      </c>
      <c r="K87" s="148">
        <f t="shared" si="236"/>
        <v>0</v>
      </c>
      <c r="L87" s="101">
        <f t="shared" si="236"/>
        <v>0</v>
      </c>
      <c r="M87" s="148">
        <f t="shared" si="236"/>
        <v>0</v>
      </c>
      <c r="N87" s="101">
        <f t="shared" si="236"/>
        <v>0</v>
      </c>
      <c r="O87" s="148">
        <f t="shared" si="236"/>
        <v>0</v>
      </c>
      <c r="P87" s="101">
        <f t="shared" si="236"/>
        <v>0</v>
      </c>
      <c r="Q87" s="148">
        <f t="shared" si="236"/>
        <v>0</v>
      </c>
      <c r="R87" s="101">
        <f t="shared" si="236"/>
        <v>0</v>
      </c>
      <c r="S87" s="148">
        <f t="shared" ref="S87:AA87" si="237">(S86+S83+S80+S37)-(S9+S79+S82+S85)</f>
        <v>0</v>
      </c>
      <c r="T87" s="101">
        <f t="shared" si="237"/>
        <v>0</v>
      </c>
      <c r="U87" s="148">
        <f t="shared" si="237"/>
        <v>0</v>
      </c>
      <c r="V87" s="101">
        <f t="shared" si="237"/>
        <v>0</v>
      </c>
      <c r="W87" s="148">
        <f t="shared" si="237"/>
        <v>0</v>
      </c>
      <c r="X87" s="101">
        <f t="shared" si="237"/>
        <v>0</v>
      </c>
      <c r="Y87" s="148">
        <f t="shared" si="237"/>
        <v>0</v>
      </c>
      <c r="Z87" s="101">
        <f t="shared" si="237"/>
        <v>0</v>
      </c>
      <c r="AA87" s="101">
        <f t="shared" si="237"/>
        <v>0</v>
      </c>
      <c r="AB87" s="133">
        <f t="shared" si="213"/>
        <v>1</v>
      </c>
      <c r="AC87" s="101">
        <f t="shared" ref="AC87:AE87" si="238">(AC86+AC83+AC80+AC37)-(AC9+AC79+AC82+AC85)</f>
        <v>0</v>
      </c>
      <c r="AD87" s="101">
        <f t="shared" si="238"/>
        <v>0</v>
      </c>
      <c r="AE87" s="148">
        <f t="shared" si="238"/>
        <v>0</v>
      </c>
      <c r="AF87" s="133">
        <f t="shared" si="215"/>
        <v>1</v>
      </c>
      <c r="AG87" s="101">
        <f>(AG86+AG83+AG80+AG37)-(AG9+AG79+AG82+AG85)</f>
        <v>0</v>
      </c>
      <c r="AH87" s="148">
        <f>(AH86+AH83+AH80+AH37)-(AH9+AH79+AH82+AH85)</f>
        <v>0</v>
      </c>
      <c r="AI87" s="133">
        <f t="shared" si="217"/>
        <v>1</v>
      </c>
      <c r="AJ87" s="101">
        <f>(AJ86+AJ83+AJ80+AJ37)-(AJ9+AJ79+AJ82+AJ85)</f>
        <v>0</v>
      </c>
      <c r="AK87" s="148">
        <f>(AK86+AK83+AK80+AK37)-(AK9+AK79+AK82+AK85)</f>
        <v>0</v>
      </c>
      <c r="AL87" s="133">
        <f t="shared" si="218"/>
        <v>1</v>
      </c>
      <c r="AM87" s="101">
        <f>(AM86+AM83+AM80+AM37)-(AM9+AM79+AM82+AM85)</f>
        <v>0</v>
      </c>
      <c r="AN87" s="148">
        <f>(AN86+AN83+AN80+AN37)-(AN9+AN79+AN82+AN85)</f>
        <v>0</v>
      </c>
      <c r="AO87" s="133">
        <f t="shared" si="219"/>
        <v>1</v>
      </c>
      <c r="AP87" s="101">
        <f>(AP86+AP83+AP80+AP37)-(AP9+AP79+AP82+AP85)</f>
        <v>0</v>
      </c>
      <c r="AQ87" s="148">
        <f>(AQ86+AQ83+AQ80+AQ37)-(AQ9+AQ79+AQ82+AQ85)</f>
        <v>0</v>
      </c>
      <c r="AR87" s="133">
        <f t="shared" si="220"/>
        <v>1</v>
      </c>
      <c r="AS87" s="101">
        <f>(AS86+AS83+AS80+AS37)-(AS9+AS79+AS82+AS85)</f>
        <v>0</v>
      </c>
      <c r="AT87" s="148">
        <f>(AT86+AT83+AT80+AT37)-(AT9+AT79+AT82+AT85)</f>
        <v>0</v>
      </c>
      <c r="AU87" s="133">
        <f t="shared" si="221"/>
        <v>1</v>
      </c>
      <c r="AV87" s="101">
        <f>(AV86+AV83+AV80+AV37)-(AV9+AV79+AV82+AV85)</f>
        <v>0</v>
      </c>
      <c r="AW87" s="148">
        <f>(AW86+AW83+AW80+AW37)-(AW9+AW79+AW82+AW85)</f>
        <v>0</v>
      </c>
      <c r="AX87" s="133">
        <f t="shared" si="222"/>
        <v>1</v>
      </c>
      <c r="AY87" s="101">
        <f>(AY86+AY83+AY80+AY37)-(AY9+AY79+AY82+AY85)</f>
        <v>0</v>
      </c>
      <c r="AZ87" s="148">
        <f>(AZ86+AZ83+AZ80+AZ37)-(AZ9+AZ79+AZ82+AZ85)</f>
        <v>0</v>
      </c>
      <c r="BA87" s="133">
        <f t="shared" si="223"/>
        <v>1</v>
      </c>
      <c r="BB87" s="101">
        <f>(BB86+BB83+BB80+BB37)-(BB9+BB79+BB82+BB85)</f>
        <v>0</v>
      </c>
      <c r="BC87" s="148">
        <f>(BC86+BC83+BC80+BC37)-(BC9+BC79+BC82+BC85)</f>
        <v>0</v>
      </c>
      <c r="BD87" s="133">
        <f t="shared" si="224"/>
        <v>1</v>
      </c>
      <c r="BE87" s="101">
        <f>(BE86+BE83+BE80+BE37)-(BE9+BE79+BE82+BE85)</f>
        <v>0</v>
      </c>
      <c r="BF87" s="148">
        <f>(BF86+BF83+BF80+BF37)-(BF9+BF79+BF82+BF85)</f>
        <v>0</v>
      </c>
      <c r="BG87" s="133">
        <f t="shared" si="225"/>
        <v>1</v>
      </c>
      <c r="BH87" s="148">
        <f t="shared" ref="BH87:BJ87" si="239">(BH86+BH83+BH80+BH37)-(BH9+BH79+BH82+BH85)</f>
        <v>0</v>
      </c>
      <c r="BI87" s="148">
        <f t="shared" si="239"/>
        <v>0</v>
      </c>
      <c r="BJ87" s="148">
        <f t="shared" si="239"/>
        <v>0</v>
      </c>
      <c r="BK87" s="133">
        <f>IF($AA$87=0,1,BJ87/$AA$87-1)</f>
        <v>1</v>
      </c>
      <c r="BL87" s="133">
        <f t="shared" si="227"/>
        <v>1</v>
      </c>
      <c r="BM87" s="169"/>
      <c r="BN87" s="65"/>
      <c r="BO87" s="65"/>
      <c r="BP87" s="65"/>
      <c r="BQ87" s="65"/>
      <c r="BR87" s="65"/>
      <c r="BS87" s="65"/>
      <c r="BT87" s="65"/>
      <c r="BU87" s="65"/>
      <c r="BV87" s="65"/>
      <c r="BW87" s="65"/>
      <c r="BX87" s="65"/>
      <c r="BY87" s="65"/>
      <c r="BZ87" s="65"/>
      <c r="CA87" s="65"/>
      <c r="CB87" s="65"/>
      <c r="CC87" s="65"/>
      <c r="CD87" s="65"/>
      <c r="CE87" s="65"/>
      <c r="CF87" s="65"/>
      <c r="CG87" s="65"/>
      <c r="CH87" s="65"/>
      <c r="CI87" s="65"/>
      <c r="CJ87" s="65"/>
      <c r="CK87" s="65"/>
      <c r="CL87" s="65"/>
      <c r="CM87" s="65"/>
      <c r="CN87" s="65"/>
      <c r="CO87" s="65"/>
      <c r="CP87" s="65"/>
      <c r="CQ87" s="65"/>
      <c r="CR87" s="65"/>
      <c r="CS87" s="65"/>
      <c r="CT87" s="65"/>
      <c r="CU87" s="65"/>
      <c r="CV87" s="65"/>
      <c r="CW87" s="65"/>
      <c r="CX87" s="65"/>
      <c r="CY87" s="65"/>
      <c r="CZ87" s="65"/>
      <c r="DA87" s="65"/>
      <c r="DB87" s="65"/>
      <c r="DC87" s="65"/>
      <c r="DD87" s="65"/>
      <c r="DE87" s="65"/>
      <c r="DF87" s="65"/>
      <c r="DG87" s="65"/>
      <c r="DH87" s="65"/>
      <c r="DI87" s="65"/>
      <c r="DJ87" s="65"/>
      <c r="DK87" s="65"/>
      <c r="DL87" s="65"/>
      <c r="DM87" s="65"/>
      <c r="DN87" s="65"/>
      <c r="DO87" s="65"/>
      <c r="DP87" s="65"/>
      <c r="DQ87" s="65"/>
      <c r="DR87" s="65"/>
      <c r="DS87" s="65"/>
      <c r="DT87" s="65"/>
      <c r="DU87" s="65"/>
      <c r="DV87" s="65"/>
      <c r="DW87" s="65"/>
      <c r="DX87" s="65"/>
      <c r="DY87" s="65"/>
      <c r="DZ87" s="65"/>
      <c r="EA87" s="65"/>
      <c r="EB87" s="65"/>
      <c r="EC87" s="65"/>
      <c r="ED87" s="65"/>
      <c r="EE87" s="65"/>
      <c r="EF87" s="65"/>
      <c r="EG87" s="65"/>
      <c r="EH87" s="65"/>
      <c r="EI87" s="65"/>
      <c r="EJ87" s="65"/>
      <c r="EK87" s="65"/>
      <c r="EL87" s="65"/>
      <c r="EM87" s="65"/>
      <c r="EN87" s="65"/>
      <c r="EO87" s="65"/>
      <c r="EP87" s="65"/>
      <c r="EQ87" s="65"/>
      <c r="ER87" s="65"/>
      <c r="ES87" s="65"/>
      <c r="ET87" s="65"/>
      <c r="EU87" s="65"/>
      <c r="EV87" s="65"/>
      <c r="EW87" s="65"/>
      <c r="EX87" s="65"/>
      <c r="EY87" s="65"/>
      <c r="EZ87" s="65"/>
      <c r="FA87" s="65"/>
      <c r="FB87" s="65"/>
      <c r="FC87" s="65"/>
      <c r="FD87" s="65"/>
      <c r="FE87" s="65"/>
      <c r="FF87" s="65"/>
      <c r="FG87" s="65"/>
      <c r="FH87" s="65"/>
      <c r="FI87" s="65"/>
      <c r="FJ87" s="65"/>
      <c r="FK87" s="65"/>
      <c r="FL87" s="65"/>
      <c r="FM87" s="65"/>
      <c r="FN87" s="65"/>
      <c r="FO87" s="65"/>
      <c r="FP87" s="65"/>
      <c r="FQ87" s="65"/>
      <c r="FR87" s="65"/>
      <c r="FS87" s="65"/>
      <c r="FT87" s="65"/>
      <c r="FU87" s="65"/>
      <c r="FV87" s="65"/>
      <c r="FW87" s="65"/>
      <c r="FX87" s="65"/>
      <c r="FY87" s="65"/>
      <c r="FZ87" s="65"/>
      <c r="GA87" s="65"/>
      <c r="GB87" s="65"/>
      <c r="GC87" s="65"/>
      <c r="GD87" s="65"/>
      <c r="GE87" s="65"/>
      <c r="GF87" s="65"/>
      <c r="GG87" s="65"/>
      <c r="GH87" s="65"/>
      <c r="GI87" s="65"/>
      <c r="GJ87" s="65"/>
      <c r="GK87" s="65"/>
      <c r="GL87" s="65"/>
      <c r="GM87" s="65"/>
      <c r="GN87" s="65"/>
      <c r="GO87" s="65"/>
      <c r="GP87" s="65"/>
      <c r="GQ87" s="65"/>
      <c r="GR87" s="65"/>
      <c r="GS87" s="65"/>
      <c r="GT87" s="65"/>
      <c r="GU87" s="65"/>
      <c r="GV87" s="65"/>
      <c r="GW87" s="65"/>
      <c r="GX87" s="65"/>
    </row>
    <row r="88" spans="1:206" s="72" customFormat="1" ht="51" customHeight="1">
      <c r="A88" s="367" t="s">
        <v>167</v>
      </c>
      <c r="B88" s="367"/>
      <c r="C88" s="130" t="s">
        <v>51</v>
      </c>
      <c r="D88" s="130" t="s">
        <v>51</v>
      </c>
      <c r="E88" s="130" t="s">
        <v>51</v>
      </c>
      <c r="F88" s="130" t="s">
        <v>51</v>
      </c>
      <c r="G88" s="130" t="s">
        <v>51</v>
      </c>
      <c r="H88" s="130" t="s">
        <v>51</v>
      </c>
      <c r="I88" s="130" t="s">
        <v>51</v>
      </c>
      <c r="J88" s="130" t="s">
        <v>51</v>
      </c>
      <c r="K88" s="130" t="s">
        <v>51</v>
      </c>
      <c r="L88" s="130" t="s">
        <v>51</v>
      </c>
      <c r="M88" s="130" t="s">
        <v>51</v>
      </c>
      <c r="N88" s="130" t="s">
        <v>51</v>
      </c>
      <c r="O88" s="130" t="s">
        <v>51</v>
      </c>
      <c r="P88" s="130" t="s">
        <v>51</v>
      </c>
      <c r="Q88" s="130" t="s">
        <v>51</v>
      </c>
      <c r="R88" s="130" t="s">
        <v>51</v>
      </c>
      <c r="S88" s="130" t="s">
        <v>51</v>
      </c>
      <c r="T88" s="130" t="s">
        <v>51</v>
      </c>
      <c r="U88" s="130" t="s">
        <v>51</v>
      </c>
      <c r="V88" s="130" t="s">
        <v>51</v>
      </c>
      <c r="W88" s="130" t="s">
        <v>51</v>
      </c>
      <c r="X88" s="130" t="s">
        <v>51</v>
      </c>
      <c r="Y88" s="130" t="s">
        <v>51</v>
      </c>
      <c r="Z88" s="130" t="s">
        <v>51</v>
      </c>
      <c r="AA88" s="130">
        <f t="shared" ref="AA88" si="240">AA74+AA77</f>
        <v>0</v>
      </c>
      <c r="AB88" s="130" t="s">
        <v>51</v>
      </c>
      <c r="AC88" s="130" t="s">
        <v>51</v>
      </c>
      <c r="AD88" s="130" t="s">
        <v>51</v>
      </c>
      <c r="AE88" s="130" t="s">
        <v>51</v>
      </c>
      <c r="AF88" s="130" t="s">
        <v>51</v>
      </c>
      <c r="AG88" s="130" t="s">
        <v>51</v>
      </c>
      <c r="AH88" s="130" t="s">
        <v>51</v>
      </c>
      <c r="AI88" s="130" t="s">
        <v>51</v>
      </c>
      <c r="AJ88" s="130" t="s">
        <v>51</v>
      </c>
      <c r="AK88" s="130" t="s">
        <v>51</v>
      </c>
      <c r="AL88" s="130" t="s">
        <v>51</v>
      </c>
      <c r="AM88" s="130" t="s">
        <v>51</v>
      </c>
      <c r="AN88" s="130" t="s">
        <v>51</v>
      </c>
      <c r="AO88" s="130" t="s">
        <v>51</v>
      </c>
      <c r="AP88" s="130" t="s">
        <v>51</v>
      </c>
      <c r="AQ88" s="130" t="s">
        <v>51</v>
      </c>
      <c r="AR88" s="130" t="s">
        <v>51</v>
      </c>
      <c r="AS88" s="130" t="s">
        <v>51</v>
      </c>
      <c r="AT88" s="130" t="s">
        <v>51</v>
      </c>
      <c r="AU88" s="130" t="s">
        <v>51</v>
      </c>
      <c r="AV88" s="130" t="s">
        <v>51</v>
      </c>
      <c r="AW88" s="130" t="s">
        <v>51</v>
      </c>
      <c r="AX88" s="130" t="s">
        <v>51</v>
      </c>
      <c r="AY88" s="130" t="s">
        <v>51</v>
      </c>
      <c r="AZ88" s="130" t="s">
        <v>51</v>
      </c>
      <c r="BA88" s="130" t="s">
        <v>51</v>
      </c>
      <c r="BB88" s="130" t="s">
        <v>51</v>
      </c>
      <c r="BC88" s="130" t="s">
        <v>51</v>
      </c>
      <c r="BD88" s="130" t="s">
        <v>51</v>
      </c>
      <c r="BE88" s="130" t="s">
        <v>51</v>
      </c>
      <c r="BF88" s="130" t="s">
        <v>51</v>
      </c>
      <c r="BG88" s="130" t="s">
        <v>51</v>
      </c>
      <c r="BH88" s="130" t="s">
        <v>51</v>
      </c>
      <c r="BI88" s="130">
        <f t="shared" ref="BI88:BJ88" si="241">BI74+BI77</f>
        <v>0</v>
      </c>
      <c r="BJ88" s="130">
        <f t="shared" si="241"/>
        <v>0</v>
      </c>
      <c r="BK88" s="130" t="s">
        <v>51</v>
      </c>
      <c r="BL88" s="130" t="s">
        <v>51</v>
      </c>
      <c r="BM88" s="168"/>
      <c r="BN88" s="71"/>
      <c r="BO88" s="71"/>
      <c r="BP88" s="71"/>
      <c r="BQ88" s="71"/>
      <c r="BR88" s="71"/>
      <c r="BS88" s="71"/>
      <c r="BT88" s="71"/>
      <c r="BU88" s="71"/>
      <c r="BV88" s="71"/>
      <c r="BW88" s="71"/>
      <c r="BX88" s="71"/>
      <c r="BY88" s="71"/>
      <c r="BZ88" s="71"/>
      <c r="CA88" s="71"/>
      <c r="CB88" s="71"/>
      <c r="CC88" s="71"/>
      <c r="CD88" s="71"/>
      <c r="CE88" s="71"/>
      <c r="CF88" s="71"/>
      <c r="CG88" s="71"/>
      <c r="CH88" s="71"/>
      <c r="CI88" s="71"/>
      <c r="CJ88" s="71"/>
      <c r="CK88" s="71"/>
      <c r="CL88" s="71"/>
      <c r="CM88" s="71"/>
      <c r="CN88" s="71"/>
      <c r="CO88" s="71"/>
      <c r="CP88" s="71"/>
      <c r="CQ88" s="71"/>
      <c r="CR88" s="71"/>
      <c r="CS88" s="71"/>
      <c r="CT88" s="71"/>
      <c r="CU88" s="71"/>
      <c r="CV88" s="71"/>
      <c r="CW88" s="71"/>
      <c r="CX88" s="71"/>
      <c r="CY88" s="71"/>
      <c r="CZ88" s="71"/>
      <c r="DA88" s="71"/>
      <c r="DB88" s="71"/>
      <c r="DC88" s="71"/>
      <c r="DD88" s="71"/>
      <c r="DE88" s="71"/>
      <c r="DF88" s="71"/>
      <c r="DG88" s="71"/>
      <c r="DH88" s="71"/>
      <c r="DI88" s="71"/>
      <c r="DJ88" s="71"/>
      <c r="DK88" s="71"/>
      <c r="DL88" s="71"/>
      <c r="DM88" s="71"/>
      <c r="DN88" s="71"/>
      <c r="DO88" s="71"/>
      <c r="DP88" s="71"/>
      <c r="DQ88" s="71"/>
      <c r="DR88" s="71"/>
      <c r="DS88" s="71"/>
      <c r="DT88" s="71"/>
      <c r="DU88" s="71"/>
      <c r="DV88" s="71"/>
      <c r="DW88" s="71"/>
      <c r="DX88" s="71"/>
      <c r="DY88" s="71"/>
      <c r="DZ88" s="71"/>
      <c r="EA88" s="71"/>
      <c r="EB88" s="71"/>
      <c r="EC88" s="71"/>
      <c r="ED88" s="71"/>
      <c r="EE88" s="71"/>
      <c r="EF88" s="71"/>
      <c r="EG88" s="71"/>
      <c r="EH88" s="71"/>
      <c r="EI88" s="71"/>
      <c r="EJ88" s="71"/>
      <c r="EK88" s="71"/>
      <c r="EL88" s="71"/>
      <c r="EM88" s="71"/>
      <c r="EN88" s="71"/>
      <c r="EO88" s="71"/>
      <c r="EP88" s="71"/>
      <c r="EQ88" s="71"/>
      <c r="ER88" s="71"/>
      <c r="ES88" s="71"/>
      <c r="ET88" s="71"/>
      <c r="EU88" s="71"/>
      <c r="EV88" s="71"/>
      <c r="EW88" s="71"/>
      <c r="EX88" s="71"/>
      <c r="EY88" s="71"/>
      <c r="EZ88" s="71"/>
      <c r="FA88" s="71"/>
      <c r="FB88" s="71"/>
      <c r="FC88" s="71"/>
      <c r="FD88" s="71"/>
      <c r="FE88" s="71"/>
      <c r="FF88" s="71"/>
      <c r="FG88" s="71"/>
      <c r="FH88" s="71"/>
      <c r="FI88" s="71"/>
      <c r="FJ88" s="71"/>
      <c r="FK88" s="71"/>
      <c r="FL88" s="71"/>
      <c r="FM88" s="71"/>
      <c r="FN88" s="71"/>
      <c r="FO88" s="71"/>
      <c r="FP88" s="71"/>
      <c r="FQ88" s="71"/>
      <c r="FR88" s="71"/>
      <c r="FS88" s="71"/>
      <c r="FT88" s="71"/>
      <c r="FU88" s="71"/>
      <c r="FV88" s="71"/>
      <c r="FW88" s="71"/>
      <c r="FX88" s="71"/>
      <c r="FY88" s="71"/>
      <c r="FZ88" s="71"/>
      <c r="GA88" s="71"/>
      <c r="GB88" s="71"/>
      <c r="GC88" s="71"/>
      <c r="GD88" s="71"/>
      <c r="GE88" s="71"/>
      <c r="GF88" s="71"/>
      <c r="GG88" s="71"/>
      <c r="GH88" s="71"/>
      <c r="GI88" s="71"/>
      <c r="GJ88" s="71"/>
      <c r="GK88" s="71"/>
      <c r="GL88" s="71"/>
      <c r="GM88" s="71"/>
      <c r="GN88" s="71"/>
      <c r="GO88" s="71"/>
      <c r="GP88" s="71"/>
      <c r="GQ88" s="71"/>
      <c r="GR88" s="71"/>
      <c r="GS88" s="71"/>
      <c r="GT88" s="71"/>
      <c r="GU88" s="71"/>
      <c r="GV88" s="71"/>
      <c r="GW88" s="71"/>
      <c r="GX88" s="71"/>
    </row>
    <row r="89" spans="1:206" s="66" customFormat="1" ht="30" customHeight="1">
      <c r="A89" s="368" t="s">
        <v>63</v>
      </c>
      <c r="B89" s="368"/>
      <c r="C89" s="151"/>
      <c r="D89" s="151"/>
      <c r="E89" s="151"/>
      <c r="F89" s="151"/>
      <c r="G89" s="152"/>
      <c r="H89" s="151"/>
      <c r="I89" s="151"/>
      <c r="J89" s="151"/>
      <c r="K89" s="151"/>
      <c r="L89" s="151"/>
      <c r="M89" s="151"/>
      <c r="N89" s="151"/>
      <c r="O89" s="151"/>
      <c r="P89" s="151"/>
      <c r="Q89" s="151"/>
      <c r="R89" s="151"/>
      <c r="S89" s="151"/>
      <c r="T89" s="151"/>
      <c r="U89" s="151"/>
      <c r="V89" s="151"/>
      <c r="W89" s="151"/>
      <c r="X89" s="151"/>
      <c r="Y89" s="151"/>
      <c r="Z89" s="151"/>
      <c r="AA89" s="151"/>
      <c r="AB89" s="151"/>
      <c r="AC89" s="151"/>
      <c r="AD89" s="151"/>
      <c r="AE89" s="152"/>
      <c r="AF89" s="151"/>
      <c r="AG89" s="151"/>
      <c r="AH89" s="151"/>
      <c r="AI89" s="151"/>
      <c r="AJ89" s="151"/>
      <c r="AK89" s="151"/>
      <c r="AL89" s="151"/>
      <c r="AM89" s="151"/>
      <c r="AN89" s="151"/>
      <c r="AO89" s="151"/>
      <c r="AP89" s="151"/>
      <c r="AQ89" s="151"/>
      <c r="AR89" s="151"/>
      <c r="AS89" s="151"/>
      <c r="AT89" s="151"/>
      <c r="AU89" s="151"/>
      <c r="AV89" s="151"/>
      <c r="AW89" s="151"/>
      <c r="AX89" s="151"/>
      <c r="AY89" s="151"/>
      <c r="AZ89" s="151"/>
      <c r="BA89" s="151"/>
      <c r="BB89" s="151"/>
      <c r="BC89" s="151"/>
      <c r="BD89" s="151"/>
      <c r="BE89" s="151"/>
      <c r="BF89" s="151"/>
      <c r="BG89" s="151"/>
      <c r="BH89" s="151"/>
      <c r="BI89" s="151"/>
      <c r="BJ89" s="151"/>
      <c r="BK89" s="151"/>
      <c r="BL89" s="151"/>
      <c r="BM89" s="169"/>
      <c r="BN89" s="65"/>
      <c r="BO89" s="65"/>
      <c r="BP89" s="65"/>
      <c r="BQ89" s="65"/>
      <c r="BR89" s="65"/>
      <c r="BS89" s="65"/>
      <c r="BT89" s="65"/>
      <c r="BU89" s="65"/>
      <c r="BV89" s="65"/>
      <c r="BW89" s="65"/>
      <c r="BX89" s="65"/>
      <c r="BY89" s="65"/>
      <c r="BZ89" s="65"/>
      <c r="CA89" s="65"/>
      <c r="CB89" s="65"/>
      <c r="CC89" s="65"/>
      <c r="CD89" s="65"/>
      <c r="CE89" s="65"/>
      <c r="CF89" s="65"/>
      <c r="CG89" s="65"/>
      <c r="CH89" s="65"/>
      <c r="CI89" s="65"/>
      <c r="CJ89" s="65"/>
      <c r="CK89" s="65"/>
      <c r="CL89" s="65"/>
      <c r="CM89" s="65"/>
      <c r="CN89" s="65"/>
      <c r="CO89" s="65"/>
      <c r="CP89" s="65"/>
      <c r="CQ89" s="65"/>
      <c r="CR89" s="65"/>
      <c r="CS89" s="65"/>
      <c r="CT89" s="65"/>
      <c r="CU89" s="65"/>
      <c r="CV89" s="65"/>
      <c r="CW89" s="65"/>
      <c r="CX89" s="65"/>
      <c r="CY89" s="65"/>
      <c r="CZ89" s="65"/>
      <c r="DA89" s="65"/>
      <c r="DB89" s="65"/>
      <c r="DC89" s="65"/>
      <c r="DD89" s="65"/>
      <c r="DE89" s="65"/>
      <c r="DF89" s="65"/>
      <c r="DG89" s="65"/>
      <c r="DH89" s="65"/>
      <c r="DI89" s="65"/>
      <c r="DJ89" s="65"/>
      <c r="DK89" s="65"/>
      <c r="DL89" s="65"/>
      <c r="DM89" s="65"/>
      <c r="DN89" s="65"/>
      <c r="DO89" s="65"/>
      <c r="DP89" s="65"/>
      <c r="DQ89" s="65"/>
      <c r="DR89" s="65"/>
      <c r="DS89" s="65"/>
      <c r="DT89" s="65"/>
      <c r="DU89" s="65"/>
      <c r="DV89" s="65"/>
      <c r="DW89" s="65"/>
      <c r="DX89" s="65"/>
      <c r="DY89" s="65"/>
      <c r="DZ89" s="65"/>
      <c r="EA89" s="65"/>
      <c r="EB89" s="65"/>
      <c r="EC89" s="65"/>
      <c r="ED89" s="65"/>
      <c r="EE89" s="65"/>
      <c r="EF89" s="65"/>
      <c r="EG89" s="65"/>
      <c r="EH89" s="65"/>
      <c r="EI89" s="65"/>
      <c r="EJ89" s="65"/>
      <c r="EK89" s="65"/>
      <c r="EL89" s="65"/>
      <c r="EM89" s="65"/>
      <c r="EN89" s="65"/>
      <c r="EO89" s="65"/>
      <c r="EP89" s="65"/>
      <c r="EQ89" s="65"/>
      <c r="ER89" s="65"/>
      <c r="ES89" s="65"/>
      <c r="ET89" s="65"/>
      <c r="EU89" s="65"/>
      <c r="EV89" s="65"/>
      <c r="EW89" s="65"/>
      <c r="EX89" s="65"/>
      <c r="EY89" s="65"/>
      <c r="EZ89" s="65"/>
      <c r="FA89" s="65"/>
      <c r="FB89" s="65"/>
      <c r="FC89" s="65"/>
      <c r="FD89" s="65"/>
      <c r="FE89" s="65"/>
      <c r="FF89" s="65"/>
      <c r="FG89" s="65"/>
      <c r="FH89" s="65"/>
      <c r="FI89" s="65"/>
      <c r="FJ89" s="65"/>
      <c r="FK89" s="65"/>
      <c r="FL89" s="65"/>
      <c r="FM89" s="65"/>
      <c r="FN89" s="65"/>
      <c r="FO89" s="65"/>
      <c r="FP89" s="65"/>
      <c r="FQ89" s="65"/>
      <c r="FR89" s="65"/>
      <c r="FS89" s="65"/>
      <c r="FT89" s="65"/>
      <c r="FU89" s="65"/>
      <c r="FV89" s="65"/>
      <c r="FW89" s="65"/>
      <c r="FX89" s="65"/>
      <c r="FY89" s="65"/>
      <c r="FZ89" s="65"/>
      <c r="GA89" s="65"/>
      <c r="GB89" s="65"/>
      <c r="GC89" s="65"/>
      <c r="GD89" s="65"/>
      <c r="GE89" s="65"/>
      <c r="GF89" s="65"/>
      <c r="GG89" s="65"/>
      <c r="GH89" s="65"/>
      <c r="GI89" s="65"/>
      <c r="GJ89" s="65"/>
      <c r="GK89" s="65"/>
      <c r="GL89" s="65"/>
      <c r="GM89" s="65"/>
      <c r="GN89" s="65"/>
      <c r="GO89" s="65"/>
      <c r="GP89" s="65"/>
      <c r="GQ89" s="65"/>
      <c r="GR89" s="65"/>
      <c r="GS89" s="65"/>
      <c r="GT89" s="65"/>
      <c r="GU89" s="65"/>
      <c r="GV89" s="65"/>
      <c r="GW89" s="65"/>
      <c r="GX89" s="65"/>
    </row>
    <row r="90" spans="1:206" s="82" customFormat="1" ht="19.5" customHeight="1">
      <c r="A90" s="358" t="s">
        <v>136</v>
      </c>
      <c r="B90" s="358"/>
      <c r="C90" s="156"/>
      <c r="D90" s="156"/>
      <c r="E90" s="156"/>
      <c r="F90" s="156"/>
      <c r="G90" s="155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  <c r="Y90" s="156"/>
      <c r="Z90" s="156"/>
      <c r="AA90" s="156"/>
      <c r="AB90" s="156"/>
      <c r="AC90" s="156"/>
      <c r="AD90" s="156"/>
      <c r="AE90" s="155"/>
      <c r="AF90" s="156"/>
      <c r="AG90" s="156"/>
      <c r="AH90" s="156"/>
      <c r="AI90" s="156"/>
      <c r="AJ90" s="156"/>
      <c r="AK90" s="156"/>
      <c r="AL90" s="156"/>
      <c r="AM90" s="156"/>
      <c r="AN90" s="156"/>
      <c r="AO90" s="156"/>
      <c r="AP90" s="156"/>
      <c r="AQ90" s="156"/>
      <c r="AR90" s="156"/>
      <c r="AS90" s="156"/>
      <c r="AT90" s="156"/>
      <c r="AU90" s="156"/>
      <c r="AV90" s="156"/>
      <c r="AW90" s="156"/>
      <c r="AX90" s="156"/>
      <c r="AY90" s="156"/>
      <c r="AZ90" s="156"/>
      <c r="BA90" s="156"/>
      <c r="BB90" s="156"/>
      <c r="BC90" s="156"/>
      <c r="BD90" s="156"/>
      <c r="BE90" s="156"/>
      <c r="BF90" s="156"/>
      <c r="BG90" s="156"/>
      <c r="BH90" s="156"/>
      <c r="BI90" s="156"/>
      <c r="BJ90" s="156"/>
      <c r="BK90" s="156"/>
      <c r="BL90" s="156"/>
      <c r="BM90" s="168"/>
      <c r="BN90" s="83"/>
      <c r="BO90" s="83"/>
      <c r="BP90" s="83"/>
      <c r="BQ90" s="83"/>
      <c r="BR90" s="83"/>
      <c r="BS90" s="83"/>
      <c r="BT90" s="83"/>
      <c r="BU90" s="83"/>
      <c r="BV90" s="83"/>
      <c r="BW90" s="83"/>
      <c r="BX90" s="83"/>
      <c r="BY90" s="83"/>
      <c r="BZ90" s="83"/>
      <c r="CA90" s="83"/>
      <c r="CB90" s="83"/>
      <c r="CC90" s="83"/>
      <c r="CD90" s="83"/>
      <c r="CE90" s="83"/>
      <c r="CF90" s="83"/>
      <c r="CG90" s="83"/>
      <c r="CH90" s="83"/>
      <c r="CI90" s="83"/>
      <c r="CJ90" s="83"/>
      <c r="CK90" s="83"/>
      <c r="CL90" s="83"/>
      <c r="CM90" s="83"/>
      <c r="CN90" s="83"/>
      <c r="CO90" s="83"/>
      <c r="CP90" s="83"/>
      <c r="CQ90" s="83"/>
      <c r="CR90" s="83"/>
      <c r="CS90" s="83"/>
      <c r="CT90" s="83"/>
      <c r="CU90" s="83"/>
      <c r="CV90" s="83"/>
      <c r="CW90" s="83"/>
      <c r="CX90" s="83"/>
      <c r="CY90" s="83"/>
      <c r="CZ90" s="83"/>
      <c r="DA90" s="83"/>
      <c r="DB90" s="83"/>
      <c r="DC90" s="83"/>
      <c r="DD90" s="83"/>
      <c r="DE90" s="83"/>
      <c r="DF90" s="83"/>
      <c r="DG90" s="83"/>
      <c r="DH90" s="83"/>
      <c r="DI90" s="83"/>
      <c r="DJ90" s="83"/>
      <c r="DK90" s="83"/>
      <c r="DL90" s="83"/>
      <c r="DM90" s="83"/>
      <c r="DN90" s="83"/>
      <c r="DO90" s="83"/>
      <c r="DP90" s="83"/>
      <c r="DQ90" s="83"/>
      <c r="DR90" s="83"/>
      <c r="DS90" s="83"/>
      <c r="DT90" s="83"/>
      <c r="DU90" s="83"/>
      <c r="DV90" s="83"/>
      <c r="DW90" s="83"/>
      <c r="DX90" s="83"/>
      <c r="DY90" s="83"/>
      <c r="DZ90" s="83"/>
      <c r="EA90" s="83"/>
      <c r="EB90" s="83"/>
      <c r="EC90" s="83"/>
      <c r="ED90" s="83"/>
      <c r="EE90" s="83"/>
      <c r="EF90" s="83"/>
      <c r="EG90" s="83"/>
      <c r="EH90" s="83"/>
      <c r="EI90" s="83"/>
      <c r="EJ90" s="83"/>
      <c r="EK90" s="83"/>
      <c r="EL90" s="83"/>
      <c r="EM90" s="83"/>
      <c r="EN90" s="83"/>
      <c r="EO90" s="83"/>
      <c r="EP90" s="83"/>
      <c r="EQ90" s="83"/>
      <c r="ER90" s="83"/>
      <c r="ES90" s="83"/>
      <c r="ET90" s="83"/>
      <c r="EU90" s="83"/>
      <c r="EV90" s="83"/>
      <c r="EW90" s="83"/>
      <c r="EX90" s="83"/>
      <c r="EY90" s="83"/>
      <c r="EZ90" s="83"/>
      <c r="FA90" s="83"/>
      <c r="FB90" s="83"/>
      <c r="FC90" s="83"/>
      <c r="FD90" s="83"/>
      <c r="FE90" s="83"/>
      <c r="FF90" s="83"/>
      <c r="FG90" s="83"/>
      <c r="FH90" s="83"/>
      <c r="FI90" s="83"/>
      <c r="FJ90" s="83"/>
      <c r="FK90" s="83"/>
      <c r="FL90" s="83"/>
      <c r="FM90" s="83"/>
      <c r="FN90" s="83"/>
      <c r="FO90" s="83"/>
      <c r="FP90" s="83"/>
      <c r="FQ90" s="83"/>
      <c r="FR90" s="83"/>
      <c r="FS90" s="83"/>
      <c r="FT90" s="83"/>
      <c r="FU90" s="83"/>
      <c r="FV90" s="83"/>
      <c r="FW90" s="83"/>
      <c r="FX90" s="83"/>
      <c r="FY90" s="83"/>
      <c r="FZ90" s="83"/>
      <c r="GA90" s="83"/>
      <c r="GB90" s="83"/>
      <c r="GC90" s="83"/>
      <c r="GD90" s="83"/>
      <c r="GE90" s="83"/>
      <c r="GF90" s="83"/>
      <c r="GG90" s="83"/>
      <c r="GH90" s="83"/>
      <c r="GI90" s="83"/>
      <c r="GJ90" s="83"/>
      <c r="GK90" s="83"/>
      <c r="GL90" s="83"/>
      <c r="GM90" s="83"/>
      <c r="GN90" s="83"/>
      <c r="GO90" s="83"/>
      <c r="GP90" s="83"/>
      <c r="GQ90" s="83"/>
      <c r="GR90" s="83"/>
      <c r="GS90" s="83"/>
      <c r="GT90" s="83"/>
      <c r="GU90" s="83"/>
      <c r="GV90" s="83"/>
      <c r="GW90" s="83"/>
      <c r="GX90" s="83"/>
    </row>
    <row r="91" spans="1:206" s="104" customFormat="1" ht="18" customHeight="1">
      <c r="A91" s="364" t="s">
        <v>64</v>
      </c>
      <c r="B91" s="364"/>
      <c r="C91" s="137">
        <f t="shared" ref="C91:F91" si="242">C92+C93+C94</f>
        <v>0</v>
      </c>
      <c r="D91" s="137">
        <f t="shared" si="242"/>
        <v>0</v>
      </c>
      <c r="E91" s="137">
        <f t="shared" si="242"/>
        <v>0</v>
      </c>
      <c r="F91" s="137">
        <f t="shared" si="242"/>
        <v>0</v>
      </c>
      <c r="G91" s="137">
        <f t="shared" ref="G91:Z91" si="243">G92+G93+G94</f>
        <v>0</v>
      </c>
      <c r="H91" s="137">
        <f t="shared" si="243"/>
        <v>0</v>
      </c>
      <c r="I91" s="137">
        <f t="shared" si="243"/>
        <v>0</v>
      </c>
      <c r="J91" s="137">
        <f t="shared" si="243"/>
        <v>0</v>
      </c>
      <c r="K91" s="137">
        <f t="shared" si="243"/>
        <v>0</v>
      </c>
      <c r="L91" s="137">
        <f t="shared" si="243"/>
        <v>0</v>
      </c>
      <c r="M91" s="137">
        <f t="shared" si="243"/>
        <v>0</v>
      </c>
      <c r="N91" s="137">
        <f t="shared" si="243"/>
        <v>0</v>
      </c>
      <c r="O91" s="137">
        <f t="shared" si="243"/>
        <v>0</v>
      </c>
      <c r="P91" s="137">
        <f t="shared" si="243"/>
        <v>0</v>
      </c>
      <c r="Q91" s="137">
        <f t="shared" si="243"/>
        <v>0</v>
      </c>
      <c r="R91" s="137">
        <f t="shared" si="243"/>
        <v>0</v>
      </c>
      <c r="S91" s="137">
        <f t="shared" si="243"/>
        <v>0</v>
      </c>
      <c r="T91" s="137">
        <f t="shared" si="243"/>
        <v>0</v>
      </c>
      <c r="U91" s="137">
        <f t="shared" si="243"/>
        <v>0</v>
      </c>
      <c r="V91" s="137">
        <f t="shared" si="243"/>
        <v>0</v>
      </c>
      <c r="W91" s="137">
        <f t="shared" si="243"/>
        <v>0</v>
      </c>
      <c r="X91" s="137">
        <f t="shared" si="243"/>
        <v>0</v>
      </c>
      <c r="Y91" s="137">
        <f t="shared" si="243"/>
        <v>0</v>
      </c>
      <c r="Z91" s="137">
        <f t="shared" si="243"/>
        <v>0</v>
      </c>
      <c r="AA91" s="137">
        <f>AA92+AA93+AA94</f>
        <v>0</v>
      </c>
      <c r="AB91" s="135">
        <f t="shared" ref="AB91:AB112" si="244">IF(D91=0,1,AA91/D91-1)</f>
        <v>1</v>
      </c>
      <c r="AC91" s="137">
        <f t="shared" ref="AC91:AE91" si="245">AC92+AC93+AC94</f>
        <v>0</v>
      </c>
      <c r="AD91" s="137">
        <f t="shared" si="245"/>
        <v>0</v>
      </c>
      <c r="AE91" s="137">
        <f t="shared" si="245"/>
        <v>0</v>
      </c>
      <c r="AF91" s="135">
        <f t="shared" ref="AF91:AF112" si="246">IF(G91=0,1,AE91/G91-1)</f>
        <v>1</v>
      </c>
      <c r="AG91" s="137">
        <f>AG92+AG93+AG94</f>
        <v>0</v>
      </c>
      <c r="AH91" s="137">
        <f>AH92+AH93+AH94</f>
        <v>0</v>
      </c>
      <c r="AI91" s="135">
        <f t="shared" ref="AI91:AI112" si="247">IF(I91=0,1,AH91/I91-1)</f>
        <v>1</v>
      </c>
      <c r="AJ91" s="137">
        <f>AJ92+AJ93+AJ94</f>
        <v>0</v>
      </c>
      <c r="AK91" s="137">
        <f>AK92+AK93+AK94</f>
        <v>0</v>
      </c>
      <c r="AL91" s="135">
        <f t="shared" ref="AL91:AL112" si="248">IF(K91=0,1,AK91/K91-1)</f>
        <v>1</v>
      </c>
      <c r="AM91" s="137">
        <f>AM92+AM93+AM94</f>
        <v>0</v>
      </c>
      <c r="AN91" s="137">
        <f>AN92+AN93+AN94</f>
        <v>0</v>
      </c>
      <c r="AO91" s="135">
        <f t="shared" ref="AO91:AO112" si="249">IF(M91=0,1,AN91/M91-1)</f>
        <v>1</v>
      </c>
      <c r="AP91" s="137">
        <f>AP92+AP93+AP94</f>
        <v>0</v>
      </c>
      <c r="AQ91" s="137">
        <f>AQ92+AQ93+AQ94</f>
        <v>0</v>
      </c>
      <c r="AR91" s="135">
        <f t="shared" ref="AR91:AR112" si="250">IF(O91=0,1,AQ91/O91-1)</f>
        <v>1</v>
      </c>
      <c r="AS91" s="137">
        <f>AS92+AS93+AS94</f>
        <v>0</v>
      </c>
      <c r="AT91" s="137">
        <f>AT92+AT93+AT94</f>
        <v>0</v>
      </c>
      <c r="AU91" s="135">
        <f t="shared" ref="AU91:AU112" si="251">IF(Q91=0,1,AT91/Q91-1)</f>
        <v>1</v>
      </c>
      <c r="AV91" s="137">
        <f>AV92+AV93+AV94</f>
        <v>0</v>
      </c>
      <c r="AW91" s="137">
        <f>AW92+AW93+AW94</f>
        <v>0</v>
      </c>
      <c r="AX91" s="135">
        <f t="shared" ref="AX91:AX112" si="252">IF(S91=0,1,AW91/S91-1)</f>
        <v>1</v>
      </c>
      <c r="AY91" s="137">
        <f>AY92+AY93+AY94</f>
        <v>0</v>
      </c>
      <c r="AZ91" s="137">
        <f>AZ92+AZ93+AZ94</f>
        <v>0</v>
      </c>
      <c r="BA91" s="135">
        <f t="shared" ref="BA91:BA112" si="253">IF(U91=0,1,AZ91/U91-1)</f>
        <v>1</v>
      </c>
      <c r="BB91" s="137">
        <f>BB92+BB93+BB94</f>
        <v>0</v>
      </c>
      <c r="BC91" s="137">
        <f>BC92+BC93+BC94</f>
        <v>0</v>
      </c>
      <c r="BD91" s="135">
        <f t="shared" ref="BD91:BD112" si="254">IF(W91=0,1,BC91/W91-1)</f>
        <v>1</v>
      </c>
      <c r="BE91" s="137">
        <f>BE92+BE93+BE94</f>
        <v>0</v>
      </c>
      <c r="BF91" s="137">
        <f>BF92+BF93+BF94</f>
        <v>0</v>
      </c>
      <c r="BG91" s="135">
        <f t="shared" ref="BG91:BG112" si="255">IF(Y91=0,1,BF91/Y91-1)</f>
        <v>1</v>
      </c>
      <c r="BH91" s="137">
        <f t="shared" ref="BH91:BJ91" si="256">BH92+BH93+BH94</f>
        <v>0</v>
      </c>
      <c r="BI91" s="137">
        <f t="shared" si="256"/>
        <v>0</v>
      </c>
      <c r="BJ91" s="137">
        <f t="shared" si="256"/>
        <v>0</v>
      </c>
      <c r="BK91" s="135">
        <f>IF($AA$91=0,1,BJ91/$AA$91-1)</f>
        <v>1</v>
      </c>
      <c r="BL91" s="135">
        <f t="shared" ref="BL91:BL112" si="257">IF($D91=0,1,BJ91/$D91-1)</f>
        <v>1</v>
      </c>
      <c r="BM91" s="167"/>
      <c r="BN91" s="103"/>
      <c r="BO91" s="103"/>
      <c r="BP91" s="103"/>
      <c r="BQ91" s="103"/>
      <c r="BR91" s="103"/>
      <c r="BS91" s="103"/>
      <c r="BT91" s="103"/>
      <c r="BU91" s="103"/>
      <c r="BV91" s="103"/>
      <c r="BW91" s="103"/>
      <c r="BX91" s="103"/>
      <c r="BY91" s="103"/>
      <c r="BZ91" s="103"/>
      <c r="CA91" s="103"/>
      <c r="CB91" s="103"/>
      <c r="CC91" s="103"/>
      <c r="CD91" s="103"/>
      <c r="CE91" s="103"/>
      <c r="CF91" s="103"/>
      <c r="CG91" s="103"/>
      <c r="CH91" s="103"/>
      <c r="CI91" s="103"/>
      <c r="CJ91" s="103"/>
      <c r="CK91" s="103"/>
      <c r="CL91" s="103"/>
      <c r="CM91" s="103"/>
      <c r="CN91" s="103"/>
      <c r="CO91" s="103"/>
      <c r="CP91" s="103"/>
      <c r="CQ91" s="103"/>
      <c r="CR91" s="103"/>
      <c r="CS91" s="103"/>
      <c r="CT91" s="103"/>
      <c r="CU91" s="103"/>
      <c r="CV91" s="103"/>
      <c r="CW91" s="103"/>
      <c r="CX91" s="103"/>
      <c r="CY91" s="103"/>
      <c r="CZ91" s="103"/>
      <c r="DA91" s="103"/>
      <c r="DB91" s="103"/>
      <c r="DC91" s="103"/>
      <c r="DD91" s="103"/>
      <c r="DE91" s="103"/>
      <c r="DF91" s="103"/>
      <c r="DG91" s="103"/>
      <c r="DH91" s="103"/>
      <c r="DI91" s="103"/>
      <c r="DJ91" s="103"/>
      <c r="DK91" s="103"/>
      <c r="DL91" s="103"/>
      <c r="DM91" s="103"/>
      <c r="DN91" s="103"/>
      <c r="DO91" s="103"/>
      <c r="DP91" s="103"/>
      <c r="DQ91" s="103"/>
      <c r="DR91" s="103"/>
      <c r="DS91" s="103"/>
      <c r="DT91" s="103"/>
      <c r="DU91" s="103"/>
      <c r="DV91" s="103"/>
      <c r="DW91" s="103"/>
      <c r="DX91" s="103"/>
      <c r="DY91" s="103"/>
      <c r="DZ91" s="103"/>
      <c r="EA91" s="103"/>
      <c r="EB91" s="103"/>
      <c r="EC91" s="103"/>
      <c r="ED91" s="103"/>
      <c r="EE91" s="103"/>
      <c r="EF91" s="103"/>
      <c r="EG91" s="103"/>
      <c r="EH91" s="103"/>
      <c r="EI91" s="103"/>
      <c r="EJ91" s="103"/>
      <c r="EK91" s="103"/>
      <c r="EL91" s="103"/>
      <c r="EM91" s="103"/>
      <c r="EN91" s="103"/>
      <c r="EO91" s="103"/>
      <c r="EP91" s="103"/>
      <c r="EQ91" s="103"/>
      <c r="ER91" s="103"/>
      <c r="ES91" s="103"/>
      <c r="ET91" s="103"/>
      <c r="EU91" s="103"/>
      <c r="EV91" s="103"/>
      <c r="EW91" s="103"/>
      <c r="EX91" s="103"/>
      <c r="EY91" s="103"/>
      <c r="EZ91" s="103"/>
      <c r="FA91" s="103"/>
      <c r="FB91" s="103"/>
      <c r="FC91" s="103"/>
      <c r="FD91" s="103"/>
      <c r="FE91" s="103"/>
      <c r="FF91" s="103"/>
      <c r="FG91" s="103"/>
      <c r="FH91" s="103"/>
      <c r="FI91" s="103"/>
      <c r="FJ91" s="103"/>
      <c r="FK91" s="103"/>
      <c r="FL91" s="103"/>
      <c r="FM91" s="103"/>
      <c r="FN91" s="103"/>
      <c r="FO91" s="103"/>
      <c r="FP91" s="103"/>
      <c r="FQ91" s="103"/>
      <c r="FR91" s="103"/>
      <c r="FS91" s="103"/>
      <c r="FT91" s="103"/>
      <c r="FU91" s="103"/>
      <c r="FV91" s="103"/>
      <c r="FW91" s="103"/>
      <c r="FX91" s="103"/>
      <c r="FY91" s="103"/>
      <c r="FZ91" s="103"/>
      <c r="GA91" s="103"/>
      <c r="GB91" s="103"/>
      <c r="GC91" s="103"/>
      <c r="GD91" s="103"/>
      <c r="GE91" s="103"/>
      <c r="GF91" s="103"/>
      <c r="GG91" s="103"/>
      <c r="GH91" s="103"/>
      <c r="GI91" s="103"/>
      <c r="GJ91" s="103"/>
      <c r="GK91" s="103"/>
      <c r="GL91" s="103"/>
      <c r="GM91" s="103"/>
      <c r="GN91" s="103"/>
      <c r="GO91" s="103"/>
      <c r="GP91" s="103"/>
      <c r="GQ91" s="103"/>
      <c r="GR91" s="103"/>
      <c r="GS91" s="103"/>
      <c r="GT91" s="103"/>
      <c r="GU91" s="103"/>
      <c r="GV91" s="103"/>
      <c r="GW91" s="103"/>
      <c r="GX91" s="103"/>
    </row>
    <row r="92" spans="1:206" s="106" customFormat="1" ht="18" customHeight="1">
      <c r="A92" s="362" t="s">
        <v>38</v>
      </c>
      <c r="B92" s="362"/>
      <c r="C92" s="29"/>
      <c r="D92" s="134">
        <f>E92+F92+H92+J92+L92+N92+P92+R92+T92+V92+X92+Z92</f>
        <v>0</v>
      </c>
      <c r="E92" s="29"/>
      <c r="F92" s="29"/>
      <c r="G92" s="137">
        <f t="shared" ref="G92:G112" si="258">E92+F92</f>
        <v>0</v>
      </c>
      <c r="H92" s="29"/>
      <c r="I92" s="137">
        <f t="shared" ref="I92:I100" si="259">G92+H92</f>
        <v>0</v>
      </c>
      <c r="J92" s="29"/>
      <c r="K92" s="137">
        <f t="shared" ref="K92:K112" si="260">I92+J92</f>
        <v>0</v>
      </c>
      <c r="L92" s="29"/>
      <c r="M92" s="137">
        <f t="shared" ref="M92:M112" si="261">K92+L92</f>
        <v>0</v>
      </c>
      <c r="N92" s="29"/>
      <c r="O92" s="137">
        <f t="shared" ref="O92:O112" si="262">M92+N92</f>
        <v>0</v>
      </c>
      <c r="P92" s="29"/>
      <c r="Q92" s="137">
        <f t="shared" ref="Q92:Q112" si="263">O92+P92</f>
        <v>0</v>
      </c>
      <c r="R92" s="29"/>
      <c r="S92" s="137">
        <f t="shared" ref="S92:S112" si="264">Q92+R92</f>
        <v>0</v>
      </c>
      <c r="T92" s="29"/>
      <c r="U92" s="137">
        <f t="shared" ref="U92:U112" si="265">S92+T92</f>
        <v>0</v>
      </c>
      <c r="V92" s="29"/>
      <c r="W92" s="137">
        <f t="shared" ref="W92:W112" si="266">U92+V92</f>
        <v>0</v>
      </c>
      <c r="X92" s="29"/>
      <c r="Y92" s="137">
        <f t="shared" ref="Y92:Y112" si="267">W92+X92</f>
        <v>0</v>
      </c>
      <c r="Z92" s="29"/>
      <c r="AA92" s="29"/>
      <c r="AB92" s="135">
        <f t="shared" si="244"/>
        <v>1</v>
      </c>
      <c r="AC92" s="29"/>
      <c r="AD92" s="29"/>
      <c r="AE92" s="137">
        <f t="shared" ref="AE92:AE112" si="268">AC92+AD92</f>
        <v>0</v>
      </c>
      <c r="AF92" s="135">
        <f t="shared" si="246"/>
        <v>1</v>
      </c>
      <c r="AG92" s="29"/>
      <c r="AH92" s="137">
        <f t="shared" ref="AH92:AH112" si="269">AE92+AG92</f>
        <v>0</v>
      </c>
      <c r="AI92" s="135">
        <f t="shared" si="247"/>
        <v>1</v>
      </c>
      <c r="AJ92" s="29"/>
      <c r="AK92" s="137">
        <f t="shared" ref="AK92:AK112" si="270">AH92+AJ92</f>
        <v>0</v>
      </c>
      <c r="AL92" s="135">
        <f t="shared" si="248"/>
        <v>1</v>
      </c>
      <c r="AM92" s="29"/>
      <c r="AN92" s="137">
        <f t="shared" ref="AN92:AN112" si="271">AK92+AM92</f>
        <v>0</v>
      </c>
      <c r="AO92" s="135">
        <f t="shared" si="249"/>
        <v>1</v>
      </c>
      <c r="AP92" s="29"/>
      <c r="AQ92" s="137">
        <f t="shared" ref="AQ92:AQ112" si="272">AN92+AP92</f>
        <v>0</v>
      </c>
      <c r="AR92" s="135">
        <f t="shared" si="250"/>
        <v>1</v>
      </c>
      <c r="AS92" s="29"/>
      <c r="AT92" s="137">
        <f t="shared" ref="AT92:AT112" si="273">AQ92+AS92</f>
        <v>0</v>
      </c>
      <c r="AU92" s="135">
        <f t="shared" si="251"/>
        <v>1</v>
      </c>
      <c r="AV92" s="29"/>
      <c r="AW92" s="137">
        <f t="shared" ref="AW92:AW112" si="274">AT92+AV92</f>
        <v>0</v>
      </c>
      <c r="AX92" s="135">
        <f t="shared" si="252"/>
        <v>1</v>
      </c>
      <c r="AY92" s="29"/>
      <c r="AZ92" s="137">
        <f t="shared" ref="AZ92:AZ112" si="275">AW92+AY92</f>
        <v>0</v>
      </c>
      <c r="BA92" s="135">
        <f t="shared" si="253"/>
        <v>1</v>
      </c>
      <c r="BB92" s="29"/>
      <c r="BC92" s="137">
        <f t="shared" ref="BC92:BC112" si="276">AZ92+BB92</f>
        <v>0</v>
      </c>
      <c r="BD92" s="135">
        <f t="shared" si="254"/>
        <v>1</v>
      </c>
      <c r="BE92" s="29"/>
      <c r="BF92" s="137">
        <f t="shared" ref="BF92:BF112" si="277">BC92+BE92</f>
        <v>0</v>
      </c>
      <c r="BG92" s="135">
        <f t="shared" si="255"/>
        <v>1</v>
      </c>
      <c r="BH92" s="29"/>
      <c r="BI92" s="29"/>
      <c r="BJ92" s="29"/>
      <c r="BK92" s="135">
        <f>IF($AA$92=0,1,BJ92/$AA$92-1)</f>
        <v>1</v>
      </c>
      <c r="BL92" s="135">
        <f t="shared" si="257"/>
        <v>1</v>
      </c>
      <c r="BM92" s="167"/>
      <c r="BN92" s="105"/>
      <c r="BO92" s="105"/>
      <c r="BP92" s="105"/>
      <c r="BQ92" s="105"/>
      <c r="BR92" s="105"/>
      <c r="BS92" s="105"/>
      <c r="BT92" s="105"/>
      <c r="BU92" s="105"/>
      <c r="BV92" s="105"/>
      <c r="BW92" s="105"/>
      <c r="BX92" s="105"/>
      <c r="BY92" s="105"/>
      <c r="BZ92" s="105"/>
      <c r="CA92" s="105"/>
      <c r="CB92" s="105"/>
      <c r="CC92" s="105"/>
      <c r="CD92" s="105"/>
      <c r="CE92" s="105"/>
      <c r="CF92" s="105"/>
      <c r="CG92" s="105"/>
      <c r="CH92" s="105"/>
      <c r="CI92" s="105"/>
      <c r="CJ92" s="105"/>
      <c r="CK92" s="105"/>
      <c r="CL92" s="105"/>
      <c r="CM92" s="105"/>
      <c r="CN92" s="105"/>
      <c r="CO92" s="105"/>
      <c r="CP92" s="105"/>
      <c r="CQ92" s="105"/>
      <c r="CR92" s="105"/>
      <c r="CS92" s="105"/>
      <c r="CT92" s="105"/>
      <c r="CU92" s="105"/>
      <c r="CV92" s="105"/>
      <c r="CW92" s="105"/>
      <c r="CX92" s="105"/>
      <c r="CY92" s="105"/>
      <c r="CZ92" s="105"/>
      <c r="DA92" s="105"/>
      <c r="DB92" s="105"/>
      <c r="DC92" s="105"/>
      <c r="DD92" s="105"/>
      <c r="DE92" s="105"/>
      <c r="DF92" s="105"/>
      <c r="DG92" s="105"/>
      <c r="DH92" s="105"/>
      <c r="DI92" s="105"/>
      <c r="DJ92" s="105"/>
      <c r="DK92" s="105"/>
      <c r="DL92" s="105"/>
      <c r="DM92" s="105"/>
      <c r="DN92" s="105"/>
      <c r="DO92" s="105"/>
      <c r="DP92" s="105"/>
      <c r="DQ92" s="105"/>
      <c r="DR92" s="105"/>
      <c r="DS92" s="105"/>
      <c r="DT92" s="105"/>
      <c r="DU92" s="105"/>
      <c r="DV92" s="105"/>
      <c r="DW92" s="105"/>
      <c r="DX92" s="105"/>
      <c r="DY92" s="105"/>
      <c r="DZ92" s="105"/>
      <c r="EA92" s="105"/>
      <c r="EB92" s="105"/>
      <c r="EC92" s="105"/>
      <c r="ED92" s="105"/>
      <c r="EE92" s="105"/>
      <c r="EF92" s="105"/>
      <c r="EG92" s="105"/>
      <c r="EH92" s="105"/>
      <c r="EI92" s="105"/>
      <c r="EJ92" s="105"/>
      <c r="EK92" s="105"/>
      <c r="EL92" s="105"/>
      <c r="EM92" s="105"/>
      <c r="EN92" s="105"/>
      <c r="EO92" s="105"/>
      <c r="EP92" s="105"/>
      <c r="EQ92" s="105"/>
      <c r="ER92" s="105"/>
      <c r="ES92" s="105"/>
      <c r="ET92" s="105"/>
      <c r="EU92" s="105"/>
      <c r="EV92" s="105"/>
      <c r="EW92" s="105"/>
      <c r="EX92" s="105"/>
      <c r="EY92" s="105"/>
      <c r="EZ92" s="105"/>
      <c r="FA92" s="105"/>
      <c r="FB92" s="105"/>
      <c r="FC92" s="105"/>
      <c r="FD92" s="105"/>
      <c r="FE92" s="105"/>
      <c r="FF92" s="105"/>
      <c r="FG92" s="105"/>
      <c r="FH92" s="105"/>
      <c r="FI92" s="105"/>
      <c r="FJ92" s="105"/>
      <c r="FK92" s="105"/>
      <c r="FL92" s="105"/>
      <c r="FM92" s="105"/>
      <c r="FN92" s="105"/>
      <c r="FO92" s="105"/>
      <c r="FP92" s="105"/>
      <c r="FQ92" s="105"/>
      <c r="FR92" s="105"/>
      <c r="FS92" s="105"/>
      <c r="FT92" s="105"/>
      <c r="FU92" s="105"/>
      <c r="FV92" s="105"/>
      <c r="FW92" s="105"/>
      <c r="FX92" s="105"/>
      <c r="FY92" s="105"/>
      <c r="FZ92" s="105"/>
      <c r="GA92" s="105"/>
      <c r="GB92" s="105"/>
      <c r="GC92" s="105"/>
      <c r="GD92" s="105"/>
      <c r="GE92" s="105"/>
      <c r="GF92" s="105"/>
      <c r="GG92" s="105"/>
      <c r="GH92" s="105"/>
      <c r="GI92" s="105"/>
      <c r="GJ92" s="105"/>
      <c r="GK92" s="105"/>
      <c r="GL92" s="105"/>
      <c r="GM92" s="105"/>
      <c r="GN92" s="105"/>
      <c r="GO92" s="105"/>
      <c r="GP92" s="105"/>
      <c r="GQ92" s="105"/>
      <c r="GR92" s="105"/>
      <c r="GS92" s="105"/>
      <c r="GT92" s="105"/>
      <c r="GU92" s="105"/>
      <c r="GV92" s="105"/>
      <c r="GW92" s="105"/>
      <c r="GX92" s="105"/>
    </row>
    <row r="93" spans="1:206" s="106" customFormat="1" ht="18" customHeight="1">
      <c r="A93" s="365" t="s">
        <v>143</v>
      </c>
      <c r="B93" s="365"/>
      <c r="C93" s="29"/>
      <c r="D93" s="134">
        <f>E93+F93+H93+J93+L93+N93+P93+R93+T93+V93+X93+Z93</f>
        <v>0</v>
      </c>
      <c r="E93" s="29"/>
      <c r="F93" s="29"/>
      <c r="G93" s="137">
        <f t="shared" si="258"/>
        <v>0</v>
      </c>
      <c r="H93" s="29"/>
      <c r="I93" s="137">
        <f t="shared" si="259"/>
        <v>0</v>
      </c>
      <c r="J93" s="29"/>
      <c r="K93" s="137">
        <f t="shared" si="260"/>
        <v>0</v>
      </c>
      <c r="L93" s="29"/>
      <c r="M93" s="137">
        <f t="shared" si="261"/>
        <v>0</v>
      </c>
      <c r="N93" s="29"/>
      <c r="O93" s="137">
        <f t="shared" si="262"/>
        <v>0</v>
      </c>
      <c r="P93" s="29"/>
      <c r="Q93" s="137">
        <f t="shared" si="263"/>
        <v>0</v>
      </c>
      <c r="R93" s="29"/>
      <c r="S93" s="137">
        <f t="shared" si="264"/>
        <v>0</v>
      </c>
      <c r="T93" s="29"/>
      <c r="U93" s="137">
        <f t="shared" si="265"/>
        <v>0</v>
      </c>
      <c r="V93" s="29"/>
      <c r="W93" s="137">
        <f t="shared" si="266"/>
        <v>0</v>
      </c>
      <c r="X93" s="29"/>
      <c r="Y93" s="137">
        <f t="shared" si="267"/>
        <v>0</v>
      </c>
      <c r="Z93" s="29"/>
      <c r="AA93" s="29"/>
      <c r="AB93" s="135">
        <f t="shared" si="244"/>
        <v>1</v>
      </c>
      <c r="AC93" s="29"/>
      <c r="AD93" s="29"/>
      <c r="AE93" s="137">
        <f t="shared" si="268"/>
        <v>0</v>
      </c>
      <c r="AF93" s="135">
        <f t="shared" si="246"/>
        <v>1</v>
      </c>
      <c r="AG93" s="29"/>
      <c r="AH93" s="137">
        <f t="shared" si="269"/>
        <v>0</v>
      </c>
      <c r="AI93" s="135">
        <f t="shared" si="247"/>
        <v>1</v>
      </c>
      <c r="AJ93" s="29"/>
      <c r="AK93" s="137">
        <f t="shared" si="270"/>
        <v>0</v>
      </c>
      <c r="AL93" s="135">
        <f t="shared" si="248"/>
        <v>1</v>
      </c>
      <c r="AM93" s="29"/>
      <c r="AN93" s="137">
        <f t="shared" si="271"/>
        <v>0</v>
      </c>
      <c r="AO93" s="135">
        <f t="shared" si="249"/>
        <v>1</v>
      </c>
      <c r="AP93" s="29"/>
      <c r="AQ93" s="137">
        <f t="shared" si="272"/>
        <v>0</v>
      </c>
      <c r="AR93" s="135">
        <f t="shared" si="250"/>
        <v>1</v>
      </c>
      <c r="AS93" s="29"/>
      <c r="AT93" s="137">
        <f t="shared" si="273"/>
        <v>0</v>
      </c>
      <c r="AU93" s="135">
        <f t="shared" si="251"/>
        <v>1</v>
      </c>
      <c r="AV93" s="29"/>
      <c r="AW93" s="137">
        <f t="shared" si="274"/>
        <v>0</v>
      </c>
      <c r="AX93" s="135">
        <f t="shared" si="252"/>
        <v>1</v>
      </c>
      <c r="AY93" s="29"/>
      <c r="AZ93" s="137">
        <f t="shared" si="275"/>
        <v>0</v>
      </c>
      <c r="BA93" s="135">
        <f t="shared" si="253"/>
        <v>1</v>
      </c>
      <c r="BB93" s="29"/>
      <c r="BC93" s="137">
        <f t="shared" si="276"/>
        <v>0</v>
      </c>
      <c r="BD93" s="135">
        <f t="shared" si="254"/>
        <v>1</v>
      </c>
      <c r="BE93" s="29"/>
      <c r="BF93" s="137">
        <f t="shared" si="277"/>
        <v>0</v>
      </c>
      <c r="BG93" s="135">
        <f t="shared" si="255"/>
        <v>1</v>
      </c>
      <c r="BH93" s="29"/>
      <c r="BI93" s="29"/>
      <c r="BJ93" s="29"/>
      <c r="BK93" s="135">
        <f>IF($AA$93=0,1,BJ93/$AA$93-1)</f>
        <v>1</v>
      </c>
      <c r="BL93" s="135">
        <f t="shared" si="257"/>
        <v>1</v>
      </c>
      <c r="BM93" s="167"/>
      <c r="BN93" s="105"/>
      <c r="BO93" s="105"/>
      <c r="BP93" s="105"/>
      <c r="BQ93" s="105"/>
      <c r="BR93" s="105"/>
      <c r="BS93" s="105"/>
      <c r="BT93" s="105"/>
      <c r="BU93" s="105"/>
      <c r="BV93" s="105"/>
      <c r="BW93" s="105"/>
      <c r="BX93" s="105"/>
      <c r="BY93" s="105"/>
      <c r="BZ93" s="105"/>
      <c r="CA93" s="105"/>
      <c r="CB93" s="105"/>
      <c r="CC93" s="105"/>
      <c r="CD93" s="105"/>
      <c r="CE93" s="105"/>
      <c r="CF93" s="105"/>
      <c r="CG93" s="105"/>
      <c r="CH93" s="105"/>
      <c r="CI93" s="105"/>
      <c r="CJ93" s="105"/>
      <c r="CK93" s="105"/>
      <c r="CL93" s="105"/>
      <c r="CM93" s="105"/>
      <c r="CN93" s="105"/>
      <c r="CO93" s="105"/>
      <c r="CP93" s="105"/>
      <c r="CQ93" s="105"/>
      <c r="CR93" s="105"/>
      <c r="CS93" s="105"/>
      <c r="CT93" s="105"/>
      <c r="CU93" s="105"/>
      <c r="CV93" s="105"/>
      <c r="CW93" s="105"/>
      <c r="CX93" s="105"/>
      <c r="CY93" s="105"/>
      <c r="CZ93" s="105"/>
      <c r="DA93" s="105"/>
      <c r="DB93" s="105"/>
      <c r="DC93" s="105"/>
      <c r="DD93" s="105"/>
      <c r="DE93" s="105"/>
      <c r="DF93" s="105"/>
      <c r="DG93" s="105"/>
      <c r="DH93" s="105"/>
      <c r="DI93" s="105"/>
      <c r="DJ93" s="105"/>
      <c r="DK93" s="105"/>
      <c r="DL93" s="105"/>
      <c r="DM93" s="105"/>
      <c r="DN93" s="105"/>
      <c r="DO93" s="105"/>
      <c r="DP93" s="105"/>
      <c r="DQ93" s="105"/>
      <c r="DR93" s="105"/>
      <c r="DS93" s="105"/>
      <c r="DT93" s="105"/>
      <c r="DU93" s="105"/>
      <c r="DV93" s="105"/>
      <c r="DW93" s="105"/>
      <c r="DX93" s="105"/>
      <c r="DY93" s="105"/>
      <c r="DZ93" s="105"/>
      <c r="EA93" s="105"/>
      <c r="EB93" s="105"/>
      <c r="EC93" s="105"/>
      <c r="ED93" s="105"/>
      <c r="EE93" s="105"/>
      <c r="EF93" s="105"/>
      <c r="EG93" s="105"/>
      <c r="EH93" s="105"/>
      <c r="EI93" s="105"/>
      <c r="EJ93" s="105"/>
      <c r="EK93" s="105"/>
      <c r="EL93" s="105"/>
      <c r="EM93" s="105"/>
      <c r="EN93" s="105"/>
      <c r="EO93" s="105"/>
      <c r="EP93" s="105"/>
      <c r="EQ93" s="105"/>
      <c r="ER93" s="105"/>
      <c r="ES93" s="105"/>
      <c r="ET93" s="105"/>
      <c r="EU93" s="105"/>
      <c r="EV93" s="105"/>
      <c r="EW93" s="105"/>
      <c r="EX93" s="105"/>
      <c r="EY93" s="105"/>
      <c r="EZ93" s="105"/>
      <c r="FA93" s="105"/>
      <c r="FB93" s="105"/>
      <c r="FC93" s="105"/>
      <c r="FD93" s="105"/>
      <c r="FE93" s="105"/>
      <c r="FF93" s="105"/>
      <c r="FG93" s="105"/>
      <c r="FH93" s="105"/>
      <c r="FI93" s="105"/>
      <c r="FJ93" s="105"/>
      <c r="FK93" s="105"/>
      <c r="FL93" s="105"/>
      <c r="FM93" s="105"/>
      <c r="FN93" s="105"/>
      <c r="FO93" s="105"/>
      <c r="FP93" s="105"/>
      <c r="FQ93" s="105"/>
      <c r="FR93" s="105"/>
      <c r="FS93" s="105"/>
      <c r="FT93" s="105"/>
      <c r="FU93" s="105"/>
      <c r="FV93" s="105"/>
      <c r="FW93" s="105"/>
      <c r="FX93" s="105"/>
      <c r="FY93" s="105"/>
      <c r="FZ93" s="105"/>
      <c r="GA93" s="105"/>
      <c r="GB93" s="105"/>
      <c r="GC93" s="105"/>
      <c r="GD93" s="105"/>
      <c r="GE93" s="105"/>
      <c r="GF93" s="105"/>
      <c r="GG93" s="105"/>
      <c r="GH93" s="105"/>
      <c r="GI93" s="105"/>
      <c r="GJ93" s="105"/>
      <c r="GK93" s="105"/>
      <c r="GL93" s="105"/>
      <c r="GM93" s="105"/>
      <c r="GN93" s="105"/>
      <c r="GO93" s="105"/>
      <c r="GP93" s="105"/>
      <c r="GQ93" s="105"/>
      <c r="GR93" s="105"/>
      <c r="GS93" s="105"/>
      <c r="GT93" s="105"/>
      <c r="GU93" s="105"/>
      <c r="GV93" s="105"/>
      <c r="GW93" s="105"/>
      <c r="GX93" s="105"/>
    </row>
    <row r="94" spans="1:206" s="106" customFormat="1" ht="18" customHeight="1">
      <c r="A94" s="362" t="s">
        <v>65</v>
      </c>
      <c r="B94" s="362"/>
      <c r="C94" s="134">
        <f t="shared" ref="C94:F94" si="278">C95+C96+C97+C98+C99+C100</f>
        <v>0</v>
      </c>
      <c r="D94" s="134">
        <f t="shared" si="278"/>
        <v>0</v>
      </c>
      <c r="E94" s="134">
        <f t="shared" si="278"/>
        <v>0</v>
      </c>
      <c r="F94" s="134">
        <f t="shared" si="278"/>
        <v>0</v>
      </c>
      <c r="G94" s="137">
        <f t="shared" si="258"/>
        <v>0</v>
      </c>
      <c r="H94" s="134">
        <f>H95+H96+H97+H98+H99+H100</f>
        <v>0</v>
      </c>
      <c r="I94" s="137">
        <f t="shared" si="259"/>
        <v>0</v>
      </c>
      <c r="J94" s="134">
        <f>J95+J96+J97+J98+J99+J100</f>
        <v>0</v>
      </c>
      <c r="K94" s="137">
        <f t="shared" si="260"/>
        <v>0</v>
      </c>
      <c r="L94" s="134">
        <f>L95+L96+L97+L98+L99+L100</f>
        <v>0</v>
      </c>
      <c r="M94" s="137">
        <f t="shared" si="261"/>
        <v>0</v>
      </c>
      <c r="N94" s="134">
        <f>N95+N96+N97+N98+N99+N100</f>
        <v>0</v>
      </c>
      <c r="O94" s="137">
        <f t="shared" si="262"/>
        <v>0</v>
      </c>
      <c r="P94" s="134">
        <f>P95+P96+P97+P98+P99+P100</f>
        <v>0</v>
      </c>
      <c r="Q94" s="137">
        <f t="shared" si="263"/>
        <v>0</v>
      </c>
      <c r="R94" s="134">
        <f>R95+R96+R97+R98+R99+R100</f>
        <v>0</v>
      </c>
      <c r="S94" s="137">
        <f t="shared" si="264"/>
        <v>0</v>
      </c>
      <c r="T94" s="134">
        <f>T95+T96+T97+T98+T99+T100</f>
        <v>0</v>
      </c>
      <c r="U94" s="137">
        <f t="shared" si="265"/>
        <v>0</v>
      </c>
      <c r="V94" s="134">
        <f>V95+V96+V97+V98+V99+V100</f>
        <v>0</v>
      </c>
      <c r="W94" s="137">
        <f t="shared" si="266"/>
        <v>0</v>
      </c>
      <c r="X94" s="134">
        <f>X95+X96+X97+X98+X99+X100</f>
        <v>0</v>
      </c>
      <c r="Y94" s="137">
        <f t="shared" si="267"/>
        <v>0</v>
      </c>
      <c r="Z94" s="134">
        <f>Z95+Z96+Z97+Z98+Z99+Z100</f>
        <v>0</v>
      </c>
      <c r="AA94" s="137"/>
      <c r="AB94" s="135">
        <f t="shared" si="244"/>
        <v>1</v>
      </c>
      <c r="AC94" s="134">
        <f>AC95+AC96+AC97+AC98+AC99+AC100</f>
        <v>0</v>
      </c>
      <c r="AD94" s="134">
        <f>AD95+AD96+AD97+AD98+AD99+AD100</f>
        <v>0</v>
      </c>
      <c r="AE94" s="137">
        <f t="shared" si="268"/>
        <v>0</v>
      </c>
      <c r="AF94" s="135">
        <f t="shared" si="246"/>
        <v>1</v>
      </c>
      <c r="AG94" s="134">
        <f>AG95+AG96+AG97+AG98+AG99+AG100</f>
        <v>0</v>
      </c>
      <c r="AH94" s="137">
        <f t="shared" si="269"/>
        <v>0</v>
      </c>
      <c r="AI94" s="135">
        <f t="shared" si="247"/>
        <v>1</v>
      </c>
      <c r="AJ94" s="134">
        <f>AJ95+AJ96+AJ97+AJ98+AJ99+AJ100</f>
        <v>0</v>
      </c>
      <c r="AK94" s="137">
        <f t="shared" si="270"/>
        <v>0</v>
      </c>
      <c r="AL94" s="135">
        <f t="shared" si="248"/>
        <v>1</v>
      </c>
      <c r="AM94" s="134">
        <f>AM95+AM96+AM97+AM98+AM99+AM100</f>
        <v>0</v>
      </c>
      <c r="AN94" s="137">
        <f t="shared" si="271"/>
        <v>0</v>
      </c>
      <c r="AO94" s="135">
        <f t="shared" si="249"/>
        <v>1</v>
      </c>
      <c r="AP94" s="134">
        <f>AP95+AP96+AP97+AP98+AP99+AP100</f>
        <v>0</v>
      </c>
      <c r="AQ94" s="137">
        <f t="shared" si="272"/>
        <v>0</v>
      </c>
      <c r="AR94" s="135">
        <f t="shared" si="250"/>
        <v>1</v>
      </c>
      <c r="AS94" s="134">
        <f>AS95+AS96+AS97+AS98+AS99+AS100</f>
        <v>0</v>
      </c>
      <c r="AT94" s="137">
        <f t="shared" si="273"/>
        <v>0</v>
      </c>
      <c r="AU94" s="135">
        <f t="shared" si="251"/>
        <v>1</v>
      </c>
      <c r="AV94" s="134">
        <f>AV95+AV96+AV97+AV98+AV99+AV100</f>
        <v>0</v>
      </c>
      <c r="AW94" s="137">
        <f t="shared" si="274"/>
        <v>0</v>
      </c>
      <c r="AX94" s="135">
        <f t="shared" si="252"/>
        <v>1</v>
      </c>
      <c r="AY94" s="134">
        <f>AY95+AY96+AY97+AY98+AY99+AY100</f>
        <v>0</v>
      </c>
      <c r="AZ94" s="137">
        <f t="shared" si="275"/>
        <v>0</v>
      </c>
      <c r="BA94" s="135">
        <f t="shared" si="253"/>
        <v>1</v>
      </c>
      <c r="BB94" s="134">
        <f>BB95+BB96+BB97+BB98+BB99+BB100</f>
        <v>0</v>
      </c>
      <c r="BC94" s="137">
        <f t="shared" si="276"/>
        <v>0</v>
      </c>
      <c r="BD94" s="135">
        <f t="shared" si="254"/>
        <v>1</v>
      </c>
      <c r="BE94" s="134">
        <f>BE95+BE96+BE97+BE98+BE99+BE100</f>
        <v>0</v>
      </c>
      <c r="BF94" s="137">
        <f t="shared" si="277"/>
        <v>0</v>
      </c>
      <c r="BG94" s="135">
        <f t="shared" si="255"/>
        <v>1</v>
      </c>
      <c r="BH94" s="134">
        <f>BH95+BH96+BH97+BH98+BH99+BH100</f>
        <v>0</v>
      </c>
      <c r="BI94" s="134">
        <f t="shared" ref="BI94:BJ94" si="279">BI95+BI96+BI97+BI98+BI99+BI100</f>
        <v>0</v>
      </c>
      <c r="BJ94" s="134">
        <f t="shared" si="279"/>
        <v>0</v>
      </c>
      <c r="BK94" s="135">
        <f>IF($AA$94=0,1,BJ94/$AA$94-1)</f>
        <v>1</v>
      </c>
      <c r="BL94" s="135">
        <f t="shared" si="257"/>
        <v>1</v>
      </c>
      <c r="BM94" s="167"/>
      <c r="BN94" s="105"/>
      <c r="BO94" s="105"/>
      <c r="BP94" s="105"/>
      <c r="BQ94" s="105"/>
      <c r="BR94" s="105"/>
      <c r="BS94" s="105"/>
      <c r="BT94" s="105"/>
      <c r="BU94" s="105"/>
      <c r="BV94" s="105"/>
      <c r="BW94" s="105"/>
      <c r="BX94" s="105"/>
      <c r="BY94" s="105"/>
      <c r="BZ94" s="105"/>
      <c r="CA94" s="105"/>
      <c r="CB94" s="105"/>
      <c r="CC94" s="105"/>
      <c r="CD94" s="105"/>
      <c r="CE94" s="105"/>
      <c r="CF94" s="105"/>
      <c r="CG94" s="105"/>
      <c r="CH94" s="105"/>
      <c r="CI94" s="105"/>
      <c r="CJ94" s="105"/>
      <c r="CK94" s="105"/>
      <c r="CL94" s="105"/>
      <c r="CM94" s="105"/>
      <c r="CN94" s="105"/>
      <c r="CO94" s="105"/>
      <c r="CP94" s="105"/>
      <c r="CQ94" s="105"/>
      <c r="CR94" s="105"/>
      <c r="CS94" s="105"/>
      <c r="CT94" s="105"/>
      <c r="CU94" s="105"/>
      <c r="CV94" s="105"/>
      <c r="CW94" s="105"/>
      <c r="CX94" s="105"/>
      <c r="CY94" s="105"/>
      <c r="CZ94" s="105"/>
      <c r="DA94" s="105"/>
      <c r="DB94" s="105"/>
      <c r="DC94" s="105"/>
      <c r="DD94" s="105"/>
      <c r="DE94" s="105"/>
      <c r="DF94" s="105"/>
      <c r="DG94" s="105"/>
      <c r="DH94" s="105"/>
      <c r="DI94" s="105"/>
      <c r="DJ94" s="105"/>
      <c r="DK94" s="105"/>
      <c r="DL94" s="105"/>
      <c r="DM94" s="105"/>
      <c r="DN94" s="105"/>
      <c r="DO94" s="105"/>
      <c r="DP94" s="105"/>
      <c r="DQ94" s="105"/>
      <c r="DR94" s="105"/>
      <c r="DS94" s="105"/>
      <c r="DT94" s="105"/>
      <c r="DU94" s="105"/>
      <c r="DV94" s="105"/>
      <c r="DW94" s="105"/>
      <c r="DX94" s="105"/>
      <c r="DY94" s="105"/>
      <c r="DZ94" s="105"/>
      <c r="EA94" s="105"/>
      <c r="EB94" s="105"/>
      <c r="EC94" s="105"/>
      <c r="ED94" s="105"/>
      <c r="EE94" s="105"/>
      <c r="EF94" s="105"/>
      <c r="EG94" s="105"/>
      <c r="EH94" s="105"/>
      <c r="EI94" s="105"/>
      <c r="EJ94" s="105"/>
      <c r="EK94" s="105"/>
      <c r="EL94" s="105"/>
      <c r="EM94" s="105"/>
      <c r="EN94" s="105"/>
      <c r="EO94" s="105"/>
      <c r="EP94" s="105"/>
      <c r="EQ94" s="105"/>
      <c r="ER94" s="105"/>
      <c r="ES94" s="105"/>
      <c r="ET94" s="105"/>
      <c r="EU94" s="105"/>
      <c r="EV94" s="105"/>
      <c r="EW94" s="105"/>
      <c r="EX94" s="105"/>
      <c r="EY94" s="105"/>
      <c r="EZ94" s="105"/>
      <c r="FA94" s="105"/>
      <c r="FB94" s="105"/>
      <c r="FC94" s="105"/>
      <c r="FD94" s="105"/>
      <c r="FE94" s="105"/>
      <c r="FF94" s="105"/>
      <c r="FG94" s="105"/>
      <c r="FH94" s="105"/>
      <c r="FI94" s="105"/>
      <c r="FJ94" s="105"/>
      <c r="FK94" s="105"/>
      <c r="FL94" s="105"/>
      <c r="FM94" s="105"/>
      <c r="FN94" s="105"/>
      <c r="FO94" s="105"/>
      <c r="FP94" s="105"/>
      <c r="FQ94" s="105"/>
      <c r="FR94" s="105"/>
      <c r="FS94" s="105"/>
      <c r="FT94" s="105"/>
      <c r="FU94" s="105"/>
      <c r="FV94" s="105"/>
      <c r="FW94" s="105"/>
      <c r="FX94" s="105"/>
      <c r="FY94" s="105"/>
      <c r="FZ94" s="105"/>
      <c r="GA94" s="105"/>
      <c r="GB94" s="105"/>
      <c r="GC94" s="105"/>
      <c r="GD94" s="105"/>
      <c r="GE94" s="105"/>
      <c r="GF94" s="105"/>
      <c r="GG94" s="105"/>
      <c r="GH94" s="105"/>
      <c r="GI94" s="105"/>
      <c r="GJ94" s="105"/>
      <c r="GK94" s="105"/>
      <c r="GL94" s="105"/>
      <c r="GM94" s="105"/>
      <c r="GN94" s="105"/>
      <c r="GO94" s="105"/>
      <c r="GP94" s="105"/>
      <c r="GQ94" s="105"/>
      <c r="GR94" s="105"/>
      <c r="GS94" s="105"/>
      <c r="GT94" s="105"/>
      <c r="GU94" s="105"/>
      <c r="GV94" s="105"/>
      <c r="GW94" s="105"/>
      <c r="GX94" s="105"/>
    </row>
    <row r="95" spans="1:206" s="106" customFormat="1" ht="18" customHeight="1">
      <c r="A95" s="363" t="s">
        <v>67</v>
      </c>
      <c r="B95" s="363"/>
      <c r="C95" s="29"/>
      <c r="D95" s="134">
        <f t="shared" ref="D95:D100" si="280">E95+F95+H95+J95+L95+N95+P95+R95+T95+V95+X95+Z95</f>
        <v>0</v>
      </c>
      <c r="E95" s="29"/>
      <c r="F95" s="29"/>
      <c r="G95" s="137">
        <f t="shared" si="258"/>
        <v>0</v>
      </c>
      <c r="H95" s="29"/>
      <c r="I95" s="137">
        <f t="shared" si="259"/>
        <v>0</v>
      </c>
      <c r="J95" s="29"/>
      <c r="K95" s="137">
        <f t="shared" si="260"/>
        <v>0</v>
      </c>
      <c r="L95" s="29"/>
      <c r="M95" s="137">
        <f t="shared" si="261"/>
        <v>0</v>
      </c>
      <c r="N95" s="29"/>
      <c r="O95" s="137">
        <f t="shared" si="262"/>
        <v>0</v>
      </c>
      <c r="P95" s="29"/>
      <c r="Q95" s="137">
        <f t="shared" si="263"/>
        <v>0</v>
      </c>
      <c r="R95" s="29"/>
      <c r="S95" s="137">
        <f t="shared" si="264"/>
        <v>0</v>
      </c>
      <c r="T95" s="29"/>
      <c r="U95" s="137">
        <f t="shared" si="265"/>
        <v>0</v>
      </c>
      <c r="V95" s="29"/>
      <c r="W95" s="137">
        <f t="shared" si="266"/>
        <v>0</v>
      </c>
      <c r="X95" s="29"/>
      <c r="Y95" s="137">
        <f t="shared" si="267"/>
        <v>0</v>
      </c>
      <c r="Z95" s="29"/>
      <c r="AA95" s="29"/>
      <c r="AB95" s="135">
        <f t="shared" si="244"/>
        <v>1</v>
      </c>
      <c r="AC95" s="29"/>
      <c r="AD95" s="29"/>
      <c r="AE95" s="137">
        <f t="shared" si="268"/>
        <v>0</v>
      </c>
      <c r="AF95" s="135">
        <f t="shared" si="246"/>
        <v>1</v>
      </c>
      <c r="AG95" s="29"/>
      <c r="AH95" s="137">
        <f t="shared" si="269"/>
        <v>0</v>
      </c>
      <c r="AI95" s="135">
        <f t="shared" si="247"/>
        <v>1</v>
      </c>
      <c r="AJ95" s="29"/>
      <c r="AK95" s="137">
        <f t="shared" si="270"/>
        <v>0</v>
      </c>
      <c r="AL95" s="135">
        <f t="shared" si="248"/>
        <v>1</v>
      </c>
      <c r="AM95" s="29"/>
      <c r="AN95" s="137">
        <f t="shared" si="271"/>
        <v>0</v>
      </c>
      <c r="AO95" s="135">
        <f t="shared" si="249"/>
        <v>1</v>
      </c>
      <c r="AP95" s="29"/>
      <c r="AQ95" s="137">
        <f t="shared" si="272"/>
        <v>0</v>
      </c>
      <c r="AR95" s="135">
        <f t="shared" si="250"/>
        <v>1</v>
      </c>
      <c r="AS95" s="29"/>
      <c r="AT95" s="137">
        <f t="shared" si="273"/>
        <v>0</v>
      </c>
      <c r="AU95" s="135">
        <f t="shared" si="251"/>
        <v>1</v>
      </c>
      <c r="AV95" s="29"/>
      <c r="AW95" s="137">
        <f t="shared" si="274"/>
        <v>0</v>
      </c>
      <c r="AX95" s="135">
        <f t="shared" si="252"/>
        <v>1</v>
      </c>
      <c r="AY95" s="29"/>
      <c r="AZ95" s="137">
        <f t="shared" si="275"/>
        <v>0</v>
      </c>
      <c r="BA95" s="135">
        <f t="shared" si="253"/>
        <v>1</v>
      </c>
      <c r="BB95" s="29"/>
      <c r="BC95" s="137">
        <f t="shared" si="276"/>
        <v>0</v>
      </c>
      <c r="BD95" s="135">
        <f t="shared" si="254"/>
        <v>1</v>
      </c>
      <c r="BE95" s="29"/>
      <c r="BF95" s="137">
        <f t="shared" si="277"/>
        <v>0</v>
      </c>
      <c r="BG95" s="135">
        <f t="shared" si="255"/>
        <v>1</v>
      </c>
      <c r="BH95" s="29"/>
      <c r="BI95" s="29"/>
      <c r="BJ95" s="29"/>
      <c r="BK95" s="135">
        <f>IF($AA$95=0,1,BJ95/$AA$95-1)</f>
        <v>1</v>
      </c>
      <c r="BL95" s="135">
        <f t="shared" si="257"/>
        <v>1</v>
      </c>
      <c r="BM95" s="167"/>
      <c r="BN95" s="105"/>
      <c r="BO95" s="105"/>
      <c r="BP95" s="105"/>
      <c r="BQ95" s="105"/>
      <c r="BR95" s="105"/>
      <c r="BS95" s="105"/>
      <c r="BT95" s="105"/>
      <c r="BU95" s="105"/>
      <c r="BV95" s="105"/>
      <c r="BW95" s="105"/>
      <c r="BX95" s="105"/>
      <c r="BY95" s="105"/>
      <c r="BZ95" s="105"/>
      <c r="CA95" s="105"/>
      <c r="CB95" s="105"/>
      <c r="CC95" s="105"/>
      <c r="CD95" s="105"/>
      <c r="CE95" s="105"/>
      <c r="CF95" s="105"/>
      <c r="CG95" s="105"/>
      <c r="CH95" s="105"/>
      <c r="CI95" s="105"/>
      <c r="CJ95" s="105"/>
      <c r="CK95" s="105"/>
      <c r="CL95" s="105"/>
      <c r="CM95" s="105"/>
      <c r="CN95" s="105"/>
      <c r="CO95" s="105"/>
      <c r="CP95" s="105"/>
      <c r="CQ95" s="105"/>
      <c r="CR95" s="105"/>
      <c r="CS95" s="105"/>
      <c r="CT95" s="105"/>
      <c r="CU95" s="105"/>
      <c r="CV95" s="105"/>
      <c r="CW95" s="105"/>
      <c r="CX95" s="105"/>
      <c r="CY95" s="105"/>
      <c r="CZ95" s="105"/>
      <c r="DA95" s="105"/>
      <c r="DB95" s="105"/>
      <c r="DC95" s="105"/>
      <c r="DD95" s="105"/>
      <c r="DE95" s="105"/>
      <c r="DF95" s="105"/>
      <c r="DG95" s="105"/>
      <c r="DH95" s="105"/>
      <c r="DI95" s="105"/>
      <c r="DJ95" s="105"/>
      <c r="DK95" s="105"/>
      <c r="DL95" s="105"/>
      <c r="DM95" s="105"/>
      <c r="DN95" s="105"/>
      <c r="DO95" s="105"/>
      <c r="DP95" s="105"/>
      <c r="DQ95" s="105"/>
      <c r="DR95" s="105"/>
      <c r="DS95" s="105"/>
      <c r="DT95" s="105"/>
      <c r="DU95" s="105"/>
      <c r="DV95" s="105"/>
      <c r="DW95" s="105"/>
      <c r="DX95" s="105"/>
      <c r="DY95" s="105"/>
      <c r="DZ95" s="105"/>
      <c r="EA95" s="105"/>
      <c r="EB95" s="105"/>
      <c r="EC95" s="105"/>
      <c r="ED95" s="105"/>
      <c r="EE95" s="105"/>
      <c r="EF95" s="105"/>
      <c r="EG95" s="105"/>
      <c r="EH95" s="105"/>
      <c r="EI95" s="105"/>
      <c r="EJ95" s="105"/>
      <c r="EK95" s="105"/>
      <c r="EL95" s="105"/>
      <c r="EM95" s="105"/>
      <c r="EN95" s="105"/>
      <c r="EO95" s="105"/>
      <c r="EP95" s="105"/>
      <c r="EQ95" s="105"/>
      <c r="ER95" s="105"/>
      <c r="ES95" s="105"/>
      <c r="ET95" s="105"/>
      <c r="EU95" s="105"/>
      <c r="EV95" s="105"/>
      <c r="EW95" s="105"/>
      <c r="EX95" s="105"/>
      <c r="EY95" s="105"/>
      <c r="EZ95" s="105"/>
      <c r="FA95" s="105"/>
      <c r="FB95" s="105"/>
      <c r="FC95" s="105"/>
      <c r="FD95" s="105"/>
      <c r="FE95" s="105"/>
      <c r="FF95" s="105"/>
      <c r="FG95" s="105"/>
      <c r="FH95" s="105"/>
      <c r="FI95" s="105"/>
      <c r="FJ95" s="105"/>
      <c r="FK95" s="105"/>
      <c r="FL95" s="105"/>
      <c r="FM95" s="105"/>
      <c r="FN95" s="105"/>
      <c r="FO95" s="105"/>
      <c r="FP95" s="105"/>
      <c r="FQ95" s="105"/>
      <c r="FR95" s="105"/>
      <c r="FS95" s="105"/>
      <c r="FT95" s="105"/>
      <c r="FU95" s="105"/>
      <c r="FV95" s="105"/>
      <c r="FW95" s="105"/>
      <c r="FX95" s="105"/>
      <c r="FY95" s="105"/>
      <c r="FZ95" s="105"/>
      <c r="GA95" s="105"/>
      <c r="GB95" s="105"/>
      <c r="GC95" s="105"/>
      <c r="GD95" s="105"/>
      <c r="GE95" s="105"/>
      <c r="GF95" s="105"/>
      <c r="GG95" s="105"/>
      <c r="GH95" s="105"/>
      <c r="GI95" s="105"/>
      <c r="GJ95" s="105"/>
      <c r="GK95" s="105"/>
      <c r="GL95" s="105"/>
      <c r="GM95" s="105"/>
      <c r="GN95" s="105"/>
      <c r="GO95" s="105"/>
      <c r="GP95" s="105"/>
      <c r="GQ95" s="105"/>
      <c r="GR95" s="105"/>
      <c r="GS95" s="105"/>
      <c r="GT95" s="105"/>
      <c r="GU95" s="105"/>
      <c r="GV95" s="105"/>
      <c r="GW95" s="105"/>
      <c r="GX95" s="105"/>
    </row>
    <row r="96" spans="1:206" s="106" customFormat="1" ht="18" customHeight="1">
      <c r="A96" s="363" t="s">
        <v>34</v>
      </c>
      <c r="B96" s="363"/>
      <c r="C96" s="29"/>
      <c r="D96" s="134">
        <f t="shared" si="280"/>
        <v>0</v>
      </c>
      <c r="E96" s="29"/>
      <c r="F96" s="29"/>
      <c r="G96" s="137">
        <f t="shared" si="258"/>
        <v>0</v>
      </c>
      <c r="H96" s="29"/>
      <c r="I96" s="137">
        <f t="shared" si="259"/>
        <v>0</v>
      </c>
      <c r="J96" s="29"/>
      <c r="K96" s="137">
        <f t="shared" si="260"/>
        <v>0</v>
      </c>
      <c r="L96" s="29"/>
      <c r="M96" s="137">
        <f t="shared" si="261"/>
        <v>0</v>
      </c>
      <c r="N96" s="29"/>
      <c r="O96" s="137">
        <f t="shared" si="262"/>
        <v>0</v>
      </c>
      <c r="P96" s="29"/>
      <c r="Q96" s="137">
        <f t="shared" si="263"/>
        <v>0</v>
      </c>
      <c r="R96" s="29"/>
      <c r="S96" s="137">
        <f t="shared" si="264"/>
        <v>0</v>
      </c>
      <c r="T96" s="29"/>
      <c r="U96" s="137">
        <f t="shared" si="265"/>
        <v>0</v>
      </c>
      <c r="V96" s="29"/>
      <c r="W96" s="137">
        <f t="shared" si="266"/>
        <v>0</v>
      </c>
      <c r="X96" s="29"/>
      <c r="Y96" s="137">
        <f t="shared" si="267"/>
        <v>0</v>
      </c>
      <c r="Z96" s="29"/>
      <c r="AA96" s="29"/>
      <c r="AB96" s="135">
        <f t="shared" si="244"/>
        <v>1</v>
      </c>
      <c r="AC96" s="29"/>
      <c r="AD96" s="29"/>
      <c r="AE96" s="137">
        <f t="shared" si="268"/>
        <v>0</v>
      </c>
      <c r="AF96" s="135">
        <f t="shared" si="246"/>
        <v>1</v>
      </c>
      <c r="AG96" s="29"/>
      <c r="AH96" s="137">
        <f t="shared" si="269"/>
        <v>0</v>
      </c>
      <c r="AI96" s="135">
        <f t="shared" si="247"/>
        <v>1</v>
      </c>
      <c r="AJ96" s="29"/>
      <c r="AK96" s="137">
        <f t="shared" si="270"/>
        <v>0</v>
      </c>
      <c r="AL96" s="135">
        <f t="shared" si="248"/>
        <v>1</v>
      </c>
      <c r="AM96" s="29"/>
      <c r="AN96" s="137">
        <f t="shared" si="271"/>
        <v>0</v>
      </c>
      <c r="AO96" s="135">
        <f t="shared" si="249"/>
        <v>1</v>
      </c>
      <c r="AP96" s="29"/>
      <c r="AQ96" s="137">
        <f t="shared" si="272"/>
        <v>0</v>
      </c>
      <c r="AR96" s="135">
        <f t="shared" si="250"/>
        <v>1</v>
      </c>
      <c r="AS96" s="29"/>
      <c r="AT96" s="137">
        <f t="shared" si="273"/>
        <v>0</v>
      </c>
      <c r="AU96" s="135">
        <f t="shared" si="251"/>
        <v>1</v>
      </c>
      <c r="AV96" s="29"/>
      <c r="AW96" s="137">
        <f t="shared" si="274"/>
        <v>0</v>
      </c>
      <c r="AX96" s="135">
        <f t="shared" si="252"/>
        <v>1</v>
      </c>
      <c r="AY96" s="29"/>
      <c r="AZ96" s="137">
        <f t="shared" si="275"/>
        <v>0</v>
      </c>
      <c r="BA96" s="135">
        <f t="shared" si="253"/>
        <v>1</v>
      </c>
      <c r="BB96" s="29"/>
      <c r="BC96" s="137">
        <f t="shared" si="276"/>
        <v>0</v>
      </c>
      <c r="BD96" s="135">
        <f t="shared" si="254"/>
        <v>1</v>
      </c>
      <c r="BE96" s="29"/>
      <c r="BF96" s="137">
        <f t="shared" si="277"/>
        <v>0</v>
      </c>
      <c r="BG96" s="135">
        <f t="shared" si="255"/>
        <v>1</v>
      </c>
      <c r="BH96" s="29"/>
      <c r="BI96" s="29"/>
      <c r="BJ96" s="29"/>
      <c r="BK96" s="135">
        <f>IF($AA$96=0,1,BJ96/$AA$96-1)</f>
        <v>1</v>
      </c>
      <c r="BL96" s="135">
        <f t="shared" si="257"/>
        <v>1</v>
      </c>
      <c r="BM96" s="167"/>
      <c r="BN96" s="105"/>
      <c r="BO96" s="105"/>
      <c r="BP96" s="105"/>
      <c r="BQ96" s="105"/>
      <c r="BR96" s="105"/>
      <c r="BS96" s="105"/>
      <c r="BT96" s="105"/>
      <c r="BU96" s="105"/>
      <c r="BV96" s="105"/>
      <c r="BW96" s="105"/>
      <c r="BX96" s="105"/>
      <c r="BY96" s="105"/>
      <c r="BZ96" s="105"/>
      <c r="CA96" s="105"/>
      <c r="CB96" s="105"/>
      <c r="CC96" s="105"/>
      <c r="CD96" s="105"/>
      <c r="CE96" s="105"/>
      <c r="CF96" s="105"/>
      <c r="CG96" s="105"/>
      <c r="CH96" s="105"/>
      <c r="CI96" s="105"/>
      <c r="CJ96" s="105"/>
      <c r="CK96" s="105"/>
      <c r="CL96" s="105"/>
      <c r="CM96" s="105"/>
      <c r="CN96" s="105"/>
      <c r="CO96" s="105"/>
      <c r="CP96" s="105"/>
      <c r="CQ96" s="105"/>
      <c r="CR96" s="105"/>
      <c r="CS96" s="105"/>
      <c r="CT96" s="105"/>
      <c r="CU96" s="105"/>
      <c r="CV96" s="105"/>
      <c r="CW96" s="105"/>
      <c r="CX96" s="105"/>
      <c r="CY96" s="105"/>
      <c r="CZ96" s="105"/>
      <c r="DA96" s="105"/>
      <c r="DB96" s="105"/>
      <c r="DC96" s="105"/>
      <c r="DD96" s="105"/>
      <c r="DE96" s="105"/>
      <c r="DF96" s="105"/>
      <c r="DG96" s="105"/>
      <c r="DH96" s="105"/>
      <c r="DI96" s="105"/>
      <c r="DJ96" s="105"/>
      <c r="DK96" s="105"/>
      <c r="DL96" s="105"/>
      <c r="DM96" s="105"/>
      <c r="DN96" s="105"/>
      <c r="DO96" s="105"/>
      <c r="DP96" s="105"/>
      <c r="DQ96" s="105"/>
      <c r="DR96" s="105"/>
      <c r="DS96" s="105"/>
      <c r="DT96" s="105"/>
      <c r="DU96" s="105"/>
      <c r="DV96" s="105"/>
      <c r="DW96" s="105"/>
      <c r="DX96" s="105"/>
      <c r="DY96" s="105"/>
      <c r="DZ96" s="105"/>
      <c r="EA96" s="105"/>
      <c r="EB96" s="105"/>
      <c r="EC96" s="105"/>
      <c r="ED96" s="105"/>
      <c r="EE96" s="105"/>
      <c r="EF96" s="105"/>
      <c r="EG96" s="105"/>
      <c r="EH96" s="105"/>
      <c r="EI96" s="105"/>
      <c r="EJ96" s="105"/>
      <c r="EK96" s="105"/>
      <c r="EL96" s="105"/>
      <c r="EM96" s="105"/>
      <c r="EN96" s="105"/>
      <c r="EO96" s="105"/>
      <c r="EP96" s="105"/>
      <c r="EQ96" s="105"/>
      <c r="ER96" s="105"/>
      <c r="ES96" s="105"/>
      <c r="ET96" s="105"/>
      <c r="EU96" s="105"/>
      <c r="EV96" s="105"/>
      <c r="EW96" s="105"/>
      <c r="EX96" s="105"/>
      <c r="EY96" s="105"/>
      <c r="EZ96" s="105"/>
      <c r="FA96" s="105"/>
      <c r="FB96" s="105"/>
      <c r="FC96" s="105"/>
      <c r="FD96" s="105"/>
      <c r="FE96" s="105"/>
      <c r="FF96" s="105"/>
      <c r="FG96" s="105"/>
      <c r="FH96" s="105"/>
      <c r="FI96" s="105"/>
      <c r="FJ96" s="105"/>
      <c r="FK96" s="105"/>
      <c r="FL96" s="105"/>
      <c r="FM96" s="105"/>
      <c r="FN96" s="105"/>
      <c r="FO96" s="105"/>
      <c r="FP96" s="105"/>
      <c r="FQ96" s="105"/>
      <c r="FR96" s="105"/>
      <c r="FS96" s="105"/>
      <c r="FT96" s="105"/>
      <c r="FU96" s="105"/>
      <c r="FV96" s="105"/>
      <c r="FW96" s="105"/>
      <c r="FX96" s="105"/>
      <c r="FY96" s="105"/>
      <c r="FZ96" s="105"/>
      <c r="GA96" s="105"/>
      <c r="GB96" s="105"/>
      <c r="GC96" s="105"/>
      <c r="GD96" s="105"/>
      <c r="GE96" s="105"/>
      <c r="GF96" s="105"/>
      <c r="GG96" s="105"/>
      <c r="GH96" s="105"/>
      <c r="GI96" s="105"/>
      <c r="GJ96" s="105"/>
      <c r="GK96" s="105"/>
      <c r="GL96" s="105"/>
      <c r="GM96" s="105"/>
      <c r="GN96" s="105"/>
      <c r="GO96" s="105"/>
      <c r="GP96" s="105"/>
      <c r="GQ96" s="105"/>
      <c r="GR96" s="105"/>
      <c r="GS96" s="105"/>
      <c r="GT96" s="105"/>
      <c r="GU96" s="105"/>
      <c r="GV96" s="105"/>
      <c r="GW96" s="105"/>
      <c r="GX96" s="105"/>
    </row>
    <row r="97" spans="1:206" s="106" customFormat="1" ht="18" customHeight="1">
      <c r="A97" s="363" t="s">
        <v>34</v>
      </c>
      <c r="B97" s="363"/>
      <c r="C97" s="29"/>
      <c r="D97" s="134">
        <f t="shared" si="280"/>
        <v>0</v>
      </c>
      <c r="E97" s="29"/>
      <c r="F97" s="29"/>
      <c r="G97" s="137">
        <f t="shared" si="258"/>
        <v>0</v>
      </c>
      <c r="H97" s="29"/>
      <c r="I97" s="137">
        <f t="shared" si="259"/>
        <v>0</v>
      </c>
      <c r="J97" s="29"/>
      <c r="K97" s="137">
        <f t="shared" si="260"/>
        <v>0</v>
      </c>
      <c r="L97" s="29"/>
      <c r="M97" s="137">
        <f t="shared" si="261"/>
        <v>0</v>
      </c>
      <c r="N97" s="29"/>
      <c r="O97" s="137">
        <f t="shared" si="262"/>
        <v>0</v>
      </c>
      <c r="P97" s="29"/>
      <c r="Q97" s="137">
        <f t="shared" si="263"/>
        <v>0</v>
      </c>
      <c r="R97" s="29"/>
      <c r="S97" s="137">
        <f t="shared" si="264"/>
        <v>0</v>
      </c>
      <c r="T97" s="29"/>
      <c r="U97" s="137">
        <f t="shared" si="265"/>
        <v>0</v>
      </c>
      <c r="V97" s="29"/>
      <c r="W97" s="137">
        <f t="shared" si="266"/>
        <v>0</v>
      </c>
      <c r="X97" s="29"/>
      <c r="Y97" s="137">
        <f t="shared" si="267"/>
        <v>0</v>
      </c>
      <c r="Z97" s="29"/>
      <c r="AA97" s="29"/>
      <c r="AB97" s="135">
        <f t="shared" si="244"/>
        <v>1</v>
      </c>
      <c r="AC97" s="29"/>
      <c r="AD97" s="29"/>
      <c r="AE97" s="137">
        <f t="shared" si="268"/>
        <v>0</v>
      </c>
      <c r="AF97" s="135">
        <f t="shared" si="246"/>
        <v>1</v>
      </c>
      <c r="AG97" s="29"/>
      <c r="AH97" s="137">
        <f t="shared" si="269"/>
        <v>0</v>
      </c>
      <c r="AI97" s="135">
        <f t="shared" si="247"/>
        <v>1</v>
      </c>
      <c r="AJ97" s="29"/>
      <c r="AK97" s="137">
        <f t="shared" si="270"/>
        <v>0</v>
      </c>
      <c r="AL97" s="135">
        <f t="shared" si="248"/>
        <v>1</v>
      </c>
      <c r="AM97" s="29"/>
      <c r="AN97" s="137">
        <f t="shared" si="271"/>
        <v>0</v>
      </c>
      <c r="AO97" s="135">
        <f t="shared" si="249"/>
        <v>1</v>
      </c>
      <c r="AP97" s="29"/>
      <c r="AQ97" s="137">
        <f t="shared" si="272"/>
        <v>0</v>
      </c>
      <c r="AR97" s="135">
        <f t="shared" si="250"/>
        <v>1</v>
      </c>
      <c r="AS97" s="29"/>
      <c r="AT97" s="137">
        <f t="shared" si="273"/>
        <v>0</v>
      </c>
      <c r="AU97" s="135">
        <f t="shared" si="251"/>
        <v>1</v>
      </c>
      <c r="AV97" s="29"/>
      <c r="AW97" s="137">
        <f t="shared" si="274"/>
        <v>0</v>
      </c>
      <c r="AX97" s="135">
        <f t="shared" si="252"/>
        <v>1</v>
      </c>
      <c r="AY97" s="29"/>
      <c r="AZ97" s="137">
        <f t="shared" si="275"/>
        <v>0</v>
      </c>
      <c r="BA97" s="135">
        <f t="shared" si="253"/>
        <v>1</v>
      </c>
      <c r="BB97" s="29"/>
      <c r="BC97" s="137">
        <f t="shared" si="276"/>
        <v>0</v>
      </c>
      <c r="BD97" s="135">
        <f t="shared" si="254"/>
        <v>1</v>
      </c>
      <c r="BE97" s="29"/>
      <c r="BF97" s="137">
        <f t="shared" si="277"/>
        <v>0</v>
      </c>
      <c r="BG97" s="135">
        <f t="shared" si="255"/>
        <v>1</v>
      </c>
      <c r="BH97" s="29"/>
      <c r="BI97" s="29"/>
      <c r="BJ97" s="29"/>
      <c r="BK97" s="135">
        <f t="shared" ref="BK97:BK100" si="281">IF($AA$96=0,1,BJ97/$AA$96-1)</f>
        <v>1</v>
      </c>
      <c r="BL97" s="135">
        <f t="shared" si="257"/>
        <v>1</v>
      </c>
      <c r="BM97" s="167"/>
      <c r="BN97" s="105"/>
      <c r="BO97" s="105"/>
      <c r="BP97" s="105"/>
      <c r="BQ97" s="105"/>
      <c r="BR97" s="105"/>
      <c r="BS97" s="105"/>
      <c r="BT97" s="105"/>
      <c r="BU97" s="105"/>
      <c r="BV97" s="105"/>
      <c r="BW97" s="105"/>
      <c r="BX97" s="105"/>
      <c r="BY97" s="105"/>
      <c r="BZ97" s="105"/>
      <c r="CA97" s="105"/>
      <c r="CB97" s="105"/>
      <c r="CC97" s="105"/>
      <c r="CD97" s="105"/>
      <c r="CE97" s="105"/>
      <c r="CF97" s="105"/>
      <c r="CG97" s="105"/>
      <c r="CH97" s="105"/>
      <c r="CI97" s="105"/>
      <c r="CJ97" s="105"/>
      <c r="CK97" s="105"/>
      <c r="CL97" s="105"/>
      <c r="CM97" s="105"/>
      <c r="CN97" s="105"/>
      <c r="CO97" s="105"/>
      <c r="CP97" s="105"/>
      <c r="CQ97" s="105"/>
      <c r="CR97" s="105"/>
      <c r="CS97" s="105"/>
      <c r="CT97" s="105"/>
      <c r="CU97" s="105"/>
      <c r="CV97" s="105"/>
      <c r="CW97" s="105"/>
      <c r="CX97" s="105"/>
      <c r="CY97" s="105"/>
      <c r="CZ97" s="105"/>
      <c r="DA97" s="105"/>
      <c r="DB97" s="105"/>
      <c r="DC97" s="105"/>
      <c r="DD97" s="105"/>
      <c r="DE97" s="105"/>
      <c r="DF97" s="105"/>
      <c r="DG97" s="105"/>
      <c r="DH97" s="105"/>
      <c r="DI97" s="105"/>
      <c r="DJ97" s="105"/>
      <c r="DK97" s="105"/>
      <c r="DL97" s="105"/>
      <c r="DM97" s="105"/>
      <c r="DN97" s="105"/>
      <c r="DO97" s="105"/>
      <c r="DP97" s="105"/>
      <c r="DQ97" s="105"/>
      <c r="DR97" s="105"/>
      <c r="DS97" s="105"/>
      <c r="DT97" s="105"/>
      <c r="DU97" s="105"/>
      <c r="DV97" s="105"/>
      <c r="DW97" s="105"/>
      <c r="DX97" s="105"/>
      <c r="DY97" s="105"/>
      <c r="DZ97" s="105"/>
      <c r="EA97" s="105"/>
      <c r="EB97" s="105"/>
      <c r="EC97" s="105"/>
      <c r="ED97" s="105"/>
      <c r="EE97" s="105"/>
      <c r="EF97" s="105"/>
      <c r="EG97" s="105"/>
      <c r="EH97" s="105"/>
      <c r="EI97" s="105"/>
      <c r="EJ97" s="105"/>
      <c r="EK97" s="105"/>
      <c r="EL97" s="105"/>
      <c r="EM97" s="105"/>
      <c r="EN97" s="105"/>
      <c r="EO97" s="105"/>
      <c r="EP97" s="105"/>
      <c r="EQ97" s="105"/>
      <c r="ER97" s="105"/>
      <c r="ES97" s="105"/>
      <c r="ET97" s="105"/>
      <c r="EU97" s="105"/>
      <c r="EV97" s="105"/>
      <c r="EW97" s="105"/>
      <c r="EX97" s="105"/>
      <c r="EY97" s="105"/>
      <c r="EZ97" s="105"/>
      <c r="FA97" s="105"/>
      <c r="FB97" s="105"/>
      <c r="FC97" s="105"/>
      <c r="FD97" s="105"/>
      <c r="FE97" s="105"/>
      <c r="FF97" s="105"/>
      <c r="FG97" s="105"/>
      <c r="FH97" s="105"/>
      <c r="FI97" s="105"/>
      <c r="FJ97" s="105"/>
      <c r="FK97" s="105"/>
      <c r="FL97" s="105"/>
      <c r="FM97" s="105"/>
      <c r="FN97" s="105"/>
      <c r="FO97" s="105"/>
      <c r="FP97" s="105"/>
      <c r="FQ97" s="105"/>
      <c r="FR97" s="105"/>
      <c r="FS97" s="105"/>
      <c r="FT97" s="105"/>
      <c r="FU97" s="105"/>
      <c r="FV97" s="105"/>
      <c r="FW97" s="105"/>
      <c r="FX97" s="105"/>
      <c r="FY97" s="105"/>
      <c r="FZ97" s="105"/>
      <c r="GA97" s="105"/>
      <c r="GB97" s="105"/>
      <c r="GC97" s="105"/>
      <c r="GD97" s="105"/>
      <c r="GE97" s="105"/>
      <c r="GF97" s="105"/>
      <c r="GG97" s="105"/>
      <c r="GH97" s="105"/>
      <c r="GI97" s="105"/>
      <c r="GJ97" s="105"/>
      <c r="GK97" s="105"/>
      <c r="GL97" s="105"/>
      <c r="GM97" s="105"/>
      <c r="GN97" s="105"/>
      <c r="GO97" s="105"/>
      <c r="GP97" s="105"/>
      <c r="GQ97" s="105"/>
      <c r="GR97" s="105"/>
      <c r="GS97" s="105"/>
      <c r="GT97" s="105"/>
      <c r="GU97" s="105"/>
      <c r="GV97" s="105"/>
      <c r="GW97" s="105"/>
      <c r="GX97" s="105"/>
    </row>
    <row r="98" spans="1:206" s="106" customFormat="1" ht="18" customHeight="1">
      <c r="A98" s="363" t="s">
        <v>34</v>
      </c>
      <c r="B98" s="363"/>
      <c r="C98" s="29"/>
      <c r="D98" s="134">
        <f t="shared" si="280"/>
        <v>0</v>
      </c>
      <c r="E98" s="29"/>
      <c r="F98" s="29"/>
      <c r="G98" s="137">
        <f t="shared" si="258"/>
        <v>0</v>
      </c>
      <c r="H98" s="29"/>
      <c r="I98" s="137">
        <f t="shared" si="259"/>
        <v>0</v>
      </c>
      <c r="J98" s="29"/>
      <c r="K98" s="137">
        <f t="shared" si="260"/>
        <v>0</v>
      </c>
      <c r="L98" s="29"/>
      <c r="M98" s="137">
        <f t="shared" si="261"/>
        <v>0</v>
      </c>
      <c r="N98" s="29"/>
      <c r="O98" s="137">
        <f t="shared" si="262"/>
        <v>0</v>
      </c>
      <c r="P98" s="29"/>
      <c r="Q98" s="137">
        <f t="shared" si="263"/>
        <v>0</v>
      </c>
      <c r="R98" s="29"/>
      <c r="S98" s="137">
        <f t="shared" si="264"/>
        <v>0</v>
      </c>
      <c r="T98" s="29"/>
      <c r="U98" s="137">
        <f t="shared" si="265"/>
        <v>0</v>
      </c>
      <c r="V98" s="29"/>
      <c r="W98" s="137">
        <f t="shared" si="266"/>
        <v>0</v>
      </c>
      <c r="X98" s="29"/>
      <c r="Y98" s="137">
        <f t="shared" si="267"/>
        <v>0</v>
      </c>
      <c r="Z98" s="29"/>
      <c r="AA98" s="29"/>
      <c r="AB98" s="135">
        <f t="shared" si="244"/>
        <v>1</v>
      </c>
      <c r="AC98" s="29"/>
      <c r="AD98" s="29"/>
      <c r="AE98" s="137">
        <f t="shared" si="268"/>
        <v>0</v>
      </c>
      <c r="AF98" s="135">
        <f t="shared" si="246"/>
        <v>1</v>
      </c>
      <c r="AG98" s="29"/>
      <c r="AH98" s="137">
        <f t="shared" si="269"/>
        <v>0</v>
      </c>
      <c r="AI98" s="135">
        <f t="shared" si="247"/>
        <v>1</v>
      </c>
      <c r="AJ98" s="29"/>
      <c r="AK98" s="137">
        <f t="shared" si="270"/>
        <v>0</v>
      </c>
      <c r="AL98" s="135">
        <f t="shared" si="248"/>
        <v>1</v>
      </c>
      <c r="AM98" s="29"/>
      <c r="AN98" s="137">
        <f t="shared" si="271"/>
        <v>0</v>
      </c>
      <c r="AO98" s="135">
        <f t="shared" si="249"/>
        <v>1</v>
      </c>
      <c r="AP98" s="29"/>
      <c r="AQ98" s="137">
        <f t="shared" si="272"/>
        <v>0</v>
      </c>
      <c r="AR98" s="135">
        <f t="shared" si="250"/>
        <v>1</v>
      </c>
      <c r="AS98" s="29"/>
      <c r="AT98" s="137">
        <f t="shared" si="273"/>
        <v>0</v>
      </c>
      <c r="AU98" s="135">
        <f t="shared" si="251"/>
        <v>1</v>
      </c>
      <c r="AV98" s="29"/>
      <c r="AW98" s="137">
        <f t="shared" si="274"/>
        <v>0</v>
      </c>
      <c r="AX98" s="135">
        <f t="shared" si="252"/>
        <v>1</v>
      </c>
      <c r="AY98" s="29"/>
      <c r="AZ98" s="137">
        <f t="shared" si="275"/>
        <v>0</v>
      </c>
      <c r="BA98" s="135">
        <f t="shared" si="253"/>
        <v>1</v>
      </c>
      <c r="BB98" s="29"/>
      <c r="BC98" s="137">
        <f t="shared" si="276"/>
        <v>0</v>
      </c>
      <c r="BD98" s="135">
        <f t="shared" si="254"/>
        <v>1</v>
      </c>
      <c r="BE98" s="29"/>
      <c r="BF98" s="137">
        <f t="shared" si="277"/>
        <v>0</v>
      </c>
      <c r="BG98" s="135">
        <f t="shared" si="255"/>
        <v>1</v>
      </c>
      <c r="BH98" s="29"/>
      <c r="BI98" s="29"/>
      <c r="BJ98" s="29"/>
      <c r="BK98" s="135">
        <f t="shared" si="281"/>
        <v>1</v>
      </c>
      <c r="BL98" s="135">
        <f t="shared" si="257"/>
        <v>1</v>
      </c>
      <c r="BM98" s="167"/>
      <c r="BN98" s="105"/>
      <c r="BO98" s="105"/>
      <c r="BP98" s="105"/>
      <c r="BQ98" s="105"/>
      <c r="BR98" s="105"/>
      <c r="BS98" s="105"/>
      <c r="BT98" s="105"/>
      <c r="BU98" s="105"/>
      <c r="BV98" s="105"/>
      <c r="BW98" s="105"/>
      <c r="BX98" s="105"/>
      <c r="BY98" s="105"/>
      <c r="BZ98" s="105"/>
      <c r="CA98" s="105"/>
      <c r="CB98" s="105"/>
      <c r="CC98" s="105"/>
      <c r="CD98" s="105"/>
      <c r="CE98" s="105"/>
      <c r="CF98" s="105"/>
      <c r="CG98" s="105"/>
      <c r="CH98" s="105"/>
      <c r="CI98" s="105"/>
      <c r="CJ98" s="105"/>
      <c r="CK98" s="105"/>
      <c r="CL98" s="105"/>
      <c r="CM98" s="105"/>
      <c r="CN98" s="105"/>
      <c r="CO98" s="105"/>
      <c r="CP98" s="105"/>
      <c r="CQ98" s="105"/>
      <c r="CR98" s="105"/>
      <c r="CS98" s="105"/>
      <c r="CT98" s="105"/>
      <c r="CU98" s="105"/>
      <c r="CV98" s="105"/>
      <c r="CW98" s="105"/>
      <c r="CX98" s="105"/>
      <c r="CY98" s="105"/>
      <c r="CZ98" s="105"/>
      <c r="DA98" s="105"/>
      <c r="DB98" s="105"/>
      <c r="DC98" s="105"/>
      <c r="DD98" s="105"/>
      <c r="DE98" s="105"/>
      <c r="DF98" s="105"/>
      <c r="DG98" s="105"/>
      <c r="DH98" s="105"/>
      <c r="DI98" s="105"/>
      <c r="DJ98" s="105"/>
      <c r="DK98" s="105"/>
      <c r="DL98" s="105"/>
      <c r="DM98" s="105"/>
      <c r="DN98" s="105"/>
      <c r="DO98" s="105"/>
      <c r="DP98" s="105"/>
      <c r="DQ98" s="105"/>
      <c r="DR98" s="105"/>
      <c r="DS98" s="105"/>
      <c r="DT98" s="105"/>
      <c r="DU98" s="105"/>
      <c r="DV98" s="105"/>
      <c r="DW98" s="105"/>
      <c r="DX98" s="105"/>
      <c r="DY98" s="105"/>
      <c r="DZ98" s="105"/>
      <c r="EA98" s="105"/>
      <c r="EB98" s="105"/>
      <c r="EC98" s="105"/>
      <c r="ED98" s="105"/>
      <c r="EE98" s="105"/>
      <c r="EF98" s="105"/>
      <c r="EG98" s="105"/>
      <c r="EH98" s="105"/>
      <c r="EI98" s="105"/>
      <c r="EJ98" s="105"/>
      <c r="EK98" s="105"/>
      <c r="EL98" s="105"/>
      <c r="EM98" s="105"/>
      <c r="EN98" s="105"/>
      <c r="EO98" s="105"/>
      <c r="EP98" s="105"/>
      <c r="EQ98" s="105"/>
      <c r="ER98" s="105"/>
      <c r="ES98" s="105"/>
      <c r="ET98" s="105"/>
      <c r="EU98" s="105"/>
      <c r="EV98" s="105"/>
      <c r="EW98" s="105"/>
      <c r="EX98" s="105"/>
      <c r="EY98" s="105"/>
      <c r="EZ98" s="105"/>
      <c r="FA98" s="105"/>
      <c r="FB98" s="105"/>
      <c r="FC98" s="105"/>
      <c r="FD98" s="105"/>
      <c r="FE98" s="105"/>
      <c r="FF98" s="105"/>
      <c r="FG98" s="105"/>
      <c r="FH98" s="105"/>
      <c r="FI98" s="105"/>
      <c r="FJ98" s="105"/>
      <c r="FK98" s="105"/>
      <c r="FL98" s="105"/>
      <c r="FM98" s="105"/>
      <c r="FN98" s="105"/>
      <c r="FO98" s="105"/>
      <c r="FP98" s="105"/>
      <c r="FQ98" s="105"/>
      <c r="FR98" s="105"/>
      <c r="FS98" s="105"/>
      <c r="FT98" s="105"/>
      <c r="FU98" s="105"/>
      <c r="FV98" s="105"/>
      <c r="FW98" s="105"/>
      <c r="FX98" s="105"/>
      <c r="FY98" s="105"/>
      <c r="FZ98" s="105"/>
      <c r="GA98" s="105"/>
      <c r="GB98" s="105"/>
      <c r="GC98" s="105"/>
      <c r="GD98" s="105"/>
      <c r="GE98" s="105"/>
      <c r="GF98" s="105"/>
      <c r="GG98" s="105"/>
      <c r="GH98" s="105"/>
      <c r="GI98" s="105"/>
      <c r="GJ98" s="105"/>
      <c r="GK98" s="105"/>
      <c r="GL98" s="105"/>
      <c r="GM98" s="105"/>
      <c r="GN98" s="105"/>
      <c r="GO98" s="105"/>
      <c r="GP98" s="105"/>
      <c r="GQ98" s="105"/>
      <c r="GR98" s="105"/>
      <c r="GS98" s="105"/>
      <c r="GT98" s="105"/>
      <c r="GU98" s="105"/>
      <c r="GV98" s="105"/>
      <c r="GW98" s="105"/>
      <c r="GX98" s="105"/>
    </row>
    <row r="99" spans="1:206" s="106" customFormat="1" ht="18" customHeight="1">
      <c r="A99" s="363" t="s">
        <v>34</v>
      </c>
      <c r="B99" s="363"/>
      <c r="C99" s="29"/>
      <c r="D99" s="134">
        <f t="shared" si="280"/>
        <v>0</v>
      </c>
      <c r="E99" s="29"/>
      <c r="F99" s="29"/>
      <c r="G99" s="137">
        <f t="shared" si="258"/>
        <v>0</v>
      </c>
      <c r="H99" s="29"/>
      <c r="I99" s="137">
        <f t="shared" si="259"/>
        <v>0</v>
      </c>
      <c r="J99" s="29"/>
      <c r="K99" s="137">
        <f t="shared" si="260"/>
        <v>0</v>
      </c>
      <c r="L99" s="29"/>
      <c r="M99" s="137">
        <f t="shared" si="261"/>
        <v>0</v>
      </c>
      <c r="N99" s="29"/>
      <c r="O99" s="137">
        <f t="shared" si="262"/>
        <v>0</v>
      </c>
      <c r="P99" s="29"/>
      <c r="Q99" s="137">
        <f t="shared" si="263"/>
        <v>0</v>
      </c>
      <c r="R99" s="29"/>
      <c r="S99" s="137">
        <f t="shared" si="264"/>
        <v>0</v>
      </c>
      <c r="T99" s="29"/>
      <c r="U99" s="137">
        <f t="shared" si="265"/>
        <v>0</v>
      </c>
      <c r="V99" s="29"/>
      <c r="W99" s="137">
        <f t="shared" si="266"/>
        <v>0</v>
      </c>
      <c r="X99" s="29"/>
      <c r="Y99" s="137">
        <f t="shared" si="267"/>
        <v>0</v>
      </c>
      <c r="Z99" s="29"/>
      <c r="AA99" s="29"/>
      <c r="AB99" s="135">
        <f t="shared" si="244"/>
        <v>1</v>
      </c>
      <c r="AC99" s="29"/>
      <c r="AD99" s="29"/>
      <c r="AE99" s="137">
        <f t="shared" si="268"/>
        <v>0</v>
      </c>
      <c r="AF99" s="135">
        <f t="shared" si="246"/>
        <v>1</v>
      </c>
      <c r="AG99" s="29"/>
      <c r="AH99" s="137">
        <f t="shared" si="269"/>
        <v>0</v>
      </c>
      <c r="AI99" s="135">
        <f t="shared" si="247"/>
        <v>1</v>
      </c>
      <c r="AJ99" s="29"/>
      <c r="AK99" s="137">
        <f t="shared" si="270"/>
        <v>0</v>
      </c>
      <c r="AL99" s="135">
        <f t="shared" si="248"/>
        <v>1</v>
      </c>
      <c r="AM99" s="29"/>
      <c r="AN99" s="137">
        <f t="shared" si="271"/>
        <v>0</v>
      </c>
      <c r="AO99" s="135">
        <f t="shared" si="249"/>
        <v>1</v>
      </c>
      <c r="AP99" s="29"/>
      <c r="AQ99" s="137">
        <f t="shared" si="272"/>
        <v>0</v>
      </c>
      <c r="AR99" s="135">
        <f t="shared" si="250"/>
        <v>1</v>
      </c>
      <c r="AS99" s="29"/>
      <c r="AT99" s="137">
        <f t="shared" si="273"/>
        <v>0</v>
      </c>
      <c r="AU99" s="135">
        <f t="shared" si="251"/>
        <v>1</v>
      </c>
      <c r="AV99" s="29"/>
      <c r="AW99" s="137">
        <f t="shared" si="274"/>
        <v>0</v>
      </c>
      <c r="AX99" s="135">
        <f t="shared" si="252"/>
        <v>1</v>
      </c>
      <c r="AY99" s="29"/>
      <c r="AZ99" s="137">
        <f t="shared" si="275"/>
        <v>0</v>
      </c>
      <c r="BA99" s="135">
        <f t="shared" si="253"/>
        <v>1</v>
      </c>
      <c r="BB99" s="29"/>
      <c r="BC99" s="137">
        <f t="shared" si="276"/>
        <v>0</v>
      </c>
      <c r="BD99" s="135">
        <f t="shared" si="254"/>
        <v>1</v>
      </c>
      <c r="BE99" s="29"/>
      <c r="BF99" s="137">
        <f t="shared" si="277"/>
        <v>0</v>
      </c>
      <c r="BG99" s="135">
        <f t="shared" si="255"/>
        <v>1</v>
      </c>
      <c r="BH99" s="29"/>
      <c r="BI99" s="29"/>
      <c r="BJ99" s="29"/>
      <c r="BK99" s="135">
        <f t="shared" si="281"/>
        <v>1</v>
      </c>
      <c r="BL99" s="135">
        <f t="shared" si="257"/>
        <v>1</v>
      </c>
      <c r="BM99" s="167"/>
      <c r="BN99" s="105"/>
      <c r="BO99" s="105"/>
      <c r="BP99" s="105"/>
      <c r="BQ99" s="105"/>
      <c r="BR99" s="105"/>
      <c r="BS99" s="105"/>
      <c r="BT99" s="105"/>
      <c r="BU99" s="105"/>
      <c r="BV99" s="105"/>
      <c r="BW99" s="105"/>
      <c r="BX99" s="105"/>
      <c r="BY99" s="105"/>
      <c r="BZ99" s="105"/>
      <c r="CA99" s="105"/>
      <c r="CB99" s="105"/>
      <c r="CC99" s="105"/>
      <c r="CD99" s="105"/>
      <c r="CE99" s="105"/>
      <c r="CF99" s="105"/>
      <c r="CG99" s="105"/>
      <c r="CH99" s="105"/>
      <c r="CI99" s="105"/>
      <c r="CJ99" s="105"/>
      <c r="CK99" s="105"/>
      <c r="CL99" s="105"/>
      <c r="CM99" s="105"/>
      <c r="CN99" s="105"/>
      <c r="CO99" s="105"/>
      <c r="CP99" s="105"/>
      <c r="CQ99" s="105"/>
      <c r="CR99" s="105"/>
      <c r="CS99" s="105"/>
      <c r="CT99" s="105"/>
      <c r="CU99" s="105"/>
      <c r="CV99" s="105"/>
      <c r="CW99" s="105"/>
      <c r="CX99" s="105"/>
      <c r="CY99" s="105"/>
      <c r="CZ99" s="105"/>
      <c r="DA99" s="105"/>
      <c r="DB99" s="105"/>
      <c r="DC99" s="105"/>
      <c r="DD99" s="105"/>
      <c r="DE99" s="105"/>
      <c r="DF99" s="105"/>
      <c r="DG99" s="105"/>
      <c r="DH99" s="105"/>
      <c r="DI99" s="105"/>
      <c r="DJ99" s="105"/>
      <c r="DK99" s="105"/>
      <c r="DL99" s="105"/>
      <c r="DM99" s="105"/>
      <c r="DN99" s="105"/>
      <c r="DO99" s="105"/>
      <c r="DP99" s="105"/>
      <c r="DQ99" s="105"/>
      <c r="DR99" s="105"/>
      <c r="DS99" s="105"/>
      <c r="DT99" s="105"/>
      <c r="DU99" s="105"/>
      <c r="DV99" s="105"/>
      <c r="DW99" s="105"/>
      <c r="DX99" s="105"/>
      <c r="DY99" s="105"/>
      <c r="DZ99" s="105"/>
      <c r="EA99" s="105"/>
      <c r="EB99" s="105"/>
      <c r="EC99" s="105"/>
      <c r="ED99" s="105"/>
      <c r="EE99" s="105"/>
      <c r="EF99" s="105"/>
      <c r="EG99" s="105"/>
      <c r="EH99" s="105"/>
      <c r="EI99" s="105"/>
      <c r="EJ99" s="105"/>
      <c r="EK99" s="105"/>
      <c r="EL99" s="105"/>
      <c r="EM99" s="105"/>
      <c r="EN99" s="105"/>
      <c r="EO99" s="105"/>
      <c r="EP99" s="105"/>
      <c r="EQ99" s="105"/>
      <c r="ER99" s="105"/>
      <c r="ES99" s="105"/>
      <c r="ET99" s="105"/>
      <c r="EU99" s="105"/>
      <c r="EV99" s="105"/>
      <c r="EW99" s="105"/>
      <c r="EX99" s="105"/>
      <c r="EY99" s="105"/>
      <c r="EZ99" s="105"/>
      <c r="FA99" s="105"/>
      <c r="FB99" s="105"/>
      <c r="FC99" s="105"/>
      <c r="FD99" s="105"/>
      <c r="FE99" s="105"/>
      <c r="FF99" s="105"/>
      <c r="FG99" s="105"/>
      <c r="FH99" s="105"/>
      <c r="FI99" s="105"/>
      <c r="FJ99" s="105"/>
      <c r="FK99" s="105"/>
      <c r="FL99" s="105"/>
      <c r="FM99" s="105"/>
      <c r="FN99" s="105"/>
      <c r="FO99" s="105"/>
      <c r="FP99" s="105"/>
      <c r="FQ99" s="105"/>
      <c r="FR99" s="105"/>
      <c r="FS99" s="105"/>
      <c r="FT99" s="105"/>
      <c r="FU99" s="105"/>
      <c r="FV99" s="105"/>
      <c r="FW99" s="105"/>
      <c r="FX99" s="105"/>
      <c r="FY99" s="105"/>
      <c r="FZ99" s="105"/>
      <c r="GA99" s="105"/>
      <c r="GB99" s="105"/>
      <c r="GC99" s="105"/>
      <c r="GD99" s="105"/>
      <c r="GE99" s="105"/>
      <c r="GF99" s="105"/>
      <c r="GG99" s="105"/>
      <c r="GH99" s="105"/>
      <c r="GI99" s="105"/>
      <c r="GJ99" s="105"/>
      <c r="GK99" s="105"/>
      <c r="GL99" s="105"/>
      <c r="GM99" s="105"/>
      <c r="GN99" s="105"/>
      <c r="GO99" s="105"/>
      <c r="GP99" s="105"/>
      <c r="GQ99" s="105"/>
      <c r="GR99" s="105"/>
      <c r="GS99" s="105"/>
      <c r="GT99" s="105"/>
      <c r="GU99" s="105"/>
      <c r="GV99" s="105"/>
      <c r="GW99" s="105"/>
      <c r="GX99" s="105"/>
    </row>
    <row r="100" spans="1:206" ht="16.5" customHeight="1">
      <c r="A100" s="363" t="s">
        <v>34</v>
      </c>
      <c r="B100" s="363"/>
      <c r="C100" s="29"/>
      <c r="D100" s="134">
        <f t="shared" si="280"/>
        <v>0</v>
      </c>
      <c r="E100" s="29"/>
      <c r="F100" s="29"/>
      <c r="G100" s="137">
        <f t="shared" si="258"/>
        <v>0</v>
      </c>
      <c r="H100" s="29"/>
      <c r="I100" s="137">
        <f t="shared" si="259"/>
        <v>0</v>
      </c>
      <c r="J100" s="29"/>
      <c r="K100" s="137">
        <f t="shared" si="260"/>
        <v>0</v>
      </c>
      <c r="L100" s="29"/>
      <c r="M100" s="137">
        <f t="shared" si="261"/>
        <v>0</v>
      </c>
      <c r="N100" s="29"/>
      <c r="O100" s="137">
        <f t="shared" si="262"/>
        <v>0</v>
      </c>
      <c r="P100" s="29"/>
      <c r="Q100" s="137">
        <f t="shared" si="263"/>
        <v>0</v>
      </c>
      <c r="R100" s="29"/>
      <c r="S100" s="137">
        <f t="shared" si="264"/>
        <v>0</v>
      </c>
      <c r="T100" s="29"/>
      <c r="U100" s="137">
        <f t="shared" si="265"/>
        <v>0</v>
      </c>
      <c r="V100" s="29"/>
      <c r="W100" s="137">
        <f t="shared" si="266"/>
        <v>0</v>
      </c>
      <c r="X100" s="29"/>
      <c r="Y100" s="137">
        <f t="shared" si="267"/>
        <v>0</v>
      </c>
      <c r="Z100" s="29"/>
      <c r="AA100" s="29"/>
      <c r="AB100" s="135">
        <f t="shared" si="244"/>
        <v>1</v>
      </c>
      <c r="AC100" s="29"/>
      <c r="AD100" s="29"/>
      <c r="AE100" s="137">
        <f t="shared" si="268"/>
        <v>0</v>
      </c>
      <c r="AF100" s="135">
        <f t="shared" si="246"/>
        <v>1</v>
      </c>
      <c r="AG100" s="29"/>
      <c r="AH100" s="137">
        <f t="shared" si="269"/>
        <v>0</v>
      </c>
      <c r="AI100" s="135">
        <f t="shared" si="247"/>
        <v>1</v>
      </c>
      <c r="AJ100" s="29"/>
      <c r="AK100" s="137">
        <f t="shared" si="270"/>
        <v>0</v>
      </c>
      <c r="AL100" s="135">
        <f t="shared" si="248"/>
        <v>1</v>
      </c>
      <c r="AM100" s="29"/>
      <c r="AN100" s="137">
        <f t="shared" si="271"/>
        <v>0</v>
      </c>
      <c r="AO100" s="135">
        <f t="shared" si="249"/>
        <v>1</v>
      </c>
      <c r="AP100" s="29"/>
      <c r="AQ100" s="137">
        <f t="shared" si="272"/>
        <v>0</v>
      </c>
      <c r="AR100" s="135">
        <f t="shared" si="250"/>
        <v>1</v>
      </c>
      <c r="AS100" s="29"/>
      <c r="AT100" s="137">
        <f t="shared" si="273"/>
        <v>0</v>
      </c>
      <c r="AU100" s="135">
        <f t="shared" si="251"/>
        <v>1</v>
      </c>
      <c r="AV100" s="29"/>
      <c r="AW100" s="137">
        <f t="shared" si="274"/>
        <v>0</v>
      </c>
      <c r="AX100" s="135">
        <f t="shared" si="252"/>
        <v>1</v>
      </c>
      <c r="AY100" s="29"/>
      <c r="AZ100" s="137">
        <f t="shared" si="275"/>
        <v>0</v>
      </c>
      <c r="BA100" s="135">
        <f t="shared" si="253"/>
        <v>1</v>
      </c>
      <c r="BB100" s="29"/>
      <c r="BC100" s="137">
        <f t="shared" si="276"/>
        <v>0</v>
      </c>
      <c r="BD100" s="135">
        <f t="shared" si="254"/>
        <v>1</v>
      </c>
      <c r="BE100" s="29"/>
      <c r="BF100" s="137">
        <f t="shared" si="277"/>
        <v>0</v>
      </c>
      <c r="BG100" s="135">
        <f t="shared" si="255"/>
        <v>1</v>
      </c>
      <c r="BH100" s="29"/>
      <c r="BI100" s="29"/>
      <c r="BJ100" s="29"/>
      <c r="BK100" s="135">
        <f t="shared" si="281"/>
        <v>1</v>
      </c>
      <c r="BL100" s="135">
        <f t="shared" si="257"/>
        <v>1</v>
      </c>
    </row>
    <row r="101" spans="1:206" s="104" customFormat="1" ht="18" customHeight="1">
      <c r="A101" s="364" t="s">
        <v>68</v>
      </c>
      <c r="B101" s="364"/>
      <c r="C101" s="137">
        <f t="shared" ref="C101:F101" si="282">C102+C103+C104+C105+C106+C107+C108+C112+C109+C110+C111</f>
        <v>0</v>
      </c>
      <c r="D101" s="137">
        <f t="shared" si="282"/>
        <v>0</v>
      </c>
      <c r="E101" s="137">
        <f t="shared" si="282"/>
        <v>0</v>
      </c>
      <c r="F101" s="137">
        <f t="shared" si="282"/>
        <v>0</v>
      </c>
      <c r="G101" s="137">
        <f t="shared" si="258"/>
        <v>0</v>
      </c>
      <c r="H101" s="137">
        <f>H102+H103+H104+H105+H106+H107+H108+H112+H109+H110+H111</f>
        <v>0</v>
      </c>
      <c r="I101" s="137">
        <f t="shared" ref="I101" si="283">I102+I103+I104+I105+I106+I107+I108+I112</f>
        <v>0</v>
      </c>
      <c r="J101" s="137">
        <f>J102+J103+J104+J105+J106+J107+J108+J112+J109+J110+J111</f>
        <v>0</v>
      </c>
      <c r="K101" s="137">
        <f t="shared" si="260"/>
        <v>0</v>
      </c>
      <c r="L101" s="137">
        <f>L102+L103+L104+L105+L106+L107+L108+L112+L109+L110+L111</f>
        <v>0</v>
      </c>
      <c r="M101" s="137">
        <f t="shared" si="261"/>
        <v>0</v>
      </c>
      <c r="N101" s="137">
        <f>N102+N103+N104+N105+N106+N107+N108+N112+N109+N110+N111</f>
        <v>0</v>
      </c>
      <c r="O101" s="137">
        <f t="shared" si="262"/>
        <v>0</v>
      </c>
      <c r="P101" s="137">
        <f>P102+P103+P104+P105+P106+P107+P108+P112+P109+P110+P111</f>
        <v>0</v>
      </c>
      <c r="Q101" s="137">
        <f t="shared" si="263"/>
        <v>0</v>
      </c>
      <c r="R101" s="137">
        <f>R102+R103+R104+R105+R106+R107+R108+R112+R109+R110+R111</f>
        <v>0</v>
      </c>
      <c r="S101" s="137">
        <f t="shared" si="264"/>
        <v>0</v>
      </c>
      <c r="T101" s="137">
        <f>T102+T103+T104+T105+T106+T107+T108+T112+T109+T110+T111</f>
        <v>0</v>
      </c>
      <c r="U101" s="137">
        <f t="shared" si="265"/>
        <v>0</v>
      </c>
      <c r="V101" s="137">
        <f>V102+V103+V104+V105+V106+V107+V108+V112+V109+V110+V111</f>
        <v>0</v>
      </c>
      <c r="W101" s="137">
        <f t="shared" si="266"/>
        <v>0</v>
      </c>
      <c r="X101" s="137">
        <f>X102+X103+X104+X105+X106+X107+X108+X112+X109+X110+X111</f>
        <v>0</v>
      </c>
      <c r="Y101" s="137">
        <f t="shared" si="267"/>
        <v>0</v>
      </c>
      <c r="Z101" s="137">
        <f>Z102+Z103+Z104+Z105+Z106+Z107+Z108+Z112+Z109+Z110+Z111</f>
        <v>0</v>
      </c>
      <c r="AA101" s="137">
        <f t="shared" ref="AA101" si="284">AA102+AA103+AA104+AA105+AA106+AA107+AA108+AA112</f>
        <v>0</v>
      </c>
      <c r="AB101" s="135">
        <f t="shared" si="244"/>
        <v>1</v>
      </c>
      <c r="AC101" s="137">
        <f>AC102+AC103+AC104+AC105+AC106+AC107+AC108+AC112+AC109+AC110+AC111</f>
        <v>0</v>
      </c>
      <c r="AD101" s="137">
        <f>AD102+AD103+AD104+AD105+AD106+AD107+AD108+AD112+AD109+AD110+AD111</f>
        <v>0</v>
      </c>
      <c r="AE101" s="137">
        <f t="shared" si="268"/>
        <v>0</v>
      </c>
      <c r="AF101" s="135">
        <f t="shared" si="246"/>
        <v>1</v>
      </c>
      <c r="AG101" s="137">
        <f>AG102+AG103+AG104+AG105+AG106+AG107+AG108+AG112+AG109+AG110+AG111</f>
        <v>0</v>
      </c>
      <c r="AH101" s="137">
        <f t="shared" si="269"/>
        <v>0</v>
      </c>
      <c r="AI101" s="135">
        <f t="shared" si="247"/>
        <v>1</v>
      </c>
      <c r="AJ101" s="137">
        <f>AJ102+AJ103+AJ104+AJ105+AJ106+AJ107+AJ108+AJ112+AJ109+AJ110+AJ111</f>
        <v>0</v>
      </c>
      <c r="AK101" s="137">
        <f t="shared" si="270"/>
        <v>0</v>
      </c>
      <c r="AL101" s="135">
        <f t="shared" si="248"/>
        <v>1</v>
      </c>
      <c r="AM101" s="137">
        <f>AM102+AM103+AM104+AM105+AM106+AM107+AM108+AM112+AM109+AM110+AM111</f>
        <v>0</v>
      </c>
      <c r="AN101" s="137">
        <f t="shared" si="271"/>
        <v>0</v>
      </c>
      <c r="AO101" s="135">
        <f t="shared" si="249"/>
        <v>1</v>
      </c>
      <c r="AP101" s="137">
        <f>AP102+AP103+AP104+AP105+AP106+AP107+AP108+AP112+AP109+AP110+AP111</f>
        <v>0</v>
      </c>
      <c r="AQ101" s="137">
        <f t="shared" si="272"/>
        <v>0</v>
      </c>
      <c r="AR101" s="135">
        <f t="shared" si="250"/>
        <v>1</v>
      </c>
      <c r="AS101" s="137">
        <f>AS102+AS103+AS104+AS105+AS106+AS107+AS108+AS112+AS109+AS110+AS111</f>
        <v>0</v>
      </c>
      <c r="AT101" s="137">
        <f t="shared" si="273"/>
        <v>0</v>
      </c>
      <c r="AU101" s="135">
        <f t="shared" si="251"/>
        <v>1</v>
      </c>
      <c r="AV101" s="137">
        <f>AV102+AV103+AV104+AV105+AV106+AV107+AV108+AV112+AV109+AV110+AV111</f>
        <v>0</v>
      </c>
      <c r="AW101" s="137">
        <f t="shared" si="274"/>
        <v>0</v>
      </c>
      <c r="AX101" s="135">
        <f t="shared" si="252"/>
        <v>1</v>
      </c>
      <c r="AY101" s="137">
        <f>AY102+AY103+AY104+AY105+AY106+AY107+AY108+AY112+AY109+AY110+AY111</f>
        <v>0</v>
      </c>
      <c r="AZ101" s="137">
        <f t="shared" si="275"/>
        <v>0</v>
      </c>
      <c r="BA101" s="135">
        <f t="shared" si="253"/>
        <v>1</v>
      </c>
      <c r="BB101" s="137">
        <f>BB102+BB103+BB104+BB105+BB106+BB107+BB108+BB112+BB109+BB110+BB111</f>
        <v>0</v>
      </c>
      <c r="BC101" s="137">
        <f t="shared" si="276"/>
        <v>0</v>
      </c>
      <c r="BD101" s="135">
        <f t="shared" si="254"/>
        <v>1</v>
      </c>
      <c r="BE101" s="137">
        <f>BE102+BE103+BE104+BE105+BE106+BE107+BE108+BE112+BE109+BE110+BE111</f>
        <v>0</v>
      </c>
      <c r="BF101" s="137">
        <f t="shared" si="277"/>
        <v>0</v>
      </c>
      <c r="BG101" s="135">
        <f t="shared" si="255"/>
        <v>1</v>
      </c>
      <c r="BH101" s="137">
        <f>BH102+BH103+BH104+BH105+BH106+BH107+BH108+BH112+BH109+BH110+BH111</f>
        <v>0</v>
      </c>
      <c r="BI101" s="137">
        <f t="shared" ref="BI101:BJ101" si="285">BI102+BI103+BI104+BI105+BI106+BI107+BI108+BI112</f>
        <v>0</v>
      </c>
      <c r="BJ101" s="137">
        <f t="shared" si="285"/>
        <v>0</v>
      </c>
      <c r="BK101" s="135">
        <f>IF($AA$101=0,1,BJ101/$AA$101-1)</f>
        <v>1</v>
      </c>
      <c r="BL101" s="135">
        <f t="shared" si="257"/>
        <v>1</v>
      </c>
      <c r="BM101" s="167"/>
      <c r="BN101" s="103"/>
      <c r="BO101" s="103"/>
      <c r="BP101" s="103"/>
      <c r="BQ101" s="103"/>
      <c r="BR101" s="103"/>
      <c r="BS101" s="103"/>
      <c r="BT101" s="103"/>
      <c r="BU101" s="103"/>
      <c r="BV101" s="103"/>
      <c r="BW101" s="103"/>
      <c r="BX101" s="103"/>
      <c r="BY101" s="103"/>
      <c r="BZ101" s="103"/>
      <c r="CA101" s="103"/>
      <c r="CB101" s="103"/>
      <c r="CC101" s="103"/>
      <c r="CD101" s="103"/>
      <c r="CE101" s="103"/>
      <c r="CF101" s="103"/>
      <c r="CG101" s="103"/>
      <c r="CH101" s="103"/>
      <c r="CI101" s="103"/>
      <c r="CJ101" s="103"/>
      <c r="CK101" s="103"/>
      <c r="CL101" s="103"/>
      <c r="CM101" s="103"/>
      <c r="CN101" s="103"/>
      <c r="CO101" s="103"/>
      <c r="CP101" s="103"/>
      <c r="CQ101" s="103"/>
      <c r="CR101" s="103"/>
      <c r="CS101" s="103"/>
      <c r="CT101" s="103"/>
      <c r="CU101" s="103"/>
      <c r="CV101" s="103"/>
      <c r="CW101" s="103"/>
      <c r="CX101" s="103"/>
      <c r="CY101" s="103"/>
      <c r="CZ101" s="103"/>
      <c r="DA101" s="103"/>
      <c r="DB101" s="103"/>
      <c r="DC101" s="103"/>
      <c r="DD101" s="103"/>
      <c r="DE101" s="103"/>
      <c r="DF101" s="103"/>
      <c r="DG101" s="103"/>
      <c r="DH101" s="103"/>
      <c r="DI101" s="103"/>
      <c r="DJ101" s="103"/>
      <c r="DK101" s="103"/>
      <c r="DL101" s="103"/>
      <c r="DM101" s="103"/>
      <c r="DN101" s="103"/>
      <c r="DO101" s="103"/>
      <c r="DP101" s="103"/>
      <c r="DQ101" s="103"/>
      <c r="DR101" s="103"/>
      <c r="DS101" s="103"/>
      <c r="DT101" s="103"/>
      <c r="DU101" s="103"/>
      <c r="DV101" s="103"/>
      <c r="DW101" s="103"/>
      <c r="DX101" s="103"/>
      <c r="DY101" s="103"/>
      <c r="DZ101" s="103"/>
      <c r="EA101" s="103"/>
      <c r="EB101" s="103"/>
      <c r="EC101" s="103"/>
      <c r="ED101" s="103"/>
      <c r="EE101" s="103"/>
      <c r="EF101" s="103"/>
      <c r="EG101" s="103"/>
      <c r="EH101" s="103"/>
      <c r="EI101" s="103"/>
      <c r="EJ101" s="103"/>
      <c r="EK101" s="103"/>
      <c r="EL101" s="103"/>
      <c r="EM101" s="103"/>
      <c r="EN101" s="103"/>
      <c r="EO101" s="103"/>
      <c r="EP101" s="103"/>
      <c r="EQ101" s="103"/>
      <c r="ER101" s="103"/>
      <c r="ES101" s="103"/>
      <c r="ET101" s="103"/>
      <c r="EU101" s="103"/>
      <c r="EV101" s="103"/>
      <c r="EW101" s="103"/>
      <c r="EX101" s="103"/>
      <c r="EY101" s="103"/>
      <c r="EZ101" s="103"/>
      <c r="FA101" s="103"/>
      <c r="FB101" s="103"/>
      <c r="FC101" s="103"/>
      <c r="FD101" s="103"/>
      <c r="FE101" s="103"/>
      <c r="FF101" s="103"/>
      <c r="FG101" s="103"/>
      <c r="FH101" s="103"/>
      <c r="FI101" s="103"/>
      <c r="FJ101" s="103"/>
      <c r="FK101" s="103"/>
      <c r="FL101" s="103"/>
      <c r="FM101" s="103"/>
      <c r="FN101" s="103"/>
      <c r="FO101" s="103"/>
      <c r="FP101" s="103"/>
      <c r="FQ101" s="103"/>
      <c r="FR101" s="103"/>
      <c r="FS101" s="103"/>
      <c r="FT101" s="103"/>
      <c r="FU101" s="103"/>
      <c r="FV101" s="103"/>
      <c r="FW101" s="103"/>
      <c r="FX101" s="103"/>
      <c r="FY101" s="103"/>
      <c r="FZ101" s="103"/>
      <c r="GA101" s="103"/>
      <c r="GB101" s="103"/>
      <c r="GC101" s="103"/>
      <c r="GD101" s="103"/>
      <c r="GE101" s="103"/>
      <c r="GF101" s="103"/>
      <c r="GG101" s="103"/>
      <c r="GH101" s="103"/>
      <c r="GI101" s="103"/>
      <c r="GJ101" s="103"/>
      <c r="GK101" s="103"/>
      <c r="GL101" s="103"/>
      <c r="GM101" s="103"/>
      <c r="GN101" s="103"/>
      <c r="GO101" s="103"/>
      <c r="GP101" s="103"/>
      <c r="GQ101" s="103"/>
      <c r="GR101" s="103"/>
      <c r="GS101" s="103"/>
      <c r="GT101" s="103"/>
      <c r="GU101" s="103"/>
      <c r="GV101" s="103"/>
      <c r="GW101" s="103"/>
      <c r="GX101" s="103"/>
    </row>
    <row r="102" spans="1:206" s="104" customFormat="1" ht="19.5" customHeight="1">
      <c r="A102" s="362">
        <v>243</v>
      </c>
      <c r="B102" s="362"/>
      <c r="C102" s="29"/>
      <c r="D102" s="134">
        <f t="shared" ref="D102:D112" si="286">E102+F102+H102+J102+L102+N102+P102+R102+T102+V102+X102+Z102</f>
        <v>0</v>
      </c>
      <c r="E102" s="29"/>
      <c r="F102" s="29"/>
      <c r="G102" s="137">
        <f t="shared" si="258"/>
        <v>0</v>
      </c>
      <c r="H102" s="29"/>
      <c r="I102" s="137">
        <f t="shared" ref="I102:I112" si="287">F102+E102</f>
        <v>0</v>
      </c>
      <c r="J102" s="29"/>
      <c r="K102" s="137">
        <f t="shared" si="260"/>
        <v>0</v>
      </c>
      <c r="L102" s="29"/>
      <c r="M102" s="137">
        <f t="shared" si="261"/>
        <v>0</v>
      </c>
      <c r="N102" s="29"/>
      <c r="O102" s="137">
        <f t="shared" si="262"/>
        <v>0</v>
      </c>
      <c r="P102" s="29"/>
      <c r="Q102" s="137">
        <f t="shared" si="263"/>
        <v>0</v>
      </c>
      <c r="R102" s="29"/>
      <c r="S102" s="137">
        <f t="shared" si="264"/>
        <v>0</v>
      </c>
      <c r="T102" s="29"/>
      <c r="U102" s="137">
        <f t="shared" si="265"/>
        <v>0</v>
      </c>
      <c r="V102" s="29"/>
      <c r="W102" s="137">
        <f t="shared" si="266"/>
        <v>0</v>
      </c>
      <c r="X102" s="29"/>
      <c r="Y102" s="137">
        <f t="shared" si="267"/>
        <v>0</v>
      </c>
      <c r="Z102" s="29"/>
      <c r="AA102" s="29"/>
      <c r="AB102" s="135">
        <f t="shared" si="244"/>
        <v>1</v>
      </c>
      <c r="AC102" s="29"/>
      <c r="AD102" s="29"/>
      <c r="AE102" s="137">
        <f t="shared" si="268"/>
        <v>0</v>
      </c>
      <c r="AF102" s="135">
        <f t="shared" si="246"/>
        <v>1</v>
      </c>
      <c r="AG102" s="29"/>
      <c r="AH102" s="137">
        <f t="shared" si="269"/>
        <v>0</v>
      </c>
      <c r="AI102" s="135">
        <f t="shared" si="247"/>
        <v>1</v>
      </c>
      <c r="AJ102" s="29"/>
      <c r="AK102" s="137">
        <f t="shared" si="270"/>
        <v>0</v>
      </c>
      <c r="AL102" s="135">
        <f t="shared" si="248"/>
        <v>1</v>
      </c>
      <c r="AM102" s="29"/>
      <c r="AN102" s="137">
        <f t="shared" si="271"/>
        <v>0</v>
      </c>
      <c r="AO102" s="135">
        <f t="shared" si="249"/>
        <v>1</v>
      </c>
      <c r="AP102" s="29"/>
      <c r="AQ102" s="137">
        <f t="shared" si="272"/>
        <v>0</v>
      </c>
      <c r="AR102" s="135">
        <f t="shared" si="250"/>
        <v>1</v>
      </c>
      <c r="AS102" s="29"/>
      <c r="AT102" s="137">
        <f t="shared" si="273"/>
        <v>0</v>
      </c>
      <c r="AU102" s="135">
        <f t="shared" si="251"/>
        <v>1</v>
      </c>
      <c r="AV102" s="29"/>
      <c r="AW102" s="137">
        <f t="shared" si="274"/>
        <v>0</v>
      </c>
      <c r="AX102" s="135">
        <f t="shared" si="252"/>
        <v>1</v>
      </c>
      <c r="AY102" s="29"/>
      <c r="AZ102" s="137">
        <f t="shared" si="275"/>
        <v>0</v>
      </c>
      <c r="BA102" s="135">
        <f t="shared" si="253"/>
        <v>1</v>
      </c>
      <c r="BB102" s="29"/>
      <c r="BC102" s="137">
        <f t="shared" si="276"/>
        <v>0</v>
      </c>
      <c r="BD102" s="135">
        <f t="shared" si="254"/>
        <v>1</v>
      </c>
      <c r="BE102" s="29"/>
      <c r="BF102" s="137">
        <f t="shared" si="277"/>
        <v>0</v>
      </c>
      <c r="BG102" s="135">
        <f t="shared" si="255"/>
        <v>1</v>
      </c>
      <c r="BH102" s="29"/>
      <c r="BI102" s="29"/>
      <c r="BJ102" s="29">
        <v>0</v>
      </c>
      <c r="BK102" s="135">
        <f>IF($AA$102=0,1,BJ102/$AA$102-1)</f>
        <v>1</v>
      </c>
      <c r="BL102" s="135">
        <f t="shared" si="257"/>
        <v>1</v>
      </c>
      <c r="BM102" s="167"/>
      <c r="BN102" s="103"/>
      <c r="BO102" s="103"/>
      <c r="BP102" s="103"/>
      <c r="BQ102" s="103"/>
      <c r="BR102" s="103"/>
      <c r="BS102" s="103"/>
      <c r="BT102" s="103"/>
      <c r="BU102" s="103"/>
      <c r="BV102" s="103"/>
      <c r="BW102" s="103"/>
      <c r="BX102" s="103"/>
      <c r="BY102" s="103"/>
      <c r="BZ102" s="103"/>
      <c r="CA102" s="103"/>
      <c r="CB102" s="103"/>
      <c r="CC102" s="103"/>
      <c r="CD102" s="103"/>
      <c r="CE102" s="103"/>
      <c r="CF102" s="103"/>
      <c r="CG102" s="103"/>
      <c r="CH102" s="103"/>
      <c r="CI102" s="103"/>
      <c r="CJ102" s="103"/>
      <c r="CK102" s="103"/>
      <c r="CL102" s="103"/>
      <c r="CM102" s="103"/>
      <c r="CN102" s="103"/>
      <c r="CO102" s="103"/>
      <c r="CP102" s="103"/>
      <c r="CQ102" s="103"/>
      <c r="CR102" s="103"/>
      <c r="CS102" s="103"/>
      <c r="CT102" s="103"/>
      <c r="CU102" s="103"/>
      <c r="CV102" s="103"/>
      <c r="CW102" s="103"/>
      <c r="CX102" s="103"/>
      <c r="CY102" s="103"/>
      <c r="CZ102" s="103"/>
      <c r="DA102" s="103"/>
      <c r="DB102" s="103"/>
      <c r="DC102" s="103"/>
      <c r="DD102" s="103"/>
      <c r="DE102" s="103"/>
      <c r="DF102" s="103"/>
      <c r="DG102" s="103"/>
      <c r="DH102" s="103"/>
      <c r="DI102" s="103"/>
      <c r="DJ102" s="103"/>
      <c r="DK102" s="103"/>
      <c r="DL102" s="103"/>
      <c r="DM102" s="103"/>
      <c r="DN102" s="103"/>
      <c r="DO102" s="103"/>
      <c r="DP102" s="103"/>
      <c r="DQ102" s="103"/>
      <c r="DR102" s="103"/>
      <c r="DS102" s="103"/>
      <c r="DT102" s="103"/>
      <c r="DU102" s="103"/>
      <c r="DV102" s="103"/>
      <c r="DW102" s="103"/>
      <c r="DX102" s="103"/>
      <c r="DY102" s="103"/>
      <c r="DZ102" s="103"/>
      <c r="EA102" s="103"/>
      <c r="EB102" s="103"/>
      <c r="EC102" s="103"/>
      <c r="ED102" s="103"/>
      <c r="EE102" s="103"/>
      <c r="EF102" s="103"/>
      <c r="EG102" s="103"/>
      <c r="EH102" s="103"/>
      <c r="EI102" s="103"/>
      <c r="EJ102" s="103"/>
      <c r="EK102" s="103"/>
      <c r="EL102" s="103"/>
      <c r="EM102" s="103"/>
      <c r="EN102" s="103"/>
      <c r="EO102" s="103"/>
      <c r="EP102" s="103"/>
      <c r="EQ102" s="103"/>
      <c r="ER102" s="103"/>
      <c r="ES102" s="103"/>
      <c r="ET102" s="103"/>
      <c r="EU102" s="103"/>
      <c r="EV102" s="103"/>
      <c r="EW102" s="103"/>
      <c r="EX102" s="103"/>
      <c r="EY102" s="103"/>
      <c r="EZ102" s="103"/>
      <c r="FA102" s="103"/>
      <c r="FB102" s="103"/>
      <c r="FC102" s="103"/>
      <c r="FD102" s="103"/>
      <c r="FE102" s="103"/>
      <c r="FF102" s="103"/>
      <c r="FG102" s="103"/>
      <c r="FH102" s="103"/>
      <c r="FI102" s="103"/>
      <c r="FJ102" s="103"/>
      <c r="FK102" s="103"/>
      <c r="FL102" s="103"/>
      <c r="FM102" s="103"/>
      <c r="FN102" s="103"/>
      <c r="FO102" s="103"/>
      <c r="FP102" s="103"/>
      <c r="FQ102" s="103"/>
      <c r="FR102" s="103"/>
      <c r="FS102" s="103"/>
      <c r="FT102" s="103"/>
      <c r="FU102" s="103"/>
      <c r="FV102" s="103"/>
      <c r="FW102" s="103"/>
      <c r="FX102" s="103"/>
      <c r="FY102" s="103"/>
      <c r="FZ102" s="103"/>
      <c r="GA102" s="103"/>
      <c r="GB102" s="103"/>
      <c r="GC102" s="103"/>
      <c r="GD102" s="103"/>
      <c r="GE102" s="103"/>
      <c r="GF102" s="103"/>
      <c r="GG102" s="103"/>
      <c r="GH102" s="103"/>
      <c r="GI102" s="103"/>
      <c r="GJ102" s="103"/>
      <c r="GK102" s="103"/>
      <c r="GL102" s="103"/>
      <c r="GM102" s="103"/>
      <c r="GN102" s="103"/>
      <c r="GO102" s="103"/>
      <c r="GP102" s="103"/>
      <c r="GQ102" s="103"/>
      <c r="GR102" s="103"/>
      <c r="GS102" s="103"/>
      <c r="GT102" s="103"/>
      <c r="GU102" s="103"/>
      <c r="GV102" s="103"/>
      <c r="GW102" s="103"/>
      <c r="GX102" s="103"/>
    </row>
    <row r="103" spans="1:206" s="106" customFormat="1" ht="18" customHeight="1">
      <c r="A103" s="362">
        <v>244</v>
      </c>
      <c r="B103" s="362"/>
      <c r="C103" s="29"/>
      <c r="D103" s="134">
        <f t="shared" si="286"/>
        <v>0</v>
      </c>
      <c r="E103" s="29"/>
      <c r="F103" s="29"/>
      <c r="G103" s="137">
        <f t="shared" si="258"/>
        <v>0</v>
      </c>
      <c r="H103" s="29"/>
      <c r="I103" s="137">
        <f t="shared" si="287"/>
        <v>0</v>
      </c>
      <c r="J103" s="29"/>
      <c r="K103" s="137">
        <f t="shared" si="260"/>
        <v>0</v>
      </c>
      <c r="L103" s="29"/>
      <c r="M103" s="137">
        <f t="shared" si="261"/>
        <v>0</v>
      </c>
      <c r="N103" s="29"/>
      <c r="O103" s="137">
        <f t="shared" si="262"/>
        <v>0</v>
      </c>
      <c r="P103" s="29"/>
      <c r="Q103" s="137">
        <f t="shared" si="263"/>
        <v>0</v>
      </c>
      <c r="R103" s="29"/>
      <c r="S103" s="137">
        <f t="shared" si="264"/>
        <v>0</v>
      </c>
      <c r="T103" s="29"/>
      <c r="U103" s="137">
        <f t="shared" si="265"/>
        <v>0</v>
      </c>
      <c r="V103" s="29"/>
      <c r="W103" s="137">
        <f t="shared" si="266"/>
        <v>0</v>
      </c>
      <c r="X103" s="29"/>
      <c r="Y103" s="137">
        <f t="shared" si="267"/>
        <v>0</v>
      </c>
      <c r="Z103" s="29"/>
      <c r="AA103" s="29"/>
      <c r="AB103" s="135">
        <f t="shared" si="244"/>
        <v>1</v>
      </c>
      <c r="AC103" s="29"/>
      <c r="AD103" s="29"/>
      <c r="AE103" s="137">
        <f t="shared" si="268"/>
        <v>0</v>
      </c>
      <c r="AF103" s="135">
        <f t="shared" si="246"/>
        <v>1</v>
      </c>
      <c r="AG103" s="29"/>
      <c r="AH103" s="137">
        <f t="shared" si="269"/>
        <v>0</v>
      </c>
      <c r="AI103" s="135">
        <f t="shared" si="247"/>
        <v>1</v>
      </c>
      <c r="AJ103" s="29"/>
      <c r="AK103" s="137">
        <f t="shared" si="270"/>
        <v>0</v>
      </c>
      <c r="AL103" s="135">
        <f t="shared" si="248"/>
        <v>1</v>
      </c>
      <c r="AM103" s="29"/>
      <c r="AN103" s="137">
        <f t="shared" si="271"/>
        <v>0</v>
      </c>
      <c r="AO103" s="135">
        <f t="shared" si="249"/>
        <v>1</v>
      </c>
      <c r="AP103" s="29"/>
      <c r="AQ103" s="137">
        <f t="shared" si="272"/>
        <v>0</v>
      </c>
      <c r="AR103" s="135">
        <f t="shared" si="250"/>
        <v>1</v>
      </c>
      <c r="AS103" s="29"/>
      <c r="AT103" s="137">
        <f t="shared" si="273"/>
        <v>0</v>
      </c>
      <c r="AU103" s="135">
        <f t="shared" si="251"/>
        <v>1</v>
      </c>
      <c r="AV103" s="29"/>
      <c r="AW103" s="137">
        <f t="shared" si="274"/>
        <v>0</v>
      </c>
      <c r="AX103" s="135">
        <f t="shared" si="252"/>
        <v>1</v>
      </c>
      <c r="AY103" s="29"/>
      <c r="AZ103" s="137">
        <f t="shared" si="275"/>
        <v>0</v>
      </c>
      <c r="BA103" s="135">
        <f t="shared" si="253"/>
        <v>1</v>
      </c>
      <c r="BB103" s="29"/>
      <c r="BC103" s="137">
        <f t="shared" si="276"/>
        <v>0</v>
      </c>
      <c r="BD103" s="135">
        <f t="shared" si="254"/>
        <v>1</v>
      </c>
      <c r="BE103" s="29"/>
      <c r="BF103" s="137">
        <f t="shared" si="277"/>
        <v>0</v>
      </c>
      <c r="BG103" s="135">
        <f t="shared" si="255"/>
        <v>1</v>
      </c>
      <c r="BH103" s="29"/>
      <c r="BI103" s="29"/>
      <c r="BJ103" s="29">
        <v>0</v>
      </c>
      <c r="BK103" s="135">
        <f>IF($AA$103=0,1,BJ103/$AA$103-1)</f>
        <v>1</v>
      </c>
      <c r="BL103" s="135">
        <f t="shared" si="257"/>
        <v>1</v>
      </c>
      <c r="BM103" s="167"/>
      <c r="BN103" s="105"/>
      <c r="BO103" s="105"/>
      <c r="BP103" s="105"/>
      <c r="BQ103" s="105"/>
      <c r="BR103" s="105"/>
      <c r="BS103" s="105"/>
      <c r="BT103" s="105"/>
      <c r="BU103" s="105"/>
      <c r="BV103" s="105"/>
      <c r="BW103" s="105"/>
      <c r="BX103" s="105"/>
      <c r="BY103" s="105"/>
      <c r="BZ103" s="105"/>
      <c r="CA103" s="105"/>
      <c r="CB103" s="105"/>
      <c r="CC103" s="105"/>
      <c r="CD103" s="105"/>
      <c r="CE103" s="105"/>
      <c r="CF103" s="105"/>
      <c r="CG103" s="105"/>
      <c r="CH103" s="105"/>
      <c r="CI103" s="105"/>
      <c r="CJ103" s="105"/>
      <c r="CK103" s="105"/>
      <c r="CL103" s="105"/>
      <c r="CM103" s="105"/>
      <c r="CN103" s="105"/>
      <c r="CO103" s="105"/>
      <c r="CP103" s="105"/>
      <c r="CQ103" s="105"/>
      <c r="CR103" s="105"/>
      <c r="CS103" s="105"/>
      <c r="CT103" s="105"/>
      <c r="CU103" s="105"/>
      <c r="CV103" s="105"/>
      <c r="CW103" s="105"/>
      <c r="CX103" s="105"/>
      <c r="CY103" s="105"/>
      <c r="CZ103" s="105"/>
      <c r="DA103" s="105"/>
      <c r="DB103" s="105"/>
      <c r="DC103" s="105"/>
      <c r="DD103" s="105"/>
      <c r="DE103" s="105"/>
      <c r="DF103" s="105"/>
      <c r="DG103" s="105"/>
      <c r="DH103" s="105"/>
      <c r="DI103" s="105"/>
      <c r="DJ103" s="105"/>
      <c r="DK103" s="105"/>
      <c r="DL103" s="105"/>
      <c r="DM103" s="105"/>
      <c r="DN103" s="105"/>
      <c r="DO103" s="105"/>
      <c r="DP103" s="105"/>
      <c r="DQ103" s="105"/>
      <c r="DR103" s="105"/>
      <c r="DS103" s="105"/>
      <c r="DT103" s="105"/>
      <c r="DU103" s="105"/>
      <c r="DV103" s="105"/>
      <c r="DW103" s="105"/>
      <c r="DX103" s="105"/>
      <c r="DY103" s="105"/>
      <c r="DZ103" s="105"/>
      <c r="EA103" s="105"/>
      <c r="EB103" s="105"/>
      <c r="EC103" s="105"/>
      <c r="ED103" s="105"/>
      <c r="EE103" s="105"/>
      <c r="EF103" s="105"/>
      <c r="EG103" s="105"/>
      <c r="EH103" s="105"/>
      <c r="EI103" s="105"/>
      <c r="EJ103" s="105"/>
      <c r="EK103" s="105"/>
      <c r="EL103" s="105"/>
      <c r="EM103" s="105"/>
      <c r="EN103" s="105"/>
      <c r="EO103" s="105"/>
      <c r="EP103" s="105"/>
      <c r="EQ103" s="105"/>
      <c r="ER103" s="105"/>
      <c r="ES103" s="105"/>
      <c r="ET103" s="105"/>
      <c r="EU103" s="105"/>
      <c r="EV103" s="105"/>
      <c r="EW103" s="105"/>
      <c r="EX103" s="105"/>
      <c r="EY103" s="105"/>
      <c r="EZ103" s="105"/>
      <c r="FA103" s="105"/>
      <c r="FB103" s="105"/>
      <c r="FC103" s="105"/>
      <c r="FD103" s="105"/>
      <c r="FE103" s="105"/>
      <c r="FF103" s="105"/>
      <c r="FG103" s="105"/>
      <c r="FH103" s="105"/>
      <c r="FI103" s="105"/>
      <c r="FJ103" s="105"/>
      <c r="FK103" s="105"/>
      <c r="FL103" s="105"/>
      <c r="FM103" s="105"/>
      <c r="FN103" s="105"/>
      <c r="FO103" s="105"/>
      <c r="FP103" s="105"/>
      <c r="FQ103" s="105"/>
      <c r="FR103" s="105"/>
      <c r="FS103" s="105"/>
      <c r="FT103" s="105"/>
      <c r="FU103" s="105"/>
      <c r="FV103" s="105"/>
      <c r="FW103" s="105"/>
      <c r="FX103" s="105"/>
      <c r="FY103" s="105"/>
      <c r="FZ103" s="105"/>
      <c r="GA103" s="105"/>
      <c r="GB103" s="105"/>
      <c r="GC103" s="105"/>
      <c r="GD103" s="105"/>
      <c r="GE103" s="105"/>
      <c r="GF103" s="105"/>
      <c r="GG103" s="105"/>
      <c r="GH103" s="105"/>
      <c r="GI103" s="105"/>
      <c r="GJ103" s="105"/>
      <c r="GK103" s="105"/>
      <c r="GL103" s="105"/>
      <c r="GM103" s="105"/>
      <c r="GN103" s="105"/>
      <c r="GO103" s="105"/>
      <c r="GP103" s="105"/>
      <c r="GQ103" s="105"/>
      <c r="GR103" s="105"/>
      <c r="GS103" s="105"/>
      <c r="GT103" s="105"/>
      <c r="GU103" s="105"/>
      <c r="GV103" s="105"/>
      <c r="GW103" s="105"/>
      <c r="GX103" s="105"/>
    </row>
    <row r="104" spans="1:206" s="106" customFormat="1" ht="18" customHeight="1">
      <c r="A104" s="362">
        <v>414</v>
      </c>
      <c r="B104" s="362"/>
      <c r="C104" s="29"/>
      <c r="D104" s="134">
        <f t="shared" si="286"/>
        <v>0</v>
      </c>
      <c r="E104" s="29"/>
      <c r="F104" s="29"/>
      <c r="G104" s="137">
        <f t="shared" si="258"/>
        <v>0</v>
      </c>
      <c r="H104" s="29"/>
      <c r="I104" s="137">
        <f t="shared" si="287"/>
        <v>0</v>
      </c>
      <c r="J104" s="29"/>
      <c r="K104" s="137">
        <f t="shared" si="260"/>
        <v>0</v>
      </c>
      <c r="L104" s="29"/>
      <c r="M104" s="137">
        <f t="shared" si="261"/>
        <v>0</v>
      </c>
      <c r="N104" s="29"/>
      <c r="O104" s="137">
        <f t="shared" si="262"/>
        <v>0</v>
      </c>
      <c r="P104" s="29"/>
      <c r="Q104" s="137">
        <f t="shared" si="263"/>
        <v>0</v>
      </c>
      <c r="R104" s="29"/>
      <c r="S104" s="137">
        <f t="shared" si="264"/>
        <v>0</v>
      </c>
      <c r="T104" s="29"/>
      <c r="U104" s="137">
        <f t="shared" si="265"/>
        <v>0</v>
      </c>
      <c r="V104" s="29"/>
      <c r="W104" s="137">
        <f t="shared" si="266"/>
        <v>0</v>
      </c>
      <c r="X104" s="29"/>
      <c r="Y104" s="137">
        <f t="shared" si="267"/>
        <v>0</v>
      </c>
      <c r="Z104" s="29"/>
      <c r="AA104" s="29"/>
      <c r="AB104" s="135">
        <f t="shared" si="244"/>
        <v>1</v>
      </c>
      <c r="AC104" s="29"/>
      <c r="AD104" s="29"/>
      <c r="AE104" s="137">
        <f t="shared" si="268"/>
        <v>0</v>
      </c>
      <c r="AF104" s="135">
        <f t="shared" si="246"/>
        <v>1</v>
      </c>
      <c r="AG104" s="29"/>
      <c r="AH104" s="137">
        <f t="shared" si="269"/>
        <v>0</v>
      </c>
      <c r="AI104" s="135">
        <f t="shared" si="247"/>
        <v>1</v>
      </c>
      <c r="AJ104" s="29"/>
      <c r="AK104" s="137">
        <f t="shared" si="270"/>
        <v>0</v>
      </c>
      <c r="AL104" s="135">
        <f t="shared" si="248"/>
        <v>1</v>
      </c>
      <c r="AM104" s="29"/>
      <c r="AN104" s="137">
        <f t="shared" si="271"/>
        <v>0</v>
      </c>
      <c r="AO104" s="135">
        <f t="shared" si="249"/>
        <v>1</v>
      </c>
      <c r="AP104" s="29"/>
      <c r="AQ104" s="137">
        <f t="shared" si="272"/>
        <v>0</v>
      </c>
      <c r="AR104" s="135">
        <f t="shared" si="250"/>
        <v>1</v>
      </c>
      <c r="AS104" s="29"/>
      <c r="AT104" s="137">
        <f t="shared" si="273"/>
        <v>0</v>
      </c>
      <c r="AU104" s="135">
        <f t="shared" si="251"/>
        <v>1</v>
      </c>
      <c r="AV104" s="29"/>
      <c r="AW104" s="137">
        <f t="shared" si="274"/>
        <v>0</v>
      </c>
      <c r="AX104" s="135">
        <f t="shared" si="252"/>
        <v>1</v>
      </c>
      <c r="AY104" s="29"/>
      <c r="AZ104" s="137">
        <f t="shared" si="275"/>
        <v>0</v>
      </c>
      <c r="BA104" s="135">
        <f t="shared" si="253"/>
        <v>1</v>
      </c>
      <c r="BB104" s="29"/>
      <c r="BC104" s="137">
        <f t="shared" si="276"/>
        <v>0</v>
      </c>
      <c r="BD104" s="135">
        <f t="shared" si="254"/>
        <v>1</v>
      </c>
      <c r="BE104" s="29"/>
      <c r="BF104" s="137">
        <f t="shared" si="277"/>
        <v>0</v>
      </c>
      <c r="BG104" s="135">
        <f t="shared" si="255"/>
        <v>1</v>
      </c>
      <c r="BH104" s="29"/>
      <c r="BI104" s="29"/>
      <c r="BJ104" s="29">
        <v>0</v>
      </c>
      <c r="BK104" s="135">
        <f>IF($AA$104=0,1,BJ104/$AA$104-1)</f>
        <v>1</v>
      </c>
      <c r="BL104" s="135">
        <f t="shared" si="257"/>
        <v>1</v>
      </c>
      <c r="BM104" s="167"/>
      <c r="BN104" s="105"/>
      <c r="BO104" s="105"/>
      <c r="BP104" s="105"/>
      <c r="BQ104" s="105"/>
      <c r="BR104" s="105"/>
      <c r="BS104" s="105"/>
      <c r="BT104" s="105"/>
      <c r="BU104" s="105"/>
      <c r="BV104" s="105"/>
      <c r="BW104" s="105"/>
      <c r="BX104" s="105"/>
      <c r="BY104" s="105"/>
      <c r="BZ104" s="105"/>
      <c r="CA104" s="105"/>
      <c r="CB104" s="105"/>
      <c r="CC104" s="105"/>
      <c r="CD104" s="105"/>
      <c r="CE104" s="105"/>
      <c r="CF104" s="105"/>
      <c r="CG104" s="105"/>
      <c r="CH104" s="105"/>
      <c r="CI104" s="105"/>
      <c r="CJ104" s="105"/>
      <c r="CK104" s="105"/>
      <c r="CL104" s="105"/>
      <c r="CM104" s="105"/>
      <c r="CN104" s="105"/>
      <c r="CO104" s="105"/>
      <c r="CP104" s="105"/>
      <c r="CQ104" s="105"/>
      <c r="CR104" s="105"/>
      <c r="CS104" s="105"/>
      <c r="CT104" s="105"/>
      <c r="CU104" s="105"/>
      <c r="CV104" s="105"/>
      <c r="CW104" s="105"/>
      <c r="CX104" s="105"/>
      <c r="CY104" s="105"/>
      <c r="CZ104" s="105"/>
      <c r="DA104" s="105"/>
      <c r="DB104" s="105"/>
      <c r="DC104" s="105"/>
      <c r="DD104" s="105"/>
      <c r="DE104" s="105"/>
      <c r="DF104" s="105"/>
      <c r="DG104" s="105"/>
      <c r="DH104" s="105"/>
      <c r="DI104" s="105"/>
      <c r="DJ104" s="105"/>
      <c r="DK104" s="105"/>
      <c r="DL104" s="105"/>
      <c r="DM104" s="105"/>
      <c r="DN104" s="105"/>
      <c r="DO104" s="105"/>
      <c r="DP104" s="105"/>
      <c r="DQ104" s="105"/>
      <c r="DR104" s="105"/>
      <c r="DS104" s="105"/>
      <c r="DT104" s="105"/>
      <c r="DU104" s="105"/>
      <c r="DV104" s="105"/>
      <c r="DW104" s="105"/>
      <c r="DX104" s="105"/>
      <c r="DY104" s="105"/>
      <c r="DZ104" s="105"/>
      <c r="EA104" s="105"/>
      <c r="EB104" s="105"/>
      <c r="EC104" s="105"/>
      <c r="ED104" s="105"/>
      <c r="EE104" s="105"/>
      <c r="EF104" s="105"/>
      <c r="EG104" s="105"/>
      <c r="EH104" s="105"/>
      <c r="EI104" s="105"/>
      <c r="EJ104" s="105"/>
      <c r="EK104" s="105"/>
      <c r="EL104" s="105"/>
      <c r="EM104" s="105"/>
      <c r="EN104" s="105"/>
      <c r="EO104" s="105"/>
      <c r="EP104" s="105"/>
      <c r="EQ104" s="105"/>
      <c r="ER104" s="105"/>
      <c r="ES104" s="105"/>
      <c r="ET104" s="105"/>
      <c r="EU104" s="105"/>
      <c r="EV104" s="105"/>
      <c r="EW104" s="105"/>
      <c r="EX104" s="105"/>
      <c r="EY104" s="105"/>
      <c r="EZ104" s="105"/>
      <c r="FA104" s="105"/>
      <c r="FB104" s="105"/>
      <c r="FC104" s="105"/>
      <c r="FD104" s="105"/>
      <c r="FE104" s="105"/>
      <c r="FF104" s="105"/>
      <c r="FG104" s="105"/>
      <c r="FH104" s="105"/>
      <c r="FI104" s="105"/>
      <c r="FJ104" s="105"/>
      <c r="FK104" s="105"/>
      <c r="FL104" s="105"/>
      <c r="FM104" s="105"/>
      <c r="FN104" s="105"/>
      <c r="FO104" s="105"/>
      <c r="FP104" s="105"/>
      <c r="FQ104" s="105"/>
      <c r="FR104" s="105"/>
      <c r="FS104" s="105"/>
      <c r="FT104" s="105"/>
      <c r="FU104" s="105"/>
      <c r="FV104" s="105"/>
      <c r="FW104" s="105"/>
      <c r="FX104" s="105"/>
      <c r="FY104" s="105"/>
      <c r="FZ104" s="105"/>
      <c r="GA104" s="105"/>
      <c r="GB104" s="105"/>
      <c r="GC104" s="105"/>
      <c r="GD104" s="105"/>
      <c r="GE104" s="105"/>
      <c r="GF104" s="105"/>
      <c r="GG104" s="105"/>
      <c r="GH104" s="105"/>
      <c r="GI104" s="105"/>
      <c r="GJ104" s="105"/>
      <c r="GK104" s="105"/>
      <c r="GL104" s="105"/>
      <c r="GM104" s="105"/>
      <c r="GN104" s="105"/>
      <c r="GO104" s="105"/>
      <c r="GP104" s="105"/>
      <c r="GQ104" s="105"/>
      <c r="GR104" s="105"/>
      <c r="GS104" s="105"/>
      <c r="GT104" s="105"/>
      <c r="GU104" s="105"/>
      <c r="GV104" s="105"/>
      <c r="GW104" s="105"/>
      <c r="GX104" s="105"/>
    </row>
    <row r="105" spans="1:206" s="106" customFormat="1" ht="18" customHeight="1">
      <c r="A105" s="362">
        <v>521</v>
      </c>
      <c r="B105" s="362"/>
      <c r="C105" s="29"/>
      <c r="D105" s="134">
        <f t="shared" si="286"/>
        <v>0</v>
      </c>
      <c r="E105" s="29"/>
      <c r="F105" s="29"/>
      <c r="G105" s="137">
        <f t="shared" si="258"/>
        <v>0</v>
      </c>
      <c r="H105" s="29"/>
      <c r="I105" s="137">
        <f t="shared" si="287"/>
        <v>0</v>
      </c>
      <c r="J105" s="29"/>
      <c r="K105" s="137">
        <f t="shared" si="260"/>
        <v>0</v>
      </c>
      <c r="L105" s="29"/>
      <c r="M105" s="137">
        <f t="shared" si="261"/>
        <v>0</v>
      </c>
      <c r="N105" s="29"/>
      <c r="O105" s="137">
        <f t="shared" si="262"/>
        <v>0</v>
      </c>
      <c r="P105" s="29"/>
      <c r="Q105" s="137">
        <f t="shared" si="263"/>
        <v>0</v>
      </c>
      <c r="R105" s="29"/>
      <c r="S105" s="137">
        <f t="shared" si="264"/>
        <v>0</v>
      </c>
      <c r="T105" s="29"/>
      <c r="U105" s="137">
        <f t="shared" si="265"/>
        <v>0</v>
      </c>
      <c r="V105" s="29"/>
      <c r="W105" s="137">
        <f t="shared" si="266"/>
        <v>0</v>
      </c>
      <c r="X105" s="29"/>
      <c r="Y105" s="137">
        <f t="shared" si="267"/>
        <v>0</v>
      </c>
      <c r="Z105" s="29"/>
      <c r="AA105" s="29"/>
      <c r="AB105" s="135">
        <f t="shared" si="244"/>
        <v>1</v>
      </c>
      <c r="AC105" s="29"/>
      <c r="AD105" s="29"/>
      <c r="AE105" s="137">
        <f t="shared" si="268"/>
        <v>0</v>
      </c>
      <c r="AF105" s="135">
        <f t="shared" si="246"/>
        <v>1</v>
      </c>
      <c r="AG105" s="29"/>
      <c r="AH105" s="137">
        <f t="shared" si="269"/>
        <v>0</v>
      </c>
      <c r="AI105" s="135">
        <f t="shared" si="247"/>
        <v>1</v>
      </c>
      <c r="AJ105" s="29"/>
      <c r="AK105" s="137">
        <f t="shared" si="270"/>
        <v>0</v>
      </c>
      <c r="AL105" s="135">
        <f t="shared" si="248"/>
        <v>1</v>
      </c>
      <c r="AM105" s="29"/>
      <c r="AN105" s="137">
        <f t="shared" si="271"/>
        <v>0</v>
      </c>
      <c r="AO105" s="135">
        <f t="shared" si="249"/>
        <v>1</v>
      </c>
      <c r="AP105" s="29"/>
      <c r="AQ105" s="137">
        <f t="shared" si="272"/>
        <v>0</v>
      </c>
      <c r="AR105" s="135">
        <f t="shared" si="250"/>
        <v>1</v>
      </c>
      <c r="AS105" s="29"/>
      <c r="AT105" s="137">
        <f t="shared" si="273"/>
        <v>0</v>
      </c>
      <c r="AU105" s="135">
        <f t="shared" si="251"/>
        <v>1</v>
      </c>
      <c r="AV105" s="29"/>
      <c r="AW105" s="137">
        <f t="shared" si="274"/>
        <v>0</v>
      </c>
      <c r="AX105" s="135">
        <f t="shared" si="252"/>
        <v>1</v>
      </c>
      <c r="AY105" s="29"/>
      <c r="AZ105" s="137">
        <f t="shared" si="275"/>
        <v>0</v>
      </c>
      <c r="BA105" s="135">
        <f t="shared" si="253"/>
        <v>1</v>
      </c>
      <c r="BB105" s="29"/>
      <c r="BC105" s="137">
        <f t="shared" si="276"/>
        <v>0</v>
      </c>
      <c r="BD105" s="135">
        <f t="shared" si="254"/>
        <v>1</v>
      </c>
      <c r="BE105" s="29"/>
      <c r="BF105" s="137">
        <f t="shared" si="277"/>
        <v>0</v>
      </c>
      <c r="BG105" s="135">
        <f t="shared" si="255"/>
        <v>1</v>
      </c>
      <c r="BH105" s="29"/>
      <c r="BI105" s="29"/>
      <c r="BJ105" s="29">
        <v>0</v>
      </c>
      <c r="BK105" s="135">
        <f>IF($AA$105=0,1,BJ105/$AA$105-1)</f>
        <v>1</v>
      </c>
      <c r="BL105" s="135">
        <f t="shared" si="257"/>
        <v>1</v>
      </c>
      <c r="BM105" s="167"/>
      <c r="BN105" s="105"/>
      <c r="BO105" s="105"/>
      <c r="BP105" s="105"/>
      <c r="BQ105" s="105"/>
      <c r="BR105" s="105"/>
      <c r="BS105" s="105"/>
      <c r="BT105" s="105"/>
      <c r="BU105" s="105"/>
      <c r="BV105" s="105"/>
      <c r="BW105" s="105"/>
      <c r="BX105" s="105"/>
      <c r="BY105" s="105"/>
      <c r="BZ105" s="105"/>
      <c r="CA105" s="105"/>
      <c r="CB105" s="105"/>
      <c r="CC105" s="105"/>
      <c r="CD105" s="105"/>
      <c r="CE105" s="105"/>
      <c r="CF105" s="105"/>
      <c r="CG105" s="105"/>
      <c r="CH105" s="105"/>
      <c r="CI105" s="105"/>
      <c r="CJ105" s="105"/>
      <c r="CK105" s="105"/>
      <c r="CL105" s="105"/>
      <c r="CM105" s="105"/>
      <c r="CN105" s="105"/>
      <c r="CO105" s="105"/>
      <c r="CP105" s="105"/>
      <c r="CQ105" s="105"/>
      <c r="CR105" s="105"/>
      <c r="CS105" s="105"/>
      <c r="CT105" s="105"/>
      <c r="CU105" s="105"/>
      <c r="CV105" s="105"/>
      <c r="CW105" s="105"/>
      <c r="CX105" s="105"/>
      <c r="CY105" s="105"/>
      <c r="CZ105" s="105"/>
      <c r="DA105" s="105"/>
      <c r="DB105" s="105"/>
      <c r="DC105" s="105"/>
      <c r="DD105" s="105"/>
      <c r="DE105" s="105"/>
      <c r="DF105" s="105"/>
      <c r="DG105" s="105"/>
      <c r="DH105" s="105"/>
      <c r="DI105" s="105"/>
      <c r="DJ105" s="105"/>
      <c r="DK105" s="105"/>
      <c r="DL105" s="105"/>
      <c r="DM105" s="105"/>
      <c r="DN105" s="105"/>
      <c r="DO105" s="105"/>
      <c r="DP105" s="105"/>
      <c r="DQ105" s="105"/>
      <c r="DR105" s="105"/>
      <c r="DS105" s="105"/>
      <c r="DT105" s="105"/>
      <c r="DU105" s="105"/>
      <c r="DV105" s="105"/>
      <c r="DW105" s="105"/>
      <c r="DX105" s="105"/>
      <c r="DY105" s="105"/>
      <c r="DZ105" s="105"/>
      <c r="EA105" s="105"/>
      <c r="EB105" s="105"/>
      <c r="EC105" s="105"/>
      <c r="ED105" s="105"/>
      <c r="EE105" s="105"/>
      <c r="EF105" s="105"/>
      <c r="EG105" s="105"/>
      <c r="EH105" s="105"/>
      <c r="EI105" s="105"/>
      <c r="EJ105" s="105"/>
      <c r="EK105" s="105"/>
      <c r="EL105" s="105"/>
      <c r="EM105" s="105"/>
      <c r="EN105" s="105"/>
      <c r="EO105" s="105"/>
      <c r="EP105" s="105"/>
      <c r="EQ105" s="105"/>
      <c r="ER105" s="105"/>
      <c r="ES105" s="105"/>
      <c r="ET105" s="105"/>
      <c r="EU105" s="105"/>
      <c r="EV105" s="105"/>
      <c r="EW105" s="105"/>
      <c r="EX105" s="105"/>
      <c r="EY105" s="105"/>
      <c r="EZ105" s="105"/>
      <c r="FA105" s="105"/>
      <c r="FB105" s="105"/>
      <c r="FC105" s="105"/>
      <c r="FD105" s="105"/>
      <c r="FE105" s="105"/>
      <c r="FF105" s="105"/>
      <c r="FG105" s="105"/>
      <c r="FH105" s="105"/>
      <c r="FI105" s="105"/>
      <c r="FJ105" s="105"/>
      <c r="FK105" s="105"/>
      <c r="FL105" s="105"/>
      <c r="FM105" s="105"/>
      <c r="FN105" s="105"/>
      <c r="FO105" s="105"/>
      <c r="FP105" s="105"/>
      <c r="FQ105" s="105"/>
      <c r="FR105" s="105"/>
      <c r="FS105" s="105"/>
      <c r="FT105" s="105"/>
      <c r="FU105" s="105"/>
      <c r="FV105" s="105"/>
      <c r="FW105" s="105"/>
      <c r="FX105" s="105"/>
      <c r="FY105" s="105"/>
      <c r="FZ105" s="105"/>
      <c r="GA105" s="105"/>
      <c r="GB105" s="105"/>
      <c r="GC105" s="105"/>
      <c r="GD105" s="105"/>
      <c r="GE105" s="105"/>
      <c r="GF105" s="105"/>
      <c r="GG105" s="105"/>
      <c r="GH105" s="105"/>
      <c r="GI105" s="105"/>
      <c r="GJ105" s="105"/>
      <c r="GK105" s="105"/>
      <c r="GL105" s="105"/>
      <c r="GM105" s="105"/>
      <c r="GN105" s="105"/>
      <c r="GO105" s="105"/>
      <c r="GP105" s="105"/>
      <c r="GQ105" s="105"/>
      <c r="GR105" s="105"/>
      <c r="GS105" s="105"/>
      <c r="GT105" s="105"/>
      <c r="GU105" s="105"/>
      <c r="GV105" s="105"/>
      <c r="GW105" s="105"/>
      <c r="GX105" s="105"/>
    </row>
    <row r="106" spans="1:206" s="106" customFormat="1" ht="18" customHeight="1">
      <c r="A106" s="362">
        <v>831</v>
      </c>
      <c r="B106" s="362"/>
      <c r="C106" s="29"/>
      <c r="D106" s="134">
        <f t="shared" si="286"/>
        <v>0</v>
      </c>
      <c r="E106" s="29"/>
      <c r="F106" s="29"/>
      <c r="G106" s="137">
        <f t="shared" si="258"/>
        <v>0</v>
      </c>
      <c r="H106" s="29"/>
      <c r="I106" s="137">
        <f t="shared" si="287"/>
        <v>0</v>
      </c>
      <c r="J106" s="29"/>
      <c r="K106" s="137">
        <f t="shared" si="260"/>
        <v>0</v>
      </c>
      <c r="L106" s="29"/>
      <c r="M106" s="137">
        <f t="shared" si="261"/>
        <v>0</v>
      </c>
      <c r="N106" s="29"/>
      <c r="O106" s="137">
        <f t="shared" si="262"/>
        <v>0</v>
      </c>
      <c r="P106" s="29"/>
      <c r="Q106" s="137">
        <f t="shared" si="263"/>
        <v>0</v>
      </c>
      <c r="R106" s="29"/>
      <c r="S106" s="137">
        <f t="shared" si="264"/>
        <v>0</v>
      </c>
      <c r="T106" s="29"/>
      <c r="U106" s="137">
        <f t="shared" si="265"/>
        <v>0</v>
      </c>
      <c r="V106" s="29"/>
      <c r="W106" s="137">
        <f t="shared" si="266"/>
        <v>0</v>
      </c>
      <c r="X106" s="29"/>
      <c r="Y106" s="137">
        <f t="shared" si="267"/>
        <v>0</v>
      </c>
      <c r="Z106" s="29"/>
      <c r="AA106" s="29"/>
      <c r="AB106" s="135">
        <f t="shared" si="244"/>
        <v>1</v>
      </c>
      <c r="AC106" s="29"/>
      <c r="AD106" s="29"/>
      <c r="AE106" s="137">
        <f t="shared" si="268"/>
        <v>0</v>
      </c>
      <c r="AF106" s="135">
        <f t="shared" si="246"/>
        <v>1</v>
      </c>
      <c r="AG106" s="29"/>
      <c r="AH106" s="137">
        <f t="shared" si="269"/>
        <v>0</v>
      </c>
      <c r="AI106" s="135">
        <f t="shared" si="247"/>
        <v>1</v>
      </c>
      <c r="AJ106" s="29"/>
      <c r="AK106" s="137">
        <f t="shared" si="270"/>
        <v>0</v>
      </c>
      <c r="AL106" s="135">
        <f t="shared" si="248"/>
        <v>1</v>
      </c>
      <c r="AM106" s="29"/>
      <c r="AN106" s="137">
        <f t="shared" si="271"/>
        <v>0</v>
      </c>
      <c r="AO106" s="135">
        <f t="shared" si="249"/>
        <v>1</v>
      </c>
      <c r="AP106" s="29"/>
      <c r="AQ106" s="137">
        <f t="shared" si="272"/>
        <v>0</v>
      </c>
      <c r="AR106" s="135">
        <f t="shared" si="250"/>
        <v>1</v>
      </c>
      <c r="AS106" s="29"/>
      <c r="AT106" s="137">
        <f t="shared" si="273"/>
        <v>0</v>
      </c>
      <c r="AU106" s="135">
        <f t="shared" si="251"/>
        <v>1</v>
      </c>
      <c r="AV106" s="29"/>
      <c r="AW106" s="137">
        <f t="shared" si="274"/>
        <v>0</v>
      </c>
      <c r="AX106" s="135">
        <f t="shared" si="252"/>
        <v>1</v>
      </c>
      <c r="AY106" s="29"/>
      <c r="AZ106" s="137">
        <f t="shared" si="275"/>
        <v>0</v>
      </c>
      <c r="BA106" s="135">
        <f t="shared" si="253"/>
        <v>1</v>
      </c>
      <c r="BB106" s="29"/>
      <c r="BC106" s="137">
        <f t="shared" si="276"/>
        <v>0</v>
      </c>
      <c r="BD106" s="135">
        <f t="shared" si="254"/>
        <v>1</v>
      </c>
      <c r="BE106" s="29"/>
      <c r="BF106" s="137">
        <f t="shared" si="277"/>
        <v>0</v>
      </c>
      <c r="BG106" s="135">
        <f t="shared" si="255"/>
        <v>1</v>
      </c>
      <c r="BH106" s="29"/>
      <c r="BI106" s="29"/>
      <c r="BJ106" s="29">
        <v>0</v>
      </c>
      <c r="BK106" s="135">
        <f t="shared" ref="BK106:BK112" si="288">IF($AA$105=0,1,BJ106/$AA$105-1)</f>
        <v>1</v>
      </c>
      <c r="BL106" s="135">
        <f t="shared" si="257"/>
        <v>1</v>
      </c>
      <c r="BM106" s="167"/>
      <c r="BN106" s="105"/>
      <c r="BO106" s="105"/>
      <c r="BP106" s="105"/>
      <c r="BQ106" s="105"/>
      <c r="BR106" s="105"/>
      <c r="BS106" s="105"/>
      <c r="BT106" s="105"/>
      <c r="BU106" s="105"/>
      <c r="BV106" s="105"/>
      <c r="BW106" s="105"/>
      <c r="BX106" s="105"/>
      <c r="BY106" s="105"/>
      <c r="BZ106" s="105"/>
      <c r="CA106" s="105"/>
      <c r="CB106" s="105"/>
      <c r="CC106" s="105"/>
      <c r="CD106" s="105"/>
      <c r="CE106" s="105"/>
      <c r="CF106" s="105"/>
      <c r="CG106" s="105"/>
      <c r="CH106" s="105"/>
      <c r="CI106" s="105"/>
      <c r="CJ106" s="105"/>
      <c r="CK106" s="105"/>
      <c r="CL106" s="105"/>
      <c r="CM106" s="105"/>
      <c r="CN106" s="105"/>
      <c r="CO106" s="105"/>
      <c r="CP106" s="105"/>
      <c r="CQ106" s="105"/>
      <c r="CR106" s="105"/>
      <c r="CS106" s="105"/>
      <c r="CT106" s="105"/>
      <c r="CU106" s="105"/>
      <c r="CV106" s="105"/>
      <c r="CW106" s="105"/>
      <c r="CX106" s="105"/>
      <c r="CY106" s="105"/>
      <c r="CZ106" s="105"/>
      <c r="DA106" s="105"/>
      <c r="DB106" s="105"/>
      <c r="DC106" s="105"/>
      <c r="DD106" s="105"/>
      <c r="DE106" s="105"/>
      <c r="DF106" s="105"/>
      <c r="DG106" s="105"/>
      <c r="DH106" s="105"/>
      <c r="DI106" s="105"/>
      <c r="DJ106" s="105"/>
      <c r="DK106" s="105"/>
      <c r="DL106" s="105"/>
      <c r="DM106" s="105"/>
      <c r="DN106" s="105"/>
      <c r="DO106" s="105"/>
      <c r="DP106" s="105"/>
      <c r="DQ106" s="105"/>
      <c r="DR106" s="105"/>
      <c r="DS106" s="105"/>
      <c r="DT106" s="105"/>
      <c r="DU106" s="105"/>
      <c r="DV106" s="105"/>
      <c r="DW106" s="105"/>
      <c r="DX106" s="105"/>
      <c r="DY106" s="105"/>
      <c r="DZ106" s="105"/>
      <c r="EA106" s="105"/>
      <c r="EB106" s="105"/>
      <c r="EC106" s="105"/>
      <c r="ED106" s="105"/>
      <c r="EE106" s="105"/>
      <c r="EF106" s="105"/>
      <c r="EG106" s="105"/>
      <c r="EH106" s="105"/>
      <c r="EI106" s="105"/>
      <c r="EJ106" s="105"/>
      <c r="EK106" s="105"/>
      <c r="EL106" s="105"/>
      <c r="EM106" s="105"/>
      <c r="EN106" s="105"/>
      <c r="EO106" s="105"/>
      <c r="EP106" s="105"/>
      <c r="EQ106" s="105"/>
      <c r="ER106" s="105"/>
      <c r="ES106" s="105"/>
      <c r="ET106" s="105"/>
      <c r="EU106" s="105"/>
      <c r="EV106" s="105"/>
      <c r="EW106" s="105"/>
      <c r="EX106" s="105"/>
      <c r="EY106" s="105"/>
      <c r="EZ106" s="105"/>
      <c r="FA106" s="105"/>
      <c r="FB106" s="105"/>
      <c r="FC106" s="105"/>
      <c r="FD106" s="105"/>
      <c r="FE106" s="105"/>
      <c r="FF106" s="105"/>
      <c r="FG106" s="105"/>
      <c r="FH106" s="105"/>
      <c r="FI106" s="105"/>
      <c r="FJ106" s="105"/>
      <c r="FK106" s="105"/>
      <c r="FL106" s="105"/>
      <c r="FM106" s="105"/>
      <c r="FN106" s="105"/>
      <c r="FO106" s="105"/>
      <c r="FP106" s="105"/>
      <c r="FQ106" s="105"/>
      <c r="FR106" s="105"/>
      <c r="FS106" s="105"/>
      <c r="FT106" s="105"/>
      <c r="FU106" s="105"/>
      <c r="FV106" s="105"/>
      <c r="FW106" s="105"/>
      <c r="FX106" s="105"/>
      <c r="FY106" s="105"/>
      <c r="FZ106" s="105"/>
      <c r="GA106" s="105"/>
      <c r="GB106" s="105"/>
      <c r="GC106" s="105"/>
      <c r="GD106" s="105"/>
      <c r="GE106" s="105"/>
      <c r="GF106" s="105"/>
      <c r="GG106" s="105"/>
      <c r="GH106" s="105"/>
      <c r="GI106" s="105"/>
      <c r="GJ106" s="105"/>
      <c r="GK106" s="105"/>
      <c r="GL106" s="105"/>
      <c r="GM106" s="105"/>
      <c r="GN106" s="105"/>
      <c r="GO106" s="105"/>
      <c r="GP106" s="105"/>
      <c r="GQ106" s="105"/>
      <c r="GR106" s="105"/>
      <c r="GS106" s="105"/>
      <c r="GT106" s="105"/>
      <c r="GU106" s="105"/>
      <c r="GV106" s="105"/>
      <c r="GW106" s="105"/>
      <c r="GX106" s="105"/>
    </row>
    <row r="107" spans="1:206" s="106" customFormat="1" ht="18" customHeight="1">
      <c r="A107" s="362">
        <v>851</v>
      </c>
      <c r="B107" s="362"/>
      <c r="C107" s="29"/>
      <c r="D107" s="134">
        <f t="shared" si="286"/>
        <v>0</v>
      </c>
      <c r="E107" s="29"/>
      <c r="F107" s="29"/>
      <c r="G107" s="137">
        <f t="shared" si="258"/>
        <v>0</v>
      </c>
      <c r="H107" s="29"/>
      <c r="I107" s="137">
        <f t="shared" si="287"/>
        <v>0</v>
      </c>
      <c r="J107" s="29"/>
      <c r="K107" s="137">
        <f t="shared" si="260"/>
        <v>0</v>
      </c>
      <c r="L107" s="29"/>
      <c r="M107" s="137">
        <f t="shared" si="261"/>
        <v>0</v>
      </c>
      <c r="N107" s="29"/>
      <c r="O107" s="137">
        <f t="shared" si="262"/>
        <v>0</v>
      </c>
      <c r="P107" s="29"/>
      <c r="Q107" s="137">
        <f t="shared" si="263"/>
        <v>0</v>
      </c>
      <c r="R107" s="29"/>
      <c r="S107" s="137">
        <f t="shared" si="264"/>
        <v>0</v>
      </c>
      <c r="T107" s="29"/>
      <c r="U107" s="137">
        <f t="shared" si="265"/>
        <v>0</v>
      </c>
      <c r="V107" s="29"/>
      <c r="W107" s="137">
        <f t="shared" si="266"/>
        <v>0</v>
      </c>
      <c r="X107" s="29"/>
      <c r="Y107" s="137">
        <f t="shared" si="267"/>
        <v>0</v>
      </c>
      <c r="Z107" s="29"/>
      <c r="AA107" s="29"/>
      <c r="AB107" s="135">
        <f t="shared" si="244"/>
        <v>1</v>
      </c>
      <c r="AC107" s="29"/>
      <c r="AD107" s="29"/>
      <c r="AE107" s="137">
        <f t="shared" si="268"/>
        <v>0</v>
      </c>
      <c r="AF107" s="135">
        <f t="shared" si="246"/>
        <v>1</v>
      </c>
      <c r="AG107" s="29"/>
      <c r="AH107" s="137">
        <f t="shared" si="269"/>
        <v>0</v>
      </c>
      <c r="AI107" s="135">
        <f t="shared" si="247"/>
        <v>1</v>
      </c>
      <c r="AJ107" s="29"/>
      <c r="AK107" s="137">
        <f t="shared" si="270"/>
        <v>0</v>
      </c>
      <c r="AL107" s="135">
        <f t="shared" si="248"/>
        <v>1</v>
      </c>
      <c r="AM107" s="29"/>
      <c r="AN107" s="137">
        <f t="shared" si="271"/>
        <v>0</v>
      </c>
      <c r="AO107" s="135">
        <f t="shared" si="249"/>
        <v>1</v>
      </c>
      <c r="AP107" s="29"/>
      <c r="AQ107" s="137">
        <f t="shared" si="272"/>
        <v>0</v>
      </c>
      <c r="AR107" s="135">
        <f t="shared" si="250"/>
        <v>1</v>
      </c>
      <c r="AS107" s="29"/>
      <c r="AT107" s="137">
        <f t="shared" si="273"/>
        <v>0</v>
      </c>
      <c r="AU107" s="135">
        <f t="shared" si="251"/>
        <v>1</v>
      </c>
      <c r="AV107" s="29"/>
      <c r="AW107" s="137">
        <f t="shared" si="274"/>
        <v>0</v>
      </c>
      <c r="AX107" s="135">
        <f t="shared" si="252"/>
        <v>1</v>
      </c>
      <c r="AY107" s="29"/>
      <c r="AZ107" s="137">
        <f t="shared" si="275"/>
        <v>0</v>
      </c>
      <c r="BA107" s="135">
        <f t="shared" si="253"/>
        <v>1</v>
      </c>
      <c r="BB107" s="29"/>
      <c r="BC107" s="137">
        <f t="shared" si="276"/>
        <v>0</v>
      </c>
      <c r="BD107" s="135">
        <f t="shared" si="254"/>
        <v>1</v>
      </c>
      <c r="BE107" s="29"/>
      <c r="BF107" s="137">
        <f t="shared" si="277"/>
        <v>0</v>
      </c>
      <c r="BG107" s="135">
        <f t="shared" si="255"/>
        <v>1</v>
      </c>
      <c r="BH107" s="29"/>
      <c r="BI107" s="29"/>
      <c r="BJ107" s="29">
        <v>0</v>
      </c>
      <c r="BK107" s="135">
        <f t="shared" si="288"/>
        <v>1</v>
      </c>
      <c r="BL107" s="135">
        <f t="shared" si="257"/>
        <v>1</v>
      </c>
      <c r="BM107" s="167"/>
      <c r="BN107" s="105"/>
      <c r="BO107" s="105"/>
      <c r="BP107" s="105"/>
      <c r="BQ107" s="105"/>
      <c r="BR107" s="105"/>
      <c r="BS107" s="105"/>
      <c r="BT107" s="105"/>
      <c r="BU107" s="105"/>
      <c r="BV107" s="105"/>
      <c r="BW107" s="105"/>
      <c r="BX107" s="105"/>
      <c r="BY107" s="105"/>
      <c r="BZ107" s="105"/>
      <c r="CA107" s="105"/>
      <c r="CB107" s="105"/>
      <c r="CC107" s="105"/>
      <c r="CD107" s="105"/>
      <c r="CE107" s="105"/>
      <c r="CF107" s="105"/>
      <c r="CG107" s="105"/>
      <c r="CH107" s="105"/>
      <c r="CI107" s="105"/>
      <c r="CJ107" s="105"/>
      <c r="CK107" s="105"/>
      <c r="CL107" s="105"/>
      <c r="CM107" s="105"/>
      <c r="CN107" s="105"/>
      <c r="CO107" s="105"/>
      <c r="CP107" s="105"/>
      <c r="CQ107" s="105"/>
      <c r="CR107" s="105"/>
      <c r="CS107" s="105"/>
      <c r="CT107" s="105"/>
      <c r="CU107" s="105"/>
      <c r="CV107" s="105"/>
      <c r="CW107" s="105"/>
      <c r="CX107" s="105"/>
      <c r="CY107" s="105"/>
      <c r="CZ107" s="105"/>
      <c r="DA107" s="105"/>
      <c r="DB107" s="105"/>
      <c r="DC107" s="105"/>
      <c r="DD107" s="105"/>
      <c r="DE107" s="105"/>
      <c r="DF107" s="105"/>
      <c r="DG107" s="105"/>
      <c r="DH107" s="105"/>
      <c r="DI107" s="105"/>
      <c r="DJ107" s="105"/>
      <c r="DK107" s="105"/>
      <c r="DL107" s="105"/>
      <c r="DM107" s="105"/>
      <c r="DN107" s="105"/>
      <c r="DO107" s="105"/>
      <c r="DP107" s="105"/>
      <c r="DQ107" s="105"/>
      <c r="DR107" s="105"/>
      <c r="DS107" s="105"/>
      <c r="DT107" s="105"/>
      <c r="DU107" s="105"/>
      <c r="DV107" s="105"/>
      <c r="DW107" s="105"/>
      <c r="DX107" s="105"/>
      <c r="DY107" s="105"/>
      <c r="DZ107" s="105"/>
      <c r="EA107" s="105"/>
      <c r="EB107" s="105"/>
      <c r="EC107" s="105"/>
      <c r="ED107" s="105"/>
      <c r="EE107" s="105"/>
      <c r="EF107" s="105"/>
      <c r="EG107" s="105"/>
      <c r="EH107" s="105"/>
      <c r="EI107" s="105"/>
      <c r="EJ107" s="105"/>
      <c r="EK107" s="105"/>
      <c r="EL107" s="105"/>
      <c r="EM107" s="105"/>
      <c r="EN107" s="105"/>
      <c r="EO107" s="105"/>
      <c r="EP107" s="105"/>
      <c r="EQ107" s="105"/>
      <c r="ER107" s="105"/>
      <c r="ES107" s="105"/>
      <c r="ET107" s="105"/>
      <c r="EU107" s="105"/>
      <c r="EV107" s="105"/>
      <c r="EW107" s="105"/>
      <c r="EX107" s="105"/>
      <c r="EY107" s="105"/>
      <c r="EZ107" s="105"/>
      <c r="FA107" s="105"/>
      <c r="FB107" s="105"/>
      <c r="FC107" s="105"/>
      <c r="FD107" s="105"/>
      <c r="FE107" s="105"/>
      <c r="FF107" s="105"/>
      <c r="FG107" s="105"/>
      <c r="FH107" s="105"/>
      <c r="FI107" s="105"/>
      <c r="FJ107" s="105"/>
      <c r="FK107" s="105"/>
      <c r="FL107" s="105"/>
      <c r="FM107" s="105"/>
      <c r="FN107" s="105"/>
      <c r="FO107" s="105"/>
      <c r="FP107" s="105"/>
      <c r="FQ107" s="105"/>
      <c r="FR107" s="105"/>
      <c r="FS107" s="105"/>
      <c r="FT107" s="105"/>
      <c r="FU107" s="105"/>
      <c r="FV107" s="105"/>
      <c r="FW107" s="105"/>
      <c r="FX107" s="105"/>
      <c r="FY107" s="105"/>
      <c r="FZ107" s="105"/>
      <c r="GA107" s="105"/>
      <c r="GB107" s="105"/>
      <c r="GC107" s="105"/>
      <c r="GD107" s="105"/>
      <c r="GE107" s="105"/>
      <c r="GF107" s="105"/>
      <c r="GG107" s="105"/>
      <c r="GH107" s="105"/>
      <c r="GI107" s="105"/>
      <c r="GJ107" s="105"/>
      <c r="GK107" s="105"/>
      <c r="GL107" s="105"/>
      <c r="GM107" s="105"/>
      <c r="GN107" s="105"/>
      <c r="GO107" s="105"/>
      <c r="GP107" s="105"/>
      <c r="GQ107" s="105"/>
      <c r="GR107" s="105"/>
      <c r="GS107" s="105"/>
      <c r="GT107" s="105"/>
      <c r="GU107" s="105"/>
      <c r="GV107" s="105"/>
      <c r="GW107" s="105"/>
      <c r="GX107" s="105"/>
    </row>
    <row r="108" spans="1:206" s="106" customFormat="1" ht="18" customHeight="1">
      <c r="A108" s="362">
        <v>853</v>
      </c>
      <c r="B108" s="362"/>
      <c r="C108" s="29"/>
      <c r="D108" s="134">
        <f t="shared" si="286"/>
        <v>0</v>
      </c>
      <c r="E108" s="29"/>
      <c r="F108" s="29"/>
      <c r="G108" s="137">
        <f t="shared" si="258"/>
        <v>0</v>
      </c>
      <c r="H108" s="29"/>
      <c r="I108" s="137">
        <f t="shared" si="287"/>
        <v>0</v>
      </c>
      <c r="J108" s="29"/>
      <c r="K108" s="137">
        <f t="shared" si="260"/>
        <v>0</v>
      </c>
      <c r="L108" s="29"/>
      <c r="M108" s="137">
        <f t="shared" si="261"/>
        <v>0</v>
      </c>
      <c r="N108" s="29"/>
      <c r="O108" s="137">
        <f t="shared" si="262"/>
        <v>0</v>
      </c>
      <c r="P108" s="29"/>
      <c r="Q108" s="137">
        <f t="shared" si="263"/>
        <v>0</v>
      </c>
      <c r="R108" s="29"/>
      <c r="S108" s="137">
        <f t="shared" si="264"/>
        <v>0</v>
      </c>
      <c r="T108" s="29"/>
      <c r="U108" s="137">
        <f t="shared" si="265"/>
        <v>0</v>
      </c>
      <c r="V108" s="29"/>
      <c r="W108" s="137">
        <f t="shared" si="266"/>
        <v>0</v>
      </c>
      <c r="X108" s="29"/>
      <c r="Y108" s="137">
        <f t="shared" si="267"/>
        <v>0</v>
      </c>
      <c r="Z108" s="29"/>
      <c r="AA108" s="29"/>
      <c r="AB108" s="135">
        <f t="shared" si="244"/>
        <v>1</v>
      </c>
      <c r="AC108" s="29"/>
      <c r="AD108" s="29"/>
      <c r="AE108" s="137">
        <f t="shared" si="268"/>
        <v>0</v>
      </c>
      <c r="AF108" s="135">
        <f t="shared" si="246"/>
        <v>1</v>
      </c>
      <c r="AG108" s="29"/>
      <c r="AH108" s="137">
        <f t="shared" si="269"/>
        <v>0</v>
      </c>
      <c r="AI108" s="135">
        <f t="shared" si="247"/>
        <v>1</v>
      </c>
      <c r="AJ108" s="29"/>
      <c r="AK108" s="137">
        <f t="shared" si="270"/>
        <v>0</v>
      </c>
      <c r="AL108" s="135">
        <f t="shared" si="248"/>
        <v>1</v>
      </c>
      <c r="AM108" s="29"/>
      <c r="AN108" s="137">
        <f t="shared" si="271"/>
        <v>0</v>
      </c>
      <c r="AO108" s="135">
        <f t="shared" si="249"/>
        <v>1</v>
      </c>
      <c r="AP108" s="29"/>
      <c r="AQ108" s="137">
        <f t="shared" si="272"/>
        <v>0</v>
      </c>
      <c r="AR108" s="135">
        <f t="shared" si="250"/>
        <v>1</v>
      </c>
      <c r="AS108" s="29"/>
      <c r="AT108" s="137">
        <f t="shared" si="273"/>
        <v>0</v>
      </c>
      <c r="AU108" s="135">
        <f t="shared" si="251"/>
        <v>1</v>
      </c>
      <c r="AV108" s="29"/>
      <c r="AW108" s="137">
        <f t="shared" si="274"/>
        <v>0</v>
      </c>
      <c r="AX108" s="135">
        <f t="shared" si="252"/>
        <v>1</v>
      </c>
      <c r="AY108" s="29"/>
      <c r="AZ108" s="137">
        <f t="shared" si="275"/>
        <v>0</v>
      </c>
      <c r="BA108" s="135">
        <f t="shared" si="253"/>
        <v>1</v>
      </c>
      <c r="BB108" s="29"/>
      <c r="BC108" s="137">
        <f t="shared" si="276"/>
        <v>0</v>
      </c>
      <c r="BD108" s="135">
        <f t="shared" si="254"/>
        <v>1</v>
      </c>
      <c r="BE108" s="29"/>
      <c r="BF108" s="137">
        <f t="shared" si="277"/>
        <v>0</v>
      </c>
      <c r="BG108" s="135">
        <f t="shared" si="255"/>
        <v>1</v>
      </c>
      <c r="BH108" s="29"/>
      <c r="BI108" s="29"/>
      <c r="BJ108" s="29">
        <v>0</v>
      </c>
      <c r="BK108" s="135">
        <f t="shared" si="288"/>
        <v>1</v>
      </c>
      <c r="BL108" s="135">
        <f t="shared" si="257"/>
        <v>1</v>
      </c>
      <c r="BM108" s="167"/>
      <c r="BN108" s="105"/>
      <c r="BO108" s="105"/>
      <c r="BP108" s="105"/>
      <c r="BQ108" s="105"/>
      <c r="BR108" s="105"/>
      <c r="BS108" s="105"/>
      <c r="BT108" s="105"/>
      <c r="BU108" s="105"/>
      <c r="BV108" s="105"/>
      <c r="BW108" s="105"/>
      <c r="BX108" s="105"/>
      <c r="BY108" s="105"/>
      <c r="BZ108" s="105"/>
      <c r="CA108" s="105"/>
      <c r="CB108" s="105"/>
      <c r="CC108" s="105"/>
      <c r="CD108" s="105"/>
      <c r="CE108" s="105"/>
      <c r="CF108" s="105"/>
      <c r="CG108" s="105"/>
      <c r="CH108" s="105"/>
      <c r="CI108" s="105"/>
      <c r="CJ108" s="105"/>
      <c r="CK108" s="105"/>
      <c r="CL108" s="105"/>
      <c r="CM108" s="105"/>
      <c r="CN108" s="105"/>
      <c r="CO108" s="105"/>
      <c r="CP108" s="105"/>
      <c r="CQ108" s="105"/>
      <c r="CR108" s="105"/>
      <c r="CS108" s="105"/>
      <c r="CT108" s="105"/>
      <c r="CU108" s="105"/>
      <c r="CV108" s="105"/>
      <c r="CW108" s="105"/>
      <c r="CX108" s="105"/>
      <c r="CY108" s="105"/>
      <c r="CZ108" s="105"/>
      <c r="DA108" s="105"/>
      <c r="DB108" s="105"/>
      <c r="DC108" s="105"/>
      <c r="DD108" s="105"/>
      <c r="DE108" s="105"/>
      <c r="DF108" s="105"/>
      <c r="DG108" s="105"/>
      <c r="DH108" s="105"/>
      <c r="DI108" s="105"/>
      <c r="DJ108" s="105"/>
      <c r="DK108" s="105"/>
      <c r="DL108" s="105"/>
      <c r="DM108" s="105"/>
      <c r="DN108" s="105"/>
      <c r="DO108" s="105"/>
      <c r="DP108" s="105"/>
      <c r="DQ108" s="105"/>
      <c r="DR108" s="105"/>
      <c r="DS108" s="105"/>
      <c r="DT108" s="105"/>
      <c r="DU108" s="105"/>
      <c r="DV108" s="105"/>
      <c r="DW108" s="105"/>
      <c r="DX108" s="105"/>
      <c r="DY108" s="105"/>
      <c r="DZ108" s="105"/>
      <c r="EA108" s="105"/>
      <c r="EB108" s="105"/>
      <c r="EC108" s="105"/>
      <c r="ED108" s="105"/>
      <c r="EE108" s="105"/>
      <c r="EF108" s="105"/>
      <c r="EG108" s="105"/>
      <c r="EH108" s="105"/>
      <c r="EI108" s="105"/>
      <c r="EJ108" s="105"/>
      <c r="EK108" s="105"/>
      <c r="EL108" s="105"/>
      <c r="EM108" s="105"/>
      <c r="EN108" s="105"/>
      <c r="EO108" s="105"/>
      <c r="EP108" s="105"/>
      <c r="EQ108" s="105"/>
      <c r="ER108" s="105"/>
      <c r="ES108" s="105"/>
      <c r="ET108" s="105"/>
      <c r="EU108" s="105"/>
      <c r="EV108" s="105"/>
      <c r="EW108" s="105"/>
      <c r="EX108" s="105"/>
      <c r="EY108" s="105"/>
      <c r="EZ108" s="105"/>
      <c r="FA108" s="105"/>
      <c r="FB108" s="105"/>
      <c r="FC108" s="105"/>
      <c r="FD108" s="105"/>
      <c r="FE108" s="105"/>
      <c r="FF108" s="105"/>
      <c r="FG108" s="105"/>
      <c r="FH108" s="105"/>
      <c r="FI108" s="105"/>
      <c r="FJ108" s="105"/>
      <c r="FK108" s="105"/>
      <c r="FL108" s="105"/>
      <c r="FM108" s="105"/>
      <c r="FN108" s="105"/>
      <c r="FO108" s="105"/>
      <c r="FP108" s="105"/>
      <c r="FQ108" s="105"/>
      <c r="FR108" s="105"/>
      <c r="FS108" s="105"/>
      <c r="FT108" s="105"/>
      <c r="FU108" s="105"/>
      <c r="FV108" s="105"/>
      <c r="FW108" s="105"/>
      <c r="FX108" s="105"/>
      <c r="FY108" s="105"/>
      <c r="FZ108" s="105"/>
      <c r="GA108" s="105"/>
      <c r="GB108" s="105"/>
      <c r="GC108" s="105"/>
      <c r="GD108" s="105"/>
      <c r="GE108" s="105"/>
      <c r="GF108" s="105"/>
      <c r="GG108" s="105"/>
      <c r="GH108" s="105"/>
      <c r="GI108" s="105"/>
      <c r="GJ108" s="105"/>
      <c r="GK108" s="105"/>
      <c r="GL108" s="105"/>
      <c r="GM108" s="105"/>
      <c r="GN108" s="105"/>
      <c r="GO108" s="105"/>
      <c r="GP108" s="105"/>
      <c r="GQ108" s="105"/>
      <c r="GR108" s="105"/>
      <c r="GS108" s="105"/>
      <c r="GT108" s="105"/>
      <c r="GU108" s="105"/>
      <c r="GV108" s="105"/>
      <c r="GW108" s="105"/>
      <c r="GX108" s="105"/>
    </row>
    <row r="109" spans="1:206" s="106" customFormat="1" ht="18" customHeight="1">
      <c r="A109" s="362"/>
      <c r="B109" s="362"/>
      <c r="C109" s="29"/>
      <c r="D109" s="134">
        <f t="shared" si="286"/>
        <v>0</v>
      </c>
      <c r="E109" s="29"/>
      <c r="F109" s="29"/>
      <c r="G109" s="137">
        <f t="shared" si="258"/>
        <v>0</v>
      </c>
      <c r="H109" s="29"/>
      <c r="I109" s="137">
        <f t="shared" si="287"/>
        <v>0</v>
      </c>
      <c r="J109" s="29"/>
      <c r="K109" s="137">
        <f t="shared" si="260"/>
        <v>0</v>
      </c>
      <c r="L109" s="29"/>
      <c r="M109" s="137">
        <f t="shared" si="261"/>
        <v>0</v>
      </c>
      <c r="N109" s="29"/>
      <c r="O109" s="137">
        <f t="shared" si="262"/>
        <v>0</v>
      </c>
      <c r="P109" s="29"/>
      <c r="Q109" s="137">
        <f t="shared" si="263"/>
        <v>0</v>
      </c>
      <c r="R109" s="29"/>
      <c r="S109" s="137">
        <f t="shared" si="264"/>
        <v>0</v>
      </c>
      <c r="T109" s="29"/>
      <c r="U109" s="137">
        <f t="shared" si="265"/>
        <v>0</v>
      </c>
      <c r="V109" s="29"/>
      <c r="W109" s="137">
        <f t="shared" si="266"/>
        <v>0</v>
      </c>
      <c r="X109" s="29"/>
      <c r="Y109" s="137">
        <f t="shared" si="267"/>
        <v>0</v>
      </c>
      <c r="Z109" s="29"/>
      <c r="AA109" s="29"/>
      <c r="AB109" s="135">
        <f t="shared" si="244"/>
        <v>1</v>
      </c>
      <c r="AC109" s="29"/>
      <c r="AD109" s="29"/>
      <c r="AE109" s="137">
        <f t="shared" si="268"/>
        <v>0</v>
      </c>
      <c r="AF109" s="135">
        <f t="shared" si="246"/>
        <v>1</v>
      </c>
      <c r="AG109" s="29"/>
      <c r="AH109" s="137">
        <f t="shared" si="269"/>
        <v>0</v>
      </c>
      <c r="AI109" s="135">
        <f t="shared" si="247"/>
        <v>1</v>
      </c>
      <c r="AJ109" s="29"/>
      <c r="AK109" s="137">
        <f t="shared" si="270"/>
        <v>0</v>
      </c>
      <c r="AL109" s="135">
        <f t="shared" si="248"/>
        <v>1</v>
      </c>
      <c r="AM109" s="29"/>
      <c r="AN109" s="137">
        <f t="shared" si="271"/>
        <v>0</v>
      </c>
      <c r="AO109" s="135">
        <f t="shared" si="249"/>
        <v>1</v>
      </c>
      <c r="AP109" s="29"/>
      <c r="AQ109" s="137">
        <f t="shared" si="272"/>
        <v>0</v>
      </c>
      <c r="AR109" s="135">
        <f t="shared" si="250"/>
        <v>1</v>
      </c>
      <c r="AS109" s="29"/>
      <c r="AT109" s="137">
        <f t="shared" si="273"/>
        <v>0</v>
      </c>
      <c r="AU109" s="135">
        <f t="shared" si="251"/>
        <v>1</v>
      </c>
      <c r="AV109" s="29"/>
      <c r="AW109" s="137">
        <f t="shared" si="274"/>
        <v>0</v>
      </c>
      <c r="AX109" s="135">
        <f t="shared" si="252"/>
        <v>1</v>
      </c>
      <c r="AY109" s="29"/>
      <c r="AZ109" s="137">
        <f t="shared" si="275"/>
        <v>0</v>
      </c>
      <c r="BA109" s="135">
        <f t="shared" si="253"/>
        <v>1</v>
      </c>
      <c r="BB109" s="29"/>
      <c r="BC109" s="137">
        <f t="shared" si="276"/>
        <v>0</v>
      </c>
      <c r="BD109" s="135">
        <f t="shared" si="254"/>
        <v>1</v>
      </c>
      <c r="BE109" s="29"/>
      <c r="BF109" s="137">
        <f t="shared" si="277"/>
        <v>0</v>
      </c>
      <c r="BG109" s="135">
        <f t="shared" si="255"/>
        <v>1</v>
      </c>
      <c r="BH109" s="29"/>
      <c r="BI109" s="29"/>
      <c r="BJ109" s="29">
        <v>0</v>
      </c>
      <c r="BK109" s="135">
        <f t="shared" si="288"/>
        <v>1</v>
      </c>
      <c r="BL109" s="135">
        <f t="shared" si="257"/>
        <v>1</v>
      </c>
      <c r="BM109" s="167"/>
      <c r="BN109" s="105"/>
      <c r="BO109" s="105"/>
      <c r="BP109" s="105"/>
      <c r="BQ109" s="105"/>
      <c r="BR109" s="105"/>
      <c r="BS109" s="105"/>
      <c r="BT109" s="105"/>
      <c r="BU109" s="105"/>
      <c r="BV109" s="105"/>
      <c r="BW109" s="105"/>
      <c r="BX109" s="105"/>
      <c r="BY109" s="105"/>
      <c r="BZ109" s="105"/>
      <c r="CA109" s="105"/>
      <c r="CB109" s="105"/>
      <c r="CC109" s="105"/>
      <c r="CD109" s="105"/>
      <c r="CE109" s="105"/>
      <c r="CF109" s="105"/>
      <c r="CG109" s="105"/>
      <c r="CH109" s="105"/>
      <c r="CI109" s="105"/>
      <c r="CJ109" s="105"/>
      <c r="CK109" s="105"/>
      <c r="CL109" s="105"/>
      <c r="CM109" s="105"/>
      <c r="CN109" s="105"/>
      <c r="CO109" s="105"/>
      <c r="CP109" s="105"/>
      <c r="CQ109" s="105"/>
      <c r="CR109" s="105"/>
      <c r="CS109" s="105"/>
      <c r="CT109" s="105"/>
      <c r="CU109" s="105"/>
      <c r="CV109" s="105"/>
      <c r="CW109" s="105"/>
      <c r="CX109" s="105"/>
      <c r="CY109" s="105"/>
      <c r="CZ109" s="105"/>
      <c r="DA109" s="105"/>
      <c r="DB109" s="105"/>
      <c r="DC109" s="105"/>
      <c r="DD109" s="105"/>
      <c r="DE109" s="105"/>
      <c r="DF109" s="105"/>
      <c r="DG109" s="105"/>
      <c r="DH109" s="105"/>
      <c r="DI109" s="105"/>
      <c r="DJ109" s="105"/>
      <c r="DK109" s="105"/>
      <c r="DL109" s="105"/>
      <c r="DM109" s="105"/>
      <c r="DN109" s="105"/>
      <c r="DO109" s="105"/>
      <c r="DP109" s="105"/>
      <c r="DQ109" s="105"/>
      <c r="DR109" s="105"/>
      <c r="DS109" s="105"/>
      <c r="DT109" s="105"/>
      <c r="DU109" s="105"/>
      <c r="DV109" s="105"/>
      <c r="DW109" s="105"/>
      <c r="DX109" s="105"/>
      <c r="DY109" s="105"/>
      <c r="DZ109" s="105"/>
      <c r="EA109" s="105"/>
      <c r="EB109" s="105"/>
      <c r="EC109" s="105"/>
      <c r="ED109" s="105"/>
      <c r="EE109" s="105"/>
      <c r="EF109" s="105"/>
      <c r="EG109" s="105"/>
      <c r="EH109" s="105"/>
      <c r="EI109" s="105"/>
      <c r="EJ109" s="105"/>
      <c r="EK109" s="105"/>
      <c r="EL109" s="105"/>
      <c r="EM109" s="105"/>
      <c r="EN109" s="105"/>
      <c r="EO109" s="105"/>
      <c r="EP109" s="105"/>
      <c r="EQ109" s="105"/>
      <c r="ER109" s="105"/>
      <c r="ES109" s="105"/>
      <c r="ET109" s="105"/>
      <c r="EU109" s="105"/>
      <c r="EV109" s="105"/>
      <c r="EW109" s="105"/>
      <c r="EX109" s="105"/>
      <c r="EY109" s="105"/>
      <c r="EZ109" s="105"/>
      <c r="FA109" s="105"/>
      <c r="FB109" s="105"/>
      <c r="FC109" s="105"/>
      <c r="FD109" s="105"/>
      <c r="FE109" s="105"/>
      <c r="FF109" s="105"/>
      <c r="FG109" s="105"/>
      <c r="FH109" s="105"/>
      <c r="FI109" s="105"/>
      <c r="FJ109" s="105"/>
      <c r="FK109" s="105"/>
      <c r="FL109" s="105"/>
      <c r="FM109" s="105"/>
      <c r="FN109" s="105"/>
      <c r="FO109" s="105"/>
      <c r="FP109" s="105"/>
      <c r="FQ109" s="105"/>
      <c r="FR109" s="105"/>
      <c r="FS109" s="105"/>
      <c r="FT109" s="105"/>
      <c r="FU109" s="105"/>
      <c r="FV109" s="105"/>
      <c r="FW109" s="105"/>
      <c r="FX109" s="105"/>
      <c r="FY109" s="105"/>
      <c r="FZ109" s="105"/>
      <c r="GA109" s="105"/>
      <c r="GB109" s="105"/>
      <c r="GC109" s="105"/>
      <c r="GD109" s="105"/>
      <c r="GE109" s="105"/>
      <c r="GF109" s="105"/>
      <c r="GG109" s="105"/>
      <c r="GH109" s="105"/>
      <c r="GI109" s="105"/>
      <c r="GJ109" s="105"/>
      <c r="GK109" s="105"/>
      <c r="GL109" s="105"/>
      <c r="GM109" s="105"/>
      <c r="GN109" s="105"/>
      <c r="GO109" s="105"/>
      <c r="GP109" s="105"/>
      <c r="GQ109" s="105"/>
      <c r="GR109" s="105"/>
      <c r="GS109" s="105"/>
      <c r="GT109" s="105"/>
      <c r="GU109" s="105"/>
      <c r="GV109" s="105"/>
      <c r="GW109" s="105"/>
      <c r="GX109" s="105"/>
    </row>
    <row r="110" spans="1:206" s="106" customFormat="1" ht="18" customHeight="1">
      <c r="A110" s="362"/>
      <c r="B110" s="362"/>
      <c r="C110" s="29"/>
      <c r="D110" s="134">
        <f t="shared" si="286"/>
        <v>0</v>
      </c>
      <c r="E110" s="29"/>
      <c r="F110" s="29"/>
      <c r="G110" s="137">
        <f t="shared" si="258"/>
        <v>0</v>
      </c>
      <c r="H110" s="29"/>
      <c r="I110" s="137">
        <f t="shared" si="287"/>
        <v>0</v>
      </c>
      <c r="J110" s="29"/>
      <c r="K110" s="137">
        <f t="shared" si="260"/>
        <v>0</v>
      </c>
      <c r="L110" s="29"/>
      <c r="M110" s="137">
        <f t="shared" si="261"/>
        <v>0</v>
      </c>
      <c r="N110" s="29"/>
      <c r="O110" s="137">
        <f t="shared" si="262"/>
        <v>0</v>
      </c>
      <c r="P110" s="29"/>
      <c r="Q110" s="137">
        <f t="shared" si="263"/>
        <v>0</v>
      </c>
      <c r="R110" s="29"/>
      <c r="S110" s="137">
        <f t="shared" si="264"/>
        <v>0</v>
      </c>
      <c r="T110" s="29"/>
      <c r="U110" s="137">
        <f t="shared" si="265"/>
        <v>0</v>
      </c>
      <c r="V110" s="29"/>
      <c r="W110" s="137">
        <f t="shared" si="266"/>
        <v>0</v>
      </c>
      <c r="X110" s="29"/>
      <c r="Y110" s="137">
        <f t="shared" si="267"/>
        <v>0</v>
      </c>
      <c r="Z110" s="29"/>
      <c r="AA110" s="29"/>
      <c r="AB110" s="135">
        <f t="shared" si="244"/>
        <v>1</v>
      </c>
      <c r="AC110" s="29"/>
      <c r="AD110" s="29"/>
      <c r="AE110" s="137">
        <f t="shared" si="268"/>
        <v>0</v>
      </c>
      <c r="AF110" s="135">
        <f t="shared" si="246"/>
        <v>1</v>
      </c>
      <c r="AG110" s="29"/>
      <c r="AH110" s="137">
        <f t="shared" si="269"/>
        <v>0</v>
      </c>
      <c r="AI110" s="135">
        <f t="shared" si="247"/>
        <v>1</v>
      </c>
      <c r="AJ110" s="29"/>
      <c r="AK110" s="137">
        <f t="shared" si="270"/>
        <v>0</v>
      </c>
      <c r="AL110" s="135">
        <f t="shared" si="248"/>
        <v>1</v>
      </c>
      <c r="AM110" s="29"/>
      <c r="AN110" s="137">
        <f t="shared" si="271"/>
        <v>0</v>
      </c>
      <c r="AO110" s="135">
        <f t="shared" si="249"/>
        <v>1</v>
      </c>
      <c r="AP110" s="29"/>
      <c r="AQ110" s="137">
        <f t="shared" si="272"/>
        <v>0</v>
      </c>
      <c r="AR110" s="135">
        <f t="shared" si="250"/>
        <v>1</v>
      </c>
      <c r="AS110" s="29"/>
      <c r="AT110" s="137">
        <f t="shared" si="273"/>
        <v>0</v>
      </c>
      <c r="AU110" s="135">
        <f t="shared" si="251"/>
        <v>1</v>
      </c>
      <c r="AV110" s="29"/>
      <c r="AW110" s="137">
        <f t="shared" si="274"/>
        <v>0</v>
      </c>
      <c r="AX110" s="135">
        <f t="shared" si="252"/>
        <v>1</v>
      </c>
      <c r="AY110" s="29"/>
      <c r="AZ110" s="137">
        <f t="shared" si="275"/>
        <v>0</v>
      </c>
      <c r="BA110" s="135">
        <f t="shared" si="253"/>
        <v>1</v>
      </c>
      <c r="BB110" s="29"/>
      <c r="BC110" s="137">
        <f t="shared" si="276"/>
        <v>0</v>
      </c>
      <c r="BD110" s="135">
        <f t="shared" si="254"/>
        <v>1</v>
      </c>
      <c r="BE110" s="29"/>
      <c r="BF110" s="137">
        <f t="shared" si="277"/>
        <v>0</v>
      </c>
      <c r="BG110" s="135">
        <f t="shared" si="255"/>
        <v>1</v>
      </c>
      <c r="BH110" s="29"/>
      <c r="BI110" s="29"/>
      <c r="BJ110" s="29">
        <v>0</v>
      </c>
      <c r="BK110" s="135">
        <f t="shared" si="288"/>
        <v>1</v>
      </c>
      <c r="BL110" s="135">
        <f t="shared" si="257"/>
        <v>1</v>
      </c>
      <c r="BM110" s="167"/>
      <c r="BN110" s="105"/>
      <c r="BO110" s="105"/>
      <c r="BP110" s="105"/>
      <c r="BQ110" s="105"/>
      <c r="BR110" s="105"/>
      <c r="BS110" s="105"/>
      <c r="BT110" s="105"/>
      <c r="BU110" s="105"/>
      <c r="BV110" s="105"/>
      <c r="BW110" s="105"/>
      <c r="BX110" s="105"/>
      <c r="BY110" s="105"/>
      <c r="BZ110" s="105"/>
      <c r="CA110" s="105"/>
      <c r="CB110" s="105"/>
      <c r="CC110" s="105"/>
      <c r="CD110" s="105"/>
      <c r="CE110" s="105"/>
      <c r="CF110" s="105"/>
      <c r="CG110" s="105"/>
      <c r="CH110" s="105"/>
      <c r="CI110" s="105"/>
      <c r="CJ110" s="105"/>
      <c r="CK110" s="105"/>
      <c r="CL110" s="105"/>
      <c r="CM110" s="105"/>
      <c r="CN110" s="105"/>
      <c r="CO110" s="105"/>
      <c r="CP110" s="105"/>
      <c r="CQ110" s="105"/>
      <c r="CR110" s="105"/>
      <c r="CS110" s="105"/>
      <c r="CT110" s="105"/>
      <c r="CU110" s="105"/>
      <c r="CV110" s="105"/>
      <c r="CW110" s="105"/>
      <c r="CX110" s="105"/>
      <c r="CY110" s="105"/>
      <c r="CZ110" s="105"/>
      <c r="DA110" s="105"/>
      <c r="DB110" s="105"/>
      <c r="DC110" s="105"/>
      <c r="DD110" s="105"/>
      <c r="DE110" s="105"/>
      <c r="DF110" s="105"/>
      <c r="DG110" s="105"/>
      <c r="DH110" s="105"/>
      <c r="DI110" s="105"/>
      <c r="DJ110" s="105"/>
      <c r="DK110" s="105"/>
      <c r="DL110" s="105"/>
      <c r="DM110" s="105"/>
      <c r="DN110" s="105"/>
      <c r="DO110" s="105"/>
      <c r="DP110" s="105"/>
      <c r="DQ110" s="105"/>
      <c r="DR110" s="105"/>
      <c r="DS110" s="105"/>
      <c r="DT110" s="105"/>
      <c r="DU110" s="105"/>
      <c r="DV110" s="105"/>
      <c r="DW110" s="105"/>
      <c r="DX110" s="105"/>
      <c r="DY110" s="105"/>
      <c r="DZ110" s="105"/>
      <c r="EA110" s="105"/>
      <c r="EB110" s="105"/>
      <c r="EC110" s="105"/>
      <c r="ED110" s="105"/>
      <c r="EE110" s="105"/>
      <c r="EF110" s="105"/>
      <c r="EG110" s="105"/>
      <c r="EH110" s="105"/>
      <c r="EI110" s="105"/>
      <c r="EJ110" s="105"/>
      <c r="EK110" s="105"/>
      <c r="EL110" s="105"/>
      <c r="EM110" s="105"/>
      <c r="EN110" s="105"/>
      <c r="EO110" s="105"/>
      <c r="EP110" s="105"/>
      <c r="EQ110" s="105"/>
      <c r="ER110" s="105"/>
      <c r="ES110" s="105"/>
      <c r="ET110" s="105"/>
      <c r="EU110" s="105"/>
      <c r="EV110" s="105"/>
      <c r="EW110" s="105"/>
      <c r="EX110" s="105"/>
      <c r="EY110" s="105"/>
      <c r="EZ110" s="105"/>
      <c r="FA110" s="105"/>
      <c r="FB110" s="105"/>
      <c r="FC110" s="105"/>
      <c r="FD110" s="105"/>
      <c r="FE110" s="105"/>
      <c r="FF110" s="105"/>
      <c r="FG110" s="105"/>
      <c r="FH110" s="105"/>
      <c r="FI110" s="105"/>
      <c r="FJ110" s="105"/>
      <c r="FK110" s="105"/>
      <c r="FL110" s="105"/>
      <c r="FM110" s="105"/>
      <c r="FN110" s="105"/>
      <c r="FO110" s="105"/>
      <c r="FP110" s="105"/>
      <c r="FQ110" s="105"/>
      <c r="FR110" s="105"/>
      <c r="FS110" s="105"/>
      <c r="FT110" s="105"/>
      <c r="FU110" s="105"/>
      <c r="FV110" s="105"/>
      <c r="FW110" s="105"/>
      <c r="FX110" s="105"/>
      <c r="FY110" s="105"/>
      <c r="FZ110" s="105"/>
      <c r="GA110" s="105"/>
      <c r="GB110" s="105"/>
      <c r="GC110" s="105"/>
      <c r="GD110" s="105"/>
      <c r="GE110" s="105"/>
      <c r="GF110" s="105"/>
      <c r="GG110" s="105"/>
      <c r="GH110" s="105"/>
      <c r="GI110" s="105"/>
      <c r="GJ110" s="105"/>
      <c r="GK110" s="105"/>
      <c r="GL110" s="105"/>
      <c r="GM110" s="105"/>
      <c r="GN110" s="105"/>
      <c r="GO110" s="105"/>
      <c r="GP110" s="105"/>
      <c r="GQ110" s="105"/>
      <c r="GR110" s="105"/>
      <c r="GS110" s="105"/>
      <c r="GT110" s="105"/>
      <c r="GU110" s="105"/>
      <c r="GV110" s="105"/>
      <c r="GW110" s="105"/>
      <c r="GX110" s="105"/>
    </row>
    <row r="111" spans="1:206" s="106" customFormat="1" ht="18" customHeight="1">
      <c r="A111" s="362"/>
      <c r="B111" s="362"/>
      <c r="C111" s="29"/>
      <c r="D111" s="134">
        <f t="shared" si="286"/>
        <v>0</v>
      </c>
      <c r="E111" s="29"/>
      <c r="F111" s="29"/>
      <c r="G111" s="137">
        <f t="shared" si="258"/>
        <v>0</v>
      </c>
      <c r="H111" s="29"/>
      <c r="I111" s="137">
        <f t="shared" si="287"/>
        <v>0</v>
      </c>
      <c r="J111" s="29"/>
      <c r="K111" s="137">
        <f t="shared" si="260"/>
        <v>0</v>
      </c>
      <c r="L111" s="29"/>
      <c r="M111" s="137">
        <f t="shared" si="261"/>
        <v>0</v>
      </c>
      <c r="N111" s="29"/>
      <c r="O111" s="137">
        <f t="shared" si="262"/>
        <v>0</v>
      </c>
      <c r="P111" s="29"/>
      <c r="Q111" s="137">
        <f t="shared" si="263"/>
        <v>0</v>
      </c>
      <c r="R111" s="29"/>
      <c r="S111" s="137">
        <f t="shared" si="264"/>
        <v>0</v>
      </c>
      <c r="T111" s="29"/>
      <c r="U111" s="137">
        <f t="shared" si="265"/>
        <v>0</v>
      </c>
      <c r="V111" s="29"/>
      <c r="W111" s="137">
        <f t="shared" si="266"/>
        <v>0</v>
      </c>
      <c r="X111" s="29"/>
      <c r="Y111" s="137">
        <f t="shared" si="267"/>
        <v>0</v>
      </c>
      <c r="Z111" s="29"/>
      <c r="AA111" s="29"/>
      <c r="AB111" s="135">
        <f t="shared" si="244"/>
        <v>1</v>
      </c>
      <c r="AC111" s="29"/>
      <c r="AD111" s="29"/>
      <c r="AE111" s="137">
        <f t="shared" si="268"/>
        <v>0</v>
      </c>
      <c r="AF111" s="135">
        <f t="shared" si="246"/>
        <v>1</v>
      </c>
      <c r="AG111" s="29"/>
      <c r="AH111" s="137">
        <f t="shared" si="269"/>
        <v>0</v>
      </c>
      <c r="AI111" s="135">
        <f t="shared" si="247"/>
        <v>1</v>
      </c>
      <c r="AJ111" s="29"/>
      <c r="AK111" s="137">
        <f t="shared" si="270"/>
        <v>0</v>
      </c>
      <c r="AL111" s="135">
        <f t="shared" si="248"/>
        <v>1</v>
      </c>
      <c r="AM111" s="29"/>
      <c r="AN111" s="137">
        <f t="shared" si="271"/>
        <v>0</v>
      </c>
      <c r="AO111" s="135">
        <f t="shared" si="249"/>
        <v>1</v>
      </c>
      <c r="AP111" s="29"/>
      <c r="AQ111" s="137">
        <f t="shared" si="272"/>
        <v>0</v>
      </c>
      <c r="AR111" s="135">
        <f t="shared" si="250"/>
        <v>1</v>
      </c>
      <c r="AS111" s="29"/>
      <c r="AT111" s="137">
        <f t="shared" si="273"/>
        <v>0</v>
      </c>
      <c r="AU111" s="135">
        <f t="shared" si="251"/>
        <v>1</v>
      </c>
      <c r="AV111" s="29"/>
      <c r="AW111" s="137">
        <f t="shared" si="274"/>
        <v>0</v>
      </c>
      <c r="AX111" s="135">
        <f t="shared" si="252"/>
        <v>1</v>
      </c>
      <c r="AY111" s="29"/>
      <c r="AZ111" s="137">
        <f t="shared" si="275"/>
        <v>0</v>
      </c>
      <c r="BA111" s="135">
        <f t="shared" si="253"/>
        <v>1</v>
      </c>
      <c r="BB111" s="29"/>
      <c r="BC111" s="137">
        <f t="shared" si="276"/>
        <v>0</v>
      </c>
      <c r="BD111" s="135">
        <f t="shared" si="254"/>
        <v>1</v>
      </c>
      <c r="BE111" s="29"/>
      <c r="BF111" s="137">
        <f t="shared" si="277"/>
        <v>0</v>
      </c>
      <c r="BG111" s="135">
        <f t="shared" si="255"/>
        <v>1</v>
      </c>
      <c r="BH111" s="29"/>
      <c r="BI111" s="29"/>
      <c r="BJ111" s="29">
        <v>0</v>
      </c>
      <c r="BK111" s="135">
        <f t="shared" si="288"/>
        <v>1</v>
      </c>
      <c r="BL111" s="135">
        <f t="shared" si="257"/>
        <v>1</v>
      </c>
      <c r="BM111" s="167"/>
      <c r="BN111" s="105"/>
      <c r="BO111" s="105"/>
      <c r="BP111" s="105"/>
      <c r="BQ111" s="105"/>
      <c r="BR111" s="105"/>
      <c r="BS111" s="105"/>
      <c r="BT111" s="105"/>
      <c r="BU111" s="105"/>
      <c r="BV111" s="105"/>
      <c r="BW111" s="105"/>
      <c r="BX111" s="105"/>
      <c r="BY111" s="105"/>
      <c r="BZ111" s="105"/>
      <c r="CA111" s="105"/>
      <c r="CB111" s="105"/>
      <c r="CC111" s="105"/>
      <c r="CD111" s="105"/>
      <c r="CE111" s="105"/>
      <c r="CF111" s="105"/>
      <c r="CG111" s="105"/>
      <c r="CH111" s="105"/>
      <c r="CI111" s="105"/>
      <c r="CJ111" s="105"/>
      <c r="CK111" s="105"/>
      <c r="CL111" s="105"/>
      <c r="CM111" s="105"/>
      <c r="CN111" s="105"/>
      <c r="CO111" s="105"/>
      <c r="CP111" s="105"/>
      <c r="CQ111" s="105"/>
      <c r="CR111" s="105"/>
      <c r="CS111" s="105"/>
      <c r="CT111" s="105"/>
      <c r="CU111" s="105"/>
      <c r="CV111" s="105"/>
      <c r="CW111" s="105"/>
      <c r="CX111" s="105"/>
      <c r="CY111" s="105"/>
      <c r="CZ111" s="105"/>
      <c r="DA111" s="105"/>
      <c r="DB111" s="105"/>
      <c r="DC111" s="105"/>
      <c r="DD111" s="105"/>
      <c r="DE111" s="105"/>
      <c r="DF111" s="105"/>
      <c r="DG111" s="105"/>
      <c r="DH111" s="105"/>
      <c r="DI111" s="105"/>
      <c r="DJ111" s="105"/>
      <c r="DK111" s="105"/>
      <c r="DL111" s="105"/>
      <c r="DM111" s="105"/>
      <c r="DN111" s="105"/>
      <c r="DO111" s="105"/>
      <c r="DP111" s="105"/>
      <c r="DQ111" s="105"/>
      <c r="DR111" s="105"/>
      <c r="DS111" s="105"/>
      <c r="DT111" s="105"/>
      <c r="DU111" s="105"/>
      <c r="DV111" s="105"/>
      <c r="DW111" s="105"/>
      <c r="DX111" s="105"/>
      <c r="DY111" s="105"/>
      <c r="DZ111" s="105"/>
      <c r="EA111" s="105"/>
      <c r="EB111" s="105"/>
      <c r="EC111" s="105"/>
      <c r="ED111" s="105"/>
      <c r="EE111" s="105"/>
      <c r="EF111" s="105"/>
      <c r="EG111" s="105"/>
      <c r="EH111" s="105"/>
      <c r="EI111" s="105"/>
      <c r="EJ111" s="105"/>
      <c r="EK111" s="105"/>
      <c r="EL111" s="105"/>
      <c r="EM111" s="105"/>
      <c r="EN111" s="105"/>
      <c r="EO111" s="105"/>
      <c r="EP111" s="105"/>
      <c r="EQ111" s="105"/>
      <c r="ER111" s="105"/>
      <c r="ES111" s="105"/>
      <c r="ET111" s="105"/>
      <c r="EU111" s="105"/>
      <c r="EV111" s="105"/>
      <c r="EW111" s="105"/>
      <c r="EX111" s="105"/>
      <c r="EY111" s="105"/>
      <c r="EZ111" s="105"/>
      <c r="FA111" s="105"/>
      <c r="FB111" s="105"/>
      <c r="FC111" s="105"/>
      <c r="FD111" s="105"/>
      <c r="FE111" s="105"/>
      <c r="FF111" s="105"/>
      <c r="FG111" s="105"/>
      <c r="FH111" s="105"/>
      <c r="FI111" s="105"/>
      <c r="FJ111" s="105"/>
      <c r="FK111" s="105"/>
      <c r="FL111" s="105"/>
      <c r="FM111" s="105"/>
      <c r="FN111" s="105"/>
      <c r="FO111" s="105"/>
      <c r="FP111" s="105"/>
      <c r="FQ111" s="105"/>
      <c r="FR111" s="105"/>
      <c r="FS111" s="105"/>
      <c r="FT111" s="105"/>
      <c r="FU111" s="105"/>
      <c r="FV111" s="105"/>
      <c r="FW111" s="105"/>
      <c r="FX111" s="105"/>
      <c r="FY111" s="105"/>
      <c r="FZ111" s="105"/>
      <c r="GA111" s="105"/>
      <c r="GB111" s="105"/>
      <c r="GC111" s="105"/>
      <c r="GD111" s="105"/>
      <c r="GE111" s="105"/>
      <c r="GF111" s="105"/>
      <c r="GG111" s="105"/>
      <c r="GH111" s="105"/>
      <c r="GI111" s="105"/>
      <c r="GJ111" s="105"/>
      <c r="GK111" s="105"/>
      <c r="GL111" s="105"/>
      <c r="GM111" s="105"/>
      <c r="GN111" s="105"/>
      <c r="GO111" s="105"/>
      <c r="GP111" s="105"/>
      <c r="GQ111" s="105"/>
      <c r="GR111" s="105"/>
      <c r="GS111" s="105"/>
      <c r="GT111" s="105"/>
      <c r="GU111" s="105"/>
      <c r="GV111" s="105"/>
      <c r="GW111" s="105"/>
      <c r="GX111" s="105"/>
    </row>
    <row r="112" spans="1:206" s="106" customFormat="1" ht="18" customHeight="1">
      <c r="A112" s="362"/>
      <c r="B112" s="362"/>
      <c r="C112" s="29"/>
      <c r="D112" s="134">
        <f t="shared" si="286"/>
        <v>0</v>
      </c>
      <c r="E112" s="29"/>
      <c r="F112" s="29"/>
      <c r="G112" s="137">
        <f t="shared" si="258"/>
        <v>0</v>
      </c>
      <c r="H112" s="29"/>
      <c r="I112" s="137">
        <f t="shared" si="287"/>
        <v>0</v>
      </c>
      <c r="J112" s="29"/>
      <c r="K112" s="137">
        <f t="shared" si="260"/>
        <v>0</v>
      </c>
      <c r="L112" s="29"/>
      <c r="M112" s="137">
        <f t="shared" si="261"/>
        <v>0</v>
      </c>
      <c r="N112" s="29"/>
      <c r="O112" s="137">
        <f t="shared" si="262"/>
        <v>0</v>
      </c>
      <c r="P112" s="29"/>
      <c r="Q112" s="137">
        <f t="shared" si="263"/>
        <v>0</v>
      </c>
      <c r="R112" s="29"/>
      <c r="S112" s="137">
        <f t="shared" si="264"/>
        <v>0</v>
      </c>
      <c r="T112" s="29"/>
      <c r="U112" s="137">
        <f t="shared" si="265"/>
        <v>0</v>
      </c>
      <c r="V112" s="29"/>
      <c r="W112" s="137">
        <f t="shared" si="266"/>
        <v>0</v>
      </c>
      <c r="X112" s="29"/>
      <c r="Y112" s="137">
        <f t="shared" si="267"/>
        <v>0</v>
      </c>
      <c r="Z112" s="29"/>
      <c r="AA112" s="29"/>
      <c r="AB112" s="135">
        <f t="shared" si="244"/>
        <v>1</v>
      </c>
      <c r="AC112" s="29"/>
      <c r="AD112" s="29"/>
      <c r="AE112" s="137">
        <f t="shared" si="268"/>
        <v>0</v>
      </c>
      <c r="AF112" s="135">
        <f t="shared" si="246"/>
        <v>1</v>
      </c>
      <c r="AG112" s="29"/>
      <c r="AH112" s="137">
        <f t="shared" si="269"/>
        <v>0</v>
      </c>
      <c r="AI112" s="135">
        <f t="shared" si="247"/>
        <v>1</v>
      </c>
      <c r="AJ112" s="29"/>
      <c r="AK112" s="137">
        <f t="shared" si="270"/>
        <v>0</v>
      </c>
      <c r="AL112" s="135">
        <f t="shared" si="248"/>
        <v>1</v>
      </c>
      <c r="AM112" s="29"/>
      <c r="AN112" s="137">
        <f t="shared" si="271"/>
        <v>0</v>
      </c>
      <c r="AO112" s="135">
        <f t="shared" si="249"/>
        <v>1</v>
      </c>
      <c r="AP112" s="29"/>
      <c r="AQ112" s="137">
        <f t="shared" si="272"/>
        <v>0</v>
      </c>
      <c r="AR112" s="135">
        <f t="shared" si="250"/>
        <v>1</v>
      </c>
      <c r="AS112" s="29"/>
      <c r="AT112" s="137">
        <f t="shared" si="273"/>
        <v>0</v>
      </c>
      <c r="AU112" s="135">
        <f t="shared" si="251"/>
        <v>1</v>
      </c>
      <c r="AV112" s="29"/>
      <c r="AW112" s="137">
        <f t="shared" si="274"/>
        <v>0</v>
      </c>
      <c r="AX112" s="135">
        <f t="shared" si="252"/>
        <v>1</v>
      </c>
      <c r="AY112" s="29"/>
      <c r="AZ112" s="137">
        <f t="shared" si="275"/>
        <v>0</v>
      </c>
      <c r="BA112" s="135">
        <f t="shared" si="253"/>
        <v>1</v>
      </c>
      <c r="BB112" s="29"/>
      <c r="BC112" s="137">
        <f t="shared" si="276"/>
        <v>0</v>
      </c>
      <c r="BD112" s="135">
        <f t="shared" si="254"/>
        <v>1</v>
      </c>
      <c r="BE112" s="29"/>
      <c r="BF112" s="137">
        <f t="shared" si="277"/>
        <v>0</v>
      </c>
      <c r="BG112" s="135">
        <f t="shared" si="255"/>
        <v>1</v>
      </c>
      <c r="BH112" s="29"/>
      <c r="BI112" s="29"/>
      <c r="BJ112" s="29">
        <v>0</v>
      </c>
      <c r="BK112" s="135">
        <f t="shared" si="288"/>
        <v>1</v>
      </c>
      <c r="BL112" s="135">
        <f t="shared" si="257"/>
        <v>1</v>
      </c>
      <c r="BM112" s="167"/>
      <c r="BN112" s="105"/>
      <c r="BO112" s="105"/>
      <c r="BP112" s="105"/>
      <c r="BQ112" s="105"/>
      <c r="BR112" s="105"/>
      <c r="BS112" s="105"/>
      <c r="BT112" s="105"/>
      <c r="BU112" s="105"/>
      <c r="BV112" s="105"/>
      <c r="BW112" s="105"/>
      <c r="BX112" s="105"/>
      <c r="BY112" s="105"/>
      <c r="BZ112" s="105"/>
      <c r="CA112" s="105"/>
      <c r="CB112" s="105"/>
      <c r="CC112" s="105"/>
      <c r="CD112" s="105"/>
      <c r="CE112" s="105"/>
      <c r="CF112" s="105"/>
      <c r="CG112" s="105"/>
      <c r="CH112" s="105"/>
      <c r="CI112" s="105"/>
      <c r="CJ112" s="105"/>
      <c r="CK112" s="105"/>
      <c r="CL112" s="105"/>
      <c r="CM112" s="105"/>
      <c r="CN112" s="105"/>
      <c r="CO112" s="105"/>
      <c r="CP112" s="105"/>
      <c r="CQ112" s="105"/>
      <c r="CR112" s="105"/>
      <c r="CS112" s="105"/>
      <c r="CT112" s="105"/>
      <c r="CU112" s="105"/>
      <c r="CV112" s="105"/>
      <c r="CW112" s="105"/>
      <c r="CX112" s="105"/>
      <c r="CY112" s="105"/>
      <c r="CZ112" s="105"/>
      <c r="DA112" s="105"/>
      <c r="DB112" s="105"/>
      <c r="DC112" s="105"/>
      <c r="DD112" s="105"/>
      <c r="DE112" s="105"/>
      <c r="DF112" s="105"/>
      <c r="DG112" s="105"/>
      <c r="DH112" s="105"/>
      <c r="DI112" s="105"/>
      <c r="DJ112" s="105"/>
      <c r="DK112" s="105"/>
      <c r="DL112" s="105"/>
      <c r="DM112" s="105"/>
      <c r="DN112" s="105"/>
      <c r="DO112" s="105"/>
      <c r="DP112" s="105"/>
      <c r="DQ112" s="105"/>
      <c r="DR112" s="105"/>
      <c r="DS112" s="105"/>
      <c r="DT112" s="105"/>
      <c r="DU112" s="105"/>
      <c r="DV112" s="105"/>
      <c r="DW112" s="105"/>
      <c r="DX112" s="105"/>
      <c r="DY112" s="105"/>
      <c r="DZ112" s="105"/>
      <c r="EA112" s="105"/>
      <c r="EB112" s="105"/>
      <c r="EC112" s="105"/>
      <c r="ED112" s="105"/>
      <c r="EE112" s="105"/>
      <c r="EF112" s="105"/>
      <c r="EG112" s="105"/>
      <c r="EH112" s="105"/>
      <c r="EI112" s="105"/>
      <c r="EJ112" s="105"/>
      <c r="EK112" s="105"/>
      <c r="EL112" s="105"/>
      <c r="EM112" s="105"/>
      <c r="EN112" s="105"/>
      <c r="EO112" s="105"/>
      <c r="EP112" s="105"/>
      <c r="EQ112" s="105"/>
      <c r="ER112" s="105"/>
      <c r="ES112" s="105"/>
      <c r="ET112" s="105"/>
      <c r="EU112" s="105"/>
      <c r="EV112" s="105"/>
      <c r="EW112" s="105"/>
      <c r="EX112" s="105"/>
      <c r="EY112" s="105"/>
      <c r="EZ112" s="105"/>
      <c r="FA112" s="105"/>
      <c r="FB112" s="105"/>
      <c r="FC112" s="105"/>
      <c r="FD112" s="105"/>
      <c r="FE112" s="105"/>
      <c r="FF112" s="105"/>
      <c r="FG112" s="105"/>
      <c r="FH112" s="105"/>
      <c r="FI112" s="105"/>
      <c r="FJ112" s="105"/>
      <c r="FK112" s="105"/>
      <c r="FL112" s="105"/>
      <c r="FM112" s="105"/>
      <c r="FN112" s="105"/>
      <c r="FO112" s="105"/>
      <c r="FP112" s="105"/>
      <c r="FQ112" s="105"/>
      <c r="FR112" s="105"/>
      <c r="FS112" s="105"/>
      <c r="FT112" s="105"/>
      <c r="FU112" s="105"/>
      <c r="FV112" s="105"/>
      <c r="FW112" s="105"/>
      <c r="FX112" s="105"/>
      <c r="FY112" s="105"/>
      <c r="FZ112" s="105"/>
      <c r="GA112" s="105"/>
      <c r="GB112" s="105"/>
      <c r="GC112" s="105"/>
      <c r="GD112" s="105"/>
      <c r="GE112" s="105"/>
      <c r="GF112" s="105"/>
      <c r="GG112" s="105"/>
      <c r="GH112" s="105"/>
      <c r="GI112" s="105"/>
      <c r="GJ112" s="105"/>
      <c r="GK112" s="105"/>
      <c r="GL112" s="105"/>
      <c r="GM112" s="105"/>
      <c r="GN112" s="105"/>
      <c r="GO112" s="105"/>
      <c r="GP112" s="105"/>
      <c r="GQ112" s="105"/>
      <c r="GR112" s="105"/>
      <c r="GS112" s="105"/>
      <c r="GT112" s="105"/>
      <c r="GU112" s="105"/>
      <c r="GV112" s="105"/>
      <c r="GW112" s="105"/>
      <c r="GX112" s="105"/>
    </row>
    <row r="113" spans="1:206" s="160" customFormat="1" ht="68.25" customHeight="1">
      <c r="A113" s="251"/>
      <c r="B113" s="251"/>
      <c r="C113" s="190" t="str">
        <f>BJ113</f>
        <v>на 1 января  очередного финансового года</v>
      </c>
      <c r="D113" s="190" t="str">
        <f>C113</f>
        <v>на 1 января  очередного финансового года</v>
      </c>
      <c r="E113" s="178" t="s">
        <v>69</v>
      </c>
      <c r="F113" s="178" t="s">
        <v>70</v>
      </c>
      <c r="G113" s="177" t="s">
        <v>151</v>
      </c>
      <c r="H113" s="178" t="s">
        <v>14</v>
      </c>
      <c r="I113" s="177" t="s">
        <v>151</v>
      </c>
      <c r="J113" s="178" t="s">
        <v>137</v>
      </c>
      <c r="K113" s="177" t="s">
        <v>151</v>
      </c>
      <c r="L113" s="178" t="s">
        <v>138</v>
      </c>
      <c r="M113" s="177" t="s">
        <v>151</v>
      </c>
      <c r="N113" s="178" t="s">
        <v>83</v>
      </c>
      <c r="O113" s="177" t="s">
        <v>151</v>
      </c>
      <c r="P113" s="178" t="s">
        <v>84</v>
      </c>
      <c r="Q113" s="177" t="s">
        <v>151</v>
      </c>
      <c r="R113" s="178" t="s">
        <v>85</v>
      </c>
      <c r="S113" s="177" t="s">
        <v>151</v>
      </c>
      <c r="T113" s="178" t="s">
        <v>86</v>
      </c>
      <c r="U113" s="177" t="s">
        <v>151</v>
      </c>
      <c r="V113" s="178" t="s">
        <v>87</v>
      </c>
      <c r="W113" s="177" t="s">
        <v>151</v>
      </c>
      <c r="X113" s="178" t="s">
        <v>88</v>
      </c>
      <c r="Y113" s="177" t="s">
        <v>151</v>
      </c>
      <c r="Z113" s="190" t="str">
        <f>D113</f>
        <v>на 1 января  очередного финансового года</v>
      </c>
      <c r="AA113" s="190" t="s">
        <v>71</v>
      </c>
      <c r="AB113" s="177" t="str">
        <f>AB6</f>
        <v>Темп роста (снижения) к исполнено за отчетный год, %</v>
      </c>
      <c r="AC113" s="178" t="s">
        <v>69</v>
      </c>
      <c r="AD113" s="178" t="s">
        <v>70</v>
      </c>
      <c r="AE113" s="177" t="s">
        <v>152</v>
      </c>
      <c r="AF113" s="177" t="str">
        <f>AF7</f>
        <v>Темп роста (снижения) к исполнено за отчетный год, %</v>
      </c>
      <c r="AG113" s="178" t="s">
        <v>14</v>
      </c>
      <c r="AH113" s="177" t="s">
        <v>152</v>
      </c>
      <c r="AI113" s="177" t="str">
        <f>AI7</f>
        <v>Темп роста (снижения) к исполнено за отчетный год, %</v>
      </c>
      <c r="AJ113" s="178" t="s">
        <v>81</v>
      </c>
      <c r="AK113" s="177" t="s">
        <v>152</v>
      </c>
      <c r="AL113" s="177" t="str">
        <f>AL7</f>
        <v>Темп роста (снижения) к исполнено за отчетный год, %</v>
      </c>
      <c r="AM113" s="178" t="s">
        <v>82</v>
      </c>
      <c r="AN113" s="177" t="s">
        <v>152</v>
      </c>
      <c r="AO113" s="177" t="str">
        <f>AO7</f>
        <v>Темп роста (снижения) к исполнено за отчетный год, %</v>
      </c>
      <c r="AP113" s="178" t="s">
        <v>83</v>
      </c>
      <c r="AQ113" s="177" t="s">
        <v>152</v>
      </c>
      <c r="AR113" s="177" t="str">
        <f>AR7</f>
        <v>Темп роста (снижения) к исполнено за отчетный год, %</v>
      </c>
      <c r="AS113" s="178" t="s">
        <v>84</v>
      </c>
      <c r="AT113" s="177" t="s">
        <v>152</v>
      </c>
      <c r="AU113" s="177" t="str">
        <f>AU7</f>
        <v>Темп роста (снижения) к исполнено за отчетный год, %</v>
      </c>
      <c r="AV113" s="178" t="s">
        <v>85</v>
      </c>
      <c r="AW113" s="177" t="s">
        <v>152</v>
      </c>
      <c r="AX113" s="177" t="str">
        <f>AX7</f>
        <v>Темп роста (снижения) к исполнено за отчетный год, %</v>
      </c>
      <c r="AY113" s="178" t="s">
        <v>86</v>
      </c>
      <c r="AZ113" s="177" t="s">
        <v>152</v>
      </c>
      <c r="BA113" s="177" t="str">
        <f>BA7</f>
        <v>Темп роста (снижения) к исполнено за отчетный год, %</v>
      </c>
      <c r="BB113" s="178" t="s">
        <v>87</v>
      </c>
      <c r="BC113" s="177" t="s">
        <v>152</v>
      </c>
      <c r="BD113" s="177" t="str">
        <f>BD7</f>
        <v>Темп роста (снижения) к исполнено за отчетный год, %</v>
      </c>
      <c r="BE113" s="178" t="s">
        <v>88</v>
      </c>
      <c r="BF113" s="177" t="s">
        <v>152</v>
      </c>
      <c r="BG113" s="177" t="str">
        <f>BG7</f>
        <v>Темп роста (снижения) к исполнено за отчетный год, %</v>
      </c>
      <c r="BH113" s="177" t="str">
        <f>AA113</f>
        <v>на 1 января  очередного финансового года</v>
      </c>
      <c r="BI113" s="177" t="str">
        <f>BI7</f>
        <v>Ожидаемая оценка на __________</v>
      </c>
      <c r="BJ113" s="177" t="s">
        <v>71</v>
      </c>
      <c r="BK113" s="177" t="str">
        <f>BK6</f>
        <v>Темп роста (снижения) к утверждено на текущий год, %</v>
      </c>
      <c r="BL113" s="177" t="str">
        <f>BL6</f>
        <v>Темп роста (снижения) к исполнено за отчетный год, %</v>
      </c>
      <c r="BM113" s="123"/>
      <c r="BN113" s="159"/>
      <c r="BO113" s="159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59"/>
      <c r="CJ113" s="159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59"/>
      <c r="DE113" s="159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59"/>
      <c r="EV113" s="159"/>
      <c r="EW113" s="159"/>
      <c r="EX113" s="159"/>
      <c r="EY113" s="159"/>
      <c r="EZ113" s="159"/>
      <c r="FA113" s="159"/>
      <c r="FB113" s="159"/>
      <c r="FC113" s="159"/>
      <c r="FD113" s="159"/>
      <c r="FE113" s="159"/>
      <c r="FF113" s="159"/>
      <c r="FG113" s="159"/>
      <c r="FH113" s="159"/>
      <c r="FI113" s="159"/>
      <c r="FJ113" s="159"/>
      <c r="FK113" s="159"/>
      <c r="FL113" s="159"/>
      <c r="FM113" s="159"/>
      <c r="FN113" s="159"/>
      <c r="FO113" s="159"/>
      <c r="FP113" s="159"/>
      <c r="FQ113" s="159"/>
      <c r="FR113" s="159"/>
      <c r="FS113" s="159"/>
      <c r="FT113" s="159"/>
      <c r="FU113" s="159"/>
      <c r="FV113" s="159"/>
      <c r="FW113" s="159"/>
      <c r="FX113" s="159"/>
      <c r="FY113" s="159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59"/>
      <c r="GM113" s="159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</row>
    <row r="114" spans="1:206" s="18" customFormat="1" ht="16.5">
      <c r="A114" s="357" t="s">
        <v>72</v>
      </c>
      <c r="B114" s="357"/>
      <c r="C114" s="17"/>
      <c r="D114" s="17"/>
      <c r="E114" s="17">
        <f>D114+E78+E81</f>
        <v>0</v>
      </c>
      <c r="F114" s="17">
        <f>E114+F78+F81</f>
        <v>0</v>
      </c>
      <c r="G114" s="17">
        <f>F114-$C114</f>
        <v>0</v>
      </c>
      <c r="H114" s="17">
        <f>G114+H78+H81</f>
        <v>0</v>
      </c>
      <c r="I114" s="17">
        <f>H114-$C114</f>
        <v>0</v>
      </c>
      <c r="J114" s="17">
        <f>I114+J78+J81</f>
        <v>0</v>
      </c>
      <c r="K114" s="17">
        <f>J114-$C114</f>
        <v>0</v>
      </c>
      <c r="L114" s="17">
        <f>K114+L78+L81</f>
        <v>0</v>
      </c>
      <c r="M114" s="17">
        <f>L114-$C114</f>
        <v>0</v>
      </c>
      <c r="N114" s="17">
        <f>M114+N78+N81</f>
        <v>0</v>
      </c>
      <c r="O114" s="17">
        <f>N114-$C114</f>
        <v>0</v>
      </c>
      <c r="P114" s="17">
        <f>O114+P78+P81</f>
        <v>0</v>
      </c>
      <c r="Q114" s="17">
        <f>P114-$C114</f>
        <v>0</v>
      </c>
      <c r="R114" s="17">
        <f>Q114+R78+R81</f>
        <v>0</v>
      </c>
      <c r="S114" s="17">
        <f>R114-$C114</f>
        <v>0</v>
      </c>
      <c r="T114" s="17">
        <f>S114+T78+T81</f>
        <v>0</v>
      </c>
      <c r="U114" s="17">
        <f>T114-$C114</f>
        <v>0</v>
      </c>
      <c r="V114" s="17">
        <f>U114+V78+V81</f>
        <v>0</v>
      </c>
      <c r="W114" s="17">
        <f>V114-$C114</f>
        <v>0</v>
      </c>
      <c r="X114" s="17">
        <f>W114+X78+X81</f>
        <v>0</v>
      </c>
      <c r="Y114" s="17">
        <f>X114-$C114</f>
        <v>0</v>
      </c>
      <c r="Z114" s="17">
        <f>Y114+Z78+Z81</f>
        <v>0</v>
      </c>
      <c r="AA114" s="17"/>
      <c r="AB114" s="131">
        <f>IF(D114=0,1,AA114/D114-1)</f>
        <v>1</v>
      </c>
      <c r="AC114" s="17">
        <f>D114+AC78-AC81</f>
        <v>0</v>
      </c>
      <c r="AD114" s="17">
        <f>AC114+AD78+AD81</f>
        <v>0</v>
      </c>
      <c r="AE114" s="17">
        <f>AD114-$D114</f>
        <v>0</v>
      </c>
      <c r="AF114" s="131">
        <f>IF(B114=0,1,AE114/B114-1)</f>
        <v>1</v>
      </c>
      <c r="AG114" s="17">
        <f>AE114+AG78+AG81</f>
        <v>0</v>
      </c>
      <c r="AH114" s="17">
        <f>AG114-$D114</f>
        <v>0</v>
      </c>
      <c r="AI114" s="131">
        <f>IF(E114=0,1,AH114/E114-1)</f>
        <v>1</v>
      </c>
      <c r="AJ114" s="17">
        <f>AH114+AJ78+AJ81</f>
        <v>0</v>
      </c>
      <c r="AK114" s="17">
        <f>AJ114-$D114</f>
        <v>0</v>
      </c>
      <c r="AL114" s="131">
        <f>IF(H114=0,1,AK114/H114-1)</f>
        <v>1</v>
      </c>
      <c r="AM114" s="17">
        <f>AK114+AM78+AM81</f>
        <v>0</v>
      </c>
      <c r="AN114" s="17">
        <f>AM114-$D114</f>
        <v>0</v>
      </c>
      <c r="AO114" s="131">
        <f>IF(K114=0,1,AN114/K114-1)</f>
        <v>1</v>
      </c>
      <c r="AP114" s="17">
        <f>AN114+AP78+AP81</f>
        <v>0</v>
      </c>
      <c r="AQ114" s="17">
        <f>AP114-$D114</f>
        <v>0</v>
      </c>
      <c r="AR114" s="131">
        <f>IF(N114=0,1,AQ114/N114-1)</f>
        <v>1</v>
      </c>
      <c r="AS114" s="17">
        <f>AQ114+AS78+AS81</f>
        <v>0</v>
      </c>
      <c r="AT114" s="17">
        <f>AS114-$D114</f>
        <v>0</v>
      </c>
      <c r="AU114" s="131">
        <f>IF(Q114=0,1,AT114/Q114-1)</f>
        <v>1</v>
      </c>
      <c r="AV114" s="17">
        <f>AT114+AV78+AV81</f>
        <v>0</v>
      </c>
      <c r="AW114" s="17">
        <f>AV114-$D114</f>
        <v>0</v>
      </c>
      <c r="AX114" s="131">
        <f>IF(T114=0,1,AW114/T114-1)</f>
        <v>1</v>
      </c>
      <c r="AY114" s="17">
        <f>AW114+AY78+AY81</f>
        <v>0</v>
      </c>
      <c r="AZ114" s="17">
        <f>AY114-$D114</f>
        <v>0</v>
      </c>
      <c r="BA114" s="131">
        <f>IF(W114=0,1,AZ114/W114-1)</f>
        <v>1</v>
      </c>
      <c r="BB114" s="17">
        <f>AZ114+BB78+BB81</f>
        <v>0</v>
      </c>
      <c r="BC114" s="17">
        <f>BB114-$D114</f>
        <v>0</v>
      </c>
      <c r="BD114" s="131">
        <f>IF(Z114=0,1,BC114/Z114-1)</f>
        <v>1</v>
      </c>
      <c r="BE114" s="17">
        <f>BC114+BE78+BE81</f>
        <v>0</v>
      </c>
      <c r="BF114" s="17">
        <f>BE114-$D114</f>
        <v>0</v>
      </c>
      <c r="BG114" s="131">
        <f>IF(AC114=0,1,BF114/AC114-1)</f>
        <v>1</v>
      </c>
      <c r="BH114" s="17">
        <f>BF114+BH78+BH81</f>
        <v>0</v>
      </c>
      <c r="BI114" s="17"/>
      <c r="BJ114" s="17">
        <f>D114+BJ78+BJ81</f>
        <v>0</v>
      </c>
      <c r="BK114" s="131">
        <f>IF($AA$87=0,1,BJ114/$AA$87-1)</f>
        <v>1</v>
      </c>
      <c r="BL114" s="131">
        <f>IF($D114=0,1,BJ114/$D114-1)</f>
        <v>1</v>
      </c>
      <c r="BM114" s="170"/>
      <c r="BN114" s="22"/>
      <c r="BO114" s="22"/>
      <c r="BP114" s="22"/>
      <c r="BQ114" s="22"/>
      <c r="BR114" s="22"/>
      <c r="BS114" s="22"/>
      <c r="BT114" s="22"/>
      <c r="BU114" s="22"/>
      <c r="BV114" s="22"/>
      <c r="BW114" s="22"/>
      <c r="BX114" s="22"/>
      <c r="BY114" s="22"/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  <c r="CW114" s="22"/>
      <c r="CX114" s="22"/>
      <c r="CY114" s="22"/>
      <c r="CZ114" s="22"/>
      <c r="DA114" s="22"/>
      <c r="DB114" s="22"/>
      <c r="DC114" s="22"/>
      <c r="DD114" s="22"/>
      <c r="DE114" s="22"/>
      <c r="DF114" s="22"/>
      <c r="DG114" s="22"/>
      <c r="DH114" s="22"/>
      <c r="DI114" s="22"/>
      <c r="DJ114" s="22"/>
      <c r="DK114" s="22"/>
      <c r="DL114" s="22"/>
      <c r="DM114" s="22"/>
      <c r="DN114" s="22"/>
      <c r="DO114" s="22"/>
      <c r="DP114" s="22"/>
      <c r="DQ114" s="22"/>
      <c r="DR114" s="22"/>
      <c r="DS114" s="22"/>
      <c r="DT114" s="22"/>
      <c r="DU114" s="22"/>
      <c r="DV114" s="22"/>
      <c r="DW114" s="22"/>
      <c r="DX114" s="22"/>
      <c r="DY114" s="22"/>
      <c r="DZ114" s="22"/>
      <c r="EA114" s="22"/>
      <c r="EB114" s="22"/>
      <c r="EC114" s="22"/>
      <c r="ED114" s="22"/>
      <c r="EE114" s="22"/>
      <c r="EF114" s="22"/>
      <c r="EG114" s="22"/>
      <c r="EH114" s="22"/>
      <c r="EI114" s="22"/>
      <c r="EJ114" s="22"/>
      <c r="EK114" s="22"/>
      <c r="EL114" s="22"/>
      <c r="EM114" s="22"/>
      <c r="EN114" s="22"/>
      <c r="EO114" s="22"/>
      <c r="EP114" s="22"/>
      <c r="EQ114" s="22"/>
      <c r="ER114" s="22"/>
      <c r="ES114" s="22"/>
      <c r="ET114" s="22"/>
      <c r="EU114" s="22"/>
      <c r="EV114" s="22"/>
      <c r="EW114" s="22"/>
      <c r="EX114" s="22"/>
      <c r="EY114" s="22"/>
      <c r="EZ114" s="22"/>
      <c r="FA114" s="22"/>
      <c r="FB114" s="22"/>
      <c r="FC114" s="22"/>
      <c r="FD114" s="22"/>
      <c r="FE114" s="22"/>
      <c r="FF114" s="22"/>
      <c r="FG114" s="22"/>
      <c r="FH114" s="22"/>
      <c r="FI114" s="22"/>
      <c r="FJ114" s="22"/>
      <c r="FK114" s="22"/>
      <c r="FL114" s="22"/>
      <c r="FM114" s="22"/>
      <c r="FN114" s="22"/>
      <c r="FO114" s="22"/>
      <c r="FP114" s="22"/>
      <c r="FQ114" s="22"/>
      <c r="FR114" s="22"/>
      <c r="FS114" s="22"/>
      <c r="FT114" s="22"/>
      <c r="FU114" s="22"/>
      <c r="FV114" s="22"/>
      <c r="FW114" s="22"/>
      <c r="FX114" s="22"/>
      <c r="FY114" s="22"/>
      <c r="FZ114" s="22"/>
      <c r="GA114" s="22"/>
      <c r="GB114" s="22"/>
      <c r="GC114" s="22"/>
      <c r="GD114" s="22"/>
      <c r="GE114" s="22"/>
      <c r="GF114" s="22"/>
      <c r="GG114" s="22"/>
      <c r="GH114" s="22"/>
      <c r="GI114" s="22"/>
      <c r="GJ114" s="22"/>
      <c r="GK114" s="22"/>
      <c r="GL114" s="22"/>
      <c r="GM114" s="22"/>
      <c r="GN114" s="22"/>
      <c r="GO114" s="22"/>
      <c r="GP114" s="22"/>
      <c r="GQ114" s="22"/>
      <c r="GR114" s="22"/>
      <c r="GS114" s="22"/>
      <c r="GT114" s="22"/>
      <c r="GU114" s="22"/>
      <c r="GV114" s="22"/>
      <c r="GW114" s="22"/>
      <c r="GX114" s="22"/>
    </row>
    <row r="115" spans="1:206" s="150" customFormat="1" ht="15.75" customHeight="1">
      <c r="A115" s="246" t="s">
        <v>73</v>
      </c>
      <c r="B115" s="247"/>
      <c r="C115" s="29"/>
      <c r="D115" s="134">
        <f t="shared" ref="D115:D117" si="289">E115+F115+H115+J115+L115+N115+P115+R115+T115+V115+X115+Z115</f>
        <v>0</v>
      </c>
      <c r="E115" s="29"/>
      <c r="F115" s="29"/>
      <c r="G115" s="137">
        <f>F115-$C115</f>
        <v>0</v>
      </c>
      <c r="H115" s="29"/>
      <c r="I115" s="137">
        <f>H115-$C115</f>
        <v>0</v>
      </c>
      <c r="J115" s="29"/>
      <c r="K115" s="137">
        <f>J115-$C115</f>
        <v>0</v>
      </c>
      <c r="L115" s="29"/>
      <c r="M115" s="137">
        <f>L115-$C115</f>
        <v>0</v>
      </c>
      <c r="N115" s="29"/>
      <c r="O115" s="137">
        <f>N115-$C115</f>
        <v>0</v>
      </c>
      <c r="P115" s="29"/>
      <c r="Q115" s="137">
        <f>P115-$C115</f>
        <v>0</v>
      </c>
      <c r="R115" s="29"/>
      <c r="S115" s="137">
        <f>R115-$C115</f>
        <v>0</v>
      </c>
      <c r="T115" s="29"/>
      <c r="U115" s="137">
        <f>T115-$C115</f>
        <v>0</v>
      </c>
      <c r="V115" s="29"/>
      <c r="W115" s="137">
        <f>V115-$C115</f>
        <v>0</v>
      </c>
      <c r="X115" s="29"/>
      <c r="Y115" s="137">
        <f>X115-$C115</f>
        <v>0</v>
      </c>
      <c r="Z115" s="29"/>
      <c r="AA115" s="29"/>
      <c r="AB115" s="135">
        <f t="shared" ref="AB115:AB117" si="290">IF(D115=0,1,AA115/D115-1)</f>
        <v>1</v>
      </c>
      <c r="AC115" s="29"/>
      <c r="AD115" s="29"/>
      <c r="AE115" s="29">
        <f>AD115-$D115</f>
        <v>0</v>
      </c>
      <c r="AF115" s="135">
        <f t="shared" ref="AF115:AF117" si="291">IF(B115=0,1,AE115/B115-1)</f>
        <v>1</v>
      </c>
      <c r="AG115" s="29"/>
      <c r="AH115" s="29">
        <f>AG115-$D115</f>
        <v>0</v>
      </c>
      <c r="AI115" s="135">
        <f t="shared" ref="AI115:AI117" si="292">IF(E115=0,1,AH115/E115-1)</f>
        <v>1</v>
      </c>
      <c r="AJ115" s="29"/>
      <c r="AK115" s="29">
        <f>AJ115-$D115</f>
        <v>0</v>
      </c>
      <c r="AL115" s="135">
        <f t="shared" ref="AL115:AL117" si="293">IF(H115=0,1,AK115/H115-1)</f>
        <v>1</v>
      </c>
      <c r="AM115" s="29"/>
      <c r="AN115" s="29">
        <f>AM115-$D115</f>
        <v>0</v>
      </c>
      <c r="AO115" s="135">
        <f t="shared" ref="AO115:AO117" si="294">IF(K115=0,1,AN115/K115-1)</f>
        <v>1</v>
      </c>
      <c r="AP115" s="29"/>
      <c r="AQ115" s="29">
        <f>AP115-$D115</f>
        <v>0</v>
      </c>
      <c r="AR115" s="135">
        <f t="shared" ref="AR115:AR117" si="295">IF(N115=0,1,AQ115/N115-1)</f>
        <v>1</v>
      </c>
      <c r="AS115" s="29"/>
      <c r="AT115" s="29">
        <f>AS115-$D115</f>
        <v>0</v>
      </c>
      <c r="AU115" s="135">
        <f t="shared" ref="AU115:AU117" si="296">IF(Q115=0,1,AT115/Q115-1)</f>
        <v>1</v>
      </c>
      <c r="AV115" s="29"/>
      <c r="AW115" s="29">
        <f>AV115-$D115</f>
        <v>0</v>
      </c>
      <c r="AX115" s="135">
        <f t="shared" ref="AX115:AX117" si="297">IF(T115=0,1,AW115/T115-1)</f>
        <v>1</v>
      </c>
      <c r="AY115" s="29"/>
      <c r="AZ115" s="29">
        <f>AY115-$D115</f>
        <v>0</v>
      </c>
      <c r="BA115" s="135">
        <f t="shared" ref="BA115:BA117" si="298">IF(W115=0,1,AZ115/W115-1)</f>
        <v>1</v>
      </c>
      <c r="BB115" s="29"/>
      <c r="BC115" s="29">
        <f>BB115-$D115</f>
        <v>0</v>
      </c>
      <c r="BD115" s="135">
        <f t="shared" ref="BD115:BD117" si="299">IF(Z115=0,1,BC115/Z115-1)</f>
        <v>1</v>
      </c>
      <c r="BE115" s="29"/>
      <c r="BF115" s="29">
        <f>BE115-$D115</f>
        <v>0</v>
      </c>
      <c r="BG115" s="135">
        <f t="shared" ref="BG115:BG117" si="300">IF(AC115=0,1,BF115/AC115-1)</f>
        <v>1</v>
      </c>
      <c r="BH115" s="29"/>
      <c r="BI115" s="137"/>
      <c r="BJ115" s="137"/>
      <c r="BK115" s="135">
        <f t="shared" ref="BK115:BK117" si="301">IF($AA$80=0,1,BJ115/$AA$80-1)</f>
        <v>1</v>
      </c>
      <c r="BL115" s="135">
        <f t="shared" ref="BL115:BL117" si="302">IF($D115=0,1,BJ115/$D115-1)</f>
        <v>1</v>
      </c>
      <c r="BM115" s="121"/>
      <c r="BN115" s="149"/>
      <c r="BO115" s="149"/>
      <c r="BP115" s="149"/>
      <c r="BQ115" s="149"/>
      <c r="BR115" s="149"/>
      <c r="BS115" s="149"/>
      <c r="BT115" s="149"/>
      <c r="BU115" s="149"/>
      <c r="BV115" s="149"/>
      <c r="BW115" s="149"/>
      <c r="BX115" s="149"/>
      <c r="BY115" s="149"/>
      <c r="BZ115" s="149"/>
      <c r="CA115" s="149"/>
      <c r="CB115" s="149"/>
      <c r="CC115" s="149"/>
      <c r="CD115" s="149"/>
      <c r="CE115" s="149"/>
      <c r="CF115" s="149"/>
      <c r="CG115" s="149"/>
      <c r="CH115" s="149"/>
      <c r="CI115" s="149"/>
      <c r="CJ115" s="149"/>
      <c r="CK115" s="149"/>
      <c r="CL115" s="149"/>
      <c r="CM115" s="149"/>
      <c r="CN115" s="149"/>
      <c r="CO115" s="149"/>
      <c r="CP115" s="149"/>
      <c r="CQ115" s="149"/>
      <c r="CR115" s="149"/>
      <c r="CS115" s="149"/>
      <c r="CT115" s="149"/>
      <c r="CU115" s="149"/>
      <c r="CV115" s="149"/>
      <c r="CW115" s="149"/>
      <c r="CX115" s="149"/>
      <c r="CY115" s="149"/>
      <c r="CZ115" s="149"/>
      <c r="DA115" s="149"/>
      <c r="DB115" s="149"/>
      <c r="DC115" s="149"/>
      <c r="DD115" s="149"/>
      <c r="DE115" s="149"/>
      <c r="DF115" s="149"/>
      <c r="DG115" s="149"/>
      <c r="DH115" s="149"/>
      <c r="DI115" s="149"/>
      <c r="DJ115" s="149"/>
      <c r="DK115" s="149"/>
      <c r="DL115" s="149"/>
      <c r="DM115" s="149"/>
      <c r="DN115" s="149"/>
      <c r="DO115" s="149"/>
      <c r="DP115" s="149"/>
      <c r="DQ115" s="149"/>
      <c r="DR115" s="149"/>
      <c r="DS115" s="149"/>
      <c r="DT115" s="149"/>
      <c r="DU115" s="149"/>
      <c r="DV115" s="149"/>
      <c r="DW115" s="149"/>
      <c r="DX115" s="149"/>
      <c r="DY115" s="149"/>
      <c r="DZ115" s="149"/>
      <c r="EA115" s="149"/>
      <c r="EB115" s="149"/>
      <c r="EC115" s="149"/>
      <c r="ED115" s="149"/>
      <c r="EE115" s="149"/>
      <c r="EF115" s="149"/>
      <c r="EG115" s="149"/>
      <c r="EH115" s="149"/>
      <c r="EI115" s="149"/>
      <c r="EJ115" s="149"/>
      <c r="EK115" s="149"/>
      <c r="EL115" s="149"/>
      <c r="EM115" s="149"/>
      <c r="EN115" s="149"/>
      <c r="EO115" s="149"/>
      <c r="EP115" s="149"/>
      <c r="EQ115" s="149"/>
      <c r="ER115" s="149"/>
      <c r="ES115" s="149"/>
      <c r="ET115" s="149"/>
      <c r="EU115" s="149"/>
      <c r="EV115" s="149"/>
      <c r="EW115" s="149"/>
      <c r="EX115" s="149"/>
      <c r="EY115" s="149"/>
      <c r="EZ115" s="149"/>
      <c r="FA115" s="149"/>
      <c r="FB115" s="149"/>
      <c r="FC115" s="149"/>
      <c r="FD115" s="149"/>
      <c r="FE115" s="149"/>
      <c r="FF115" s="149"/>
      <c r="FG115" s="149"/>
      <c r="FH115" s="149"/>
      <c r="FI115" s="149"/>
      <c r="FJ115" s="149"/>
      <c r="FK115" s="149"/>
      <c r="FL115" s="149"/>
      <c r="FM115" s="149"/>
      <c r="FN115" s="149"/>
      <c r="FO115" s="149"/>
      <c r="FP115" s="149"/>
      <c r="FQ115" s="149"/>
      <c r="FR115" s="149"/>
      <c r="FS115" s="149"/>
      <c r="FT115" s="149"/>
      <c r="FU115" s="149"/>
      <c r="FV115" s="149"/>
      <c r="FW115" s="149"/>
      <c r="FX115" s="149"/>
      <c r="FY115" s="149"/>
      <c r="FZ115" s="149"/>
      <c r="GA115" s="149"/>
      <c r="GB115" s="149"/>
      <c r="GC115" s="149"/>
      <c r="GD115" s="149"/>
      <c r="GE115" s="149"/>
      <c r="GF115" s="149"/>
      <c r="GG115" s="149"/>
      <c r="GH115" s="149"/>
      <c r="GI115" s="149"/>
      <c r="GJ115" s="149"/>
      <c r="GK115" s="149"/>
      <c r="GL115" s="149"/>
      <c r="GM115" s="149"/>
      <c r="GN115" s="149"/>
      <c r="GO115" s="149"/>
      <c r="GP115" s="149"/>
      <c r="GQ115" s="149"/>
      <c r="GR115" s="149"/>
      <c r="GS115" s="149"/>
      <c r="GT115" s="149"/>
      <c r="GU115" s="149"/>
      <c r="GV115" s="149"/>
      <c r="GW115" s="149"/>
      <c r="GX115" s="149"/>
    </row>
    <row r="116" spans="1:206" s="85" customFormat="1" ht="36.75" customHeight="1">
      <c r="A116" s="242" t="s">
        <v>74</v>
      </c>
      <c r="B116" s="243"/>
      <c r="C116" s="29"/>
      <c r="D116" s="134">
        <f t="shared" si="289"/>
        <v>0</v>
      </c>
      <c r="E116" s="29"/>
      <c r="F116" s="29"/>
      <c r="G116" s="137">
        <f t="shared" ref="G116:G117" si="303">F116-$C116</f>
        <v>0</v>
      </c>
      <c r="H116" s="29"/>
      <c r="I116" s="137">
        <f t="shared" ref="I116:K117" si="304">H116-$C116</f>
        <v>0</v>
      </c>
      <c r="J116" s="29"/>
      <c r="K116" s="137">
        <f t="shared" si="304"/>
        <v>0</v>
      </c>
      <c r="L116" s="29"/>
      <c r="M116" s="137">
        <f t="shared" ref="M116" si="305">L116-$C116</f>
        <v>0</v>
      </c>
      <c r="N116" s="29"/>
      <c r="O116" s="137">
        <f t="shared" ref="O116" si="306">N116-$C116</f>
        <v>0</v>
      </c>
      <c r="P116" s="29"/>
      <c r="Q116" s="137">
        <f t="shared" ref="Q116" si="307">P116-$C116</f>
        <v>0</v>
      </c>
      <c r="R116" s="29"/>
      <c r="S116" s="137">
        <f t="shared" ref="S116" si="308">R116-$C116</f>
        <v>0</v>
      </c>
      <c r="T116" s="29"/>
      <c r="U116" s="137">
        <f t="shared" ref="U116" si="309">T116-$C116</f>
        <v>0</v>
      </c>
      <c r="V116" s="29"/>
      <c r="W116" s="137">
        <f t="shared" ref="W116" si="310">V116-$C116</f>
        <v>0</v>
      </c>
      <c r="X116" s="29"/>
      <c r="Y116" s="137">
        <f t="shared" ref="Y116" si="311">X116-$C116</f>
        <v>0</v>
      </c>
      <c r="Z116" s="29"/>
      <c r="AA116" s="29"/>
      <c r="AB116" s="135">
        <f t="shared" si="290"/>
        <v>1</v>
      </c>
      <c r="AC116" s="29"/>
      <c r="AD116" s="29"/>
      <c r="AE116" s="29">
        <f t="shared" ref="AE116:AE117" si="312">AD116-$D116</f>
        <v>0</v>
      </c>
      <c r="AF116" s="135">
        <f t="shared" si="291"/>
        <v>1</v>
      </c>
      <c r="AG116" s="29"/>
      <c r="AH116" s="29">
        <f t="shared" ref="AH116:AH117" si="313">AG116-$D116</f>
        <v>0</v>
      </c>
      <c r="AI116" s="135">
        <f t="shared" si="292"/>
        <v>1</v>
      </c>
      <c r="AJ116" s="29"/>
      <c r="AK116" s="29">
        <f t="shared" ref="AK116:AK117" si="314">AJ116-$D116</f>
        <v>0</v>
      </c>
      <c r="AL116" s="135">
        <f t="shared" si="293"/>
        <v>1</v>
      </c>
      <c r="AM116" s="29"/>
      <c r="AN116" s="29">
        <f t="shared" ref="AN116:AN117" si="315">AM116-$D116</f>
        <v>0</v>
      </c>
      <c r="AO116" s="135">
        <f t="shared" si="294"/>
        <v>1</v>
      </c>
      <c r="AP116" s="29"/>
      <c r="AQ116" s="29">
        <f t="shared" ref="AQ116:AQ117" si="316">AP116-$D116</f>
        <v>0</v>
      </c>
      <c r="AR116" s="135">
        <f t="shared" si="295"/>
        <v>1</v>
      </c>
      <c r="AS116" s="29"/>
      <c r="AT116" s="29">
        <f t="shared" ref="AT116:AT117" si="317">AS116-$D116</f>
        <v>0</v>
      </c>
      <c r="AU116" s="135">
        <f t="shared" si="296"/>
        <v>1</v>
      </c>
      <c r="AV116" s="29"/>
      <c r="AW116" s="29">
        <f t="shared" ref="AW116:AW117" si="318">AV116-$D116</f>
        <v>0</v>
      </c>
      <c r="AX116" s="135">
        <f t="shared" si="297"/>
        <v>1</v>
      </c>
      <c r="AY116" s="29"/>
      <c r="AZ116" s="29">
        <f t="shared" ref="AZ116:AZ117" si="319">AY116-$D116</f>
        <v>0</v>
      </c>
      <c r="BA116" s="135">
        <f t="shared" si="298"/>
        <v>1</v>
      </c>
      <c r="BB116" s="29"/>
      <c r="BC116" s="29">
        <f t="shared" ref="BC116:BC117" si="320">BB116-$D116</f>
        <v>0</v>
      </c>
      <c r="BD116" s="135">
        <f t="shared" si="299"/>
        <v>1</v>
      </c>
      <c r="BE116" s="29"/>
      <c r="BF116" s="29">
        <f t="shared" ref="BF116:BF117" si="321">BE116-$D116</f>
        <v>0</v>
      </c>
      <c r="BG116" s="135">
        <f t="shared" si="300"/>
        <v>1</v>
      </c>
      <c r="BH116" s="29"/>
      <c r="BI116" s="137"/>
      <c r="BJ116" s="137"/>
      <c r="BK116" s="135">
        <f t="shared" si="301"/>
        <v>1</v>
      </c>
      <c r="BL116" s="135">
        <f t="shared" si="302"/>
        <v>1</v>
      </c>
      <c r="BM116" s="168"/>
      <c r="BN116" s="86"/>
      <c r="BO116" s="86"/>
      <c r="BP116" s="86"/>
      <c r="BQ116" s="86"/>
      <c r="BR116" s="86"/>
      <c r="BS116" s="86"/>
      <c r="BT116" s="86"/>
      <c r="BU116" s="86"/>
      <c r="BV116" s="86"/>
      <c r="BW116" s="86"/>
      <c r="BX116" s="86"/>
      <c r="BY116" s="86"/>
      <c r="BZ116" s="86"/>
      <c r="CA116" s="86"/>
      <c r="CB116" s="86"/>
      <c r="CC116" s="86"/>
      <c r="CD116" s="86"/>
      <c r="CE116" s="86"/>
      <c r="CF116" s="86"/>
      <c r="CG116" s="86"/>
      <c r="CH116" s="86"/>
      <c r="CI116" s="86"/>
      <c r="CJ116" s="86"/>
      <c r="CK116" s="86"/>
      <c r="CL116" s="86"/>
      <c r="CM116" s="86"/>
      <c r="CN116" s="86"/>
      <c r="CO116" s="86"/>
      <c r="CP116" s="86"/>
      <c r="CQ116" s="86"/>
      <c r="CR116" s="86"/>
      <c r="CS116" s="86"/>
      <c r="CT116" s="86"/>
      <c r="CU116" s="86"/>
      <c r="CV116" s="86"/>
      <c r="CW116" s="86"/>
      <c r="CX116" s="86"/>
      <c r="CY116" s="86"/>
      <c r="CZ116" s="86"/>
      <c r="DA116" s="86"/>
      <c r="DB116" s="86"/>
      <c r="DC116" s="86"/>
      <c r="DD116" s="86"/>
      <c r="DE116" s="86"/>
      <c r="DF116" s="86"/>
      <c r="DG116" s="86"/>
      <c r="DH116" s="86"/>
      <c r="DI116" s="86"/>
      <c r="DJ116" s="86"/>
      <c r="DK116" s="86"/>
      <c r="DL116" s="86"/>
      <c r="DM116" s="86"/>
      <c r="DN116" s="86"/>
      <c r="DO116" s="86"/>
      <c r="DP116" s="86"/>
      <c r="DQ116" s="86"/>
      <c r="DR116" s="86"/>
      <c r="DS116" s="86"/>
      <c r="DT116" s="86"/>
      <c r="DU116" s="86"/>
      <c r="DV116" s="86"/>
      <c r="DW116" s="86"/>
      <c r="DX116" s="86"/>
      <c r="DY116" s="86"/>
      <c r="DZ116" s="86"/>
      <c r="EA116" s="86"/>
      <c r="EB116" s="86"/>
      <c r="EC116" s="86"/>
      <c r="ED116" s="86"/>
      <c r="EE116" s="86"/>
      <c r="EF116" s="86"/>
      <c r="EG116" s="86"/>
      <c r="EH116" s="86"/>
      <c r="EI116" s="86"/>
      <c r="EJ116" s="86"/>
      <c r="EK116" s="86"/>
      <c r="EL116" s="86"/>
      <c r="EM116" s="86"/>
      <c r="EN116" s="86"/>
      <c r="EO116" s="86"/>
      <c r="EP116" s="86"/>
      <c r="EQ116" s="86"/>
      <c r="ER116" s="86"/>
      <c r="ES116" s="86"/>
      <c r="ET116" s="86"/>
      <c r="EU116" s="86"/>
      <c r="EV116" s="86"/>
      <c r="EW116" s="86"/>
      <c r="EX116" s="86"/>
      <c r="EY116" s="86"/>
      <c r="EZ116" s="86"/>
      <c r="FA116" s="86"/>
      <c r="FB116" s="86"/>
      <c r="FC116" s="86"/>
      <c r="FD116" s="86"/>
      <c r="FE116" s="86"/>
      <c r="FF116" s="86"/>
      <c r="FG116" s="86"/>
      <c r="FH116" s="86"/>
      <c r="FI116" s="86"/>
      <c r="FJ116" s="86"/>
      <c r="FK116" s="86"/>
      <c r="FL116" s="86"/>
      <c r="FM116" s="86"/>
      <c r="FN116" s="86"/>
      <c r="FO116" s="86"/>
      <c r="FP116" s="86"/>
      <c r="FQ116" s="86"/>
      <c r="FR116" s="86"/>
      <c r="FS116" s="86"/>
      <c r="FT116" s="86"/>
      <c r="FU116" s="86"/>
      <c r="FV116" s="86"/>
      <c r="FW116" s="86"/>
      <c r="FX116" s="86"/>
      <c r="FY116" s="86"/>
      <c r="FZ116" s="86"/>
      <c r="GA116" s="86"/>
      <c r="GB116" s="86"/>
      <c r="GC116" s="86"/>
      <c r="GD116" s="86"/>
      <c r="GE116" s="86"/>
      <c r="GF116" s="86"/>
      <c r="GG116" s="86"/>
      <c r="GH116" s="86"/>
      <c r="GI116" s="86"/>
      <c r="GJ116" s="86"/>
      <c r="GK116" s="86"/>
      <c r="GL116" s="86"/>
      <c r="GM116" s="86"/>
      <c r="GN116" s="86"/>
      <c r="GO116" s="86"/>
      <c r="GP116" s="86"/>
      <c r="GQ116" s="86"/>
      <c r="GR116" s="86"/>
      <c r="GS116" s="86"/>
      <c r="GT116" s="86"/>
      <c r="GU116" s="86"/>
      <c r="GV116" s="86"/>
      <c r="GW116" s="86"/>
      <c r="GX116" s="86"/>
    </row>
    <row r="117" spans="1:206" s="66" customFormat="1" ht="16.5">
      <c r="A117" s="240" t="s">
        <v>75</v>
      </c>
      <c r="B117" s="241"/>
      <c r="C117" s="29"/>
      <c r="D117" s="134">
        <f t="shared" si="289"/>
        <v>0</v>
      </c>
      <c r="E117" s="29"/>
      <c r="F117" s="29"/>
      <c r="G117" s="137">
        <f t="shared" si="303"/>
        <v>0</v>
      </c>
      <c r="H117" s="29"/>
      <c r="I117" s="137">
        <f t="shared" si="304"/>
        <v>0</v>
      </c>
      <c r="J117" s="29"/>
      <c r="K117" s="137">
        <f t="shared" si="304"/>
        <v>0</v>
      </c>
      <c r="L117" s="29"/>
      <c r="M117" s="137">
        <f t="shared" ref="M117" si="322">L117-$C117</f>
        <v>0</v>
      </c>
      <c r="N117" s="29"/>
      <c r="O117" s="137">
        <f t="shared" ref="O117" si="323">N117-$C117</f>
        <v>0</v>
      </c>
      <c r="P117" s="29"/>
      <c r="Q117" s="137">
        <f t="shared" ref="Q117" si="324">P117-$C117</f>
        <v>0</v>
      </c>
      <c r="R117" s="29"/>
      <c r="S117" s="137">
        <f t="shared" ref="S117" si="325">R117-$C117</f>
        <v>0</v>
      </c>
      <c r="T117" s="29"/>
      <c r="U117" s="137">
        <f t="shared" ref="U117" si="326">T117-$C117</f>
        <v>0</v>
      </c>
      <c r="V117" s="29"/>
      <c r="W117" s="137">
        <f t="shared" ref="W117" si="327">V117-$C117</f>
        <v>0</v>
      </c>
      <c r="X117" s="29"/>
      <c r="Y117" s="137">
        <f t="shared" ref="Y117" si="328">X117-$C117</f>
        <v>0</v>
      </c>
      <c r="Z117" s="29"/>
      <c r="AA117" s="29"/>
      <c r="AB117" s="135">
        <f t="shared" si="290"/>
        <v>1</v>
      </c>
      <c r="AC117" s="29"/>
      <c r="AD117" s="29"/>
      <c r="AE117" s="29">
        <f t="shared" si="312"/>
        <v>0</v>
      </c>
      <c r="AF117" s="135">
        <f t="shared" si="291"/>
        <v>1</v>
      </c>
      <c r="AG117" s="29"/>
      <c r="AH117" s="29">
        <f t="shared" si="313"/>
        <v>0</v>
      </c>
      <c r="AI117" s="135">
        <f t="shared" si="292"/>
        <v>1</v>
      </c>
      <c r="AJ117" s="29"/>
      <c r="AK117" s="29">
        <f t="shared" si="314"/>
        <v>0</v>
      </c>
      <c r="AL117" s="135">
        <f t="shared" si="293"/>
        <v>1</v>
      </c>
      <c r="AM117" s="29"/>
      <c r="AN117" s="29">
        <f t="shared" si="315"/>
        <v>0</v>
      </c>
      <c r="AO117" s="135">
        <f t="shared" si="294"/>
        <v>1</v>
      </c>
      <c r="AP117" s="29"/>
      <c r="AQ117" s="29">
        <f t="shared" si="316"/>
        <v>0</v>
      </c>
      <c r="AR117" s="135">
        <f t="shared" si="295"/>
        <v>1</v>
      </c>
      <c r="AS117" s="29"/>
      <c r="AT117" s="29">
        <f t="shared" si="317"/>
        <v>0</v>
      </c>
      <c r="AU117" s="135">
        <f t="shared" si="296"/>
        <v>1</v>
      </c>
      <c r="AV117" s="29"/>
      <c r="AW117" s="29">
        <f t="shared" si="318"/>
        <v>0</v>
      </c>
      <c r="AX117" s="135">
        <f t="shared" si="297"/>
        <v>1</v>
      </c>
      <c r="AY117" s="29"/>
      <c r="AZ117" s="29">
        <f t="shared" si="319"/>
        <v>0</v>
      </c>
      <c r="BA117" s="135">
        <f t="shared" si="298"/>
        <v>1</v>
      </c>
      <c r="BB117" s="29"/>
      <c r="BC117" s="29">
        <f t="shared" si="320"/>
        <v>0</v>
      </c>
      <c r="BD117" s="135">
        <f t="shared" si="299"/>
        <v>1</v>
      </c>
      <c r="BE117" s="29"/>
      <c r="BF117" s="29">
        <f t="shared" si="321"/>
        <v>0</v>
      </c>
      <c r="BG117" s="135">
        <f t="shared" si="300"/>
        <v>1</v>
      </c>
      <c r="BH117" s="29"/>
      <c r="BI117" s="137"/>
      <c r="BJ117" s="137"/>
      <c r="BK117" s="135">
        <f t="shared" si="301"/>
        <v>1</v>
      </c>
      <c r="BL117" s="135">
        <f t="shared" si="302"/>
        <v>1</v>
      </c>
      <c r="BM117" s="171"/>
      <c r="BN117" s="65"/>
      <c r="BO117" s="65"/>
      <c r="BP117" s="65"/>
      <c r="BQ117" s="65"/>
      <c r="BR117" s="65"/>
      <c r="BS117" s="65"/>
      <c r="BT117" s="65"/>
      <c r="BU117" s="65"/>
      <c r="BV117" s="65"/>
      <c r="BW117" s="65"/>
      <c r="BX117" s="65"/>
      <c r="BY117" s="65"/>
      <c r="BZ117" s="65"/>
      <c r="CA117" s="65"/>
      <c r="CB117" s="65"/>
      <c r="CC117" s="65"/>
      <c r="CD117" s="65"/>
      <c r="CE117" s="65"/>
      <c r="CF117" s="65"/>
      <c r="CG117" s="65"/>
      <c r="CH117" s="65"/>
      <c r="CI117" s="65"/>
      <c r="CJ117" s="65"/>
      <c r="CK117" s="65"/>
      <c r="CL117" s="65"/>
      <c r="CM117" s="65"/>
      <c r="CN117" s="65"/>
      <c r="CO117" s="65"/>
      <c r="CP117" s="65"/>
      <c r="CQ117" s="65"/>
      <c r="CR117" s="65"/>
      <c r="CS117" s="65"/>
      <c r="CT117" s="65"/>
      <c r="CU117" s="65"/>
      <c r="CV117" s="65"/>
      <c r="CW117" s="65"/>
      <c r="CX117" s="65"/>
      <c r="CY117" s="65"/>
      <c r="CZ117" s="65"/>
      <c r="DA117" s="65"/>
      <c r="DB117" s="65"/>
      <c r="DC117" s="65"/>
      <c r="DD117" s="65"/>
      <c r="DE117" s="65"/>
      <c r="DF117" s="65"/>
      <c r="DG117" s="65"/>
      <c r="DH117" s="65"/>
      <c r="DI117" s="65"/>
      <c r="DJ117" s="65"/>
      <c r="DK117" s="65"/>
      <c r="DL117" s="65"/>
      <c r="DM117" s="65"/>
      <c r="DN117" s="65"/>
      <c r="DO117" s="65"/>
      <c r="DP117" s="65"/>
      <c r="DQ117" s="65"/>
      <c r="DR117" s="65"/>
      <c r="DS117" s="65"/>
      <c r="DT117" s="65"/>
      <c r="DU117" s="65"/>
      <c r="DV117" s="65"/>
      <c r="DW117" s="65"/>
      <c r="DX117" s="65"/>
      <c r="DY117" s="65"/>
      <c r="DZ117" s="65"/>
      <c r="EA117" s="65"/>
      <c r="EB117" s="65"/>
      <c r="EC117" s="65"/>
      <c r="ED117" s="65"/>
      <c r="EE117" s="65"/>
      <c r="EF117" s="65"/>
      <c r="EG117" s="65"/>
      <c r="EH117" s="65"/>
      <c r="EI117" s="65"/>
      <c r="EJ117" s="65"/>
      <c r="EK117" s="65"/>
      <c r="EL117" s="65"/>
      <c r="EM117" s="65"/>
      <c r="EN117" s="65"/>
      <c r="EO117" s="65"/>
      <c r="EP117" s="65"/>
      <c r="EQ117" s="65"/>
      <c r="ER117" s="65"/>
      <c r="ES117" s="65"/>
      <c r="ET117" s="65"/>
      <c r="EU117" s="65"/>
      <c r="EV117" s="65"/>
      <c r="EW117" s="65"/>
      <c r="EX117" s="65"/>
      <c r="EY117" s="65"/>
      <c r="EZ117" s="65"/>
      <c r="FA117" s="65"/>
      <c r="FB117" s="65"/>
      <c r="FC117" s="65"/>
      <c r="FD117" s="65"/>
      <c r="FE117" s="65"/>
      <c r="FF117" s="65"/>
      <c r="FG117" s="65"/>
      <c r="FH117" s="65"/>
      <c r="FI117" s="65"/>
      <c r="FJ117" s="65"/>
      <c r="FK117" s="65"/>
      <c r="FL117" s="65"/>
      <c r="FM117" s="65"/>
      <c r="FN117" s="65"/>
      <c r="FO117" s="65"/>
      <c r="FP117" s="65"/>
      <c r="FQ117" s="65"/>
      <c r="FR117" s="65"/>
      <c r="FS117" s="65"/>
      <c r="FT117" s="65"/>
      <c r="FU117" s="65"/>
      <c r="FV117" s="65"/>
      <c r="FW117" s="65"/>
      <c r="FX117" s="65"/>
      <c r="FY117" s="65"/>
      <c r="FZ117" s="65"/>
      <c r="GA117" s="65"/>
      <c r="GB117" s="65"/>
      <c r="GC117" s="65"/>
      <c r="GD117" s="65"/>
      <c r="GE117" s="65"/>
      <c r="GF117" s="65"/>
      <c r="GG117" s="65"/>
      <c r="GH117" s="65"/>
      <c r="GI117" s="65"/>
      <c r="GJ117" s="65"/>
      <c r="GK117" s="65"/>
      <c r="GL117" s="65"/>
      <c r="GM117" s="65"/>
      <c r="GN117" s="65"/>
      <c r="GO117" s="65"/>
      <c r="GP117" s="65"/>
      <c r="GQ117" s="65"/>
      <c r="GR117" s="65"/>
      <c r="GS117" s="65"/>
      <c r="GT117" s="65"/>
      <c r="GU117" s="65"/>
      <c r="GV117" s="65"/>
      <c r="GW117" s="65"/>
      <c r="GX117" s="65"/>
    </row>
    <row r="118" spans="1:206" s="75" customFormat="1" ht="18.75" customHeight="1">
      <c r="A118" s="375" t="s">
        <v>76</v>
      </c>
      <c r="B118" s="375"/>
      <c r="C118" s="180"/>
      <c r="D118" s="181">
        <f t="shared" ref="D118:D128" si="329">Z118</f>
        <v>0</v>
      </c>
      <c r="E118" s="182"/>
      <c r="F118" s="182"/>
      <c r="G118" s="182">
        <f t="shared" ref="G118:G128" si="330">F118-$C118</f>
        <v>0</v>
      </c>
      <c r="H118" s="182"/>
      <c r="I118" s="182">
        <f t="shared" ref="I118:I128" si="331">H118-$C118</f>
        <v>0</v>
      </c>
      <c r="J118" s="182"/>
      <c r="K118" s="182">
        <f t="shared" ref="K118:K128" si="332">J118-$C118</f>
        <v>0</v>
      </c>
      <c r="L118" s="182"/>
      <c r="M118" s="182">
        <f t="shared" ref="M118:M128" si="333">L118-$C118</f>
        <v>0</v>
      </c>
      <c r="N118" s="182"/>
      <c r="O118" s="182">
        <f t="shared" ref="O118:O128" si="334">N118-$C118</f>
        <v>0</v>
      </c>
      <c r="P118" s="182"/>
      <c r="Q118" s="182">
        <f t="shared" ref="Q118:Q128" si="335">P118-$C118</f>
        <v>0</v>
      </c>
      <c r="R118" s="182"/>
      <c r="S118" s="182">
        <f t="shared" ref="S118:S128" si="336">R118-$C118</f>
        <v>0</v>
      </c>
      <c r="T118" s="182"/>
      <c r="U118" s="182">
        <f t="shared" ref="U118:U128" si="337">T118-$C118</f>
        <v>0</v>
      </c>
      <c r="V118" s="182"/>
      <c r="W118" s="182">
        <f t="shared" ref="W118:W128" si="338">V118-$C118</f>
        <v>0</v>
      </c>
      <c r="X118" s="183"/>
      <c r="Y118" s="182">
        <f t="shared" ref="Y118:Y128" si="339">X118-$C118</f>
        <v>0</v>
      </c>
      <c r="Z118" s="183"/>
      <c r="AA118" s="180" t="s">
        <v>51</v>
      </c>
      <c r="AB118" s="144" t="s">
        <v>51</v>
      </c>
      <c r="AC118" s="184"/>
      <c r="AD118" s="184"/>
      <c r="AE118" s="184">
        <f t="shared" ref="AE118:AE128" si="340">AD118-$D118</f>
        <v>0</v>
      </c>
      <c r="AF118" s="144" t="s">
        <v>51</v>
      </c>
      <c r="AG118" s="182"/>
      <c r="AH118" s="184">
        <f t="shared" ref="AH118:AH128" si="341">AG118-$D118</f>
        <v>0</v>
      </c>
      <c r="AI118" s="144" t="s">
        <v>51</v>
      </c>
      <c r="AJ118" s="182"/>
      <c r="AK118" s="184">
        <f t="shared" ref="AK118:AK128" si="342">AJ118-$D118</f>
        <v>0</v>
      </c>
      <c r="AL118" s="144" t="s">
        <v>51</v>
      </c>
      <c r="AM118" s="182"/>
      <c r="AN118" s="184">
        <f t="shared" ref="AN118:AN128" si="343">AM118-$D118</f>
        <v>0</v>
      </c>
      <c r="AO118" s="144" t="s">
        <v>51</v>
      </c>
      <c r="AP118" s="182"/>
      <c r="AQ118" s="184">
        <f t="shared" ref="AQ118:AQ128" si="344">AP118-$D118</f>
        <v>0</v>
      </c>
      <c r="AR118" s="144" t="s">
        <v>51</v>
      </c>
      <c r="AS118" s="182"/>
      <c r="AT118" s="184">
        <f t="shared" ref="AT118:AT128" si="345">AS118-$D118</f>
        <v>0</v>
      </c>
      <c r="AU118" s="144" t="s">
        <v>51</v>
      </c>
      <c r="AV118" s="182"/>
      <c r="AW118" s="184">
        <f t="shared" ref="AW118:AW128" si="346">AV118-$D118</f>
        <v>0</v>
      </c>
      <c r="AX118" s="144" t="s">
        <v>51</v>
      </c>
      <c r="AY118" s="182"/>
      <c r="AZ118" s="184">
        <f t="shared" ref="AZ118:AZ128" si="347">AY118-$D118</f>
        <v>0</v>
      </c>
      <c r="BA118" s="144" t="s">
        <v>51</v>
      </c>
      <c r="BB118" s="182"/>
      <c r="BC118" s="184">
        <f t="shared" ref="BC118:BC128" si="348">BB118-$D118</f>
        <v>0</v>
      </c>
      <c r="BD118" s="144" t="s">
        <v>51</v>
      </c>
      <c r="BE118" s="182"/>
      <c r="BF118" s="184">
        <f t="shared" ref="BF118:BF128" si="349">BE118-$D118</f>
        <v>0</v>
      </c>
      <c r="BG118" s="144" t="s">
        <v>51</v>
      </c>
      <c r="BH118" s="182"/>
      <c r="BI118" s="182"/>
      <c r="BJ118" s="182"/>
      <c r="BK118" s="144" t="s">
        <v>51</v>
      </c>
      <c r="BL118" s="144">
        <f t="shared" ref="BL118:BL128" si="350">IF($D118=0,1,BJ118/$D118-1)</f>
        <v>1</v>
      </c>
      <c r="BM118" s="185"/>
      <c r="BN118" s="74"/>
      <c r="BO118" s="74"/>
      <c r="BP118" s="74"/>
      <c r="BQ118" s="74"/>
      <c r="BR118" s="74"/>
      <c r="BS118" s="74"/>
      <c r="BT118" s="74"/>
      <c r="BU118" s="74"/>
      <c r="BV118" s="74"/>
      <c r="BW118" s="74"/>
      <c r="BX118" s="74"/>
      <c r="BY118" s="74"/>
      <c r="BZ118" s="74"/>
      <c r="CA118" s="74"/>
      <c r="CB118" s="74"/>
      <c r="CC118" s="74"/>
      <c r="CD118" s="74"/>
      <c r="CE118" s="74"/>
      <c r="CF118" s="74"/>
      <c r="CG118" s="74"/>
      <c r="CH118" s="74"/>
      <c r="CI118" s="74"/>
      <c r="CJ118" s="74"/>
      <c r="CK118" s="74"/>
      <c r="CL118" s="74"/>
      <c r="CM118" s="74"/>
      <c r="CN118" s="74"/>
      <c r="CO118" s="74"/>
      <c r="CP118" s="74"/>
      <c r="CQ118" s="74"/>
      <c r="CR118" s="74"/>
      <c r="CS118" s="74"/>
      <c r="CT118" s="74"/>
      <c r="CU118" s="74"/>
      <c r="CV118" s="74"/>
      <c r="CW118" s="74"/>
      <c r="CX118" s="74"/>
      <c r="CY118" s="74"/>
      <c r="CZ118" s="74"/>
      <c r="DA118" s="74"/>
      <c r="DB118" s="74"/>
      <c r="DC118" s="74"/>
      <c r="DD118" s="74"/>
      <c r="DE118" s="74"/>
      <c r="DF118" s="74"/>
      <c r="DG118" s="74"/>
      <c r="DH118" s="74"/>
      <c r="DI118" s="74"/>
      <c r="DJ118" s="74"/>
      <c r="DK118" s="74"/>
      <c r="DL118" s="74"/>
      <c r="DM118" s="74"/>
      <c r="DN118" s="74"/>
      <c r="DO118" s="74"/>
      <c r="DP118" s="74"/>
      <c r="DQ118" s="74"/>
      <c r="DR118" s="74"/>
      <c r="DS118" s="74"/>
      <c r="DT118" s="74"/>
      <c r="DU118" s="74"/>
      <c r="DV118" s="74"/>
      <c r="DW118" s="74"/>
      <c r="DX118" s="74"/>
      <c r="DY118" s="74"/>
      <c r="DZ118" s="74"/>
      <c r="EA118" s="74"/>
      <c r="EB118" s="74"/>
      <c r="EC118" s="74"/>
      <c r="ED118" s="74"/>
      <c r="EE118" s="74"/>
      <c r="EF118" s="74"/>
      <c r="EG118" s="74"/>
      <c r="EH118" s="74"/>
      <c r="EI118" s="74"/>
      <c r="EJ118" s="74"/>
      <c r="EK118" s="74"/>
      <c r="EL118" s="74"/>
      <c r="EM118" s="74"/>
      <c r="EN118" s="74"/>
      <c r="EO118" s="74"/>
      <c r="EP118" s="74"/>
      <c r="EQ118" s="74"/>
      <c r="ER118" s="74"/>
      <c r="ES118" s="74"/>
      <c r="ET118" s="74"/>
      <c r="EU118" s="74"/>
      <c r="EV118" s="74"/>
      <c r="EW118" s="74"/>
      <c r="EX118" s="74"/>
      <c r="EY118" s="74"/>
      <c r="EZ118" s="74"/>
      <c r="FA118" s="74"/>
      <c r="FB118" s="74"/>
      <c r="FC118" s="74"/>
      <c r="FD118" s="74"/>
      <c r="FE118" s="74"/>
      <c r="FF118" s="74"/>
      <c r="FG118" s="74"/>
      <c r="FH118" s="74"/>
      <c r="FI118" s="74"/>
      <c r="FJ118" s="74"/>
      <c r="FK118" s="74"/>
      <c r="FL118" s="74"/>
      <c r="FM118" s="74"/>
      <c r="FN118" s="74"/>
      <c r="FO118" s="74"/>
      <c r="FP118" s="74"/>
      <c r="FQ118" s="74"/>
      <c r="FR118" s="74"/>
      <c r="FS118" s="74"/>
      <c r="FT118" s="74"/>
      <c r="FU118" s="74"/>
      <c r="FV118" s="74"/>
      <c r="FW118" s="74"/>
      <c r="FX118" s="74"/>
      <c r="FY118" s="74"/>
      <c r="FZ118" s="74"/>
      <c r="GA118" s="74"/>
      <c r="GB118" s="74"/>
      <c r="GC118" s="74"/>
      <c r="GD118" s="74"/>
      <c r="GE118" s="74"/>
      <c r="GF118" s="74"/>
      <c r="GG118" s="74"/>
      <c r="GH118" s="74"/>
      <c r="GI118" s="74"/>
      <c r="GJ118" s="74"/>
      <c r="GK118" s="74"/>
      <c r="GL118" s="74"/>
      <c r="GM118" s="74"/>
      <c r="GN118" s="74"/>
      <c r="GO118" s="74"/>
      <c r="GP118" s="74"/>
      <c r="GQ118" s="74"/>
      <c r="GR118" s="74"/>
      <c r="GS118" s="74"/>
      <c r="GT118" s="74"/>
      <c r="GU118" s="74"/>
      <c r="GV118" s="74"/>
      <c r="GW118" s="74"/>
      <c r="GX118" s="74"/>
    </row>
    <row r="119" spans="1:206" s="75" customFormat="1" ht="33.75" customHeight="1">
      <c r="A119" s="242" t="s">
        <v>165</v>
      </c>
      <c r="B119" s="243"/>
      <c r="C119" s="19"/>
      <c r="D119" s="19"/>
      <c r="E119" s="131" t="s">
        <v>51</v>
      </c>
      <c r="F119" s="131" t="s">
        <v>51</v>
      </c>
      <c r="G119" s="131" t="s">
        <v>51</v>
      </c>
      <c r="H119" s="131" t="s">
        <v>51</v>
      </c>
      <c r="I119" s="131" t="s">
        <v>51</v>
      </c>
      <c r="J119" s="131" t="s">
        <v>51</v>
      </c>
      <c r="K119" s="131" t="s">
        <v>51</v>
      </c>
      <c r="L119" s="131" t="s">
        <v>51</v>
      </c>
      <c r="M119" s="131" t="s">
        <v>51</v>
      </c>
      <c r="N119" s="131" t="s">
        <v>51</v>
      </c>
      <c r="O119" s="131" t="s">
        <v>51</v>
      </c>
      <c r="P119" s="131" t="s">
        <v>51</v>
      </c>
      <c r="Q119" s="131" t="s">
        <v>51</v>
      </c>
      <c r="R119" s="131" t="s">
        <v>51</v>
      </c>
      <c r="S119" s="131" t="s">
        <v>51</v>
      </c>
      <c r="T119" s="131" t="s">
        <v>51</v>
      </c>
      <c r="U119" s="131" t="s">
        <v>51</v>
      </c>
      <c r="V119" s="131" t="s">
        <v>51</v>
      </c>
      <c r="W119" s="131" t="s">
        <v>51</v>
      </c>
      <c r="X119" s="131" t="s">
        <v>51</v>
      </c>
      <c r="Y119" s="131" t="s">
        <v>51</v>
      </c>
      <c r="Z119" s="131" t="s">
        <v>51</v>
      </c>
      <c r="AA119" s="19"/>
      <c r="AB119" s="131" t="s">
        <v>51</v>
      </c>
      <c r="AC119" s="131" t="s">
        <v>51</v>
      </c>
      <c r="AD119" s="131" t="s">
        <v>51</v>
      </c>
      <c r="AE119" s="131" t="s">
        <v>51</v>
      </c>
      <c r="AF119" s="131" t="s">
        <v>51</v>
      </c>
      <c r="AG119" s="131" t="s">
        <v>51</v>
      </c>
      <c r="AH119" s="131" t="s">
        <v>51</v>
      </c>
      <c r="AI119" s="131" t="s">
        <v>51</v>
      </c>
      <c r="AJ119" s="131" t="s">
        <v>51</v>
      </c>
      <c r="AK119" s="131" t="s">
        <v>51</v>
      </c>
      <c r="AL119" s="131" t="s">
        <v>51</v>
      </c>
      <c r="AM119" s="131" t="s">
        <v>51</v>
      </c>
      <c r="AN119" s="131" t="s">
        <v>51</v>
      </c>
      <c r="AO119" s="131" t="s">
        <v>51</v>
      </c>
      <c r="AP119" s="131" t="s">
        <v>51</v>
      </c>
      <c r="AQ119" s="131" t="s">
        <v>51</v>
      </c>
      <c r="AR119" s="131" t="s">
        <v>51</v>
      </c>
      <c r="AS119" s="131" t="s">
        <v>51</v>
      </c>
      <c r="AT119" s="131" t="s">
        <v>51</v>
      </c>
      <c r="AU119" s="131" t="s">
        <v>51</v>
      </c>
      <c r="AV119" s="131" t="s">
        <v>51</v>
      </c>
      <c r="AW119" s="131" t="s">
        <v>51</v>
      </c>
      <c r="AX119" s="131" t="s">
        <v>51</v>
      </c>
      <c r="AY119" s="131" t="s">
        <v>51</v>
      </c>
      <c r="AZ119" s="131" t="s">
        <v>51</v>
      </c>
      <c r="BA119" s="131" t="s">
        <v>51</v>
      </c>
      <c r="BB119" s="131" t="s">
        <v>51</v>
      </c>
      <c r="BC119" s="131" t="s">
        <v>51</v>
      </c>
      <c r="BD119" s="131" t="s">
        <v>51</v>
      </c>
      <c r="BE119" s="131" t="s">
        <v>51</v>
      </c>
      <c r="BF119" s="131" t="s">
        <v>51</v>
      </c>
      <c r="BG119" s="131" t="s">
        <v>51</v>
      </c>
      <c r="BH119" s="131" t="s">
        <v>51</v>
      </c>
      <c r="BI119" s="131" t="s">
        <v>51</v>
      </c>
      <c r="BJ119" s="19"/>
      <c r="BK119" s="131" t="s">
        <v>51</v>
      </c>
      <c r="BL119" s="131" t="s">
        <v>51</v>
      </c>
      <c r="BM119" s="185"/>
      <c r="BN119" s="74"/>
      <c r="BO119" s="74"/>
      <c r="BP119" s="74"/>
      <c r="BQ119" s="74"/>
      <c r="BR119" s="74"/>
      <c r="BS119" s="74"/>
      <c r="BT119" s="74"/>
      <c r="BU119" s="74"/>
      <c r="BV119" s="74"/>
      <c r="BW119" s="74"/>
      <c r="BX119" s="74"/>
      <c r="BY119" s="74"/>
      <c r="BZ119" s="74"/>
      <c r="CA119" s="74"/>
      <c r="CB119" s="74"/>
      <c r="CC119" s="74"/>
      <c r="CD119" s="74"/>
      <c r="CE119" s="74"/>
      <c r="CF119" s="74"/>
      <c r="CG119" s="74"/>
      <c r="CH119" s="74"/>
      <c r="CI119" s="74"/>
      <c r="CJ119" s="74"/>
      <c r="CK119" s="74"/>
      <c r="CL119" s="74"/>
      <c r="CM119" s="74"/>
      <c r="CN119" s="74"/>
      <c r="CO119" s="74"/>
      <c r="CP119" s="74"/>
      <c r="CQ119" s="74"/>
      <c r="CR119" s="74"/>
      <c r="CS119" s="74"/>
      <c r="CT119" s="74"/>
      <c r="CU119" s="74"/>
      <c r="CV119" s="74"/>
      <c r="CW119" s="74"/>
      <c r="CX119" s="74"/>
      <c r="CY119" s="74"/>
      <c r="CZ119" s="74"/>
      <c r="DA119" s="74"/>
      <c r="DB119" s="74"/>
      <c r="DC119" s="74"/>
      <c r="DD119" s="74"/>
      <c r="DE119" s="74"/>
      <c r="DF119" s="74"/>
      <c r="DG119" s="74"/>
      <c r="DH119" s="74"/>
      <c r="DI119" s="74"/>
      <c r="DJ119" s="74"/>
      <c r="DK119" s="74"/>
      <c r="DL119" s="74"/>
      <c r="DM119" s="74"/>
      <c r="DN119" s="74"/>
      <c r="DO119" s="74"/>
      <c r="DP119" s="74"/>
      <c r="DQ119" s="74"/>
      <c r="DR119" s="74"/>
      <c r="DS119" s="74"/>
      <c r="DT119" s="74"/>
      <c r="DU119" s="74"/>
      <c r="DV119" s="74"/>
      <c r="DW119" s="74"/>
      <c r="DX119" s="74"/>
      <c r="DY119" s="74"/>
      <c r="DZ119" s="74"/>
      <c r="EA119" s="74"/>
      <c r="EB119" s="74"/>
      <c r="EC119" s="74"/>
      <c r="ED119" s="74"/>
      <c r="EE119" s="74"/>
      <c r="EF119" s="74"/>
      <c r="EG119" s="74"/>
      <c r="EH119" s="74"/>
      <c r="EI119" s="74"/>
      <c r="EJ119" s="74"/>
      <c r="EK119" s="74"/>
      <c r="EL119" s="74"/>
      <c r="EM119" s="74"/>
      <c r="EN119" s="74"/>
      <c r="EO119" s="74"/>
      <c r="EP119" s="74"/>
      <c r="EQ119" s="74"/>
      <c r="ER119" s="74"/>
      <c r="ES119" s="74"/>
      <c r="ET119" s="74"/>
      <c r="EU119" s="74"/>
      <c r="EV119" s="74"/>
      <c r="EW119" s="74"/>
      <c r="EX119" s="74"/>
      <c r="EY119" s="74"/>
      <c r="EZ119" s="74"/>
      <c r="FA119" s="74"/>
      <c r="FB119" s="74"/>
      <c r="FC119" s="74"/>
      <c r="FD119" s="74"/>
      <c r="FE119" s="74"/>
      <c r="FF119" s="74"/>
      <c r="FG119" s="74"/>
      <c r="FH119" s="74"/>
      <c r="FI119" s="74"/>
      <c r="FJ119" s="74"/>
      <c r="FK119" s="74"/>
      <c r="FL119" s="74"/>
      <c r="FM119" s="74"/>
      <c r="FN119" s="74"/>
      <c r="FO119" s="74"/>
      <c r="FP119" s="74"/>
      <c r="FQ119" s="74"/>
      <c r="FR119" s="74"/>
      <c r="FS119" s="74"/>
      <c r="FT119" s="74"/>
      <c r="FU119" s="74"/>
      <c r="FV119" s="74"/>
      <c r="FW119" s="74"/>
      <c r="FX119" s="74"/>
      <c r="FY119" s="74"/>
      <c r="FZ119" s="74"/>
      <c r="GA119" s="74"/>
      <c r="GB119" s="74"/>
      <c r="GC119" s="74"/>
      <c r="GD119" s="74"/>
      <c r="GE119" s="74"/>
      <c r="GF119" s="74"/>
      <c r="GG119" s="74"/>
      <c r="GH119" s="74"/>
      <c r="GI119" s="74"/>
      <c r="GJ119" s="74"/>
      <c r="GK119" s="74"/>
      <c r="GL119" s="74"/>
      <c r="GM119" s="74"/>
      <c r="GN119" s="74"/>
      <c r="GO119" s="74"/>
      <c r="GP119" s="74"/>
      <c r="GQ119" s="74"/>
      <c r="GR119" s="74"/>
      <c r="GS119" s="74"/>
      <c r="GT119" s="74"/>
      <c r="GU119" s="74"/>
      <c r="GV119" s="74"/>
      <c r="GW119" s="74"/>
      <c r="GX119" s="74"/>
    </row>
    <row r="120" spans="1:206" s="66" customFormat="1" ht="18.75" customHeight="1">
      <c r="A120" s="361" t="s">
        <v>160</v>
      </c>
      <c r="B120" s="359"/>
      <c r="C120" s="42"/>
      <c r="D120" s="138">
        <f t="shared" si="329"/>
        <v>0</v>
      </c>
      <c r="E120" s="30"/>
      <c r="F120" s="30"/>
      <c r="G120" s="30">
        <f t="shared" si="330"/>
        <v>0</v>
      </c>
      <c r="H120" s="30"/>
      <c r="I120" s="30">
        <f t="shared" si="331"/>
        <v>0</v>
      </c>
      <c r="J120" s="30"/>
      <c r="K120" s="30">
        <f t="shared" si="332"/>
        <v>0</v>
      </c>
      <c r="L120" s="30"/>
      <c r="M120" s="30">
        <f t="shared" si="333"/>
        <v>0</v>
      </c>
      <c r="N120" s="30"/>
      <c r="O120" s="30">
        <f t="shared" si="334"/>
        <v>0</v>
      </c>
      <c r="P120" s="30"/>
      <c r="Q120" s="30">
        <f t="shared" si="335"/>
        <v>0</v>
      </c>
      <c r="R120" s="30"/>
      <c r="S120" s="30">
        <f t="shared" si="336"/>
        <v>0</v>
      </c>
      <c r="T120" s="30"/>
      <c r="U120" s="30">
        <f t="shared" si="337"/>
        <v>0</v>
      </c>
      <c r="V120" s="30"/>
      <c r="W120" s="30">
        <f t="shared" si="338"/>
        <v>0</v>
      </c>
      <c r="X120" s="40"/>
      <c r="Y120" s="30">
        <f t="shared" si="339"/>
        <v>0</v>
      </c>
      <c r="Z120" s="40"/>
      <c r="AA120" s="42" t="s">
        <v>51</v>
      </c>
      <c r="AB120" s="162" t="s">
        <v>51</v>
      </c>
      <c r="AC120" s="29"/>
      <c r="AD120" s="29"/>
      <c r="AE120" s="29">
        <f t="shared" si="340"/>
        <v>0</v>
      </c>
      <c r="AF120" s="162" t="s">
        <v>51</v>
      </c>
      <c r="AG120" s="29"/>
      <c r="AH120" s="29">
        <f t="shared" si="341"/>
        <v>0</v>
      </c>
      <c r="AI120" s="162" t="s">
        <v>51</v>
      </c>
      <c r="AJ120" s="29"/>
      <c r="AK120" s="29">
        <f t="shared" si="342"/>
        <v>0</v>
      </c>
      <c r="AL120" s="162" t="s">
        <v>51</v>
      </c>
      <c r="AM120" s="29"/>
      <c r="AN120" s="29">
        <f t="shared" si="343"/>
        <v>0</v>
      </c>
      <c r="AO120" s="162" t="s">
        <v>51</v>
      </c>
      <c r="AP120" s="29"/>
      <c r="AQ120" s="29">
        <f t="shared" si="344"/>
        <v>0</v>
      </c>
      <c r="AR120" s="162" t="s">
        <v>51</v>
      </c>
      <c r="AS120" s="29"/>
      <c r="AT120" s="29">
        <f t="shared" si="345"/>
        <v>0</v>
      </c>
      <c r="AU120" s="162" t="s">
        <v>51</v>
      </c>
      <c r="AV120" s="29"/>
      <c r="AW120" s="29">
        <f t="shared" si="346"/>
        <v>0</v>
      </c>
      <c r="AX120" s="162" t="s">
        <v>51</v>
      </c>
      <c r="AY120" s="29"/>
      <c r="AZ120" s="29">
        <f t="shared" si="347"/>
        <v>0</v>
      </c>
      <c r="BA120" s="162" t="s">
        <v>51</v>
      </c>
      <c r="BB120" s="29"/>
      <c r="BC120" s="29">
        <f t="shared" si="348"/>
        <v>0</v>
      </c>
      <c r="BD120" s="162" t="s">
        <v>51</v>
      </c>
      <c r="BE120" s="29"/>
      <c r="BF120" s="29">
        <f t="shared" si="349"/>
        <v>0</v>
      </c>
      <c r="BG120" s="162" t="s">
        <v>51</v>
      </c>
      <c r="BH120" s="29"/>
      <c r="BI120" s="29"/>
      <c r="BJ120" s="29"/>
      <c r="BK120" s="162" t="s">
        <v>51</v>
      </c>
      <c r="BL120" s="162">
        <f t="shared" si="350"/>
        <v>1</v>
      </c>
      <c r="BM120" s="171"/>
      <c r="BN120" s="65"/>
      <c r="BO120" s="65"/>
      <c r="BP120" s="65"/>
      <c r="BQ120" s="65"/>
      <c r="BR120" s="65"/>
      <c r="BS120" s="65"/>
      <c r="BT120" s="65"/>
      <c r="BU120" s="65"/>
      <c r="BV120" s="65"/>
      <c r="BW120" s="65"/>
      <c r="BX120" s="65"/>
      <c r="BY120" s="65"/>
      <c r="BZ120" s="65"/>
      <c r="CA120" s="65"/>
      <c r="CB120" s="65"/>
      <c r="CC120" s="65"/>
      <c r="CD120" s="65"/>
      <c r="CE120" s="65"/>
      <c r="CF120" s="65"/>
      <c r="CG120" s="65"/>
      <c r="CH120" s="65"/>
      <c r="CI120" s="65"/>
      <c r="CJ120" s="65"/>
      <c r="CK120" s="65"/>
      <c r="CL120" s="65"/>
      <c r="CM120" s="65"/>
      <c r="CN120" s="65"/>
      <c r="CO120" s="65"/>
      <c r="CP120" s="65"/>
      <c r="CQ120" s="65"/>
      <c r="CR120" s="65"/>
      <c r="CS120" s="65"/>
      <c r="CT120" s="65"/>
      <c r="CU120" s="65"/>
      <c r="CV120" s="65"/>
      <c r="CW120" s="65"/>
      <c r="CX120" s="65"/>
      <c r="CY120" s="65"/>
      <c r="CZ120" s="65"/>
      <c r="DA120" s="65"/>
      <c r="DB120" s="65"/>
      <c r="DC120" s="65"/>
      <c r="DD120" s="65"/>
      <c r="DE120" s="65"/>
      <c r="DF120" s="65"/>
      <c r="DG120" s="65"/>
      <c r="DH120" s="65"/>
      <c r="DI120" s="65"/>
      <c r="DJ120" s="65"/>
      <c r="DK120" s="65"/>
      <c r="DL120" s="65"/>
      <c r="DM120" s="65"/>
      <c r="DN120" s="65"/>
      <c r="DO120" s="65"/>
      <c r="DP120" s="65"/>
      <c r="DQ120" s="65"/>
      <c r="DR120" s="65"/>
      <c r="DS120" s="65"/>
      <c r="DT120" s="65"/>
      <c r="DU120" s="65"/>
      <c r="DV120" s="65"/>
      <c r="DW120" s="65"/>
      <c r="DX120" s="65"/>
      <c r="DY120" s="65"/>
      <c r="DZ120" s="65"/>
      <c r="EA120" s="65"/>
      <c r="EB120" s="65"/>
      <c r="EC120" s="65"/>
      <c r="ED120" s="65"/>
      <c r="EE120" s="65"/>
      <c r="EF120" s="65"/>
      <c r="EG120" s="65"/>
      <c r="EH120" s="65"/>
      <c r="EI120" s="65"/>
      <c r="EJ120" s="65"/>
      <c r="EK120" s="65"/>
      <c r="EL120" s="65"/>
      <c r="EM120" s="65"/>
      <c r="EN120" s="65"/>
      <c r="EO120" s="65"/>
      <c r="EP120" s="65"/>
      <c r="EQ120" s="65"/>
      <c r="ER120" s="65"/>
      <c r="ES120" s="65"/>
      <c r="ET120" s="65"/>
      <c r="EU120" s="65"/>
      <c r="EV120" s="65"/>
      <c r="EW120" s="65"/>
      <c r="EX120" s="65"/>
      <c r="EY120" s="65"/>
      <c r="EZ120" s="65"/>
      <c r="FA120" s="65"/>
      <c r="FB120" s="65"/>
      <c r="FC120" s="65"/>
      <c r="FD120" s="65"/>
      <c r="FE120" s="65"/>
      <c r="FF120" s="65"/>
      <c r="FG120" s="65"/>
      <c r="FH120" s="65"/>
      <c r="FI120" s="65"/>
      <c r="FJ120" s="65"/>
      <c r="FK120" s="65"/>
      <c r="FL120" s="65"/>
      <c r="FM120" s="65"/>
      <c r="FN120" s="65"/>
      <c r="FO120" s="65"/>
      <c r="FP120" s="65"/>
      <c r="FQ120" s="65"/>
      <c r="FR120" s="65"/>
      <c r="FS120" s="65"/>
      <c r="FT120" s="65"/>
      <c r="FU120" s="65"/>
      <c r="FV120" s="65"/>
      <c r="FW120" s="65"/>
      <c r="FX120" s="65"/>
      <c r="FY120" s="65"/>
      <c r="FZ120" s="65"/>
      <c r="GA120" s="65"/>
      <c r="GB120" s="65"/>
      <c r="GC120" s="65"/>
      <c r="GD120" s="65"/>
      <c r="GE120" s="65"/>
      <c r="GF120" s="65"/>
      <c r="GG120" s="65"/>
      <c r="GH120" s="65"/>
      <c r="GI120" s="65"/>
      <c r="GJ120" s="65"/>
      <c r="GK120" s="65"/>
      <c r="GL120" s="65"/>
      <c r="GM120" s="65"/>
      <c r="GN120" s="65"/>
      <c r="GO120" s="65"/>
      <c r="GP120" s="65"/>
      <c r="GQ120" s="65"/>
      <c r="GR120" s="65"/>
      <c r="GS120" s="65"/>
      <c r="GT120" s="65"/>
      <c r="GU120" s="65"/>
      <c r="GV120" s="65"/>
      <c r="GW120" s="65"/>
      <c r="GX120" s="65"/>
    </row>
    <row r="121" spans="1:206" s="87" customFormat="1" ht="35.25" customHeight="1">
      <c r="A121" s="358" t="s">
        <v>77</v>
      </c>
      <c r="B121" s="358"/>
      <c r="C121" s="17"/>
      <c r="D121" s="130">
        <f t="shared" si="329"/>
        <v>0</v>
      </c>
      <c r="E121" s="17"/>
      <c r="F121" s="17"/>
      <c r="G121" s="17">
        <f t="shared" si="330"/>
        <v>0</v>
      </c>
      <c r="H121" s="17"/>
      <c r="I121" s="17">
        <f t="shared" si="331"/>
        <v>0</v>
      </c>
      <c r="J121" s="17"/>
      <c r="K121" s="17">
        <f t="shared" si="332"/>
        <v>0</v>
      </c>
      <c r="L121" s="17"/>
      <c r="M121" s="17">
        <f t="shared" si="333"/>
        <v>0</v>
      </c>
      <c r="N121" s="17"/>
      <c r="O121" s="17">
        <f t="shared" si="334"/>
        <v>0</v>
      </c>
      <c r="P121" s="17"/>
      <c r="Q121" s="17">
        <f t="shared" si="335"/>
        <v>0</v>
      </c>
      <c r="R121" s="17"/>
      <c r="S121" s="17">
        <f t="shared" si="336"/>
        <v>0</v>
      </c>
      <c r="T121" s="17"/>
      <c r="U121" s="17">
        <f t="shared" si="337"/>
        <v>0</v>
      </c>
      <c r="V121" s="17"/>
      <c r="W121" s="17">
        <f t="shared" si="338"/>
        <v>0</v>
      </c>
      <c r="X121" s="17"/>
      <c r="Y121" s="17">
        <f t="shared" si="339"/>
        <v>0</v>
      </c>
      <c r="Z121" s="17"/>
      <c r="AA121" s="17" t="s">
        <v>51</v>
      </c>
      <c r="AB121" s="143" t="s">
        <v>51</v>
      </c>
      <c r="AC121" s="17"/>
      <c r="AD121" s="17"/>
      <c r="AE121" s="17">
        <f t="shared" si="340"/>
        <v>0</v>
      </c>
      <c r="AF121" s="143" t="s">
        <v>51</v>
      </c>
      <c r="AG121" s="17"/>
      <c r="AH121" s="17">
        <f t="shared" si="341"/>
        <v>0</v>
      </c>
      <c r="AI121" s="143" t="s">
        <v>51</v>
      </c>
      <c r="AJ121" s="17"/>
      <c r="AK121" s="17">
        <f t="shared" si="342"/>
        <v>0</v>
      </c>
      <c r="AL121" s="143" t="s">
        <v>51</v>
      </c>
      <c r="AM121" s="17"/>
      <c r="AN121" s="17">
        <f t="shared" si="343"/>
        <v>0</v>
      </c>
      <c r="AO121" s="143" t="s">
        <v>51</v>
      </c>
      <c r="AP121" s="17"/>
      <c r="AQ121" s="17">
        <f t="shared" si="344"/>
        <v>0</v>
      </c>
      <c r="AR121" s="143" t="s">
        <v>51</v>
      </c>
      <c r="AS121" s="17"/>
      <c r="AT121" s="17">
        <f t="shared" si="345"/>
        <v>0</v>
      </c>
      <c r="AU121" s="143" t="s">
        <v>51</v>
      </c>
      <c r="AV121" s="17"/>
      <c r="AW121" s="17">
        <f t="shared" si="346"/>
        <v>0</v>
      </c>
      <c r="AX121" s="143" t="s">
        <v>51</v>
      </c>
      <c r="AY121" s="17"/>
      <c r="AZ121" s="17">
        <f t="shared" si="347"/>
        <v>0</v>
      </c>
      <c r="BA121" s="143" t="s">
        <v>51</v>
      </c>
      <c r="BB121" s="17"/>
      <c r="BC121" s="17">
        <f t="shared" si="348"/>
        <v>0</v>
      </c>
      <c r="BD121" s="143" t="s">
        <v>51</v>
      </c>
      <c r="BE121" s="17"/>
      <c r="BF121" s="17">
        <f t="shared" si="349"/>
        <v>0</v>
      </c>
      <c r="BG121" s="143" t="s">
        <v>51</v>
      </c>
      <c r="BH121" s="17"/>
      <c r="BI121" s="17"/>
      <c r="BJ121" s="17"/>
      <c r="BK121" s="143" t="s">
        <v>51</v>
      </c>
      <c r="BL121" s="143">
        <f t="shared" si="350"/>
        <v>1</v>
      </c>
      <c r="BM121" s="172"/>
      <c r="BN121" s="88"/>
      <c r="BO121" s="88"/>
      <c r="BP121" s="88"/>
      <c r="BQ121" s="88"/>
      <c r="BR121" s="88"/>
      <c r="BS121" s="88"/>
      <c r="BT121" s="88"/>
      <c r="BU121" s="88"/>
      <c r="BV121" s="88"/>
      <c r="BW121" s="88"/>
      <c r="BX121" s="88"/>
      <c r="BY121" s="88"/>
      <c r="BZ121" s="88"/>
      <c r="CA121" s="88"/>
      <c r="CB121" s="88"/>
      <c r="CC121" s="88"/>
      <c r="CD121" s="88"/>
      <c r="CE121" s="88"/>
      <c r="CF121" s="88"/>
      <c r="CG121" s="88"/>
      <c r="CH121" s="88"/>
      <c r="CI121" s="88"/>
      <c r="CJ121" s="88"/>
      <c r="CK121" s="88"/>
      <c r="CL121" s="88"/>
      <c r="CM121" s="88"/>
      <c r="CN121" s="88"/>
      <c r="CO121" s="88"/>
      <c r="CP121" s="88"/>
      <c r="CQ121" s="88"/>
      <c r="CR121" s="88"/>
      <c r="CS121" s="88"/>
      <c r="CT121" s="88"/>
      <c r="CU121" s="88"/>
      <c r="CV121" s="88"/>
      <c r="CW121" s="88"/>
      <c r="CX121" s="88"/>
      <c r="CY121" s="88"/>
      <c r="CZ121" s="88"/>
      <c r="DA121" s="88"/>
      <c r="DB121" s="88"/>
      <c r="DC121" s="88"/>
      <c r="DD121" s="88"/>
      <c r="DE121" s="88"/>
      <c r="DF121" s="88"/>
      <c r="DG121" s="88"/>
      <c r="DH121" s="88"/>
      <c r="DI121" s="88"/>
      <c r="DJ121" s="88"/>
      <c r="DK121" s="88"/>
      <c r="DL121" s="88"/>
      <c r="DM121" s="88"/>
      <c r="DN121" s="88"/>
      <c r="DO121" s="88"/>
      <c r="DP121" s="88"/>
      <c r="DQ121" s="88"/>
      <c r="DR121" s="88"/>
      <c r="DS121" s="88"/>
      <c r="DT121" s="88"/>
      <c r="DU121" s="88"/>
      <c r="DV121" s="88"/>
      <c r="DW121" s="88"/>
      <c r="DX121" s="88"/>
      <c r="DY121" s="88"/>
      <c r="DZ121" s="88"/>
      <c r="EA121" s="88"/>
      <c r="EB121" s="88"/>
      <c r="EC121" s="88"/>
      <c r="ED121" s="88"/>
      <c r="EE121" s="88"/>
      <c r="EF121" s="88"/>
      <c r="EG121" s="88"/>
      <c r="EH121" s="88"/>
      <c r="EI121" s="88"/>
      <c r="EJ121" s="88"/>
      <c r="EK121" s="88"/>
      <c r="EL121" s="88"/>
      <c r="EM121" s="88"/>
      <c r="EN121" s="88"/>
      <c r="EO121" s="88"/>
      <c r="EP121" s="88"/>
      <c r="EQ121" s="88"/>
      <c r="ER121" s="88"/>
      <c r="ES121" s="88"/>
      <c r="ET121" s="88"/>
      <c r="EU121" s="88"/>
      <c r="EV121" s="88"/>
      <c r="EW121" s="88"/>
      <c r="EX121" s="88"/>
      <c r="EY121" s="88"/>
      <c r="EZ121" s="88"/>
      <c r="FA121" s="88"/>
      <c r="FB121" s="88"/>
      <c r="FC121" s="88"/>
      <c r="FD121" s="88"/>
      <c r="FE121" s="88"/>
      <c r="FF121" s="88"/>
      <c r="FG121" s="88"/>
      <c r="FH121" s="88"/>
      <c r="FI121" s="88"/>
      <c r="FJ121" s="88"/>
      <c r="FK121" s="88"/>
      <c r="FL121" s="88"/>
      <c r="FM121" s="88"/>
      <c r="FN121" s="88"/>
      <c r="FO121" s="88"/>
      <c r="FP121" s="88"/>
      <c r="FQ121" s="88"/>
      <c r="FR121" s="88"/>
      <c r="FS121" s="88"/>
      <c r="FT121" s="88"/>
      <c r="FU121" s="88"/>
      <c r="FV121" s="88"/>
      <c r="FW121" s="88"/>
      <c r="FX121" s="88"/>
      <c r="FY121" s="88"/>
      <c r="FZ121" s="88"/>
      <c r="GA121" s="88"/>
      <c r="GB121" s="88"/>
      <c r="GC121" s="88"/>
      <c r="GD121" s="88"/>
      <c r="GE121" s="88"/>
      <c r="GF121" s="88"/>
      <c r="GG121" s="88"/>
      <c r="GH121" s="88"/>
      <c r="GI121" s="88"/>
      <c r="GJ121" s="88"/>
      <c r="GK121" s="88"/>
      <c r="GL121" s="88"/>
      <c r="GM121" s="88"/>
      <c r="GN121" s="88"/>
      <c r="GO121" s="88"/>
      <c r="GP121" s="88"/>
      <c r="GQ121" s="88"/>
      <c r="GR121" s="88"/>
      <c r="GS121" s="88"/>
      <c r="GT121" s="88"/>
      <c r="GU121" s="88"/>
      <c r="GV121" s="88"/>
      <c r="GW121" s="88"/>
      <c r="GX121" s="88"/>
    </row>
    <row r="122" spans="1:206" s="66" customFormat="1" ht="16.5">
      <c r="A122" s="359" t="s">
        <v>75</v>
      </c>
      <c r="B122" s="359"/>
      <c r="C122" s="42"/>
      <c r="D122" s="161">
        <f t="shared" si="329"/>
        <v>0</v>
      </c>
      <c r="E122" s="40"/>
      <c r="F122" s="40"/>
      <c r="G122" s="40">
        <f t="shared" si="330"/>
        <v>0</v>
      </c>
      <c r="H122" s="40"/>
      <c r="I122" s="40">
        <f t="shared" si="331"/>
        <v>0</v>
      </c>
      <c r="J122" s="40"/>
      <c r="K122" s="40">
        <f t="shared" si="332"/>
        <v>0</v>
      </c>
      <c r="L122" s="40"/>
      <c r="M122" s="40">
        <f t="shared" si="333"/>
        <v>0</v>
      </c>
      <c r="N122" s="40"/>
      <c r="O122" s="40">
        <f t="shared" si="334"/>
        <v>0</v>
      </c>
      <c r="P122" s="40"/>
      <c r="Q122" s="40">
        <f t="shared" si="335"/>
        <v>0</v>
      </c>
      <c r="R122" s="40"/>
      <c r="S122" s="40">
        <f t="shared" si="336"/>
        <v>0</v>
      </c>
      <c r="T122" s="40"/>
      <c r="U122" s="40">
        <f t="shared" si="337"/>
        <v>0</v>
      </c>
      <c r="V122" s="40"/>
      <c r="W122" s="40">
        <f t="shared" si="338"/>
        <v>0</v>
      </c>
      <c r="X122" s="40"/>
      <c r="Y122" s="40">
        <f t="shared" si="339"/>
        <v>0</v>
      </c>
      <c r="Z122" s="40"/>
      <c r="AA122" s="42" t="s">
        <v>51</v>
      </c>
      <c r="AB122" s="162" t="s">
        <v>51</v>
      </c>
      <c r="AC122" s="40"/>
      <c r="AD122" s="40"/>
      <c r="AE122" s="40">
        <f t="shared" si="340"/>
        <v>0</v>
      </c>
      <c r="AF122" s="162" t="s">
        <v>51</v>
      </c>
      <c r="AG122" s="40"/>
      <c r="AH122" s="40">
        <f t="shared" si="341"/>
        <v>0</v>
      </c>
      <c r="AI122" s="162" t="s">
        <v>51</v>
      </c>
      <c r="AJ122" s="40"/>
      <c r="AK122" s="40">
        <f t="shared" si="342"/>
        <v>0</v>
      </c>
      <c r="AL122" s="162" t="s">
        <v>51</v>
      </c>
      <c r="AM122" s="40"/>
      <c r="AN122" s="40">
        <f t="shared" si="343"/>
        <v>0</v>
      </c>
      <c r="AO122" s="162" t="s">
        <v>51</v>
      </c>
      <c r="AP122" s="40"/>
      <c r="AQ122" s="40">
        <f t="shared" si="344"/>
        <v>0</v>
      </c>
      <c r="AR122" s="162" t="s">
        <v>51</v>
      </c>
      <c r="AS122" s="40"/>
      <c r="AT122" s="40">
        <f t="shared" si="345"/>
        <v>0</v>
      </c>
      <c r="AU122" s="162" t="s">
        <v>51</v>
      </c>
      <c r="AV122" s="40"/>
      <c r="AW122" s="40">
        <f t="shared" si="346"/>
        <v>0</v>
      </c>
      <c r="AX122" s="162" t="s">
        <v>51</v>
      </c>
      <c r="AY122" s="40"/>
      <c r="AZ122" s="40">
        <f t="shared" si="347"/>
        <v>0</v>
      </c>
      <c r="BA122" s="162" t="s">
        <v>51</v>
      </c>
      <c r="BB122" s="40"/>
      <c r="BC122" s="40">
        <f t="shared" si="348"/>
        <v>0</v>
      </c>
      <c r="BD122" s="162" t="s">
        <v>51</v>
      </c>
      <c r="BE122" s="40"/>
      <c r="BF122" s="40">
        <f t="shared" si="349"/>
        <v>0</v>
      </c>
      <c r="BG122" s="162" t="s">
        <v>51</v>
      </c>
      <c r="BH122" s="40"/>
      <c r="BI122" s="40"/>
      <c r="BJ122" s="40"/>
      <c r="BK122" s="162" t="s">
        <v>51</v>
      </c>
      <c r="BL122" s="162">
        <f t="shared" si="350"/>
        <v>1</v>
      </c>
      <c r="BM122" s="171"/>
      <c r="BN122" s="65"/>
      <c r="BO122" s="65"/>
      <c r="BP122" s="65"/>
      <c r="BQ122" s="65"/>
      <c r="BR122" s="65"/>
      <c r="BS122" s="65"/>
      <c r="BT122" s="65"/>
      <c r="BU122" s="65"/>
      <c r="BV122" s="65"/>
      <c r="BW122" s="65"/>
      <c r="BX122" s="65"/>
      <c r="BY122" s="65"/>
      <c r="BZ122" s="65"/>
      <c r="CA122" s="65"/>
      <c r="CB122" s="65"/>
      <c r="CC122" s="65"/>
      <c r="CD122" s="65"/>
      <c r="CE122" s="65"/>
      <c r="CF122" s="65"/>
      <c r="CG122" s="65"/>
      <c r="CH122" s="65"/>
      <c r="CI122" s="65"/>
      <c r="CJ122" s="65"/>
      <c r="CK122" s="65"/>
      <c r="CL122" s="65"/>
      <c r="CM122" s="65"/>
      <c r="CN122" s="65"/>
      <c r="CO122" s="65"/>
      <c r="CP122" s="65"/>
      <c r="CQ122" s="65"/>
      <c r="CR122" s="65"/>
      <c r="CS122" s="65"/>
      <c r="CT122" s="65"/>
      <c r="CU122" s="65"/>
      <c r="CV122" s="65"/>
      <c r="CW122" s="65"/>
      <c r="CX122" s="65"/>
      <c r="CY122" s="65"/>
      <c r="CZ122" s="65"/>
      <c r="DA122" s="65"/>
      <c r="DB122" s="65"/>
      <c r="DC122" s="65"/>
      <c r="DD122" s="65"/>
      <c r="DE122" s="65"/>
      <c r="DF122" s="65"/>
      <c r="DG122" s="65"/>
      <c r="DH122" s="65"/>
      <c r="DI122" s="65"/>
      <c r="DJ122" s="65"/>
      <c r="DK122" s="65"/>
      <c r="DL122" s="65"/>
      <c r="DM122" s="65"/>
      <c r="DN122" s="65"/>
      <c r="DO122" s="65"/>
      <c r="DP122" s="65"/>
      <c r="DQ122" s="65"/>
      <c r="DR122" s="65"/>
      <c r="DS122" s="65"/>
      <c r="DT122" s="65"/>
      <c r="DU122" s="65"/>
      <c r="DV122" s="65"/>
      <c r="DW122" s="65"/>
      <c r="DX122" s="65"/>
      <c r="DY122" s="65"/>
      <c r="DZ122" s="65"/>
      <c r="EA122" s="65"/>
      <c r="EB122" s="65"/>
      <c r="EC122" s="65"/>
      <c r="ED122" s="65"/>
      <c r="EE122" s="65"/>
      <c r="EF122" s="65"/>
      <c r="EG122" s="65"/>
      <c r="EH122" s="65"/>
      <c r="EI122" s="65"/>
      <c r="EJ122" s="65"/>
      <c r="EK122" s="65"/>
      <c r="EL122" s="65"/>
      <c r="EM122" s="65"/>
      <c r="EN122" s="65"/>
      <c r="EO122" s="65"/>
      <c r="EP122" s="65"/>
      <c r="EQ122" s="65"/>
      <c r="ER122" s="65"/>
      <c r="ES122" s="65"/>
      <c r="ET122" s="65"/>
      <c r="EU122" s="65"/>
      <c r="EV122" s="65"/>
      <c r="EW122" s="65"/>
      <c r="EX122" s="65"/>
      <c r="EY122" s="65"/>
      <c r="EZ122" s="65"/>
      <c r="FA122" s="65"/>
      <c r="FB122" s="65"/>
      <c r="FC122" s="65"/>
      <c r="FD122" s="65"/>
      <c r="FE122" s="65"/>
      <c r="FF122" s="65"/>
      <c r="FG122" s="65"/>
      <c r="FH122" s="65"/>
      <c r="FI122" s="65"/>
      <c r="FJ122" s="65"/>
      <c r="FK122" s="65"/>
      <c r="FL122" s="65"/>
      <c r="FM122" s="65"/>
      <c r="FN122" s="65"/>
      <c r="FO122" s="65"/>
      <c r="FP122" s="65"/>
      <c r="FQ122" s="65"/>
      <c r="FR122" s="65"/>
      <c r="FS122" s="65"/>
      <c r="FT122" s="65"/>
      <c r="FU122" s="65"/>
      <c r="FV122" s="65"/>
      <c r="FW122" s="65"/>
      <c r="FX122" s="65"/>
      <c r="FY122" s="65"/>
      <c r="FZ122" s="65"/>
      <c r="GA122" s="65"/>
      <c r="GB122" s="65"/>
      <c r="GC122" s="65"/>
      <c r="GD122" s="65"/>
      <c r="GE122" s="65"/>
      <c r="GF122" s="65"/>
      <c r="GG122" s="65"/>
      <c r="GH122" s="65"/>
      <c r="GI122" s="65"/>
      <c r="GJ122" s="65"/>
      <c r="GK122" s="65"/>
      <c r="GL122" s="65"/>
      <c r="GM122" s="65"/>
      <c r="GN122" s="65"/>
      <c r="GO122" s="65"/>
      <c r="GP122" s="65"/>
      <c r="GQ122" s="65"/>
      <c r="GR122" s="65"/>
      <c r="GS122" s="65"/>
      <c r="GT122" s="65"/>
      <c r="GU122" s="65"/>
      <c r="GV122" s="65"/>
      <c r="GW122" s="65"/>
      <c r="GX122" s="65"/>
    </row>
    <row r="123" spans="1:206" s="66" customFormat="1" ht="18.75" customHeight="1">
      <c r="A123" s="359" t="s">
        <v>76</v>
      </c>
      <c r="B123" s="359"/>
      <c r="C123" s="42"/>
      <c r="D123" s="161">
        <f t="shared" si="329"/>
        <v>0</v>
      </c>
      <c r="E123" s="40"/>
      <c r="F123" s="40"/>
      <c r="G123" s="40">
        <f t="shared" si="330"/>
        <v>0</v>
      </c>
      <c r="H123" s="40"/>
      <c r="I123" s="40">
        <f t="shared" si="331"/>
        <v>0</v>
      </c>
      <c r="J123" s="40"/>
      <c r="K123" s="40">
        <f t="shared" si="332"/>
        <v>0</v>
      </c>
      <c r="L123" s="40"/>
      <c r="M123" s="40">
        <f t="shared" si="333"/>
        <v>0</v>
      </c>
      <c r="N123" s="40"/>
      <c r="O123" s="40">
        <f t="shared" si="334"/>
        <v>0</v>
      </c>
      <c r="P123" s="40"/>
      <c r="Q123" s="40">
        <f t="shared" si="335"/>
        <v>0</v>
      </c>
      <c r="R123" s="40"/>
      <c r="S123" s="40">
        <f t="shared" si="336"/>
        <v>0</v>
      </c>
      <c r="T123" s="40"/>
      <c r="U123" s="40">
        <f t="shared" si="337"/>
        <v>0</v>
      </c>
      <c r="V123" s="40"/>
      <c r="W123" s="40">
        <f t="shared" si="338"/>
        <v>0</v>
      </c>
      <c r="X123" s="40"/>
      <c r="Y123" s="40">
        <f t="shared" si="339"/>
        <v>0</v>
      </c>
      <c r="Z123" s="40"/>
      <c r="AA123" s="42" t="s">
        <v>51</v>
      </c>
      <c r="AB123" s="162" t="s">
        <v>51</v>
      </c>
      <c r="AC123" s="40"/>
      <c r="AD123" s="40"/>
      <c r="AE123" s="40">
        <f t="shared" si="340"/>
        <v>0</v>
      </c>
      <c r="AF123" s="162" t="s">
        <v>51</v>
      </c>
      <c r="AG123" s="40"/>
      <c r="AH123" s="40">
        <f t="shared" si="341"/>
        <v>0</v>
      </c>
      <c r="AI123" s="162" t="s">
        <v>51</v>
      </c>
      <c r="AJ123" s="40"/>
      <c r="AK123" s="40">
        <f t="shared" si="342"/>
        <v>0</v>
      </c>
      <c r="AL123" s="162" t="s">
        <v>51</v>
      </c>
      <c r="AM123" s="40"/>
      <c r="AN123" s="40">
        <f t="shared" si="343"/>
        <v>0</v>
      </c>
      <c r="AO123" s="162" t="s">
        <v>51</v>
      </c>
      <c r="AP123" s="40"/>
      <c r="AQ123" s="40">
        <f t="shared" si="344"/>
        <v>0</v>
      </c>
      <c r="AR123" s="162" t="s">
        <v>51</v>
      </c>
      <c r="AS123" s="40"/>
      <c r="AT123" s="40">
        <f t="shared" si="345"/>
        <v>0</v>
      </c>
      <c r="AU123" s="162" t="s">
        <v>51</v>
      </c>
      <c r="AV123" s="40"/>
      <c r="AW123" s="40">
        <f t="shared" si="346"/>
        <v>0</v>
      </c>
      <c r="AX123" s="162" t="s">
        <v>51</v>
      </c>
      <c r="AY123" s="40"/>
      <c r="AZ123" s="40">
        <f t="shared" si="347"/>
        <v>0</v>
      </c>
      <c r="BA123" s="162" t="s">
        <v>51</v>
      </c>
      <c r="BB123" s="40"/>
      <c r="BC123" s="40">
        <f t="shared" si="348"/>
        <v>0</v>
      </c>
      <c r="BD123" s="162" t="s">
        <v>51</v>
      </c>
      <c r="BE123" s="40"/>
      <c r="BF123" s="40">
        <f t="shared" si="349"/>
        <v>0</v>
      </c>
      <c r="BG123" s="162" t="s">
        <v>51</v>
      </c>
      <c r="BH123" s="40"/>
      <c r="BI123" s="40"/>
      <c r="BJ123" s="40"/>
      <c r="BK123" s="162" t="s">
        <v>51</v>
      </c>
      <c r="BL123" s="162">
        <f t="shared" si="350"/>
        <v>1</v>
      </c>
      <c r="BM123" s="171"/>
      <c r="BN123" s="65"/>
      <c r="BO123" s="65"/>
      <c r="BP123" s="65"/>
      <c r="BQ123" s="65"/>
      <c r="BR123" s="65"/>
      <c r="BS123" s="65"/>
      <c r="BT123" s="65"/>
      <c r="BU123" s="65"/>
      <c r="BV123" s="65"/>
      <c r="BW123" s="65"/>
      <c r="BX123" s="65"/>
      <c r="BY123" s="65"/>
      <c r="BZ123" s="65"/>
      <c r="CA123" s="65"/>
      <c r="CB123" s="65"/>
      <c r="CC123" s="65"/>
      <c r="CD123" s="65"/>
      <c r="CE123" s="65"/>
      <c r="CF123" s="65"/>
      <c r="CG123" s="65"/>
      <c r="CH123" s="65"/>
      <c r="CI123" s="65"/>
      <c r="CJ123" s="65"/>
      <c r="CK123" s="65"/>
      <c r="CL123" s="65"/>
      <c r="CM123" s="65"/>
      <c r="CN123" s="65"/>
      <c r="CO123" s="65"/>
      <c r="CP123" s="65"/>
      <c r="CQ123" s="65"/>
      <c r="CR123" s="65"/>
      <c r="CS123" s="65"/>
      <c r="CT123" s="65"/>
      <c r="CU123" s="65"/>
      <c r="CV123" s="65"/>
      <c r="CW123" s="65"/>
      <c r="CX123" s="65"/>
      <c r="CY123" s="65"/>
      <c r="CZ123" s="65"/>
      <c r="DA123" s="65"/>
      <c r="DB123" s="65"/>
      <c r="DC123" s="65"/>
      <c r="DD123" s="65"/>
      <c r="DE123" s="65"/>
      <c r="DF123" s="65"/>
      <c r="DG123" s="65"/>
      <c r="DH123" s="65"/>
      <c r="DI123" s="65"/>
      <c r="DJ123" s="65"/>
      <c r="DK123" s="65"/>
      <c r="DL123" s="65"/>
      <c r="DM123" s="65"/>
      <c r="DN123" s="65"/>
      <c r="DO123" s="65"/>
      <c r="DP123" s="65"/>
      <c r="DQ123" s="65"/>
      <c r="DR123" s="65"/>
      <c r="DS123" s="65"/>
      <c r="DT123" s="65"/>
      <c r="DU123" s="65"/>
      <c r="DV123" s="65"/>
      <c r="DW123" s="65"/>
      <c r="DX123" s="65"/>
      <c r="DY123" s="65"/>
      <c r="DZ123" s="65"/>
      <c r="EA123" s="65"/>
      <c r="EB123" s="65"/>
      <c r="EC123" s="65"/>
      <c r="ED123" s="65"/>
      <c r="EE123" s="65"/>
      <c r="EF123" s="65"/>
      <c r="EG123" s="65"/>
      <c r="EH123" s="65"/>
      <c r="EI123" s="65"/>
      <c r="EJ123" s="65"/>
      <c r="EK123" s="65"/>
      <c r="EL123" s="65"/>
      <c r="EM123" s="65"/>
      <c r="EN123" s="65"/>
      <c r="EO123" s="65"/>
      <c r="EP123" s="65"/>
      <c r="EQ123" s="65"/>
      <c r="ER123" s="65"/>
      <c r="ES123" s="65"/>
      <c r="ET123" s="65"/>
      <c r="EU123" s="65"/>
      <c r="EV123" s="65"/>
      <c r="EW123" s="65"/>
      <c r="EX123" s="65"/>
      <c r="EY123" s="65"/>
      <c r="EZ123" s="65"/>
      <c r="FA123" s="65"/>
      <c r="FB123" s="65"/>
      <c r="FC123" s="65"/>
      <c r="FD123" s="65"/>
      <c r="FE123" s="65"/>
      <c r="FF123" s="65"/>
      <c r="FG123" s="65"/>
      <c r="FH123" s="65"/>
      <c r="FI123" s="65"/>
      <c r="FJ123" s="65"/>
      <c r="FK123" s="65"/>
      <c r="FL123" s="65"/>
      <c r="FM123" s="65"/>
      <c r="FN123" s="65"/>
      <c r="FO123" s="65"/>
      <c r="FP123" s="65"/>
      <c r="FQ123" s="65"/>
      <c r="FR123" s="65"/>
      <c r="FS123" s="65"/>
      <c r="FT123" s="65"/>
      <c r="FU123" s="65"/>
      <c r="FV123" s="65"/>
      <c r="FW123" s="65"/>
      <c r="FX123" s="65"/>
      <c r="FY123" s="65"/>
      <c r="FZ123" s="65"/>
      <c r="GA123" s="65"/>
      <c r="GB123" s="65"/>
      <c r="GC123" s="65"/>
      <c r="GD123" s="65"/>
      <c r="GE123" s="65"/>
      <c r="GF123" s="65"/>
      <c r="GG123" s="65"/>
      <c r="GH123" s="65"/>
      <c r="GI123" s="65"/>
      <c r="GJ123" s="65"/>
      <c r="GK123" s="65"/>
      <c r="GL123" s="65"/>
      <c r="GM123" s="65"/>
      <c r="GN123" s="65"/>
      <c r="GO123" s="65"/>
      <c r="GP123" s="65"/>
      <c r="GQ123" s="65"/>
      <c r="GR123" s="65"/>
      <c r="GS123" s="65"/>
      <c r="GT123" s="65"/>
      <c r="GU123" s="65"/>
      <c r="GV123" s="65"/>
      <c r="GW123" s="65"/>
      <c r="GX123" s="65"/>
    </row>
    <row r="124" spans="1:206" s="66" customFormat="1" ht="21.75" customHeight="1">
      <c r="A124" s="361" t="s">
        <v>161</v>
      </c>
      <c r="B124" s="359"/>
      <c r="C124" s="42"/>
      <c r="D124" s="138">
        <f t="shared" si="329"/>
        <v>0</v>
      </c>
      <c r="E124" s="30"/>
      <c r="F124" s="30"/>
      <c r="G124" s="30">
        <f t="shared" si="330"/>
        <v>0</v>
      </c>
      <c r="H124" s="30"/>
      <c r="I124" s="30">
        <f t="shared" si="331"/>
        <v>0</v>
      </c>
      <c r="J124" s="30"/>
      <c r="K124" s="30">
        <f t="shared" si="332"/>
        <v>0</v>
      </c>
      <c r="L124" s="30"/>
      <c r="M124" s="30">
        <f t="shared" si="333"/>
        <v>0</v>
      </c>
      <c r="N124" s="30"/>
      <c r="O124" s="30">
        <f t="shared" si="334"/>
        <v>0</v>
      </c>
      <c r="P124" s="30"/>
      <c r="Q124" s="30">
        <f t="shared" si="335"/>
        <v>0</v>
      </c>
      <c r="R124" s="30"/>
      <c r="S124" s="30">
        <f t="shared" si="336"/>
        <v>0</v>
      </c>
      <c r="T124" s="30"/>
      <c r="U124" s="30">
        <f t="shared" si="337"/>
        <v>0</v>
      </c>
      <c r="V124" s="30"/>
      <c r="W124" s="30">
        <f t="shared" si="338"/>
        <v>0</v>
      </c>
      <c r="X124" s="30"/>
      <c r="Y124" s="30">
        <f t="shared" si="339"/>
        <v>0</v>
      </c>
      <c r="Z124" s="40"/>
      <c r="AA124" s="42" t="s">
        <v>51</v>
      </c>
      <c r="AB124" s="162" t="s">
        <v>51</v>
      </c>
      <c r="AC124" s="30"/>
      <c r="AD124" s="30"/>
      <c r="AE124" s="30">
        <f t="shared" si="340"/>
        <v>0</v>
      </c>
      <c r="AF124" s="162" t="s">
        <v>51</v>
      </c>
      <c r="AG124" s="30"/>
      <c r="AH124" s="30">
        <f t="shared" si="341"/>
        <v>0</v>
      </c>
      <c r="AI124" s="162" t="s">
        <v>51</v>
      </c>
      <c r="AJ124" s="30"/>
      <c r="AK124" s="30">
        <f t="shared" si="342"/>
        <v>0</v>
      </c>
      <c r="AL124" s="162" t="s">
        <v>51</v>
      </c>
      <c r="AM124" s="30"/>
      <c r="AN124" s="30">
        <f t="shared" si="343"/>
        <v>0</v>
      </c>
      <c r="AO124" s="162" t="s">
        <v>51</v>
      </c>
      <c r="AP124" s="30"/>
      <c r="AQ124" s="30">
        <f t="shared" si="344"/>
        <v>0</v>
      </c>
      <c r="AR124" s="162" t="s">
        <v>51</v>
      </c>
      <c r="AS124" s="30"/>
      <c r="AT124" s="30">
        <f t="shared" si="345"/>
        <v>0</v>
      </c>
      <c r="AU124" s="162" t="s">
        <v>51</v>
      </c>
      <c r="AV124" s="30"/>
      <c r="AW124" s="30">
        <f t="shared" si="346"/>
        <v>0</v>
      </c>
      <c r="AX124" s="162" t="s">
        <v>51</v>
      </c>
      <c r="AY124" s="30"/>
      <c r="AZ124" s="30">
        <f t="shared" si="347"/>
        <v>0</v>
      </c>
      <c r="BA124" s="162" t="s">
        <v>51</v>
      </c>
      <c r="BB124" s="30"/>
      <c r="BC124" s="30">
        <f t="shared" si="348"/>
        <v>0</v>
      </c>
      <c r="BD124" s="162" t="s">
        <v>51</v>
      </c>
      <c r="BE124" s="30"/>
      <c r="BF124" s="30">
        <f t="shared" si="349"/>
        <v>0</v>
      </c>
      <c r="BG124" s="162" t="s">
        <v>51</v>
      </c>
      <c r="BH124" s="30"/>
      <c r="BI124" s="30"/>
      <c r="BJ124" s="30"/>
      <c r="BK124" s="162" t="s">
        <v>51</v>
      </c>
      <c r="BL124" s="162">
        <f t="shared" si="350"/>
        <v>1</v>
      </c>
      <c r="BM124" s="171"/>
      <c r="BN124" s="65"/>
      <c r="BO124" s="65"/>
      <c r="BP124" s="65"/>
      <c r="BQ124" s="65"/>
      <c r="BR124" s="65"/>
      <c r="BS124" s="65"/>
      <c r="BT124" s="65"/>
      <c r="BU124" s="65"/>
      <c r="BV124" s="65"/>
      <c r="BW124" s="65"/>
      <c r="BX124" s="65"/>
      <c r="BY124" s="65"/>
      <c r="BZ124" s="65"/>
      <c r="CA124" s="65"/>
      <c r="CB124" s="65"/>
      <c r="CC124" s="65"/>
      <c r="CD124" s="65"/>
      <c r="CE124" s="65"/>
      <c r="CF124" s="65"/>
      <c r="CG124" s="65"/>
      <c r="CH124" s="65"/>
      <c r="CI124" s="65"/>
      <c r="CJ124" s="65"/>
      <c r="CK124" s="65"/>
      <c r="CL124" s="65"/>
      <c r="CM124" s="65"/>
      <c r="CN124" s="65"/>
      <c r="CO124" s="65"/>
      <c r="CP124" s="65"/>
      <c r="CQ124" s="65"/>
      <c r="CR124" s="65"/>
      <c r="CS124" s="65"/>
      <c r="CT124" s="65"/>
      <c r="CU124" s="65"/>
      <c r="CV124" s="65"/>
      <c r="CW124" s="65"/>
      <c r="CX124" s="65"/>
      <c r="CY124" s="65"/>
      <c r="CZ124" s="65"/>
      <c r="DA124" s="65"/>
      <c r="DB124" s="65"/>
      <c r="DC124" s="65"/>
      <c r="DD124" s="65"/>
      <c r="DE124" s="65"/>
      <c r="DF124" s="65"/>
      <c r="DG124" s="65"/>
      <c r="DH124" s="65"/>
      <c r="DI124" s="65"/>
      <c r="DJ124" s="65"/>
      <c r="DK124" s="65"/>
      <c r="DL124" s="65"/>
      <c r="DM124" s="65"/>
      <c r="DN124" s="65"/>
      <c r="DO124" s="65"/>
      <c r="DP124" s="65"/>
      <c r="DQ124" s="65"/>
      <c r="DR124" s="65"/>
      <c r="DS124" s="65"/>
      <c r="DT124" s="65"/>
      <c r="DU124" s="65"/>
      <c r="DV124" s="65"/>
      <c r="DW124" s="65"/>
      <c r="DX124" s="65"/>
      <c r="DY124" s="65"/>
      <c r="DZ124" s="65"/>
      <c r="EA124" s="65"/>
      <c r="EB124" s="65"/>
      <c r="EC124" s="65"/>
      <c r="ED124" s="65"/>
      <c r="EE124" s="65"/>
      <c r="EF124" s="65"/>
      <c r="EG124" s="65"/>
      <c r="EH124" s="65"/>
      <c r="EI124" s="65"/>
      <c r="EJ124" s="65"/>
      <c r="EK124" s="65"/>
      <c r="EL124" s="65"/>
      <c r="EM124" s="65"/>
      <c r="EN124" s="65"/>
      <c r="EO124" s="65"/>
      <c r="EP124" s="65"/>
      <c r="EQ124" s="65"/>
      <c r="ER124" s="65"/>
      <c r="ES124" s="65"/>
      <c r="ET124" s="65"/>
      <c r="EU124" s="65"/>
      <c r="EV124" s="65"/>
      <c r="EW124" s="65"/>
      <c r="EX124" s="65"/>
      <c r="EY124" s="65"/>
      <c r="EZ124" s="65"/>
      <c r="FA124" s="65"/>
      <c r="FB124" s="65"/>
      <c r="FC124" s="65"/>
      <c r="FD124" s="65"/>
      <c r="FE124" s="65"/>
      <c r="FF124" s="65"/>
      <c r="FG124" s="65"/>
      <c r="FH124" s="65"/>
      <c r="FI124" s="65"/>
      <c r="FJ124" s="65"/>
      <c r="FK124" s="65"/>
      <c r="FL124" s="65"/>
      <c r="FM124" s="65"/>
      <c r="FN124" s="65"/>
      <c r="FO124" s="65"/>
      <c r="FP124" s="65"/>
      <c r="FQ124" s="65"/>
      <c r="FR124" s="65"/>
      <c r="FS124" s="65"/>
      <c r="FT124" s="65"/>
      <c r="FU124" s="65"/>
      <c r="FV124" s="65"/>
      <c r="FW124" s="65"/>
      <c r="FX124" s="65"/>
      <c r="FY124" s="65"/>
      <c r="FZ124" s="65"/>
      <c r="GA124" s="65"/>
      <c r="GB124" s="65"/>
      <c r="GC124" s="65"/>
      <c r="GD124" s="65"/>
      <c r="GE124" s="65"/>
      <c r="GF124" s="65"/>
      <c r="GG124" s="65"/>
      <c r="GH124" s="65"/>
      <c r="GI124" s="65"/>
      <c r="GJ124" s="65"/>
      <c r="GK124" s="65"/>
      <c r="GL124" s="65"/>
      <c r="GM124" s="65"/>
      <c r="GN124" s="65"/>
      <c r="GO124" s="65"/>
      <c r="GP124" s="65"/>
      <c r="GQ124" s="65"/>
      <c r="GR124" s="65"/>
      <c r="GS124" s="65"/>
      <c r="GT124" s="65"/>
      <c r="GU124" s="65"/>
      <c r="GV124" s="65"/>
      <c r="GW124" s="65"/>
      <c r="GX124" s="65"/>
    </row>
    <row r="125" spans="1:206" s="87" customFormat="1" ht="35.25" customHeight="1">
      <c r="A125" s="358" t="s">
        <v>135</v>
      </c>
      <c r="B125" s="358"/>
      <c r="C125" s="17"/>
      <c r="D125" s="130">
        <f t="shared" si="329"/>
        <v>0</v>
      </c>
      <c r="E125" s="17"/>
      <c r="F125" s="17"/>
      <c r="G125" s="17">
        <f t="shared" si="330"/>
        <v>0</v>
      </c>
      <c r="H125" s="17"/>
      <c r="I125" s="17">
        <f t="shared" si="331"/>
        <v>0</v>
      </c>
      <c r="J125" s="17"/>
      <c r="K125" s="17">
        <f t="shared" si="332"/>
        <v>0</v>
      </c>
      <c r="L125" s="17"/>
      <c r="M125" s="17">
        <f t="shared" si="333"/>
        <v>0</v>
      </c>
      <c r="N125" s="17"/>
      <c r="O125" s="17">
        <f t="shared" si="334"/>
        <v>0</v>
      </c>
      <c r="P125" s="17"/>
      <c r="Q125" s="17">
        <f t="shared" si="335"/>
        <v>0</v>
      </c>
      <c r="R125" s="17"/>
      <c r="S125" s="17">
        <f t="shared" si="336"/>
        <v>0</v>
      </c>
      <c r="T125" s="17"/>
      <c r="U125" s="17">
        <f t="shared" si="337"/>
        <v>0</v>
      </c>
      <c r="V125" s="17"/>
      <c r="W125" s="17">
        <f t="shared" si="338"/>
        <v>0</v>
      </c>
      <c r="X125" s="17"/>
      <c r="Y125" s="17">
        <f t="shared" si="339"/>
        <v>0</v>
      </c>
      <c r="Z125" s="17"/>
      <c r="AA125" s="17" t="s">
        <v>51</v>
      </c>
      <c r="AB125" s="143" t="s">
        <v>51</v>
      </c>
      <c r="AC125" s="17"/>
      <c r="AD125" s="17"/>
      <c r="AE125" s="17">
        <f t="shared" si="340"/>
        <v>0</v>
      </c>
      <c r="AF125" s="143" t="s">
        <v>51</v>
      </c>
      <c r="AG125" s="17"/>
      <c r="AH125" s="17">
        <f t="shared" si="341"/>
        <v>0</v>
      </c>
      <c r="AI125" s="143" t="s">
        <v>51</v>
      </c>
      <c r="AJ125" s="17"/>
      <c r="AK125" s="17">
        <f t="shared" si="342"/>
        <v>0</v>
      </c>
      <c r="AL125" s="143" t="s">
        <v>51</v>
      </c>
      <c r="AM125" s="17"/>
      <c r="AN125" s="17">
        <f t="shared" si="343"/>
        <v>0</v>
      </c>
      <c r="AO125" s="143" t="s">
        <v>51</v>
      </c>
      <c r="AP125" s="17"/>
      <c r="AQ125" s="17">
        <f t="shared" si="344"/>
        <v>0</v>
      </c>
      <c r="AR125" s="143" t="s">
        <v>51</v>
      </c>
      <c r="AS125" s="17"/>
      <c r="AT125" s="17">
        <f t="shared" si="345"/>
        <v>0</v>
      </c>
      <c r="AU125" s="143" t="s">
        <v>51</v>
      </c>
      <c r="AV125" s="17"/>
      <c r="AW125" s="17">
        <f t="shared" si="346"/>
        <v>0</v>
      </c>
      <c r="AX125" s="143" t="s">
        <v>51</v>
      </c>
      <c r="AY125" s="17"/>
      <c r="AZ125" s="17">
        <f t="shared" si="347"/>
        <v>0</v>
      </c>
      <c r="BA125" s="143" t="s">
        <v>51</v>
      </c>
      <c r="BB125" s="17"/>
      <c r="BC125" s="17">
        <f t="shared" si="348"/>
        <v>0</v>
      </c>
      <c r="BD125" s="143" t="s">
        <v>51</v>
      </c>
      <c r="BE125" s="17"/>
      <c r="BF125" s="17">
        <f t="shared" si="349"/>
        <v>0</v>
      </c>
      <c r="BG125" s="143" t="s">
        <v>51</v>
      </c>
      <c r="BH125" s="17"/>
      <c r="BI125" s="17"/>
      <c r="BJ125" s="17"/>
      <c r="BK125" s="143" t="s">
        <v>51</v>
      </c>
      <c r="BL125" s="143">
        <f t="shared" si="350"/>
        <v>1</v>
      </c>
      <c r="BM125" s="172"/>
      <c r="BN125" s="88"/>
      <c r="BO125" s="88"/>
      <c r="BP125" s="88"/>
      <c r="BQ125" s="88"/>
      <c r="BR125" s="88"/>
      <c r="BS125" s="88"/>
      <c r="BT125" s="88"/>
      <c r="BU125" s="88"/>
      <c r="BV125" s="88"/>
      <c r="BW125" s="88"/>
      <c r="BX125" s="88"/>
      <c r="BY125" s="88"/>
      <c r="BZ125" s="88"/>
      <c r="CA125" s="88"/>
      <c r="CB125" s="88"/>
      <c r="CC125" s="88"/>
      <c r="CD125" s="88"/>
      <c r="CE125" s="88"/>
      <c r="CF125" s="88"/>
      <c r="CG125" s="88"/>
      <c r="CH125" s="88"/>
      <c r="CI125" s="88"/>
      <c r="CJ125" s="88"/>
      <c r="CK125" s="88"/>
      <c r="CL125" s="88"/>
      <c r="CM125" s="88"/>
      <c r="CN125" s="88"/>
      <c r="CO125" s="88"/>
      <c r="CP125" s="88"/>
      <c r="CQ125" s="88"/>
      <c r="CR125" s="88"/>
      <c r="CS125" s="88"/>
      <c r="CT125" s="88"/>
      <c r="CU125" s="88"/>
      <c r="CV125" s="88"/>
      <c r="CW125" s="88"/>
      <c r="CX125" s="88"/>
      <c r="CY125" s="88"/>
      <c r="CZ125" s="88"/>
      <c r="DA125" s="88"/>
      <c r="DB125" s="88"/>
      <c r="DC125" s="88"/>
      <c r="DD125" s="88"/>
      <c r="DE125" s="88"/>
      <c r="DF125" s="88"/>
      <c r="DG125" s="88"/>
      <c r="DH125" s="88"/>
      <c r="DI125" s="88"/>
      <c r="DJ125" s="88"/>
      <c r="DK125" s="88"/>
      <c r="DL125" s="88"/>
      <c r="DM125" s="88"/>
      <c r="DN125" s="88"/>
      <c r="DO125" s="88"/>
      <c r="DP125" s="88"/>
      <c r="DQ125" s="88"/>
      <c r="DR125" s="88"/>
      <c r="DS125" s="88"/>
      <c r="DT125" s="88"/>
      <c r="DU125" s="88"/>
      <c r="DV125" s="88"/>
      <c r="DW125" s="88"/>
      <c r="DX125" s="88"/>
      <c r="DY125" s="88"/>
      <c r="DZ125" s="88"/>
      <c r="EA125" s="88"/>
      <c r="EB125" s="88"/>
      <c r="EC125" s="88"/>
      <c r="ED125" s="88"/>
      <c r="EE125" s="88"/>
      <c r="EF125" s="88"/>
      <c r="EG125" s="88"/>
      <c r="EH125" s="88"/>
      <c r="EI125" s="88"/>
      <c r="EJ125" s="88"/>
      <c r="EK125" s="88"/>
      <c r="EL125" s="88"/>
      <c r="EM125" s="88"/>
      <c r="EN125" s="88"/>
      <c r="EO125" s="88"/>
      <c r="EP125" s="88"/>
      <c r="EQ125" s="88"/>
      <c r="ER125" s="88"/>
      <c r="ES125" s="88"/>
      <c r="ET125" s="88"/>
      <c r="EU125" s="88"/>
      <c r="EV125" s="88"/>
      <c r="EW125" s="88"/>
      <c r="EX125" s="88"/>
      <c r="EY125" s="88"/>
      <c r="EZ125" s="88"/>
      <c r="FA125" s="88"/>
      <c r="FB125" s="88"/>
      <c r="FC125" s="88"/>
      <c r="FD125" s="88"/>
      <c r="FE125" s="88"/>
      <c r="FF125" s="88"/>
      <c r="FG125" s="88"/>
      <c r="FH125" s="88"/>
      <c r="FI125" s="88"/>
      <c r="FJ125" s="88"/>
      <c r="FK125" s="88"/>
      <c r="FL125" s="88"/>
      <c r="FM125" s="88"/>
      <c r="FN125" s="88"/>
      <c r="FO125" s="88"/>
      <c r="FP125" s="88"/>
      <c r="FQ125" s="88"/>
      <c r="FR125" s="88"/>
      <c r="FS125" s="88"/>
      <c r="FT125" s="88"/>
      <c r="FU125" s="88"/>
      <c r="FV125" s="88"/>
      <c r="FW125" s="88"/>
      <c r="FX125" s="88"/>
      <c r="FY125" s="88"/>
      <c r="FZ125" s="88"/>
      <c r="GA125" s="88"/>
      <c r="GB125" s="88"/>
      <c r="GC125" s="88"/>
      <c r="GD125" s="88"/>
      <c r="GE125" s="88"/>
      <c r="GF125" s="88"/>
      <c r="GG125" s="88"/>
      <c r="GH125" s="88"/>
      <c r="GI125" s="88"/>
      <c r="GJ125" s="88"/>
      <c r="GK125" s="88"/>
      <c r="GL125" s="88"/>
      <c r="GM125" s="88"/>
      <c r="GN125" s="88"/>
      <c r="GO125" s="88"/>
      <c r="GP125" s="88"/>
      <c r="GQ125" s="88"/>
      <c r="GR125" s="88"/>
      <c r="GS125" s="88"/>
      <c r="GT125" s="88"/>
      <c r="GU125" s="88"/>
      <c r="GV125" s="88"/>
      <c r="GW125" s="88"/>
      <c r="GX125" s="88"/>
    </row>
    <row r="126" spans="1:206" s="66" customFormat="1" ht="16.5">
      <c r="A126" s="360" t="s">
        <v>78</v>
      </c>
      <c r="B126" s="360"/>
      <c r="C126" s="30"/>
      <c r="D126" s="137">
        <f t="shared" si="329"/>
        <v>0</v>
      </c>
      <c r="E126" s="29"/>
      <c r="F126" s="29"/>
      <c r="G126" s="29">
        <f t="shared" si="330"/>
        <v>0</v>
      </c>
      <c r="H126" s="29"/>
      <c r="I126" s="29">
        <f t="shared" si="331"/>
        <v>0</v>
      </c>
      <c r="J126" s="29"/>
      <c r="K126" s="29">
        <f t="shared" si="332"/>
        <v>0</v>
      </c>
      <c r="L126" s="29"/>
      <c r="M126" s="29">
        <f t="shared" si="333"/>
        <v>0</v>
      </c>
      <c r="N126" s="29"/>
      <c r="O126" s="29">
        <f t="shared" si="334"/>
        <v>0</v>
      </c>
      <c r="P126" s="29"/>
      <c r="Q126" s="29">
        <f t="shared" si="335"/>
        <v>0</v>
      </c>
      <c r="R126" s="29"/>
      <c r="S126" s="29">
        <f t="shared" si="336"/>
        <v>0</v>
      </c>
      <c r="T126" s="29"/>
      <c r="U126" s="29">
        <f t="shared" si="337"/>
        <v>0</v>
      </c>
      <c r="V126" s="29"/>
      <c r="W126" s="29">
        <f t="shared" si="338"/>
        <v>0</v>
      </c>
      <c r="X126" s="29"/>
      <c r="Y126" s="29">
        <f t="shared" si="339"/>
        <v>0</v>
      </c>
      <c r="Z126" s="30"/>
      <c r="AA126" s="42" t="s">
        <v>51</v>
      </c>
      <c r="AB126" s="162" t="s">
        <v>51</v>
      </c>
      <c r="AC126" s="30"/>
      <c r="AD126" s="29"/>
      <c r="AE126" s="29">
        <f t="shared" si="340"/>
        <v>0</v>
      </c>
      <c r="AF126" s="162" t="s">
        <v>51</v>
      </c>
      <c r="AG126" s="29"/>
      <c r="AH126" s="29">
        <f t="shared" si="341"/>
        <v>0</v>
      </c>
      <c r="AI126" s="162" t="s">
        <v>51</v>
      </c>
      <c r="AJ126" s="29"/>
      <c r="AK126" s="29">
        <f t="shared" si="342"/>
        <v>0</v>
      </c>
      <c r="AL126" s="162" t="s">
        <v>51</v>
      </c>
      <c r="AM126" s="29"/>
      <c r="AN126" s="29">
        <f t="shared" si="343"/>
        <v>0</v>
      </c>
      <c r="AO126" s="162" t="s">
        <v>51</v>
      </c>
      <c r="AP126" s="29"/>
      <c r="AQ126" s="29">
        <f t="shared" si="344"/>
        <v>0</v>
      </c>
      <c r="AR126" s="162" t="s">
        <v>51</v>
      </c>
      <c r="AS126" s="29"/>
      <c r="AT126" s="29">
        <f t="shared" si="345"/>
        <v>0</v>
      </c>
      <c r="AU126" s="162" t="s">
        <v>51</v>
      </c>
      <c r="AV126" s="29"/>
      <c r="AW126" s="29">
        <f t="shared" si="346"/>
        <v>0</v>
      </c>
      <c r="AX126" s="162" t="s">
        <v>51</v>
      </c>
      <c r="AY126" s="29"/>
      <c r="AZ126" s="29">
        <f t="shared" si="347"/>
        <v>0</v>
      </c>
      <c r="BA126" s="162" t="s">
        <v>51</v>
      </c>
      <c r="BB126" s="29"/>
      <c r="BC126" s="29">
        <f t="shared" si="348"/>
        <v>0</v>
      </c>
      <c r="BD126" s="162" t="s">
        <v>51</v>
      </c>
      <c r="BE126" s="29"/>
      <c r="BF126" s="29">
        <f t="shared" si="349"/>
        <v>0</v>
      </c>
      <c r="BG126" s="162" t="s">
        <v>51</v>
      </c>
      <c r="BH126" s="29"/>
      <c r="BI126" s="29"/>
      <c r="BJ126" s="29"/>
      <c r="BK126" s="162" t="s">
        <v>51</v>
      </c>
      <c r="BL126" s="162">
        <f t="shared" si="350"/>
        <v>1</v>
      </c>
      <c r="BM126" s="171"/>
      <c r="BN126" s="65"/>
      <c r="BO126" s="65"/>
      <c r="BP126" s="65"/>
      <c r="BQ126" s="65"/>
      <c r="BR126" s="65"/>
      <c r="BS126" s="65"/>
      <c r="BT126" s="65"/>
      <c r="BU126" s="65"/>
      <c r="BV126" s="65"/>
      <c r="BW126" s="65"/>
      <c r="BX126" s="65"/>
      <c r="BY126" s="65"/>
      <c r="BZ126" s="65"/>
      <c r="CA126" s="65"/>
      <c r="CB126" s="65"/>
      <c r="CC126" s="65"/>
      <c r="CD126" s="65"/>
      <c r="CE126" s="65"/>
      <c r="CF126" s="65"/>
      <c r="CG126" s="65"/>
      <c r="CH126" s="65"/>
      <c r="CI126" s="65"/>
      <c r="CJ126" s="65"/>
      <c r="CK126" s="65"/>
      <c r="CL126" s="65"/>
      <c r="CM126" s="65"/>
      <c r="CN126" s="65"/>
      <c r="CO126" s="65"/>
      <c r="CP126" s="65"/>
      <c r="CQ126" s="65"/>
      <c r="CR126" s="65"/>
      <c r="CS126" s="65"/>
      <c r="CT126" s="65"/>
      <c r="CU126" s="65"/>
      <c r="CV126" s="65"/>
      <c r="CW126" s="65"/>
      <c r="CX126" s="65"/>
      <c r="CY126" s="65"/>
      <c r="CZ126" s="65"/>
      <c r="DA126" s="65"/>
      <c r="DB126" s="65"/>
      <c r="DC126" s="65"/>
      <c r="DD126" s="65"/>
      <c r="DE126" s="65"/>
      <c r="DF126" s="65"/>
      <c r="DG126" s="65"/>
      <c r="DH126" s="65"/>
      <c r="DI126" s="65"/>
      <c r="DJ126" s="65"/>
      <c r="DK126" s="65"/>
      <c r="DL126" s="65"/>
      <c r="DM126" s="65"/>
      <c r="DN126" s="65"/>
      <c r="DO126" s="65"/>
      <c r="DP126" s="65"/>
      <c r="DQ126" s="65"/>
      <c r="DR126" s="65"/>
      <c r="DS126" s="65"/>
      <c r="DT126" s="65"/>
      <c r="DU126" s="65"/>
      <c r="DV126" s="65"/>
      <c r="DW126" s="65"/>
      <c r="DX126" s="65"/>
      <c r="DY126" s="65"/>
      <c r="DZ126" s="65"/>
      <c r="EA126" s="65"/>
      <c r="EB126" s="65"/>
      <c r="EC126" s="65"/>
      <c r="ED126" s="65"/>
      <c r="EE126" s="65"/>
      <c r="EF126" s="65"/>
      <c r="EG126" s="65"/>
      <c r="EH126" s="65"/>
      <c r="EI126" s="65"/>
      <c r="EJ126" s="65"/>
      <c r="EK126" s="65"/>
      <c r="EL126" s="65"/>
      <c r="EM126" s="65"/>
      <c r="EN126" s="65"/>
      <c r="EO126" s="65"/>
      <c r="EP126" s="65"/>
      <c r="EQ126" s="65"/>
      <c r="ER126" s="65"/>
      <c r="ES126" s="65"/>
      <c r="ET126" s="65"/>
      <c r="EU126" s="65"/>
      <c r="EV126" s="65"/>
      <c r="EW126" s="65"/>
      <c r="EX126" s="65"/>
      <c r="EY126" s="65"/>
      <c r="EZ126" s="65"/>
      <c r="FA126" s="65"/>
      <c r="FB126" s="65"/>
      <c r="FC126" s="65"/>
      <c r="FD126" s="65"/>
      <c r="FE126" s="65"/>
      <c r="FF126" s="65"/>
      <c r="FG126" s="65"/>
      <c r="FH126" s="65"/>
      <c r="FI126" s="65"/>
      <c r="FJ126" s="65"/>
      <c r="FK126" s="65"/>
      <c r="FL126" s="65"/>
      <c r="FM126" s="65"/>
      <c r="FN126" s="65"/>
      <c r="FO126" s="65"/>
      <c r="FP126" s="65"/>
      <c r="FQ126" s="65"/>
      <c r="FR126" s="65"/>
      <c r="FS126" s="65"/>
      <c r="FT126" s="65"/>
      <c r="FU126" s="65"/>
      <c r="FV126" s="65"/>
      <c r="FW126" s="65"/>
      <c r="FX126" s="65"/>
      <c r="FY126" s="65"/>
      <c r="FZ126" s="65"/>
      <c r="GA126" s="65"/>
      <c r="GB126" s="65"/>
      <c r="GC126" s="65"/>
      <c r="GD126" s="65"/>
      <c r="GE126" s="65"/>
      <c r="GF126" s="65"/>
      <c r="GG126" s="65"/>
      <c r="GH126" s="65"/>
      <c r="GI126" s="65"/>
      <c r="GJ126" s="65"/>
      <c r="GK126" s="65"/>
      <c r="GL126" s="65"/>
      <c r="GM126" s="65"/>
      <c r="GN126" s="65"/>
      <c r="GO126" s="65"/>
      <c r="GP126" s="65"/>
      <c r="GQ126" s="65"/>
      <c r="GR126" s="65"/>
      <c r="GS126" s="65"/>
      <c r="GT126" s="65"/>
      <c r="GU126" s="65"/>
      <c r="GV126" s="65"/>
      <c r="GW126" s="65"/>
      <c r="GX126" s="65"/>
    </row>
    <row r="127" spans="1:206" s="87" customFormat="1" ht="15.75" customHeight="1">
      <c r="A127" s="374" t="s">
        <v>79</v>
      </c>
      <c r="B127" s="374"/>
      <c r="C127" s="17"/>
      <c r="D127" s="130">
        <f t="shared" si="329"/>
        <v>0</v>
      </c>
      <c r="E127" s="17"/>
      <c r="F127" s="17"/>
      <c r="G127" s="17">
        <f t="shared" si="330"/>
        <v>0</v>
      </c>
      <c r="H127" s="17"/>
      <c r="I127" s="17">
        <f t="shared" si="331"/>
        <v>0</v>
      </c>
      <c r="J127" s="17"/>
      <c r="K127" s="17">
        <f t="shared" si="332"/>
        <v>0</v>
      </c>
      <c r="L127" s="17"/>
      <c r="M127" s="17">
        <f t="shared" si="333"/>
        <v>0</v>
      </c>
      <c r="N127" s="17"/>
      <c r="O127" s="17">
        <f t="shared" si="334"/>
        <v>0</v>
      </c>
      <c r="P127" s="17"/>
      <c r="Q127" s="17">
        <f t="shared" si="335"/>
        <v>0</v>
      </c>
      <c r="R127" s="17"/>
      <c r="S127" s="17">
        <f t="shared" si="336"/>
        <v>0</v>
      </c>
      <c r="T127" s="17"/>
      <c r="U127" s="17">
        <f t="shared" si="337"/>
        <v>0</v>
      </c>
      <c r="V127" s="17"/>
      <c r="W127" s="17">
        <f t="shared" si="338"/>
        <v>0</v>
      </c>
      <c r="X127" s="17"/>
      <c r="Y127" s="17">
        <f t="shared" si="339"/>
        <v>0</v>
      </c>
      <c r="Z127" s="17"/>
      <c r="AA127" s="17" t="s">
        <v>51</v>
      </c>
      <c r="AB127" s="143" t="s">
        <v>51</v>
      </c>
      <c r="AC127" s="17"/>
      <c r="AD127" s="17"/>
      <c r="AE127" s="17">
        <f t="shared" si="340"/>
        <v>0</v>
      </c>
      <c r="AF127" s="143" t="s">
        <v>51</v>
      </c>
      <c r="AG127" s="17"/>
      <c r="AH127" s="17">
        <f t="shared" si="341"/>
        <v>0</v>
      </c>
      <c r="AI127" s="143" t="s">
        <v>51</v>
      </c>
      <c r="AJ127" s="17"/>
      <c r="AK127" s="17">
        <f t="shared" si="342"/>
        <v>0</v>
      </c>
      <c r="AL127" s="143" t="s">
        <v>51</v>
      </c>
      <c r="AM127" s="17"/>
      <c r="AN127" s="17">
        <f t="shared" si="343"/>
        <v>0</v>
      </c>
      <c r="AO127" s="143" t="s">
        <v>51</v>
      </c>
      <c r="AP127" s="17"/>
      <c r="AQ127" s="17">
        <f t="shared" si="344"/>
        <v>0</v>
      </c>
      <c r="AR127" s="143" t="s">
        <v>51</v>
      </c>
      <c r="AS127" s="17"/>
      <c r="AT127" s="17">
        <f t="shared" si="345"/>
        <v>0</v>
      </c>
      <c r="AU127" s="143" t="s">
        <v>51</v>
      </c>
      <c r="AV127" s="17"/>
      <c r="AW127" s="17">
        <f t="shared" si="346"/>
        <v>0</v>
      </c>
      <c r="AX127" s="143" t="s">
        <v>51</v>
      </c>
      <c r="AY127" s="17"/>
      <c r="AZ127" s="17">
        <f t="shared" si="347"/>
        <v>0</v>
      </c>
      <c r="BA127" s="143" t="s">
        <v>51</v>
      </c>
      <c r="BB127" s="17"/>
      <c r="BC127" s="17">
        <f t="shared" si="348"/>
        <v>0</v>
      </c>
      <c r="BD127" s="143" t="s">
        <v>51</v>
      </c>
      <c r="BE127" s="17"/>
      <c r="BF127" s="17">
        <f t="shared" si="349"/>
        <v>0</v>
      </c>
      <c r="BG127" s="143" t="s">
        <v>51</v>
      </c>
      <c r="BH127" s="17"/>
      <c r="BI127" s="17"/>
      <c r="BJ127" s="17"/>
      <c r="BK127" s="143" t="s">
        <v>51</v>
      </c>
      <c r="BL127" s="143">
        <f t="shared" si="350"/>
        <v>1</v>
      </c>
      <c r="BM127" s="172"/>
      <c r="BN127" s="88"/>
      <c r="BO127" s="88"/>
      <c r="BP127" s="88"/>
      <c r="BQ127" s="88"/>
      <c r="BR127" s="88"/>
      <c r="BS127" s="88"/>
      <c r="BT127" s="88"/>
      <c r="BU127" s="88"/>
      <c r="BV127" s="88"/>
      <c r="BW127" s="88"/>
      <c r="BX127" s="88"/>
      <c r="BY127" s="88"/>
      <c r="BZ127" s="88"/>
      <c r="CA127" s="88"/>
      <c r="CB127" s="88"/>
      <c r="CC127" s="88"/>
      <c r="CD127" s="88"/>
      <c r="CE127" s="88"/>
      <c r="CF127" s="88"/>
      <c r="CG127" s="88"/>
      <c r="CH127" s="88"/>
      <c r="CI127" s="88"/>
      <c r="CJ127" s="88"/>
      <c r="CK127" s="88"/>
      <c r="CL127" s="88"/>
      <c r="CM127" s="88"/>
      <c r="CN127" s="88"/>
      <c r="CO127" s="88"/>
      <c r="CP127" s="88"/>
      <c r="CQ127" s="88"/>
      <c r="CR127" s="88"/>
      <c r="CS127" s="88"/>
      <c r="CT127" s="88"/>
      <c r="CU127" s="88"/>
      <c r="CV127" s="88"/>
      <c r="CW127" s="88"/>
      <c r="CX127" s="88"/>
      <c r="CY127" s="88"/>
      <c r="CZ127" s="88"/>
      <c r="DA127" s="88"/>
      <c r="DB127" s="88"/>
      <c r="DC127" s="88"/>
      <c r="DD127" s="88"/>
      <c r="DE127" s="88"/>
      <c r="DF127" s="88"/>
      <c r="DG127" s="88"/>
      <c r="DH127" s="88"/>
      <c r="DI127" s="88"/>
      <c r="DJ127" s="88"/>
      <c r="DK127" s="88"/>
      <c r="DL127" s="88"/>
      <c r="DM127" s="88"/>
      <c r="DN127" s="88"/>
      <c r="DO127" s="88"/>
      <c r="DP127" s="88"/>
      <c r="DQ127" s="88"/>
      <c r="DR127" s="88"/>
      <c r="DS127" s="88"/>
      <c r="DT127" s="88"/>
      <c r="DU127" s="88"/>
      <c r="DV127" s="88"/>
      <c r="DW127" s="88"/>
      <c r="DX127" s="88"/>
      <c r="DY127" s="88"/>
      <c r="DZ127" s="88"/>
      <c r="EA127" s="88"/>
      <c r="EB127" s="88"/>
      <c r="EC127" s="88"/>
      <c r="ED127" s="88"/>
      <c r="EE127" s="88"/>
      <c r="EF127" s="88"/>
      <c r="EG127" s="88"/>
      <c r="EH127" s="88"/>
      <c r="EI127" s="88"/>
      <c r="EJ127" s="88"/>
      <c r="EK127" s="88"/>
      <c r="EL127" s="88"/>
      <c r="EM127" s="88"/>
      <c r="EN127" s="88"/>
      <c r="EO127" s="88"/>
      <c r="EP127" s="88"/>
      <c r="EQ127" s="88"/>
      <c r="ER127" s="88"/>
      <c r="ES127" s="88"/>
      <c r="ET127" s="88"/>
      <c r="EU127" s="88"/>
      <c r="EV127" s="88"/>
      <c r="EW127" s="88"/>
      <c r="EX127" s="88"/>
      <c r="EY127" s="88"/>
      <c r="EZ127" s="88"/>
      <c r="FA127" s="88"/>
      <c r="FB127" s="88"/>
      <c r="FC127" s="88"/>
      <c r="FD127" s="88"/>
      <c r="FE127" s="88"/>
      <c r="FF127" s="88"/>
      <c r="FG127" s="88"/>
      <c r="FH127" s="88"/>
      <c r="FI127" s="88"/>
      <c r="FJ127" s="88"/>
      <c r="FK127" s="88"/>
      <c r="FL127" s="88"/>
      <c r="FM127" s="88"/>
      <c r="FN127" s="88"/>
      <c r="FO127" s="88"/>
      <c r="FP127" s="88"/>
      <c r="FQ127" s="88"/>
      <c r="FR127" s="88"/>
      <c r="FS127" s="88"/>
      <c r="FT127" s="88"/>
      <c r="FU127" s="88"/>
      <c r="FV127" s="88"/>
      <c r="FW127" s="88"/>
      <c r="FX127" s="88"/>
      <c r="FY127" s="88"/>
      <c r="FZ127" s="88"/>
      <c r="GA127" s="88"/>
      <c r="GB127" s="88"/>
      <c r="GC127" s="88"/>
      <c r="GD127" s="88"/>
      <c r="GE127" s="88"/>
      <c r="GF127" s="88"/>
      <c r="GG127" s="88"/>
      <c r="GH127" s="88"/>
      <c r="GI127" s="88"/>
      <c r="GJ127" s="88"/>
      <c r="GK127" s="88"/>
      <c r="GL127" s="88"/>
      <c r="GM127" s="88"/>
      <c r="GN127" s="88"/>
      <c r="GO127" s="88"/>
      <c r="GP127" s="88"/>
      <c r="GQ127" s="88"/>
      <c r="GR127" s="88"/>
      <c r="GS127" s="88"/>
      <c r="GT127" s="88"/>
      <c r="GU127" s="88"/>
      <c r="GV127" s="88"/>
      <c r="GW127" s="88"/>
      <c r="GX127" s="88"/>
    </row>
    <row r="128" spans="1:206" s="82" customFormat="1" ht="16.5">
      <c r="A128" s="358" t="s">
        <v>162</v>
      </c>
      <c r="B128" s="358"/>
      <c r="C128" s="17"/>
      <c r="D128" s="130">
        <f t="shared" si="329"/>
        <v>0</v>
      </c>
      <c r="E128" s="17"/>
      <c r="F128" s="17"/>
      <c r="G128" s="17">
        <f t="shared" si="330"/>
        <v>0</v>
      </c>
      <c r="H128" s="17"/>
      <c r="I128" s="17">
        <f t="shared" si="331"/>
        <v>0</v>
      </c>
      <c r="J128" s="17"/>
      <c r="K128" s="17">
        <f t="shared" si="332"/>
        <v>0</v>
      </c>
      <c r="L128" s="17"/>
      <c r="M128" s="17">
        <f t="shared" si="333"/>
        <v>0</v>
      </c>
      <c r="N128" s="17"/>
      <c r="O128" s="17">
        <f t="shared" si="334"/>
        <v>0</v>
      </c>
      <c r="P128" s="17"/>
      <c r="Q128" s="17">
        <f t="shared" si="335"/>
        <v>0</v>
      </c>
      <c r="R128" s="17"/>
      <c r="S128" s="17">
        <f t="shared" si="336"/>
        <v>0</v>
      </c>
      <c r="T128" s="17"/>
      <c r="U128" s="17">
        <f t="shared" si="337"/>
        <v>0</v>
      </c>
      <c r="V128" s="17"/>
      <c r="W128" s="17">
        <f t="shared" si="338"/>
        <v>0</v>
      </c>
      <c r="X128" s="17"/>
      <c r="Y128" s="17">
        <f t="shared" si="339"/>
        <v>0</v>
      </c>
      <c r="Z128" s="17"/>
      <c r="AA128" s="17" t="s">
        <v>51</v>
      </c>
      <c r="AB128" s="143" t="s">
        <v>51</v>
      </c>
      <c r="AC128" s="17"/>
      <c r="AD128" s="17"/>
      <c r="AE128" s="17">
        <f t="shared" si="340"/>
        <v>0</v>
      </c>
      <c r="AF128" s="143">
        <f>IF(G128=0,1,AE128/G128-1)</f>
        <v>1</v>
      </c>
      <c r="AG128" s="17"/>
      <c r="AH128" s="17">
        <f t="shared" si="341"/>
        <v>0</v>
      </c>
      <c r="AI128" s="143">
        <f>IF(I128=0,1,AH128/I128-1)</f>
        <v>1</v>
      </c>
      <c r="AJ128" s="17"/>
      <c r="AK128" s="17">
        <f t="shared" si="342"/>
        <v>0</v>
      </c>
      <c r="AL128" s="143">
        <f>IF(K128=0,1,AK128/K128-1)</f>
        <v>1</v>
      </c>
      <c r="AM128" s="17"/>
      <c r="AN128" s="17">
        <f t="shared" si="343"/>
        <v>0</v>
      </c>
      <c r="AO128" s="143">
        <f>IF(M128=0,1,AN128/M128-1)</f>
        <v>1</v>
      </c>
      <c r="AP128" s="17"/>
      <c r="AQ128" s="17">
        <f t="shared" si="344"/>
        <v>0</v>
      </c>
      <c r="AR128" s="143">
        <f>IF(O128=0,1,AQ128/O128-1)</f>
        <v>1</v>
      </c>
      <c r="AS128" s="17"/>
      <c r="AT128" s="17">
        <f t="shared" si="345"/>
        <v>0</v>
      </c>
      <c r="AU128" s="143">
        <f>IF(Q128=0,1,AT128/Q128-1)</f>
        <v>1</v>
      </c>
      <c r="AV128" s="17"/>
      <c r="AW128" s="17">
        <f t="shared" si="346"/>
        <v>0</v>
      </c>
      <c r="AX128" s="143">
        <f>IF(S128=0,1,AW128/S128-1)</f>
        <v>1</v>
      </c>
      <c r="AY128" s="17"/>
      <c r="AZ128" s="17">
        <f t="shared" si="347"/>
        <v>0</v>
      </c>
      <c r="BA128" s="143">
        <f>IF(U128=0,1,AZ128/U128-1)</f>
        <v>1</v>
      </c>
      <c r="BB128" s="17"/>
      <c r="BC128" s="17">
        <f t="shared" si="348"/>
        <v>0</v>
      </c>
      <c r="BD128" s="143">
        <f>IF(W128=0,1,BC128/W128-1)</f>
        <v>1</v>
      </c>
      <c r="BE128" s="17"/>
      <c r="BF128" s="17">
        <f t="shared" si="349"/>
        <v>0</v>
      </c>
      <c r="BG128" s="143">
        <f>IF(Y128=0,1,BF128/Y128-1)</f>
        <v>1</v>
      </c>
      <c r="BH128" s="17"/>
      <c r="BI128" s="17"/>
      <c r="BJ128" s="17"/>
      <c r="BK128" s="143">
        <f>IF($AA$24=0,1,BJ128/$AA$24-1)</f>
        <v>1</v>
      </c>
      <c r="BL128" s="143">
        <f t="shared" si="350"/>
        <v>1</v>
      </c>
      <c r="BM128" s="83"/>
      <c r="BN128" s="83"/>
      <c r="BO128" s="83"/>
      <c r="BP128" s="83"/>
      <c r="BQ128" s="83"/>
      <c r="BR128" s="83"/>
      <c r="BS128" s="83"/>
      <c r="BT128" s="83"/>
      <c r="BU128" s="83"/>
      <c r="BV128" s="83"/>
      <c r="BW128" s="83"/>
      <c r="BX128" s="83"/>
      <c r="BY128" s="83"/>
      <c r="BZ128" s="83"/>
      <c r="CA128" s="83"/>
      <c r="CB128" s="83"/>
      <c r="CC128" s="83"/>
      <c r="CD128" s="83"/>
      <c r="CE128" s="83"/>
      <c r="CF128" s="83"/>
      <c r="CG128" s="83"/>
      <c r="CH128" s="83"/>
      <c r="CI128" s="83"/>
      <c r="CJ128" s="83"/>
      <c r="CK128" s="83"/>
      <c r="CL128" s="83"/>
      <c r="CM128" s="83"/>
      <c r="CN128" s="83"/>
      <c r="CO128" s="83"/>
      <c r="CP128" s="83"/>
      <c r="CQ128" s="83"/>
      <c r="CR128" s="83"/>
      <c r="CS128" s="83"/>
      <c r="CT128" s="83"/>
      <c r="CU128" s="83"/>
      <c r="CV128" s="83"/>
      <c r="CW128" s="83"/>
      <c r="CX128" s="83"/>
      <c r="CY128" s="83"/>
      <c r="CZ128" s="83"/>
      <c r="DA128" s="83"/>
      <c r="DB128" s="83"/>
      <c r="DC128" s="83"/>
      <c r="DD128" s="83"/>
      <c r="DE128" s="83"/>
      <c r="DF128" s="83"/>
      <c r="DG128" s="83"/>
      <c r="DH128" s="83"/>
      <c r="DI128" s="83"/>
      <c r="DJ128" s="83"/>
      <c r="DK128" s="83"/>
      <c r="DL128" s="83"/>
      <c r="DM128" s="83"/>
      <c r="DN128" s="83"/>
      <c r="DO128" s="83"/>
      <c r="DP128" s="83"/>
      <c r="DQ128" s="83"/>
      <c r="DR128" s="83"/>
      <c r="DS128" s="83"/>
      <c r="DT128" s="83"/>
      <c r="DU128" s="83"/>
      <c r="DV128" s="83"/>
      <c r="DW128" s="83"/>
      <c r="DX128" s="83"/>
      <c r="DY128" s="83"/>
      <c r="DZ128" s="83"/>
      <c r="EA128" s="83"/>
      <c r="EB128" s="83"/>
      <c r="EC128" s="83"/>
      <c r="ED128" s="83"/>
      <c r="EE128" s="83"/>
      <c r="EF128" s="83"/>
      <c r="EG128" s="83"/>
      <c r="EH128" s="83"/>
      <c r="EI128" s="83"/>
      <c r="EJ128" s="83"/>
      <c r="EK128" s="83"/>
      <c r="EL128" s="83"/>
      <c r="EM128" s="83"/>
      <c r="EN128" s="83"/>
      <c r="EO128" s="83"/>
      <c r="EP128" s="83"/>
      <c r="EQ128" s="83"/>
      <c r="ER128" s="83"/>
      <c r="ES128" s="83"/>
      <c r="ET128" s="83"/>
      <c r="EU128" s="83"/>
      <c r="EV128" s="83"/>
      <c r="EW128" s="83"/>
      <c r="EX128" s="83"/>
      <c r="EY128" s="83"/>
      <c r="EZ128" s="83"/>
      <c r="FA128" s="83"/>
      <c r="FB128" s="83"/>
      <c r="FC128" s="83"/>
      <c r="FD128" s="83"/>
      <c r="FE128" s="83"/>
      <c r="FF128" s="83"/>
      <c r="FG128" s="83"/>
      <c r="FH128" s="83"/>
      <c r="FI128" s="83"/>
      <c r="FJ128" s="83"/>
      <c r="FK128" s="83"/>
      <c r="FL128" s="83"/>
      <c r="FM128" s="83"/>
      <c r="FN128" s="83"/>
      <c r="FO128" s="83"/>
      <c r="FP128" s="83"/>
      <c r="FQ128" s="83"/>
      <c r="FR128" s="83"/>
      <c r="FS128" s="83"/>
      <c r="FT128" s="83"/>
      <c r="FU128" s="83"/>
      <c r="FV128" s="83"/>
      <c r="FW128" s="83"/>
      <c r="FX128" s="83"/>
      <c r="FY128" s="83"/>
      <c r="FZ128" s="83"/>
      <c r="GA128" s="83"/>
      <c r="GB128" s="83"/>
      <c r="GC128" s="83"/>
      <c r="GD128" s="83"/>
      <c r="GE128" s="83"/>
      <c r="GF128" s="83"/>
      <c r="GG128" s="83"/>
      <c r="GH128" s="83"/>
      <c r="GI128" s="83"/>
      <c r="GJ128" s="83"/>
      <c r="GK128" s="83"/>
      <c r="GL128" s="83"/>
      <c r="GM128" s="83"/>
      <c r="GN128" s="83"/>
      <c r="GO128" s="83"/>
      <c r="GP128" s="83"/>
      <c r="GQ128" s="83"/>
      <c r="GR128" s="83"/>
      <c r="GS128" s="83"/>
      <c r="GT128" s="83"/>
      <c r="GU128" s="83"/>
      <c r="GV128" s="83"/>
      <c r="GW128" s="83"/>
      <c r="GX128" s="83"/>
    </row>
    <row r="129" spans="1:206" s="66" customFormat="1">
      <c r="A129" s="89"/>
      <c r="B129" s="89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65"/>
      <c r="AB129" s="65"/>
      <c r="AC129" s="65"/>
      <c r="AD129" s="65"/>
      <c r="AE129" s="65"/>
      <c r="AF129" s="65"/>
      <c r="AG129" s="65"/>
      <c r="AH129" s="65"/>
      <c r="AI129" s="65"/>
      <c r="AJ129" s="65"/>
      <c r="AK129" s="65"/>
      <c r="AL129" s="65"/>
      <c r="AM129" s="65"/>
      <c r="AN129" s="65"/>
      <c r="AO129" s="65"/>
      <c r="AP129" s="65"/>
      <c r="AQ129" s="65"/>
      <c r="AR129" s="65"/>
      <c r="AS129" s="65"/>
      <c r="AT129" s="65"/>
      <c r="AU129" s="65"/>
      <c r="AV129" s="65"/>
      <c r="AW129" s="65"/>
      <c r="AX129" s="65"/>
      <c r="AY129" s="65"/>
      <c r="AZ129" s="65"/>
      <c r="BA129" s="65"/>
      <c r="BB129" s="65"/>
      <c r="BC129" s="65"/>
      <c r="BD129" s="65"/>
      <c r="BE129" s="65"/>
      <c r="BF129" s="65"/>
      <c r="BG129" s="65"/>
      <c r="BH129" s="65"/>
      <c r="BI129" s="65"/>
      <c r="BJ129" s="65"/>
      <c r="BK129" s="65"/>
      <c r="BL129" s="65"/>
      <c r="BM129" s="91"/>
      <c r="BN129" s="91"/>
      <c r="BO129" s="65"/>
      <c r="BP129" s="65"/>
      <c r="BQ129" s="65"/>
      <c r="BR129" s="65"/>
      <c r="BS129" s="65"/>
      <c r="BT129" s="65"/>
      <c r="BU129" s="65"/>
      <c r="BV129" s="65"/>
      <c r="BW129" s="65"/>
      <c r="BX129" s="65"/>
      <c r="BY129" s="65"/>
      <c r="BZ129" s="65"/>
      <c r="CA129" s="65"/>
      <c r="CB129" s="65"/>
      <c r="CC129" s="65"/>
      <c r="CD129" s="65"/>
      <c r="CE129" s="65"/>
      <c r="CF129" s="65"/>
      <c r="CG129" s="65"/>
      <c r="CH129" s="65"/>
      <c r="CI129" s="65"/>
      <c r="CJ129" s="65"/>
      <c r="CK129" s="65"/>
      <c r="CL129" s="65"/>
      <c r="CM129" s="65"/>
      <c r="CN129" s="65"/>
      <c r="CO129" s="65"/>
      <c r="CP129" s="65"/>
      <c r="CQ129" s="65"/>
      <c r="CR129" s="65"/>
      <c r="CS129" s="65"/>
      <c r="CT129" s="65"/>
      <c r="CU129" s="65"/>
      <c r="CV129" s="65"/>
      <c r="CW129" s="65"/>
      <c r="CX129" s="65"/>
      <c r="CY129" s="65"/>
      <c r="CZ129" s="65"/>
      <c r="DA129" s="65"/>
      <c r="DB129" s="65"/>
      <c r="DC129" s="65"/>
      <c r="DD129" s="65"/>
      <c r="DE129" s="65"/>
      <c r="DF129" s="65"/>
      <c r="DG129" s="65"/>
      <c r="DH129" s="65"/>
      <c r="DI129" s="65"/>
      <c r="DJ129" s="65"/>
      <c r="DK129" s="65"/>
      <c r="DL129" s="65"/>
      <c r="DM129" s="65"/>
      <c r="DN129" s="65"/>
      <c r="DO129" s="65"/>
      <c r="DP129" s="65"/>
      <c r="DQ129" s="65"/>
      <c r="DR129" s="65"/>
      <c r="DS129" s="65"/>
      <c r="DT129" s="65"/>
      <c r="DU129" s="65"/>
      <c r="DV129" s="65"/>
      <c r="DW129" s="65"/>
      <c r="DX129" s="65"/>
      <c r="DY129" s="65"/>
      <c r="DZ129" s="65"/>
      <c r="EA129" s="65"/>
      <c r="EB129" s="65"/>
      <c r="EC129" s="65"/>
      <c r="ED129" s="65"/>
      <c r="EE129" s="65"/>
      <c r="EF129" s="65"/>
      <c r="EG129" s="65"/>
      <c r="EH129" s="65"/>
      <c r="EI129" s="65"/>
      <c r="EJ129" s="65"/>
      <c r="EK129" s="65"/>
      <c r="EL129" s="65"/>
      <c r="EM129" s="65"/>
      <c r="EN129" s="65"/>
      <c r="EO129" s="65"/>
      <c r="EP129" s="65"/>
      <c r="EQ129" s="65"/>
      <c r="ER129" s="65"/>
      <c r="ES129" s="65"/>
      <c r="ET129" s="65"/>
      <c r="EU129" s="65"/>
      <c r="EV129" s="65"/>
      <c r="EW129" s="65"/>
      <c r="EX129" s="65"/>
      <c r="EY129" s="65"/>
      <c r="EZ129" s="65"/>
      <c r="FA129" s="65"/>
      <c r="FB129" s="65"/>
      <c r="FC129" s="65"/>
      <c r="FD129" s="65"/>
      <c r="FE129" s="65"/>
      <c r="FF129" s="65"/>
      <c r="FG129" s="65"/>
      <c r="FH129" s="65"/>
      <c r="FI129" s="65"/>
      <c r="FJ129" s="65"/>
      <c r="FK129" s="65"/>
      <c r="FL129" s="65"/>
      <c r="FM129" s="65"/>
      <c r="FN129" s="65"/>
      <c r="FO129" s="65"/>
      <c r="FP129" s="65"/>
      <c r="FQ129" s="65"/>
      <c r="FR129" s="65"/>
      <c r="FS129" s="65"/>
      <c r="FT129" s="65"/>
      <c r="FU129" s="65"/>
      <c r="FV129" s="65"/>
      <c r="FW129" s="65"/>
      <c r="FX129" s="65"/>
      <c r="FY129" s="65"/>
      <c r="FZ129" s="65"/>
      <c r="GA129" s="65"/>
      <c r="GB129" s="65"/>
      <c r="GC129" s="65"/>
      <c r="GD129" s="65"/>
      <c r="GE129" s="65"/>
      <c r="GF129" s="65"/>
      <c r="GG129" s="65"/>
      <c r="GH129" s="65"/>
      <c r="GI129" s="65"/>
      <c r="GJ129" s="65"/>
      <c r="GK129" s="65"/>
      <c r="GL129" s="65"/>
      <c r="GM129" s="65"/>
      <c r="GN129" s="65"/>
      <c r="GO129" s="65"/>
      <c r="GP129" s="65"/>
      <c r="GQ129" s="65"/>
      <c r="GR129" s="65"/>
      <c r="GS129" s="65"/>
      <c r="GT129" s="65"/>
      <c r="GU129" s="65"/>
      <c r="GV129" s="65"/>
      <c r="GW129" s="65"/>
      <c r="GX129" s="65"/>
    </row>
    <row r="130" spans="1:206" s="66" customFormat="1" ht="33">
      <c r="A130" s="191" t="s">
        <v>163</v>
      </c>
      <c r="B130" s="192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65"/>
      <c r="AB130" s="65"/>
      <c r="AC130" s="65"/>
      <c r="AD130" s="65"/>
      <c r="AE130" s="65"/>
      <c r="AF130" s="65"/>
      <c r="AG130" s="65"/>
      <c r="AH130" s="65"/>
      <c r="AI130" s="65"/>
      <c r="AJ130" s="65"/>
      <c r="AK130" s="65"/>
      <c r="AL130" s="65"/>
      <c r="AM130" s="65"/>
      <c r="AN130" s="65"/>
      <c r="AO130" s="65"/>
      <c r="AP130" s="65"/>
      <c r="AQ130" s="65"/>
      <c r="AR130" s="65"/>
      <c r="AS130" s="65"/>
      <c r="AT130" s="65"/>
      <c r="AU130" s="65"/>
      <c r="AV130" s="65"/>
      <c r="AW130" s="65"/>
      <c r="AX130" s="65"/>
      <c r="AY130" s="65"/>
      <c r="AZ130" s="65"/>
      <c r="BA130" s="65"/>
      <c r="BB130" s="65"/>
      <c r="BC130" s="65"/>
      <c r="BD130" s="65"/>
      <c r="BE130" s="65"/>
      <c r="BF130" s="65"/>
      <c r="BG130" s="65"/>
      <c r="BH130" s="65"/>
      <c r="BI130" s="65"/>
      <c r="BJ130" s="65"/>
      <c r="BK130" s="65"/>
      <c r="BL130" s="65"/>
      <c r="BM130" s="91"/>
      <c r="BN130" s="91"/>
      <c r="BO130" s="65"/>
      <c r="BP130" s="65"/>
      <c r="BQ130" s="65"/>
      <c r="BR130" s="65"/>
      <c r="BS130" s="65"/>
      <c r="BT130" s="65"/>
      <c r="BU130" s="65"/>
      <c r="BV130" s="65"/>
      <c r="BW130" s="65"/>
      <c r="BX130" s="65"/>
      <c r="BY130" s="65"/>
      <c r="BZ130" s="65"/>
      <c r="CA130" s="65"/>
      <c r="CB130" s="65"/>
      <c r="CC130" s="65"/>
      <c r="CD130" s="65"/>
      <c r="CE130" s="65"/>
      <c r="CF130" s="65"/>
      <c r="CG130" s="65"/>
      <c r="CH130" s="65"/>
      <c r="CI130" s="65"/>
      <c r="CJ130" s="65"/>
      <c r="CK130" s="65"/>
      <c r="CL130" s="65"/>
      <c r="CM130" s="65"/>
      <c r="CN130" s="65"/>
      <c r="CO130" s="65"/>
      <c r="CP130" s="65"/>
      <c r="CQ130" s="65"/>
      <c r="CR130" s="65"/>
      <c r="CS130" s="65"/>
      <c r="CT130" s="65"/>
      <c r="CU130" s="65"/>
      <c r="CV130" s="65"/>
      <c r="CW130" s="65"/>
      <c r="CX130" s="65"/>
      <c r="CY130" s="65"/>
      <c r="CZ130" s="65"/>
      <c r="DA130" s="65"/>
      <c r="DB130" s="65"/>
      <c r="DC130" s="65"/>
      <c r="DD130" s="65"/>
      <c r="DE130" s="65"/>
      <c r="DF130" s="65"/>
      <c r="DG130" s="65"/>
      <c r="DH130" s="65"/>
      <c r="DI130" s="65"/>
      <c r="DJ130" s="65"/>
      <c r="DK130" s="65"/>
      <c r="DL130" s="65"/>
      <c r="DM130" s="65"/>
      <c r="DN130" s="65"/>
      <c r="DO130" s="65"/>
      <c r="DP130" s="65"/>
      <c r="DQ130" s="65"/>
      <c r="DR130" s="65"/>
      <c r="DS130" s="65"/>
      <c r="DT130" s="65"/>
      <c r="DU130" s="65"/>
      <c r="DV130" s="65"/>
      <c r="DW130" s="65"/>
      <c r="DX130" s="65"/>
      <c r="DY130" s="65"/>
      <c r="DZ130" s="65"/>
      <c r="EA130" s="65"/>
      <c r="EB130" s="65"/>
      <c r="EC130" s="65"/>
      <c r="ED130" s="65"/>
      <c r="EE130" s="65"/>
      <c r="EF130" s="65"/>
      <c r="EG130" s="65"/>
      <c r="EH130" s="65"/>
      <c r="EI130" s="65"/>
      <c r="EJ130" s="65"/>
      <c r="EK130" s="65"/>
      <c r="EL130" s="65"/>
      <c r="EM130" s="65"/>
      <c r="EN130" s="65"/>
      <c r="EO130" s="65"/>
      <c r="EP130" s="65"/>
      <c r="EQ130" s="65"/>
      <c r="ER130" s="65"/>
      <c r="ES130" s="65"/>
      <c r="ET130" s="65"/>
      <c r="EU130" s="65"/>
      <c r="EV130" s="65"/>
      <c r="EW130" s="65"/>
      <c r="EX130" s="65"/>
      <c r="EY130" s="65"/>
      <c r="EZ130" s="65"/>
      <c r="FA130" s="65"/>
      <c r="FB130" s="65"/>
      <c r="FC130" s="65"/>
      <c r="FD130" s="65"/>
      <c r="FE130" s="65"/>
      <c r="FF130" s="65"/>
      <c r="FG130" s="65"/>
      <c r="FH130" s="65"/>
      <c r="FI130" s="65"/>
      <c r="FJ130" s="65"/>
      <c r="FK130" s="65"/>
      <c r="FL130" s="65"/>
      <c r="FM130" s="65"/>
      <c r="FN130" s="65"/>
      <c r="FO130" s="65"/>
      <c r="FP130" s="65"/>
      <c r="FQ130" s="65"/>
      <c r="FR130" s="65"/>
      <c r="FS130" s="65"/>
      <c r="FT130" s="65"/>
      <c r="FU130" s="65"/>
      <c r="FV130" s="65"/>
      <c r="FW130" s="65"/>
      <c r="FX130" s="65"/>
      <c r="FY130" s="65"/>
      <c r="FZ130" s="65"/>
      <c r="GA130" s="65"/>
      <c r="GB130" s="65"/>
      <c r="GC130" s="65"/>
      <c r="GD130" s="65"/>
      <c r="GE130" s="65"/>
      <c r="GF130" s="65"/>
      <c r="GG130" s="65"/>
      <c r="GH130" s="65"/>
      <c r="GI130" s="65"/>
      <c r="GJ130" s="65"/>
      <c r="GK130" s="65"/>
      <c r="GL130" s="65"/>
      <c r="GM130" s="65"/>
      <c r="GN130" s="65"/>
      <c r="GO130" s="65"/>
      <c r="GP130" s="65"/>
      <c r="GQ130" s="65"/>
      <c r="GR130" s="65"/>
      <c r="GS130" s="65"/>
      <c r="GT130" s="65"/>
      <c r="GU130" s="65"/>
      <c r="GV130" s="65"/>
      <c r="GW130" s="65"/>
      <c r="GX130" s="65"/>
    </row>
    <row r="131" spans="1:206" s="66" customFormat="1" ht="16.5">
      <c r="A131" s="191" t="s">
        <v>164</v>
      </c>
      <c r="B131" s="192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65"/>
      <c r="AB131" s="65"/>
      <c r="AC131" s="65"/>
      <c r="AD131" s="65"/>
      <c r="AE131" s="65"/>
      <c r="AF131" s="65"/>
      <c r="AG131" s="65"/>
      <c r="AH131" s="65"/>
      <c r="AI131" s="65"/>
      <c r="AJ131" s="65"/>
      <c r="AK131" s="65"/>
      <c r="AL131" s="65"/>
      <c r="AM131" s="65"/>
      <c r="AN131" s="65"/>
      <c r="AO131" s="65"/>
      <c r="AP131" s="65"/>
      <c r="AQ131" s="65"/>
      <c r="AR131" s="65"/>
      <c r="AS131" s="65"/>
      <c r="AT131" s="65"/>
      <c r="AU131" s="65"/>
      <c r="AV131" s="65"/>
      <c r="AW131" s="65"/>
      <c r="AX131" s="65"/>
      <c r="AY131" s="65"/>
      <c r="AZ131" s="65"/>
      <c r="BA131" s="65"/>
      <c r="BB131" s="65"/>
      <c r="BC131" s="65"/>
      <c r="BD131" s="65"/>
      <c r="BE131" s="65"/>
      <c r="BF131" s="65"/>
      <c r="BG131" s="65"/>
      <c r="BH131" s="65"/>
      <c r="BI131" s="65"/>
      <c r="BJ131" s="65"/>
      <c r="BK131" s="65"/>
      <c r="BL131" s="65"/>
      <c r="BM131" s="91"/>
      <c r="BN131" s="91"/>
      <c r="BO131" s="65"/>
      <c r="BP131" s="65"/>
      <c r="BQ131" s="65"/>
      <c r="BR131" s="65"/>
      <c r="BS131" s="65"/>
      <c r="BT131" s="65"/>
      <c r="BU131" s="65"/>
      <c r="BV131" s="65"/>
      <c r="BW131" s="65"/>
      <c r="BX131" s="65"/>
      <c r="BY131" s="65"/>
      <c r="BZ131" s="65"/>
      <c r="CA131" s="65"/>
      <c r="CB131" s="65"/>
      <c r="CC131" s="65"/>
      <c r="CD131" s="65"/>
      <c r="CE131" s="65"/>
      <c r="CF131" s="65"/>
      <c r="CG131" s="65"/>
      <c r="CH131" s="65"/>
      <c r="CI131" s="65"/>
      <c r="CJ131" s="65"/>
      <c r="CK131" s="65"/>
      <c r="CL131" s="65"/>
      <c r="CM131" s="65"/>
      <c r="CN131" s="65"/>
      <c r="CO131" s="65"/>
      <c r="CP131" s="65"/>
      <c r="CQ131" s="65"/>
      <c r="CR131" s="65"/>
      <c r="CS131" s="65"/>
      <c r="CT131" s="65"/>
      <c r="CU131" s="65"/>
      <c r="CV131" s="65"/>
      <c r="CW131" s="65"/>
      <c r="CX131" s="65"/>
      <c r="CY131" s="65"/>
      <c r="CZ131" s="65"/>
      <c r="DA131" s="65"/>
      <c r="DB131" s="65"/>
      <c r="DC131" s="65"/>
      <c r="DD131" s="65"/>
      <c r="DE131" s="65"/>
      <c r="DF131" s="65"/>
      <c r="DG131" s="65"/>
      <c r="DH131" s="65"/>
      <c r="DI131" s="65"/>
      <c r="DJ131" s="65"/>
      <c r="DK131" s="65"/>
      <c r="DL131" s="65"/>
      <c r="DM131" s="65"/>
      <c r="DN131" s="65"/>
      <c r="DO131" s="65"/>
      <c r="DP131" s="65"/>
      <c r="DQ131" s="65"/>
      <c r="DR131" s="65"/>
      <c r="DS131" s="65"/>
      <c r="DT131" s="65"/>
      <c r="DU131" s="65"/>
      <c r="DV131" s="65"/>
      <c r="DW131" s="65"/>
      <c r="DX131" s="65"/>
      <c r="DY131" s="65"/>
      <c r="DZ131" s="65"/>
      <c r="EA131" s="65"/>
      <c r="EB131" s="65"/>
      <c r="EC131" s="65"/>
      <c r="ED131" s="65"/>
      <c r="EE131" s="65"/>
      <c r="EF131" s="65"/>
      <c r="EG131" s="65"/>
      <c r="EH131" s="65"/>
      <c r="EI131" s="65"/>
      <c r="EJ131" s="65"/>
      <c r="EK131" s="65"/>
      <c r="EL131" s="65"/>
      <c r="EM131" s="65"/>
      <c r="EN131" s="65"/>
      <c r="EO131" s="65"/>
      <c r="EP131" s="65"/>
      <c r="EQ131" s="65"/>
      <c r="ER131" s="65"/>
      <c r="ES131" s="65"/>
      <c r="ET131" s="65"/>
      <c r="EU131" s="65"/>
      <c r="EV131" s="65"/>
      <c r="EW131" s="65"/>
      <c r="EX131" s="65"/>
      <c r="EY131" s="65"/>
      <c r="EZ131" s="65"/>
      <c r="FA131" s="65"/>
      <c r="FB131" s="65"/>
      <c r="FC131" s="65"/>
      <c r="FD131" s="65"/>
      <c r="FE131" s="65"/>
      <c r="FF131" s="65"/>
      <c r="FG131" s="65"/>
      <c r="FH131" s="65"/>
      <c r="FI131" s="65"/>
      <c r="FJ131" s="65"/>
      <c r="FK131" s="65"/>
      <c r="FL131" s="65"/>
      <c r="FM131" s="65"/>
      <c r="FN131" s="65"/>
      <c r="FO131" s="65"/>
      <c r="FP131" s="65"/>
      <c r="FQ131" s="65"/>
      <c r="FR131" s="65"/>
      <c r="FS131" s="65"/>
      <c r="FT131" s="65"/>
      <c r="FU131" s="65"/>
      <c r="FV131" s="65"/>
      <c r="FW131" s="65"/>
      <c r="FX131" s="65"/>
      <c r="FY131" s="65"/>
      <c r="FZ131" s="65"/>
      <c r="GA131" s="65"/>
      <c r="GB131" s="65"/>
      <c r="GC131" s="65"/>
      <c r="GD131" s="65"/>
      <c r="GE131" s="65"/>
      <c r="GF131" s="65"/>
      <c r="GG131" s="65"/>
      <c r="GH131" s="65"/>
      <c r="GI131" s="65"/>
      <c r="GJ131" s="65"/>
      <c r="GK131" s="65"/>
      <c r="GL131" s="65"/>
      <c r="GM131" s="65"/>
      <c r="GN131" s="65"/>
      <c r="GO131" s="65"/>
      <c r="GP131" s="65"/>
      <c r="GQ131" s="65"/>
      <c r="GR131" s="65"/>
      <c r="GS131" s="65"/>
      <c r="GT131" s="65"/>
      <c r="GU131" s="65"/>
      <c r="GV131" s="65"/>
      <c r="GW131" s="65"/>
      <c r="GX131" s="65"/>
    </row>
    <row r="132" spans="1:206" s="66" customFormat="1">
      <c r="A132" s="89"/>
      <c r="B132" s="89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91"/>
      <c r="BN132" s="91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  <c r="CA132" s="65"/>
      <c r="CB132" s="65"/>
      <c r="CC132" s="65"/>
      <c r="CD132" s="65"/>
      <c r="CE132" s="65"/>
      <c r="CF132" s="65"/>
      <c r="CG132" s="65"/>
      <c r="CH132" s="65"/>
      <c r="CI132" s="65"/>
      <c r="CJ132" s="65"/>
      <c r="CK132" s="65"/>
      <c r="CL132" s="65"/>
      <c r="CM132" s="65"/>
      <c r="CN132" s="65"/>
      <c r="CO132" s="65"/>
      <c r="CP132" s="65"/>
      <c r="CQ132" s="65"/>
      <c r="CR132" s="65"/>
      <c r="CS132" s="65"/>
      <c r="CT132" s="65"/>
      <c r="CU132" s="65"/>
      <c r="CV132" s="65"/>
      <c r="CW132" s="65"/>
      <c r="CX132" s="65"/>
      <c r="CY132" s="65"/>
      <c r="CZ132" s="65"/>
      <c r="DA132" s="65"/>
      <c r="DB132" s="65"/>
      <c r="DC132" s="65"/>
      <c r="DD132" s="65"/>
      <c r="DE132" s="65"/>
      <c r="DF132" s="65"/>
      <c r="DG132" s="65"/>
      <c r="DH132" s="65"/>
      <c r="DI132" s="65"/>
      <c r="DJ132" s="65"/>
      <c r="DK132" s="65"/>
      <c r="DL132" s="65"/>
      <c r="DM132" s="65"/>
      <c r="DN132" s="65"/>
      <c r="DO132" s="65"/>
      <c r="DP132" s="65"/>
      <c r="DQ132" s="65"/>
      <c r="DR132" s="65"/>
      <c r="DS132" s="65"/>
      <c r="DT132" s="65"/>
      <c r="DU132" s="65"/>
      <c r="DV132" s="65"/>
      <c r="DW132" s="65"/>
      <c r="DX132" s="65"/>
      <c r="DY132" s="65"/>
      <c r="DZ132" s="65"/>
      <c r="EA132" s="65"/>
      <c r="EB132" s="65"/>
      <c r="EC132" s="65"/>
      <c r="ED132" s="65"/>
      <c r="EE132" s="65"/>
      <c r="EF132" s="65"/>
      <c r="EG132" s="65"/>
      <c r="EH132" s="65"/>
      <c r="EI132" s="65"/>
      <c r="EJ132" s="65"/>
      <c r="EK132" s="65"/>
      <c r="EL132" s="65"/>
      <c r="EM132" s="65"/>
      <c r="EN132" s="65"/>
      <c r="EO132" s="65"/>
      <c r="EP132" s="65"/>
      <c r="EQ132" s="65"/>
      <c r="ER132" s="65"/>
      <c r="ES132" s="65"/>
      <c r="ET132" s="65"/>
      <c r="EU132" s="65"/>
      <c r="EV132" s="65"/>
      <c r="EW132" s="65"/>
      <c r="EX132" s="65"/>
      <c r="EY132" s="65"/>
      <c r="EZ132" s="65"/>
      <c r="FA132" s="65"/>
      <c r="FB132" s="65"/>
      <c r="FC132" s="65"/>
      <c r="FD132" s="65"/>
      <c r="FE132" s="65"/>
      <c r="FF132" s="65"/>
      <c r="FG132" s="65"/>
      <c r="FH132" s="65"/>
      <c r="FI132" s="65"/>
      <c r="FJ132" s="65"/>
      <c r="FK132" s="65"/>
      <c r="FL132" s="65"/>
      <c r="FM132" s="65"/>
      <c r="FN132" s="65"/>
      <c r="FO132" s="65"/>
      <c r="FP132" s="65"/>
      <c r="FQ132" s="65"/>
      <c r="FR132" s="65"/>
      <c r="FS132" s="65"/>
      <c r="FT132" s="65"/>
      <c r="FU132" s="65"/>
      <c r="FV132" s="65"/>
      <c r="FW132" s="65"/>
      <c r="FX132" s="65"/>
      <c r="FY132" s="65"/>
      <c r="FZ132" s="65"/>
      <c r="GA132" s="65"/>
      <c r="GB132" s="65"/>
      <c r="GC132" s="65"/>
      <c r="GD132" s="65"/>
      <c r="GE132" s="65"/>
      <c r="GF132" s="65"/>
      <c r="GG132" s="65"/>
      <c r="GH132" s="65"/>
      <c r="GI132" s="65"/>
      <c r="GJ132" s="65"/>
      <c r="GK132" s="65"/>
      <c r="GL132" s="65"/>
      <c r="GM132" s="65"/>
      <c r="GN132" s="65"/>
      <c r="GO132" s="65"/>
      <c r="GP132" s="65"/>
      <c r="GQ132" s="65"/>
      <c r="GR132" s="65"/>
      <c r="GS132" s="65"/>
      <c r="GT132" s="65"/>
      <c r="GU132" s="65"/>
      <c r="GV132" s="65"/>
      <c r="GW132" s="65"/>
      <c r="GX132" s="65"/>
    </row>
    <row r="133" spans="1:206" s="66" customFormat="1">
      <c r="A133" s="89"/>
      <c r="B133" s="89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91"/>
      <c r="BN133" s="91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  <c r="CA133" s="65"/>
      <c r="CB133" s="65"/>
      <c r="CC133" s="65"/>
      <c r="CD133" s="65"/>
      <c r="CE133" s="65"/>
      <c r="CF133" s="65"/>
      <c r="CG133" s="65"/>
      <c r="CH133" s="65"/>
      <c r="CI133" s="65"/>
      <c r="CJ133" s="65"/>
      <c r="CK133" s="65"/>
      <c r="CL133" s="65"/>
      <c r="CM133" s="65"/>
      <c r="CN133" s="65"/>
      <c r="CO133" s="65"/>
      <c r="CP133" s="65"/>
      <c r="CQ133" s="65"/>
      <c r="CR133" s="65"/>
      <c r="CS133" s="65"/>
      <c r="CT133" s="65"/>
      <c r="CU133" s="65"/>
      <c r="CV133" s="65"/>
      <c r="CW133" s="65"/>
      <c r="CX133" s="65"/>
      <c r="CY133" s="65"/>
      <c r="CZ133" s="65"/>
      <c r="DA133" s="65"/>
      <c r="DB133" s="65"/>
      <c r="DC133" s="65"/>
      <c r="DD133" s="65"/>
      <c r="DE133" s="65"/>
      <c r="DF133" s="65"/>
      <c r="DG133" s="65"/>
      <c r="DH133" s="65"/>
      <c r="DI133" s="65"/>
      <c r="DJ133" s="65"/>
      <c r="DK133" s="65"/>
      <c r="DL133" s="65"/>
      <c r="DM133" s="65"/>
      <c r="DN133" s="65"/>
      <c r="DO133" s="65"/>
      <c r="DP133" s="65"/>
      <c r="DQ133" s="65"/>
      <c r="DR133" s="65"/>
      <c r="DS133" s="65"/>
      <c r="DT133" s="65"/>
      <c r="DU133" s="65"/>
      <c r="DV133" s="65"/>
      <c r="DW133" s="65"/>
      <c r="DX133" s="65"/>
      <c r="DY133" s="65"/>
      <c r="DZ133" s="65"/>
      <c r="EA133" s="65"/>
      <c r="EB133" s="65"/>
      <c r="EC133" s="65"/>
      <c r="ED133" s="65"/>
      <c r="EE133" s="65"/>
      <c r="EF133" s="65"/>
      <c r="EG133" s="65"/>
      <c r="EH133" s="65"/>
      <c r="EI133" s="65"/>
      <c r="EJ133" s="65"/>
      <c r="EK133" s="65"/>
      <c r="EL133" s="65"/>
      <c r="EM133" s="65"/>
      <c r="EN133" s="65"/>
      <c r="EO133" s="65"/>
      <c r="EP133" s="65"/>
      <c r="EQ133" s="65"/>
      <c r="ER133" s="65"/>
      <c r="ES133" s="65"/>
      <c r="ET133" s="65"/>
      <c r="EU133" s="65"/>
      <c r="EV133" s="65"/>
      <c r="EW133" s="65"/>
      <c r="EX133" s="65"/>
      <c r="EY133" s="65"/>
      <c r="EZ133" s="65"/>
      <c r="FA133" s="65"/>
      <c r="FB133" s="65"/>
      <c r="FC133" s="65"/>
      <c r="FD133" s="65"/>
      <c r="FE133" s="65"/>
      <c r="FF133" s="65"/>
      <c r="FG133" s="65"/>
      <c r="FH133" s="65"/>
      <c r="FI133" s="65"/>
      <c r="FJ133" s="65"/>
      <c r="FK133" s="65"/>
      <c r="FL133" s="65"/>
      <c r="FM133" s="65"/>
      <c r="FN133" s="65"/>
      <c r="FO133" s="65"/>
      <c r="FP133" s="65"/>
      <c r="FQ133" s="65"/>
      <c r="FR133" s="65"/>
      <c r="FS133" s="65"/>
      <c r="FT133" s="65"/>
      <c r="FU133" s="65"/>
      <c r="FV133" s="65"/>
      <c r="FW133" s="65"/>
      <c r="FX133" s="65"/>
      <c r="FY133" s="65"/>
      <c r="FZ133" s="65"/>
      <c r="GA133" s="65"/>
      <c r="GB133" s="65"/>
      <c r="GC133" s="65"/>
      <c r="GD133" s="65"/>
      <c r="GE133" s="65"/>
      <c r="GF133" s="65"/>
      <c r="GG133" s="65"/>
      <c r="GH133" s="65"/>
      <c r="GI133" s="65"/>
      <c r="GJ133" s="65"/>
      <c r="GK133" s="65"/>
      <c r="GL133" s="65"/>
      <c r="GM133" s="65"/>
      <c r="GN133" s="65"/>
      <c r="GO133" s="65"/>
      <c r="GP133" s="65"/>
      <c r="GQ133" s="65"/>
      <c r="GR133" s="65"/>
      <c r="GS133" s="65"/>
      <c r="GT133" s="65"/>
      <c r="GU133" s="65"/>
      <c r="GV133" s="65"/>
      <c r="GW133" s="65"/>
      <c r="GX133" s="65"/>
    </row>
    <row r="134" spans="1:206" s="66" customFormat="1">
      <c r="A134" s="89"/>
      <c r="B134" s="89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91"/>
      <c r="BN134" s="91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  <c r="CA134" s="65"/>
      <c r="CB134" s="65"/>
      <c r="CC134" s="65"/>
      <c r="CD134" s="65"/>
      <c r="CE134" s="65"/>
      <c r="CF134" s="65"/>
      <c r="CG134" s="65"/>
      <c r="CH134" s="65"/>
      <c r="CI134" s="65"/>
      <c r="CJ134" s="65"/>
      <c r="CK134" s="65"/>
      <c r="CL134" s="65"/>
      <c r="CM134" s="65"/>
      <c r="CN134" s="65"/>
      <c r="CO134" s="65"/>
      <c r="CP134" s="65"/>
      <c r="CQ134" s="65"/>
      <c r="CR134" s="65"/>
      <c r="CS134" s="65"/>
      <c r="CT134" s="65"/>
      <c r="CU134" s="65"/>
      <c r="CV134" s="65"/>
      <c r="CW134" s="65"/>
      <c r="CX134" s="65"/>
      <c r="CY134" s="65"/>
      <c r="CZ134" s="65"/>
      <c r="DA134" s="65"/>
      <c r="DB134" s="65"/>
      <c r="DC134" s="65"/>
      <c r="DD134" s="65"/>
      <c r="DE134" s="65"/>
      <c r="DF134" s="65"/>
      <c r="DG134" s="65"/>
      <c r="DH134" s="65"/>
      <c r="DI134" s="65"/>
      <c r="DJ134" s="65"/>
      <c r="DK134" s="65"/>
      <c r="DL134" s="65"/>
      <c r="DM134" s="65"/>
      <c r="DN134" s="65"/>
      <c r="DO134" s="65"/>
      <c r="DP134" s="65"/>
      <c r="DQ134" s="65"/>
      <c r="DR134" s="65"/>
      <c r="DS134" s="65"/>
      <c r="DT134" s="65"/>
      <c r="DU134" s="65"/>
      <c r="DV134" s="65"/>
      <c r="DW134" s="65"/>
      <c r="DX134" s="65"/>
      <c r="DY134" s="65"/>
      <c r="DZ134" s="65"/>
      <c r="EA134" s="65"/>
      <c r="EB134" s="65"/>
      <c r="EC134" s="65"/>
      <c r="ED134" s="65"/>
      <c r="EE134" s="65"/>
      <c r="EF134" s="65"/>
      <c r="EG134" s="65"/>
      <c r="EH134" s="65"/>
      <c r="EI134" s="65"/>
      <c r="EJ134" s="65"/>
      <c r="EK134" s="65"/>
      <c r="EL134" s="65"/>
      <c r="EM134" s="65"/>
      <c r="EN134" s="65"/>
      <c r="EO134" s="65"/>
      <c r="EP134" s="65"/>
      <c r="EQ134" s="65"/>
      <c r="ER134" s="65"/>
      <c r="ES134" s="65"/>
      <c r="ET134" s="65"/>
      <c r="EU134" s="65"/>
      <c r="EV134" s="65"/>
      <c r="EW134" s="65"/>
      <c r="EX134" s="65"/>
      <c r="EY134" s="65"/>
      <c r="EZ134" s="65"/>
      <c r="FA134" s="65"/>
      <c r="FB134" s="65"/>
      <c r="FC134" s="65"/>
      <c r="FD134" s="65"/>
      <c r="FE134" s="65"/>
      <c r="FF134" s="65"/>
      <c r="FG134" s="65"/>
      <c r="FH134" s="65"/>
      <c r="FI134" s="65"/>
      <c r="FJ134" s="65"/>
      <c r="FK134" s="65"/>
      <c r="FL134" s="65"/>
      <c r="FM134" s="65"/>
      <c r="FN134" s="65"/>
      <c r="FO134" s="65"/>
      <c r="FP134" s="65"/>
      <c r="FQ134" s="65"/>
      <c r="FR134" s="65"/>
      <c r="FS134" s="65"/>
      <c r="FT134" s="65"/>
      <c r="FU134" s="65"/>
      <c r="FV134" s="65"/>
      <c r="FW134" s="65"/>
      <c r="FX134" s="65"/>
      <c r="FY134" s="65"/>
      <c r="FZ134" s="65"/>
      <c r="GA134" s="65"/>
      <c r="GB134" s="65"/>
      <c r="GC134" s="65"/>
      <c r="GD134" s="65"/>
      <c r="GE134" s="65"/>
      <c r="GF134" s="65"/>
      <c r="GG134" s="65"/>
      <c r="GH134" s="65"/>
      <c r="GI134" s="65"/>
      <c r="GJ134" s="65"/>
      <c r="GK134" s="65"/>
      <c r="GL134" s="65"/>
      <c r="GM134" s="65"/>
      <c r="GN134" s="65"/>
      <c r="GO134" s="65"/>
      <c r="GP134" s="65"/>
      <c r="GQ134" s="65"/>
      <c r="GR134" s="65"/>
      <c r="GS134" s="65"/>
      <c r="GT134" s="65"/>
      <c r="GU134" s="65"/>
      <c r="GV134" s="65"/>
      <c r="GW134" s="65"/>
      <c r="GX134" s="65"/>
    </row>
    <row r="135" spans="1:206" s="66" customFormat="1">
      <c r="A135" s="89"/>
      <c r="B135" s="89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91"/>
      <c r="BN135" s="91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  <c r="CA135" s="65"/>
      <c r="CB135" s="65"/>
      <c r="CC135" s="65"/>
      <c r="CD135" s="65"/>
      <c r="CE135" s="65"/>
      <c r="CF135" s="65"/>
      <c r="CG135" s="65"/>
      <c r="CH135" s="65"/>
      <c r="CI135" s="65"/>
      <c r="CJ135" s="65"/>
      <c r="CK135" s="65"/>
      <c r="CL135" s="65"/>
      <c r="CM135" s="65"/>
      <c r="CN135" s="65"/>
      <c r="CO135" s="65"/>
      <c r="CP135" s="65"/>
      <c r="CQ135" s="65"/>
      <c r="CR135" s="65"/>
      <c r="CS135" s="65"/>
      <c r="CT135" s="65"/>
      <c r="CU135" s="65"/>
      <c r="CV135" s="65"/>
      <c r="CW135" s="65"/>
      <c r="CX135" s="65"/>
      <c r="CY135" s="65"/>
      <c r="CZ135" s="65"/>
      <c r="DA135" s="65"/>
      <c r="DB135" s="65"/>
      <c r="DC135" s="65"/>
      <c r="DD135" s="65"/>
      <c r="DE135" s="65"/>
      <c r="DF135" s="65"/>
      <c r="DG135" s="65"/>
      <c r="DH135" s="65"/>
      <c r="DI135" s="65"/>
      <c r="DJ135" s="65"/>
      <c r="DK135" s="65"/>
      <c r="DL135" s="65"/>
      <c r="DM135" s="65"/>
      <c r="DN135" s="65"/>
      <c r="DO135" s="65"/>
      <c r="DP135" s="65"/>
      <c r="DQ135" s="65"/>
      <c r="DR135" s="65"/>
      <c r="DS135" s="65"/>
      <c r="DT135" s="65"/>
      <c r="DU135" s="65"/>
      <c r="DV135" s="65"/>
      <c r="DW135" s="65"/>
      <c r="DX135" s="65"/>
      <c r="DY135" s="65"/>
      <c r="DZ135" s="65"/>
      <c r="EA135" s="65"/>
      <c r="EB135" s="65"/>
      <c r="EC135" s="65"/>
      <c r="ED135" s="65"/>
      <c r="EE135" s="65"/>
      <c r="EF135" s="65"/>
      <c r="EG135" s="65"/>
      <c r="EH135" s="65"/>
      <c r="EI135" s="65"/>
      <c r="EJ135" s="65"/>
      <c r="EK135" s="65"/>
      <c r="EL135" s="65"/>
      <c r="EM135" s="65"/>
      <c r="EN135" s="65"/>
      <c r="EO135" s="65"/>
      <c r="EP135" s="65"/>
      <c r="EQ135" s="65"/>
      <c r="ER135" s="65"/>
      <c r="ES135" s="65"/>
      <c r="ET135" s="65"/>
      <c r="EU135" s="65"/>
      <c r="EV135" s="65"/>
      <c r="EW135" s="65"/>
      <c r="EX135" s="65"/>
      <c r="EY135" s="65"/>
      <c r="EZ135" s="65"/>
      <c r="FA135" s="65"/>
      <c r="FB135" s="65"/>
      <c r="FC135" s="65"/>
      <c r="FD135" s="65"/>
      <c r="FE135" s="65"/>
      <c r="FF135" s="65"/>
      <c r="FG135" s="65"/>
      <c r="FH135" s="65"/>
      <c r="FI135" s="65"/>
      <c r="FJ135" s="65"/>
      <c r="FK135" s="65"/>
      <c r="FL135" s="65"/>
      <c r="FM135" s="65"/>
      <c r="FN135" s="65"/>
      <c r="FO135" s="65"/>
      <c r="FP135" s="65"/>
      <c r="FQ135" s="65"/>
      <c r="FR135" s="65"/>
      <c r="FS135" s="65"/>
      <c r="FT135" s="65"/>
      <c r="FU135" s="65"/>
      <c r="FV135" s="65"/>
      <c r="FW135" s="65"/>
      <c r="FX135" s="65"/>
      <c r="FY135" s="65"/>
      <c r="FZ135" s="65"/>
      <c r="GA135" s="65"/>
      <c r="GB135" s="65"/>
      <c r="GC135" s="65"/>
      <c r="GD135" s="65"/>
      <c r="GE135" s="65"/>
      <c r="GF135" s="65"/>
      <c r="GG135" s="65"/>
      <c r="GH135" s="65"/>
      <c r="GI135" s="65"/>
      <c r="GJ135" s="65"/>
      <c r="GK135" s="65"/>
      <c r="GL135" s="65"/>
      <c r="GM135" s="65"/>
      <c r="GN135" s="65"/>
      <c r="GO135" s="65"/>
      <c r="GP135" s="65"/>
      <c r="GQ135" s="65"/>
      <c r="GR135" s="65"/>
      <c r="GS135" s="65"/>
      <c r="GT135" s="65"/>
      <c r="GU135" s="65"/>
      <c r="GV135" s="65"/>
      <c r="GW135" s="65"/>
      <c r="GX135" s="65"/>
    </row>
    <row r="136" spans="1:206" s="66" customFormat="1">
      <c r="A136" s="89"/>
      <c r="B136" s="89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91"/>
      <c r="BN136" s="91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  <c r="CA136" s="65"/>
      <c r="CB136" s="65"/>
      <c r="CC136" s="65"/>
      <c r="CD136" s="65"/>
      <c r="CE136" s="65"/>
      <c r="CF136" s="65"/>
      <c r="CG136" s="65"/>
      <c r="CH136" s="65"/>
      <c r="CI136" s="65"/>
      <c r="CJ136" s="65"/>
      <c r="CK136" s="65"/>
      <c r="CL136" s="65"/>
      <c r="CM136" s="65"/>
      <c r="CN136" s="65"/>
      <c r="CO136" s="65"/>
      <c r="CP136" s="65"/>
      <c r="CQ136" s="65"/>
      <c r="CR136" s="65"/>
      <c r="CS136" s="65"/>
      <c r="CT136" s="65"/>
      <c r="CU136" s="65"/>
      <c r="CV136" s="65"/>
      <c r="CW136" s="65"/>
      <c r="CX136" s="65"/>
      <c r="CY136" s="65"/>
      <c r="CZ136" s="65"/>
      <c r="DA136" s="65"/>
      <c r="DB136" s="65"/>
      <c r="DC136" s="65"/>
      <c r="DD136" s="65"/>
      <c r="DE136" s="65"/>
      <c r="DF136" s="65"/>
      <c r="DG136" s="65"/>
      <c r="DH136" s="65"/>
      <c r="DI136" s="65"/>
      <c r="DJ136" s="65"/>
      <c r="DK136" s="65"/>
      <c r="DL136" s="65"/>
      <c r="DM136" s="65"/>
      <c r="DN136" s="65"/>
      <c r="DO136" s="65"/>
      <c r="DP136" s="65"/>
      <c r="DQ136" s="65"/>
      <c r="DR136" s="65"/>
      <c r="DS136" s="65"/>
      <c r="DT136" s="65"/>
      <c r="DU136" s="65"/>
      <c r="DV136" s="65"/>
      <c r="DW136" s="65"/>
      <c r="DX136" s="65"/>
      <c r="DY136" s="65"/>
      <c r="DZ136" s="65"/>
      <c r="EA136" s="65"/>
      <c r="EB136" s="65"/>
      <c r="EC136" s="65"/>
      <c r="ED136" s="65"/>
      <c r="EE136" s="65"/>
      <c r="EF136" s="65"/>
      <c r="EG136" s="65"/>
      <c r="EH136" s="65"/>
      <c r="EI136" s="65"/>
      <c r="EJ136" s="65"/>
      <c r="EK136" s="65"/>
      <c r="EL136" s="65"/>
      <c r="EM136" s="65"/>
      <c r="EN136" s="65"/>
      <c r="EO136" s="65"/>
      <c r="EP136" s="65"/>
      <c r="EQ136" s="65"/>
      <c r="ER136" s="65"/>
      <c r="ES136" s="65"/>
      <c r="ET136" s="65"/>
      <c r="EU136" s="65"/>
      <c r="EV136" s="65"/>
      <c r="EW136" s="65"/>
      <c r="EX136" s="65"/>
      <c r="EY136" s="65"/>
      <c r="EZ136" s="65"/>
      <c r="FA136" s="65"/>
      <c r="FB136" s="65"/>
      <c r="FC136" s="65"/>
      <c r="FD136" s="65"/>
      <c r="FE136" s="65"/>
      <c r="FF136" s="65"/>
      <c r="FG136" s="65"/>
      <c r="FH136" s="65"/>
      <c r="FI136" s="65"/>
      <c r="FJ136" s="65"/>
      <c r="FK136" s="65"/>
      <c r="FL136" s="65"/>
      <c r="FM136" s="65"/>
      <c r="FN136" s="65"/>
      <c r="FO136" s="65"/>
      <c r="FP136" s="65"/>
      <c r="FQ136" s="65"/>
      <c r="FR136" s="65"/>
      <c r="FS136" s="65"/>
      <c r="FT136" s="65"/>
      <c r="FU136" s="65"/>
      <c r="FV136" s="65"/>
      <c r="FW136" s="65"/>
      <c r="FX136" s="65"/>
      <c r="FY136" s="65"/>
      <c r="FZ136" s="65"/>
      <c r="GA136" s="65"/>
      <c r="GB136" s="65"/>
      <c r="GC136" s="65"/>
      <c r="GD136" s="65"/>
      <c r="GE136" s="65"/>
      <c r="GF136" s="65"/>
      <c r="GG136" s="65"/>
      <c r="GH136" s="65"/>
      <c r="GI136" s="65"/>
      <c r="GJ136" s="65"/>
      <c r="GK136" s="65"/>
      <c r="GL136" s="65"/>
      <c r="GM136" s="65"/>
      <c r="GN136" s="65"/>
      <c r="GO136" s="65"/>
      <c r="GP136" s="65"/>
      <c r="GQ136" s="65"/>
      <c r="GR136" s="65"/>
      <c r="GS136" s="65"/>
      <c r="GT136" s="65"/>
      <c r="GU136" s="65"/>
      <c r="GV136" s="65"/>
      <c r="GW136" s="65"/>
      <c r="GX136" s="65"/>
    </row>
    <row r="137" spans="1:206" s="66" customFormat="1">
      <c r="A137" s="89"/>
      <c r="B137" s="89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91"/>
      <c r="BN137" s="91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  <c r="CA137" s="65"/>
      <c r="CB137" s="65"/>
      <c r="CC137" s="65"/>
      <c r="CD137" s="65"/>
      <c r="CE137" s="65"/>
      <c r="CF137" s="65"/>
      <c r="CG137" s="65"/>
      <c r="CH137" s="65"/>
      <c r="CI137" s="65"/>
      <c r="CJ137" s="65"/>
      <c r="CK137" s="65"/>
      <c r="CL137" s="65"/>
      <c r="CM137" s="65"/>
      <c r="CN137" s="65"/>
      <c r="CO137" s="65"/>
      <c r="CP137" s="65"/>
      <c r="CQ137" s="65"/>
      <c r="CR137" s="65"/>
      <c r="CS137" s="65"/>
      <c r="CT137" s="65"/>
      <c r="CU137" s="65"/>
      <c r="CV137" s="65"/>
      <c r="CW137" s="65"/>
      <c r="CX137" s="65"/>
      <c r="CY137" s="65"/>
      <c r="CZ137" s="65"/>
      <c r="DA137" s="65"/>
      <c r="DB137" s="65"/>
      <c r="DC137" s="65"/>
      <c r="DD137" s="65"/>
      <c r="DE137" s="65"/>
      <c r="DF137" s="65"/>
      <c r="DG137" s="65"/>
      <c r="DH137" s="65"/>
      <c r="DI137" s="65"/>
      <c r="DJ137" s="65"/>
      <c r="DK137" s="65"/>
      <c r="DL137" s="65"/>
      <c r="DM137" s="65"/>
      <c r="DN137" s="65"/>
      <c r="DO137" s="65"/>
      <c r="DP137" s="65"/>
      <c r="DQ137" s="65"/>
      <c r="DR137" s="65"/>
      <c r="DS137" s="65"/>
      <c r="DT137" s="65"/>
      <c r="DU137" s="65"/>
      <c r="DV137" s="65"/>
      <c r="DW137" s="65"/>
      <c r="DX137" s="65"/>
      <c r="DY137" s="65"/>
      <c r="DZ137" s="65"/>
      <c r="EA137" s="65"/>
      <c r="EB137" s="65"/>
      <c r="EC137" s="65"/>
      <c r="ED137" s="65"/>
      <c r="EE137" s="65"/>
      <c r="EF137" s="65"/>
      <c r="EG137" s="65"/>
      <c r="EH137" s="65"/>
      <c r="EI137" s="65"/>
      <c r="EJ137" s="65"/>
      <c r="EK137" s="65"/>
      <c r="EL137" s="65"/>
      <c r="EM137" s="65"/>
      <c r="EN137" s="65"/>
      <c r="EO137" s="65"/>
      <c r="EP137" s="65"/>
      <c r="EQ137" s="65"/>
      <c r="ER137" s="65"/>
      <c r="ES137" s="65"/>
      <c r="ET137" s="65"/>
      <c r="EU137" s="65"/>
      <c r="EV137" s="65"/>
      <c r="EW137" s="65"/>
      <c r="EX137" s="65"/>
      <c r="EY137" s="65"/>
      <c r="EZ137" s="65"/>
      <c r="FA137" s="65"/>
      <c r="FB137" s="65"/>
      <c r="FC137" s="65"/>
      <c r="FD137" s="65"/>
      <c r="FE137" s="65"/>
      <c r="FF137" s="65"/>
      <c r="FG137" s="65"/>
      <c r="FH137" s="65"/>
      <c r="FI137" s="65"/>
      <c r="FJ137" s="65"/>
      <c r="FK137" s="65"/>
      <c r="FL137" s="65"/>
      <c r="FM137" s="65"/>
      <c r="FN137" s="65"/>
      <c r="FO137" s="65"/>
      <c r="FP137" s="65"/>
      <c r="FQ137" s="65"/>
      <c r="FR137" s="65"/>
      <c r="FS137" s="65"/>
      <c r="FT137" s="65"/>
      <c r="FU137" s="65"/>
      <c r="FV137" s="65"/>
      <c r="FW137" s="65"/>
      <c r="FX137" s="65"/>
      <c r="FY137" s="65"/>
      <c r="FZ137" s="65"/>
      <c r="GA137" s="65"/>
      <c r="GB137" s="65"/>
      <c r="GC137" s="65"/>
      <c r="GD137" s="65"/>
      <c r="GE137" s="65"/>
      <c r="GF137" s="65"/>
      <c r="GG137" s="65"/>
      <c r="GH137" s="65"/>
      <c r="GI137" s="65"/>
      <c r="GJ137" s="65"/>
      <c r="GK137" s="65"/>
      <c r="GL137" s="65"/>
      <c r="GM137" s="65"/>
      <c r="GN137" s="65"/>
      <c r="GO137" s="65"/>
      <c r="GP137" s="65"/>
      <c r="GQ137" s="65"/>
      <c r="GR137" s="65"/>
      <c r="GS137" s="65"/>
      <c r="GT137" s="65"/>
      <c r="GU137" s="65"/>
      <c r="GV137" s="65"/>
      <c r="GW137" s="65"/>
      <c r="GX137" s="65"/>
    </row>
    <row r="138" spans="1:206" s="66" customFormat="1">
      <c r="A138" s="89"/>
      <c r="B138" s="89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91"/>
      <c r="BN138" s="91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  <c r="CA138" s="65"/>
      <c r="CB138" s="65"/>
      <c r="CC138" s="65"/>
      <c r="CD138" s="65"/>
      <c r="CE138" s="65"/>
      <c r="CF138" s="65"/>
      <c r="CG138" s="65"/>
      <c r="CH138" s="65"/>
      <c r="CI138" s="65"/>
      <c r="CJ138" s="65"/>
      <c r="CK138" s="65"/>
      <c r="CL138" s="65"/>
      <c r="CM138" s="65"/>
      <c r="CN138" s="65"/>
      <c r="CO138" s="65"/>
      <c r="CP138" s="65"/>
      <c r="CQ138" s="65"/>
      <c r="CR138" s="65"/>
      <c r="CS138" s="65"/>
      <c r="CT138" s="65"/>
      <c r="CU138" s="65"/>
      <c r="CV138" s="65"/>
      <c r="CW138" s="65"/>
      <c r="CX138" s="65"/>
      <c r="CY138" s="65"/>
      <c r="CZ138" s="65"/>
      <c r="DA138" s="65"/>
      <c r="DB138" s="65"/>
      <c r="DC138" s="65"/>
      <c r="DD138" s="65"/>
      <c r="DE138" s="65"/>
      <c r="DF138" s="65"/>
      <c r="DG138" s="65"/>
      <c r="DH138" s="65"/>
      <c r="DI138" s="65"/>
      <c r="DJ138" s="65"/>
      <c r="DK138" s="65"/>
      <c r="DL138" s="65"/>
      <c r="DM138" s="65"/>
      <c r="DN138" s="65"/>
      <c r="DO138" s="65"/>
      <c r="DP138" s="65"/>
      <c r="DQ138" s="65"/>
      <c r="DR138" s="65"/>
      <c r="DS138" s="65"/>
      <c r="DT138" s="65"/>
      <c r="DU138" s="65"/>
      <c r="DV138" s="65"/>
      <c r="DW138" s="65"/>
      <c r="DX138" s="65"/>
      <c r="DY138" s="65"/>
      <c r="DZ138" s="65"/>
      <c r="EA138" s="65"/>
      <c r="EB138" s="65"/>
      <c r="EC138" s="65"/>
      <c r="ED138" s="65"/>
      <c r="EE138" s="65"/>
      <c r="EF138" s="65"/>
      <c r="EG138" s="65"/>
      <c r="EH138" s="65"/>
      <c r="EI138" s="65"/>
      <c r="EJ138" s="65"/>
      <c r="EK138" s="65"/>
      <c r="EL138" s="65"/>
      <c r="EM138" s="65"/>
      <c r="EN138" s="65"/>
      <c r="EO138" s="65"/>
      <c r="EP138" s="65"/>
      <c r="EQ138" s="65"/>
      <c r="ER138" s="65"/>
      <c r="ES138" s="65"/>
      <c r="ET138" s="65"/>
      <c r="EU138" s="65"/>
      <c r="EV138" s="65"/>
      <c r="EW138" s="65"/>
      <c r="EX138" s="65"/>
      <c r="EY138" s="65"/>
      <c r="EZ138" s="65"/>
      <c r="FA138" s="65"/>
      <c r="FB138" s="65"/>
      <c r="FC138" s="65"/>
      <c r="FD138" s="65"/>
      <c r="FE138" s="65"/>
      <c r="FF138" s="65"/>
      <c r="FG138" s="65"/>
      <c r="FH138" s="65"/>
      <c r="FI138" s="65"/>
      <c r="FJ138" s="65"/>
      <c r="FK138" s="65"/>
      <c r="FL138" s="65"/>
      <c r="FM138" s="65"/>
      <c r="FN138" s="65"/>
      <c r="FO138" s="65"/>
      <c r="FP138" s="65"/>
      <c r="FQ138" s="65"/>
      <c r="FR138" s="65"/>
      <c r="FS138" s="65"/>
      <c r="FT138" s="65"/>
      <c r="FU138" s="65"/>
      <c r="FV138" s="65"/>
      <c r="FW138" s="65"/>
      <c r="FX138" s="65"/>
      <c r="FY138" s="65"/>
      <c r="FZ138" s="65"/>
      <c r="GA138" s="65"/>
      <c r="GB138" s="65"/>
      <c r="GC138" s="65"/>
      <c r="GD138" s="65"/>
      <c r="GE138" s="65"/>
      <c r="GF138" s="65"/>
      <c r="GG138" s="65"/>
      <c r="GH138" s="65"/>
      <c r="GI138" s="65"/>
      <c r="GJ138" s="65"/>
      <c r="GK138" s="65"/>
      <c r="GL138" s="65"/>
      <c r="GM138" s="65"/>
      <c r="GN138" s="65"/>
      <c r="GO138" s="65"/>
      <c r="GP138" s="65"/>
      <c r="GQ138" s="65"/>
      <c r="GR138" s="65"/>
      <c r="GS138" s="65"/>
      <c r="GT138" s="65"/>
      <c r="GU138" s="65"/>
      <c r="GV138" s="65"/>
      <c r="GW138" s="65"/>
      <c r="GX138" s="65"/>
    </row>
    <row r="139" spans="1:206" s="66" customFormat="1">
      <c r="A139" s="89"/>
      <c r="B139" s="89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91"/>
      <c r="BN139" s="91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  <c r="CA139" s="65"/>
      <c r="CB139" s="65"/>
      <c r="CC139" s="65"/>
      <c r="CD139" s="65"/>
      <c r="CE139" s="65"/>
      <c r="CF139" s="65"/>
      <c r="CG139" s="65"/>
      <c r="CH139" s="65"/>
      <c r="CI139" s="65"/>
      <c r="CJ139" s="65"/>
      <c r="CK139" s="65"/>
      <c r="CL139" s="65"/>
      <c r="CM139" s="65"/>
      <c r="CN139" s="65"/>
      <c r="CO139" s="65"/>
      <c r="CP139" s="65"/>
      <c r="CQ139" s="65"/>
      <c r="CR139" s="65"/>
      <c r="CS139" s="65"/>
      <c r="CT139" s="65"/>
      <c r="CU139" s="65"/>
      <c r="CV139" s="65"/>
      <c r="CW139" s="65"/>
      <c r="CX139" s="65"/>
      <c r="CY139" s="65"/>
      <c r="CZ139" s="65"/>
      <c r="DA139" s="65"/>
      <c r="DB139" s="65"/>
      <c r="DC139" s="65"/>
      <c r="DD139" s="65"/>
      <c r="DE139" s="65"/>
      <c r="DF139" s="65"/>
      <c r="DG139" s="65"/>
      <c r="DH139" s="65"/>
      <c r="DI139" s="65"/>
      <c r="DJ139" s="65"/>
      <c r="DK139" s="65"/>
      <c r="DL139" s="65"/>
      <c r="DM139" s="65"/>
      <c r="DN139" s="65"/>
      <c r="DO139" s="65"/>
      <c r="DP139" s="65"/>
      <c r="DQ139" s="65"/>
      <c r="DR139" s="65"/>
      <c r="DS139" s="65"/>
      <c r="DT139" s="65"/>
      <c r="DU139" s="65"/>
      <c r="DV139" s="65"/>
      <c r="DW139" s="65"/>
      <c r="DX139" s="65"/>
      <c r="DY139" s="65"/>
      <c r="DZ139" s="65"/>
      <c r="EA139" s="65"/>
      <c r="EB139" s="65"/>
      <c r="EC139" s="65"/>
      <c r="ED139" s="65"/>
      <c r="EE139" s="65"/>
      <c r="EF139" s="65"/>
      <c r="EG139" s="65"/>
      <c r="EH139" s="65"/>
      <c r="EI139" s="65"/>
      <c r="EJ139" s="65"/>
      <c r="EK139" s="65"/>
      <c r="EL139" s="65"/>
      <c r="EM139" s="65"/>
      <c r="EN139" s="65"/>
      <c r="EO139" s="65"/>
      <c r="EP139" s="65"/>
      <c r="EQ139" s="65"/>
      <c r="ER139" s="65"/>
      <c r="ES139" s="65"/>
      <c r="ET139" s="65"/>
      <c r="EU139" s="65"/>
      <c r="EV139" s="65"/>
      <c r="EW139" s="65"/>
      <c r="EX139" s="65"/>
      <c r="EY139" s="65"/>
      <c r="EZ139" s="65"/>
      <c r="FA139" s="65"/>
      <c r="FB139" s="65"/>
      <c r="FC139" s="65"/>
      <c r="FD139" s="65"/>
      <c r="FE139" s="65"/>
      <c r="FF139" s="65"/>
      <c r="FG139" s="65"/>
      <c r="FH139" s="65"/>
      <c r="FI139" s="65"/>
      <c r="FJ139" s="65"/>
      <c r="FK139" s="65"/>
      <c r="FL139" s="65"/>
      <c r="FM139" s="65"/>
      <c r="FN139" s="65"/>
      <c r="FO139" s="65"/>
      <c r="FP139" s="65"/>
      <c r="FQ139" s="65"/>
      <c r="FR139" s="65"/>
      <c r="FS139" s="65"/>
      <c r="FT139" s="65"/>
      <c r="FU139" s="65"/>
      <c r="FV139" s="65"/>
      <c r="FW139" s="65"/>
      <c r="FX139" s="65"/>
      <c r="FY139" s="65"/>
      <c r="FZ139" s="65"/>
      <c r="GA139" s="65"/>
      <c r="GB139" s="65"/>
      <c r="GC139" s="65"/>
      <c r="GD139" s="65"/>
      <c r="GE139" s="65"/>
      <c r="GF139" s="65"/>
      <c r="GG139" s="65"/>
      <c r="GH139" s="65"/>
      <c r="GI139" s="65"/>
      <c r="GJ139" s="65"/>
      <c r="GK139" s="65"/>
      <c r="GL139" s="65"/>
      <c r="GM139" s="65"/>
      <c r="GN139" s="65"/>
      <c r="GO139" s="65"/>
      <c r="GP139" s="65"/>
      <c r="GQ139" s="65"/>
      <c r="GR139" s="65"/>
      <c r="GS139" s="65"/>
      <c r="GT139" s="65"/>
      <c r="GU139" s="65"/>
      <c r="GV139" s="65"/>
      <c r="GW139" s="65"/>
      <c r="GX139" s="65"/>
    </row>
    <row r="140" spans="1:206" s="66" customFormat="1">
      <c r="A140" s="89"/>
      <c r="B140" s="89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91"/>
      <c r="BN140" s="91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  <c r="CA140" s="65"/>
      <c r="CB140" s="65"/>
      <c r="CC140" s="65"/>
      <c r="CD140" s="65"/>
      <c r="CE140" s="65"/>
      <c r="CF140" s="65"/>
      <c r="CG140" s="65"/>
      <c r="CH140" s="65"/>
      <c r="CI140" s="65"/>
      <c r="CJ140" s="65"/>
      <c r="CK140" s="65"/>
      <c r="CL140" s="65"/>
      <c r="CM140" s="65"/>
      <c r="CN140" s="65"/>
      <c r="CO140" s="65"/>
      <c r="CP140" s="65"/>
      <c r="CQ140" s="65"/>
      <c r="CR140" s="65"/>
      <c r="CS140" s="65"/>
      <c r="CT140" s="65"/>
      <c r="CU140" s="65"/>
      <c r="CV140" s="65"/>
      <c r="CW140" s="65"/>
      <c r="CX140" s="65"/>
      <c r="CY140" s="65"/>
      <c r="CZ140" s="65"/>
      <c r="DA140" s="65"/>
      <c r="DB140" s="65"/>
      <c r="DC140" s="65"/>
      <c r="DD140" s="65"/>
      <c r="DE140" s="65"/>
      <c r="DF140" s="65"/>
      <c r="DG140" s="65"/>
      <c r="DH140" s="65"/>
      <c r="DI140" s="65"/>
      <c r="DJ140" s="65"/>
      <c r="DK140" s="65"/>
      <c r="DL140" s="65"/>
      <c r="DM140" s="65"/>
      <c r="DN140" s="65"/>
      <c r="DO140" s="65"/>
      <c r="DP140" s="65"/>
      <c r="DQ140" s="65"/>
      <c r="DR140" s="65"/>
      <c r="DS140" s="65"/>
      <c r="DT140" s="65"/>
      <c r="DU140" s="65"/>
      <c r="DV140" s="65"/>
      <c r="DW140" s="65"/>
      <c r="DX140" s="65"/>
      <c r="DY140" s="65"/>
      <c r="DZ140" s="65"/>
      <c r="EA140" s="65"/>
      <c r="EB140" s="65"/>
      <c r="EC140" s="65"/>
      <c r="ED140" s="65"/>
      <c r="EE140" s="65"/>
      <c r="EF140" s="65"/>
      <c r="EG140" s="65"/>
      <c r="EH140" s="65"/>
      <c r="EI140" s="65"/>
      <c r="EJ140" s="65"/>
      <c r="EK140" s="65"/>
      <c r="EL140" s="65"/>
      <c r="EM140" s="65"/>
      <c r="EN140" s="65"/>
      <c r="EO140" s="65"/>
      <c r="EP140" s="65"/>
      <c r="EQ140" s="65"/>
      <c r="ER140" s="65"/>
      <c r="ES140" s="65"/>
      <c r="ET140" s="65"/>
      <c r="EU140" s="65"/>
      <c r="EV140" s="65"/>
      <c r="EW140" s="65"/>
      <c r="EX140" s="65"/>
      <c r="EY140" s="65"/>
      <c r="EZ140" s="65"/>
      <c r="FA140" s="65"/>
      <c r="FB140" s="65"/>
      <c r="FC140" s="65"/>
      <c r="FD140" s="65"/>
      <c r="FE140" s="65"/>
      <c r="FF140" s="65"/>
      <c r="FG140" s="65"/>
      <c r="FH140" s="65"/>
      <c r="FI140" s="65"/>
      <c r="FJ140" s="65"/>
      <c r="FK140" s="65"/>
      <c r="FL140" s="65"/>
      <c r="FM140" s="65"/>
      <c r="FN140" s="65"/>
      <c r="FO140" s="65"/>
      <c r="FP140" s="65"/>
      <c r="FQ140" s="65"/>
      <c r="FR140" s="65"/>
      <c r="FS140" s="65"/>
      <c r="FT140" s="65"/>
      <c r="FU140" s="65"/>
      <c r="FV140" s="65"/>
      <c r="FW140" s="65"/>
      <c r="FX140" s="65"/>
      <c r="FY140" s="65"/>
      <c r="FZ140" s="65"/>
      <c r="GA140" s="65"/>
      <c r="GB140" s="65"/>
      <c r="GC140" s="65"/>
      <c r="GD140" s="65"/>
      <c r="GE140" s="65"/>
      <c r="GF140" s="65"/>
      <c r="GG140" s="65"/>
      <c r="GH140" s="65"/>
      <c r="GI140" s="65"/>
      <c r="GJ140" s="65"/>
      <c r="GK140" s="65"/>
      <c r="GL140" s="65"/>
      <c r="GM140" s="65"/>
      <c r="GN140" s="65"/>
      <c r="GO140" s="65"/>
      <c r="GP140" s="65"/>
      <c r="GQ140" s="65"/>
      <c r="GR140" s="65"/>
      <c r="GS140" s="65"/>
      <c r="GT140" s="65"/>
      <c r="GU140" s="65"/>
      <c r="GV140" s="65"/>
      <c r="GW140" s="65"/>
      <c r="GX140" s="65"/>
    </row>
    <row r="141" spans="1:206" s="66" customFormat="1">
      <c r="A141" s="89"/>
      <c r="B141" s="89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65"/>
      <c r="AB141" s="65"/>
      <c r="AC141" s="65"/>
      <c r="AD141" s="65"/>
      <c r="AE141" s="65"/>
      <c r="AF141" s="65"/>
      <c r="AG141" s="65"/>
      <c r="AH141" s="65"/>
      <c r="AI141" s="65"/>
      <c r="AJ141" s="65"/>
      <c r="AK141" s="65"/>
      <c r="AL141" s="65"/>
      <c r="AM141" s="65"/>
      <c r="AN141" s="65"/>
      <c r="AO141" s="65"/>
      <c r="AP141" s="65"/>
      <c r="AQ141" s="65"/>
      <c r="AR141" s="65"/>
      <c r="AS141" s="65"/>
      <c r="AT141" s="65"/>
      <c r="AU141" s="65"/>
      <c r="AV141" s="65"/>
      <c r="AW141" s="65"/>
      <c r="AX141" s="65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91"/>
      <c r="BN141" s="91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  <c r="CA141" s="65"/>
      <c r="CB141" s="65"/>
      <c r="CC141" s="65"/>
      <c r="CD141" s="65"/>
      <c r="CE141" s="65"/>
      <c r="CF141" s="65"/>
      <c r="CG141" s="65"/>
      <c r="CH141" s="65"/>
      <c r="CI141" s="65"/>
      <c r="CJ141" s="65"/>
      <c r="CK141" s="65"/>
      <c r="CL141" s="65"/>
      <c r="CM141" s="65"/>
      <c r="CN141" s="65"/>
      <c r="CO141" s="65"/>
      <c r="CP141" s="65"/>
      <c r="CQ141" s="65"/>
      <c r="CR141" s="65"/>
      <c r="CS141" s="65"/>
      <c r="CT141" s="65"/>
      <c r="CU141" s="65"/>
      <c r="CV141" s="65"/>
      <c r="CW141" s="65"/>
      <c r="CX141" s="65"/>
      <c r="CY141" s="65"/>
      <c r="CZ141" s="65"/>
      <c r="DA141" s="65"/>
      <c r="DB141" s="65"/>
      <c r="DC141" s="65"/>
      <c r="DD141" s="65"/>
      <c r="DE141" s="65"/>
      <c r="DF141" s="65"/>
      <c r="DG141" s="65"/>
      <c r="DH141" s="65"/>
      <c r="DI141" s="65"/>
      <c r="DJ141" s="65"/>
      <c r="DK141" s="65"/>
      <c r="DL141" s="65"/>
      <c r="DM141" s="65"/>
      <c r="DN141" s="65"/>
      <c r="DO141" s="65"/>
      <c r="DP141" s="65"/>
      <c r="DQ141" s="65"/>
      <c r="DR141" s="65"/>
      <c r="DS141" s="65"/>
      <c r="DT141" s="65"/>
      <c r="DU141" s="65"/>
      <c r="DV141" s="65"/>
      <c r="DW141" s="65"/>
      <c r="DX141" s="65"/>
      <c r="DY141" s="65"/>
      <c r="DZ141" s="65"/>
      <c r="EA141" s="65"/>
      <c r="EB141" s="65"/>
      <c r="EC141" s="65"/>
      <c r="ED141" s="65"/>
      <c r="EE141" s="65"/>
      <c r="EF141" s="65"/>
      <c r="EG141" s="65"/>
      <c r="EH141" s="65"/>
      <c r="EI141" s="65"/>
      <c r="EJ141" s="65"/>
      <c r="EK141" s="65"/>
      <c r="EL141" s="65"/>
      <c r="EM141" s="65"/>
      <c r="EN141" s="65"/>
      <c r="EO141" s="65"/>
      <c r="EP141" s="65"/>
      <c r="EQ141" s="65"/>
      <c r="ER141" s="65"/>
      <c r="ES141" s="65"/>
      <c r="ET141" s="65"/>
      <c r="EU141" s="65"/>
      <c r="EV141" s="65"/>
      <c r="EW141" s="65"/>
      <c r="EX141" s="65"/>
      <c r="EY141" s="65"/>
      <c r="EZ141" s="65"/>
      <c r="FA141" s="65"/>
      <c r="FB141" s="65"/>
      <c r="FC141" s="65"/>
      <c r="FD141" s="65"/>
      <c r="FE141" s="65"/>
      <c r="FF141" s="65"/>
      <c r="FG141" s="65"/>
      <c r="FH141" s="65"/>
      <c r="FI141" s="65"/>
      <c r="FJ141" s="65"/>
      <c r="FK141" s="65"/>
      <c r="FL141" s="65"/>
      <c r="FM141" s="65"/>
      <c r="FN141" s="65"/>
      <c r="FO141" s="65"/>
      <c r="FP141" s="65"/>
      <c r="FQ141" s="65"/>
      <c r="FR141" s="65"/>
      <c r="FS141" s="65"/>
      <c r="FT141" s="65"/>
      <c r="FU141" s="65"/>
      <c r="FV141" s="65"/>
      <c r="FW141" s="65"/>
      <c r="FX141" s="65"/>
      <c r="FY141" s="65"/>
      <c r="FZ141" s="65"/>
      <c r="GA141" s="65"/>
      <c r="GB141" s="65"/>
      <c r="GC141" s="65"/>
      <c r="GD141" s="65"/>
      <c r="GE141" s="65"/>
      <c r="GF141" s="65"/>
      <c r="GG141" s="65"/>
      <c r="GH141" s="65"/>
      <c r="GI141" s="65"/>
      <c r="GJ141" s="65"/>
      <c r="GK141" s="65"/>
      <c r="GL141" s="65"/>
      <c r="GM141" s="65"/>
      <c r="GN141" s="65"/>
      <c r="GO141" s="65"/>
      <c r="GP141" s="65"/>
      <c r="GQ141" s="65"/>
      <c r="GR141" s="65"/>
      <c r="GS141" s="65"/>
      <c r="GT141" s="65"/>
      <c r="GU141" s="65"/>
      <c r="GV141" s="65"/>
      <c r="GW141" s="65"/>
      <c r="GX141" s="65"/>
    </row>
    <row r="142" spans="1:206" s="66" customFormat="1">
      <c r="A142" s="89"/>
      <c r="B142" s="89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65"/>
      <c r="AB142" s="65"/>
      <c r="AC142" s="65"/>
      <c r="AD142" s="65"/>
      <c r="AE142" s="65"/>
      <c r="AF142" s="65"/>
      <c r="AG142" s="65"/>
      <c r="AH142" s="65"/>
      <c r="AI142" s="65"/>
      <c r="AJ142" s="65"/>
      <c r="AK142" s="65"/>
      <c r="AL142" s="65"/>
      <c r="AM142" s="65"/>
      <c r="AN142" s="65"/>
      <c r="AO142" s="65"/>
      <c r="AP142" s="65"/>
      <c r="AQ142" s="65"/>
      <c r="AR142" s="65"/>
      <c r="AS142" s="65"/>
      <c r="AT142" s="65"/>
      <c r="AU142" s="65"/>
      <c r="AV142" s="65"/>
      <c r="AW142" s="65"/>
      <c r="AX142" s="65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91"/>
      <c r="BN142" s="91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  <c r="CA142" s="65"/>
      <c r="CB142" s="65"/>
      <c r="CC142" s="65"/>
      <c r="CD142" s="65"/>
      <c r="CE142" s="65"/>
      <c r="CF142" s="65"/>
      <c r="CG142" s="65"/>
      <c r="CH142" s="65"/>
      <c r="CI142" s="65"/>
      <c r="CJ142" s="65"/>
      <c r="CK142" s="65"/>
      <c r="CL142" s="65"/>
      <c r="CM142" s="65"/>
      <c r="CN142" s="65"/>
      <c r="CO142" s="65"/>
      <c r="CP142" s="65"/>
      <c r="CQ142" s="65"/>
      <c r="CR142" s="65"/>
      <c r="CS142" s="65"/>
      <c r="CT142" s="65"/>
      <c r="CU142" s="65"/>
      <c r="CV142" s="65"/>
      <c r="CW142" s="65"/>
      <c r="CX142" s="65"/>
      <c r="CY142" s="65"/>
      <c r="CZ142" s="65"/>
      <c r="DA142" s="65"/>
      <c r="DB142" s="65"/>
      <c r="DC142" s="65"/>
      <c r="DD142" s="65"/>
      <c r="DE142" s="65"/>
      <c r="DF142" s="65"/>
      <c r="DG142" s="65"/>
      <c r="DH142" s="65"/>
      <c r="DI142" s="65"/>
      <c r="DJ142" s="65"/>
      <c r="DK142" s="65"/>
      <c r="DL142" s="65"/>
      <c r="DM142" s="65"/>
      <c r="DN142" s="65"/>
      <c r="DO142" s="65"/>
      <c r="DP142" s="65"/>
      <c r="DQ142" s="65"/>
      <c r="DR142" s="65"/>
      <c r="DS142" s="65"/>
      <c r="DT142" s="65"/>
      <c r="DU142" s="65"/>
      <c r="DV142" s="65"/>
      <c r="DW142" s="65"/>
      <c r="DX142" s="65"/>
      <c r="DY142" s="65"/>
      <c r="DZ142" s="65"/>
      <c r="EA142" s="65"/>
      <c r="EB142" s="65"/>
      <c r="EC142" s="65"/>
      <c r="ED142" s="65"/>
      <c r="EE142" s="65"/>
      <c r="EF142" s="65"/>
      <c r="EG142" s="65"/>
      <c r="EH142" s="65"/>
      <c r="EI142" s="65"/>
      <c r="EJ142" s="65"/>
      <c r="EK142" s="65"/>
      <c r="EL142" s="65"/>
      <c r="EM142" s="65"/>
      <c r="EN142" s="65"/>
      <c r="EO142" s="65"/>
      <c r="EP142" s="65"/>
      <c r="EQ142" s="65"/>
      <c r="ER142" s="65"/>
      <c r="ES142" s="65"/>
      <c r="ET142" s="65"/>
      <c r="EU142" s="65"/>
      <c r="EV142" s="65"/>
      <c r="EW142" s="65"/>
      <c r="EX142" s="65"/>
      <c r="EY142" s="65"/>
      <c r="EZ142" s="65"/>
      <c r="FA142" s="65"/>
      <c r="FB142" s="65"/>
      <c r="FC142" s="65"/>
      <c r="FD142" s="65"/>
      <c r="FE142" s="65"/>
      <c r="FF142" s="65"/>
      <c r="FG142" s="65"/>
      <c r="FH142" s="65"/>
      <c r="FI142" s="65"/>
      <c r="FJ142" s="65"/>
      <c r="FK142" s="65"/>
      <c r="FL142" s="65"/>
      <c r="FM142" s="65"/>
      <c r="FN142" s="65"/>
      <c r="FO142" s="65"/>
      <c r="FP142" s="65"/>
      <c r="FQ142" s="65"/>
      <c r="FR142" s="65"/>
      <c r="FS142" s="65"/>
      <c r="FT142" s="65"/>
      <c r="FU142" s="65"/>
      <c r="FV142" s="65"/>
      <c r="FW142" s="65"/>
      <c r="FX142" s="65"/>
      <c r="FY142" s="65"/>
      <c r="FZ142" s="65"/>
      <c r="GA142" s="65"/>
      <c r="GB142" s="65"/>
      <c r="GC142" s="65"/>
      <c r="GD142" s="65"/>
      <c r="GE142" s="65"/>
      <c r="GF142" s="65"/>
      <c r="GG142" s="65"/>
      <c r="GH142" s="65"/>
      <c r="GI142" s="65"/>
      <c r="GJ142" s="65"/>
      <c r="GK142" s="65"/>
      <c r="GL142" s="65"/>
      <c r="GM142" s="65"/>
      <c r="GN142" s="65"/>
      <c r="GO142" s="65"/>
      <c r="GP142" s="65"/>
      <c r="GQ142" s="65"/>
      <c r="GR142" s="65"/>
      <c r="GS142" s="65"/>
      <c r="GT142" s="65"/>
      <c r="GU142" s="65"/>
      <c r="GV142" s="65"/>
      <c r="GW142" s="65"/>
      <c r="GX142" s="65"/>
    </row>
    <row r="143" spans="1:206" s="66" customFormat="1">
      <c r="A143" s="89"/>
      <c r="B143" s="89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65"/>
      <c r="AB143" s="65"/>
      <c r="AC143" s="65"/>
      <c r="AD143" s="65"/>
      <c r="AE143" s="65"/>
      <c r="AF143" s="65"/>
      <c r="AG143" s="65"/>
      <c r="AH143" s="65"/>
      <c r="AI143" s="65"/>
      <c r="AJ143" s="65"/>
      <c r="AK143" s="65"/>
      <c r="AL143" s="65"/>
      <c r="AM143" s="65"/>
      <c r="AN143" s="65"/>
      <c r="AO143" s="65"/>
      <c r="AP143" s="65"/>
      <c r="AQ143" s="65"/>
      <c r="AR143" s="65"/>
      <c r="AS143" s="65"/>
      <c r="AT143" s="65"/>
      <c r="AU143" s="65"/>
      <c r="AV143" s="65"/>
      <c r="AW143" s="65"/>
      <c r="AX143" s="65"/>
      <c r="AY143" s="65"/>
      <c r="AZ143" s="65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91"/>
      <c r="BN143" s="91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  <c r="CA143" s="65"/>
      <c r="CB143" s="65"/>
      <c r="CC143" s="65"/>
      <c r="CD143" s="65"/>
      <c r="CE143" s="65"/>
      <c r="CF143" s="65"/>
      <c r="CG143" s="65"/>
      <c r="CH143" s="65"/>
      <c r="CI143" s="65"/>
      <c r="CJ143" s="65"/>
      <c r="CK143" s="65"/>
      <c r="CL143" s="65"/>
      <c r="CM143" s="65"/>
      <c r="CN143" s="65"/>
      <c r="CO143" s="65"/>
      <c r="CP143" s="65"/>
      <c r="CQ143" s="65"/>
      <c r="CR143" s="65"/>
      <c r="CS143" s="65"/>
      <c r="CT143" s="65"/>
      <c r="CU143" s="65"/>
      <c r="CV143" s="65"/>
      <c r="CW143" s="65"/>
      <c r="CX143" s="65"/>
      <c r="CY143" s="65"/>
      <c r="CZ143" s="65"/>
      <c r="DA143" s="65"/>
      <c r="DB143" s="65"/>
      <c r="DC143" s="65"/>
      <c r="DD143" s="65"/>
      <c r="DE143" s="65"/>
      <c r="DF143" s="65"/>
      <c r="DG143" s="65"/>
      <c r="DH143" s="65"/>
      <c r="DI143" s="65"/>
      <c r="DJ143" s="65"/>
      <c r="DK143" s="65"/>
      <c r="DL143" s="65"/>
      <c r="DM143" s="65"/>
      <c r="DN143" s="65"/>
      <c r="DO143" s="65"/>
      <c r="DP143" s="65"/>
      <c r="DQ143" s="65"/>
      <c r="DR143" s="65"/>
      <c r="DS143" s="65"/>
      <c r="DT143" s="65"/>
      <c r="DU143" s="65"/>
      <c r="DV143" s="65"/>
      <c r="DW143" s="65"/>
      <c r="DX143" s="65"/>
      <c r="DY143" s="65"/>
      <c r="DZ143" s="65"/>
      <c r="EA143" s="65"/>
      <c r="EB143" s="65"/>
      <c r="EC143" s="65"/>
      <c r="ED143" s="65"/>
      <c r="EE143" s="65"/>
      <c r="EF143" s="65"/>
      <c r="EG143" s="65"/>
      <c r="EH143" s="65"/>
      <c r="EI143" s="65"/>
      <c r="EJ143" s="65"/>
      <c r="EK143" s="65"/>
      <c r="EL143" s="65"/>
      <c r="EM143" s="65"/>
      <c r="EN143" s="65"/>
      <c r="EO143" s="65"/>
      <c r="EP143" s="65"/>
      <c r="EQ143" s="65"/>
      <c r="ER143" s="65"/>
      <c r="ES143" s="65"/>
      <c r="ET143" s="65"/>
      <c r="EU143" s="65"/>
      <c r="EV143" s="65"/>
      <c r="EW143" s="65"/>
      <c r="EX143" s="65"/>
      <c r="EY143" s="65"/>
      <c r="EZ143" s="65"/>
      <c r="FA143" s="65"/>
      <c r="FB143" s="65"/>
      <c r="FC143" s="65"/>
      <c r="FD143" s="65"/>
      <c r="FE143" s="65"/>
      <c r="FF143" s="65"/>
      <c r="FG143" s="65"/>
      <c r="FH143" s="65"/>
      <c r="FI143" s="65"/>
      <c r="FJ143" s="65"/>
      <c r="FK143" s="65"/>
      <c r="FL143" s="65"/>
      <c r="FM143" s="65"/>
      <c r="FN143" s="65"/>
      <c r="FO143" s="65"/>
      <c r="FP143" s="65"/>
      <c r="FQ143" s="65"/>
      <c r="FR143" s="65"/>
      <c r="FS143" s="65"/>
      <c r="FT143" s="65"/>
      <c r="FU143" s="65"/>
      <c r="FV143" s="65"/>
      <c r="FW143" s="65"/>
      <c r="FX143" s="65"/>
      <c r="FY143" s="65"/>
      <c r="FZ143" s="65"/>
      <c r="GA143" s="65"/>
      <c r="GB143" s="65"/>
      <c r="GC143" s="65"/>
      <c r="GD143" s="65"/>
      <c r="GE143" s="65"/>
      <c r="GF143" s="65"/>
      <c r="GG143" s="65"/>
      <c r="GH143" s="65"/>
      <c r="GI143" s="65"/>
      <c r="GJ143" s="65"/>
      <c r="GK143" s="65"/>
      <c r="GL143" s="65"/>
      <c r="GM143" s="65"/>
      <c r="GN143" s="65"/>
      <c r="GO143" s="65"/>
      <c r="GP143" s="65"/>
      <c r="GQ143" s="65"/>
      <c r="GR143" s="65"/>
      <c r="GS143" s="65"/>
      <c r="GT143" s="65"/>
      <c r="GU143" s="65"/>
      <c r="GV143" s="65"/>
      <c r="GW143" s="65"/>
      <c r="GX143" s="65"/>
    </row>
    <row r="144" spans="1:206" s="66" customFormat="1">
      <c r="A144" s="89"/>
      <c r="B144" s="89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65"/>
      <c r="AM144" s="65"/>
      <c r="AN144" s="65"/>
      <c r="AO144" s="65"/>
      <c r="AP144" s="65"/>
      <c r="AQ144" s="65"/>
      <c r="AR144" s="65"/>
      <c r="AS144" s="65"/>
      <c r="AT144" s="65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91"/>
      <c r="BN144" s="91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  <c r="CA144" s="65"/>
      <c r="CB144" s="65"/>
      <c r="CC144" s="65"/>
      <c r="CD144" s="65"/>
      <c r="CE144" s="65"/>
      <c r="CF144" s="65"/>
      <c r="CG144" s="65"/>
      <c r="CH144" s="65"/>
      <c r="CI144" s="65"/>
      <c r="CJ144" s="65"/>
      <c r="CK144" s="65"/>
      <c r="CL144" s="65"/>
      <c r="CM144" s="65"/>
      <c r="CN144" s="65"/>
      <c r="CO144" s="65"/>
      <c r="CP144" s="65"/>
      <c r="CQ144" s="65"/>
      <c r="CR144" s="65"/>
      <c r="CS144" s="65"/>
      <c r="CT144" s="65"/>
      <c r="CU144" s="65"/>
      <c r="CV144" s="65"/>
      <c r="CW144" s="65"/>
      <c r="CX144" s="65"/>
      <c r="CY144" s="65"/>
      <c r="CZ144" s="65"/>
      <c r="DA144" s="65"/>
      <c r="DB144" s="65"/>
      <c r="DC144" s="65"/>
      <c r="DD144" s="65"/>
      <c r="DE144" s="65"/>
      <c r="DF144" s="65"/>
      <c r="DG144" s="65"/>
      <c r="DH144" s="65"/>
      <c r="DI144" s="65"/>
      <c r="DJ144" s="65"/>
      <c r="DK144" s="65"/>
      <c r="DL144" s="65"/>
      <c r="DM144" s="65"/>
      <c r="DN144" s="65"/>
      <c r="DO144" s="65"/>
      <c r="DP144" s="65"/>
      <c r="DQ144" s="65"/>
      <c r="DR144" s="65"/>
      <c r="DS144" s="65"/>
      <c r="DT144" s="65"/>
      <c r="DU144" s="65"/>
      <c r="DV144" s="65"/>
      <c r="DW144" s="65"/>
      <c r="DX144" s="65"/>
      <c r="DY144" s="65"/>
      <c r="DZ144" s="65"/>
      <c r="EA144" s="65"/>
      <c r="EB144" s="65"/>
      <c r="EC144" s="65"/>
      <c r="ED144" s="65"/>
      <c r="EE144" s="65"/>
      <c r="EF144" s="65"/>
      <c r="EG144" s="65"/>
      <c r="EH144" s="65"/>
      <c r="EI144" s="65"/>
      <c r="EJ144" s="65"/>
      <c r="EK144" s="65"/>
      <c r="EL144" s="65"/>
      <c r="EM144" s="65"/>
      <c r="EN144" s="65"/>
      <c r="EO144" s="65"/>
      <c r="EP144" s="65"/>
      <c r="EQ144" s="65"/>
      <c r="ER144" s="65"/>
      <c r="ES144" s="65"/>
      <c r="ET144" s="65"/>
      <c r="EU144" s="65"/>
      <c r="EV144" s="65"/>
      <c r="EW144" s="65"/>
      <c r="EX144" s="65"/>
      <c r="EY144" s="65"/>
      <c r="EZ144" s="65"/>
      <c r="FA144" s="65"/>
      <c r="FB144" s="65"/>
      <c r="FC144" s="65"/>
      <c r="FD144" s="65"/>
      <c r="FE144" s="65"/>
      <c r="FF144" s="65"/>
      <c r="FG144" s="65"/>
      <c r="FH144" s="65"/>
      <c r="FI144" s="65"/>
      <c r="FJ144" s="65"/>
      <c r="FK144" s="65"/>
      <c r="FL144" s="65"/>
      <c r="FM144" s="65"/>
      <c r="FN144" s="65"/>
      <c r="FO144" s="65"/>
      <c r="FP144" s="65"/>
      <c r="FQ144" s="65"/>
      <c r="FR144" s="65"/>
      <c r="FS144" s="65"/>
      <c r="FT144" s="65"/>
      <c r="FU144" s="65"/>
      <c r="FV144" s="65"/>
      <c r="FW144" s="65"/>
      <c r="FX144" s="65"/>
      <c r="FY144" s="65"/>
      <c r="FZ144" s="65"/>
      <c r="GA144" s="65"/>
      <c r="GB144" s="65"/>
      <c r="GC144" s="65"/>
      <c r="GD144" s="65"/>
      <c r="GE144" s="65"/>
      <c r="GF144" s="65"/>
      <c r="GG144" s="65"/>
      <c r="GH144" s="65"/>
      <c r="GI144" s="65"/>
      <c r="GJ144" s="65"/>
      <c r="GK144" s="65"/>
      <c r="GL144" s="65"/>
      <c r="GM144" s="65"/>
      <c r="GN144" s="65"/>
      <c r="GO144" s="65"/>
      <c r="GP144" s="65"/>
      <c r="GQ144" s="65"/>
      <c r="GR144" s="65"/>
      <c r="GS144" s="65"/>
      <c r="GT144" s="65"/>
      <c r="GU144" s="65"/>
      <c r="GV144" s="65"/>
      <c r="GW144" s="65"/>
      <c r="GX144" s="65"/>
    </row>
    <row r="145" spans="1:206" s="66" customFormat="1">
      <c r="A145" s="89"/>
      <c r="B145" s="89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65"/>
      <c r="AB145" s="65"/>
      <c r="AC145" s="65"/>
      <c r="AD145" s="65"/>
      <c r="AE145" s="65"/>
      <c r="AF145" s="65"/>
      <c r="AG145" s="65"/>
      <c r="AH145" s="65"/>
      <c r="AI145" s="65"/>
      <c r="AJ145" s="65"/>
      <c r="AK145" s="65"/>
      <c r="AL145" s="65"/>
      <c r="AM145" s="65"/>
      <c r="AN145" s="65"/>
      <c r="AO145" s="65"/>
      <c r="AP145" s="65"/>
      <c r="AQ145" s="65"/>
      <c r="AR145" s="65"/>
      <c r="AS145" s="65"/>
      <c r="AT145" s="65"/>
      <c r="AU145" s="65"/>
      <c r="AV145" s="65"/>
      <c r="AW145" s="65"/>
      <c r="AX145" s="65"/>
      <c r="AY145" s="65"/>
      <c r="AZ145" s="65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  <c r="BM145" s="91"/>
      <c r="BN145" s="91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  <c r="CA145" s="65"/>
      <c r="CB145" s="65"/>
      <c r="CC145" s="65"/>
      <c r="CD145" s="65"/>
      <c r="CE145" s="65"/>
      <c r="CF145" s="65"/>
      <c r="CG145" s="65"/>
      <c r="CH145" s="65"/>
      <c r="CI145" s="65"/>
      <c r="CJ145" s="65"/>
      <c r="CK145" s="65"/>
      <c r="CL145" s="65"/>
      <c r="CM145" s="65"/>
      <c r="CN145" s="65"/>
      <c r="CO145" s="65"/>
      <c r="CP145" s="65"/>
      <c r="CQ145" s="65"/>
      <c r="CR145" s="65"/>
      <c r="CS145" s="65"/>
      <c r="CT145" s="65"/>
      <c r="CU145" s="65"/>
      <c r="CV145" s="65"/>
      <c r="CW145" s="65"/>
      <c r="CX145" s="65"/>
      <c r="CY145" s="65"/>
      <c r="CZ145" s="65"/>
      <c r="DA145" s="65"/>
      <c r="DB145" s="65"/>
      <c r="DC145" s="65"/>
      <c r="DD145" s="65"/>
      <c r="DE145" s="65"/>
      <c r="DF145" s="65"/>
      <c r="DG145" s="65"/>
      <c r="DH145" s="65"/>
      <c r="DI145" s="65"/>
      <c r="DJ145" s="65"/>
      <c r="DK145" s="65"/>
      <c r="DL145" s="65"/>
      <c r="DM145" s="65"/>
      <c r="DN145" s="65"/>
      <c r="DO145" s="65"/>
      <c r="DP145" s="65"/>
      <c r="DQ145" s="65"/>
      <c r="DR145" s="65"/>
      <c r="DS145" s="65"/>
      <c r="DT145" s="65"/>
      <c r="DU145" s="65"/>
      <c r="DV145" s="65"/>
      <c r="DW145" s="65"/>
      <c r="DX145" s="65"/>
      <c r="DY145" s="65"/>
      <c r="DZ145" s="65"/>
      <c r="EA145" s="65"/>
      <c r="EB145" s="65"/>
      <c r="EC145" s="65"/>
      <c r="ED145" s="65"/>
      <c r="EE145" s="65"/>
      <c r="EF145" s="65"/>
      <c r="EG145" s="65"/>
      <c r="EH145" s="65"/>
      <c r="EI145" s="65"/>
      <c r="EJ145" s="65"/>
      <c r="EK145" s="65"/>
      <c r="EL145" s="65"/>
      <c r="EM145" s="65"/>
      <c r="EN145" s="65"/>
      <c r="EO145" s="65"/>
      <c r="EP145" s="65"/>
      <c r="EQ145" s="65"/>
      <c r="ER145" s="65"/>
      <c r="ES145" s="65"/>
      <c r="ET145" s="65"/>
      <c r="EU145" s="65"/>
      <c r="EV145" s="65"/>
      <c r="EW145" s="65"/>
      <c r="EX145" s="65"/>
      <c r="EY145" s="65"/>
      <c r="EZ145" s="65"/>
      <c r="FA145" s="65"/>
      <c r="FB145" s="65"/>
      <c r="FC145" s="65"/>
      <c r="FD145" s="65"/>
      <c r="FE145" s="65"/>
      <c r="FF145" s="65"/>
      <c r="FG145" s="65"/>
      <c r="FH145" s="65"/>
      <c r="FI145" s="65"/>
      <c r="FJ145" s="65"/>
      <c r="FK145" s="65"/>
      <c r="FL145" s="65"/>
      <c r="FM145" s="65"/>
      <c r="FN145" s="65"/>
      <c r="FO145" s="65"/>
      <c r="FP145" s="65"/>
      <c r="FQ145" s="65"/>
      <c r="FR145" s="65"/>
      <c r="FS145" s="65"/>
      <c r="FT145" s="65"/>
      <c r="FU145" s="65"/>
      <c r="FV145" s="65"/>
      <c r="FW145" s="65"/>
      <c r="FX145" s="65"/>
      <c r="FY145" s="65"/>
      <c r="FZ145" s="65"/>
      <c r="GA145" s="65"/>
      <c r="GB145" s="65"/>
      <c r="GC145" s="65"/>
      <c r="GD145" s="65"/>
      <c r="GE145" s="65"/>
      <c r="GF145" s="65"/>
      <c r="GG145" s="65"/>
      <c r="GH145" s="65"/>
      <c r="GI145" s="65"/>
      <c r="GJ145" s="65"/>
      <c r="GK145" s="65"/>
      <c r="GL145" s="65"/>
      <c r="GM145" s="65"/>
      <c r="GN145" s="65"/>
      <c r="GO145" s="65"/>
      <c r="GP145" s="65"/>
      <c r="GQ145" s="65"/>
      <c r="GR145" s="65"/>
      <c r="GS145" s="65"/>
      <c r="GT145" s="65"/>
      <c r="GU145" s="65"/>
      <c r="GV145" s="65"/>
      <c r="GW145" s="65"/>
      <c r="GX145" s="65"/>
    </row>
    <row r="146" spans="1:206" s="66" customFormat="1">
      <c r="A146" s="89"/>
      <c r="B146" s="89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65"/>
      <c r="AB146" s="65"/>
      <c r="AC146" s="65"/>
      <c r="AD146" s="65"/>
      <c r="AE146" s="65"/>
      <c r="AF146" s="65"/>
      <c r="AG146" s="65"/>
      <c r="AH146" s="65"/>
      <c r="AI146" s="65"/>
      <c r="AJ146" s="65"/>
      <c r="AK146" s="65"/>
      <c r="AL146" s="65"/>
      <c r="AM146" s="65"/>
      <c r="AN146" s="65"/>
      <c r="AO146" s="65"/>
      <c r="AP146" s="65"/>
      <c r="AQ146" s="65"/>
      <c r="AR146" s="65"/>
      <c r="AS146" s="65"/>
      <c r="AT146" s="65"/>
      <c r="AU146" s="65"/>
      <c r="AV146" s="65"/>
      <c r="AW146" s="65"/>
      <c r="AX146" s="65"/>
      <c r="AY146" s="65"/>
      <c r="AZ146" s="65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  <c r="BM146" s="91"/>
      <c r="BN146" s="91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  <c r="CA146" s="65"/>
      <c r="CB146" s="65"/>
      <c r="CC146" s="65"/>
      <c r="CD146" s="65"/>
      <c r="CE146" s="65"/>
      <c r="CF146" s="65"/>
      <c r="CG146" s="65"/>
      <c r="CH146" s="65"/>
      <c r="CI146" s="65"/>
      <c r="CJ146" s="65"/>
      <c r="CK146" s="65"/>
      <c r="CL146" s="65"/>
      <c r="CM146" s="65"/>
      <c r="CN146" s="65"/>
      <c r="CO146" s="65"/>
      <c r="CP146" s="65"/>
      <c r="CQ146" s="65"/>
      <c r="CR146" s="65"/>
      <c r="CS146" s="65"/>
      <c r="CT146" s="65"/>
      <c r="CU146" s="65"/>
      <c r="CV146" s="65"/>
      <c r="CW146" s="65"/>
      <c r="CX146" s="65"/>
      <c r="CY146" s="65"/>
      <c r="CZ146" s="65"/>
      <c r="DA146" s="65"/>
      <c r="DB146" s="65"/>
      <c r="DC146" s="65"/>
      <c r="DD146" s="65"/>
      <c r="DE146" s="65"/>
      <c r="DF146" s="65"/>
      <c r="DG146" s="65"/>
      <c r="DH146" s="65"/>
      <c r="DI146" s="65"/>
      <c r="DJ146" s="65"/>
      <c r="DK146" s="65"/>
      <c r="DL146" s="65"/>
      <c r="DM146" s="65"/>
      <c r="DN146" s="65"/>
      <c r="DO146" s="65"/>
      <c r="DP146" s="65"/>
      <c r="DQ146" s="65"/>
      <c r="DR146" s="65"/>
      <c r="DS146" s="65"/>
      <c r="DT146" s="65"/>
      <c r="DU146" s="65"/>
      <c r="DV146" s="65"/>
      <c r="DW146" s="65"/>
      <c r="DX146" s="65"/>
      <c r="DY146" s="65"/>
      <c r="DZ146" s="65"/>
      <c r="EA146" s="65"/>
      <c r="EB146" s="65"/>
      <c r="EC146" s="65"/>
      <c r="ED146" s="65"/>
      <c r="EE146" s="65"/>
      <c r="EF146" s="65"/>
      <c r="EG146" s="65"/>
      <c r="EH146" s="65"/>
      <c r="EI146" s="65"/>
      <c r="EJ146" s="65"/>
      <c r="EK146" s="65"/>
      <c r="EL146" s="65"/>
      <c r="EM146" s="65"/>
      <c r="EN146" s="65"/>
      <c r="EO146" s="65"/>
      <c r="EP146" s="65"/>
      <c r="EQ146" s="65"/>
      <c r="ER146" s="65"/>
      <c r="ES146" s="65"/>
      <c r="ET146" s="65"/>
      <c r="EU146" s="65"/>
      <c r="EV146" s="65"/>
      <c r="EW146" s="65"/>
      <c r="EX146" s="65"/>
      <c r="EY146" s="65"/>
      <c r="EZ146" s="65"/>
      <c r="FA146" s="65"/>
      <c r="FB146" s="65"/>
      <c r="FC146" s="65"/>
      <c r="FD146" s="65"/>
      <c r="FE146" s="65"/>
      <c r="FF146" s="65"/>
      <c r="FG146" s="65"/>
      <c r="FH146" s="65"/>
      <c r="FI146" s="65"/>
      <c r="FJ146" s="65"/>
      <c r="FK146" s="65"/>
      <c r="FL146" s="65"/>
      <c r="FM146" s="65"/>
      <c r="FN146" s="65"/>
      <c r="FO146" s="65"/>
      <c r="FP146" s="65"/>
      <c r="FQ146" s="65"/>
      <c r="FR146" s="65"/>
      <c r="FS146" s="65"/>
      <c r="FT146" s="65"/>
      <c r="FU146" s="65"/>
      <c r="FV146" s="65"/>
      <c r="FW146" s="65"/>
      <c r="FX146" s="65"/>
      <c r="FY146" s="65"/>
      <c r="FZ146" s="65"/>
      <c r="GA146" s="65"/>
      <c r="GB146" s="65"/>
      <c r="GC146" s="65"/>
      <c r="GD146" s="65"/>
      <c r="GE146" s="65"/>
      <c r="GF146" s="65"/>
      <c r="GG146" s="65"/>
      <c r="GH146" s="65"/>
      <c r="GI146" s="65"/>
      <c r="GJ146" s="65"/>
      <c r="GK146" s="65"/>
      <c r="GL146" s="65"/>
      <c r="GM146" s="65"/>
      <c r="GN146" s="65"/>
      <c r="GO146" s="65"/>
      <c r="GP146" s="65"/>
      <c r="GQ146" s="65"/>
      <c r="GR146" s="65"/>
      <c r="GS146" s="65"/>
      <c r="GT146" s="65"/>
      <c r="GU146" s="65"/>
      <c r="GV146" s="65"/>
      <c r="GW146" s="65"/>
      <c r="GX146" s="65"/>
    </row>
    <row r="147" spans="1:206" s="66" customFormat="1">
      <c r="A147" s="89"/>
      <c r="B147" s="89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65"/>
      <c r="AB147" s="65"/>
      <c r="AC147" s="65"/>
      <c r="AD147" s="65"/>
      <c r="AE147" s="65"/>
      <c r="AF147" s="65"/>
      <c r="AG147" s="65"/>
      <c r="AH147" s="65"/>
      <c r="AI147" s="65"/>
      <c r="AJ147" s="65"/>
      <c r="AK147" s="65"/>
      <c r="AL147" s="65"/>
      <c r="AM147" s="65"/>
      <c r="AN147" s="65"/>
      <c r="AO147" s="65"/>
      <c r="AP147" s="65"/>
      <c r="AQ147" s="65"/>
      <c r="AR147" s="65"/>
      <c r="AS147" s="65"/>
      <c r="AT147" s="65"/>
      <c r="AU147" s="65"/>
      <c r="AV147" s="65"/>
      <c r="AW147" s="65"/>
      <c r="AX147" s="65"/>
      <c r="AY147" s="65"/>
      <c r="AZ147" s="65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  <c r="BM147" s="91"/>
      <c r="BN147" s="91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  <c r="CA147" s="65"/>
      <c r="CB147" s="65"/>
      <c r="CC147" s="65"/>
      <c r="CD147" s="65"/>
      <c r="CE147" s="65"/>
      <c r="CF147" s="65"/>
      <c r="CG147" s="65"/>
      <c r="CH147" s="65"/>
      <c r="CI147" s="65"/>
      <c r="CJ147" s="65"/>
      <c r="CK147" s="65"/>
      <c r="CL147" s="65"/>
      <c r="CM147" s="65"/>
      <c r="CN147" s="65"/>
      <c r="CO147" s="65"/>
      <c r="CP147" s="65"/>
      <c r="CQ147" s="65"/>
      <c r="CR147" s="65"/>
      <c r="CS147" s="65"/>
      <c r="CT147" s="65"/>
      <c r="CU147" s="65"/>
      <c r="CV147" s="65"/>
      <c r="CW147" s="65"/>
      <c r="CX147" s="65"/>
      <c r="CY147" s="65"/>
      <c r="CZ147" s="65"/>
      <c r="DA147" s="65"/>
      <c r="DB147" s="65"/>
      <c r="DC147" s="65"/>
      <c r="DD147" s="65"/>
      <c r="DE147" s="65"/>
      <c r="DF147" s="65"/>
      <c r="DG147" s="65"/>
      <c r="DH147" s="65"/>
      <c r="DI147" s="65"/>
      <c r="DJ147" s="65"/>
      <c r="DK147" s="65"/>
      <c r="DL147" s="65"/>
      <c r="DM147" s="65"/>
      <c r="DN147" s="65"/>
      <c r="DO147" s="65"/>
      <c r="DP147" s="65"/>
      <c r="DQ147" s="65"/>
      <c r="DR147" s="65"/>
      <c r="DS147" s="65"/>
      <c r="DT147" s="65"/>
      <c r="DU147" s="65"/>
      <c r="DV147" s="65"/>
      <c r="DW147" s="65"/>
      <c r="DX147" s="65"/>
      <c r="DY147" s="65"/>
      <c r="DZ147" s="65"/>
      <c r="EA147" s="65"/>
      <c r="EB147" s="65"/>
      <c r="EC147" s="65"/>
      <c r="ED147" s="65"/>
      <c r="EE147" s="65"/>
      <c r="EF147" s="65"/>
      <c r="EG147" s="65"/>
      <c r="EH147" s="65"/>
      <c r="EI147" s="65"/>
      <c r="EJ147" s="65"/>
      <c r="EK147" s="65"/>
      <c r="EL147" s="65"/>
      <c r="EM147" s="65"/>
      <c r="EN147" s="65"/>
      <c r="EO147" s="65"/>
      <c r="EP147" s="65"/>
      <c r="EQ147" s="65"/>
      <c r="ER147" s="65"/>
      <c r="ES147" s="65"/>
      <c r="ET147" s="65"/>
      <c r="EU147" s="65"/>
      <c r="EV147" s="65"/>
      <c r="EW147" s="65"/>
      <c r="EX147" s="65"/>
      <c r="EY147" s="65"/>
      <c r="EZ147" s="65"/>
      <c r="FA147" s="65"/>
      <c r="FB147" s="65"/>
      <c r="FC147" s="65"/>
      <c r="FD147" s="65"/>
      <c r="FE147" s="65"/>
      <c r="FF147" s="65"/>
      <c r="FG147" s="65"/>
      <c r="FH147" s="65"/>
      <c r="FI147" s="65"/>
      <c r="FJ147" s="65"/>
      <c r="FK147" s="65"/>
      <c r="FL147" s="65"/>
      <c r="FM147" s="65"/>
      <c r="FN147" s="65"/>
      <c r="FO147" s="65"/>
      <c r="FP147" s="65"/>
      <c r="FQ147" s="65"/>
      <c r="FR147" s="65"/>
      <c r="FS147" s="65"/>
      <c r="FT147" s="65"/>
      <c r="FU147" s="65"/>
      <c r="FV147" s="65"/>
      <c r="FW147" s="65"/>
      <c r="FX147" s="65"/>
      <c r="FY147" s="65"/>
      <c r="FZ147" s="65"/>
      <c r="GA147" s="65"/>
      <c r="GB147" s="65"/>
      <c r="GC147" s="65"/>
      <c r="GD147" s="65"/>
      <c r="GE147" s="65"/>
      <c r="GF147" s="65"/>
      <c r="GG147" s="65"/>
      <c r="GH147" s="65"/>
      <c r="GI147" s="65"/>
      <c r="GJ147" s="65"/>
      <c r="GK147" s="65"/>
      <c r="GL147" s="65"/>
      <c r="GM147" s="65"/>
      <c r="GN147" s="65"/>
      <c r="GO147" s="65"/>
      <c r="GP147" s="65"/>
      <c r="GQ147" s="65"/>
      <c r="GR147" s="65"/>
      <c r="GS147" s="65"/>
      <c r="GT147" s="65"/>
      <c r="GU147" s="65"/>
      <c r="GV147" s="65"/>
      <c r="GW147" s="65"/>
      <c r="GX147" s="65"/>
    </row>
    <row r="148" spans="1:206" s="66" customFormat="1">
      <c r="A148" s="89"/>
      <c r="B148" s="89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65"/>
      <c r="AB148" s="65"/>
      <c r="AC148" s="65"/>
      <c r="AD148" s="65"/>
      <c r="AE148" s="65"/>
      <c r="AF148" s="65"/>
      <c r="AG148" s="65"/>
      <c r="AH148" s="65"/>
      <c r="AI148" s="65"/>
      <c r="AJ148" s="65"/>
      <c r="AK148" s="65"/>
      <c r="AL148" s="65"/>
      <c r="AM148" s="65"/>
      <c r="AN148" s="65"/>
      <c r="AO148" s="65"/>
      <c r="AP148" s="65"/>
      <c r="AQ148" s="65"/>
      <c r="AR148" s="65"/>
      <c r="AS148" s="65"/>
      <c r="AT148" s="65"/>
      <c r="AU148" s="65"/>
      <c r="AV148" s="65"/>
      <c r="AW148" s="65"/>
      <c r="AX148" s="65"/>
      <c r="AY148" s="65"/>
      <c r="AZ148" s="65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91"/>
      <c r="BN148" s="91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  <c r="CA148" s="65"/>
      <c r="CB148" s="65"/>
      <c r="CC148" s="65"/>
      <c r="CD148" s="65"/>
      <c r="CE148" s="65"/>
      <c r="CF148" s="65"/>
      <c r="CG148" s="65"/>
      <c r="CH148" s="65"/>
      <c r="CI148" s="65"/>
      <c r="CJ148" s="65"/>
      <c r="CK148" s="65"/>
      <c r="CL148" s="65"/>
      <c r="CM148" s="65"/>
      <c r="CN148" s="65"/>
      <c r="CO148" s="65"/>
      <c r="CP148" s="65"/>
      <c r="CQ148" s="65"/>
      <c r="CR148" s="65"/>
      <c r="CS148" s="65"/>
      <c r="CT148" s="65"/>
      <c r="CU148" s="65"/>
      <c r="CV148" s="65"/>
      <c r="CW148" s="65"/>
      <c r="CX148" s="65"/>
      <c r="CY148" s="65"/>
      <c r="CZ148" s="65"/>
      <c r="DA148" s="65"/>
      <c r="DB148" s="65"/>
      <c r="DC148" s="65"/>
      <c r="DD148" s="65"/>
      <c r="DE148" s="65"/>
      <c r="DF148" s="65"/>
      <c r="DG148" s="65"/>
      <c r="DH148" s="65"/>
      <c r="DI148" s="65"/>
      <c r="DJ148" s="65"/>
      <c r="DK148" s="65"/>
      <c r="DL148" s="65"/>
      <c r="DM148" s="65"/>
      <c r="DN148" s="65"/>
      <c r="DO148" s="65"/>
      <c r="DP148" s="65"/>
      <c r="DQ148" s="65"/>
      <c r="DR148" s="65"/>
      <c r="DS148" s="65"/>
      <c r="DT148" s="65"/>
      <c r="DU148" s="65"/>
      <c r="DV148" s="65"/>
      <c r="DW148" s="65"/>
      <c r="DX148" s="65"/>
      <c r="DY148" s="65"/>
      <c r="DZ148" s="65"/>
      <c r="EA148" s="65"/>
      <c r="EB148" s="65"/>
      <c r="EC148" s="65"/>
      <c r="ED148" s="65"/>
      <c r="EE148" s="65"/>
      <c r="EF148" s="65"/>
      <c r="EG148" s="65"/>
      <c r="EH148" s="65"/>
      <c r="EI148" s="65"/>
      <c r="EJ148" s="65"/>
      <c r="EK148" s="65"/>
      <c r="EL148" s="65"/>
      <c r="EM148" s="65"/>
      <c r="EN148" s="65"/>
      <c r="EO148" s="65"/>
      <c r="EP148" s="65"/>
      <c r="EQ148" s="65"/>
      <c r="ER148" s="65"/>
      <c r="ES148" s="65"/>
      <c r="ET148" s="65"/>
      <c r="EU148" s="65"/>
      <c r="EV148" s="65"/>
      <c r="EW148" s="65"/>
      <c r="EX148" s="65"/>
      <c r="EY148" s="65"/>
      <c r="EZ148" s="65"/>
      <c r="FA148" s="65"/>
      <c r="FB148" s="65"/>
      <c r="FC148" s="65"/>
      <c r="FD148" s="65"/>
      <c r="FE148" s="65"/>
      <c r="FF148" s="65"/>
      <c r="FG148" s="65"/>
      <c r="FH148" s="65"/>
      <c r="FI148" s="65"/>
      <c r="FJ148" s="65"/>
      <c r="FK148" s="65"/>
      <c r="FL148" s="65"/>
      <c r="FM148" s="65"/>
      <c r="FN148" s="65"/>
      <c r="FO148" s="65"/>
      <c r="FP148" s="65"/>
      <c r="FQ148" s="65"/>
      <c r="FR148" s="65"/>
      <c r="FS148" s="65"/>
      <c r="FT148" s="65"/>
      <c r="FU148" s="65"/>
      <c r="FV148" s="65"/>
      <c r="FW148" s="65"/>
      <c r="FX148" s="65"/>
      <c r="FY148" s="65"/>
      <c r="FZ148" s="65"/>
      <c r="GA148" s="65"/>
      <c r="GB148" s="65"/>
      <c r="GC148" s="65"/>
      <c r="GD148" s="65"/>
      <c r="GE148" s="65"/>
      <c r="GF148" s="65"/>
      <c r="GG148" s="65"/>
      <c r="GH148" s="65"/>
      <c r="GI148" s="65"/>
      <c r="GJ148" s="65"/>
      <c r="GK148" s="65"/>
      <c r="GL148" s="65"/>
      <c r="GM148" s="65"/>
      <c r="GN148" s="65"/>
      <c r="GO148" s="65"/>
      <c r="GP148" s="65"/>
      <c r="GQ148" s="65"/>
      <c r="GR148" s="65"/>
      <c r="GS148" s="65"/>
      <c r="GT148" s="65"/>
      <c r="GU148" s="65"/>
      <c r="GV148" s="65"/>
      <c r="GW148" s="65"/>
      <c r="GX148" s="65"/>
    </row>
    <row r="149" spans="1:206" s="66" customFormat="1">
      <c r="A149" s="89"/>
      <c r="B149" s="89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65"/>
      <c r="AB149" s="65"/>
      <c r="AC149" s="65"/>
      <c r="AD149" s="65"/>
      <c r="AE149" s="65"/>
      <c r="AF149" s="65"/>
      <c r="AG149" s="65"/>
      <c r="AH149" s="65"/>
      <c r="AI149" s="65"/>
      <c r="AJ149" s="65"/>
      <c r="AK149" s="65"/>
      <c r="AL149" s="65"/>
      <c r="AM149" s="65"/>
      <c r="AN149" s="65"/>
      <c r="AO149" s="65"/>
      <c r="AP149" s="65"/>
      <c r="AQ149" s="65"/>
      <c r="AR149" s="65"/>
      <c r="AS149" s="65"/>
      <c r="AT149" s="65"/>
      <c r="AU149" s="65"/>
      <c r="AV149" s="65"/>
      <c r="AW149" s="65"/>
      <c r="AX149" s="65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91"/>
      <c r="BN149" s="91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  <c r="CA149" s="65"/>
      <c r="CB149" s="65"/>
      <c r="CC149" s="65"/>
      <c r="CD149" s="65"/>
      <c r="CE149" s="65"/>
      <c r="CF149" s="65"/>
      <c r="CG149" s="65"/>
      <c r="CH149" s="65"/>
      <c r="CI149" s="65"/>
      <c r="CJ149" s="65"/>
      <c r="CK149" s="65"/>
      <c r="CL149" s="65"/>
      <c r="CM149" s="65"/>
      <c r="CN149" s="65"/>
      <c r="CO149" s="65"/>
      <c r="CP149" s="65"/>
      <c r="CQ149" s="65"/>
      <c r="CR149" s="65"/>
      <c r="CS149" s="65"/>
      <c r="CT149" s="65"/>
      <c r="CU149" s="65"/>
      <c r="CV149" s="65"/>
      <c r="CW149" s="65"/>
      <c r="CX149" s="65"/>
      <c r="CY149" s="65"/>
      <c r="CZ149" s="65"/>
      <c r="DA149" s="65"/>
      <c r="DB149" s="65"/>
      <c r="DC149" s="65"/>
      <c r="DD149" s="65"/>
      <c r="DE149" s="65"/>
      <c r="DF149" s="65"/>
      <c r="DG149" s="65"/>
      <c r="DH149" s="65"/>
      <c r="DI149" s="65"/>
      <c r="DJ149" s="65"/>
      <c r="DK149" s="65"/>
      <c r="DL149" s="65"/>
      <c r="DM149" s="65"/>
      <c r="DN149" s="65"/>
      <c r="DO149" s="65"/>
      <c r="DP149" s="65"/>
      <c r="DQ149" s="65"/>
      <c r="DR149" s="65"/>
      <c r="DS149" s="65"/>
      <c r="DT149" s="65"/>
      <c r="DU149" s="65"/>
      <c r="DV149" s="65"/>
      <c r="DW149" s="65"/>
      <c r="DX149" s="65"/>
      <c r="DY149" s="65"/>
      <c r="DZ149" s="65"/>
      <c r="EA149" s="65"/>
      <c r="EB149" s="65"/>
      <c r="EC149" s="65"/>
      <c r="ED149" s="65"/>
      <c r="EE149" s="65"/>
      <c r="EF149" s="65"/>
      <c r="EG149" s="65"/>
      <c r="EH149" s="65"/>
      <c r="EI149" s="65"/>
      <c r="EJ149" s="65"/>
      <c r="EK149" s="65"/>
      <c r="EL149" s="65"/>
      <c r="EM149" s="65"/>
      <c r="EN149" s="65"/>
      <c r="EO149" s="65"/>
      <c r="EP149" s="65"/>
      <c r="EQ149" s="65"/>
      <c r="ER149" s="65"/>
      <c r="ES149" s="65"/>
      <c r="ET149" s="65"/>
      <c r="EU149" s="65"/>
      <c r="EV149" s="65"/>
      <c r="EW149" s="65"/>
      <c r="EX149" s="65"/>
      <c r="EY149" s="65"/>
      <c r="EZ149" s="65"/>
      <c r="FA149" s="65"/>
      <c r="FB149" s="65"/>
      <c r="FC149" s="65"/>
      <c r="FD149" s="65"/>
      <c r="FE149" s="65"/>
      <c r="FF149" s="65"/>
      <c r="FG149" s="65"/>
      <c r="FH149" s="65"/>
      <c r="FI149" s="65"/>
      <c r="FJ149" s="65"/>
      <c r="FK149" s="65"/>
      <c r="FL149" s="65"/>
      <c r="FM149" s="65"/>
      <c r="FN149" s="65"/>
      <c r="FO149" s="65"/>
      <c r="FP149" s="65"/>
      <c r="FQ149" s="65"/>
      <c r="FR149" s="65"/>
      <c r="FS149" s="65"/>
      <c r="FT149" s="65"/>
      <c r="FU149" s="65"/>
      <c r="FV149" s="65"/>
      <c r="FW149" s="65"/>
      <c r="FX149" s="65"/>
      <c r="FY149" s="65"/>
      <c r="FZ149" s="65"/>
      <c r="GA149" s="65"/>
      <c r="GB149" s="65"/>
      <c r="GC149" s="65"/>
      <c r="GD149" s="65"/>
      <c r="GE149" s="65"/>
      <c r="GF149" s="65"/>
      <c r="GG149" s="65"/>
      <c r="GH149" s="65"/>
      <c r="GI149" s="65"/>
      <c r="GJ149" s="65"/>
      <c r="GK149" s="65"/>
      <c r="GL149" s="65"/>
      <c r="GM149" s="65"/>
      <c r="GN149" s="65"/>
      <c r="GO149" s="65"/>
      <c r="GP149" s="65"/>
      <c r="GQ149" s="65"/>
      <c r="GR149" s="65"/>
      <c r="GS149" s="65"/>
      <c r="GT149" s="65"/>
      <c r="GU149" s="65"/>
      <c r="GV149" s="65"/>
      <c r="GW149" s="65"/>
      <c r="GX149" s="65"/>
    </row>
    <row r="150" spans="1:206" s="66" customFormat="1">
      <c r="A150" s="89"/>
      <c r="B150" s="89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65"/>
      <c r="AB150" s="65"/>
      <c r="AC150" s="65"/>
      <c r="AD150" s="65"/>
      <c r="AE150" s="65"/>
      <c r="AF150" s="65"/>
      <c r="AG150" s="65"/>
      <c r="AH150" s="65"/>
      <c r="AI150" s="65"/>
      <c r="AJ150" s="65"/>
      <c r="AK150" s="65"/>
      <c r="AL150" s="65"/>
      <c r="AM150" s="65"/>
      <c r="AN150" s="65"/>
      <c r="AO150" s="65"/>
      <c r="AP150" s="65"/>
      <c r="AQ150" s="65"/>
      <c r="AR150" s="65"/>
      <c r="AS150" s="65"/>
      <c r="AT150" s="65"/>
      <c r="AU150" s="65"/>
      <c r="AV150" s="65"/>
      <c r="AW150" s="65"/>
      <c r="AX150" s="65"/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91"/>
      <c r="BN150" s="91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  <c r="CA150" s="65"/>
      <c r="CB150" s="65"/>
      <c r="CC150" s="65"/>
      <c r="CD150" s="65"/>
      <c r="CE150" s="65"/>
      <c r="CF150" s="65"/>
      <c r="CG150" s="65"/>
      <c r="CH150" s="65"/>
      <c r="CI150" s="65"/>
      <c r="CJ150" s="65"/>
      <c r="CK150" s="65"/>
      <c r="CL150" s="65"/>
      <c r="CM150" s="65"/>
      <c r="CN150" s="65"/>
      <c r="CO150" s="65"/>
      <c r="CP150" s="65"/>
      <c r="CQ150" s="65"/>
      <c r="CR150" s="65"/>
      <c r="CS150" s="65"/>
      <c r="CT150" s="65"/>
      <c r="CU150" s="65"/>
      <c r="CV150" s="65"/>
      <c r="CW150" s="65"/>
      <c r="CX150" s="65"/>
      <c r="CY150" s="65"/>
      <c r="CZ150" s="65"/>
      <c r="DA150" s="65"/>
      <c r="DB150" s="65"/>
      <c r="DC150" s="65"/>
      <c r="DD150" s="65"/>
      <c r="DE150" s="65"/>
      <c r="DF150" s="65"/>
      <c r="DG150" s="65"/>
      <c r="DH150" s="65"/>
      <c r="DI150" s="65"/>
      <c r="DJ150" s="65"/>
      <c r="DK150" s="65"/>
      <c r="DL150" s="65"/>
      <c r="DM150" s="65"/>
      <c r="DN150" s="65"/>
      <c r="DO150" s="65"/>
      <c r="DP150" s="65"/>
      <c r="DQ150" s="65"/>
      <c r="DR150" s="65"/>
      <c r="DS150" s="65"/>
      <c r="DT150" s="65"/>
      <c r="DU150" s="65"/>
      <c r="DV150" s="65"/>
      <c r="DW150" s="65"/>
      <c r="DX150" s="65"/>
      <c r="DY150" s="65"/>
      <c r="DZ150" s="65"/>
      <c r="EA150" s="65"/>
      <c r="EB150" s="65"/>
      <c r="EC150" s="65"/>
      <c r="ED150" s="65"/>
      <c r="EE150" s="65"/>
      <c r="EF150" s="65"/>
      <c r="EG150" s="65"/>
      <c r="EH150" s="65"/>
      <c r="EI150" s="65"/>
      <c r="EJ150" s="65"/>
      <c r="EK150" s="65"/>
      <c r="EL150" s="65"/>
      <c r="EM150" s="65"/>
      <c r="EN150" s="65"/>
      <c r="EO150" s="65"/>
      <c r="EP150" s="65"/>
      <c r="EQ150" s="65"/>
      <c r="ER150" s="65"/>
      <c r="ES150" s="65"/>
      <c r="ET150" s="65"/>
      <c r="EU150" s="65"/>
      <c r="EV150" s="65"/>
      <c r="EW150" s="65"/>
      <c r="EX150" s="65"/>
      <c r="EY150" s="65"/>
      <c r="EZ150" s="65"/>
      <c r="FA150" s="65"/>
      <c r="FB150" s="65"/>
      <c r="FC150" s="65"/>
      <c r="FD150" s="65"/>
      <c r="FE150" s="65"/>
      <c r="FF150" s="65"/>
      <c r="FG150" s="65"/>
      <c r="FH150" s="65"/>
      <c r="FI150" s="65"/>
      <c r="FJ150" s="65"/>
      <c r="FK150" s="65"/>
      <c r="FL150" s="65"/>
      <c r="FM150" s="65"/>
      <c r="FN150" s="65"/>
      <c r="FO150" s="65"/>
      <c r="FP150" s="65"/>
      <c r="FQ150" s="65"/>
      <c r="FR150" s="65"/>
      <c r="FS150" s="65"/>
      <c r="FT150" s="65"/>
      <c r="FU150" s="65"/>
      <c r="FV150" s="65"/>
      <c r="FW150" s="65"/>
      <c r="FX150" s="65"/>
      <c r="FY150" s="65"/>
      <c r="FZ150" s="65"/>
      <c r="GA150" s="65"/>
      <c r="GB150" s="65"/>
      <c r="GC150" s="65"/>
      <c r="GD150" s="65"/>
      <c r="GE150" s="65"/>
      <c r="GF150" s="65"/>
      <c r="GG150" s="65"/>
      <c r="GH150" s="65"/>
      <c r="GI150" s="65"/>
      <c r="GJ150" s="65"/>
      <c r="GK150" s="65"/>
      <c r="GL150" s="65"/>
      <c r="GM150" s="65"/>
      <c r="GN150" s="65"/>
      <c r="GO150" s="65"/>
      <c r="GP150" s="65"/>
      <c r="GQ150" s="65"/>
      <c r="GR150" s="65"/>
      <c r="GS150" s="65"/>
      <c r="GT150" s="65"/>
      <c r="GU150" s="65"/>
      <c r="GV150" s="65"/>
      <c r="GW150" s="65"/>
      <c r="GX150" s="65"/>
    </row>
    <row r="151" spans="1:206" s="66" customFormat="1">
      <c r="A151" s="89"/>
      <c r="B151" s="89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65"/>
      <c r="AB151" s="65"/>
      <c r="AC151" s="65"/>
      <c r="AD151" s="65"/>
      <c r="AE151" s="65"/>
      <c r="AF151" s="65"/>
      <c r="AG151" s="65"/>
      <c r="AH151" s="65"/>
      <c r="AI151" s="65"/>
      <c r="AJ151" s="65"/>
      <c r="AK151" s="65"/>
      <c r="AL151" s="65"/>
      <c r="AM151" s="65"/>
      <c r="AN151" s="65"/>
      <c r="AO151" s="65"/>
      <c r="AP151" s="65"/>
      <c r="AQ151" s="65"/>
      <c r="AR151" s="65"/>
      <c r="AS151" s="65"/>
      <c r="AT151" s="65"/>
      <c r="AU151" s="65"/>
      <c r="AV151" s="65"/>
      <c r="AW151" s="65"/>
      <c r="AX151" s="65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91"/>
      <c r="BN151" s="91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  <c r="CA151" s="65"/>
      <c r="CB151" s="65"/>
      <c r="CC151" s="65"/>
      <c r="CD151" s="65"/>
      <c r="CE151" s="65"/>
      <c r="CF151" s="65"/>
      <c r="CG151" s="65"/>
      <c r="CH151" s="65"/>
      <c r="CI151" s="65"/>
      <c r="CJ151" s="65"/>
      <c r="CK151" s="65"/>
      <c r="CL151" s="65"/>
      <c r="CM151" s="65"/>
      <c r="CN151" s="65"/>
      <c r="CO151" s="65"/>
      <c r="CP151" s="65"/>
      <c r="CQ151" s="65"/>
      <c r="CR151" s="65"/>
      <c r="CS151" s="65"/>
      <c r="CT151" s="65"/>
      <c r="CU151" s="65"/>
      <c r="CV151" s="65"/>
      <c r="CW151" s="65"/>
      <c r="CX151" s="65"/>
      <c r="CY151" s="65"/>
      <c r="CZ151" s="65"/>
      <c r="DA151" s="65"/>
      <c r="DB151" s="65"/>
      <c r="DC151" s="65"/>
      <c r="DD151" s="65"/>
      <c r="DE151" s="65"/>
      <c r="DF151" s="65"/>
      <c r="DG151" s="65"/>
      <c r="DH151" s="65"/>
      <c r="DI151" s="65"/>
      <c r="DJ151" s="65"/>
      <c r="DK151" s="65"/>
      <c r="DL151" s="65"/>
      <c r="DM151" s="65"/>
      <c r="DN151" s="65"/>
      <c r="DO151" s="65"/>
      <c r="DP151" s="65"/>
      <c r="DQ151" s="65"/>
      <c r="DR151" s="65"/>
      <c r="DS151" s="65"/>
      <c r="DT151" s="65"/>
      <c r="DU151" s="65"/>
      <c r="DV151" s="65"/>
      <c r="DW151" s="65"/>
      <c r="DX151" s="65"/>
      <c r="DY151" s="65"/>
      <c r="DZ151" s="65"/>
      <c r="EA151" s="65"/>
      <c r="EB151" s="65"/>
      <c r="EC151" s="65"/>
      <c r="ED151" s="65"/>
      <c r="EE151" s="65"/>
      <c r="EF151" s="65"/>
      <c r="EG151" s="65"/>
      <c r="EH151" s="65"/>
      <c r="EI151" s="65"/>
      <c r="EJ151" s="65"/>
      <c r="EK151" s="65"/>
      <c r="EL151" s="65"/>
      <c r="EM151" s="65"/>
      <c r="EN151" s="65"/>
      <c r="EO151" s="65"/>
      <c r="EP151" s="65"/>
      <c r="EQ151" s="65"/>
      <c r="ER151" s="65"/>
      <c r="ES151" s="65"/>
      <c r="ET151" s="65"/>
      <c r="EU151" s="65"/>
      <c r="EV151" s="65"/>
      <c r="EW151" s="65"/>
      <c r="EX151" s="65"/>
      <c r="EY151" s="65"/>
      <c r="EZ151" s="65"/>
      <c r="FA151" s="65"/>
      <c r="FB151" s="65"/>
      <c r="FC151" s="65"/>
      <c r="FD151" s="65"/>
      <c r="FE151" s="65"/>
      <c r="FF151" s="65"/>
      <c r="FG151" s="65"/>
      <c r="FH151" s="65"/>
      <c r="FI151" s="65"/>
      <c r="FJ151" s="65"/>
      <c r="FK151" s="65"/>
      <c r="FL151" s="65"/>
      <c r="FM151" s="65"/>
      <c r="FN151" s="65"/>
      <c r="FO151" s="65"/>
      <c r="FP151" s="65"/>
      <c r="FQ151" s="65"/>
      <c r="FR151" s="65"/>
      <c r="FS151" s="65"/>
      <c r="FT151" s="65"/>
      <c r="FU151" s="65"/>
      <c r="FV151" s="65"/>
      <c r="FW151" s="65"/>
      <c r="FX151" s="65"/>
      <c r="FY151" s="65"/>
      <c r="FZ151" s="65"/>
      <c r="GA151" s="65"/>
      <c r="GB151" s="65"/>
      <c r="GC151" s="65"/>
      <c r="GD151" s="65"/>
      <c r="GE151" s="65"/>
      <c r="GF151" s="65"/>
      <c r="GG151" s="65"/>
      <c r="GH151" s="65"/>
      <c r="GI151" s="65"/>
      <c r="GJ151" s="65"/>
      <c r="GK151" s="65"/>
      <c r="GL151" s="65"/>
      <c r="GM151" s="65"/>
      <c r="GN151" s="65"/>
      <c r="GO151" s="65"/>
      <c r="GP151" s="65"/>
      <c r="GQ151" s="65"/>
      <c r="GR151" s="65"/>
      <c r="GS151" s="65"/>
      <c r="GT151" s="65"/>
      <c r="GU151" s="65"/>
      <c r="GV151" s="65"/>
      <c r="GW151" s="65"/>
      <c r="GX151" s="65"/>
    </row>
    <row r="152" spans="1:206" s="66" customFormat="1">
      <c r="A152" s="89"/>
      <c r="B152" s="89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65"/>
      <c r="AB152" s="65"/>
      <c r="AC152" s="65"/>
      <c r="AD152" s="65"/>
      <c r="AE152" s="65"/>
      <c r="AF152" s="65"/>
      <c r="AG152" s="65"/>
      <c r="AH152" s="65"/>
      <c r="AI152" s="65"/>
      <c r="AJ152" s="65"/>
      <c r="AK152" s="65"/>
      <c r="AL152" s="65"/>
      <c r="AM152" s="65"/>
      <c r="AN152" s="65"/>
      <c r="AO152" s="65"/>
      <c r="AP152" s="65"/>
      <c r="AQ152" s="65"/>
      <c r="AR152" s="65"/>
      <c r="AS152" s="65"/>
      <c r="AT152" s="65"/>
      <c r="AU152" s="65"/>
      <c r="AV152" s="65"/>
      <c r="AW152" s="65"/>
      <c r="AX152" s="65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91"/>
      <c r="BN152" s="91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  <c r="CA152" s="65"/>
      <c r="CB152" s="65"/>
      <c r="CC152" s="65"/>
      <c r="CD152" s="65"/>
      <c r="CE152" s="65"/>
      <c r="CF152" s="65"/>
      <c r="CG152" s="65"/>
      <c r="CH152" s="65"/>
      <c r="CI152" s="65"/>
      <c r="CJ152" s="65"/>
      <c r="CK152" s="65"/>
      <c r="CL152" s="65"/>
      <c r="CM152" s="65"/>
      <c r="CN152" s="65"/>
      <c r="CO152" s="65"/>
      <c r="CP152" s="65"/>
      <c r="CQ152" s="65"/>
      <c r="CR152" s="65"/>
      <c r="CS152" s="65"/>
      <c r="CT152" s="65"/>
      <c r="CU152" s="65"/>
      <c r="CV152" s="65"/>
      <c r="CW152" s="65"/>
      <c r="CX152" s="65"/>
      <c r="CY152" s="65"/>
      <c r="CZ152" s="65"/>
      <c r="DA152" s="65"/>
      <c r="DB152" s="65"/>
      <c r="DC152" s="65"/>
      <c r="DD152" s="65"/>
      <c r="DE152" s="65"/>
      <c r="DF152" s="65"/>
      <c r="DG152" s="65"/>
      <c r="DH152" s="65"/>
      <c r="DI152" s="65"/>
      <c r="DJ152" s="65"/>
      <c r="DK152" s="65"/>
      <c r="DL152" s="65"/>
      <c r="DM152" s="65"/>
      <c r="DN152" s="65"/>
      <c r="DO152" s="65"/>
      <c r="DP152" s="65"/>
      <c r="DQ152" s="65"/>
      <c r="DR152" s="65"/>
      <c r="DS152" s="65"/>
      <c r="DT152" s="65"/>
      <c r="DU152" s="65"/>
      <c r="DV152" s="65"/>
      <c r="DW152" s="65"/>
      <c r="DX152" s="65"/>
      <c r="DY152" s="65"/>
      <c r="DZ152" s="65"/>
      <c r="EA152" s="65"/>
      <c r="EB152" s="65"/>
      <c r="EC152" s="65"/>
      <c r="ED152" s="65"/>
      <c r="EE152" s="65"/>
      <c r="EF152" s="65"/>
      <c r="EG152" s="65"/>
      <c r="EH152" s="65"/>
      <c r="EI152" s="65"/>
      <c r="EJ152" s="65"/>
      <c r="EK152" s="65"/>
      <c r="EL152" s="65"/>
      <c r="EM152" s="65"/>
      <c r="EN152" s="65"/>
      <c r="EO152" s="65"/>
      <c r="EP152" s="65"/>
      <c r="EQ152" s="65"/>
      <c r="ER152" s="65"/>
      <c r="ES152" s="65"/>
      <c r="ET152" s="65"/>
      <c r="EU152" s="65"/>
      <c r="EV152" s="65"/>
      <c r="EW152" s="65"/>
      <c r="EX152" s="65"/>
      <c r="EY152" s="65"/>
      <c r="EZ152" s="65"/>
      <c r="FA152" s="65"/>
      <c r="FB152" s="65"/>
      <c r="FC152" s="65"/>
      <c r="FD152" s="65"/>
      <c r="FE152" s="65"/>
      <c r="FF152" s="65"/>
      <c r="FG152" s="65"/>
      <c r="FH152" s="65"/>
      <c r="FI152" s="65"/>
      <c r="FJ152" s="65"/>
      <c r="FK152" s="65"/>
      <c r="FL152" s="65"/>
      <c r="FM152" s="65"/>
      <c r="FN152" s="65"/>
      <c r="FO152" s="65"/>
      <c r="FP152" s="65"/>
      <c r="FQ152" s="65"/>
      <c r="FR152" s="65"/>
      <c r="FS152" s="65"/>
      <c r="FT152" s="65"/>
      <c r="FU152" s="65"/>
      <c r="FV152" s="65"/>
      <c r="FW152" s="65"/>
      <c r="FX152" s="65"/>
      <c r="FY152" s="65"/>
      <c r="FZ152" s="65"/>
      <c r="GA152" s="65"/>
      <c r="GB152" s="65"/>
      <c r="GC152" s="65"/>
      <c r="GD152" s="65"/>
      <c r="GE152" s="65"/>
      <c r="GF152" s="65"/>
      <c r="GG152" s="65"/>
      <c r="GH152" s="65"/>
      <c r="GI152" s="65"/>
      <c r="GJ152" s="65"/>
      <c r="GK152" s="65"/>
      <c r="GL152" s="65"/>
      <c r="GM152" s="65"/>
      <c r="GN152" s="65"/>
      <c r="GO152" s="65"/>
      <c r="GP152" s="65"/>
      <c r="GQ152" s="65"/>
      <c r="GR152" s="65"/>
      <c r="GS152" s="65"/>
      <c r="GT152" s="65"/>
      <c r="GU152" s="65"/>
      <c r="GV152" s="65"/>
      <c r="GW152" s="65"/>
      <c r="GX152" s="65"/>
    </row>
    <row r="153" spans="1:206" s="66" customFormat="1">
      <c r="A153" s="89"/>
      <c r="B153" s="89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65"/>
      <c r="AB153" s="65"/>
      <c r="AC153" s="65"/>
      <c r="AD153" s="65"/>
      <c r="AE153" s="65"/>
      <c r="AF153" s="65"/>
      <c r="AG153" s="65"/>
      <c r="AH153" s="65"/>
      <c r="AI153" s="65"/>
      <c r="AJ153" s="65"/>
      <c r="AK153" s="65"/>
      <c r="AL153" s="65"/>
      <c r="AM153" s="65"/>
      <c r="AN153" s="65"/>
      <c r="AO153" s="65"/>
      <c r="AP153" s="65"/>
      <c r="AQ153" s="65"/>
      <c r="AR153" s="65"/>
      <c r="AS153" s="65"/>
      <c r="AT153" s="65"/>
      <c r="AU153" s="65"/>
      <c r="AV153" s="65"/>
      <c r="AW153" s="65"/>
      <c r="AX153" s="65"/>
      <c r="AY153" s="65"/>
      <c r="AZ153" s="65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91"/>
      <c r="BN153" s="91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  <c r="CA153" s="65"/>
      <c r="CB153" s="65"/>
      <c r="CC153" s="65"/>
      <c r="CD153" s="65"/>
      <c r="CE153" s="65"/>
      <c r="CF153" s="65"/>
      <c r="CG153" s="65"/>
      <c r="CH153" s="65"/>
      <c r="CI153" s="65"/>
      <c r="CJ153" s="65"/>
      <c r="CK153" s="65"/>
      <c r="CL153" s="65"/>
      <c r="CM153" s="65"/>
      <c r="CN153" s="65"/>
      <c r="CO153" s="65"/>
      <c r="CP153" s="65"/>
      <c r="CQ153" s="65"/>
      <c r="CR153" s="65"/>
      <c r="CS153" s="65"/>
      <c r="CT153" s="65"/>
      <c r="CU153" s="65"/>
      <c r="CV153" s="65"/>
      <c r="CW153" s="65"/>
      <c r="CX153" s="65"/>
      <c r="CY153" s="65"/>
      <c r="CZ153" s="65"/>
      <c r="DA153" s="65"/>
      <c r="DB153" s="65"/>
      <c r="DC153" s="65"/>
      <c r="DD153" s="65"/>
      <c r="DE153" s="65"/>
      <c r="DF153" s="65"/>
      <c r="DG153" s="65"/>
      <c r="DH153" s="65"/>
      <c r="DI153" s="65"/>
      <c r="DJ153" s="65"/>
      <c r="DK153" s="65"/>
      <c r="DL153" s="65"/>
      <c r="DM153" s="65"/>
      <c r="DN153" s="65"/>
      <c r="DO153" s="65"/>
      <c r="DP153" s="65"/>
      <c r="DQ153" s="65"/>
      <c r="DR153" s="65"/>
      <c r="DS153" s="65"/>
      <c r="DT153" s="65"/>
      <c r="DU153" s="65"/>
      <c r="DV153" s="65"/>
      <c r="DW153" s="65"/>
      <c r="DX153" s="65"/>
      <c r="DY153" s="65"/>
      <c r="DZ153" s="65"/>
      <c r="EA153" s="65"/>
      <c r="EB153" s="65"/>
      <c r="EC153" s="65"/>
      <c r="ED153" s="65"/>
      <c r="EE153" s="65"/>
      <c r="EF153" s="65"/>
      <c r="EG153" s="65"/>
      <c r="EH153" s="65"/>
      <c r="EI153" s="65"/>
      <c r="EJ153" s="65"/>
      <c r="EK153" s="65"/>
      <c r="EL153" s="65"/>
      <c r="EM153" s="65"/>
      <c r="EN153" s="65"/>
      <c r="EO153" s="65"/>
      <c r="EP153" s="65"/>
      <c r="EQ153" s="65"/>
      <c r="ER153" s="65"/>
      <c r="ES153" s="65"/>
      <c r="ET153" s="65"/>
      <c r="EU153" s="65"/>
      <c r="EV153" s="65"/>
      <c r="EW153" s="65"/>
      <c r="EX153" s="65"/>
      <c r="EY153" s="65"/>
      <c r="EZ153" s="65"/>
      <c r="FA153" s="65"/>
      <c r="FB153" s="65"/>
      <c r="FC153" s="65"/>
      <c r="FD153" s="65"/>
      <c r="FE153" s="65"/>
      <c r="FF153" s="65"/>
      <c r="FG153" s="65"/>
      <c r="FH153" s="65"/>
      <c r="FI153" s="65"/>
      <c r="FJ153" s="65"/>
      <c r="FK153" s="65"/>
      <c r="FL153" s="65"/>
      <c r="FM153" s="65"/>
      <c r="FN153" s="65"/>
      <c r="FO153" s="65"/>
      <c r="FP153" s="65"/>
      <c r="FQ153" s="65"/>
      <c r="FR153" s="65"/>
      <c r="FS153" s="65"/>
      <c r="FT153" s="65"/>
      <c r="FU153" s="65"/>
      <c r="FV153" s="65"/>
      <c r="FW153" s="65"/>
      <c r="FX153" s="65"/>
      <c r="FY153" s="65"/>
      <c r="FZ153" s="65"/>
      <c r="GA153" s="65"/>
      <c r="GB153" s="65"/>
      <c r="GC153" s="65"/>
      <c r="GD153" s="65"/>
      <c r="GE153" s="65"/>
      <c r="GF153" s="65"/>
      <c r="GG153" s="65"/>
      <c r="GH153" s="65"/>
      <c r="GI153" s="65"/>
      <c r="GJ153" s="65"/>
      <c r="GK153" s="65"/>
      <c r="GL153" s="65"/>
      <c r="GM153" s="65"/>
      <c r="GN153" s="65"/>
      <c r="GO153" s="65"/>
      <c r="GP153" s="65"/>
      <c r="GQ153" s="65"/>
      <c r="GR153" s="65"/>
      <c r="GS153" s="65"/>
      <c r="GT153" s="65"/>
      <c r="GU153" s="65"/>
      <c r="GV153" s="65"/>
      <c r="GW153" s="65"/>
      <c r="GX153" s="65"/>
    </row>
    <row r="154" spans="1:206" s="66" customFormat="1">
      <c r="A154" s="89"/>
      <c r="B154" s="89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65"/>
      <c r="AB154" s="65"/>
      <c r="AC154" s="65"/>
      <c r="AD154" s="65"/>
      <c r="AE154" s="65"/>
      <c r="AF154" s="65"/>
      <c r="AG154" s="65"/>
      <c r="AH154" s="65"/>
      <c r="AI154" s="65"/>
      <c r="AJ154" s="65"/>
      <c r="AK154" s="65"/>
      <c r="AL154" s="65"/>
      <c r="AM154" s="65"/>
      <c r="AN154" s="65"/>
      <c r="AO154" s="65"/>
      <c r="AP154" s="65"/>
      <c r="AQ154" s="65"/>
      <c r="AR154" s="65"/>
      <c r="AS154" s="65"/>
      <c r="AT154" s="65"/>
      <c r="AU154" s="65"/>
      <c r="AV154" s="65"/>
      <c r="AW154" s="65"/>
      <c r="AX154" s="65"/>
      <c r="AY154" s="65"/>
      <c r="AZ154" s="65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  <c r="BM154" s="91"/>
      <c r="BN154" s="91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  <c r="CA154" s="65"/>
      <c r="CB154" s="65"/>
      <c r="CC154" s="65"/>
      <c r="CD154" s="65"/>
      <c r="CE154" s="65"/>
      <c r="CF154" s="65"/>
      <c r="CG154" s="65"/>
      <c r="CH154" s="65"/>
      <c r="CI154" s="65"/>
      <c r="CJ154" s="65"/>
      <c r="CK154" s="65"/>
      <c r="CL154" s="65"/>
      <c r="CM154" s="65"/>
      <c r="CN154" s="65"/>
      <c r="CO154" s="65"/>
      <c r="CP154" s="65"/>
      <c r="CQ154" s="65"/>
      <c r="CR154" s="65"/>
      <c r="CS154" s="65"/>
      <c r="CT154" s="65"/>
      <c r="CU154" s="65"/>
      <c r="CV154" s="65"/>
      <c r="CW154" s="65"/>
      <c r="CX154" s="65"/>
      <c r="CY154" s="65"/>
      <c r="CZ154" s="65"/>
      <c r="DA154" s="65"/>
      <c r="DB154" s="65"/>
      <c r="DC154" s="65"/>
      <c r="DD154" s="65"/>
      <c r="DE154" s="65"/>
      <c r="DF154" s="65"/>
      <c r="DG154" s="65"/>
      <c r="DH154" s="65"/>
      <c r="DI154" s="65"/>
      <c r="DJ154" s="65"/>
      <c r="DK154" s="65"/>
      <c r="DL154" s="65"/>
      <c r="DM154" s="65"/>
      <c r="DN154" s="65"/>
      <c r="DO154" s="65"/>
      <c r="DP154" s="65"/>
      <c r="DQ154" s="65"/>
      <c r="DR154" s="65"/>
      <c r="DS154" s="65"/>
      <c r="DT154" s="65"/>
      <c r="DU154" s="65"/>
      <c r="DV154" s="65"/>
      <c r="DW154" s="65"/>
      <c r="DX154" s="65"/>
      <c r="DY154" s="65"/>
      <c r="DZ154" s="65"/>
      <c r="EA154" s="65"/>
      <c r="EB154" s="65"/>
      <c r="EC154" s="65"/>
      <c r="ED154" s="65"/>
      <c r="EE154" s="65"/>
      <c r="EF154" s="65"/>
      <c r="EG154" s="65"/>
      <c r="EH154" s="65"/>
      <c r="EI154" s="65"/>
      <c r="EJ154" s="65"/>
      <c r="EK154" s="65"/>
      <c r="EL154" s="65"/>
      <c r="EM154" s="65"/>
      <c r="EN154" s="65"/>
      <c r="EO154" s="65"/>
      <c r="EP154" s="65"/>
      <c r="EQ154" s="65"/>
      <c r="ER154" s="65"/>
      <c r="ES154" s="65"/>
      <c r="ET154" s="65"/>
      <c r="EU154" s="65"/>
      <c r="EV154" s="65"/>
      <c r="EW154" s="65"/>
      <c r="EX154" s="65"/>
      <c r="EY154" s="65"/>
      <c r="EZ154" s="65"/>
      <c r="FA154" s="65"/>
      <c r="FB154" s="65"/>
      <c r="FC154" s="65"/>
      <c r="FD154" s="65"/>
      <c r="FE154" s="65"/>
      <c r="FF154" s="65"/>
      <c r="FG154" s="65"/>
      <c r="FH154" s="65"/>
      <c r="FI154" s="65"/>
      <c r="FJ154" s="65"/>
      <c r="FK154" s="65"/>
      <c r="FL154" s="65"/>
      <c r="FM154" s="65"/>
      <c r="FN154" s="65"/>
      <c r="FO154" s="65"/>
      <c r="FP154" s="65"/>
      <c r="FQ154" s="65"/>
      <c r="FR154" s="65"/>
      <c r="FS154" s="65"/>
      <c r="FT154" s="65"/>
      <c r="FU154" s="65"/>
      <c r="FV154" s="65"/>
      <c r="FW154" s="65"/>
      <c r="FX154" s="65"/>
      <c r="FY154" s="65"/>
      <c r="FZ154" s="65"/>
      <c r="GA154" s="65"/>
      <c r="GB154" s="65"/>
      <c r="GC154" s="65"/>
      <c r="GD154" s="65"/>
      <c r="GE154" s="65"/>
      <c r="GF154" s="65"/>
      <c r="GG154" s="65"/>
      <c r="GH154" s="65"/>
      <c r="GI154" s="65"/>
      <c r="GJ154" s="65"/>
      <c r="GK154" s="65"/>
      <c r="GL154" s="65"/>
      <c r="GM154" s="65"/>
      <c r="GN154" s="65"/>
      <c r="GO154" s="65"/>
      <c r="GP154" s="65"/>
      <c r="GQ154" s="65"/>
      <c r="GR154" s="65"/>
      <c r="GS154" s="65"/>
      <c r="GT154" s="65"/>
      <c r="GU154" s="65"/>
      <c r="GV154" s="65"/>
      <c r="GW154" s="65"/>
      <c r="GX154" s="65"/>
    </row>
    <row r="155" spans="1:206" s="66" customFormat="1">
      <c r="A155" s="89"/>
      <c r="B155" s="89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65"/>
      <c r="AB155" s="65"/>
      <c r="AC155" s="65"/>
      <c r="AD155" s="65"/>
      <c r="AE155" s="65"/>
      <c r="AF155" s="65"/>
      <c r="AG155" s="65"/>
      <c r="AH155" s="65"/>
      <c r="AI155" s="65"/>
      <c r="AJ155" s="65"/>
      <c r="AK155" s="65"/>
      <c r="AL155" s="65"/>
      <c r="AM155" s="65"/>
      <c r="AN155" s="65"/>
      <c r="AO155" s="65"/>
      <c r="AP155" s="65"/>
      <c r="AQ155" s="65"/>
      <c r="AR155" s="65"/>
      <c r="AS155" s="65"/>
      <c r="AT155" s="65"/>
      <c r="AU155" s="65"/>
      <c r="AV155" s="65"/>
      <c r="AW155" s="65"/>
      <c r="AX155" s="65"/>
      <c r="AY155" s="65"/>
      <c r="AZ155" s="65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91"/>
      <c r="BN155" s="91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  <c r="CA155" s="65"/>
      <c r="CB155" s="65"/>
      <c r="CC155" s="65"/>
      <c r="CD155" s="65"/>
      <c r="CE155" s="65"/>
      <c r="CF155" s="65"/>
      <c r="CG155" s="65"/>
      <c r="CH155" s="65"/>
      <c r="CI155" s="65"/>
      <c r="CJ155" s="65"/>
      <c r="CK155" s="65"/>
      <c r="CL155" s="65"/>
      <c r="CM155" s="65"/>
      <c r="CN155" s="65"/>
      <c r="CO155" s="65"/>
      <c r="CP155" s="65"/>
      <c r="CQ155" s="65"/>
      <c r="CR155" s="65"/>
      <c r="CS155" s="65"/>
      <c r="CT155" s="65"/>
      <c r="CU155" s="65"/>
      <c r="CV155" s="65"/>
      <c r="CW155" s="65"/>
      <c r="CX155" s="65"/>
      <c r="CY155" s="65"/>
      <c r="CZ155" s="65"/>
      <c r="DA155" s="65"/>
      <c r="DB155" s="65"/>
      <c r="DC155" s="65"/>
      <c r="DD155" s="65"/>
      <c r="DE155" s="65"/>
      <c r="DF155" s="65"/>
      <c r="DG155" s="65"/>
      <c r="DH155" s="65"/>
      <c r="DI155" s="65"/>
      <c r="DJ155" s="65"/>
      <c r="DK155" s="65"/>
      <c r="DL155" s="65"/>
      <c r="DM155" s="65"/>
      <c r="DN155" s="65"/>
      <c r="DO155" s="65"/>
      <c r="DP155" s="65"/>
      <c r="DQ155" s="65"/>
      <c r="DR155" s="65"/>
      <c r="DS155" s="65"/>
      <c r="DT155" s="65"/>
      <c r="DU155" s="65"/>
      <c r="DV155" s="65"/>
      <c r="DW155" s="65"/>
      <c r="DX155" s="65"/>
      <c r="DY155" s="65"/>
      <c r="DZ155" s="65"/>
      <c r="EA155" s="65"/>
      <c r="EB155" s="65"/>
      <c r="EC155" s="65"/>
      <c r="ED155" s="65"/>
      <c r="EE155" s="65"/>
      <c r="EF155" s="65"/>
      <c r="EG155" s="65"/>
      <c r="EH155" s="65"/>
      <c r="EI155" s="65"/>
      <c r="EJ155" s="65"/>
      <c r="EK155" s="65"/>
      <c r="EL155" s="65"/>
      <c r="EM155" s="65"/>
      <c r="EN155" s="65"/>
      <c r="EO155" s="65"/>
      <c r="EP155" s="65"/>
      <c r="EQ155" s="65"/>
      <c r="ER155" s="65"/>
      <c r="ES155" s="65"/>
      <c r="ET155" s="65"/>
      <c r="EU155" s="65"/>
      <c r="EV155" s="65"/>
      <c r="EW155" s="65"/>
      <c r="EX155" s="65"/>
      <c r="EY155" s="65"/>
      <c r="EZ155" s="65"/>
      <c r="FA155" s="65"/>
      <c r="FB155" s="65"/>
      <c r="FC155" s="65"/>
      <c r="FD155" s="65"/>
      <c r="FE155" s="65"/>
      <c r="FF155" s="65"/>
      <c r="FG155" s="65"/>
      <c r="FH155" s="65"/>
      <c r="FI155" s="65"/>
      <c r="FJ155" s="65"/>
      <c r="FK155" s="65"/>
      <c r="FL155" s="65"/>
      <c r="FM155" s="65"/>
      <c r="FN155" s="65"/>
      <c r="FO155" s="65"/>
      <c r="FP155" s="65"/>
      <c r="FQ155" s="65"/>
      <c r="FR155" s="65"/>
      <c r="FS155" s="65"/>
      <c r="FT155" s="65"/>
      <c r="FU155" s="65"/>
      <c r="FV155" s="65"/>
      <c r="FW155" s="65"/>
      <c r="FX155" s="65"/>
      <c r="FY155" s="65"/>
      <c r="FZ155" s="65"/>
      <c r="GA155" s="65"/>
      <c r="GB155" s="65"/>
      <c r="GC155" s="65"/>
      <c r="GD155" s="65"/>
      <c r="GE155" s="65"/>
      <c r="GF155" s="65"/>
      <c r="GG155" s="65"/>
      <c r="GH155" s="65"/>
      <c r="GI155" s="65"/>
      <c r="GJ155" s="65"/>
      <c r="GK155" s="65"/>
      <c r="GL155" s="65"/>
      <c r="GM155" s="65"/>
      <c r="GN155" s="65"/>
      <c r="GO155" s="65"/>
      <c r="GP155" s="65"/>
      <c r="GQ155" s="65"/>
      <c r="GR155" s="65"/>
      <c r="GS155" s="65"/>
      <c r="GT155" s="65"/>
      <c r="GU155" s="65"/>
      <c r="GV155" s="65"/>
      <c r="GW155" s="65"/>
      <c r="GX155" s="65"/>
    </row>
    <row r="156" spans="1:206" s="66" customFormat="1">
      <c r="A156" s="89"/>
      <c r="B156" s="89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65"/>
      <c r="AB156" s="65"/>
      <c r="AC156" s="65"/>
      <c r="AD156" s="65"/>
      <c r="AE156" s="65"/>
      <c r="AF156" s="65"/>
      <c r="AG156" s="65"/>
      <c r="AH156" s="65"/>
      <c r="AI156" s="65"/>
      <c r="AJ156" s="65"/>
      <c r="AK156" s="65"/>
      <c r="AL156" s="65"/>
      <c r="AM156" s="65"/>
      <c r="AN156" s="65"/>
      <c r="AO156" s="65"/>
      <c r="AP156" s="65"/>
      <c r="AQ156" s="65"/>
      <c r="AR156" s="65"/>
      <c r="AS156" s="65"/>
      <c r="AT156" s="65"/>
      <c r="AU156" s="65"/>
      <c r="AV156" s="65"/>
      <c r="AW156" s="65"/>
      <c r="AX156" s="65"/>
      <c r="AY156" s="65"/>
      <c r="AZ156" s="65"/>
      <c r="BA156" s="65"/>
      <c r="BB156" s="65"/>
      <c r="BC156" s="65"/>
      <c r="BD156" s="65"/>
      <c r="BE156" s="65"/>
      <c r="BF156" s="65"/>
      <c r="BG156" s="65"/>
      <c r="BH156" s="65"/>
      <c r="BI156" s="65"/>
      <c r="BJ156" s="65"/>
      <c r="BK156" s="65"/>
      <c r="BL156" s="65"/>
      <c r="BM156" s="91"/>
      <c r="BN156" s="91"/>
      <c r="BO156" s="65"/>
      <c r="BP156" s="65"/>
      <c r="BQ156" s="65"/>
      <c r="BR156" s="65"/>
      <c r="BS156" s="65"/>
      <c r="BT156" s="65"/>
      <c r="BU156" s="65"/>
      <c r="BV156" s="65"/>
      <c r="BW156" s="65"/>
      <c r="BX156" s="65"/>
      <c r="BY156" s="65"/>
      <c r="BZ156" s="65"/>
      <c r="CA156" s="65"/>
      <c r="CB156" s="65"/>
      <c r="CC156" s="65"/>
      <c r="CD156" s="65"/>
      <c r="CE156" s="65"/>
      <c r="CF156" s="65"/>
      <c r="CG156" s="65"/>
      <c r="CH156" s="65"/>
      <c r="CI156" s="65"/>
      <c r="CJ156" s="65"/>
      <c r="CK156" s="65"/>
      <c r="CL156" s="65"/>
      <c r="CM156" s="65"/>
      <c r="CN156" s="65"/>
      <c r="CO156" s="65"/>
      <c r="CP156" s="65"/>
      <c r="CQ156" s="65"/>
      <c r="CR156" s="65"/>
      <c r="CS156" s="65"/>
      <c r="CT156" s="65"/>
      <c r="CU156" s="65"/>
      <c r="CV156" s="65"/>
      <c r="CW156" s="65"/>
      <c r="CX156" s="65"/>
      <c r="CY156" s="65"/>
      <c r="CZ156" s="65"/>
      <c r="DA156" s="65"/>
      <c r="DB156" s="65"/>
      <c r="DC156" s="65"/>
      <c r="DD156" s="65"/>
      <c r="DE156" s="65"/>
      <c r="DF156" s="65"/>
      <c r="DG156" s="65"/>
      <c r="DH156" s="65"/>
      <c r="DI156" s="65"/>
      <c r="DJ156" s="65"/>
      <c r="DK156" s="65"/>
      <c r="DL156" s="65"/>
      <c r="DM156" s="65"/>
      <c r="DN156" s="65"/>
      <c r="DO156" s="65"/>
      <c r="DP156" s="65"/>
      <c r="DQ156" s="65"/>
      <c r="DR156" s="65"/>
      <c r="DS156" s="65"/>
      <c r="DT156" s="65"/>
      <c r="DU156" s="65"/>
      <c r="DV156" s="65"/>
      <c r="DW156" s="65"/>
      <c r="DX156" s="65"/>
      <c r="DY156" s="65"/>
      <c r="DZ156" s="65"/>
      <c r="EA156" s="65"/>
      <c r="EB156" s="65"/>
      <c r="EC156" s="65"/>
      <c r="ED156" s="65"/>
      <c r="EE156" s="65"/>
      <c r="EF156" s="65"/>
      <c r="EG156" s="65"/>
      <c r="EH156" s="65"/>
      <c r="EI156" s="65"/>
      <c r="EJ156" s="65"/>
      <c r="EK156" s="65"/>
      <c r="EL156" s="65"/>
      <c r="EM156" s="65"/>
      <c r="EN156" s="65"/>
      <c r="EO156" s="65"/>
      <c r="EP156" s="65"/>
      <c r="EQ156" s="65"/>
      <c r="ER156" s="65"/>
      <c r="ES156" s="65"/>
      <c r="ET156" s="65"/>
      <c r="EU156" s="65"/>
      <c r="EV156" s="65"/>
      <c r="EW156" s="65"/>
      <c r="EX156" s="65"/>
      <c r="EY156" s="65"/>
      <c r="EZ156" s="65"/>
      <c r="FA156" s="65"/>
      <c r="FB156" s="65"/>
      <c r="FC156" s="65"/>
      <c r="FD156" s="65"/>
      <c r="FE156" s="65"/>
      <c r="FF156" s="65"/>
      <c r="FG156" s="65"/>
      <c r="FH156" s="65"/>
      <c r="FI156" s="65"/>
      <c r="FJ156" s="65"/>
      <c r="FK156" s="65"/>
      <c r="FL156" s="65"/>
      <c r="FM156" s="65"/>
      <c r="FN156" s="65"/>
      <c r="FO156" s="65"/>
      <c r="FP156" s="65"/>
      <c r="FQ156" s="65"/>
      <c r="FR156" s="65"/>
      <c r="FS156" s="65"/>
      <c r="FT156" s="65"/>
      <c r="FU156" s="65"/>
      <c r="FV156" s="65"/>
      <c r="FW156" s="65"/>
      <c r="FX156" s="65"/>
      <c r="FY156" s="65"/>
      <c r="FZ156" s="65"/>
      <c r="GA156" s="65"/>
      <c r="GB156" s="65"/>
      <c r="GC156" s="65"/>
      <c r="GD156" s="65"/>
      <c r="GE156" s="65"/>
      <c r="GF156" s="65"/>
      <c r="GG156" s="65"/>
      <c r="GH156" s="65"/>
      <c r="GI156" s="65"/>
      <c r="GJ156" s="65"/>
      <c r="GK156" s="65"/>
      <c r="GL156" s="65"/>
      <c r="GM156" s="65"/>
      <c r="GN156" s="65"/>
      <c r="GO156" s="65"/>
      <c r="GP156" s="65"/>
      <c r="GQ156" s="65"/>
      <c r="GR156" s="65"/>
      <c r="GS156" s="65"/>
      <c r="GT156" s="65"/>
      <c r="GU156" s="65"/>
      <c r="GV156" s="65"/>
      <c r="GW156" s="65"/>
      <c r="GX156" s="65"/>
    </row>
    <row r="157" spans="1:206" s="66" customFormat="1">
      <c r="A157" s="89"/>
      <c r="B157" s="89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65"/>
      <c r="AB157" s="65"/>
      <c r="AC157" s="65"/>
      <c r="AD157" s="65"/>
      <c r="AE157" s="65"/>
      <c r="AF157" s="65"/>
      <c r="AG157" s="65"/>
      <c r="AH157" s="65"/>
      <c r="AI157" s="65"/>
      <c r="AJ157" s="65"/>
      <c r="AK157" s="65"/>
      <c r="AL157" s="65"/>
      <c r="AM157" s="65"/>
      <c r="AN157" s="65"/>
      <c r="AO157" s="65"/>
      <c r="AP157" s="65"/>
      <c r="AQ157" s="65"/>
      <c r="AR157" s="65"/>
      <c r="AS157" s="65"/>
      <c r="AT157" s="65"/>
      <c r="AU157" s="65"/>
      <c r="AV157" s="65"/>
      <c r="AW157" s="65"/>
      <c r="AX157" s="65"/>
      <c r="AY157" s="65"/>
      <c r="AZ157" s="65"/>
      <c r="BA157" s="65"/>
      <c r="BB157" s="65"/>
      <c r="BC157" s="65"/>
      <c r="BD157" s="65"/>
      <c r="BE157" s="65"/>
      <c r="BF157" s="65"/>
      <c r="BG157" s="65"/>
      <c r="BH157" s="65"/>
      <c r="BI157" s="65"/>
      <c r="BJ157" s="65"/>
      <c r="BK157" s="65"/>
      <c r="BL157" s="65"/>
      <c r="BM157" s="91"/>
      <c r="BN157" s="91"/>
      <c r="BO157" s="65"/>
      <c r="BP157" s="65"/>
      <c r="BQ157" s="65"/>
      <c r="BR157" s="65"/>
      <c r="BS157" s="65"/>
      <c r="BT157" s="65"/>
      <c r="BU157" s="65"/>
      <c r="BV157" s="65"/>
      <c r="BW157" s="65"/>
      <c r="BX157" s="65"/>
      <c r="BY157" s="65"/>
      <c r="BZ157" s="65"/>
      <c r="CA157" s="65"/>
      <c r="CB157" s="65"/>
      <c r="CC157" s="65"/>
      <c r="CD157" s="65"/>
      <c r="CE157" s="65"/>
      <c r="CF157" s="65"/>
      <c r="CG157" s="65"/>
      <c r="CH157" s="65"/>
      <c r="CI157" s="65"/>
      <c r="CJ157" s="65"/>
      <c r="CK157" s="65"/>
      <c r="CL157" s="65"/>
      <c r="CM157" s="65"/>
      <c r="CN157" s="65"/>
      <c r="CO157" s="65"/>
      <c r="CP157" s="65"/>
      <c r="CQ157" s="65"/>
      <c r="CR157" s="65"/>
      <c r="CS157" s="65"/>
      <c r="CT157" s="65"/>
      <c r="CU157" s="65"/>
      <c r="CV157" s="65"/>
      <c r="CW157" s="65"/>
      <c r="CX157" s="65"/>
      <c r="CY157" s="65"/>
      <c r="CZ157" s="65"/>
      <c r="DA157" s="65"/>
      <c r="DB157" s="65"/>
      <c r="DC157" s="65"/>
      <c r="DD157" s="65"/>
      <c r="DE157" s="65"/>
      <c r="DF157" s="65"/>
      <c r="DG157" s="65"/>
      <c r="DH157" s="65"/>
      <c r="DI157" s="65"/>
      <c r="DJ157" s="65"/>
      <c r="DK157" s="65"/>
      <c r="DL157" s="65"/>
      <c r="DM157" s="65"/>
      <c r="DN157" s="65"/>
      <c r="DO157" s="65"/>
      <c r="DP157" s="65"/>
      <c r="DQ157" s="65"/>
      <c r="DR157" s="65"/>
      <c r="DS157" s="65"/>
      <c r="DT157" s="65"/>
      <c r="DU157" s="65"/>
      <c r="DV157" s="65"/>
      <c r="DW157" s="65"/>
      <c r="DX157" s="65"/>
      <c r="DY157" s="65"/>
      <c r="DZ157" s="65"/>
      <c r="EA157" s="65"/>
      <c r="EB157" s="65"/>
      <c r="EC157" s="65"/>
      <c r="ED157" s="65"/>
      <c r="EE157" s="65"/>
      <c r="EF157" s="65"/>
      <c r="EG157" s="65"/>
      <c r="EH157" s="65"/>
      <c r="EI157" s="65"/>
      <c r="EJ157" s="65"/>
      <c r="EK157" s="65"/>
      <c r="EL157" s="65"/>
      <c r="EM157" s="65"/>
      <c r="EN157" s="65"/>
      <c r="EO157" s="65"/>
      <c r="EP157" s="65"/>
      <c r="EQ157" s="65"/>
      <c r="ER157" s="65"/>
      <c r="ES157" s="65"/>
      <c r="ET157" s="65"/>
      <c r="EU157" s="65"/>
      <c r="EV157" s="65"/>
      <c r="EW157" s="65"/>
      <c r="EX157" s="65"/>
      <c r="EY157" s="65"/>
      <c r="EZ157" s="65"/>
      <c r="FA157" s="65"/>
      <c r="FB157" s="65"/>
      <c r="FC157" s="65"/>
      <c r="FD157" s="65"/>
      <c r="FE157" s="65"/>
      <c r="FF157" s="65"/>
      <c r="FG157" s="65"/>
      <c r="FH157" s="65"/>
      <c r="FI157" s="65"/>
      <c r="FJ157" s="65"/>
      <c r="FK157" s="65"/>
      <c r="FL157" s="65"/>
      <c r="FM157" s="65"/>
      <c r="FN157" s="65"/>
      <c r="FO157" s="65"/>
      <c r="FP157" s="65"/>
      <c r="FQ157" s="65"/>
      <c r="FR157" s="65"/>
      <c r="FS157" s="65"/>
      <c r="FT157" s="65"/>
      <c r="FU157" s="65"/>
      <c r="FV157" s="65"/>
      <c r="FW157" s="65"/>
      <c r="FX157" s="65"/>
      <c r="FY157" s="65"/>
      <c r="FZ157" s="65"/>
      <c r="GA157" s="65"/>
      <c r="GB157" s="65"/>
      <c r="GC157" s="65"/>
      <c r="GD157" s="65"/>
      <c r="GE157" s="65"/>
      <c r="GF157" s="65"/>
      <c r="GG157" s="65"/>
      <c r="GH157" s="65"/>
      <c r="GI157" s="65"/>
      <c r="GJ157" s="65"/>
      <c r="GK157" s="65"/>
      <c r="GL157" s="65"/>
      <c r="GM157" s="65"/>
      <c r="GN157" s="65"/>
      <c r="GO157" s="65"/>
      <c r="GP157" s="65"/>
      <c r="GQ157" s="65"/>
      <c r="GR157" s="65"/>
      <c r="GS157" s="65"/>
      <c r="GT157" s="65"/>
      <c r="GU157" s="65"/>
      <c r="GV157" s="65"/>
      <c r="GW157" s="65"/>
      <c r="GX157" s="65"/>
    </row>
    <row r="158" spans="1:206" s="66" customFormat="1">
      <c r="A158" s="89"/>
      <c r="B158" s="89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65"/>
      <c r="AB158" s="65"/>
      <c r="AC158" s="65"/>
      <c r="AD158" s="65"/>
      <c r="AE158" s="65"/>
      <c r="AF158" s="65"/>
      <c r="AG158" s="65"/>
      <c r="AH158" s="65"/>
      <c r="AI158" s="65"/>
      <c r="AJ158" s="65"/>
      <c r="AK158" s="65"/>
      <c r="AL158" s="65"/>
      <c r="AM158" s="65"/>
      <c r="AN158" s="65"/>
      <c r="AO158" s="65"/>
      <c r="AP158" s="65"/>
      <c r="AQ158" s="65"/>
      <c r="AR158" s="65"/>
      <c r="AS158" s="65"/>
      <c r="AT158" s="65"/>
      <c r="AU158" s="65"/>
      <c r="AV158" s="65"/>
      <c r="AW158" s="65"/>
      <c r="AX158" s="65"/>
      <c r="AY158" s="65"/>
      <c r="AZ158" s="65"/>
      <c r="BA158" s="65"/>
      <c r="BB158" s="65"/>
      <c r="BC158" s="65"/>
      <c r="BD158" s="65"/>
      <c r="BE158" s="65"/>
      <c r="BF158" s="65"/>
      <c r="BG158" s="65"/>
      <c r="BH158" s="65"/>
      <c r="BI158" s="65"/>
      <c r="BJ158" s="65"/>
      <c r="BK158" s="65"/>
      <c r="BL158" s="65"/>
      <c r="BM158" s="91"/>
      <c r="BN158" s="91"/>
      <c r="BO158" s="65"/>
      <c r="BP158" s="65"/>
      <c r="BQ158" s="65"/>
      <c r="BR158" s="65"/>
      <c r="BS158" s="65"/>
      <c r="BT158" s="65"/>
      <c r="BU158" s="65"/>
      <c r="BV158" s="65"/>
      <c r="BW158" s="65"/>
      <c r="BX158" s="65"/>
      <c r="BY158" s="65"/>
      <c r="BZ158" s="65"/>
      <c r="CA158" s="65"/>
      <c r="CB158" s="65"/>
      <c r="CC158" s="65"/>
      <c r="CD158" s="65"/>
      <c r="CE158" s="65"/>
      <c r="CF158" s="65"/>
      <c r="CG158" s="65"/>
      <c r="CH158" s="65"/>
      <c r="CI158" s="65"/>
      <c r="CJ158" s="65"/>
      <c r="CK158" s="65"/>
      <c r="CL158" s="65"/>
      <c r="CM158" s="65"/>
      <c r="CN158" s="65"/>
      <c r="CO158" s="65"/>
      <c r="CP158" s="65"/>
      <c r="CQ158" s="65"/>
      <c r="CR158" s="65"/>
      <c r="CS158" s="65"/>
      <c r="CT158" s="65"/>
      <c r="CU158" s="65"/>
      <c r="CV158" s="65"/>
      <c r="CW158" s="65"/>
      <c r="CX158" s="65"/>
      <c r="CY158" s="65"/>
      <c r="CZ158" s="65"/>
      <c r="DA158" s="65"/>
      <c r="DB158" s="65"/>
      <c r="DC158" s="65"/>
      <c r="DD158" s="65"/>
      <c r="DE158" s="65"/>
      <c r="DF158" s="65"/>
      <c r="DG158" s="65"/>
      <c r="DH158" s="65"/>
      <c r="DI158" s="65"/>
      <c r="DJ158" s="65"/>
      <c r="DK158" s="65"/>
      <c r="DL158" s="65"/>
      <c r="DM158" s="65"/>
      <c r="DN158" s="65"/>
      <c r="DO158" s="65"/>
      <c r="DP158" s="65"/>
      <c r="DQ158" s="65"/>
      <c r="DR158" s="65"/>
      <c r="DS158" s="65"/>
      <c r="DT158" s="65"/>
      <c r="DU158" s="65"/>
      <c r="DV158" s="65"/>
      <c r="DW158" s="65"/>
      <c r="DX158" s="65"/>
      <c r="DY158" s="65"/>
      <c r="DZ158" s="65"/>
      <c r="EA158" s="65"/>
      <c r="EB158" s="65"/>
      <c r="EC158" s="65"/>
      <c r="ED158" s="65"/>
      <c r="EE158" s="65"/>
      <c r="EF158" s="65"/>
      <c r="EG158" s="65"/>
      <c r="EH158" s="65"/>
      <c r="EI158" s="65"/>
      <c r="EJ158" s="65"/>
      <c r="EK158" s="65"/>
      <c r="EL158" s="65"/>
      <c r="EM158" s="65"/>
      <c r="EN158" s="65"/>
      <c r="EO158" s="65"/>
      <c r="EP158" s="65"/>
      <c r="EQ158" s="65"/>
      <c r="ER158" s="65"/>
      <c r="ES158" s="65"/>
      <c r="ET158" s="65"/>
      <c r="EU158" s="65"/>
      <c r="EV158" s="65"/>
      <c r="EW158" s="65"/>
      <c r="EX158" s="65"/>
      <c r="EY158" s="65"/>
      <c r="EZ158" s="65"/>
      <c r="FA158" s="65"/>
      <c r="FB158" s="65"/>
      <c r="FC158" s="65"/>
      <c r="FD158" s="65"/>
      <c r="FE158" s="65"/>
      <c r="FF158" s="65"/>
      <c r="FG158" s="65"/>
      <c r="FH158" s="65"/>
      <c r="FI158" s="65"/>
      <c r="FJ158" s="65"/>
      <c r="FK158" s="65"/>
      <c r="FL158" s="65"/>
      <c r="FM158" s="65"/>
      <c r="FN158" s="65"/>
      <c r="FO158" s="65"/>
      <c r="FP158" s="65"/>
      <c r="FQ158" s="65"/>
      <c r="FR158" s="65"/>
      <c r="FS158" s="65"/>
      <c r="FT158" s="65"/>
      <c r="FU158" s="65"/>
      <c r="FV158" s="65"/>
      <c r="FW158" s="65"/>
      <c r="FX158" s="65"/>
      <c r="FY158" s="65"/>
      <c r="FZ158" s="65"/>
      <c r="GA158" s="65"/>
      <c r="GB158" s="65"/>
      <c r="GC158" s="65"/>
      <c r="GD158" s="65"/>
      <c r="GE158" s="65"/>
      <c r="GF158" s="65"/>
      <c r="GG158" s="65"/>
      <c r="GH158" s="65"/>
      <c r="GI158" s="65"/>
      <c r="GJ158" s="65"/>
      <c r="GK158" s="65"/>
      <c r="GL158" s="65"/>
      <c r="GM158" s="65"/>
      <c r="GN158" s="65"/>
      <c r="GO158" s="65"/>
      <c r="GP158" s="65"/>
      <c r="GQ158" s="65"/>
      <c r="GR158" s="65"/>
      <c r="GS158" s="65"/>
      <c r="GT158" s="65"/>
      <c r="GU158" s="65"/>
      <c r="GV158" s="65"/>
      <c r="GW158" s="65"/>
      <c r="GX158" s="65"/>
    </row>
    <row r="159" spans="1:206" s="66" customFormat="1">
      <c r="A159" s="89"/>
      <c r="B159" s="89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65"/>
      <c r="AB159" s="65"/>
      <c r="AC159" s="65"/>
      <c r="AD159" s="65"/>
      <c r="AE159" s="65"/>
      <c r="AF159" s="65"/>
      <c r="AG159" s="65"/>
      <c r="AH159" s="65"/>
      <c r="AI159" s="65"/>
      <c r="AJ159" s="65"/>
      <c r="AK159" s="65"/>
      <c r="AL159" s="65"/>
      <c r="AM159" s="65"/>
      <c r="AN159" s="65"/>
      <c r="AO159" s="65"/>
      <c r="AP159" s="65"/>
      <c r="AQ159" s="65"/>
      <c r="AR159" s="65"/>
      <c r="AS159" s="65"/>
      <c r="AT159" s="65"/>
      <c r="AU159" s="65"/>
      <c r="AV159" s="65"/>
      <c r="AW159" s="65"/>
      <c r="AX159" s="65"/>
      <c r="AY159" s="65"/>
      <c r="AZ159" s="65"/>
      <c r="BA159" s="65"/>
      <c r="BB159" s="65"/>
      <c r="BC159" s="65"/>
      <c r="BD159" s="65"/>
      <c r="BE159" s="65"/>
      <c r="BF159" s="65"/>
      <c r="BG159" s="65"/>
      <c r="BH159" s="65"/>
      <c r="BI159" s="65"/>
      <c r="BJ159" s="65"/>
      <c r="BK159" s="65"/>
      <c r="BL159" s="65"/>
      <c r="BM159" s="91"/>
      <c r="BN159" s="91"/>
      <c r="BO159" s="65"/>
      <c r="BP159" s="65"/>
      <c r="BQ159" s="65"/>
      <c r="BR159" s="65"/>
      <c r="BS159" s="65"/>
      <c r="BT159" s="65"/>
      <c r="BU159" s="65"/>
      <c r="BV159" s="65"/>
      <c r="BW159" s="65"/>
      <c r="BX159" s="65"/>
      <c r="BY159" s="65"/>
      <c r="BZ159" s="65"/>
      <c r="CA159" s="65"/>
      <c r="CB159" s="65"/>
      <c r="CC159" s="65"/>
      <c r="CD159" s="65"/>
      <c r="CE159" s="65"/>
      <c r="CF159" s="65"/>
      <c r="CG159" s="65"/>
      <c r="CH159" s="65"/>
      <c r="CI159" s="65"/>
      <c r="CJ159" s="65"/>
      <c r="CK159" s="65"/>
      <c r="CL159" s="65"/>
      <c r="CM159" s="65"/>
      <c r="CN159" s="65"/>
      <c r="CO159" s="65"/>
      <c r="CP159" s="65"/>
      <c r="CQ159" s="65"/>
      <c r="CR159" s="65"/>
      <c r="CS159" s="65"/>
      <c r="CT159" s="65"/>
      <c r="CU159" s="65"/>
      <c r="CV159" s="65"/>
      <c r="CW159" s="65"/>
      <c r="CX159" s="65"/>
      <c r="CY159" s="65"/>
      <c r="CZ159" s="65"/>
      <c r="DA159" s="65"/>
      <c r="DB159" s="65"/>
      <c r="DC159" s="65"/>
      <c r="DD159" s="65"/>
      <c r="DE159" s="65"/>
      <c r="DF159" s="65"/>
      <c r="DG159" s="65"/>
      <c r="DH159" s="65"/>
      <c r="DI159" s="65"/>
      <c r="DJ159" s="65"/>
      <c r="DK159" s="65"/>
      <c r="DL159" s="65"/>
      <c r="DM159" s="65"/>
      <c r="DN159" s="65"/>
      <c r="DO159" s="65"/>
      <c r="DP159" s="65"/>
      <c r="DQ159" s="65"/>
      <c r="DR159" s="65"/>
      <c r="DS159" s="65"/>
      <c r="DT159" s="65"/>
      <c r="DU159" s="65"/>
      <c r="DV159" s="65"/>
      <c r="DW159" s="65"/>
      <c r="DX159" s="65"/>
      <c r="DY159" s="65"/>
      <c r="DZ159" s="65"/>
      <c r="EA159" s="65"/>
      <c r="EB159" s="65"/>
      <c r="EC159" s="65"/>
      <c r="ED159" s="65"/>
      <c r="EE159" s="65"/>
      <c r="EF159" s="65"/>
      <c r="EG159" s="65"/>
      <c r="EH159" s="65"/>
      <c r="EI159" s="65"/>
      <c r="EJ159" s="65"/>
      <c r="EK159" s="65"/>
      <c r="EL159" s="65"/>
      <c r="EM159" s="65"/>
      <c r="EN159" s="65"/>
      <c r="EO159" s="65"/>
      <c r="EP159" s="65"/>
      <c r="EQ159" s="65"/>
      <c r="ER159" s="65"/>
      <c r="ES159" s="65"/>
      <c r="ET159" s="65"/>
      <c r="EU159" s="65"/>
      <c r="EV159" s="65"/>
      <c r="EW159" s="65"/>
      <c r="EX159" s="65"/>
      <c r="EY159" s="65"/>
      <c r="EZ159" s="65"/>
      <c r="FA159" s="65"/>
      <c r="FB159" s="65"/>
      <c r="FC159" s="65"/>
      <c r="FD159" s="65"/>
      <c r="FE159" s="65"/>
      <c r="FF159" s="65"/>
      <c r="FG159" s="65"/>
      <c r="FH159" s="65"/>
      <c r="FI159" s="65"/>
      <c r="FJ159" s="65"/>
      <c r="FK159" s="65"/>
      <c r="FL159" s="65"/>
      <c r="FM159" s="65"/>
      <c r="FN159" s="65"/>
      <c r="FO159" s="65"/>
      <c r="FP159" s="65"/>
      <c r="FQ159" s="65"/>
      <c r="FR159" s="65"/>
      <c r="FS159" s="65"/>
      <c r="FT159" s="65"/>
      <c r="FU159" s="65"/>
      <c r="FV159" s="65"/>
      <c r="FW159" s="65"/>
      <c r="FX159" s="65"/>
      <c r="FY159" s="65"/>
      <c r="FZ159" s="65"/>
      <c r="GA159" s="65"/>
      <c r="GB159" s="65"/>
      <c r="GC159" s="65"/>
      <c r="GD159" s="65"/>
      <c r="GE159" s="65"/>
      <c r="GF159" s="65"/>
      <c r="GG159" s="65"/>
      <c r="GH159" s="65"/>
      <c r="GI159" s="65"/>
      <c r="GJ159" s="65"/>
      <c r="GK159" s="65"/>
      <c r="GL159" s="65"/>
      <c r="GM159" s="65"/>
      <c r="GN159" s="65"/>
      <c r="GO159" s="65"/>
      <c r="GP159" s="65"/>
      <c r="GQ159" s="65"/>
      <c r="GR159" s="65"/>
      <c r="GS159" s="65"/>
      <c r="GT159" s="65"/>
      <c r="GU159" s="65"/>
      <c r="GV159" s="65"/>
      <c r="GW159" s="65"/>
      <c r="GX159" s="65"/>
    </row>
    <row r="160" spans="1:206" s="66" customFormat="1">
      <c r="A160" s="89"/>
      <c r="B160" s="89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65"/>
      <c r="AB160" s="65"/>
      <c r="AC160" s="65"/>
      <c r="AD160" s="65"/>
      <c r="AE160" s="65"/>
      <c r="AF160" s="65"/>
      <c r="AG160" s="65"/>
      <c r="AH160" s="65"/>
      <c r="AI160" s="65"/>
      <c r="AJ160" s="65"/>
      <c r="AK160" s="65"/>
      <c r="AL160" s="65"/>
      <c r="AM160" s="65"/>
      <c r="AN160" s="65"/>
      <c r="AO160" s="65"/>
      <c r="AP160" s="65"/>
      <c r="AQ160" s="65"/>
      <c r="AR160" s="65"/>
      <c r="AS160" s="65"/>
      <c r="AT160" s="65"/>
      <c r="AU160" s="65"/>
      <c r="AV160" s="65"/>
      <c r="AW160" s="65"/>
      <c r="AX160" s="65"/>
      <c r="AY160" s="65"/>
      <c r="AZ160" s="65"/>
      <c r="BA160" s="65"/>
      <c r="BB160" s="65"/>
      <c r="BC160" s="65"/>
      <c r="BD160" s="65"/>
      <c r="BE160" s="65"/>
      <c r="BF160" s="65"/>
      <c r="BG160" s="65"/>
      <c r="BH160" s="65"/>
      <c r="BI160" s="65"/>
      <c r="BJ160" s="65"/>
      <c r="BK160" s="65"/>
      <c r="BL160" s="65"/>
      <c r="BM160" s="91"/>
      <c r="BN160" s="91"/>
      <c r="BO160" s="65"/>
      <c r="BP160" s="65"/>
      <c r="BQ160" s="65"/>
      <c r="BR160" s="65"/>
      <c r="BS160" s="65"/>
      <c r="BT160" s="65"/>
      <c r="BU160" s="65"/>
      <c r="BV160" s="65"/>
      <c r="BW160" s="65"/>
      <c r="BX160" s="65"/>
      <c r="BY160" s="65"/>
      <c r="BZ160" s="65"/>
      <c r="CA160" s="65"/>
      <c r="CB160" s="65"/>
      <c r="CC160" s="65"/>
      <c r="CD160" s="65"/>
      <c r="CE160" s="65"/>
      <c r="CF160" s="65"/>
      <c r="CG160" s="65"/>
      <c r="CH160" s="65"/>
      <c r="CI160" s="65"/>
      <c r="CJ160" s="65"/>
      <c r="CK160" s="65"/>
      <c r="CL160" s="65"/>
      <c r="CM160" s="65"/>
      <c r="CN160" s="65"/>
      <c r="CO160" s="65"/>
      <c r="CP160" s="65"/>
      <c r="CQ160" s="65"/>
      <c r="CR160" s="65"/>
      <c r="CS160" s="65"/>
      <c r="CT160" s="65"/>
      <c r="CU160" s="65"/>
      <c r="CV160" s="65"/>
      <c r="CW160" s="65"/>
      <c r="CX160" s="65"/>
      <c r="CY160" s="65"/>
      <c r="CZ160" s="65"/>
      <c r="DA160" s="65"/>
      <c r="DB160" s="65"/>
      <c r="DC160" s="65"/>
      <c r="DD160" s="65"/>
      <c r="DE160" s="65"/>
      <c r="DF160" s="65"/>
      <c r="DG160" s="65"/>
      <c r="DH160" s="65"/>
      <c r="DI160" s="65"/>
      <c r="DJ160" s="65"/>
      <c r="DK160" s="65"/>
      <c r="DL160" s="65"/>
      <c r="DM160" s="65"/>
      <c r="DN160" s="65"/>
      <c r="DO160" s="65"/>
      <c r="DP160" s="65"/>
      <c r="DQ160" s="65"/>
      <c r="DR160" s="65"/>
      <c r="DS160" s="65"/>
      <c r="DT160" s="65"/>
      <c r="DU160" s="65"/>
      <c r="DV160" s="65"/>
      <c r="DW160" s="65"/>
      <c r="DX160" s="65"/>
      <c r="DY160" s="65"/>
      <c r="DZ160" s="65"/>
      <c r="EA160" s="65"/>
      <c r="EB160" s="65"/>
      <c r="EC160" s="65"/>
      <c r="ED160" s="65"/>
      <c r="EE160" s="65"/>
      <c r="EF160" s="65"/>
      <c r="EG160" s="65"/>
      <c r="EH160" s="65"/>
      <c r="EI160" s="65"/>
      <c r="EJ160" s="65"/>
      <c r="EK160" s="65"/>
      <c r="EL160" s="65"/>
      <c r="EM160" s="65"/>
      <c r="EN160" s="65"/>
      <c r="EO160" s="65"/>
      <c r="EP160" s="65"/>
      <c r="EQ160" s="65"/>
      <c r="ER160" s="65"/>
      <c r="ES160" s="65"/>
      <c r="ET160" s="65"/>
      <c r="EU160" s="65"/>
      <c r="EV160" s="65"/>
      <c r="EW160" s="65"/>
      <c r="EX160" s="65"/>
      <c r="EY160" s="65"/>
      <c r="EZ160" s="65"/>
      <c r="FA160" s="65"/>
      <c r="FB160" s="65"/>
      <c r="FC160" s="65"/>
      <c r="FD160" s="65"/>
      <c r="FE160" s="65"/>
      <c r="FF160" s="65"/>
      <c r="FG160" s="65"/>
      <c r="FH160" s="65"/>
      <c r="FI160" s="65"/>
      <c r="FJ160" s="65"/>
      <c r="FK160" s="65"/>
      <c r="FL160" s="65"/>
      <c r="FM160" s="65"/>
      <c r="FN160" s="65"/>
      <c r="FO160" s="65"/>
      <c r="FP160" s="65"/>
      <c r="FQ160" s="65"/>
      <c r="FR160" s="65"/>
      <c r="FS160" s="65"/>
      <c r="FT160" s="65"/>
      <c r="FU160" s="65"/>
      <c r="FV160" s="65"/>
      <c r="FW160" s="65"/>
      <c r="FX160" s="65"/>
      <c r="FY160" s="65"/>
      <c r="FZ160" s="65"/>
      <c r="GA160" s="65"/>
      <c r="GB160" s="65"/>
      <c r="GC160" s="65"/>
      <c r="GD160" s="65"/>
      <c r="GE160" s="65"/>
      <c r="GF160" s="65"/>
      <c r="GG160" s="65"/>
      <c r="GH160" s="65"/>
      <c r="GI160" s="65"/>
      <c r="GJ160" s="65"/>
      <c r="GK160" s="65"/>
      <c r="GL160" s="65"/>
      <c r="GM160" s="65"/>
      <c r="GN160" s="65"/>
      <c r="GO160" s="65"/>
      <c r="GP160" s="65"/>
      <c r="GQ160" s="65"/>
      <c r="GR160" s="65"/>
      <c r="GS160" s="65"/>
      <c r="GT160" s="65"/>
      <c r="GU160" s="65"/>
      <c r="GV160" s="65"/>
      <c r="GW160" s="65"/>
      <c r="GX160" s="65"/>
    </row>
    <row r="161" spans="1:206" s="66" customFormat="1">
      <c r="A161" s="89"/>
      <c r="B161" s="89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65"/>
      <c r="AB161" s="65"/>
      <c r="AC161" s="65"/>
      <c r="AD161" s="65"/>
      <c r="AE161" s="65"/>
      <c r="AF161" s="65"/>
      <c r="AG161" s="65"/>
      <c r="AH161" s="65"/>
      <c r="AI161" s="65"/>
      <c r="AJ161" s="65"/>
      <c r="AK161" s="65"/>
      <c r="AL161" s="65"/>
      <c r="AM161" s="65"/>
      <c r="AN161" s="65"/>
      <c r="AO161" s="65"/>
      <c r="AP161" s="65"/>
      <c r="AQ161" s="65"/>
      <c r="AR161" s="65"/>
      <c r="AS161" s="65"/>
      <c r="AT161" s="65"/>
      <c r="AU161" s="65"/>
      <c r="AV161" s="65"/>
      <c r="AW161" s="65"/>
      <c r="AX161" s="65"/>
      <c r="AY161" s="65"/>
      <c r="AZ161" s="65"/>
      <c r="BA161" s="65"/>
      <c r="BB161" s="65"/>
      <c r="BC161" s="65"/>
      <c r="BD161" s="65"/>
      <c r="BE161" s="65"/>
      <c r="BF161" s="65"/>
      <c r="BG161" s="65"/>
      <c r="BH161" s="65"/>
      <c r="BI161" s="65"/>
      <c r="BJ161" s="65"/>
      <c r="BK161" s="65"/>
      <c r="BL161" s="65"/>
      <c r="BM161" s="91"/>
      <c r="BN161" s="91"/>
      <c r="BO161" s="65"/>
      <c r="BP161" s="65"/>
      <c r="BQ161" s="65"/>
      <c r="BR161" s="65"/>
      <c r="BS161" s="65"/>
      <c r="BT161" s="65"/>
      <c r="BU161" s="65"/>
      <c r="BV161" s="65"/>
      <c r="BW161" s="65"/>
      <c r="BX161" s="65"/>
      <c r="BY161" s="65"/>
      <c r="BZ161" s="65"/>
      <c r="CA161" s="65"/>
      <c r="CB161" s="65"/>
      <c r="CC161" s="65"/>
      <c r="CD161" s="65"/>
      <c r="CE161" s="65"/>
      <c r="CF161" s="65"/>
      <c r="CG161" s="65"/>
      <c r="CH161" s="65"/>
      <c r="CI161" s="65"/>
      <c r="CJ161" s="65"/>
      <c r="CK161" s="65"/>
      <c r="CL161" s="65"/>
      <c r="CM161" s="65"/>
      <c r="CN161" s="65"/>
      <c r="CO161" s="65"/>
      <c r="CP161" s="65"/>
      <c r="CQ161" s="65"/>
      <c r="CR161" s="65"/>
      <c r="CS161" s="65"/>
      <c r="CT161" s="65"/>
      <c r="CU161" s="65"/>
      <c r="CV161" s="65"/>
      <c r="CW161" s="65"/>
      <c r="CX161" s="65"/>
      <c r="CY161" s="65"/>
      <c r="CZ161" s="65"/>
      <c r="DA161" s="65"/>
      <c r="DB161" s="65"/>
      <c r="DC161" s="65"/>
      <c r="DD161" s="65"/>
      <c r="DE161" s="65"/>
      <c r="DF161" s="65"/>
      <c r="DG161" s="65"/>
      <c r="DH161" s="65"/>
      <c r="DI161" s="65"/>
      <c r="DJ161" s="65"/>
      <c r="DK161" s="65"/>
      <c r="DL161" s="65"/>
      <c r="DM161" s="65"/>
      <c r="DN161" s="65"/>
      <c r="DO161" s="65"/>
      <c r="DP161" s="65"/>
      <c r="DQ161" s="65"/>
      <c r="DR161" s="65"/>
      <c r="DS161" s="65"/>
      <c r="DT161" s="65"/>
      <c r="DU161" s="65"/>
      <c r="DV161" s="65"/>
      <c r="DW161" s="65"/>
      <c r="DX161" s="65"/>
      <c r="DY161" s="65"/>
      <c r="DZ161" s="65"/>
      <c r="EA161" s="65"/>
      <c r="EB161" s="65"/>
      <c r="EC161" s="65"/>
      <c r="ED161" s="65"/>
      <c r="EE161" s="65"/>
      <c r="EF161" s="65"/>
      <c r="EG161" s="65"/>
      <c r="EH161" s="65"/>
      <c r="EI161" s="65"/>
      <c r="EJ161" s="65"/>
      <c r="EK161" s="65"/>
      <c r="EL161" s="65"/>
      <c r="EM161" s="65"/>
      <c r="EN161" s="65"/>
      <c r="EO161" s="65"/>
      <c r="EP161" s="65"/>
      <c r="EQ161" s="65"/>
      <c r="ER161" s="65"/>
      <c r="ES161" s="65"/>
      <c r="ET161" s="65"/>
      <c r="EU161" s="65"/>
      <c r="EV161" s="65"/>
      <c r="EW161" s="65"/>
      <c r="EX161" s="65"/>
      <c r="EY161" s="65"/>
      <c r="EZ161" s="65"/>
      <c r="FA161" s="65"/>
      <c r="FB161" s="65"/>
      <c r="FC161" s="65"/>
      <c r="FD161" s="65"/>
      <c r="FE161" s="65"/>
      <c r="FF161" s="65"/>
      <c r="FG161" s="65"/>
      <c r="FH161" s="65"/>
      <c r="FI161" s="65"/>
      <c r="FJ161" s="65"/>
      <c r="FK161" s="65"/>
      <c r="FL161" s="65"/>
      <c r="FM161" s="65"/>
      <c r="FN161" s="65"/>
      <c r="FO161" s="65"/>
      <c r="FP161" s="65"/>
      <c r="FQ161" s="65"/>
      <c r="FR161" s="65"/>
      <c r="FS161" s="65"/>
      <c r="FT161" s="65"/>
      <c r="FU161" s="65"/>
      <c r="FV161" s="65"/>
      <c r="FW161" s="65"/>
      <c r="FX161" s="65"/>
      <c r="FY161" s="65"/>
      <c r="FZ161" s="65"/>
      <c r="GA161" s="65"/>
      <c r="GB161" s="65"/>
      <c r="GC161" s="65"/>
      <c r="GD161" s="65"/>
      <c r="GE161" s="65"/>
      <c r="GF161" s="65"/>
      <c r="GG161" s="65"/>
      <c r="GH161" s="65"/>
      <c r="GI161" s="65"/>
      <c r="GJ161" s="65"/>
      <c r="GK161" s="65"/>
      <c r="GL161" s="65"/>
      <c r="GM161" s="65"/>
      <c r="GN161" s="65"/>
      <c r="GO161" s="65"/>
      <c r="GP161" s="65"/>
      <c r="GQ161" s="65"/>
      <c r="GR161" s="65"/>
      <c r="GS161" s="65"/>
      <c r="GT161" s="65"/>
      <c r="GU161" s="65"/>
      <c r="GV161" s="65"/>
      <c r="GW161" s="65"/>
      <c r="GX161" s="65"/>
    </row>
    <row r="162" spans="1:206" s="66" customFormat="1">
      <c r="A162" s="89"/>
      <c r="B162" s="89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65"/>
      <c r="AB162" s="65"/>
      <c r="AC162" s="65"/>
      <c r="AD162" s="65"/>
      <c r="AE162" s="65"/>
      <c r="AF162" s="65"/>
      <c r="AG162" s="65"/>
      <c r="AH162" s="65"/>
      <c r="AI162" s="65"/>
      <c r="AJ162" s="65"/>
      <c r="AK162" s="65"/>
      <c r="AL162" s="65"/>
      <c r="AM162" s="65"/>
      <c r="AN162" s="65"/>
      <c r="AO162" s="65"/>
      <c r="AP162" s="65"/>
      <c r="AQ162" s="65"/>
      <c r="AR162" s="65"/>
      <c r="AS162" s="65"/>
      <c r="AT162" s="65"/>
      <c r="AU162" s="65"/>
      <c r="AV162" s="65"/>
      <c r="AW162" s="65"/>
      <c r="AX162" s="65"/>
      <c r="AY162" s="65"/>
      <c r="AZ162" s="65"/>
      <c r="BA162" s="65"/>
      <c r="BB162" s="65"/>
      <c r="BC162" s="65"/>
      <c r="BD162" s="65"/>
      <c r="BE162" s="65"/>
      <c r="BF162" s="65"/>
      <c r="BG162" s="65"/>
      <c r="BH162" s="65"/>
      <c r="BI162" s="65"/>
      <c r="BJ162" s="65"/>
      <c r="BK162" s="65"/>
      <c r="BL162" s="65"/>
      <c r="BM162" s="91"/>
      <c r="BN162" s="91"/>
      <c r="BO162" s="65"/>
      <c r="BP162" s="65"/>
      <c r="BQ162" s="65"/>
      <c r="BR162" s="65"/>
      <c r="BS162" s="65"/>
      <c r="BT162" s="65"/>
      <c r="BU162" s="65"/>
      <c r="BV162" s="65"/>
      <c r="BW162" s="65"/>
      <c r="BX162" s="65"/>
      <c r="BY162" s="65"/>
      <c r="BZ162" s="65"/>
      <c r="CA162" s="65"/>
      <c r="CB162" s="65"/>
      <c r="CC162" s="65"/>
      <c r="CD162" s="65"/>
      <c r="CE162" s="65"/>
      <c r="CF162" s="65"/>
      <c r="CG162" s="65"/>
      <c r="CH162" s="65"/>
      <c r="CI162" s="65"/>
      <c r="CJ162" s="65"/>
      <c r="CK162" s="65"/>
      <c r="CL162" s="65"/>
      <c r="CM162" s="65"/>
      <c r="CN162" s="65"/>
      <c r="CO162" s="65"/>
      <c r="CP162" s="65"/>
      <c r="CQ162" s="65"/>
      <c r="CR162" s="65"/>
      <c r="CS162" s="65"/>
      <c r="CT162" s="65"/>
      <c r="CU162" s="65"/>
      <c r="CV162" s="65"/>
      <c r="CW162" s="65"/>
      <c r="CX162" s="65"/>
      <c r="CY162" s="65"/>
      <c r="CZ162" s="65"/>
      <c r="DA162" s="65"/>
      <c r="DB162" s="65"/>
      <c r="DC162" s="65"/>
      <c r="DD162" s="65"/>
      <c r="DE162" s="65"/>
      <c r="DF162" s="65"/>
      <c r="DG162" s="65"/>
      <c r="DH162" s="65"/>
      <c r="DI162" s="65"/>
      <c r="DJ162" s="65"/>
      <c r="DK162" s="65"/>
      <c r="DL162" s="65"/>
      <c r="DM162" s="65"/>
      <c r="DN162" s="65"/>
      <c r="DO162" s="65"/>
      <c r="DP162" s="65"/>
      <c r="DQ162" s="65"/>
      <c r="DR162" s="65"/>
      <c r="DS162" s="65"/>
      <c r="DT162" s="65"/>
      <c r="DU162" s="65"/>
      <c r="DV162" s="65"/>
      <c r="DW162" s="65"/>
      <c r="DX162" s="65"/>
      <c r="DY162" s="65"/>
      <c r="DZ162" s="65"/>
      <c r="EA162" s="65"/>
      <c r="EB162" s="65"/>
      <c r="EC162" s="65"/>
      <c r="ED162" s="65"/>
      <c r="EE162" s="65"/>
      <c r="EF162" s="65"/>
      <c r="EG162" s="65"/>
      <c r="EH162" s="65"/>
      <c r="EI162" s="65"/>
      <c r="EJ162" s="65"/>
      <c r="EK162" s="65"/>
      <c r="EL162" s="65"/>
      <c r="EM162" s="65"/>
      <c r="EN162" s="65"/>
      <c r="EO162" s="65"/>
      <c r="EP162" s="65"/>
      <c r="EQ162" s="65"/>
      <c r="ER162" s="65"/>
      <c r="ES162" s="65"/>
      <c r="ET162" s="65"/>
      <c r="EU162" s="65"/>
      <c r="EV162" s="65"/>
      <c r="EW162" s="65"/>
      <c r="EX162" s="65"/>
      <c r="EY162" s="65"/>
      <c r="EZ162" s="65"/>
      <c r="FA162" s="65"/>
      <c r="FB162" s="65"/>
      <c r="FC162" s="65"/>
      <c r="FD162" s="65"/>
      <c r="FE162" s="65"/>
      <c r="FF162" s="65"/>
      <c r="FG162" s="65"/>
      <c r="FH162" s="65"/>
      <c r="FI162" s="65"/>
      <c r="FJ162" s="65"/>
      <c r="FK162" s="65"/>
      <c r="FL162" s="65"/>
      <c r="FM162" s="65"/>
      <c r="FN162" s="65"/>
      <c r="FO162" s="65"/>
      <c r="FP162" s="65"/>
      <c r="FQ162" s="65"/>
      <c r="FR162" s="65"/>
      <c r="FS162" s="65"/>
      <c r="FT162" s="65"/>
      <c r="FU162" s="65"/>
      <c r="FV162" s="65"/>
      <c r="FW162" s="65"/>
      <c r="FX162" s="65"/>
      <c r="FY162" s="65"/>
      <c r="FZ162" s="65"/>
      <c r="GA162" s="65"/>
      <c r="GB162" s="65"/>
      <c r="GC162" s="65"/>
      <c r="GD162" s="65"/>
      <c r="GE162" s="65"/>
      <c r="GF162" s="65"/>
      <c r="GG162" s="65"/>
      <c r="GH162" s="65"/>
      <c r="GI162" s="65"/>
      <c r="GJ162" s="65"/>
      <c r="GK162" s="65"/>
      <c r="GL162" s="65"/>
      <c r="GM162" s="65"/>
      <c r="GN162" s="65"/>
      <c r="GO162" s="65"/>
      <c r="GP162" s="65"/>
      <c r="GQ162" s="65"/>
      <c r="GR162" s="65"/>
      <c r="GS162" s="65"/>
      <c r="GT162" s="65"/>
      <c r="GU162" s="65"/>
      <c r="GV162" s="65"/>
      <c r="GW162" s="65"/>
      <c r="GX162" s="65"/>
    </row>
    <row r="163" spans="1:206" s="66" customFormat="1">
      <c r="A163" s="89"/>
      <c r="B163" s="89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65"/>
      <c r="AB163" s="65"/>
      <c r="AC163" s="65"/>
      <c r="AD163" s="65"/>
      <c r="AE163" s="65"/>
      <c r="AF163" s="65"/>
      <c r="AG163" s="65"/>
      <c r="AH163" s="65"/>
      <c r="AI163" s="65"/>
      <c r="AJ163" s="65"/>
      <c r="AK163" s="65"/>
      <c r="AL163" s="65"/>
      <c r="AM163" s="65"/>
      <c r="AN163" s="65"/>
      <c r="AO163" s="65"/>
      <c r="AP163" s="65"/>
      <c r="AQ163" s="65"/>
      <c r="AR163" s="65"/>
      <c r="AS163" s="65"/>
      <c r="AT163" s="65"/>
      <c r="AU163" s="65"/>
      <c r="AV163" s="65"/>
      <c r="AW163" s="65"/>
      <c r="AX163" s="65"/>
      <c r="AY163" s="65"/>
      <c r="AZ163" s="65"/>
      <c r="BA163" s="65"/>
      <c r="BB163" s="65"/>
      <c r="BC163" s="65"/>
      <c r="BD163" s="65"/>
      <c r="BE163" s="65"/>
      <c r="BF163" s="65"/>
      <c r="BG163" s="65"/>
      <c r="BH163" s="65"/>
      <c r="BI163" s="65"/>
      <c r="BJ163" s="65"/>
      <c r="BK163" s="65"/>
      <c r="BL163" s="65"/>
      <c r="BM163" s="91"/>
      <c r="BN163" s="91"/>
      <c r="BO163" s="65"/>
      <c r="BP163" s="65"/>
      <c r="BQ163" s="65"/>
      <c r="BR163" s="65"/>
      <c r="BS163" s="65"/>
      <c r="BT163" s="65"/>
      <c r="BU163" s="65"/>
      <c r="BV163" s="65"/>
      <c r="BW163" s="65"/>
      <c r="BX163" s="65"/>
      <c r="BY163" s="65"/>
      <c r="BZ163" s="65"/>
      <c r="CA163" s="65"/>
      <c r="CB163" s="65"/>
      <c r="CC163" s="65"/>
      <c r="CD163" s="65"/>
      <c r="CE163" s="65"/>
      <c r="CF163" s="65"/>
      <c r="CG163" s="65"/>
      <c r="CH163" s="65"/>
      <c r="CI163" s="65"/>
      <c r="CJ163" s="65"/>
      <c r="CK163" s="65"/>
      <c r="CL163" s="65"/>
      <c r="CM163" s="65"/>
      <c r="CN163" s="65"/>
      <c r="CO163" s="65"/>
      <c r="CP163" s="65"/>
      <c r="CQ163" s="65"/>
      <c r="CR163" s="65"/>
      <c r="CS163" s="65"/>
      <c r="CT163" s="65"/>
      <c r="CU163" s="65"/>
      <c r="CV163" s="65"/>
      <c r="CW163" s="65"/>
      <c r="CX163" s="65"/>
      <c r="CY163" s="65"/>
      <c r="CZ163" s="65"/>
      <c r="DA163" s="65"/>
      <c r="DB163" s="65"/>
      <c r="DC163" s="65"/>
      <c r="DD163" s="65"/>
      <c r="DE163" s="65"/>
      <c r="DF163" s="65"/>
      <c r="DG163" s="65"/>
      <c r="DH163" s="65"/>
      <c r="DI163" s="65"/>
      <c r="DJ163" s="65"/>
      <c r="DK163" s="65"/>
      <c r="DL163" s="65"/>
      <c r="DM163" s="65"/>
      <c r="DN163" s="65"/>
      <c r="DO163" s="65"/>
      <c r="DP163" s="65"/>
      <c r="DQ163" s="65"/>
      <c r="DR163" s="65"/>
      <c r="DS163" s="65"/>
      <c r="DT163" s="65"/>
      <c r="DU163" s="65"/>
      <c r="DV163" s="65"/>
      <c r="DW163" s="65"/>
      <c r="DX163" s="65"/>
      <c r="DY163" s="65"/>
      <c r="DZ163" s="65"/>
      <c r="EA163" s="65"/>
      <c r="EB163" s="65"/>
      <c r="EC163" s="65"/>
      <c r="ED163" s="65"/>
      <c r="EE163" s="65"/>
      <c r="EF163" s="65"/>
      <c r="EG163" s="65"/>
      <c r="EH163" s="65"/>
      <c r="EI163" s="65"/>
      <c r="EJ163" s="65"/>
      <c r="EK163" s="65"/>
      <c r="EL163" s="65"/>
      <c r="EM163" s="65"/>
      <c r="EN163" s="65"/>
      <c r="EO163" s="65"/>
      <c r="EP163" s="65"/>
      <c r="EQ163" s="65"/>
      <c r="ER163" s="65"/>
      <c r="ES163" s="65"/>
      <c r="ET163" s="65"/>
      <c r="EU163" s="65"/>
      <c r="EV163" s="65"/>
      <c r="EW163" s="65"/>
      <c r="EX163" s="65"/>
      <c r="EY163" s="65"/>
      <c r="EZ163" s="65"/>
      <c r="FA163" s="65"/>
      <c r="FB163" s="65"/>
      <c r="FC163" s="65"/>
      <c r="FD163" s="65"/>
      <c r="FE163" s="65"/>
      <c r="FF163" s="65"/>
      <c r="FG163" s="65"/>
      <c r="FH163" s="65"/>
      <c r="FI163" s="65"/>
      <c r="FJ163" s="65"/>
      <c r="FK163" s="65"/>
      <c r="FL163" s="65"/>
      <c r="FM163" s="65"/>
      <c r="FN163" s="65"/>
      <c r="FO163" s="65"/>
      <c r="FP163" s="65"/>
      <c r="FQ163" s="65"/>
      <c r="FR163" s="65"/>
      <c r="FS163" s="65"/>
      <c r="FT163" s="65"/>
      <c r="FU163" s="65"/>
      <c r="FV163" s="65"/>
      <c r="FW163" s="65"/>
      <c r="FX163" s="65"/>
      <c r="FY163" s="65"/>
      <c r="FZ163" s="65"/>
      <c r="GA163" s="65"/>
      <c r="GB163" s="65"/>
      <c r="GC163" s="65"/>
      <c r="GD163" s="65"/>
      <c r="GE163" s="65"/>
      <c r="GF163" s="65"/>
      <c r="GG163" s="65"/>
      <c r="GH163" s="65"/>
      <c r="GI163" s="65"/>
      <c r="GJ163" s="65"/>
      <c r="GK163" s="65"/>
      <c r="GL163" s="65"/>
      <c r="GM163" s="65"/>
      <c r="GN163" s="65"/>
      <c r="GO163" s="65"/>
      <c r="GP163" s="65"/>
      <c r="GQ163" s="65"/>
      <c r="GR163" s="65"/>
      <c r="GS163" s="65"/>
      <c r="GT163" s="65"/>
      <c r="GU163" s="65"/>
      <c r="GV163" s="65"/>
      <c r="GW163" s="65"/>
      <c r="GX163" s="65"/>
    </row>
    <row r="164" spans="1:206" s="66" customFormat="1">
      <c r="A164" s="89"/>
      <c r="B164" s="89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65"/>
      <c r="AB164" s="65"/>
      <c r="AC164" s="65"/>
      <c r="AD164" s="65"/>
      <c r="AE164" s="65"/>
      <c r="AF164" s="65"/>
      <c r="AG164" s="65"/>
      <c r="AH164" s="65"/>
      <c r="AI164" s="65"/>
      <c r="AJ164" s="65"/>
      <c r="AK164" s="65"/>
      <c r="AL164" s="65"/>
      <c r="AM164" s="65"/>
      <c r="AN164" s="65"/>
      <c r="AO164" s="65"/>
      <c r="AP164" s="65"/>
      <c r="AQ164" s="65"/>
      <c r="AR164" s="65"/>
      <c r="AS164" s="65"/>
      <c r="AT164" s="65"/>
      <c r="AU164" s="65"/>
      <c r="AV164" s="65"/>
      <c r="AW164" s="65"/>
      <c r="AX164" s="65"/>
      <c r="AY164" s="65"/>
      <c r="AZ164" s="65"/>
      <c r="BA164" s="65"/>
      <c r="BB164" s="65"/>
      <c r="BC164" s="65"/>
      <c r="BD164" s="65"/>
      <c r="BE164" s="65"/>
      <c r="BF164" s="65"/>
      <c r="BG164" s="65"/>
      <c r="BH164" s="65"/>
      <c r="BI164" s="65"/>
      <c r="BJ164" s="65"/>
      <c r="BK164" s="65"/>
      <c r="BL164" s="65"/>
      <c r="BM164" s="91"/>
      <c r="BN164" s="91"/>
      <c r="BO164" s="65"/>
      <c r="BP164" s="65"/>
      <c r="BQ164" s="65"/>
      <c r="BR164" s="65"/>
      <c r="BS164" s="65"/>
      <c r="BT164" s="65"/>
      <c r="BU164" s="65"/>
      <c r="BV164" s="65"/>
      <c r="BW164" s="65"/>
      <c r="BX164" s="65"/>
      <c r="BY164" s="65"/>
      <c r="BZ164" s="65"/>
      <c r="CA164" s="65"/>
      <c r="CB164" s="65"/>
      <c r="CC164" s="65"/>
      <c r="CD164" s="65"/>
      <c r="CE164" s="65"/>
      <c r="CF164" s="65"/>
      <c r="CG164" s="65"/>
      <c r="CH164" s="65"/>
      <c r="CI164" s="65"/>
      <c r="CJ164" s="65"/>
      <c r="CK164" s="65"/>
      <c r="CL164" s="65"/>
      <c r="CM164" s="65"/>
      <c r="CN164" s="65"/>
      <c r="CO164" s="65"/>
      <c r="CP164" s="65"/>
      <c r="CQ164" s="65"/>
      <c r="CR164" s="65"/>
      <c r="CS164" s="65"/>
      <c r="CT164" s="65"/>
      <c r="CU164" s="65"/>
      <c r="CV164" s="65"/>
      <c r="CW164" s="65"/>
      <c r="CX164" s="65"/>
      <c r="CY164" s="65"/>
      <c r="CZ164" s="65"/>
      <c r="DA164" s="65"/>
      <c r="DB164" s="65"/>
      <c r="DC164" s="65"/>
      <c r="DD164" s="65"/>
      <c r="DE164" s="65"/>
      <c r="DF164" s="65"/>
      <c r="DG164" s="65"/>
      <c r="DH164" s="65"/>
      <c r="DI164" s="65"/>
      <c r="DJ164" s="65"/>
      <c r="DK164" s="65"/>
      <c r="DL164" s="65"/>
      <c r="DM164" s="65"/>
      <c r="DN164" s="65"/>
      <c r="DO164" s="65"/>
      <c r="DP164" s="65"/>
      <c r="DQ164" s="65"/>
      <c r="DR164" s="65"/>
      <c r="DS164" s="65"/>
      <c r="DT164" s="65"/>
      <c r="DU164" s="65"/>
      <c r="DV164" s="65"/>
      <c r="DW164" s="65"/>
      <c r="DX164" s="65"/>
      <c r="DY164" s="65"/>
      <c r="DZ164" s="65"/>
      <c r="EA164" s="65"/>
      <c r="EB164" s="65"/>
      <c r="EC164" s="65"/>
      <c r="ED164" s="65"/>
      <c r="EE164" s="65"/>
      <c r="EF164" s="65"/>
      <c r="EG164" s="65"/>
      <c r="EH164" s="65"/>
      <c r="EI164" s="65"/>
      <c r="EJ164" s="65"/>
      <c r="EK164" s="65"/>
      <c r="EL164" s="65"/>
      <c r="EM164" s="65"/>
      <c r="EN164" s="65"/>
      <c r="EO164" s="65"/>
      <c r="EP164" s="65"/>
      <c r="EQ164" s="65"/>
      <c r="ER164" s="65"/>
      <c r="ES164" s="65"/>
      <c r="ET164" s="65"/>
      <c r="EU164" s="65"/>
      <c r="EV164" s="65"/>
      <c r="EW164" s="65"/>
      <c r="EX164" s="65"/>
      <c r="EY164" s="65"/>
      <c r="EZ164" s="65"/>
      <c r="FA164" s="65"/>
      <c r="FB164" s="65"/>
      <c r="FC164" s="65"/>
      <c r="FD164" s="65"/>
      <c r="FE164" s="65"/>
      <c r="FF164" s="65"/>
      <c r="FG164" s="65"/>
      <c r="FH164" s="65"/>
      <c r="FI164" s="65"/>
      <c r="FJ164" s="65"/>
      <c r="FK164" s="65"/>
      <c r="FL164" s="65"/>
      <c r="FM164" s="65"/>
      <c r="FN164" s="65"/>
      <c r="FO164" s="65"/>
      <c r="FP164" s="65"/>
      <c r="FQ164" s="65"/>
      <c r="FR164" s="65"/>
      <c r="FS164" s="65"/>
      <c r="FT164" s="65"/>
      <c r="FU164" s="65"/>
      <c r="FV164" s="65"/>
      <c r="FW164" s="65"/>
      <c r="FX164" s="65"/>
      <c r="FY164" s="65"/>
      <c r="FZ164" s="65"/>
      <c r="GA164" s="65"/>
      <c r="GB164" s="65"/>
      <c r="GC164" s="65"/>
      <c r="GD164" s="65"/>
      <c r="GE164" s="65"/>
      <c r="GF164" s="65"/>
      <c r="GG164" s="65"/>
      <c r="GH164" s="65"/>
      <c r="GI164" s="65"/>
      <c r="GJ164" s="65"/>
      <c r="GK164" s="65"/>
      <c r="GL164" s="65"/>
      <c r="GM164" s="65"/>
      <c r="GN164" s="65"/>
      <c r="GO164" s="65"/>
      <c r="GP164" s="65"/>
      <c r="GQ164" s="65"/>
      <c r="GR164" s="65"/>
      <c r="GS164" s="65"/>
      <c r="GT164" s="65"/>
      <c r="GU164" s="65"/>
      <c r="GV164" s="65"/>
      <c r="GW164" s="65"/>
      <c r="GX164" s="65"/>
    </row>
    <row r="165" spans="1:206" s="66" customFormat="1">
      <c r="A165" s="89"/>
      <c r="B165" s="89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65"/>
      <c r="AB165" s="65"/>
      <c r="AC165" s="65"/>
      <c r="AD165" s="65"/>
      <c r="AE165" s="65"/>
      <c r="AF165" s="65"/>
      <c r="AG165" s="65"/>
      <c r="AH165" s="65"/>
      <c r="AI165" s="65"/>
      <c r="AJ165" s="65"/>
      <c r="AK165" s="65"/>
      <c r="AL165" s="65"/>
      <c r="AM165" s="65"/>
      <c r="AN165" s="65"/>
      <c r="AO165" s="65"/>
      <c r="AP165" s="65"/>
      <c r="AQ165" s="65"/>
      <c r="AR165" s="65"/>
      <c r="AS165" s="65"/>
      <c r="AT165" s="65"/>
      <c r="AU165" s="65"/>
      <c r="AV165" s="65"/>
      <c r="AW165" s="65"/>
      <c r="AX165" s="65"/>
      <c r="AY165" s="65"/>
      <c r="AZ165" s="65"/>
      <c r="BA165" s="65"/>
      <c r="BB165" s="65"/>
      <c r="BC165" s="65"/>
      <c r="BD165" s="65"/>
      <c r="BE165" s="65"/>
      <c r="BF165" s="65"/>
      <c r="BG165" s="65"/>
      <c r="BH165" s="65"/>
      <c r="BI165" s="65"/>
      <c r="BJ165" s="65"/>
      <c r="BK165" s="65"/>
      <c r="BL165" s="65"/>
      <c r="BM165" s="91"/>
      <c r="BN165" s="91"/>
      <c r="BO165" s="65"/>
      <c r="BP165" s="65"/>
      <c r="BQ165" s="65"/>
      <c r="BR165" s="65"/>
      <c r="BS165" s="65"/>
      <c r="BT165" s="65"/>
      <c r="BU165" s="65"/>
      <c r="BV165" s="65"/>
      <c r="BW165" s="65"/>
      <c r="BX165" s="65"/>
      <c r="BY165" s="65"/>
      <c r="BZ165" s="65"/>
      <c r="CA165" s="65"/>
      <c r="CB165" s="65"/>
      <c r="CC165" s="65"/>
      <c r="CD165" s="65"/>
      <c r="CE165" s="65"/>
      <c r="CF165" s="65"/>
      <c r="CG165" s="65"/>
      <c r="CH165" s="65"/>
      <c r="CI165" s="65"/>
      <c r="CJ165" s="65"/>
      <c r="CK165" s="65"/>
      <c r="CL165" s="65"/>
      <c r="CM165" s="65"/>
      <c r="CN165" s="65"/>
      <c r="CO165" s="65"/>
      <c r="CP165" s="65"/>
      <c r="CQ165" s="65"/>
      <c r="CR165" s="65"/>
      <c r="CS165" s="65"/>
      <c r="CT165" s="65"/>
      <c r="CU165" s="65"/>
      <c r="CV165" s="65"/>
      <c r="CW165" s="65"/>
      <c r="CX165" s="65"/>
      <c r="CY165" s="65"/>
      <c r="CZ165" s="65"/>
      <c r="DA165" s="65"/>
      <c r="DB165" s="65"/>
      <c r="DC165" s="65"/>
      <c r="DD165" s="65"/>
      <c r="DE165" s="65"/>
      <c r="DF165" s="65"/>
      <c r="DG165" s="65"/>
      <c r="DH165" s="65"/>
      <c r="DI165" s="65"/>
      <c r="DJ165" s="65"/>
      <c r="DK165" s="65"/>
      <c r="DL165" s="65"/>
      <c r="DM165" s="65"/>
      <c r="DN165" s="65"/>
      <c r="DO165" s="65"/>
      <c r="DP165" s="65"/>
      <c r="DQ165" s="65"/>
      <c r="DR165" s="65"/>
      <c r="DS165" s="65"/>
      <c r="DT165" s="65"/>
      <c r="DU165" s="65"/>
      <c r="DV165" s="65"/>
      <c r="DW165" s="65"/>
      <c r="DX165" s="65"/>
      <c r="DY165" s="65"/>
      <c r="DZ165" s="65"/>
      <c r="EA165" s="65"/>
      <c r="EB165" s="65"/>
      <c r="EC165" s="65"/>
      <c r="ED165" s="65"/>
      <c r="EE165" s="65"/>
      <c r="EF165" s="65"/>
      <c r="EG165" s="65"/>
      <c r="EH165" s="65"/>
      <c r="EI165" s="65"/>
      <c r="EJ165" s="65"/>
      <c r="EK165" s="65"/>
      <c r="EL165" s="65"/>
      <c r="EM165" s="65"/>
      <c r="EN165" s="65"/>
      <c r="EO165" s="65"/>
      <c r="EP165" s="65"/>
      <c r="EQ165" s="65"/>
      <c r="ER165" s="65"/>
      <c r="ES165" s="65"/>
      <c r="ET165" s="65"/>
      <c r="EU165" s="65"/>
      <c r="EV165" s="65"/>
      <c r="EW165" s="65"/>
      <c r="EX165" s="65"/>
      <c r="EY165" s="65"/>
      <c r="EZ165" s="65"/>
      <c r="FA165" s="65"/>
      <c r="FB165" s="65"/>
      <c r="FC165" s="65"/>
      <c r="FD165" s="65"/>
      <c r="FE165" s="65"/>
      <c r="FF165" s="65"/>
      <c r="FG165" s="65"/>
      <c r="FH165" s="65"/>
      <c r="FI165" s="65"/>
      <c r="FJ165" s="65"/>
      <c r="FK165" s="65"/>
      <c r="FL165" s="65"/>
      <c r="FM165" s="65"/>
      <c r="FN165" s="65"/>
      <c r="FO165" s="65"/>
      <c r="FP165" s="65"/>
      <c r="FQ165" s="65"/>
      <c r="FR165" s="65"/>
      <c r="FS165" s="65"/>
      <c r="FT165" s="65"/>
      <c r="FU165" s="65"/>
      <c r="FV165" s="65"/>
      <c r="FW165" s="65"/>
      <c r="FX165" s="65"/>
      <c r="FY165" s="65"/>
      <c r="FZ165" s="65"/>
      <c r="GA165" s="65"/>
      <c r="GB165" s="65"/>
      <c r="GC165" s="65"/>
      <c r="GD165" s="65"/>
      <c r="GE165" s="65"/>
      <c r="GF165" s="65"/>
      <c r="GG165" s="65"/>
      <c r="GH165" s="65"/>
      <c r="GI165" s="65"/>
      <c r="GJ165" s="65"/>
      <c r="GK165" s="65"/>
      <c r="GL165" s="65"/>
      <c r="GM165" s="65"/>
      <c r="GN165" s="65"/>
      <c r="GO165" s="65"/>
      <c r="GP165" s="65"/>
      <c r="GQ165" s="65"/>
      <c r="GR165" s="65"/>
      <c r="GS165" s="65"/>
      <c r="GT165" s="65"/>
      <c r="GU165" s="65"/>
      <c r="GV165" s="65"/>
      <c r="GW165" s="65"/>
      <c r="GX165" s="65"/>
    </row>
    <row r="166" spans="1:206" s="66" customFormat="1">
      <c r="A166" s="89"/>
      <c r="B166" s="89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65"/>
      <c r="AB166" s="65"/>
      <c r="AC166" s="65"/>
      <c r="AD166" s="65"/>
      <c r="AE166" s="65"/>
      <c r="AF166" s="65"/>
      <c r="AG166" s="65"/>
      <c r="AH166" s="65"/>
      <c r="AI166" s="65"/>
      <c r="AJ166" s="65"/>
      <c r="AK166" s="65"/>
      <c r="AL166" s="65"/>
      <c r="AM166" s="65"/>
      <c r="AN166" s="65"/>
      <c r="AO166" s="65"/>
      <c r="AP166" s="65"/>
      <c r="AQ166" s="65"/>
      <c r="AR166" s="65"/>
      <c r="AS166" s="65"/>
      <c r="AT166" s="65"/>
      <c r="AU166" s="65"/>
      <c r="AV166" s="65"/>
      <c r="AW166" s="65"/>
      <c r="AX166" s="65"/>
      <c r="AY166" s="65"/>
      <c r="AZ166" s="65"/>
      <c r="BA166" s="65"/>
      <c r="BB166" s="65"/>
      <c r="BC166" s="65"/>
      <c r="BD166" s="65"/>
      <c r="BE166" s="65"/>
      <c r="BF166" s="65"/>
      <c r="BG166" s="65"/>
      <c r="BH166" s="65"/>
      <c r="BI166" s="65"/>
      <c r="BJ166" s="65"/>
      <c r="BK166" s="65"/>
      <c r="BL166" s="65"/>
      <c r="BM166" s="91"/>
      <c r="BN166" s="91"/>
      <c r="BO166" s="65"/>
      <c r="BP166" s="65"/>
      <c r="BQ166" s="65"/>
      <c r="BR166" s="65"/>
      <c r="BS166" s="65"/>
      <c r="BT166" s="65"/>
      <c r="BU166" s="65"/>
      <c r="BV166" s="65"/>
      <c r="BW166" s="65"/>
      <c r="BX166" s="65"/>
      <c r="BY166" s="65"/>
      <c r="BZ166" s="65"/>
      <c r="CA166" s="65"/>
      <c r="CB166" s="65"/>
      <c r="CC166" s="65"/>
      <c r="CD166" s="65"/>
      <c r="CE166" s="65"/>
      <c r="CF166" s="65"/>
      <c r="CG166" s="65"/>
      <c r="CH166" s="65"/>
      <c r="CI166" s="65"/>
      <c r="CJ166" s="65"/>
      <c r="CK166" s="65"/>
      <c r="CL166" s="65"/>
      <c r="CM166" s="65"/>
      <c r="CN166" s="65"/>
      <c r="CO166" s="65"/>
      <c r="CP166" s="65"/>
      <c r="CQ166" s="65"/>
      <c r="CR166" s="65"/>
      <c r="CS166" s="65"/>
      <c r="CT166" s="65"/>
      <c r="CU166" s="65"/>
      <c r="CV166" s="65"/>
      <c r="CW166" s="65"/>
      <c r="CX166" s="65"/>
      <c r="CY166" s="65"/>
      <c r="CZ166" s="65"/>
      <c r="DA166" s="65"/>
      <c r="DB166" s="65"/>
      <c r="DC166" s="65"/>
      <c r="DD166" s="65"/>
      <c r="DE166" s="65"/>
      <c r="DF166" s="65"/>
      <c r="DG166" s="65"/>
      <c r="DH166" s="65"/>
      <c r="DI166" s="65"/>
      <c r="DJ166" s="65"/>
      <c r="DK166" s="65"/>
      <c r="DL166" s="65"/>
      <c r="DM166" s="65"/>
      <c r="DN166" s="65"/>
      <c r="DO166" s="65"/>
      <c r="DP166" s="65"/>
      <c r="DQ166" s="65"/>
      <c r="DR166" s="65"/>
      <c r="DS166" s="65"/>
      <c r="DT166" s="65"/>
      <c r="DU166" s="65"/>
      <c r="DV166" s="65"/>
      <c r="DW166" s="65"/>
      <c r="DX166" s="65"/>
      <c r="DY166" s="65"/>
      <c r="DZ166" s="65"/>
      <c r="EA166" s="65"/>
      <c r="EB166" s="65"/>
      <c r="EC166" s="65"/>
      <c r="ED166" s="65"/>
      <c r="EE166" s="65"/>
      <c r="EF166" s="65"/>
      <c r="EG166" s="65"/>
      <c r="EH166" s="65"/>
      <c r="EI166" s="65"/>
      <c r="EJ166" s="65"/>
      <c r="EK166" s="65"/>
      <c r="EL166" s="65"/>
      <c r="EM166" s="65"/>
      <c r="EN166" s="65"/>
      <c r="EO166" s="65"/>
      <c r="EP166" s="65"/>
      <c r="EQ166" s="65"/>
      <c r="ER166" s="65"/>
      <c r="ES166" s="65"/>
      <c r="ET166" s="65"/>
      <c r="EU166" s="65"/>
      <c r="EV166" s="65"/>
      <c r="EW166" s="65"/>
      <c r="EX166" s="65"/>
      <c r="EY166" s="65"/>
      <c r="EZ166" s="65"/>
      <c r="FA166" s="65"/>
      <c r="FB166" s="65"/>
      <c r="FC166" s="65"/>
      <c r="FD166" s="65"/>
      <c r="FE166" s="65"/>
      <c r="FF166" s="65"/>
      <c r="FG166" s="65"/>
      <c r="FH166" s="65"/>
      <c r="FI166" s="65"/>
      <c r="FJ166" s="65"/>
      <c r="FK166" s="65"/>
      <c r="FL166" s="65"/>
      <c r="FM166" s="65"/>
      <c r="FN166" s="65"/>
      <c r="FO166" s="65"/>
      <c r="FP166" s="65"/>
      <c r="FQ166" s="65"/>
      <c r="FR166" s="65"/>
      <c r="FS166" s="65"/>
      <c r="FT166" s="65"/>
      <c r="FU166" s="65"/>
      <c r="FV166" s="65"/>
      <c r="FW166" s="65"/>
      <c r="FX166" s="65"/>
      <c r="FY166" s="65"/>
      <c r="FZ166" s="65"/>
      <c r="GA166" s="65"/>
      <c r="GB166" s="65"/>
      <c r="GC166" s="65"/>
      <c r="GD166" s="65"/>
      <c r="GE166" s="65"/>
      <c r="GF166" s="65"/>
      <c r="GG166" s="65"/>
      <c r="GH166" s="65"/>
      <c r="GI166" s="65"/>
      <c r="GJ166" s="65"/>
      <c r="GK166" s="65"/>
      <c r="GL166" s="65"/>
      <c r="GM166" s="65"/>
      <c r="GN166" s="65"/>
      <c r="GO166" s="65"/>
      <c r="GP166" s="65"/>
      <c r="GQ166" s="65"/>
      <c r="GR166" s="65"/>
      <c r="GS166" s="65"/>
      <c r="GT166" s="65"/>
      <c r="GU166" s="65"/>
      <c r="GV166" s="65"/>
      <c r="GW166" s="65"/>
      <c r="GX166" s="65"/>
    </row>
    <row r="167" spans="1:206" s="66" customFormat="1">
      <c r="A167" s="89"/>
      <c r="B167" s="89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65"/>
      <c r="AB167" s="65"/>
      <c r="AC167" s="65"/>
      <c r="AD167" s="65"/>
      <c r="AE167" s="65"/>
      <c r="AF167" s="65"/>
      <c r="AG167" s="65"/>
      <c r="AH167" s="65"/>
      <c r="AI167" s="65"/>
      <c r="AJ167" s="65"/>
      <c r="AK167" s="65"/>
      <c r="AL167" s="65"/>
      <c r="AM167" s="65"/>
      <c r="AN167" s="65"/>
      <c r="AO167" s="65"/>
      <c r="AP167" s="65"/>
      <c r="AQ167" s="65"/>
      <c r="AR167" s="65"/>
      <c r="AS167" s="65"/>
      <c r="AT167" s="65"/>
      <c r="AU167" s="65"/>
      <c r="AV167" s="65"/>
      <c r="AW167" s="65"/>
      <c r="AX167" s="65"/>
      <c r="AY167" s="65"/>
      <c r="AZ167" s="65"/>
      <c r="BA167" s="65"/>
      <c r="BB167" s="65"/>
      <c r="BC167" s="65"/>
      <c r="BD167" s="65"/>
      <c r="BE167" s="65"/>
      <c r="BF167" s="65"/>
      <c r="BG167" s="65"/>
      <c r="BH167" s="65"/>
      <c r="BI167" s="65"/>
      <c r="BJ167" s="65"/>
      <c r="BK167" s="65"/>
      <c r="BL167" s="65"/>
      <c r="BM167" s="91"/>
      <c r="BN167" s="91"/>
      <c r="BO167" s="65"/>
      <c r="BP167" s="65"/>
      <c r="BQ167" s="65"/>
      <c r="BR167" s="65"/>
      <c r="BS167" s="65"/>
      <c r="BT167" s="65"/>
      <c r="BU167" s="65"/>
      <c r="BV167" s="65"/>
      <c r="BW167" s="65"/>
      <c r="BX167" s="65"/>
      <c r="BY167" s="65"/>
      <c r="BZ167" s="65"/>
      <c r="CA167" s="65"/>
      <c r="CB167" s="65"/>
      <c r="CC167" s="65"/>
      <c r="CD167" s="65"/>
      <c r="CE167" s="65"/>
      <c r="CF167" s="65"/>
      <c r="CG167" s="65"/>
      <c r="CH167" s="65"/>
      <c r="CI167" s="65"/>
      <c r="CJ167" s="65"/>
      <c r="CK167" s="65"/>
      <c r="CL167" s="65"/>
      <c r="CM167" s="65"/>
      <c r="CN167" s="65"/>
      <c r="CO167" s="65"/>
      <c r="CP167" s="65"/>
      <c r="CQ167" s="65"/>
      <c r="CR167" s="65"/>
      <c r="CS167" s="65"/>
      <c r="CT167" s="65"/>
      <c r="CU167" s="65"/>
      <c r="CV167" s="65"/>
      <c r="CW167" s="65"/>
      <c r="CX167" s="65"/>
      <c r="CY167" s="65"/>
      <c r="CZ167" s="65"/>
      <c r="DA167" s="65"/>
      <c r="DB167" s="65"/>
      <c r="DC167" s="65"/>
      <c r="DD167" s="65"/>
      <c r="DE167" s="65"/>
      <c r="DF167" s="65"/>
      <c r="DG167" s="65"/>
      <c r="DH167" s="65"/>
      <c r="DI167" s="65"/>
      <c r="DJ167" s="65"/>
      <c r="DK167" s="65"/>
      <c r="DL167" s="65"/>
      <c r="DM167" s="65"/>
      <c r="DN167" s="65"/>
      <c r="DO167" s="65"/>
      <c r="DP167" s="65"/>
      <c r="DQ167" s="65"/>
      <c r="DR167" s="65"/>
      <c r="DS167" s="65"/>
      <c r="DT167" s="65"/>
      <c r="DU167" s="65"/>
      <c r="DV167" s="65"/>
      <c r="DW167" s="65"/>
      <c r="DX167" s="65"/>
      <c r="DY167" s="65"/>
      <c r="DZ167" s="65"/>
      <c r="EA167" s="65"/>
      <c r="EB167" s="65"/>
      <c r="EC167" s="65"/>
      <c r="ED167" s="65"/>
      <c r="EE167" s="65"/>
      <c r="EF167" s="65"/>
      <c r="EG167" s="65"/>
      <c r="EH167" s="65"/>
      <c r="EI167" s="65"/>
      <c r="EJ167" s="65"/>
      <c r="EK167" s="65"/>
      <c r="EL167" s="65"/>
      <c r="EM167" s="65"/>
      <c r="EN167" s="65"/>
      <c r="EO167" s="65"/>
      <c r="EP167" s="65"/>
      <c r="EQ167" s="65"/>
      <c r="ER167" s="65"/>
      <c r="ES167" s="65"/>
      <c r="ET167" s="65"/>
      <c r="EU167" s="65"/>
      <c r="EV167" s="65"/>
      <c r="EW167" s="65"/>
      <c r="EX167" s="65"/>
      <c r="EY167" s="65"/>
      <c r="EZ167" s="65"/>
      <c r="FA167" s="65"/>
      <c r="FB167" s="65"/>
      <c r="FC167" s="65"/>
      <c r="FD167" s="65"/>
      <c r="FE167" s="65"/>
      <c r="FF167" s="65"/>
      <c r="FG167" s="65"/>
      <c r="FH167" s="65"/>
      <c r="FI167" s="65"/>
      <c r="FJ167" s="65"/>
      <c r="FK167" s="65"/>
      <c r="FL167" s="65"/>
      <c r="FM167" s="65"/>
      <c r="FN167" s="65"/>
      <c r="FO167" s="65"/>
      <c r="FP167" s="65"/>
      <c r="FQ167" s="65"/>
      <c r="FR167" s="65"/>
      <c r="FS167" s="65"/>
      <c r="FT167" s="65"/>
      <c r="FU167" s="65"/>
      <c r="FV167" s="65"/>
      <c r="FW167" s="65"/>
      <c r="FX167" s="65"/>
      <c r="FY167" s="65"/>
      <c r="FZ167" s="65"/>
      <c r="GA167" s="65"/>
      <c r="GB167" s="65"/>
      <c r="GC167" s="65"/>
      <c r="GD167" s="65"/>
      <c r="GE167" s="65"/>
      <c r="GF167" s="65"/>
      <c r="GG167" s="65"/>
      <c r="GH167" s="65"/>
      <c r="GI167" s="65"/>
      <c r="GJ167" s="65"/>
      <c r="GK167" s="65"/>
      <c r="GL167" s="65"/>
      <c r="GM167" s="65"/>
      <c r="GN167" s="65"/>
      <c r="GO167" s="65"/>
      <c r="GP167" s="65"/>
      <c r="GQ167" s="65"/>
      <c r="GR167" s="65"/>
      <c r="GS167" s="65"/>
      <c r="GT167" s="65"/>
      <c r="GU167" s="65"/>
      <c r="GV167" s="65"/>
      <c r="GW167" s="65"/>
      <c r="GX167" s="65"/>
    </row>
    <row r="168" spans="1:206" s="66" customFormat="1">
      <c r="A168" s="89"/>
      <c r="B168" s="89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65"/>
      <c r="AB168" s="65"/>
      <c r="AC168" s="65"/>
      <c r="AD168" s="65"/>
      <c r="AE168" s="65"/>
      <c r="AF168" s="65"/>
      <c r="AG168" s="65"/>
      <c r="AH168" s="65"/>
      <c r="AI168" s="65"/>
      <c r="AJ168" s="65"/>
      <c r="AK168" s="65"/>
      <c r="AL168" s="65"/>
      <c r="AM168" s="65"/>
      <c r="AN168" s="65"/>
      <c r="AO168" s="65"/>
      <c r="AP168" s="65"/>
      <c r="AQ168" s="65"/>
      <c r="AR168" s="65"/>
      <c r="AS168" s="65"/>
      <c r="AT168" s="65"/>
      <c r="AU168" s="65"/>
      <c r="AV168" s="65"/>
      <c r="AW168" s="65"/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91"/>
      <c r="BN168" s="91"/>
      <c r="BO168" s="65"/>
      <c r="BP168" s="65"/>
      <c r="BQ168" s="65"/>
      <c r="BR168" s="65"/>
      <c r="BS168" s="65"/>
      <c r="BT168" s="65"/>
      <c r="BU168" s="65"/>
      <c r="BV168" s="65"/>
      <c r="BW168" s="65"/>
      <c r="BX168" s="65"/>
      <c r="BY168" s="65"/>
      <c r="BZ168" s="65"/>
      <c r="CA168" s="65"/>
      <c r="CB168" s="65"/>
      <c r="CC168" s="65"/>
      <c r="CD168" s="65"/>
      <c r="CE168" s="65"/>
      <c r="CF168" s="65"/>
      <c r="CG168" s="65"/>
      <c r="CH168" s="65"/>
      <c r="CI168" s="65"/>
      <c r="CJ168" s="65"/>
      <c r="CK168" s="65"/>
      <c r="CL168" s="65"/>
      <c r="CM168" s="65"/>
      <c r="CN168" s="65"/>
      <c r="CO168" s="65"/>
      <c r="CP168" s="65"/>
      <c r="CQ168" s="65"/>
      <c r="CR168" s="65"/>
      <c r="CS168" s="65"/>
      <c r="CT168" s="65"/>
      <c r="CU168" s="65"/>
      <c r="CV168" s="65"/>
      <c r="CW168" s="65"/>
      <c r="CX168" s="65"/>
      <c r="CY168" s="65"/>
      <c r="CZ168" s="65"/>
      <c r="DA168" s="65"/>
      <c r="DB168" s="65"/>
      <c r="DC168" s="65"/>
      <c r="DD168" s="65"/>
      <c r="DE168" s="65"/>
      <c r="DF168" s="65"/>
      <c r="DG168" s="65"/>
      <c r="DH168" s="65"/>
      <c r="DI168" s="65"/>
      <c r="DJ168" s="65"/>
      <c r="DK168" s="65"/>
      <c r="DL168" s="65"/>
      <c r="DM168" s="65"/>
      <c r="DN168" s="65"/>
      <c r="DO168" s="65"/>
      <c r="DP168" s="65"/>
      <c r="DQ168" s="65"/>
      <c r="DR168" s="65"/>
      <c r="DS168" s="65"/>
      <c r="DT168" s="65"/>
      <c r="DU168" s="65"/>
      <c r="DV168" s="65"/>
      <c r="DW168" s="65"/>
      <c r="DX168" s="65"/>
      <c r="DY168" s="65"/>
      <c r="DZ168" s="65"/>
      <c r="EA168" s="65"/>
      <c r="EB168" s="65"/>
      <c r="EC168" s="65"/>
      <c r="ED168" s="65"/>
      <c r="EE168" s="65"/>
      <c r="EF168" s="65"/>
      <c r="EG168" s="65"/>
      <c r="EH168" s="65"/>
      <c r="EI168" s="65"/>
      <c r="EJ168" s="65"/>
      <c r="EK168" s="65"/>
      <c r="EL168" s="65"/>
      <c r="EM168" s="65"/>
      <c r="EN168" s="65"/>
      <c r="EO168" s="65"/>
      <c r="EP168" s="65"/>
      <c r="EQ168" s="65"/>
      <c r="ER168" s="65"/>
      <c r="ES168" s="65"/>
      <c r="ET168" s="65"/>
      <c r="EU168" s="65"/>
      <c r="EV168" s="65"/>
      <c r="EW168" s="65"/>
      <c r="EX168" s="65"/>
      <c r="EY168" s="65"/>
      <c r="EZ168" s="65"/>
      <c r="FA168" s="65"/>
      <c r="FB168" s="65"/>
      <c r="FC168" s="65"/>
      <c r="FD168" s="65"/>
      <c r="FE168" s="65"/>
      <c r="FF168" s="65"/>
      <c r="FG168" s="65"/>
      <c r="FH168" s="65"/>
      <c r="FI168" s="65"/>
      <c r="FJ168" s="65"/>
      <c r="FK168" s="65"/>
      <c r="FL168" s="65"/>
      <c r="FM168" s="65"/>
      <c r="FN168" s="65"/>
      <c r="FO168" s="65"/>
      <c r="FP168" s="65"/>
      <c r="FQ168" s="65"/>
      <c r="FR168" s="65"/>
      <c r="FS168" s="65"/>
      <c r="FT168" s="65"/>
      <c r="FU168" s="65"/>
      <c r="FV168" s="65"/>
      <c r="FW168" s="65"/>
      <c r="FX168" s="65"/>
      <c r="FY168" s="65"/>
      <c r="FZ168" s="65"/>
      <c r="GA168" s="65"/>
      <c r="GB168" s="65"/>
      <c r="GC168" s="65"/>
      <c r="GD168" s="65"/>
      <c r="GE168" s="65"/>
      <c r="GF168" s="65"/>
      <c r="GG168" s="65"/>
      <c r="GH168" s="65"/>
      <c r="GI168" s="65"/>
      <c r="GJ168" s="65"/>
      <c r="GK168" s="65"/>
      <c r="GL168" s="65"/>
      <c r="GM168" s="65"/>
      <c r="GN168" s="65"/>
      <c r="GO168" s="65"/>
      <c r="GP168" s="65"/>
      <c r="GQ168" s="65"/>
      <c r="GR168" s="65"/>
      <c r="GS168" s="65"/>
      <c r="GT168" s="65"/>
      <c r="GU168" s="65"/>
      <c r="GV168" s="65"/>
      <c r="GW168" s="65"/>
      <c r="GX168" s="65"/>
    </row>
    <row r="169" spans="1:206" s="66" customFormat="1">
      <c r="A169" s="89"/>
      <c r="B169" s="89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65"/>
      <c r="AB169" s="65"/>
      <c r="AC169" s="65"/>
      <c r="AD169" s="65"/>
      <c r="AE169" s="65"/>
      <c r="AF169" s="65"/>
      <c r="AG169" s="65"/>
      <c r="AH169" s="65"/>
      <c r="AI169" s="65"/>
      <c r="AJ169" s="65"/>
      <c r="AK169" s="65"/>
      <c r="AL169" s="65"/>
      <c r="AM169" s="65"/>
      <c r="AN169" s="65"/>
      <c r="AO169" s="65"/>
      <c r="AP169" s="65"/>
      <c r="AQ169" s="65"/>
      <c r="AR169" s="65"/>
      <c r="AS169" s="65"/>
      <c r="AT169" s="65"/>
      <c r="AU169" s="65"/>
      <c r="AV169" s="65"/>
      <c r="AW169" s="65"/>
      <c r="AX169" s="65"/>
      <c r="AY169" s="65"/>
      <c r="AZ169" s="65"/>
      <c r="BA169" s="65"/>
      <c r="BB169" s="65"/>
      <c r="BC169" s="65"/>
      <c r="BD169" s="65"/>
      <c r="BE169" s="65"/>
      <c r="BF169" s="65"/>
      <c r="BG169" s="65"/>
      <c r="BH169" s="65"/>
      <c r="BI169" s="65"/>
      <c r="BJ169" s="65"/>
      <c r="BK169" s="65"/>
      <c r="BL169" s="65"/>
      <c r="BM169" s="91"/>
      <c r="BN169" s="91"/>
      <c r="BO169" s="65"/>
      <c r="BP169" s="65"/>
      <c r="BQ169" s="65"/>
      <c r="BR169" s="65"/>
      <c r="BS169" s="65"/>
      <c r="BT169" s="65"/>
      <c r="BU169" s="65"/>
      <c r="BV169" s="65"/>
      <c r="BW169" s="65"/>
      <c r="BX169" s="65"/>
      <c r="BY169" s="65"/>
      <c r="BZ169" s="65"/>
      <c r="CA169" s="65"/>
      <c r="CB169" s="65"/>
      <c r="CC169" s="65"/>
      <c r="CD169" s="65"/>
      <c r="CE169" s="65"/>
      <c r="CF169" s="65"/>
      <c r="CG169" s="65"/>
      <c r="CH169" s="65"/>
      <c r="CI169" s="65"/>
      <c r="CJ169" s="65"/>
      <c r="CK169" s="65"/>
      <c r="CL169" s="65"/>
      <c r="CM169" s="65"/>
      <c r="CN169" s="65"/>
      <c r="CO169" s="65"/>
      <c r="CP169" s="65"/>
      <c r="CQ169" s="65"/>
      <c r="CR169" s="65"/>
      <c r="CS169" s="65"/>
      <c r="CT169" s="65"/>
      <c r="CU169" s="65"/>
      <c r="CV169" s="65"/>
      <c r="CW169" s="65"/>
      <c r="CX169" s="65"/>
      <c r="CY169" s="65"/>
      <c r="CZ169" s="65"/>
      <c r="DA169" s="65"/>
      <c r="DB169" s="65"/>
      <c r="DC169" s="65"/>
      <c r="DD169" s="65"/>
      <c r="DE169" s="65"/>
      <c r="DF169" s="65"/>
      <c r="DG169" s="65"/>
      <c r="DH169" s="65"/>
      <c r="DI169" s="65"/>
      <c r="DJ169" s="65"/>
      <c r="DK169" s="65"/>
      <c r="DL169" s="65"/>
      <c r="DM169" s="65"/>
      <c r="DN169" s="65"/>
      <c r="DO169" s="65"/>
      <c r="DP169" s="65"/>
      <c r="DQ169" s="65"/>
      <c r="DR169" s="65"/>
      <c r="DS169" s="65"/>
      <c r="DT169" s="65"/>
      <c r="DU169" s="65"/>
      <c r="DV169" s="65"/>
      <c r="DW169" s="65"/>
      <c r="DX169" s="65"/>
      <c r="DY169" s="65"/>
      <c r="DZ169" s="65"/>
      <c r="EA169" s="65"/>
      <c r="EB169" s="65"/>
      <c r="EC169" s="65"/>
      <c r="ED169" s="65"/>
      <c r="EE169" s="65"/>
      <c r="EF169" s="65"/>
      <c r="EG169" s="65"/>
      <c r="EH169" s="65"/>
      <c r="EI169" s="65"/>
      <c r="EJ169" s="65"/>
      <c r="EK169" s="65"/>
      <c r="EL169" s="65"/>
      <c r="EM169" s="65"/>
      <c r="EN169" s="65"/>
      <c r="EO169" s="65"/>
      <c r="EP169" s="65"/>
      <c r="EQ169" s="65"/>
      <c r="ER169" s="65"/>
      <c r="ES169" s="65"/>
      <c r="ET169" s="65"/>
      <c r="EU169" s="65"/>
      <c r="EV169" s="65"/>
      <c r="EW169" s="65"/>
      <c r="EX169" s="65"/>
      <c r="EY169" s="65"/>
      <c r="EZ169" s="65"/>
      <c r="FA169" s="65"/>
      <c r="FB169" s="65"/>
      <c r="FC169" s="65"/>
      <c r="FD169" s="65"/>
      <c r="FE169" s="65"/>
      <c r="FF169" s="65"/>
      <c r="FG169" s="65"/>
      <c r="FH169" s="65"/>
      <c r="FI169" s="65"/>
      <c r="FJ169" s="65"/>
      <c r="FK169" s="65"/>
      <c r="FL169" s="65"/>
      <c r="FM169" s="65"/>
      <c r="FN169" s="65"/>
      <c r="FO169" s="65"/>
      <c r="FP169" s="65"/>
      <c r="FQ169" s="65"/>
      <c r="FR169" s="65"/>
      <c r="FS169" s="65"/>
      <c r="FT169" s="65"/>
      <c r="FU169" s="65"/>
      <c r="FV169" s="65"/>
      <c r="FW169" s="65"/>
      <c r="FX169" s="65"/>
      <c r="FY169" s="65"/>
      <c r="FZ169" s="65"/>
      <c r="GA169" s="65"/>
      <c r="GB169" s="65"/>
      <c r="GC169" s="65"/>
      <c r="GD169" s="65"/>
      <c r="GE169" s="65"/>
      <c r="GF169" s="65"/>
      <c r="GG169" s="65"/>
      <c r="GH169" s="65"/>
      <c r="GI169" s="65"/>
      <c r="GJ169" s="65"/>
      <c r="GK169" s="65"/>
      <c r="GL169" s="65"/>
      <c r="GM169" s="65"/>
      <c r="GN169" s="65"/>
      <c r="GO169" s="65"/>
      <c r="GP169" s="65"/>
      <c r="GQ169" s="65"/>
      <c r="GR169" s="65"/>
      <c r="GS169" s="65"/>
      <c r="GT169" s="65"/>
      <c r="GU169" s="65"/>
      <c r="GV169" s="65"/>
      <c r="GW169" s="65"/>
      <c r="GX169" s="65"/>
    </row>
    <row r="170" spans="1:206" s="66" customFormat="1">
      <c r="A170" s="89"/>
      <c r="B170" s="89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65"/>
      <c r="AB170" s="65"/>
      <c r="AC170" s="65"/>
      <c r="AD170" s="65"/>
      <c r="AE170" s="65"/>
      <c r="AF170" s="65"/>
      <c r="AG170" s="65"/>
      <c r="AH170" s="65"/>
      <c r="AI170" s="65"/>
      <c r="AJ170" s="65"/>
      <c r="AK170" s="65"/>
      <c r="AL170" s="65"/>
      <c r="AM170" s="65"/>
      <c r="AN170" s="65"/>
      <c r="AO170" s="65"/>
      <c r="AP170" s="65"/>
      <c r="AQ170" s="65"/>
      <c r="AR170" s="65"/>
      <c r="AS170" s="65"/>
      <c r="AT170" s="65"/>
      <c r="AU170" s="65"/>
      <c r="AV170" s="65"/>
      <c r="AW170" s="65"/>
      <c r="AX170" s="65"/>
      <c r="AY170" s="65"/>
      <c r="AZ170" s="65"/>
      <c r="BA170" s="65"/>
      <c r="BB170" s="65"/>
      <c r="BC170" s="65"/>
      <c r="BD170" s="65"/>
      <c r="BE170" s="65"/>
      <c r="BF170" s="65"/>
      <c r="BG170" s="65"/>
      <c r="BH170" s="65"/>
      <c r="BI170" s="65"/>
      <c r="BJ170" s="65"/>
      <c r="BK170" s="65"/>
      <c r="BL170" s="65"/>
      <c r="BM170" s="91"/>
      <c r="BN170" s="91"/>
      <c r="BO170" s="65"/>
      <c r="BP170" s="65"/>
      <c r="BQ170" s="65"/>
      <c r="BR170" s="65"/>
      <c r="BS170" s="65"/>
      <c r="BT170" s="65"/>
      <c r="BU170" s="65"/>
      <c r="BV170" s="65"/>
      <c r="BW170" s="65"/>
      <c r="BX170" s="65"/>
      <c r="BY170" s="65"/>
      <c r="BZ170" s="65"/>
      <c r="CA170" s="65"/>
      <c r="CB170" s="65"/>
      <c r="CC170" s="65"/>
      <c r="CD170" s="65"/>
      <c r="CE170" s="65"/>
      <c r="CF170" s="65"/>
      <c r="CG170" s="65"/>
      <c r="CH170" s="65"/>
      <c r="CI170" s="65"/>
      <c r="CJ170" s="65"/>
      <c r="CK170" s="65"/>
      <c r="CL170" s="65"/>
      <c r="CM170" s="65"/>
      <c r="CN170" s="65"/>
      <c r="CO170" s="65"/>
      <c r="CP170" s="65"/>
      <c r="CQ170" s="65"/>
      <c r="CR170" s="65"/>
      <c r="CS170" s="65"/>
      <c r="CT170" s="65"/>
      <c r="CU170" s="65"/>
      <c r="CV170" s="65"/>
      <c r="CW170" s="65"/>
      <c r="CX170" s="65"/>
      <c r="CY170" s="65"/>
      <c r="CZ170" s="65"/>
      <c r="DA170" s="65"/>
      <c r="DB170" s="65"/>
      <c r="DC170" s="65"/>
      <c r="DD170" s="65"/>
      <c r="DE170" s="65"/>
      <c r="DF170" s="65"/>
      <c r="DG170" s="65"/>
      <c r="DH170" s="65"/>
      <c r="DI170" s="65"/>
      <c r="DJ170" s="65"/>
      <c r="DK170" s="65"/>
      <c r="DL170" s="65"/>
      <c r="DM170" s="65"/>
      <c r="DN170" s="65"/>
      <c r="DO170" s="65"/>
      <c r="DP170" s="65"/>
      <c r="DQ170" s="65"/>
      <c r="DR170" s="65"/>
      <c r="DS170" s="65"/>
      <c r="DT170" s="65"/>
      <c r="DU170" s="65"/>
      <c r="DV170" s="65"/>
      <c r="DW170" s="65"/>
      <c r="DX170" s="65"/>
      <c r="DY170" s="65"/>
      <c r="DZ170" s="65"/>
      <c r="EA170" s="65"/>
      <c r="EB170" s="65"/>
      <c r="EC170" s="65"/>
      <c r="ED170" s="65"/>
      <c r="EE170" s="65"/>
      <c r="EF170" s="65"/>
      <c r="EG170" s="65"/>
      <c r="EH170" s="65"/>
      <c r="EI170" s="65"/>
      <c r="EJ170" s="65"/>
      <c r="EK170" s="65"/>
      <c r="EL170" s="65"/>
      <c r="EM170" s="65"/>
      <c r="EN170" s="65"/>
      <c r="EO170" s="65"/>
      <c r="EP170" s="65"/>
      <c r="EQ170" s="65"/>
      <c r="ER170" s="65"/>
      <c r="ES170" s="65"/>
      <c r="ET170" s="65"/>
      <c r="EU170" s="65"/>
      <c r="EV170" s="65"/>
      <c r="EW170" s="65"/>
      <c r="EX170" s="65"/>
      <c r="EY170" s="65"/>
      <c r="EZ170" s="65"/>
      <c r="FA170" s="65"/>
      <c r="FB170" s="65"/>
      <c r="FC170" s="65"/>
      <c r="FD170" s="65"/>
      <c r="FE170" s="65"/>
      <c r="FF170" s="65"/>
      <c r="FG170" s="65"/>
      <c r="FH170" s="65"/>
      <c r="FI170" s="65"/>
      <c r="FJ170" s="65"/>
      <c r="FK170" s="65"/>
      <c r="FL170" s="65"/>
      <c r="FM170" s="65"/>
      <c r="FN170" s="65"/>
      <c r="FO170" s="65"/>
      <c r="FP170" s="65"/>
      <c r="FQ170" s="65"/>
      <c r="FR170" s="65"/>
      <c r="FS170" s="65"/>
      <c r="FT170" s="65"/>
      <c r="FU170" s="65"/>
      <c r="FV170" s="65"/>
      <c r="FW170" s="65"/>
      <c r="FX170" s="65"/>
      <c r="FY170" s="65"/>
      <c r="FZ170" s="65"/>
      <c r="GA170" s="65"/>
      <c r="GB170" s="65"/>
      <c r="GC170" s="65"/>
      <c r="GD170" s="65"/>
      <c r="GE170" s="65"/>
      <c r="GF170" s="65"/>
      <c r="GG170" s="65"/>
      <c r="GH170" s="65"/>
      <c r="GI170" s="65"/>
      <c r="GJ170" s="65"/>
      <c r="GK170" s="65"/>
      <c r="GL170" s="65"/>
      <c r="GM170" s="65"/>
      <c r="GN170" s="65"/>
      <c r="GO170" s="65"/>
      <c r="GP170" s="65"/>
      <c r="GQ170" s="65"/>
      <c r="GR170" s="65"/>
      <c r="GS170" s="65"/>
      <c r="GT170" s="65"/>
      <c r="GU170" s="65"/>
      <c r="GV170" s="65"/>
      <c r="GW170" s="65"/>
      <c r="GX170" s="65"/>
    </row>
    <row r="171" spans="1:206" s="66" customFormat="1">
      <c r="A171" s="89"/>
      <c r="B171" s="89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65"/>
      <c r="AB171" s="65"/>
      <c r="AC171" s="65"/>
      <c r="AD171" s="65"/>
      <c r="AE171" s="65"/>
      <c r="AF171" s="65"/>
      <c r="AG171" s="65"/>
      <c r="AH171" s="65"/>
      <c r="AI171" s="65"/>
      <c r="AJ171" s="65"/>
      <c r="AK171" s="65"/>
      <c r="AL171" s="65"/>
      <c r="AM171" s="65"/>
      <c r="AN171" s="65"/>
      <c r="AO171" s="65"/>
      <c r="AP171" s="65"/>
      <c r="AQ171" s="65"/>
      <c r="AR171" s="65"/>
      <c r="AS171" s="65"/>
      <c r="AT171" s="65"/>
      <c r="AU171" s="65"/>
      <c r="AV171" s="65"/>
      <c r="AW171" s="65"/>
      <c r="AX171" s="65"/>
      <c r="AY171" s="65"/>
      <c r="AZ171" s="65"/>
      <c r="BA171" s="65"/>
      <c r="BB171" s="65"/>
      <c r="BC171" s="65"/>
      <c r="BD171" s="65"/>
      <c r="BE171" s="65"/>
      <c r="BF171" s="65"/>
      <c r="BG171" s="65"/>
      <c r="BH171" s="65"/>
      <c r="BI171" s="65"/>
      <c r="BJ171" s="65"/>
      <c r="BK171" s="65"/>
      <c r="BL171" s="65"/>
      <c r="BM171" s="91"/>
      <c r="BN171" s="91"/>
      <c r="BO171" s="65"/>
      <c r="BP171" s="65"/>
      <c r="BQ171" s="65"/>
      <c r="BR171" s="65"/>
      <c r="BS171" s="65"/>
      <c r="BT171" s="65"/>
      <c r="BU171" s="65"/>
      <c r="BV171" s="65"/>
      <c r="BW171" s="65"/>
      <c r="BX171" s="65"/>
      <c r="BY171" s="65"/>
      <c r="BZ171" s="65"/>
      <c r="CA171" s="65"/>
      <c r="CB171" s="65"/>
      <c r="CC171" s="65"/>
      <c r="CD171" s="65"/>
      <c r="CE171" s="65"/>
      <c r="CF171" s="65"/>
      <c r="CG171" s="65"/>
      <c r="CH171" s="65"/>
      <c r="CI171" s="65"/>
      <c r="CJ171" s="65"/>
      <c r="CK171" s="65"/>
      <c r="CL171" s="65"/>
      <c r="CM171" s="65"/>
      <c r="CN171" s="65"/>
      <c r="CO171" s="65"/>
      <c r="CP171" s="65"/>
      <c r="CQ171" s="65"/>
      <c r="CR171" s="65"/>
      <c r="CS171" s="65"/>
      <c r="CT171" s="65"/>
      <c r="CU171" s="65"/>
      <c r="CV171" s="65"/>
      <c r="CW171" s="65"/>
      <c r="CX171" s="65"/>
      <c r="CY171" s="65"/>
      <c r="CZ171" s="65"/>
      <c r="DA171" s="65"/>
      <c r="DB171" s="65"/>
      <c r="DC171" s="65"/>
      <c r="DD171" s="65"/>
      <c r="DE171" s="65"/>
      <c r="DF171" s="65"/>
      <c r="DG171" s="65"/>
      <c r="DH171" s="65"/>
      <c r="DI171" s="65"/>
      <c r="DJ171" s="65"/>
      <c r="DK171" s="65"/>
      <c r="DL171" s="65"/>
      <c r="DM171" s="65"/>
      <c r="DN171" s="65"/>
      <c r="DO171" s="65"/>
      <c r="DP171" s="65"/>
      <c r="DQ171" s="65"/>
      <c r="DR171" s="65"/>
      <c r="DS171" s="65"/>
      <c r="DT171" s="65"/>
      <c r="DU171" s="65"/>
      <c r="DV171" s="65"/>
      <c r="DW171" s="65"/>
      <c r="DX171" s="65"/>
      <c r="DY171" s="65"/>
      <c r="DZ171" s="65"/>
      <c r="EA171" s="65"/>
      <c r="EB171" s="65"/>
      <c r="EC171" s="65"/>
      <c r="ED171" s="65"/>
      <c r="EE171" s="65"/>
      <c r="EF171" s="65"/>
      <c r="EG171" s="65"/>
      <c r="EH171" s="65"/>
      <c r="EI171" s="65"/>
      <c r="EJ171" s="65"/>
      <c r="EK171" s="65"/>
      <c r="EL171" s="65"/>
      <c r="EM171" s="65"/>
      <c r="EN171" s="65"/>
      <c r="EO171" s="65"/>
      <c r="EP171" s="65"/>
      <c r="EQ171" s="65"/>
      <c r="ER171" s="65"/>
      <c r="ES171" s="65"/>
      <c r="ET171" s="65"/>
      <c r="EU171" s="65"/>
      <c r="EV171" s="65"/>
      <c r="EW171" s="65"/>
      <c r="EX171" s="65"/>
      <c r="EY171" s="65"/>
      <c r="EZ171" s="65"/>
      <c r="FA171" s="65"/>
      <c r="FB171" s="65"/>
      <c r="FC171" s="65"/>
      <c r="FD171" s="65"/>
      <c r="FE171" s="65"/>
      <c r="FF171" s="65"/>
      <c r="FG171" s="65"/>
      <c r="FH171" s="65"/>
      <c r="FI171" s="65"/>
      <c r="FJ171" s="65"/>
      <c r="FK171" s="65"/>
      <c r="FL171" s="65"/>
      <c r="FM171" s="65"/>
      <c r="FN171" s="65"/>
      <c r="FO171" s="65"/>
      <c r="FP171" s="65"/>
      <c r="FQ171" s="65"/>
      <c r="FR171" s="65"/>
      <c r="FS171" s="65"/>
      <c r="FT171" s="65"/>
      <c r="FU171" s="65"/>
      <c r="FV171" s="65"/>
      <c r="FW171" s="65"/>
      <c r="FX171" s="65"/>
      <c r="FY171" s="65"/>
      <c r="FZ171" s="65"/>
      <c r="GA171" s="65"/>
      <c r="GB171" s="65"/>
      <c r="GC171" s="65"/>
      <c r="GD171" s="65"/>
      <c r="GE171" s="65"/>
      <c r="GF171" s="65"/>
      <c r="GG171" s="65"/>
      <c r="GH171" s="65"/>
      <c r="GI171" s="65"/>
      <c r="GJ171" s="65"/>
      <c r="GK171" s="65"/>
      <c r="GL171" s="65"/>
      <c r="GM171" s="65"/>
      <c r="GN171" s="65"/>
      <c r="GO171" s="65"/>
      <c r="GP171" s="65"/>
      <c r="GQ171" s="65"/>
      <c r="GR171" s="65"/>
      <c r="GS171" s="65"/>
      <c r="GT171" s="65"/>
      <c r="GU171" s="65"/>
      <c r="GV171" s="65"/>
      <c r="GW171" s="65"/>
      <c r="GX171" s="65"/>
    </row>
    <row r="172" spans="1:206" s="66" customFormat="1">
      <c r="A172" s="89"/>
      <c r="B172" s="89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65"/>
      <c r="AB172" s="65"/>
      <c r="AC172" s="65"/>
      <c r="AD172" s="65"/>
      <c r="AE172" s="65"/>
      <c r="AF172" s="65"/>
      <c r="AG172" s="65"/>
      <c r="AH172" s="65"/>
      <c r="AI172" s="65"/>
      <c r="AJ172" s="65"/>
      <c r="AK172" s="65"/>
      <c r="AL172" s="65"/>
      <c r="AM172" s="65"/>
      <c r="AN172" s="65"/>
      <c r="AO172" s="65"/>
      <c r="AP172" s="65"/>
      <c r="AQ172" s="65"/>
      <c r="AR172" s="65"/>
      <c r="AS172" s="65"/>
      <c r="AT172" s="65"/>
      <c r="AU172" s="65"/>
      <c r="AV172" s="65"/>
      <c r="AW172" s="65"/>
      <c r="AX172" s="65"/>
      <c r="AY172" s="65"/>
      <c r="AZ172" s="65"/>
      <c r="BA172" s="65"/>
      <c r="BB172" s="65"/>
      <c r="BC172" s="65"/>
      <c r="BD172" s="65"/>
      <c r="BE172" s="65"/>
      <c r="BF172" s="65"/>
      <c r="BG172" s="65"/>
      <c r="BH172" s="65"/>
      <c r="BI172" s="65"/>
      <c r="BJ172" s="65"/>
      <c r="BK172" s="65"/>
      <c r="BL172" s="65"/>
      <c r="BM172" s="91"/>
      <c r="BN172" s="91"/>
      <c r="BO172" s="65"/>
      <c r="BP172" s="65"/>
      <c r="BQ172" s="65"/>
      <c r="BR172" s="65"/>
      <c r="BS172" s="65"/>
      <c r="BT172" s="65"/>
      <c r="BU172" s="65"/>
      <c r="BV172" s="65"/>
      <c r="BW172" s="65"/>
      <c r="BX172" s="65"/>
      <c r="BY172" s="65"/>
      <c r="BZ172" s="65"/>
      <c r="CA172" s="65"/>
      <c r="CB172" s="65"/>
      <c r="CC172" s="65"/>
      <c r="CD172" s="65"/>
      <c r="CE172" s="65"/>
      <c r="CF172" s="65"/>
      <c r="CG172" s="65"/>
      <c r="CH172" s="65"/>
      <c r="CI172" s="65"/>
      <c r="CJ172" s="65"/>
      <c r="CK172" s="65"/>
      <c r="CL172" s="65"/>
      <c r="CM172" s="65"/>
      <c r="CN172" s="65"/>
      <c r="CO172" s="65"/>
      <c r="CP172" s="65"/>
      <c r="CQ172" s="65"/>
      <c r="CR172" s="65"/>
      <c r="CS172" s="65"/>
      <c r="CT172" s="65"/>
      <c r="CU172" s="65"/>
      <c r="CV172" s="65"/>
      <c r="CW172" s="65"/>
      <c r="CX172" s="65"/>
      <c r="CY172" s="65"/>
      <c r="CZ172" s="65"/>
      <c r="DA172" s="65"/>
      <c r="DB172" s="65"/>
      <c r="DC172" s="65"/>
      <c r="DD172" s="65"/>
      <c r="DE172" s="65"/>
      <c r="DF172" s="65"/>
      <c r="DG172" s="65"/>
      <c r="DH172" s="65"/>
      <c r="DI172" s="65"/>
      <c r="DJ172" s="65"/>
      <c r="DK172" s="65"/>
      <c r="DL172" s="65"/>
      <c r="DM172" s="65"/>
      <c r="DN172" s="65"/>
      <c r="DO172" s="65"/>
      <c r="DP172" s="65"/>
      <c r="DQ172" s="65"/>
      <c r="DR172" s="65"/>
      <c r="DS172" s="65"/>
      <c r="DT172" s="65"/>
      <c r="DU172" s="65"/>
      <c r="DV172" s="65"/>
      <c r="DW172" s="65"/>
      <c r="DX172" s="65"/>
      <c r="DY172" s="65"/>
      <c r="DZ172" s="65"/>
      <c r="EA172" s="65"/>
      <c r="EB172" s="65"/>
      <c r="EC172" s="65"/>
      <c r="ED172" s="65"/>
      <c r="EE172" s="65"/>
      <c r="EF172" s="65"/>
      <c r="EG172" s="65"/>
      <c r="EH172" s="65"/>
      <c r="EI172" s="65"/>
      <c r="EJ172" s="65"/>
      <c r="EK172" s="65"/>
      <c r="EL172" s="65"/>
      <c r="EM172" s="65"/>
      <c r="EN172" s="65"/>
      <c r="EO172" s="65"/>
      <c r="EP172" s="65"/>
      <c r="EQ172" s="65"/>
      <c r="ER172" s="65"/>
      <c r="ES172" s="65"/>
      <c r="ET172" s="65"/>
      <c r="EU172" s="65"/>
      <c r="EV172" s="65"/>
      <c r="EW172" s="65"/>
      <c r="EX172" s="65"/>
      <c r="EY172" s="65"/>
      <c r="EZ172" s="65"/>
      <c r="FA172" s="65"/>
      <c r="FB172" s="65"/>
      <c r="FC172" s="65"/>
      <c r="FD172" s="65"/>
      <c r="FE172" s="65"/>
      <c r="FF172" s="65"/>
      <c r="FG172" s="65"/>
      <c r="FH172" s="65"/>
      <c r="FI172" s="65"/>
      <c r="FJ172" s="65"/>
      <c r="FK172" s="65"/>
      <c r="FL172" s="65"/>
      <c r="FM172" s="65"/>
      <c r="FN172" s="65"/>
      <c r="FO172" s="65"/>
      <c r="FP172" s="65"/>
      <c r="FQ172" s="65"/>
      <c r="FR172" s="65"/>
      <c r="FS172" s="65"/>
      <c r="FT172" s="65"/>
      <c r="FU172" s="65"/>
      <c r="FV172" s="65"/>
      <c r="FW172" s="65"/>
      <c r="FX172" s="65"/>
      <c r="FY172" s="65"/>
      <c r="FZ172" s="65"/>
      <c r="GA172" s="65"/>
      <c r="GB172" s="65"/>
      <c r="GC172" s="65"/>
      <c r="GD172" s="65"/>
      <c r="GE172" s="65"/>
      <c r="GF172" s="65"/>
      <c r="GG172" s="65"/>
      <c r="GH172" s="65"/>
      <c r="GI172" s="65"/>
      <c r="GJ172" s="65"/>
      <c r="GK172" s="65"/>
      <c r="GL172" s="65"/>
      <c r="GM172" s="65"/>
      <c r="GN172" s="65"/>
      <c r="GO172" s="65"/>
      <c r="GP172" s="65"/>
      <c r="GQ172" s="65"/>
      <c r="GR172" s="65"/>
      <c r="GS172" s="65"/>
      <c r="GT172" s="65"/>
      <c r="GU172" s="65"/>
      <c r="GV172" s="65"/>
      <c r="GW172" s="65"/>
      <c r="GX172" s="65"/>
    </row>
    <row r="173" spans="1:206" s="34" customFormat="1">
      <c r="A173" s="45"/>
      <c r="B173" s="45"/>
      <c r="C173" s="45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47"/>
      <c r="BN173" s="47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  <c r="GA173" s="35"/>
      <c r="GB173" s="35"/>
      <c r="GC173" s="35"/>
      <c r="GD173" s="35"/>
      <c r="GE173" s="35"/>
      <c r="GF173" s="35"/>
      <c r="GG173" s="35"/>
      <c r="GH173" s="35"/>
      <c r="GI173" s="35"/>
      <c r="GJ173" s="35"/>
      <c r="GK173" s="35"/>
      <c r="GL173" s="35"/>
      <c r="GM173" s="35"/>
      <c r="GN173" s="35"/>
      <c r="GO173" s="35"/>
      <c r="GP173" s="35"/>
      <c r="GQ173" s="35"/>
      <c r="GR173" s="35"/>
      <c r="GS173" s="35"/>
      <c r="GT173" s="35"/>
      <c r="GU173" s="35"/>
      <c r="GV173" s="35"/>
      <c r="GW173" s="35"/>
      <c r="GX173" s="35"/>
    </row>
    <row r="174" spans="1:206" s="34" customFormat="1">
      <c r="A174" s="45"/>
      <c r="B174" s="45"/>
      <c r="C174" s="45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47"/>
      <c r="BN174" s="47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  <c r="GA174" s="35"/>
      <c r="GB174" s="35"/>
      <c r="GC174" s="35"/>
      <c r="GD174" s="35"/>
      <c r="GE174" s="35"/>
      <c r="GF174" s="35"/>
      <c r="GG174" s="35"/>
      <c r="GH174" s="35"/>
      <c r="GI174" s="35"/>
      <c r="GJ174" s="35"/>
      <c r="GK174" s="35"/>
      <c r="GL174" s="35"/>
      <c r="GM174" s="35"/>
      <c r="GN174" s="35"/>
      <c r="GO174" s="35"/>
      <c r="GP174" s="35"/>
      <c r="GQ174" s="35"/>
      <c r="GR174" s="35"/>
      <c r="GS174" s="35"/>
      <c r="GT174" s="35"/>
      <c r="GU174" s="35"/>
      <c r="GV174" s="35"/>
      <c r="GW174" s="35"/>
      <c r="GX174" s="35"/>
    </row>
    <row r="175" spans="1:206" s="34" customFormat="1">
      <c r="A175" s="45"/>
      <c r="B175" s="45"/>
      <c r="C175" s="45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47"/>
      <c r="BN175" s="47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</row>
    <row r="176" spans="1:206" s="34" customFormat="1">
      <c r="A176" s="45"/>
      <c r="B176" s="45"/>
      <c r="C176" s="45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47"/>
      <c r="BN176" s="47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</row>
    <row r="177" spans="1:206" s="34" customFormat="1">
      <c r="A177" s="45"/>
      <c r="B177" s="45"/>
      <c r="C177" s="45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47"/>
      <c r="BN177" s="47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</row>
    <row r="178" spans="1:206" s="34" customFormat="1">
      <c r="A178" s="45"/>
      <c r="B178" s="45"/>
      <c r="C178" s="45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47"/>
      <c r="BN178" s="47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</row>
    <row r="179" spans="1:206" s="34" customFormat="1">
      <c r="A179" s="45"/>
      <c r="B179" s="45"/>
      <c r="C179" s="45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47"/>
      <c r="BN179" s="47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</row>
    <row r="180" spans="1:206" s="34" customFormat="1">
      <c r="A180" s="45"/>
      <c r="B180" s="45"/>
      <c r="C180" s="45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47"/>
      <c r="BN180" s="47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</row>
    <row r="181" spans="1:206" s="34" customFormat="1">
      <c r="A181" s="45"/>
      <c r="B181" s="45"/>
      <c r="C181" s="45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47"/>
      <c r="BN181" s="47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</row>
    <row r="182" spans="1:206" s="34" customFormat="1">
      <c r="A182" s="45"/>
      <c r="B182" s="45"/>
      <c r="C182" s="45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47"/>
      <c r="BN182" s="47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</row>
    <row r="183" spans="1:206" s="34" customFormat="1">
      <c r="A183" s="45"/>
      <c r="B183" s="45"/>
      <c r="C183" s="45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47"/>
      <c r="BN183" s="47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</row>
    <row r="184" spans="1:206" s="34" customFormat="1">
      <c r="A184" s="45"/>
      <c r="B184" s="45"/>
      <c r="C184" s="45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47"/>
      <c r="BN184" s="47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</row>
    <row r="185" spans="1:206" s="34" customFormat="1">
      <c r="A185" s="45"/>
      <c r="B185" s="45"/>
      <c r="C185" s="45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47"/>
      <c r="BN185" s="47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</row>
    <row r="186" spans="1:206" s="34" customFormat="1">
      <c r="A186" s="45"/>
      <c r="B186" s="45"/>
      <c r="C186" s="45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47"/>
      <c r="BN186" s="47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</row>
    <row r="187" spans="1:206" s="34" customFormat="1">
      <c r="A187" s="45"/>
      <c r="B187" s="45"/>
      <c r="C187" s="45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47"/>
      <c r="BN187" s="47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</row>
    <row r="188" spans="1:206" s="34" customFormat="1">
      <c r="A188" s="45"/>
      <c r="B188" s="45"/>
      <c r="C188" s="45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47"/>
      <c r="BN188" s="47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</row>
    <row r="189" spans="1:206" s="34" customFormat="1">
      <c r="A189" s="45"/>
      <c r="B189" s="45"/>
      <c r="C189" s="45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47"/>
      <c r="BN189" s="47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</row>
    <row r="190" spans="1:206" s="34" customFormat="1">
      <c r="A190" s="45"/>
      <c r="B190" s="45"/>
      <c r="C190" s="45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47"/>
      <c r="BN190" s="47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</row>
    <row r="191" spans="1:206" s="34" customFormat="1">
      <c r="A191" s="45"/>
      <c r="B191" s="45"/>
      <c r="C191" s="45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47"/>
      <c r="BN191" s="47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</row>
    <row r="192" spans="1:206" s="34" customFormat="1">
      <c r="A192" s="45"/>
      <c r="B192" s="45"/>
      <c r="C192" s="45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47"/>
      <c r="BN192" s="47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</row>
    <row r="193" spans="1:206" s="34" customFormat="1">
      <c r="A193" s="45"/>
      <c r="B193" s="45"/>
      <c r="C193" s="45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47"/>
      <c r="BN193" s="47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</row>
    <row r="194" spans="1:206" s="34" customFormat="1">
      <c r="A194" s="45"/>
      <c r="B194" s="45"/>
      <c r="C194" s="45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47"/>
      <c r="BN194" s="47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</row>
    <row r="195" spans="1:206" s="34" customFormat="1">
      <c r="A195" s="45"/>
      <c r="B195" s="45"/>
      <c r="C195" s="45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47"/>
      <c r="BN195" s="47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</row>
    <row r="196" spans="1:206" s="34" customFormat="1">
      <c r="A196" s="45"/>
      <c r="B196" s="45"/>
      <c r="C196" s="45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47"/>
      <c r="BN196" s="47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</row>
    <row r="197" spans="1:206" s="34" customFormat="1">
      <c r="A197" s="45"/>
      <c r="B197" s="45"/>
      <c r="C197" s="45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47"/>
      <c r="BN197" s="47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</row>
    <row r="198" spans="1:206" s="34" customFormat="1">
      <c r="A198" s="45"/>
      <c r="B198" s="45"/>
      <c r="C198" s="45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47"/>
      <c r="BN198" s="47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</row>
    <row r="199" spans="1:206" s="34" customFormat="1">
      <c r="A199" s="45"/>
      <c r="B199" s="45"/>
      <c r="C199" s="45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47"/>
      <c r="BN199" s="47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</row>
    <row r="200" spans="1:206" s="34" customFormat="1">
      <c r="A200" s="45"/>
      <c r="B200" s="45"/>
      <c r="C200" s="45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47"/>
      <c r="BN200" s="47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</row>
    <row r="201" spans="1:206" s="34" customFormat="1">
      <c r="A201" s="45"/>
      <c r="B201" s="45"/>
      <c r="C201" s="45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47"/>
      <c r="BN201" s="47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</row>
    <row r="202" spans="1:206" s="34" customFormat="1">
      <c r="A202" s="45"/>
      <c r="B202" s="45"/>
      <c r="C202" s="45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47"/>
      <c r="BN202" s="47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</row>
    <row r="203" spans="1:206" s="34" customFormat="1">
      <c r="A203" s="45"/>
      <c r="B203" s="45"/>
      <c r="C203" s="45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47"/>
      <c r="BN203" s="47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</row>
    <row r="204" spans="1:206" s="34" customFormat="1">
      <c r="A204" s="45"/>
      <c r="B204" s="45"/>
      <c r="C204" s="45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47"/>
      <c r="BN204" s="47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</row>
    <row r="205" spans="1:206" s="34" customFormat="1">
      <c r="A205" s="45"/>
      <c r="B205" s="45"/>
      <c r="C205" s="45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47"/>
      <c r="BN205" s="47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</row>
    <row r="206" spans="1:206" s="34" customFormat="1">
      <c r="A206" s="45"/>
      <c r="B206" s="45"/>
      <c r="C206" s="45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47"/>
      <c r="BN206" s="47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</row>
    <row r="207" spans="1:206" s="34" customFormat="1">
      <c r="A207" s="45"/>
      <c r="B207" s="45"/>
      <c r="C207" s="45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47"/>
      <c r="BN207" s="47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</row>
    <row r="208" spans="1:206" s="34" customFormat="1">
      <c r="A208" s="45"/>
      <c r="B208" s="45"/>
      <c r="C208" s="45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47"/>
      <c r="BN208" s="47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</row>
    <row r="209" spans="1:206" s="34" customFormat="1">
      <c r="A209" s="45"/>
      <c r="B209" s="45"/>
      <c r="C209" s="45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47"/>
      <c r="BN209" s="47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</row>
    <row r="210" spans="1:206" s="34" customFormat="1">
      <c r="A210" s="45"/>
      <c r="B210" s="45"/>
      <c r="C210" s="45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47"/>
      <c r="BN210" s="47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</row>
    <row r="211" spans="1:206" s="34" customFormat="1">
      <c r="A211" s="45"/>
      <c r="B211" s="45"/>
      <c r="C211" s="45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47"/>
      <c r="BN211" s="47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</row>
    <row r="212" spans="1:206" s="34" customFormat="1">
      <c r="A212" s="45"/>
      <c r="B212" s="45"/>
      <c r="C212" s="45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47"/>
      <c r="BN212" s="47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</row>
    <row r="213" spans="1:206" s="34" customFormat="1">
      <c r="A213" s="45"/>
      <c r="B213" s="45"/>
      <c r="C213" s="45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47"/>
      <c r="BN213" s="47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</row>
    <row r="214" spans="1:206" s="34" customFormat="1">
      <c r="A214" s="45"/>
      <c r="B214" s="45"/>
      <c r="C214" s="45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47"/>
      <c r="BN214" s="47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</row>
    <row r="215" spans="1:206" s="34" customFormat="1">
      <c r="A215" s="45"/>
      <c r="B215" s="45"/>
      <c r="C215" s="45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47"/>
      <c r="BN215" s="47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</row>
    <row r="216" spans="1:206" s="34" customFormat="1">
      <c r="A216" s="45"/>
      <c r="B216" s="45"/>
      <c r="C216" s="45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47"/>
      <c r="BN216" s="47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</row>
    <row r="217" spans="1:206" s="34" customFormat="1">
      <c r="A217" s="45"/>
      <c r="B217" s="45"/>
      <c r="C217" s="45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47"/>
      <c r="BN217" s="47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</row>
    <row r="218" spans="1:206" s="34" customFormat="1">
      <c r="A218" s="45"/>
      <c r="B218" s="45"/>
      <c r="C218" s="45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47"/>
      <c r="BN218" s="47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</row>
    <row r="219" spans="1:206" s="34" customFormat="1">
      <c r="A219" s="45"/>
      <c r="B219" s="45"/>
      <c r="C219" s="45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47"/>
      <c r="BN219" s="47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</row>
    <row r="220" spans="1:206" s="34" customFormat="1">
      <c r="A220" s="45"/>
      <c r="B220" s="45"/>
      <c r="C220" s="45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47"/>
      <c r="BN220" s="47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</row>
    <row r="221" spans="1:206" s="34" customFormat="1">
      <c r="A221" s="45"/>
      <c r="B221" s="45"/>
      <c r="C221" s="45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47"/>
      <c r="BN221" s="47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</row>
    <row r="222" spans="1:206" s="34" customFormat="1">
      <c r="A222" s="45"/>
      <c r="B222" s="45"/>
      <c r="C222" s="45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47"/>
      <c r="BN222" s="47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</row>
    <row r="223" spans="1:206" s="34" customFormat="1">
      <c r="A223" s="45"/>
      <c r="B223" s="45"/>
      <c r="C223" s="45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47"/>
      <c r="BN223" s="47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</row>
    <row r="224" spans="1:206" s="34" customFormat="1">
      <c r="A224" s="45"/>
      <c r="B224" s="45"/>
      <c r="C224" s="45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47"/>
      <c r="BN224" s="47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</row>
    <row r="225" spans="1:206" s="34" customFormat="1">
      <c r="A225" s="45"/>
      <c r="B225" s="45"/>
      <c r="C225" s="45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47"/>
      <c r="BN225" s="47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</row>
    <row r="226" spans="1:206" s="34" customFormat="1">
      <c r="A226" s="45"/>
      <c r="B226" s="45"/>
      <c r="C226" s="45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47"/>
      <c r="BN226" s="47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</row>
    <row r="227" spans="1:206" s="34" customFormat="1">
      <c r="A227" s="45"/>
      <c r="B227" s="45"/>
      <c r="C227" s="45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47"/>
      <c r="BN227" s="47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</row>
    <row r="228" spans="1:206" s="34" customFormat="1">
      <c r="A228" s="45"/>
      <c r="B228" s="45"/>
      <c r="C228" s="45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47"/>
      <c r="BN228" s="47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</row>
    <row r="229" spans="1:206" s="34" customFormat="1">
      <c r="A229" s="45"/>
      <c r="B229" s="45"/>
      <c r="C229" s="45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47"/>
      <c r="BN229" s="47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</row>
    <row r="230" spans="1:206" s="34" customFormat="1">
      <c r="A230" s="45"/>
      <c r="B230" s="45"/>
      <c r="C230" s="45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47"/>
      <c r="BN230" s="47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</row>
    <row r="231" spans="1:206" s="34" customFormat="1">
      <c r="A231" s="45"/>
      <c r="B231" s="45"/>
      <c r="C231" s="45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47"/>
      <c r="BN231" s="47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</row>
    <row r="232" spans="1:206" s="34" customFormat="1">
      <c r="A232" s="45"/>
      <c r="B232" s="45"/>
      <c r="C232" s="45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47"/>
      <c r="BN232" s="47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</row>
    <row r="233" spans="1:206" s="34" customFormat="1">
      <c r="A233" s="45"/>
      <c r="B233" s="45"/>
      <c r="C233" s="45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47"/>
      <c r="BN233" s="47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</row>
    <row r="234" spans="1:206" s="34" customFormat="1">
      <c r="A234" s="45"/>
      <c r="B234" s="45"/>
      <c r="C234" s="45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47"/>
      <c r="BN234" s="47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</row>
    <row r="235" spans="1:206" s="34" customFormat="1">
      <c r="A235" s="45"/>
      <c r="B235" s="45"/>
      <c r="C235" s="45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47"/>
      <c r="BN235" s="47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</row>
    <row r="236" spans="1:206" s="34" customFormat="1">
      <c r="A236" s="45"/>
      <c r="B236" s="45"/>
      <c r="C236" s="45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47"/>
      <c r="BN236" s="47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</row>
    <row r="237" spans="1:206" s="34" customFormat="1">
      <c r="A237" s="45"/>
      <c r="B237" s="45"/>
      <c r="C237" s="45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47"/>
      <c r="BN237" s="47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</row>
    <row r="238" spans="1:206" s="34" customFormat="1">
      <c r="A238" s="45"/>
      <c r="B238" s="45"/>
      <c r="C238" s="45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47"/>
      <c r="BN238" s="47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</row>
    <row r="239" spans="1:206" s="34" customFormat="1">
      <c r="A239" s="45"/>
      <c r="B239" s="45"/>
      <c r="C239" s="45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47"/>
      <c r="BN239" s="47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</row>
    <row r="240" spans="1:206" s="34" customFormat="1">
      <c r="A240" s="45"/>
      <c r="B240" s="45"/>
      <c r="C240" s="45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47"/>
      <c r="BN240" s="47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</row>
    <row r="241" spans="1:206" s="34" customFormat="1">
      <c r="A241" s="45"/>
      <c r="B241" s="45"/>
      <c r="C241" s="45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47"/>
      <c r="BN241" s="47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</row>
    <row r="242" spans="1:206" s="34" customFormat="1">
      <c r="A242" s="45"/>
      <c r="B242" s="45"/>
      <c r="C242" s="45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47"/>
      <c r="BN242" s="47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</row>
    <row r="243" spans="1:206" s="34" customFormat="1">
      <c r="A243" s="45"/>
      <c r="B243" s="45"/>
      <c r="C243" s="45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47"/>
      <c r="BN243" s="47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</row>
    <row r="244" spans="1:206" s="34" customFormat="1">
      <c r="A244" s="45"/>
      <c r="B244" s="45"/>
      <c r="C244" s="45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47"/>
      <c r="BN244" s="47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</row>
    <row r="245" spans="1:206" s="34" customFormat="1">
      <c r="A245" s="45"/>
      <c r="B245" s="45"/>
      <c r="C245" s="45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47"/>
      <c r="BN245" s="47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</row>
    <row r="246" spans="1:206" s="34" customFormat="1">
      <c r="A246" s="45"/>
      <c r="B246" s="45"/>
      <c r="C246" s="45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47"/>
      <c r="BN246" s="47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</row>
    <row r="247" spans="1:206" s="34" customFormat="1">
      <c r="A247" s="45"/>
      <c r="B247" s="45"/>
      <c r="C247" s="45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47"/>
      <c r="BN247" s="47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</row>
    <row r="248" spans="1:206" s="34" customFormat="1">
      <c r="A248" s="45"/>
      <c r="B248" s="45"/>
      <c r="C248" s="45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47"/>
      <c r="BN248" s="47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</row>
    <row r="249" spans="1:206" s="34" customFormat="1">
      <c r="A249" s="45"/>
      <c r="B249" s="45"/>
      <c r="C249" s="45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47"/>
      <c r="BN249" s="47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</row>
    <row r="250" spans="1:206" s="34" customFormat="1">
      <c r="A250" s="45"/>
      <c r="B250" s="45"/>
      <c r="C250" s="45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47"/>
      <c r="BN250" s="47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</row>
    <row r="251" spans="1:206" s="34" customFormat="1">
      <c r="A251" s="45"/>
      <c r="B251" s="45"/>
      <c r="C251" s="45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47"/>
      <c r="BN251" s="47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</row>
    <row r="252" spans="1:206" s="34" customFormat="1">
      <c r="A252" s="45"/>
      <c r="B252" s="45"/>
      <c r="C252" s="45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47"/>
      <c r="BN252" s="47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</row>
    <row r="253" spans="1:206" s="34" customFormat="1">
      <c r="A253" s="45"/>
      <c r="B253" s="45"/>
      <c r="C253" s="45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47"/>
      <c r="BN253" s="47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</row>
    <row r="254" spans="1:206" s="34" customFormat="1">
      <c r="A254" s="45"/>
      <c r="B254" s="45"/>
      <c r="C254" s="45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47"/>
      <c r="BN254" s="47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</row>
    <row r="255" spans="1:206" s="34" customFormat="1">
      <c r="A255" s="45"/>
      <c r="B255" s="45"/>
      <c r="C255" s="45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47"/>
      <c r="BN255" s="47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</row>
    <row r="256" spans="1:206" s="34" customFormat="1">
      <c r="A256" s="45"/>
      <c r="B256" s="45"/>
      <c r="C256" s="45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47"/>
      <c r="BN256" s="47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</row>
    <row r="257" spans="1:206" s="34" customFormat="1">
      <c r="A257" s="45"/>
      <c r="B257" s="45"/>
      <c r="C257" s="45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47"/>
      <c r="BN257" s="47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</row>
    <row r="258" spans="1:206" s="34" customFormat="1">
      <c r="A258" s="45"/>
      <c r="B258" s="45"/>
      <c r="C258" s="45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47"/>
      <c r="BN258" s="47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</row>
    <row r="259" spans="1:206" s="34" customFormat="1">
      <c r="A259" s="45"/>
      <c r="B259" s="45"/>
      <c r="C259" s="45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47"/>
      <c r="BN259" s="47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</row>
    <row r="260" spans="1:206" s="34" customFormat="1">
      <c r="A260" s="45"/>
      <c r="B260" s="45"/>
      <c r="C260" s="45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47"/>
      <c r="BN260" s="47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</row>
    <row r="261" spans="1:206" s="34" customFormat="1">
      <c r="A261" s="45"/>
      <c r="B261" s="45"/>
      <c r="C261" s="45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47"/>
      <c r="BN261" s="47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</row>
    <row r="262" spans="1:206" s="34" customFormat="1">
      <c r="A262" s="45"/>
      <c r="B262" s="45"/>
      <c r="C262" s="45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47"/>
      <c r="BN262" s="47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</row>
    <row r="263" spans="1:206" s="34" customFormat="1">
      <c r="A263" s="45"/>
      <c r="B263" s="45"/>
      <c r="C263" s="45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47"/>
      <c r="BN263" s="47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</row>
    <row r="264" spans="1:206" s="34" customFormat="1">
      <c r="A264" s="45"/>
      <c r="B264" s="45"/>
      <c r="C264" s="45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47"/>
      <c r="BN264" s="47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</row>
    <row r="265" spans="1:206" s="34" customFormat="1">
      <c r="A265" s="45"/>
      <c r="B265" s="45"/>
      <c r="C265" s="45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47"/>
      <c r="BN265" s="47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</row>
    <row r="266" spans="1:206" s="34" customFormat="1">
      <c r="A266" s="45"/>
      <c r="B266" s="45"/>
      <c r="C266" s="45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47"/>
      <c r="BN266" s="47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</row>
    <row r="267" spans="1:206" s="34" customFormat="1">
      <c r="A267" s="45"/>
      <c r="B267" s="45"/>
      <c r="C267" s="45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47"/>
      <c r="BN267" s="47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</row>
    <row r="268" spans="1:206" s="34" customFormat="1">
      <c r="A268" s="45"/>
      <c r="B268" s="45"/>
      <c r="C268" s="45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47"/>
      <c r="BN268" s="47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</row>
    <row r="269" spans="1:206" s="34" customFormat="1">
      <c r="A269" s="45"/>
      <c r="B269" s="45"/>
      <c r="C269" s="45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47"/>
      <c r="BN269" s="47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</row>
    <row r="270" spans="1:206" s="34" customFormat="1">
      <c r="A270" s="45"/>
      <c r="B270" s="45"/>
      <c r="C270" s="45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47"/>
      <c r="BN270" s="47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</row>
    <row r="271" spans="1:206" s="34" customFormat="1">
      <c r="A271" s="45"/>
      <c r="B271" s="45"/>
      <c r="C271" s="45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47"/>
      <c r="BN271" s="47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</row>
    <row r="272" spans="1:206" s="34" customFormat="1">
      <c r="A272" s="45"/>
      <c r="B272" s="45"/>
      <c r="C272" s="45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47"/>
      <c r="BN272" s="47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</row>
    <row r="273" spans="1:206" s="34" customFormat="1">
      <c r="A273" s="45"/>
      <c r="B273" s="45"/>
      <c r="C273" s="45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47"/>
      <c r="BN273" s="47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</row>
    <row r="274" spans="1:206" s="34" customFormat="1">
      <c r="A274" s="45"/>
      <c r="B274" s="45"/>
      <c r="C274" s="45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47"/>
      <c r="BN274" s="47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</row>
    <row r="275" spans="1:206" s="34" customFormat="1">
      <c r="A275" s="45"/>
      <c r="B275" s="45"/>
      <c r="C275" s="45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47"/>
      <c r="BN275" s="47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</row>
    <row r="276" spans="1:206" s="34" customFormat="1">
      <c r="A276" s="45"/>
      <c r="B276" s="45"/>
      <c r="C276" s="45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47"/>
      <c r="BN276" s="47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</row>
    <row r="277" spans="1:206" s="34" customFormat="1">
      <c r="A277" s="45"/>
      <c r="B277" s="45"/>
      <c r="C277" s="45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47"/>
      <c r="BN277" s="47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</row>
    <row r="278" spans="1:206" s="34" customFormat="1">
      <c r="A278" s="45"/>
      <c r="B278" s="45"/>
      <c r="C278" s="45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47"/>
      <c r="BN278" s="47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</row>
    <row r="279" spans="1:206" s="34" customFormat="1">
      <c r="A279" s="45"/>
      <c r="B279" s="45"/>
      <c r="C279" s="45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47"/>
      <c r="BN279" s="47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</row>
    <row r="280" spans="1:206" s="34" customFormat="1">
      <c r="A280" s="45"/>
      <c r="B280" s="45"/>
      <c r="C280" s="45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47"/>
      <c r="BN280" s="47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</row>
    <row r="281" spans="1:206" s="34" customFormat="1">
      <c r="A281" s="45"/>
      <c r="B281" s="45"/>
      <c r="C281" s="45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47"/>
      <c r="BN281" s="47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</row>
    <row r="282" spans="1:206" s="2" customFormat="1">
      <c r="A282" s="48"/>
      <c r="B282" s="48"/>
      <c r="C282" s="48"/>
      <c r="D282" s="49"/>
      <c r="E282" s="49"/>
      <c r="F282" s="49"/>
      <c r="G282" s="49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  <c r="BM282" s="1"/>
      <c r="BN282" s="1"/>
    </row>
    <row r="283" spans="1:206" s="2" customFormat="1">
      <c r="A283" s="48"/>
      <c r="B283" s="48"/>
      <c r="C283" s="48"/>
      <c r="D283" s="49"/>
      <c r="E283" s="49"/>
      <c r="F283" s="49"/>
      <c r="G283" s="49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  <c r="BM283" s="1"/>
      <c r="BN283" s="1"/>
    </row>
    <row r="284" spans="1:206" s="2" customFormat="1">
      <c r="A284" s="48"/>
      <c r="B284" s="48"/>
      <c r="C284" s="48"/>
      <c r="D284" s="49"/>
      <c r="E284" s="49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  <c r="BM284" s="1"/>
      <c r="BN284" s="1"/>
    </row>
    <row r="285" spans="1:206" s="2" customFormat="1">
      <c r="A285" s="48"/>
      <c r="B285" s="48"/>
      <c r="C285" s="48"/>
      <c r="D285" s="49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BM285" s="1"/>
      <c r="BN285" s="1"/>
    </row>
    <row r="286" spans="1:206" s="2" customFormat="1">
      <c r="A286" s="48"/>
      <c r="B286" s="48"/>
      <c r="C286" s="48"/>
      <c r="D286" s="49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BM286" s="1"/>
      <c r="BN286" s="1"/>
    </row>
    <row r="287" spans="1:206" s="2" customFormat="1">
      <c r="A287" s="48"/>
      <c r="B287" s="48"/>
      <c r="C287" s="48"/>
      <c r="D287" s="49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BM287" s="1"/>
      <c r="BN287" s="1"/>
    </row>
    <row r="288" spans="1:206" s="2" customFormat="1">
      <c r="A288" s="48"/>
      <c r="B288" s="48"/>
      <c r="C288" s="48"/>
      <c r="D288" s="49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BM288" s="1"/>
      <c r="BN288" s="1"/>
    </row>
    <row r="289" spans="1:66" s="2" customFormat="1">
      <c r="A289" s="48"/>
      <c r="B289" s="48"/>
      <c r="C289" s="48"/>
      <c r="D289" s="49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BM289" s="1"/>
      <c r="BN289" s="1"/>
    </row>
    <row r="290" spans="1:66" s="2" customFormat="1">
      <c r="A290" s="48"/>
      <c r="B290" s="48"/>
      <c r="C290" s="48"/>
      <c r="D290" s="49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BM290" s="1"/>
      <c r="BN290" s="1"/>
    </row>
    <row r="291" spans="1:66" s="2" customFormat="1">
      <c r="A291" s="48"/>
      <c r="B291" s="48"/>
      <c r="C291" s="48"/>
      <c r="D291" s="49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BM291" s="1"/>
      <c r="BN291" s="1"/>
    </row>
    <row r="292" spans="1:66" s="2" customFormat="1">
      <c r="A292" s="48"/>
      <c r="B292" s="48"/>
      <c r="C292" s="48"/>
      <c r="D292" s="49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BM292" s="1"/>
      <c r="BN292" s="1"/>
    </row>
    <row r="293" spans="1:66" s="2" customFormat="1">
      <c r="A293" s="48"/>
      <c r="B293" s="48"/>
      <c r="C293" s="48"/>
      <c r="D293" s="49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BM293" s="1"/>
      <c r="BN293" s="1"/>
    </row>
    <row r="294" spans="1:66" s="2" customFormat="1">
      <c r="A294" s="48"/>
      <c r="B294" s="48"/>
      <c r="C294" s="48"/>
      <c r="D294" s="49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BM294" s="1"/>
      <c r="BN294" s="1"/>
    </row>
    <row r="295" spans="1:66" s="2" customFormat="1">
      <c r="A295" s="48"/>
      <c r="B295" s="48"/>
      <c r="C295" s="48"/>
      <c r="D295" s="49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BM295" s="1"/>
      <c r="BN295" s="1"/>
    </row>
    <row r="296" spans="1:66" s="2" customFormat="1">
      <c r="A296" s="48"/>
      <c r="B296" s="48"/>
      <c r="C296" s="48"/>
      <c r="D296" s="49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BM296" s="1"/>
      <c r="BN296" s="1"/>
    </row>
    <row r="297" spans="1:66" s="2" customFormat="1">
      <c r="A297" s="48"/>
      <c r="B297" s="48"/>
      <c r="C297" s="48"/>
      <c r="D297" s="49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BM297" s="1"/>
      <c r="BN297" s="1"/>
    </row>
    <row r="298" spans="1:66" s="2" customFormat="1">
      <c r="A298" s="48"/>
      <c r="B298" s="48"/>
      <c r="C298" s="48"/>
      <c r="D298" s="49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BM298" s="1"/>
      <c r="BN298" s="1"/>
    </row>
    <row r="299" spans="1:66" s="2" customFormat="1">
      <c r="A299" s="48"/>
      <c r="B299" s="48"/>
      <c r="C299" s="48"/>
      <c r="D299" s="49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BM299" s="1"/>
      <c r="BN299" s="1"/>
    </row>
    <row r="300" spans="1:66" s="2" customFormat="1">
      <c r="A300" s="48"/>
      <c r="B300" s="48"/>
      <c r="C300" s="48"/>
      <c r="D300" s="49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BM300" s="1"/>
      <c r="BN300" s="1"/>
    </row>
    <row r="301" spans="1:66" s="2" customFormat="1">
      <c r="A301" s="48"/>
      <c r="B301" s="48"/>
      <c r="C301" s="48"/>
      <c r="D301" s="49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BM301" s="1"/>
      <c r="BN301" s="1"/>
    </row>
    <row r="302" spans="1:66" s="2" customFormat="1">
      <c r="A302" s="48"/>
      <c r="B302" s="48"/>
      <c r="C302" s="48"/>
      <c r="D302" s="49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BM302" s="1"/>
      <c r="BN302" s="1"/>
    </row>
    <row r="303" spans="1:66" s="2" customFormat="1">
      <c r="A303" s="48"/>
      <c r="B303" s="48"/>
      <c r="C303" s="48"/>
      <c r="D303" s="49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BM303" s="1"/>
      <c r="BN303" s="1"/>
    </row>
    <row r="304" spans="1:66" s="2" customFormat="1">
      <c r="A304" s="48"/>
      <c r="B304" s="48"/>
      <c r="C304" s="48"/>
      <c r="D304" s="49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BM304" s="1"/>
      <c r="BN304" s="1"/>
    </row>
    <row r="305" spans="1:66" s="2" customFormat="1">
      <c r="A305" s="48"/>
      <c r="B305" s="48"/>
      <c r="C305" s="48"/>
      <c r="D305" s="49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BM305" s="1"/>
      <c r="BN305" s="1"/>
    </row>
    <row r="306" spans="1:66" s="2" customFormat="1">
      <c r="A306" s="48"/>
      <c r="B306" s="48"/>
      <c r="C306" s="48"/>
      <c r="D306" s="49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BM306" s="1"/>
      <c r="BN306" s="1"/>
    </row>
    <row r="307" spans="1:66" s="2" customFormat="1">
      <c r="A307" s="48"/>
      <c r="B307" s="48"/>
      <c r="C307" s="48"/>
      <c r="D307" s="49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BM307" s="1"/>
      <c r="BN307" s="1"/>
    </row>
    <row r="308" spans="1:66" s="2" customFormat="1">
      <c r="A308" s="48"/>
      <c r="B308" s="48"/>
      <c r="C308" s="48"/>
      <c r="D308" s="49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BM308" s="1"/>
      <c r="BN308" s="1"/>
    </row>
    <row r="309" spans="1:66" s="2" customFormat="1">
      <c r="A309" s="48"/>
      <c r="B309" s="48"/>
      <c r="C309" s="48"/>
      <c r="D309" s="49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BM309" s="1"/>
      <c r="BN309" s="1"/>
    </row>
    <row r="310" spans="1:66" s="2" customFormat="1">
      <c r="A310" s="48"/>
      <c r="B310" s="48"/>
      <c r="C310" s="48"/>
      <c r="D310" s="49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BM310" s="1"/>
      <c r="BN310" s="1"/>
    </row>
    <row r="311" spans="1:66" s="2" customFormat="1">
      <c r="A311" s="48"/>
      <c r="B311" s="48"/>
      <c r="C311" s="48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BM311" s="1"/>
      <c r="BN311" s="1"/>
    </row>
    <row r="312" spans="1:66" s="2" customFormat="1">
      <c r="A312" s="48"/>
      <c r="B312" s="48"/>
      <c r="C312" s="48"/>
      <c r="D312" s="49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BM312" s="1"/>
      <c r="BN312" s="1"/>
    </row>
    <row r="313" spans="1:66" s="2" customFormat="1">
      <c r="A313" s="48"/>
      <c r="B313" s="48"/>
      <c r="C313" s="48"/>
      <c r="D313" s="49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BM313" s="1"/>
      <c r="BN313" s="1"/>
    </row>
    <row r="314" spans="1:66" s="2" customFormat="1">
      <c r="A314" s="48"/>
      <c r="B314" s="48"/>
      <c r="C314" s="48"/>
      <c r="D314" s="49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BM314" s="1"/>
      <c r="BN314" s="1"/>
    </row>
    <row r="315" spans="1:66" s="2" customFormat="1">
      <c r="A315" s="48"/>
      <c r="B315" s="48"/>
      <c r="C315" s="48"/>
      <c r="D315" s="49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BM315" s="1"/>
      <c r="BN315" s="1"/>
    </row>
    <row r="316" spans="1:66" s="2" customFormat="1">
      <c r="A316" s="48"/>
      <c r="B316" s="48"/>
      <c r="C316" s="48"/>
      <c r="D316" s="49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BM316" s="1"/>
      <c r="BN316" s="1"/>
    </row>
    <row r="317" spans="1:66" s="2" customFormat="1">
      <c r="A317" s="48"/>
      <c r="B317" s="48"/>
      <c r="C317" s="48"/>
      <c r="D317" s="49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BM317" s="1"/>
      <c r="BN317" s="1"/>
    </row>
    <row r="318" spans="1:66" s="2" customFormat="1">
      <c r="A318" s="48"/>
      <c r="B318" s="48"/>
      <c r="C318" s="48"/>
      <c r="D318" s="49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BM318" s="1"/>
      <c r="BN318" s="1"/>
    </row>
    <row r="319" spans="1:66" s="2" customFormat="1">
      <c r="A319" s="48"/>
      <c r="B319" s="48"/>
      <c r="C319" s="48"/>
      <c r="D319" s="49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BM319" s="1"/>
      <c r="BN319" s="1"/>
    </row>
    <row r="320" spans="1:66" s="2" customFormat="1">
      <c r="A320" s="48"/>
      <c r="B320" s="48"/>
      <c r="C320" s="48"/>
      <c r="D320" s="49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BM320" s="1"/>
      <c r="BN320" s="1"/>
    </row>
    <row r="321" spans="1:66" s="2" customFormat="1">
      <c r="A321" s="48"/>
      <c r="B321" s="48"/>
      <c r="C321" s="48"/>
      <c r="D321" s="49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BM321" s="1"/>
      <c r="BN321" s="1"/>
    </row>
    <row r="322" spans="1:66" s="2" customFormat="1">
      <c r="A322" s="48"/>
      <c r="B322" s="48"/>
      <c r="C322" s="48"/>
      <c r="D322" s="49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BM322" s="1"/>
      <c r="BN322" s="1"/>
    </row>
  </sheetData>
  <sheetProtection password="CF36" sheet="1" objects="1" scenarios="1" formatColumns="0" formatRows="0"/>
  <mergeCells count="124">
    <mergeCell ref="A5:B8"/>
    <mergeCell ref="D5:Z5"/>
    <mergeCell ref="AA5:BL5"/>
    <mergeCell ref="C6:C7"/>
    <mergeCell ref="D6:D7"/>
    <mergeCell ref="E6:Z6"/>
    <mergeCell ref="AA6:AA7"/>
    <mergeCell ref="A1:O1"/>
    <mergeCell ref="BJ6:BJ7"/>
    <mergeCell ref="BK6:BK7"/>
    <mergeCell ref="BL6:BL7"/>
    <mergeCell ref="C2:BL2"/>
    <mergeCell ref="C3:BL3"/>
    <mergeCell ref="AB6:AB7"/>
    <mergeCell ref="AC6:BI6"/>
    <mergeCell ref="A14:B14"/>
    <mergeCell ref="A15:B15"/>
    <mergeCell ref="A16:B16"/>
    <mergeCell ref="A17:B17"/>
    <mergeCell ref="A18:B18"/>
    <mergeCell ref="A19:B19"/>
    <mergeCell ref="A9:B9"/>
    <mergeCell ref="A10:B10"/>
    <mergeCell ref="A11:B11"/>
    <mergeCell ref="A13:B13"/>
    <mergeCell ref="A26:B26"/>
    <mergeCell ref="A27:B27"/>
    <mergeCell ref="A28:B28"/>
    <mergeCell ref="A29:B29"/>
    <mergeCell ref="A30:B30"/>
    <mergeCell ref="A31:B31"/>
    <mergeCell ref="A20:B20"/>
    <mergeCell ref="A21:B21"/>
    <mergeCell ref="A22:B22"/>
    <mergeCell ref="A23:B23"/>
    <mergeCell ref="A24:B24"/>
    <mergeCell ref="A25:B25"/>
    <mergeCell ref="A38:B38"/>
    <mergeCell ref="A39:B39"/>
    <mergeCell ref="A40:B40"/>
    <mergeCell ref="A41:B41"/>
    <mergeCell ref="A42:B42"/>
    <mergeCell ref="A43:B43"/>
    <mergeCell ref="A32:B32"/>
    <mergeCell ref="A33:B33"/>
    <mergeCell ref="A34:B34"/>
    <mergeCell ref="A35:B35"/>
    <mergeCell ref="A36:B36"/>
    <mergeCell ref="A37:B37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62:B62"/>
    <mergeCell ref="A63:B63"/>
    <mergeCell ref="A74:B74"/>
    <mergeCell ref="A75:B75"/>
    <mergeCell ref="A76:B76"/>
    <mergeCell ref="A77:B77"/>
    <mergeCell ref="A56:B56"/>
    <mergeCell ref="A57:B57"/>
    <mergeCell ref="A58:B58"/>
    <mergeCell ref="A59:B59"/>
    <mergeCell ref="A60:B60"/>
    <mergeCell ref="A61:B61"/>
    <mergeCell ref="A84:B84"/>
    <mergeCell ref="A85:B85"/>
    <mergeCell ref="A86:B86"/>
    <mergeCell ref="A87:B87"/>
    <mergeCell ref="A88:B88"/>
    <mergeCell ref="A89:B89"/>
    <mergeCell ref="A78:B78"/>
    <mergeCell ref="A79:B79"/>
    <mergeCell ref="A80:B80"/>
    <mergeCell ref="A81:B81"/>
    <mergeCell ref="A82:B82"/>
    <mergeCell ref="A83:B83"/>
    <mergeCell ref="A96:B96"/>
    <mergeCell ref="A97:B97"/>
    <mergeCell ref="A98:B98"/>
    <mergeCell ref="A99:B99"/>
    <mergeCell ref="A100:B100"/>
    <mergeCell ref="A101:B101"/>
    <mergeCell ref="A90:B90"/>
    <mergeCell ref="A91:B91"/>
    <mergeCell ref="A92:B92"/>
    <mergeCell ref="A93:B93"/>
    <mergeCell ref="A94:B94"/>
    <mergeCell ref="A95:B95"/>
    <mergeCell ref="A108:B108"/>
    <mergeCell ref="A112:B112"/>
    <mergeCell ref="A113:B113"/>
    <mergeCell ref="A102:B102"/>
    <mergeCell ref="A103:B103"/>
    <mergeCell ref="A104:B104"/>
    <mergeCell ref="A105:B105"/>
    <mergeCell ref="A106:B106"/>
    <mergeCell ref="A107:B107"/>
    <mergeCell ref="A109:B109"/>
    <mergeCell ref="A110:B110"/>
    <mergeCell ref="A111:B111"/>
    <mergeCell ref="A114:B114"/>
    <mergeCell ref="A128:B128"/>
    <mergeCell ref="A122:B122"/>
    <mergeCell ref="A123:B123"/>
    <mergeCell ref="A124:B124"/>
    <mergeCell ref="A125:B125"/>
    <mergeCell ref="A126:B126"/>
    <mergeCell ref="A127:B127"/>
    <mergeCell ref="A115:B115"/>
    <mergeCell ref="A116:B116"/>
    <mergeCell ref="A117:B117"/>
    <mergeCell ref="A118:B118"/>
    <mergeCell ref="A120:B120"/>
    <mergeCell ref="A121:B121"/>
    <mergeCell ref="A119:B119"/>
  </mergeCells>
  <printOptions horizontalCentered="1"/>
  <pageMargins left="0.15748031496062992" right="0.15748031496062992" top="0.27559055118110237" bottom="0.15748031496062992" header="0.15748031496062992" footer="0.15748031496062992"/>
  <pageSetup paperSize="8" scale="65" fitToWidth="3" fitToHeight="5" orientation="landscape" r:id="rId1"/>
  <headerFooter alignWithMargins="0"/>
  <rowBreaks count="1" manualBreakCount="1">
    <brk id="76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12</vt:i4>
      </vt:variant>
    </vt:vector>
  </HeadingPairs>
  <TitlesOfParts>
    <vt:vector size="19" baseType="lpstr">
      <vt:lpstr>консолидированный (короткая)</vt:lpstr>
      <vt:lpstr>конс.</vt:lpstr>
      <vt:lpstr>сортавала</vt:lpstr>
      <vt:lpstr>бюджет округа (района)</vt:lpstr>
      <vt:lpstr>бюджеты поселений</vt:lpstr>
      <vt:lpstr>КРЕДИТ ДЛЯ ПОСЕЛЕНИЯ</vt:lpstr>
      <vt:lpstr>Лист1</vt:lpstr>
      <vt:lpstr>'бюджет округа (района)'!Заголовки_для_печати</vt:lpstr>
      <vt:lpstr>'бюджеты поселений'!Заголовки_для_печати</vt:lpstr>
      <vt:lpstr>конс.!Заголовки_для_печати</vt:lpstr>
      <vt:lpstr>'консолидированный (короткая)'!Заголовки_для_печати</vt:lpstr>
      <vt:lpstr>'КРЕДИТ ДЛЯ ПОСЕЛЕНИЯ'!Заголовки_для_печати</vt:lpstr>
      <vt:lpstr>сортавала!Заголовки_для_печати</vt:lpstr>
      <vt:lpstr>'бюджет округа (района)'!Область_печати</vt:lpstr>
      <vt:lpstr>'бюджеты поселений'!Область_печати</vt:lpstr>
      <vt:lpstr>конс.!Область_печати</vt:lpstr>
      <vt:lpstr>'консолидированный (короткая)'!Область_печати</vt:lpstr>
      <vt:lpstr>'КРЕДИТ ДЛЯ ПОСЕЛЕНИЯ'!Область_печати</vt:lpstr>
      <vt:lpstr>сортавала!Область_печати</vt:lpstr>
    </vt:vector>
  </TitlesOfParts>
  <Company>minfin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putilina</dc:creator>
  <cp:lastModifiedBy>rfu4</cp:lastModifiedBy>
  <cp:lastPrinted>2022-02-10T06:51:26Z</cp:lastPrinted>
  <dcterms:created xsi:type="dcterms:W3CDTF">2016-04-18T07:00:51Z</dcterms:created>
  <dcterms:modified xsi:type="dcterms:W3CDTF">2023-02-22T09:13:24Z</dcterms:modified>
</cp:coreProperties>
</file>